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racher/Dropbox/nhl/"/>
    </mc:Choice>
  </mc:AlternateContent>
  <xr:revisionPtr revIDLastSave="0" documentId="13_ncr:1_{3232858F-7969-4548-A227-A1791EE8D6F9}" xr6:coauthVersionLast="47" xr6:coauthVersionMax="47" xr10:uidLastSave="{00000000-0000-0000-0000-000000000000}"/>
  <bookViews>
    <workbookView xWindow="0" yWindow="760" windowWidth="29500" windowHeight="15160" activeTab="1" xr2:uid="{9E5566AC-4640-4E5D-8F1E-03F90EE9DA5E}"/>
  </bookViews>
  <sheets>
    <sheet name="Projections" sheetId="16" r:id="rId1"/>
    <sheet name="2026" sheetId="10" r:id="rId2"/>
    <sheet name="Schedule" sheetId="8" state="hidden" r:id="rId3"/>
    <sheet name="EH Goalies" sheetId="17" r:id="rId4"/>
    <sheet name="Starting GF" sheetId="3" state="hidden" r:id="rId5"/>
    <sheet name="Params" sheetId="9" r:id="rId6"/>
    <sheet name="Game Adjustments" sheetId="11" state="hidden" r:id="rId7"/>
    <sheet name="Rest - Home" sheetId="15" state="hidden" r:id="rId8"/>
    <sheet name="Injuries" sheetId="13" r:id="rId9"/>
    <sheet name="Goalies" sheetId="14" r:id="rId10"/>
  </sheets>
  <definedNames>
    <definedName name="_xlnm._FilterDatabase" localSheetId="1" hidden="1">'2026'!$A$62:$BW$2687</definedName>
    <definedName name="_xlnm._FilterDatabase" localSheetId="2" hidden="1">Schedule!$A$1:$D$2625</definedName>
    <definedName name="solver_adj" localSheetId="1" hidden="1">'2026'!#REF!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'2026'!#REF!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66" i="10" l="1"/>
  <c r="P1666" i="10" s="1"/>
  <c r="V1666" i="10"/>
  <c r="W1666" i="10"/>
  <c r="AA1666" i="10"/>
  <c r="AB1666" i="10"/>
  <c r="AC1666" i="10"/>
  <c r="AD1666" i="10"/>
  <c r="AE1666" i="10"/>
  <c r="AF1666" i="10"/>
  <c r="AI1666" i="10" a="1"/>
  <c r="AI1666" i="10"/>
  <c r="N1667" i="10"/>
  <c r="O1666" i="10" s="1"/>
  <c r="O1667" i="10"/>
  <c r="P1667" i="10"/>
  <c r="Q1666" i="10" s="1"/>
  <c r="Q1667" i="10"/>
  <c r="V1667" i="10"/>
  <c r="W1667" i="10"/>
  <c r="AA1667" i="10"/>
  <c r="AB1667" i="10"/>
  <c r="AC1667" i="10"/>
  <c r="AD1667" i="10"/>
  <c r="AE1667" i="10"/>
  <c r="AF1667" i="10"/>
  <c r="AI1667" i="10" a="1"/>
  <c r="AI1667" i="10" s="1"/>
  <c r="N1668" i="10"/>
  <c r="O1669" i="10" s="1"/>
  <c r="O1668" i="10"/>
  <c r="V1668" i="10"/>
  <c r="W1668" i="10"/>
  <c r="Z1668" i="10"/>
  <c r="AA1668" i="10"/>
  <c r="AB1668" i="10"/>
  <c r="AC1668" i="10"/>
  <c r="AD1668" i="10"/>
  <c r="AE1668" i="10"/>
  <c r="AF1668" i="10"/>
  <c r="AI1668" i="10" a="1"/>
  <c r="AI1668" i="10" s="1"/>
  <c r="N1669" i="10"/>
  <c r="P1669" i="10"/>
  <c r="Q1668" i="10" s="1"/>
  <c r="V1669" i="10"/>
  <c r="W1669" i="10"/>
  <c r="Z1669" i="10"/>
  <c r="AA1669" i="10"/>
  <c r="AB1669" i="10"/>
  <c r="AC1669" i="10"/>
  <c r="AD1669" i="10"/>
  <c r="AE1669" i="10"/>
  <c r="AF1669" i="10"/>
  <c r="AI1669" i="10" a="1"/>
  <c r="AI1669" i="10" s="1"/>
  <c r="N1670" i="10"/>
  <c r="V1670" i="10"/>
  <c r="W1670" i="10"/>
  <c r="Z1670" i="10"/>
  <c r="AA1670" i="10"/>
  <c r="AB1670" i="10"/>
  <c r="AC1670" i="10"/>
  <c r="AD1670" i="10"/>
  <c r="AE1670" i="10"/>
  <c r="AF1670" i="10"/>
  <c r="AI1670" i="10" a="1"/>
  <c r="AI1670" i="10"/>
  <c r="AK1670" i="10" s="1"/>
  <c r="Y1671" i="10" s="1"/>
  <c r="N1671" i="10"/>
  <c r="V1671" i="10"/>
  <c r="W1671" i="10"/>
  <c r="AA1671" i="10"/>
  <c r="AB1671" i="10"/>
  <c r="AC1671" i="10"/>
  <c r="AD1671" i="10"/>
  <c r="AE1671" i="10"/>
  <c r="AF1671" i="10"/>
  <c r="AI1671" i="10" a="1"/>
  <c r="AI1671" i="10" s="1"/>
  <c r="N1672" i="10"/>
  <c r="O1673" i="10" s="1"/>
  <c r="V1672" i="10"/>
  <c r="W1672" i="10"/>
  <c r="Z1672" i="10"/>
  <c r="AA1672" i="10"/>
  <c r="AB1672" i="10"/>
  <c r="AC1672" i="10"/>
  <c r="AD1672" i="10"/>
  <c r="AE1672" i="10"/>
  <c r="AF1672" i="10"/>
  <c r="AI1672" i="10" a="1"/>
  <c r="AI1672" i="10" s="1"/>
  <c r="N1673" i="10"/>
  <c r="V1673" i="10"/>
  <c r="W1673" i="10"/>
  <c r="Z1673" i="10"/>
  <c r="AA1673" i="10"/>
  <c r="AB1673" i="10"/>
  <c r="AC1673" i="10"/>
  <c r="AD1673" i="10"/>
  <c r="AE1673" i="10"/>
  <c r="AF1673" i="10"/>
  <c r="AI1673" i="10" a="1"/>
  <c r="AI1673" i="10" s="1"/>
  <c r="N1674" i="10"/>
  <c r="V1674" i="10"/>
  <c r="W1674" i="10"/>
  <c r="Z1674" i="10"/>
  <c r="AA1674" i="10"/>
  <c r="AB1674" i="10"/>
  <c r="AC1674" i="10"/>
  <c r="AD1674" i="10"/>
  <c r="AE1674" i="10"/>
  <c r="AF1674" i="10"/>
  <c r="AI1674" i="10" a="1"/>
  <c r="AI1674" i="10" s="1"/>
  <c r="N1675" i="10"/>
  <c r="P1675" i="10" s="1"/>
  <c r="V1675" i="10"/>
  <c r="W1675" i="10"/>
  <c r="Z1675" i="10"/>
  <c r="AA1675" i="10"/>
  <c r="AB1675" i="10"/>
  <c r="AC1675" i="10"/>
  <c r="AD1675" i="10"/>
  <c r="AE1675" i="10"/>
  <c r="AF1675" i="10"/>
  <c r="AI1675" i="10" a="1"/>
  <c r="AI1675" i="10" s="1"/>
  <c r="N1676" i="10"/>
  <c r="V1676" i="10"/>
  <c r="W1676" i="10"/>
  <c r="Z1676" i="10"/>
  <c r="AA1676" i="10"/>
  <c r="AB1676" i="10"/>
  <c r="AC1676" i="10"/>
  <c r="AD1676" i="10"/>
  <c r="AE1676" i="10"/>
  <c r="AF1676" i="10"/>
  <c r="AI1676" i="10" a="1"/>
  <c r="AI1676" i="10"/>
  <c r="N1677" i="10"/>
  <c r="V1677" i="10"/>
  <c r="W1677" i="10"/>
  <c r="Z1677" i="10"/>
  <c r="AA1677" i="10"/>
  <c r="AB1677" i="10"/>
  <c r="AC1677" i="10"/>
  <c r="AD1677" i="10"/>
  <c r="AE1677" i="10"/>
  <c r="AF1677" i="10"/>
  <c r="AI1677" i="10" a="1"/>
  <c r="AI1677" i="10" s="1"/>
  <c r="N1678" i="10"/>
  <c r="O1679" i="10" s="1"/>
  <c r="V1678" i="10"/>
  <c r="W1678" i="10"/>
  <c r="Z1678" i="10"/>
  <c r="AA1678" i="10"/>
  <c r="AB1678" i="10"/>
  <c r="AC1678" i="10"/>
  <c r="AD1678" i="10"/>
  <c r="AE1678" i="10"/>
  <c r="AF1678" i="10"/>
  <c r="AI1678" i="10" a="1"/>
  <c r="AI1678" i="10"/>
  <c r="AK1678" i="10" s="1"/>
  <c r="N1679" i="10"/>
  <c r="V1679" i="10"/>
  <c r="W1679" i="10"/>
  <c r="Z1679" i="10"/>
  <c r="AA1679" i="10"/>
  <c r="AB1679" i="10"/>
  <c r="AC1679" i="10"/>
  <c r="AD1679" i="10"/>
  <c r="AE1679" i="10"/>
  <c r="AF1679" i="10"/>
  <c r="AI1679" i="10" a="1"/>
  <c r="AI1679" i="10" s="1"/>
  <c r="N1680" i="10"/>
  <c r="O1681" i="10" s="1"/>
  <c r="V1680" i="10"/>
  <c r="W1680" i="10"/>
  <c r="Z1680" i="10"/>
  <c r="AA1680" i="10"/>
  <c r="AB1680" i="10"/>
  <c r="AC1680" i="10"/>
  <c r="AD1680" i="10"/>
  <c r="AE1680" i="10"/>
  <c r="AF1680" i="10"/>
  <c r="AI1680" i="10" a="1"/>
  <c r="AI1680" i="10"/>
  <c r="AM1680" i="10" s="1"/>
  <c r="AK1680" i="10"/>
  <c r="Y1681" i="10" s="1"/>
  <c r="N1681" i="10"/>
  <c r="V1681" i="10"/>
  <c r="W1681" i="10"/>
  <c r="Z1681" i="10"/>
  <c r="AA1681" i="10"/>
  <c r="AB1681" i="10"/>
  <c r="AC1681" i="10"/>
  <c r="AD1681" i="10"/>
  <c r="AE1681" i="10"/>
  <c r="AF1681" i="10"/>
  <c r="AI1681" i="10" a="1"/>
  <c r="AI1681" i="10" s="1"/>
  <c r="AK1681" i="10" s="1"/>
  <c r="Y1680" i="10" s="1"/>
  <c r="AM1681" i="10"/>
  <c r="X1680" i="10" s="1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N1652" i="10" s="1"/>
  <c r="P1652" i="10" s="1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V1650" i="10"/>
  <c r="W1650" i="10"/>
  <c r="AA1650" i="10"/>
  <c r="AB1650" i="10"/>
  <c r="AC1650" i="10"/>
  <c r="AD1650" i="10"/>
  <c r="AE1650" i="10"/>
  <c r="AF1650" i="10"/>
  <c r="AI1650" i="10" a="1"/>
  <c r="AI1650" i="10" s="1"/>
  <c r="V1651" i="10"/>
  <c r="W1651" i="10"/>
  <c r="AA1651" i="10"/>
  <c r="AB1651" i="10"/>
  <c r="AC1651" i="10"/>
  <c r="AD1651" i="10"/>
  <c r="AE1651" i="10"/>
  <c r="AF1651" i="10"/>
  <c r="AI1651" i="10" a="1"/>
  <c r="AI1651" i="10" s="1"/>
  <c r="V1652" i="10"/>
  <c r="W1652" i="10"/>
  <c r="AA1652" i="10"/>
  <c r="AB1652" i="10"/>
  <c r="AC1652" i="10"/>
  <c r="AD1652" i="10"/>
  <c r="AE1652" i="10"/>
  <c r="AF1652" i="10"/>
  <c r="AI1652" i="10" a="1"/>
  <c r="AI1652" i="10" s="1"/>
  <c r="V1653" i="10"/>
  <c r="W1653" i="10"/>
  <c r="AA1653" i="10"/>
  <c r="AB1653" i="10"/>
  <c r="AC1653" i="10"/>
  <c r="AD1653" i="10"/>
  <c r="AE1653" i="10"/>
  <c r="AF1653" i="10"/>
  <c r="AI1653" i="10" a="1"/>
  <c r="AI1653" i="10" s="1"/>
  <c r="V1654" i="10"/>
  <c r="W1654" i="10"/>
  <c r="AA1654" i="10"/>
  <c r="AB1654" i="10"/>
  <c r="AC1654" i="10"/>
  <c r="AD1654" i="10"/>
  <c r="AE1654" i="10"/>
  <c r="AF1654" i="10"/>
  <c r="AI1654" i="10" a="1"/>
  <c r="AI1654" i="10" s="1"/>
  <c r="V1655" i="10"/>
  <c r="W1655" i="10"/>
  <c r="AA1655" i="10"/>
  <c r="AB1655" i="10"/>
  <c r="AC1655" i="10"/>
  <c r="AD1655" i="10"/>
  <c r="AE1655" i="10"/>
  <c r="AF1655" i="10"/>
  <c r="AI1655" i="10" a="1"/>
  <c r="AI1655" i="10" s="1"/>
  <c r="V1656" i="10"/>
  <c r="W1656" i="10"/>
  <c r="AA1656" i="10"/>
  <c r="AB1656" i="10"/>
  <c r="AC1656" i="10"/>
  <c r="AD1656" i="10"/>
  <c r="AE1656" i="10"/>
  <c r="AF1656" i="10"/>
  <c r="AI1656" i="10" a="1"/>
  <c r="AI1656" i="10" s="1"/>
  <c r="V1657" i="10"/>
  <c r="W1657" i="10"/>
  <c r="AA1657" i="10"/>
  <c r="AB1657" i="10"/>
  <c r="AC1657" i="10"/>
  <c r="AD1657" i="10"/>
  <c r="AE1657" i="10"/>
  <c r="AF1657" i="10"/>
  <c r="AI1657" i="10" a="1"/>
  <c r="AI1657" i="10" s="1"/>
  <c r="V1658" i="10"/>
  <c r="W1658" i="10"/>
  <c r="AA1658" i="10"/>
  <c r="AB1658" i="10"/>
  <c r="AC1658" i="10"/>
  <c r="AD1658" i="10"/>
  <c r="AE1658" i="10"/>
  <c r="AF1658" i="10"/>
  <c r="AI1658" i="10" a="1"/>
  <c r="AI1658" i="10" s="1"/>
  <c r="V1659" i="10"/>
  <c r="W1659" i="10"/>
  <c r="AA1659" i="10"/>
  <c r="AB1659" i="10"/>
  <c r="AC1659" i="10"/>
  <c r="AD1659" i="10"/>
  <c r="AE1659" i="10"/>
  <c r="AF1659" i="10"/>
  <c r="AI1659" i="10" a="1"/>
  <c r="AI1659" i="10" s="1"/>
  <c r="V1660" i="10"/>
  <c r="W1660" i="10"/>
  <c r="AA1660" i="10"/>
  <c r="AB1660" i="10"/>
  <c r="AC1660" i="10"/>
  <c r="AD1660" i="10"/>
  <c r="AE1660" i="10"/>
  <c r="AF1660" i="10"/>
  <c r="AI1660" i="10" a="1"/>
  <c r="AI1660" i="10" s="1"/>
  <c r="V1661" i="10"/>
  <c r="W1661" i="10"/>
  <c r="AA1661" i="10"/>
  <c r="AB1661" i="10"/>
  <c r="AC1661" i="10"/>
  <c r="AD1661" i="10"/>
  <c r="AE1661" i="10"/>
  <c r="AF1661" i="10"/>
  <c r="AI1661" i="10" a="1"/>
  <c r="AI1661" i="10" s="1"/>
  <c r="V1662" i="10"/>
  <c r="W1662" i="10"/>
  <c r="AA1662" i="10"/>
  <c r="AB1662" i="10"/>
  <c r="AC1662" i="10"/>
  <c r="AD1662" i="10"/>
  <c r="AE1662" i="10"/>
  <c r="AF1662" i="10"/>
  <c r="AI1662" i="10" a="1"/>
  <c r="AI1662" i="10" s="1"/>
  <c r="N1663" i="10"/>
  <c r="V1663" i="10"/>
  <c r="W1663" i="10"/>
  <c r="AA1663" i="10"/>
  <c r="AB1663" i="10"/>
  <c r="AC1663" i="10"/>
  <c r="AD1663" i="10"/>
  <c r="AE1663" i="10"/>
  <c r="AF1663" i="10"/>
  <c r="AI1663" i="10" a="1"/>
  <c r="AI1663" i="10" s="1"/>
  <c r="V1664" i="10"/>
  <c r="W1664" i="10"/>
  <c r="AA1664" i="10"/>
  <c r="AB1664" i="10"/>
  <c r="AC1664" i="10"/>
  <c r="AD1664" i="10"/>
  <c r="AE1664" i="10"/>
  <c r="AF1664" i="10"/>
  <c r="AI1664" i="10" a="1"/>
  <c r="AI1664" i="10" s="1"/>
  <c r="N1665" i="10"/>
  <c r="O1664" i="10" s="1"/>
  <c r="V1665" i="10"/>
  <c r="W1665" i="10"/>
  <c r="AA1665" i="10"/>
  <c r="AB1665" i="10"/>
  <c r="AC1665" i="10"/>
  <c r="AD1665" i="10"/>
  <c r="AE1665" i="10"/>
  <c r="AF1665" i="10"/>
  <c r="AI1665" i="10" a="1"/>
  <c r="AI1665" i="10" s="1"/>
  <c r="AK54" i="14"/>
  <c r="AB54" i="14"/>
  <c r="AC54" i="14" s="1"/>
  <c r="AE54" i="14" s="1"/>
  <c r="AF54" i="14" s="1"/>
  <c r="AG54" i="14" s="1"/>
  <c r="AA54" i="14"/>
  <c r="Z54" i="14"/>
  <c r="AD54" i="14" s="1"/>
  <c r="Y54" i="14"/>
  <c r="B54" i="14"/>
  <c r="N1638" i="10"/>
  <c r="P1638" i="10" s="1"/>
  <c r="V1638" i="10"/>
  <c r="W1638" i="10"/>
  <c r="AC1638" i="10"/>
  <c r="AD1638" i="10"/>
  <c r="AE1638" i="10"/>
  <c r="AF1638" i="10"/>
  <c r="AI1638" i="10" a="1"/>
  <c r="AI1638" i="10" s="1"/>
  <c r="V1639" i="10"/>
  <c r="W1639" i="10"/>
  <c r="AC1639" i="10"/>
  <c r="AD1639" i="10"/>
  <c r="AE1639" i="10"/>
  <c r="AF1639" i="10"/>
  <c r="AI1639" i="10" a="1"/>
  <c r="AI1639" i="10" s="1"/>
  <c r="N1640" i="10"/>
  <c r="P1640" i="10" s="1"/>
  <c r="V1640" i="10"/>
  <c r="W1640" i="10"/>
  <c r="AC1640" i="10"/>
  <c r="AD1640" i="10"/>
  <c r="AE1640" i="10"/>
  <c r="AF1640" i="10"/>
  <c r="AI1640" i="10" a="1"/>
  <c r="AI1640" i="10" s="1"/>
  <c r="V1641" i="10"/>
  <c r="W1641" i="10"/>
  <c r="AC1641" i="10"/>
  <c r="AD1641" i="10"/>
  <c r="AE1641" i="10"/>
  <c r="AF1641" i="10"/>
  <c r="AI1641" i="10" a="1"/>
  <c r="AI1641" i="10" s="1"/>
  <c r="V1642" i="10"/>
  <c r="W1642" i="10"/>
  <c r="AC1642" i="10"/>
  <c r="AD1642" i="10"/>
  <c r="AE1642" i="10"/>
  <c r="AF1642" i="10"/>
  <c r="AI1642" i="10" a="1"/>
  <c r="AI1642" i="10" s="1"/>
  <c r="V1643" i="10"/>
  <c r="W1643" i="10"/>
  <c r="AC1643" i="10"/>
  <c r="AD1643" i="10"/>
  <c r="AE1643" i="10"/>
  <c r="AF1643" i="10"/>
  <c r="AI1643" i="10" a="1"/>
  <c r="AI1643" i="10" s="1"/>
  <c r="N1644" i="10"/>
  <c r="P1644" i="10" s="1"/>
  <c r="V1644" i="10"/>
  <c r="W1644" i="10"/>
  <c r="AC1644" i="10"/>
  <c r="AD1644" i="10"/>
  <c r="AE1644" i="10"/>
  <c r="AF1644" i="10"/>
  <c r="AI1644" i="10" a="1"/>
  <c r="AI1644" i="10" s="1"/>
  <c r="V1645" i="10"/>
  <c r="W1645" i="10"/>
  <c r="AC1645" i="10"/>
  <c r="AD1645" i="10"/>
  <c r="AE1645" i="10"/>
  <c r="AF1645" i="10"/>
  <c r="AI1645" i="10" a="1"/>
  <c r="AI1645" i="10" s="1"/>
  <c r="N1646" i="10"/>
  <c r="P1646" i="10" s="1"/>
  <c r="V1646" i="10"/>
  <c r="W1646" i="10"/>
  <c r="AC1646" i="10"/>
  <c r="AD1646" i="10"/>
  <c r="AE1646" i="10"/>
  <c r="AF1646" i="10"/>
  <c r="AI1646" i="10" a="1"/>
  <c r="AI1646" i="10" s="1"/>
  <c r="V1647" i="10"/>
  <c r="W1647" i="10"/>
  <c r="AC1647" i="10"/>
  <c r="AD1647" i="10"/>
  <c r="AE1647" i="10"/>
  <c r="AF1647" i="10"/>
  <c r="AI1647" i="10" a="1"/>
  <c r="AI1647" i="10" s="1"/>
  <c r="N1648" i="10"/>
  <c r="P1648" i="10" s="1"/>
  <c r="V1648" i="10"/>
  <c r="W1648" i="10"/>
  <c r="AC1648" i="10"/>
  <c r="AD1648" i="10"/>
  <c r="AE1648" i="10"/>
  <c r="AF1648" i="10"/>
  <c r="AI1648" i="10" a="1"/>
  <c r="AI1648" i="10" s="1"/>
  <c r="N1649" i="10"/>
  <c r="O1648" i="10" s="1"/>
  <c r="V1649" i="10"/>
  <c r="W1649" i="10"/>
  <c r="AC1649" i="10"/>
  <c r="AD1649" i="10"/>
  <c r="AE1649" i="10"/>
  <c r="AF1649" i="10"/>
  <c r="AI1649" i="10" a="1"/>
  <c r="AI1649" i="10" s="1"/>
  <c r="A1502" i="9"/>
  <c r="A1503" i="9"/>
  <c r="A1504" i="9"/>
  <c r="A1505" i="9"/>
  <c r="A1506" i="9"/>
  <c r="A1507" i="9"/>
  <c r="N1624" i="10" s="1"/>
  <c r="O1625" i="10" s="1"/>
  <c r="A1508" i="9"/>
  <c r="N1634" i="10" s="1"/>
  <c r="P1634" i="10" s="1"/>
  <c r="A1509" i="9"/>
  <c r="N1608" i="10" s="1"/>
  <c r="A1510" i="9"/>
  <c r="N1626" i="10" s="1"/>
  <c r="O1627" i="10" s="1"/>
  <c r="A1511" i="9"/>
  <c r="A1512" i="9"/>
  <c r="N1613" i="10" s="1"/>
  <c r="P1613" i="10" s="1"/>
  <c r="Q1612" i="10" s="1"/>
  <c r="A1513" i="9"/>
  <c r="N1632" i="10" s="1"/>
  <c r="O1633" i="10" s="1"/>
  <c r="A1514" i="9"/>
  <c r="N1616" i="10" s="1"/>
  <c r="A1515" i="9"/>
  <c r="N1622" i="10" s="1"/>
  <c r="P1622" i="10" s="1"/>
  <c r="Q1623" i="10" s="1"/>
  <c r="A1516" i="9"/>
  <c r="N1625" i="10" s="1"/>
  <c r="A1517" i="9"/>
  <c r="N1628" i="10" s="1"/>
  <c r="O1629" i="10" s="1"/>
  <c r="A1518" i="9"/>
  <c r="A1519" i="9"/>
  <c r="A1520" i="9"/>
  <c r="A1521" i="9"/>
  <c r="A1501" i="9"/>
  <c r="A1500" i="9"/>
  <c r="A1499" i="9"/>
  <c r="A1498" i="9"/>
  <c r="A1497" i="9"/>
  <c r="A1496" i="9"/>
  <c r="V1622" i="10"/>
  <c r="W1622" i="10"/>
  <c r="AC1622" i="10"/>
  <c r="AD1622" i="10"/>
  <c r="AE1622" i="10"/>
  <c r="AF1622" i="10"/>
  <c r="AI1622" i="10" a="1"/>
  <c r="AI1622" i="10" s="1"/>
  <c r="V1623" i="10"/>
  <c r="W1623" i="10"/>
  <c r="AC1623" i="10"/>
  <c r="AD1623" i="10"/>
  <c r="AE1623" i="10"/>
  <c r="AF1623" i="10"/>
  <c r="AI1623" i="10" a="1"/>
  <c r="AI1623" i="10" s="1"/>
  <c r="AM1623" i="10"/>
  <c r="V1624" i="10"/>
  <c r="W1624" i="10"/>
  <c r="AC1624" i="10"/>
  <c r="AD1624" i="10"/>
  <c r="AE1624" i="10"/>
  <c r="AF1624" i="10"/>
  <c r="AI1624" i="10" a="1"/>
  <c r="AI1624" i="10" s="1"/>
  <c r="V1625" i="10"/>
  <c r="W1625" i="10"/>
  <c r="AC1625" i="10"/>
  <c r="AD1625" i="10"/>
  <c r="AE1625" i="10"/>
  <c r="AF1625" i="10"/>
  <c r="AI1625" i="10" a="1"/>
  <c r="AI1625" i="10" s="1"/>
  <c r="AK1625" i="10" s="1"/>
  <c r="AM1625" i="10"/>
  <c r="V1626" i="10"/>
  <c r="W1626" i="10"/>
  <c r="AC1626" i="10"/>
  <c r="AD1626" i="10"/>
  <c r="AE1626" i="10"/>
  <c r="AF1626" i="10"/>
  <c r="AI1626" i="10" a="1"/>
  <c r="AI1626" i="10" s="1"/>
  <c r="V1627" i="10"/>
  <c r="W1627" i="10"/>
  <c r="AC1627" i="10"/>
  <c r="AD1627" i="10"/>
  <c r="AE1627" i="10"/>
  <c r="AF1627" i="10"/>
  <c r="AI1627" i="10" a="1"/>
  <c r="AI1627" i="10" s="1"/>
  <c r="V1628" i="10"/>
  <c r="W1628" i="10"/>
  <c r="AC1628" i="10"/>
  <c r="AD1628" i="10"/>
  <c r="AE1628" i="10"/>
  <c r="AF1628" i="10"/>
  <c r="AI1628" i="10" a="1"/>
  <c r="AI1628" i="10" s="1"/>
  <c r="V1629" i="10"/>
  <c r="W1629" i="10"/>
  <c r="AC1629" i="10"/>
  <c r="AD1629" i="10"/>
  <c r="AE1629" i="10"/>
  <c r="AF1629" i="10"/>
  <c r="AI1629" i="10" a="1"/>
  <c r="AI1629" i="10"/>
  <c r="V1630" i="10"/>
  <c r="W1630" i="10"/>
  <c r="AC1630" i="10"/>
  <c r="AD1630" i="10"/>
  <c r="AE1630" i="10"/>
  <c r="AF1630" i="10"/>
  <c r="AI1630" i="10" a="1"/>
  <c r="AI1630" i="10" s="1"/>
  <c r="V1631" i="10"/>
  <c r="W1631" i="10"/>
  <c r="AC1631" i="10"/>
  <c r="AD1631" i="10"/>
  <c r="AE1631" i="10"/>
  <c r="AF1631" i="10"/>
  <c r="AI1631" i="10" a="1"/>
  <c r="AI1631" i="10"/>
  <c r="V1632" i="10"/>
  <c r="W1632" i="10"/>
  <c r="AC1632" i="10"/>
  <c r="AD1632" i="10"/>
  <c r="AE1632" i="10"/>
  <c r="AF1632" i="10"/>
  <c r="AI1632" i="10" a="1"/>
  <c r="AI1632" i="10" s="1"/>
  <c r="V1633" i="10"/>
  <c r="W1633" i="10"/>
  <c r="AC1633" i="10"/>
  <c r="AD1633" i="10"/>
  <c r="AE1633" i="10"/>
  <c r="AF1633" i="10"/>
  <c r="AI1633" i="10" a="1"/>
  <c r="AI1633" i="10"/>
  <c r="V1634" i="10"/>
  <c r="W1634" i="10"/>
  <c r="AC1634" i="10"/>
  <c r="AD1634" i="10"/>
  <c r="AE1634" i="10"/>
  <c r="AF1634" i="10"/>
  <c r="AI1634" i="10" a="1"/>
  <c r="AI1634" i="10" s="1"/>
  <c r="V1635" i="10"/>
  <c r="W1635" i="10"/>
  <c r="AC1635" i="10"/>
  <c r="AD1635" i="10"/>
  <c r="AE1635" i="10"/>
  <c r="AF1635" i="10"/>
  <c r="AI1635" i="10" a="1"/>
  <c r="AI1635" i="10" s="1"/>
  <c r="V1636" i="10"/>
  <c r="W1636" i="10"/>
  <c r="AC1636" i="10"/>
  <c r="AD1636" i="10"/>
  <c r="AE1636" i="10"/>
  <c r="AF1636" i="10"/>
  <c r="AI1636" i="10" a="1"/>
  <c r="AI1636" i="10"/>
  <c r="V1637" i="10"/>
  <c r="W1637" i="10"/>
  <c r="AC1637" i="10"/>
  <c r="AD1637" i="10"/>
  <c r="AE1637" i="10"/>
  <c r="AF1637" i="10"/>
  <c r="AI1637" i="10" a="1"/>
  <c r="AI1637" i="10"/>
  <c r="N1602" i="10"/>
  <c r="P1602" i="10" s="1"/>
  <c r="Q1603" i="10" s="1"/>
  <c r="V1602" i="10"/>
  <c r="W1602" i="10"/>
  <c r="AC1602" i="10"/>
  <c r="AD1602" i="10"/>
  <c r="AE1602" i="10"/>
  <c r="AF1602" i="10"/>
  <c r="AI1602" i="10" a="1"/>
  <c r="AI1602" i="10" s="1"/>
  <c r="N1603" i="10"/>
  <c r="O1602" i="10" s="1"/>
  <c r="V1603" i="10"/>
  <c r="W1603" i="10"/>
  <c r="AC1603" i="10"/>
  <c r="AD1603" i="10"/>
  <c r="AE1603" i="10"/>
  <c r="AF1603" i="10"/>
  <c r="AI1603" i="10" a="1"/>
  <c r="AI1603" i="10" s="1"/>
  <c r="N1604" i="10"/>
  <c r="V1604" i="10"/>
  <c r="W1604" i="10"/>
  <c r="AC1604" i="10"/>
  <c r="AD1604" i="10"/>
  <c r="AE1604" i="10"/>
  <c r="AF1604" i="10"/>
  <c r="AI1604" i="10" a="1"/>
  <c r="AI1604" i="10" s="1"/>
  <c r="AK1604" i="10" s="1"/>
  <c r="N1605" i="10"/>
  <c r="V1605" i="10"/>
  <c r="W1605" i="10"/>
  <c r="AC1605" i="10"/>
  <c r="AD1605" i="10"/>
  <c r="AE1605" i="10"/>
  <c r="AF1605" i="10"/>
  <c r="AI1605" i="10" a="1"/>
  <c r="AI1605" i="10" s="1"/>
  <c r="AK1605" i="10" s="1"/>
  <c r="N1606" i="10"/>
  <c r="O1607" i="10" s="1"/>
  <c r="V1606" i="10"/>
  <c r="W1606" i="10"/>
  <c r="AC1606" i="10"/>
  <c r="AD1606" i="10"/>
  <c r="AE1606" i="10"/>
  <c r="AF1606" i="10"/>
  <c r="AI1606" i="10" a="1"/>
  <c r="AI1606" i="10"/>
  <c r="AK1606" i="10" s="1"/>
  <c r="AM1606" i="10"/>
  <c r="N1607" i="10"/>
  <c r="V1607" i="10"/>
  <c r="W1607" i="10"/>
  <c r="AC1607" i="10"/>
  <c r="AD1607" i="10"/>
  <c r="AE1607" i="10"/>
  <c r="AF1607" i="10"/>
  <c r="AI1607" i="10" a="1"/>
  <c r="AI1607" i="10" s="1"/>
  <c r="V1608" i="10"/>
  <c r="W1608" i="10"/>
  <c r="AC1608" i="10"/>
  <c r="AD1608" i="10"/>
  <c r="AE1608" i="10"/>
  <c r="AF1608" i="10"/>
  <c r="AI1608" i="10" a="1"/>
  <c r="AI1608" i="10" s="1"/>
  <c r="N1609" i="10"/>
  <c r="O1608" i="10" s="1"/>
  <c r="V1609" i="10"/>
  <c r="W1609" i="10"/>
  <c r="AC1609" i="10"/>
  <c r="AD1609" i="10"/>
  <c r="AE1609" i="10"/>
  <c r="AF1609" i="10"/>
  <c r="AI1609" i="10" a="1"/>
  <c r="AI1609" i="10" s="1"/>
  <c r="N1610" i="10"/>
  <c r="V1610" i="10"/>
  <c r="W1610" i="10"/>
  <c r="AC1610" i="10"/>
  <c r="AD1610" i="10"/>
  <c r="AE1610" i="10"/>
  <c r="AF1610" i="10"/>
  <c r="AI1610" i="10" a="1"/>
  <c r="AI1610" i="10"/>
  <c r="V1611" i="10"/>
  <c r="W1611" i="10"/>
  <c r="AC1611" i="10"/>
  <c r="AD1611" i="10"/>
  <c r="AE1611" i="10"/>
  <c r="AF1611" i="10"/>
  <c r="AI1611" i="10" a="1"/>
  <c r="AI1611" i="10" s="1"/>
  <c r="AK1611" i="10" s="1"/>
  <c r="N1612" i="10"/>
  <c r="V1612" i="10"/>
  <c r="W1612" i="10"/>
  <c r="AC1612" i="10"/>
  <c r="AD1612" i="10"/>
  <c r="AE1612" i="10"/>
  <c r="AF1612" i="10"/>
  <c r="AI1612" i="10" a="1"/>
  <c r="AI1612" i="10" s="1"/>
  <c r="V1613" i="10"/>
  <c r="W1613" i="10"/>
  <c r="AC1613" i="10"/>
  <c r="AD1613" i="10"/>
  <c r="AE1613" i="10"/>
  <c r="AF1613" i="10"/>
  <c r="AI1613" i="10" a="1"/>
  <c r="AI1613" i="10" s="1"/>
  <c r="V1614" i="10"/>
  <c r="W1614" i="10"/>
  <c r="AC1614" i="10"/>
  <c r="AD1614" i="10"/>
  <c r="AE1614" i="10"/>
  <c r="AF1614" i="10"/>
  <c r="AI1614" i="10" a="1"/>
  <c r="AI1614" i="10"/>
  <c r="N1615" i="10"/>
  <c r="P1615" i="10" s="1"/>
  <c r="Q1614" i="10" s="1"/>
  <c r="V1615" i="10"/>
  <c r="W1615" i="10"/>
  <c r="AC1615" i="10"/>
  <c r="AD1615" i="10"/>
  <c r="AE1615" i="10"/>
  <c r="AF1615" i="10"/>
  <c r="AI1615" i="10" a="1"/>
  <c r="AI1615" i="10" s="1"/>
  <c r="V1616" i="10"/>
  <c r="W1616" i="10"/>
  <c r="AC1616" i="10"/>
  <c r="AD1616" i="10"/>
  <c r="AE1616" i="10"/>
  <c r="AF1616" i="10"/>
  <c r="AI1616" i="10" a="1"/>
  <c r="AI1616" i="10"/>
  <c r="V1617" i="10"/>
  <c r="W1617" i="10"/>
  <c r="AC1617" i="10"/>
  <c r="AD1617" i="10"/>
  <c r="AE1617" i="10"/>
  <c r="AF1617" i="10"/>
  <c r="AI1617" i="10" a="1"/>
  <c r="AI1617" i="10" s="1"/>
  <c r="N1618" i="10"/>
  <c r="O1619" i="10" s="1"/>
  <c r="V1618" i="10"/>
  <c r="W1618" i="10"/>
  <c r="AC1618" i="10"/>
  <c r="AD1618" i="10"/>
  <c r="AE1618" i="10"/>
  <c r="AF1618" i="10"/>
  <c r="AI1618" i="10" a="1"/>
  <c r="AI1618" i="10" s="1"/>
  <c r="AM1618" i="10" s="1"/>
  <c r="V1619" i="10"/>
  <c r="W1619" i="10"/>
  <c r="AC1619" i="10"/>
  <c r="AD1619" i="10"/>
  <c r="AE1619" i="10"/>
  <c r="AF1619" i="10"/>
  <c r="AI1619" i="10" a="1"/>
  <c r="AI1619" i="10" s="1"/>
  <c r="V1620" i="10"/>
  <c r="W1620" i="10"/>
  <c r="AC1620" i="10"/>
  <c r="AD1620" i="10"/>
  <c r="AE1620" i="10"/>
  <c r="AF1620" i="10"/>
  <c r="AI1620" i="10" a="1"/>
  <c r="AI1620" i="10" s="1"/>
  <c r="N1621" i="10"/>
  <c r="P1621" i="10" s="1"/>
  <c r="V1621" i="10"/>
  <c r="W1621" i="10"/>
  <c r="AC1621" i="10"/>
  <c r="AD1621" i="10"/>
  <c r="AE1621" i="10"/>
  <c r="AF1621" i="10"/>
  <c r="AI1621" i="10" a="1"/>
  <c r="AI1621" i="10" s="1"/>
  <c r="S1681" i="10" l="1"/>
  <c r="AQ1681" i="10"/>
  <c r="Q1674" i="10"/>
  <c r="Y1679" i="10"/>
  <c r="S1679" i="10" s="1"/>
  <c r="AN1681" i="10"/>
  <c r="AQ1680" i="10"/>
  <c r="X1681" i="10"/>
  <c r="AT1681" i="10" s="1"/>
  <c r="P1681" i="10"/>
  <c r="P1677" i="10"/>
  <c r="P1676" i="10"/>
  <c r="AT1680" i="10"/>
  <c r="P1679" i="10"/>
  <c r="O1674" i="10"/>
  <c r="AM1670" i="10"/>
  <c r="AM1666" i="10"/>
  <c r="AK1666" i="10"/>
  <c r="P1674" i="10"/>
  <c r="O1678" i="10"/>
  <c r="P1673" i="10"/>
  <c r="P1678" i="10"/>
  <c r="O1677" i="10"/>
  <c r="O1672" i="10"/>
  <c r="O1670" i="10"/>
  <c r="P1670" i="10"/>
  <c r="P1672" i="10"/>
  <c r="P1671" i="10"/>
  <c r="AM1678" i="10"/>
  <c r="O1676" i="10"/>
  <c r="O1671" i="10"/>
  <c r="P1668" i="10"/>
  <c r="AV1680" i="10"/>
  <c r="O1680" i="10"/>
  <c r="S1680" i="10" s="1"/>
  <c r="P1680" i="10"/>
  <c r="R1680" i="10"/>
  <c r="AL1680" i="10" s="1"/>
  <c r="O1675" i="10"/>
  <c r="N1659" i="10"/>
  <c r="P1659" i="10" s="1"/>
  <c r="Q1658" i="10" s="1"/>
  <c r="N1653" i="10"/>
  <c r="O1652" i="10" s="1"/>
  <c r="N1647" i="10"/>
  <c r="O1646" i="10" s="1"/>
  <c r="N1641" i="10"/>
  <c r="O1640" i="10" s="1"/>
  <c r="N1660" i="10"/>
  <c r="P1660" i="10" s="1"/>
  <c r="N1654" i="10"/>
  <c r="P1654" i="10" s="1"/>
  <c r="Q1655" i="10" s="1"/>
  <c r="N1661" i="10"/>
  <c r="P1661" i="10" s="1"/>
  <c r="N1655" i="10"/>
  <c r="P1655" i="10" s="1"/>
  <c r="Q1654" i="10" s="1"/>
  <c r="N1642" i="10"/>
  <c r="P1642" i="10" s="1"/>
  <c r="N1656" i="10"/>
  <c r="P1656" i="10" s="1"/>
  <c r="N1650" i="10"/>
  <c r="P1650" i="10" s="1"/>
  <c r="Q1651" i="10" s="1"/>
  <c r="N1643" i="10"/>
  <c r="O1642" i="10" s="1"/>
  <c r="N1662" i="10"/>
  <c r="O1663" i="10" s="1"/>
  <c r="N1651" i="10"/>
  <c r="O1650" i="10" s="1"/>
  <c r="N1657" i="10"/>
  <c r="P1657" i="10" s="1"/>
  <c r="Q1656" i="10" s="1"/>
  <c r="N1645" i="10"/>
  <c r="O1644" i="10" s="1"/>
  <c r="N1639" i="10"/>
  <c r="O1638" i="10" s="1"/>
  <c r="N1664" i="10"/>
  <c r="O1665" i="10" s="1"/>
  <c r="N1658" i="10"/>
  <c r="O1659" i="10" s="1"/>
  <c r="O1653" i="10"/>
  <c r="Q1653" i="10"/>
  <c r="AM1652" i="10"/>
  <c r="P1663" i="10"/>
  <c r="Y1657" i="10"/>
  <c r="O1662" i="10"/>
  <c r="P1665" i="10"/>
  <c r="F54" i="14"/>
  <c r="G54" i="14" s="1"/>
  <c r="AH54" i="14"/>
  <c r="AK1639" i="10"/>
  <c r="AK1645" i="10"/>
  <c r="AM1645" i="10"/>
  <c r="AM1640" i="10"/>
  <c r="AM1642" i="10"/>
  <c r="AK1648" i="10"/>
  <c r="AK1641" i="10"/>
  <c r="AM1646" i="10"/>
  <c r="AK1646" i="10"/>
  <c r="AK1638" i="10"/>
  <c r="Q1649" i="10"/>
  <c r="Q1647" i="10"/>
  <c r="Q1645" i="10"/>
  <c r="Q1643" i="10"/>
  <c r="Q1641" i="10"/>
  <c r="Q1639" i="10"/>
  <c r="P1649" i="10"/>
  <c r="P1647" i="10"/>
  <c r="P1645" i="10"/>
  <c r="P1643" i="10"/>
  <c r="P1641" i="10"/>
  <c r="P1639" i="10"/>
  <c r="O1649" i="10"/>
  <c r="O1647" i="10"/>
  <c r="O1645" i="10"/>
  <c r="O1643" i="10"/>
  <c r="O1641" i="10"/>
  <c r="O1639" i="10"/>
  <c r="N1629" i="10"/>
  <c r="O1628" i="10" s="1"/>
  <c r="N1636" i="10"/>
  <c r="O1637" i="10" s="1"/>
  <c r="N1623" i="10"/>
  <c r="O1622" i="10" s="1"/>
  <c r="N1633" i="10"/>
  <c r="P1633" i="10" s="1"/>
  <c r="Q1632" i="10" s="1"/>
  <c r="N1631" i="10"/>
  <c r="O1630" i="10" s="1"/>
  <c r="N1619" i="10"/>
  <c r="O1618" i="10" s="1"/>
  <c r="N1617" i="10"/>
  <c r="O1616" i="10" s="1"/>
  <c r="N1630" i="10"/>
  <c r="O1631" i="10" s="1"/>
  <c r="N1635" i="10"/>
  <c r="P1635" i="10" s="1"/>
  <c r="N1620" i="10"/>
  <c r="P1620" i="10" s="1"/>
  <c r="N1614" i="10"/>
  <c r="P1614" i="10" s="1"/>
  <c r="N1611" i="10"/>
  <c r="P1611" i="10" s="1"/>
  <c r="Q1610" i="10" s="1"/>
  <c r="N1637" i="10"/>
  <c r="P1637" i="10" s="1"/>
  <c r="Q1636" i="10" s="1"/>
  <c r="N1627" i="10"/>
  <c r="P1627" i="10" s="1"/>
  <c r="O1612" i="10"/>
  <c r="O1614" i="10"/>
  <c r="O1603" i="10"/>
  <c r="O1623" i="10"/>
  <c r="AK1628" i="10"/>
  <c r="AM1628" i="10"/>
  <c r="Q1635" i="10"/>
  <c r="X1624" i="10"/>
  <c r="O1635" i="10"/>
  <c r="X1622" i="10"/>
  <c r="Y1624" i="10"/>
  <c r="P1625" i="10"/>
  <c r="P1628" i="10"/>
  <c r="P1632" i="10"/>
  <c r="P1626" i="10"/>
  <c r="O1624" i="10"/>
  <c r="P1624" i="10"/>
  <c r="Q1620" i="10"/>
  <c r="AM1620" i="10"/>
  <c r="X1619" i="10"/>
  <c r="AM1615" i="10"/>
  <c r="P1610" i="10"/>
  <c r="O1611" i="10"/>
  <c r="AK1618" i="10"/>
  <c r="Y1607" i="10"/>
  <c r="AK1610" i="10"/>
  <c r="O1606" i="10"/>
  <c r="P1607" i="10"/>
  <c r="AK1619" i="10"/>
  <c r="AM1619" i="10"/>
  <c r="AM1616" i="10"/>
  <c r="AK1612" i="10"/>
  <c r="AK1608" i="10"/>
  <c r="AM1608" i="10"/>
  <c r="O1620" i="10"/>
  <c r="P1616" i="10"/>
  <c r="O1617" i="10"/>
  <c r="P1609" i="10"/>
  <c r="P1604" i="10"/>
  <c r="P1612" i="10"/>
  <c r="AM1602" i="10"/>
  <c r="AK1602" i="10"/>
  <c r="P1608" i="10"/>
  <c r="X1607" i="10"/>
  <c r="AM1605" i="10"/>
  <c r="O1613" i="10"/>
  <c r="Y1610" i="10"/>
  <c r="Y1604" i="10"/>
  <c r="O1609" i="10"/>
  <c r="O1605" i="10"/>
  <c r="AM1604" i="10"/>
  <c r="P1605" i="10"/>
  <c r="P1618" i="10"/>
  <c r="P1606" i="10"/>
  <c r="Y1605" i="10"/>
  <c r="O1604" i="10"/>
  <c r="P1603" i="10"/>
  <c r="AV1681" i="10" l="1"/>
  <c r="AW1680" i="10" s="1"/>
  <c r="R1681" i="10"/>
  <c r="AL1681" i="10" s="1"/>
  <c r="T1680" i="10"/>
  <c r="Q1681" i="10"/>
  <c r="U1681" i="10" s="1"/>
  <c r="X1667" i="10"/>
  <c r="Q1680" i="10"/>
  <c r="U1680" i="10" s="1"/>
  <c r="T1681" i="10"/>
  <c r="Q1679" i="10"/>
  <c r="U1679" i="10" s="1"/>
  <c r="BN1680" i="10"/>
  <c r="BP1681" i="10"/>
  <c r="AW1681" i="10"/>
  <c r="Q1673" i="10"/>
  <c r="X1679" i="10"/>
  <c r="T1679" i="10" s="1"/>
  <c r="AQ1678" i="10"/>
  <c r="Q1677" i="10"/>
  <c r="Q1670" i="10"/>
  <c r="X1671" i="10"/>
  <c r="AQ1670" i="10"/>
  <c r="Q1678" i="10"/>
  <c r="BH1681" i="10"/>
  <c r="AX1680" i="10"/>
  <c r="BG1681" i="10"/>
  <c r="BI1681" i="10"/>
  <c r="BF1680" i="10"/>
  <c r="AU1681" i="10"/>
  <c r="AY1681" i="10" s="1"/>
  <c r="Y1667" i="10"/>
  <c r="Q1676" i="10"/>
  <c r="AN1680" i="10"/>
  <c r="Q1671" i="10"/>
  <c r="Q1672" i="10"/>
  <c r="Q1675" i="10"/>
  <c r="Q1669" i="10"/>
  <c r="AU1680" i="10"/>
  <c r="AY1680" i="10" s="1"/>
  <c r="AX1681" i="10"/>
  <c r="P1658" i="10"/>
  <c r="P1664" i="10"/>
  <c r="O1658" i="10"/>
  <c r="O1657" i="10"/>
  <c r="O1651" i="10"/>
  <c r="P1662" i="10"/>
  <c r="O1656" i="10"/>
  <c r="P1619" i="10"/>
  <c r="Q1618" i="10" s="1"/>
  <c r="P1651" i="10"/>
  <c r="O1654" i="10"/>
  <c r="O1660" i="10"/>
  <c r="P1653" i="10"/>
  <c r="Q1652" i="10" s="1"/>
  <c r="O1655" i="10"/>
  <c r="O1661" i="10"/>
  <c r="P1617" i="10"/>
  <c r="Q1616" i="10" s="1"/>
  <c r="O1615" i="10"/>
  <c r="O1610" i="10"/>
  <c r="Q1660" i="10"/>
  <c r="Q1664" i="10"/>
  <c r="Q1661" i="10"/>
  <c r="Q1659" i="10"/>
  <c r="Q1663" i="10"/>
  <c r="Q1650" i="10"/>
  <c r="Q1662" i="10"/>
  <c r="X1653" i="10"/>
  <c r="Q1665" i="10"/>
  <c r="Q1657" i="10"/>
  <c r="Y1639" i="10"/>
  <c r="X1641" i="10"/>
  <c r="X1647" i="10"/>
  <c r="Q1638" i="10"/>
  <c r="Y1649" i="10"/>
  <c r="X1644" i="10"/>
  <c r="Y1644" i="10"/>
  <c r="Y1647" i="10"/>
  <c r="Y1640" i="10"/>
  <c r="Q1640" i="10"/>
  <c r="Q1642" i="10"/>
  <c r="Q1644" i="10"/>
  <c r="X1643" i="10"/>
  <c r="Q1646" i="10"/>
  <c r="Y1638" i="10"/>
  <c r="Q1648" i="10"/>
  <c r="P1636" i="10"/>
  <c r="Q1637" i="10" s="1"/>
  <c r="P1623" i="10"/>
  <c r="P1631" i="10"/>
  <c r="Q1630" i="10" s="1"/>
  <c r="O1632" i="10"/>
  <c r="P1629" i="10"/>
  <c r="Q1628" i="10" s="1"/>
  <c r="O1636" i="10"/>
  <c r="O1626" i="10"/>
  <c r="P1630" i="10"/>
  <c r="O1634" i="10"/>
  <c r="O1621" i="10"/>
  <c r="Q1633" i="10"/>
  <c r="X1629" i="10"/>
  <c r="Q1634" i="10"/>
  <c r="Q1625" i="10"/>
  <c r="Q1622" i="10"/>
  <c r="Q1627" i="10"/>
  <c r="Q1629" i="10"/>
  <c r="Q1626" i="10"/>
  <c r="Q1624" i="10"/>
  <c r="Y1629" i="10"/>
  <c r="Q1631" i="10"/>
  <c r="Y1609" i="10"/>
  <c r="X1617" i="10"/>
  <c r="X1618" i="10"/>
  <c r="X1603" i="10"/>
  <c r="Q1607" i="10"/>
  <c r="Q1617" i="10"/>
  <c r="Q1606" i="10"/>
  <c r="Y1619" i="10"/>
  <c r="Q1609" i="10"/>
  <c r="Q1608" i="10"/>
  <c r="Y1618" i="10"/>
  <c r="X1608" i="10"/>
  <c r="Q1619" i="10"/>
  <c r="Q1613" i="10"/>
  <c r="Q1615" i="10"/>
  <c r="X1614" i="10"/>
  <c r="Y1603" i="10"/>
  <c r="Q1621" i="10"/>
  <c r="Q1604" i="10"/>
  <c r="Q1611" i="10"/>
  <c r="X1621" i="10"/>
  <c r="X1609" i="10"/>
  <c r="X1604" i="10"/>
  <c r="Y1613" i="10"/>
  <c r="Q1602" i="10"/>
  <c r="Q1605" i="10"/>
  <c r="Y1611" i="10"/>
  <c r="X1605" i="10"/>
  <c r="BQ1681" i="10" l="1"/>
  <c r="BQ1680" i="10" s="1"/>
  <c r="BM1680" i="10" s="1"/>
  <c r="BO1681" i="10"/>
  <c r="BK1681" i="10" s="1"/>
  <c r="BB1680" i="10"/>
  <c r="BF1681" i="10"/>
  <c r="BB1681" i="10" s="1"/>
  <c r="BE1681" i="10"/>
  <c r="BI1680" i="10"/>
  <c r="BE1680" i="10" s="1"/>
  <c r="R1671" i="10"/>
  <c r="AZ1681" i="10"/>
  <c r="BA1681" i="10"/>
  <c r="T1671" i="10"/>
  <c r="BP1680" i="10"/>
  <c r="BL1680" i="10" s="1"/>
  <c r="BL1681" i="10"/>
  <c r="BJ1680" i="10"/>
  <c r="BN1681" i="10"/>
  <c r="BJ1681" i="10" s="1"/>
  <c r="BC1681" i="10"/>
  <c r="BG1680" i="10"/>
  <c r="BC1680" i="10" s="1"/>
  <c r="AZ1680" i="10"/>
  <c r="BA1680" i="10"/>
  <c r="BD1681" i="10"/>
  <c r="BH1680" i="10"/>
  <c r="BD1680" i="10" s="1"/>
  <c r="R1679" i="10"/>
  <c r="AM1585" i="10"/>
  <c r="A1470" i="9"/>
  <c r="A1471" i="9"/>
  <c r="A1472" i="9"/>
  <c r="N1588" i="10" s="1"/>
  <c r="O1589" i="10" s="1"/>
  <c r="A1473" i="9"/>
  <c r="A1474" i="9"/>
  <c r="N1600" i="10" s="1"/>
  <c r="P1600" i="10" s="1"/>
  <c r="A1475" i="9"/>
  <c r="N1597" i="10" s="1"/>
  <c r="O1596" i="10" s="1"/>
  <c r="A1476" i="9"/>
  <c r="A1477" i="9"/>
  <c r="A1478" i="9"/>
  <c r="A1479" i="9"/>
  <c r="N1599" i="10" s="1"/>
  <c r="P1599" i="10" s="1"/>
  <c r="A1480" i="9"/>
  <c r="A1481" i="9"/>
  <c r="N1596" i="10" s="1"/>
  <c r="P1596" i="10" s="1"/>
  <c r="A1482" i="9"/>
  <c r="A1483" i="9"/>
  <c r="N1589" i="10" s="1"/>
  <c r="P1589" i="10" s="1"/>
  <c r="A1484" i="9"/>
  <c r="A1485" i="9"/>
  <c r="N1598" i="10" s="1"/>
  <c r="P1598" i="10" s="1"/>
  <c r="A1486" i="9"/>
  <c r="A1487" i="9"/>
  <c r="A1488" i="9"/>
  <c r="A1489" i="9"/>
  <c r="A1490" i="9"/>
  <c r="A1491" i="9"/>
  <c r="A1492" i="9"/>
  <c r="A1493" i="9"/>
  <c r="A1494" i="9"/>
  <c r="A1495" i="9"/>
  <c r="V1596" i="10"/>
  <c r="W1596" i="10"/>
  <c r="AC1596" i="10"/>
  <c r="AD1596" i="10"/>
  <c r="AE1596" i="10"/>
  <c r="AF1596" i="10"/>
  <c r="AI1596" i="10" a="1"/>
  <c r="AI1596" i="10" s="1"/>
  <c r="V1597" i="10"/>
  <c r="W1597" i="10"/>
  <c r="AC1597" i="10"/>
  <c r="AD1597" i="10"/>
  <c r="AE1597" i="10"/>
  <c r="AF1597" i="10"/>
  <c r="AI1597" i="10" a="1"/>
  <c r="AI1597" i="10" s="1"/>
  <c r="V1598" i="10"/>
  <c r="W1598" i="10"/>
  <c r="AC1598" i="10"/>
  <c r="AD1598" i="10"/>
  <c r="AE1598" i="10"/>
  <c r="AF1598" i="10"/>
  <c r="AI1598" i="10" a="1"/>
  <c r="AI1598" i="10" s="1"/>
  <c r="V1599" i="10"/>
  <c r="W1599" i="10"/>
  <c r="AC1599" i="10"/>
  <c r="AD1599" i="10"/>
  <c r="AE1599" i="10"/>
  <c r="AF1599" i="10"/>
  <c r="AI1599" i="10" a="1"/>
  <c r="AI1599" i="10" s="1"/>
  <c r="V1600" i="10"/>
  <c r="W1600" i="10"/>
  <c r="AC1600" i="10"/>
  <c r="AD1600" i="10"/>
  <c r="AE1600" i="10"/>
  <c r="AF1600" i="10"/>
  <c r="AI1600" i="10" a="1"/>
  <c r="AI1600" i="10" s="1"/>
  <c r="V1601" i="10"/>
  <c r="W1601" i="10"/>
  <c r="AC1601" i="10"/>
  <c r="AD1601" i="10"/>
  <c r="AE1601" i="10"/>
  <c r="AF1601" i="10"/>
  <c r="AI1601" i="10" a="1"/>
  <c r="AI1601" i="10" s="1"/>
  <c r="A1460" i="9"/>
  <c r="A1461" i="9"/>
  <c r="A1462" i="9"/>
  <c r="A1463" i="9"/>
  <c r="N1576" i="10" s="1"/>
  <c r="O1577" i="10" s="1"/>
  <c r="A1464" i="9"/>
  <c r="A1465" i="9"/>
  <c r="A1466" i="9"/>
  <c r="N1571" i="10" s="1"/>
  <c r="O1570" i="10" s="1"/>
  <c r="A1467" i="9"/>
  <c r="N1575" i="10" s="1"/>
  <c r="A1468" i="9"/>
  <c r="N1578" i="10" s="1"/>
  <c r="P1578" i="10" s="1"/>
  <c r="A1469" i="9"/>
  <c r="N1582" i="10" s="1"/>
  <c r="O1583" i="10" s="1"/>
  <c r="N1570" i="10"/>
  <c r="P1570" i="10" s="1"/>
  <c r="Q1571" i="10" s="1"/>
  <c r="V1570" i="10"/>
  <c r="W1570" i="10"/>
  <c r="AC1570" i="10"/>
  <c r="AD1570" i="10"/>
  <c r="AE1570" i="10"/>
  <c r="AF1570" i="10"/>
  <c r="AI1570" i="10" a="1"/>
  <c r="AI1570" i="10" s="1"/>
  <c r="V1571" i="10"/>
  <c r="W1571" i="10"/>
  <c r="AC1571" i="10"/>
  <c r="AD1571" i="10"/>
  <c r="AE1571" i="10"/>
  <c r="AF1571" i="10"/>
  <c r="AI1571" i="10" a="1"/>
  <c r="AI1571" i="10" s="1"/>
  <c r="V1572" i="10"/>
  <c r="W1572" i="10"/>
  <c r="AC1572" i="10"/>
  <c r="AD1572" i="10"/>
  <c r="AE1572" i="10"/>
  <c r="AF1572" i="10"/>
  <c r="AI1572" i="10" a="1"/>
  <c r="AI1572" i="10" s="1"/>
  <c r="AK1572" i="10" s="1"/>
  <c r="N1573" i="10"/>
  <c r="P1573" i="10" s="1"/>
  <c r="V1573" i="10"/>
  <c r="W1573" i="10"/>
  <c r="AC1573" i="10"/>
  <c r="AD1573" i="10"/>
  <c r="AE1573" i="10"/>
  <c r="AF1573" i="10"/>
  <c r="AI1573" i="10" a="1"/>
  <c r="AI1573" i="10" s="1"/>
  <c r="N1574" i="10"/>
  <c r="V1574" i="10"/>
  <c r="W1574" i="10"/>
  <c r="AC1574" i="10"/>
  <c r="AD1574" i="10"/>
  <c r="AE1574" i="10"/>
  <c r="AF1574" i="10"/>
  <c r="AI1574" i="10" a="1"/>
  <c r="AI1574" i="10" s="1"/>
  <c r="V1575" i="10"/>
  <c r="W1575" i="10"/>
  <c r="AC1575" i="10"/>
  <c r="AD1575" i="10"/>
  <c r="AE1575" i="10"/>
  <c r="AF1575" i="10"/>
  <c r="AI1575" i="10" a="1"/>
  <c r="AI1575" i="10" s="1"/>
  <c r="V1576" i="10"/>
  <c r="W1576" i="10"/>
  <c r="AC1576" i="10"/>
  <c r="AD1576" i="10"/>
  <c r="AE1576" i="10"/>
  <c r="AF1576" i="10"/>
  <c r="AI1576" i="10" a="1"/>
  <c r="AI1576" i="10" s="1"/>
  <c r="N1577" i="10"/>
  <c r="P1577" i="10" s="1"/>
  <c r="Q1576" i="10" s="1"/>
  <c r="V1577" i="10"/>
  <c r="W1577" i="10"/>
  <c r="AC1577" i="10"/>
  <c r="AD1577" i="10"/>
  <c r="AE1577" i="10"/>
  <c r="AF1577" i="10"/>
  <c r="AI1577" i="10" a="1"/>
  <c r="AI1577" i="10" s="1"/>
  <c r="V1578" i="10"/>
  <c r="W1578" i="10"/>
  <c r="AC1578" i="10"/>
  <c r="AD1578" i="10"/>
  <c r="AE1578" i="10"/>
  <c r="AF1578" i="10"/>
  <c r="AI1578" i="10" a="1"/>
  <c r="AI1578" i="10" s="1"/>
  <c r="V1579" i="10"/>
  <c r="W1579" i="10"/>
  <c r="AC1579" i="10"/>
  <c r="AD1579" i="10"/>
  <c r="AE1579" i="10"/>
  <c r="AF1579" i="10"/>
  <c r="AI1579" i="10" a="1"/>
  <c r="AI1579" i="10" s="1"/>
  <c r="V1580" i="10"/>
  <c r="W1580" i="10"/>
  <c r="AC1580" i="10"/>
  <c r="AD1580" i="10"/>
  <c r="AE1580" i="10"/>
  <c r="AF1580" i="10"/>
  <c r="AI1580" i="10" a="1"/>
  <c r="AI1580" i="10" s="1"/>
  <c r="N1581" i="10"/>
  <c r="P1581" i="10" s="1"/>
  <c r="Q1580" i="10" s="1"/>
  <c r="V1581" i="10"/>
  <c r="W1581" i="10"/>
  <c r="AC1581" i="10"/>
  <c r="AD1581" i="10"/>
  <c r="AE1581" i="10"/>
  <c r="AF1581" i="10"/>
  <c r="AI1581" i="10" a="1"/>
  <c r="AI1581" i="10" s="1"/>
  <c r="V1582" i="10"/>
  <c r="W1582" i="10"/>
  <c r="AC1582" i="10"/>
  <c r="AD1582" i="10"/>
  <c r="AE1582" i="10"/>
  <c r="AF1582" i="10"/>
  <c r="AI1582" i="10" a="1"/>
  <c r="AI1582" i="10" s="1"/>
  <c r="V1583" i="10"/>
  <c r="W1583" i="10"/>
  <c r="AC1583" i="10"/>
  <c r="AD1583" i="10"/>
  <c r="AE1583" i="10"/>
  <c r="AF1583" i="10"/>
  <c r="AI1583" i="10" a="1"/>
  <c r="AI1583" i="10" s="1"/>
  <c r="N1584" i="10"/>
  <c r="V1584" i="10"/>
  <c r="W1584" i="10"/>
  <c r="AC1584" i="10"/>
  <c r="AD1584" i="10"/>
  <c r="AE1584" i="10"/>
  <c r="AF1584" i="10"/>
  <c r="AI1584" i="10" a="1"/>
  <c r="AI1584" i="10" s="1"/>
  <c r="N1585" i="10"/>
  <c r="O1584" i="10" s="1"/>
  <c r="V1585" i="10"/>
  <c r="W1585" i="10"/>
  <c r="AC1585" i="10"/>
  <c r="AD1585" i="10"/>
  <c r="AE1585" i="10"/>
  <c r="AF1585" i="10"/>
  <c r="AI1585" i="10" a="1"/>
  <c r="AI1585" i="10" s="1"/>
  <c r="V1586" i="10"/>
  <c r="W1586" i="10"/>
  <c r="AC1586" i="10"/>
  <c r="AD1586" i="10"/>
  <c r="AE1586" i="10"/>
  <c r="AF1586" i="10"/>
  <c r="AI1586" i="10" a="1"/>
  <c r="AI1586" i="10" s="1"/>
  <c r="V1587" i="10"/>
  <c r="W1587" i="10"/>
  <c r="AC1587" i="10"/>
  <c r="AD1587" i="10"/>
  <c r="AE1587" i="10"/>
  <c r="AF1587" i="10"/>
  <c r="AI1587" i="10" a="1"/>
  <c r="AI1587" i="10" s="1"/>
  <c r="V1588" i="10"/>
  <c r="W1588" i="10"/>
  <c r="AC1588" i="10"/>
  <c r="AD1588" i="10"/>
  <c r="AE1588" i="10"/>
  <c r="AF1588" i="10"/>
  <c r="AI1588" i="10" a="1"/>
  <c r="AI1588" i="10" s="1"/>
  <c r="V1589" i="10"/>
  <c r="W1589" i="10"/>
  <c r="AC1589" i="10"/>
  <c r="AD1589" i="10"/>
  <c r="AE1589" i="10"/>
  <c r="AF1589" i="10"/>
  <c r="AI1589" i="10" a="1"/>
  <c r="AI1589" i="10" s="1"/>
  <c r="V1590" i="10"/>
  <c r="W1590" i="10"/>
  <c r="AC1590" i="10"/>
  <c r="AD1590" i="10"/>
  <c r="AE1590" i="10"/>
  <c r="AF1590" i="10"/>
  <c r="AI1590" i="10" a="1"/>
  <c r="AI1590" i="10"/>
  <c r="V1591" i="10"/>
  <c r="W1591" i="10"/>
  <c r="AC1591" i="10"/>
  <c r="AD1591" i="10"/>
  <c r="AE1591" i="10"/>
  <c r="AF1591" i="10"/>
  <c r="AI1591" i="10" a="1"/>
  <c r="AI1591" i="10" s="1"/>
  <c r="V1592" i="10"/>
  <c r="W1592" i="10"/>
  <c r="AC1592" i="10"/>
  <c r="AD1592" i="10"/>
  <c r="AE1592" i="10"/>
  <c r="AF1592" i="10"/>
  <c r="AI1592" i="10" a="1"/>
  <c r="AI1592" i="10" s="1"/>
  <c r="V1593" i="10"/>
  <c r="W1593" i="10"/>
  <c r="AC1593" i="10"/>
  <c r="AD1593" i="10"/>
  <c r="AE1593" i="10"/>
  <c r="AF1593" i="10"/>
  <c r="AI1593" i="10" a="1"/>
  <c r="AI1593" i="10" s="1"/>
  <c r="N1594" i="10"/>
  <c r="V1594" i="10"/>
  <c r="W1594" i="10"/>
  <c r="AC1594" i="10"/>
  <c r="AD1594" i="10"/>
  <c r="AE1594" i="10"/>
  <c r="AF1594" i="10"/>
  <c r="AI1594" i="10" a="1"/>
  <c r="AI1594" i="10" s="1"/>
  <c r="V1595" i="10"/>
  <c r="W1595" i="10"/>
  <c r="AC1595" i="10"/>
  <c r="AD1595" i="10"/>
  <c r="AE1595" i="10"/>
  <c r="AF1595" i="10"/>
  <c r="AI1595" i="10" a="1"/>
  <c r="AI1595" i="10" s="1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2" i="9"/>
  <c r="A1433" i="9"/>
  <c r="A1434" i="9"/>
  <c r="A1435" i="9"/>
  <c r="A1436" i="9"/>
  <c r="A1437" i="9"/>
  <c r="A1438" i="9"/>
  <c r="A1439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BO1680" i="10" l="1"/>
  <c r="BK1680" i="10" s="1"/>
  <c r="BM1681" i="10"/>
  <c r="N1580" i="10"/>
  <c r="P1580" i="10" s="1"/>
  <c r="Q1581" i="10" s="1"/>
  <c r="N1601" i="10"/>
  <c r="P1601" i="10" s="1"/>
  <c r="Q1600" i="10" s="1"/>
  <c r="N1592" i="10"/>
  <c r="P1592" i="10" s="1"/>
  <c r="Q1593" i="10" s="1"/>
  <c r="N1593" i="10"/>
  <c r="P1593" i="10" s="1"/>
  <c r="Q1592" i="10" s="1"/>
  <c r="AM1600" i="10"/>
  <c r="AK1600" i="10"/>
  <c r="AK1596" i="10"/>
  <c r="AM1599" i="10"/>
  <c r="AK1599" i="10"/>
  <c r="AM1597" i="10"/>
  <c r="AK1597" i="10"/>
  <c r="Q1601" i="10"/>
  <c r="Q1598" i="10"/>
  <c r="Q1599" i="10"/>
  <c r="Q1597" i="10"/>
  <c r="O1598" i="10"/>
  <c r="P1597" i="10"/>
  <c r="O1601" i="10"/>
  <c r="O1599" i="10"/>
  <c r="O1597" i="10"/>
  <c r="P1575" i="10"/>
  <c r="Q1574" i="10" s="1"/>
  <c r="O1574" i="10"/>
  <c r="O1580" i="10"/>
  <c r="N1590" i="10"/>
  <c r="P1590" i="10" s="1"/>
  <c r="Q1591" i="10" s="1"/>
  <c r="N1586" i="10"/>
  <c r="O1587" i="10" s="1"/>
  <c r="N1595" i="10"/>
  <c r="P1595" i="10" s="1"/>
  <c r="Q1594" i="10" s="1"/>
  <c r="N1579" i="10"/>
  <c r="N1591" i="10"/>
  <c r="O1590" i="10" s="1"/>
  <c r="N1583" i="10"/>
  <c r="P1583" i="10" s="1"/>
  <c r="Q1582" i="10" s="1"/>
  <c r="N1572" i="10"/>
  <c r="O1573" i="10" s="1"/>
  <c r="O1571" i="10"/>
  <c r="N1587" i="10"/>
  <c r="P1594" i="10"/>
  <c r="O1595" i="10"/>
  <c r="Q1579" i="10"/>
  <c r="AK1585" i="10"/>
  <c r="Q1588" i="10"/>
  <c r="O1588" i="10"/>
  <c r="P1584" i="10"/>
  <c r="O1585" i="10"/>
  <c r="AK1579" i="10"/>
  <c r="O1579" i="10"/>
  <c r="Q1572" i="10"/>
  <c r="P1588" i="10"/>
  <c r="P1574" i="10"/>
  <c r="P1585" i="10"/>
  <c r="AM1572" i="10"/>
  <c r="P1582" i="10"/>
  <c r="O1576" i="10"/>
  <c r="P1576" i="10"/>
  <c r="Y1573" i="10"/>
  <c r="O1575" i="10"/>
  <c r="O1572" i="10"/>
  <c r="P1571" i="10"/>
  <c r="O1592" i="10" l="1"/>
  <c r="O1593" i="10"/>
  <c r="O1581" i="10"/>
  <c r="O1600" i="10"/>
  <c r="Y1596" i="10"/>
  <c r="X1596" i="10"/>
  <c r="Y1597" i="10"/>
  <c r="Y1598" i="10"/>
  <c r="X1598" i="10"/>
  <c r="Q1596" i="10"/>
  <c r="Y1601" i="10"/>
  <c r="X1601" i="10"/>
  <c r="P1587" i="10"/>
  <c r="Q1586" i="10" s="1"/>
  <c r="O1586" i="10"/>
  <c r="P1572" i="10"/>
  <c r="O1594" i="10"/>
  <c r="P1586" i="10"/>
  <c r="Q1587" i="10" s="1"/>
  <c r="P1579" i="10"/>
  <c r="Q1578" i="10" s="1"/>
  <c r="O1578" i="10"/>
  <c r="O1591" i="10"/>
  <c r="O1582" i="10"/>
  <c r="P1591" i="10"/>
  <c r="Q1590" i="10" s="1"/>
  <c r="Q1577" i="10"/>
  <c r="Q1589" i="10"/>
  <c r="Y1578" i="10"/>
  <c r="Q1583" i="10"/>
  <c r="Q1585" i="10"/>
  <c r="Q1575" i="10"/>
  <c r="Q1570" i="10"/>
  <c r="Y1584" i="10"/>
  <c r="Q1595" i="10"/>
  <c r="Q1573" i="10"/>
  <c r="X1573" i="10"/>
  <c r="Q1584" i="10"/>
  <c r="X1584" i="10"/>
  <c r="A1394" i="9" l="1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384" i="9" l="1"/>
  <c r="A1385" i="9"/>
  <c r="A1386" i="9"/>
  <c r="A1387" i="9"/>
  <c r="A1388" i="9"/>
  <c r="A1389" i="9"/>
  <c r="A1390" i="9"/>
  <c r="A1391" i="9"/>
  <c r="A1392" i="9"/>
  <c r="A1393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B15" i="14" l="1"/>
  <c r="A1358" i="9"/>
  <c r="A1359" i="9"/>
  <c r="A1360" i="9"/>
  <c r="A1361" i="9"/>
  <c r="A1362" i="9"/>
  <c r="A136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33" i="9"/>
  <c r="A1332" i="9"/>
  <c r="A1331" i="9"/>
  <c r="A1330" i="9"/>
  <c r="A1329" i="9"/>
  <c r="A1328" i="9"/>
  <c r="A1327" i="9"/>
  <c r="A1326" i="9"/>
  <c r="A1325" i="9"/>
  <c r="A1324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 l="1"/>
  <c r="A1257" i="9"/>
  <c r="A1256" i="9"/>
  <c r="A1255" i="9"/>
  <c r="A1254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X31" i="14"/>
  <c r="Y31" i="14"/>
  <c r="Z31" i="14"/>
  <c r="AD31" i="14" s="1"/>
  <c r="AA31" i="14"/>
  <c r="AB31" i="14"/>
  <c r="AK31" i="14"/>
  <c r="B31" i="14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08" i="9"/>
  <c r="A1209" i="9"/>
  <c r="A1210" i="9"/>
  <c r="A1211" i="9"/>
  <c r="A1212" i="9"/>
  <c r="A1213" i="9"/>
  <c r="A1214" i="9"/>
  <c r="A1215" i="9"/>
  <c r="A1216" i="9"/>
  <c r="A1217" i="9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C31" i="14" l="1"/>
  <c r="AE31" i="14" s="1"/>
  <c r="AF31" i="14" s="1"/>
  <c r="AG31" i="14" s="1"/>
  <c r="F31" i="14" s="1"/>
  <c r="G31" i="14" s="1"/>
  <c r="AH31" i="14" l="1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081" i="9"/>
  <c r="A1080" i="9"/>
  <c r="A1079" i="9"/>
  <c r="A1078" i="9"/>
  <c r="A1077" i="9"/>
  <c r="A1076" i="9"/>
  <c r="A1075" i="9"/>
  <c r="A1074" i="9"/>
  <c r="A1073" i="9"/>
  <c r="A1072" i="9"/>
  <c r="A1071" i="9" l="1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42" i="9"/>
  <c r="A1043" i="9"/>
  <c r="A1044" i="9"/>
  <c r="A1045" i="9"/>
  <c r="A1046" i="9"/>
  <c r="A1047" i="9"/>
  <c r="A1048" i="9"/>
  <c r="A1049" i="9"/>
  <c r="A1050" i="9"/>
  <c r="A105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21" i="9"/>
  <c r="A1020" i="9"/>
  <c r="A1019" i="9"/>
  <c r="A1018" i="9"/>
  <c r="A1017" i="9"/>
  <c r="A1016" i="9"/>
  <c r="A1015" i="9"/>
  <c r="A1014" i="9"/>
  <c r="A1013" i="9"/>
  <c r="A1012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K40" i="14"/>
  <c r="AB40" i="14"/>
  <c r="AA40" i="14"/>
  <c r="Z40" i="14"/>
  <c r="AD40" i="14" s="1"/>
  <c r="Y40" i="14"/>
  <c r="X40" i="14"/>
  <c r="B40" i="14"/>
  <c r="AC40" i="14" l="1"/>
  <c r="AE40" i="14" s="1"/>
  <c r="AF40" i="14" s="1"/>
  <c r="AG40" i="14" s="1"/>
  <c r="AH40" i="14" l="1"/>
  <c r="F40" i="14"/>
  <c r="G40" i="14" s="1"/>
  <c r="A948" i="9" l="1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47" i="9"/>
  <c r="A946" i="9"/>
  <c r="A945" i="9"/>
  <c r="A944" i="9"/>
  <c r="A943" i="9"/>
  <c r="A942" i="9"/>
  <c r="A941" i="9"/>
  <c r="A940" i="9"/>
  <c r="Y2" i="14" l="1"/>
  <c r="Q78" i="17"/>
  <c r="Q77" i="17"/>
  <c r="Q76" i="17"/>
  <c r="Q75" i="17"/>
  <c r="Q74" i="17"/>
  <c r="Q73" i="17"/>
  <c r="Q72" i="17"/>
  <c r="Q71" i="17"/>
  <c r="Q70" i="17"/>
  <c r="Q69" i="17"/>
  <c r="Q68" i="17"/>
  <c r="Q67" i="17"/>
  <c r="Q66" i="17"/>
  <c r="Q65" i="17"/>
  <c r="Q64" i="17"/>
  <c r="Q63" i="17"/>
  <c r="Q62" i="17"/>
  <c r="Q61" i="17"/>
  <c r="Q60" i="17"/>
  <c r="Q59" i="17"/>
  <c r="Y32" i="17" s="1"/>
  <c r="Q58" i="17"/>
  <c r="Q57" i="17"/>
  <c r="Q56" i="17"/>
  <c r="Q55" i="17"/>
  <c r="Q54" i="17"/>
  <c r="Y30" i="17" s="1"/>
  <c r="Q53" i="17"/>
  <c r="Q52" i="17"/>
  <c r="Y29" i="17" s="1"/>
  <c r="Q51" i="17"/>
  <c r="Q50" i="17"/>
  <c r="Q49" i="17"/>
  <c r="Q48" i="17"/>
  <c r="Q47" i="17"/>
  <c r="Q46" i="17"/>
  <c r="Q45" i="17"/>
  <c r="Q44" i="17"/>
  <c r="Q43" i="17"/>
  <c r="Q42" i="17"/>
  <c r="Q41" i="17"/>
  <c r="Q40" i="17"/>
  <c r="Q39" i="17"/>
  <c r="Q38" i="17"/>
  <c r="Q37" i="17"/>
  <c r="Q36" i="17"/>
  <c r="Y23" i="17" s="1"/>
  <c r="Q35" i="17"/>
  <c r="Q34" i="17"/>
  <c r="Q33" i="17"/>
  <c r="Y22" i="17" s="1"/>
  <c r="Q32" i="17"/>
  <c r="Q31" i="17"/>
  <c r="Y21" i="17" s="1"/>
  <c r="Q30" i="17"/>
  <c r="Q29" i="17"/>
  <c r="Y20" i="17" s="1"/>
  <c r="Q28" i="17"/>
  <c r="Q27" i="17"/>
  <c r="Q26" i="17"/>
  <c r="Q25" i="17"/>
  <c r="Q24" i="17"/>
  <c r="Q23" i="17"/>
  <c r="Q22" i="17"/>
  <c r="Y16" i="17" s="1"/>
  <c r="Q21" i="17"/>
  <c r="Y11" i="17" s="1"/>
  <c r="Q20" i="17"/>
  <c r="Q19" i="17"/>
  <c r="Q18" i="17"/>
  <c r="Q17" i="17"/>
  <c r="Q16" i="17"/>
  <c r="Q15" i="17"/>
  <c r="Q14" i="17"/>
  <c r="Q13" i="17"/>
  <c r="Q12" i="17"/>
  <c r="Q11" i="17"/>
  <c r="Q10" i="17"/>
  <c r="Y9" i="17" s="1"/>
  <c r="Q9" i="17"/>
  <c r="Y8" i="17" s="1"/>
  <c r="Q8" i="17"/>
  <c r="Q7" i="17"/>
  <c r="Q6" i="17"/>
  <c r="Y5" i="17" s="1"/>
  <c r="Q5" i="17"/>
  <c r="Y4" i="17" s="1"/>
  <c r="Q4" i="17"/>
  <c r="Y3" i="17" s="1"/>
  <c r="Q2" i="17"/>
  <c r="Q3" i="17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B50" i="14"/>
  <c r="AA50" i="14"/>
  <c r="Z50" i="14"/>
  <c r="AD50" i="14" s="1"/>
  <c r="Y50" i="14"/>
  <c r="X50" i="14"/>
  <c r="B50" i="14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B84" i="14"/>
  <c r="AA84" i="14"/>
  <c r="Z84" i="14"/>
  <c r="AD84" i="14" s="1"/>
  <c r="Y84" i="14"/>
  <c r="X84" i="14"/>
  <c r="B84" i="14"/>
  <c r="A830" i="9"/>
  <c r="A831" i="9"/>
  <c r="A832" i="9"/>
  <c r="A833" i="9"/>
  <c r="A834" i="9"/>
  <c r="A835" i="9"/>
  <c r="A836" i="9"/>
  <c r="A837" i="9"/>
  <c r="A838" i="9"/>
  <c r="A839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B4" i="14"/>
  <c r="AA4" i="14"/>
  <c r="Z4" i="14"/>
  <c r="AD4" i="14" s="1"/>
  <c r="Y4" i="14"/>
  <c r="X4" i="14"/>
  <c r="B4" i="14"/>
  <c r="A809" i="9"/>
  <c r="A808" i="9"/>
  <c r="A807" i="9"/>
  <c r="A806" i="9"/>
  <c r="A805" i="9"/>
  <c r="A804" i="9"/>
  <c r="A803" i="9"/>
  <c r="A802" i="9"/>
  <c r="A801" i="9"/>
  <c r="A800" i="9"/>
  <c r="Z81" i="14"/>
  <c r="AD81" i="14" s="1"/>
  <c r="AA81" i="14"/>
  <c r="AB81" i="14"/>
  <c r="X81" i="14"/>
  <c r="Y81" i="14"/>
  <c r="B81" i="14"/>
  <c r="A788" i="9"/>
  <c r="A789" i="9"/>
  <c r="A790" i="9"/>
  <c r="A791" i="9"/>
  <c r="A792" i="9"/>
  <c r="A793" i="9"/>
  <c r="A794" i="9"/>
  <c r="A795" i="9"/>
  <c r="A796" i="9"/>
  <c r="A797" i="9"/>
  <c r="A798" i="9"/>
  <c r="A799" i="9"/>
  <c r="A778" i="9"/>
  <c r="A779" i="9"/>
  <c r="A780" i="9"/>
  <c r="A781" i="9"/>
  <c r="A782" i="9"/>
  <c r="A783" i="9"/>
  <c r="A784" i="9"/>
  <c r="A785" i="9"/>
  <c r="A786" i="9"/>
  <c r="A78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Y12" i="17" l="1"/>
  <c r="Y2" i="17"/>
  <c r="Y19" i="17"/>
  <c r="Y6" i="17"/>
  <c r="Y28" i="17"/>
  <c r="Y13" i="17"/>
  <c r="Y7" i="17"/>
  <c r="Y15" i="17"/>
  <c r="Y10" i="17"/>
  <c r="Y26" i="17"/>
  <c r="Y31" i="17"/>
  <c r="Y17" i="17"/>
  <c r="Y24" i="17"/>
  <c r="Y33" i="17"/>
  <c r="Y18" i="17"/>
  <c r="Y25" i="17"/>
  <c r="Y27" i="17"/>
  <c r="Y14" i="17"/>
  <c r="AC50" i="14"/>
  <c r="AE50" i="14" s="1"/>
  <c r="AF50" i="14" s="1"/>
  <c r="AG50" i="14" s="1"/>
  <c r="AC84" i="14"/>
  <c r="AE84" i="14" s="1"/>
  <c r="AF84" i="14" s="1"/>
  <c r="AG84" i="14" s="1"/>
  <c r="AC4" i="14"/>
  <c r="AE4" i="14" s="1"/>
  <c r="AF4" i="14" s="1"/>
  <c r="AG4" i="14" s="1"/>
  <c r="AC81" i="14"/>
  <c r="AE81" i="14" s="1"/>
  <c r="AF81" i="14" s="1"/>
  <c r="AG81" i="14" s="1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86" i="9"/>
  <c r="A687" i="9"/>
  <c r="A688" i="9"/>
  <c r="A689" i="9"/>
  <c r="A690" i="9"/>
  <c r="A691" i="9"/>
  <c r="A692" i="9"/>
  <c r="A693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54" i="9"/>
  <c r="A655" i="9"/>
  <c r="A656" i="9"/>
  <c r="A657" i="9"/>
  <c r="A658" i="9"/>
  <c r="A659" i="9"/>
  <c r="A660" i="9"/>
  <c r="A661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584" i="9"/>
  <c r="A585" i="9"/>
  <c r="A586" i="9"/>
  <c r="A587" i="9"/>
  <c r="A588" i="9"/>
  <c r="A589" i="9"/>
  <c r="A590" i="9"/>
  <c r="A591" i="9"/>
  <c r="A592" i="9"/>
  <c r="A593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0" i="9"/>
  <c r="A551" i="9"/>
  <c r="A552" i="9"/>
  <c r="A553" i="9"/>
  <c r="A554" i="9"/>
  <c r="A555" i="9"/>
  <c r="A556" i="9"/>
  <c r="A557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22" i="9"/>
  <c r="A523" i="9"/>
  <c r="A524" i="9"/>
  <c r="A525" i="9"/>
  <c r="A526" i="9"/>
  <c r="A527" i="9"/>
  <c r="A528" i="9"/>
  <c r="A529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496" i="9"/>
  <c r="A497" i="9"/>
  <c r="A498" i="9"/>
  <c r="A499" i="9"/>
  <c r="A500" i="9"/>
  <c r="A501" i="9"/>
  <c r="A502" i="9"/>
  <c r="A503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79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B60" i="14"/>
  <c r="AA60" i="14"/>
  <c r="Z60" i="14"/>
  <c r="AD60" i="14" s="1"/>
  <c r="Y60" i="14"/>
  <c r="X60" i="14"/>
  <c r="B60" i="14"/>
  <c r="AB77" i="14"/>
  <c r="AA77" i="14"/>
  <c r="Z77" i="14"/>
  <c r="AD77" i="14" s="1"/>
  <c r="Y77" i="14"/>
  <c r="X77" i="14"/>
  <c r="B77" i="14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0" i="9"/>
  <c r="A421" i="9"/>
  <c r="A422" i="9"/>
  <c r="A423" i="9"/>
  <c r="A424" i="9"/>
  <c r="A425" i="9"/>
  <c r="A426" i="9"/>
  <c r="A427" i="9"/>
  <c r="A428" i="9"/>
  <c r="Z22" i="14"/>
  <c r="AD22" i="14" s="1"/>
  <c r="AA22" i="14"/>
  <c r="AB22" i="14"/>
  <c r="Y22" i="14"/>
  <c r="X22" i="14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2" i="9"/>
  <c r="A393" i="9"/>
  <c r="A394" i="9"/>
  <c r="A395" i="9"/>
  <c r="A396" i="9"/>
  <c r="A397" i="9"/>
  <c r="A398" i="9"/>
  <c r="A399" i="9"/>
  <c r="AH84" i="14" l="1"/>
  <c r="F84" i="14"/>
  <c r="G84" i="14" s="1"/>
  <c r="AH81" i="14"/>
  <c r="F81" i="14"/>
  <c r="G81" i="14" s="1"/>
  <c r="AH4" i="14"/>
  <c r="F4" i="14"/>
  <c r="G4" i="14" s="1"/>
  <c r="AH50" i="14"/>
  <c r="F50" i="14"/>
  <c r="G50" i="14" s="1"/>
  <c r="AC60" i="14"/>
  <c r="AE60" i="14" s="1"/>
  <c r="AF60" i="14" s="1"/>
  <c r="AG60" i="14" s="1"/>
  <c r="AC77" i="14"/>
  <c r="AE77" i="14" s="1"/>
  <c r="AF77" i="14" s="1"/>
  <c r="AG77" i="14" s="1"/>
  <c r="AC22" i="14"/>
  <c r="AE22" i="14" s="1"/>
  <c r="AF22" i="14" s="1"/>
  <c r="AG22" i="14" s="1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B57" i="14"/>
  <c r="AA57" i="14"/>
  <c r="Z57" i="14"/>
  <c r="AD57" i="14" s="1"/>
  <c r="Y57" i="14"/>
  <c r="X57" i="14"/>
  <c r="B57" i="14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H22" i="14" l="1"/>
  <c r="F22" i="14"/>
  <c r="G22" i="14" s="1"/>
  <c r="AH77" i="14"/>
  <c r="F77" i="14"/>
  <c r="G77" i="14" s="1"/>
  <c r="AH60" i="14"/>
  <c r="F60" i="14"/>
  <c r="G60" i="14" s="1"/>
  <c r="AC57" i="14"/>
  <c r="AE57" i="14" s="1"/>
  <c r="AF57" i="14" s="1"/>
  <c r="AG57" i="14" s="1"/>
  <c r="A292" i="9"/>
  <c r="A293" i="9"/>
  <c r="A294" i="9"/>
  <c r="A295" i="9"/>
  <c r="A291" i="9"/>
  <c r="A290" i="9"/>
  <c r="A289" i="9"/>
  <c r="A288" i="9"/>
  <c r="A287" i="9"/>
  <c r="A286" i="9"/>
  <c r="AB80" i="14"/>
  <c r="AA80" i="14"/>
  <c r="Z80" i="14"/>
  <c r="AD80" i="14" s="1"/>
  <c r="Y80" i="14"/>
  <c r="X80" i="14"/>
  <c r="B80" i="14"/>
  <c r="B22" i="14"/>
  <c r="AH57" i="14" l="1"/>
  <c r="F57" i="14"/>
  <c r="G57" i="14" s="1"/>
  <c r="AC80" i="14"/>
  <c r="AE80" i="14" s="1"/>
  <c r="AF80" i="14" s="1"/>
  <c r="AG80" i="14" s="1"/>
  <c r="AH80" i="14" l="1"/>
  <c r="F80" i="14"/>
  <c r="G80" i="14" s="1"/>
  <c r="AB10" i="14"/>
  <c r="AA10" i="14"/>
  <c r="Z10" i="14"/>
  <c r="AD10" i="14" s="1"/>
  <c r="Y10" i="14"/>
  <c r="X10" i="14"/>
  <c r="B10" i="14"/>
  <c r="AC10" i="14" l="1"/>
  <c r="AE10" i="14" s="1"/>
  <c r="AF10" i="14" s="1"/>
  <c r="AG10" i="14" s="1"/>
  <c r="AH10" i="14" l="1"/>
  <c r="F10" i="14"/>
  <c r="G10" i="14" s="1"/>
  <c r="Z65" i="14"/>
  <c r="AD65" i="14" s="1"/>
  <c r="AA65" i="14"/>
  <c r="AB65" i="14"/>
  <c r="X65" i="14"/>
  <c r="Y65" i="14"/>
  <c r="B65" i="14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X45" i="14"/>
  <c r="Y45" i="14"/>
  <c r="Z45" i="14"/>
  <c r="AD45" i="14" s="1"/>
  <c r="AA45" i="14"/>
  <c r="AB45" i="14"/>
  <c r="B45" i="14"/>
  <c r="A182" i="9"/>
  <c r="A183" i="9"/>
  <c r="A184" i="9"/>
  <c r="A185" i="9"/>
  <c r="A186" i="9"/>
  <c r="A187" i="9"/>
  <c r="A188" i="9"/>
  <c r="A189" i="9"/>
  <c r="A190" i="9"/>
  <c r="A191" i="9"/>
  <c r="Z53" i="14"/>
  <c r="AD53" i="14" s="1"/>
  <c r="AA53" i="14"/>
  <c r="AB53" i="14"/>
  <c r="Y53" i="14"/>
  <c r="B53" i="14"/>
  <c r="X59" i="16"/>
  <c r="Y59" i="16"/>
  <c r="Z59" i="16"/>
  <c r="AA59" i="16"/>
  <c r="X60" i="16"/>
  <c r="Y60" i="16"/>
  <c r="Z60" i="16"/>
  <c r="AA60" i="16"/>
  <c r="X61" i="16"/>
  <c r="Y61" i="16"/>
  <c r="Z61" i="16"/>
  <c r="AA61" i="16"/>
  <c r="X62" i="16"/>
  <c r="Y62" i="16"/>
  <c r="Z62" i="16"/>
  <c r="AA62" i="16"/>
  <c r="B2" i="16"/>
  <c r="B1" i="16"/>
  <c r="X2" i="14"/>
  <c r="X3" i="14"/>
  <c r="X6" i="14"/>
  <c r="X7" i="14"/>
  <c r="X8" i="14"/>
  <c r="X11" i="14"/>
  <c r="X13" i="14"/>
  <c r="X15" i="14"/>
  <c r="X16" i="14"/>
  <c r="X17" i="14"/>
  <c r="X19" i="14"/>
  <c r="X20" i="14"/>
  <c r="X21" i="14"/>
  <c r="X24" i="14"/>
  <c r="X25" i="14"/>
  <c r="X26" i="14"/>
  <c r="X28" i="14"/>
  <c r="X58" i="14"/>
  <c r="X30" i="14"/>
  <c r="X33" i="14"/>
  <c r="X35" i="14"/>
  <c r="X37" i="14"/>
  <c r="X38" i="14"/>
  <c r="X39" i="14"/>
  <c r="X42" i="14"/>
  <c r="X44" i="14"/>
  <c r="X47" i="14"/>
  <c r="X49" i="14"/>
  <c r="X52" i="14"/>
  <c r="X55" i="14"/>
  <c r="X56" i="14"/>
  <c r="X59" i="14"/>
  <c r="X61" i="14"/>
  <c r="X62" i="14"/>
  <c r="X63" i="14"/>
  <c r="X64" i="14"/>
  <c r="X67" i="14"/>
  <c r="X68" i="14"/>
  <c r="X69" i="14"/>
  <c r="X71" i="14"/>
  <c r="X72" i="14"/>
  <c r="X73" i="14"/>
  <c r="X75" i="14"/>
  <c r="X76" i="14"/>
  <c r="X78" i="14"/>
  <c r="X82" i="14"/>
  <c r="X83" i="14"/>
  <c r="X85" i="14"/>
  <c r="X86" i="14"/>
  <c r="AB16" i="14"/>
  <c r="AA16" i="14"/>
  <c r="Z16" i="14"/>
  <c r="AD16" i="14" s="1"/>
  <c r="Y16" i="14"/>
  <c r="B16" i="14"/>
  <c r="AB2" i="14"/>
  <c r="AA2" i="14"/>
  <c r="Z2" i="14"/>
  <c r="AD2" i="14" s="1"/>
  <c r="Y3" i="14"/>
  <c r="Y5" i="14"/>
  <c r="Y6" i="14"/>
  <c r="Y7" i="14"/>
  <c r="Y8" i="14"/>
  <c r="Y9" i="14"/>
  <c r="Y11" i="14"/>
  <c r="Y12" i="14"/>
  <c r="Y13" i="14"/>
  <c r="Y14" i="14"/>
  <c r="Y15" i="14"/>
  <c r="Y17" i="14"/>
  <c r="Y18" i="14"/>
  <c r="Y19" i="14"/>
  <c r="Y20" i="14"/>
  <c r="Y21" i="14"/>
  <c r="Y23" i="14"/>
  <c r="Y24" i="14"/>
  <c r="Y25" i="14"/>
  <c r="Y26" i="14"/>
  <c r="Y27" i="14"/>
  <c r="Y28" i="14"/>
  <c r="Y58" i="14"/>
  <c r="Y30" i="14"/>
  <c r="Y32" i="14"/>
  <c r="Y33" i="14"/>
  <c r="Y34" i="14"/>
  <c r="Y35" i="14"/>
  <c r="Y36" i="14"/>
  <c r="Y37" i="14"/>
  <c r="Y38" i="14"/>
  <c r="Y39" i="14"/>
  <c r="Y41" i="14"/>
  <c r="Y42" i="14"/>
  <c r="Y43" i="14"/>
  <c r="Y44" i="14"/>
  <c r="Y46" i="14"/>
  <c r="Y47" i="14"/>
  <c r="Y48" i="14"/>
  <c r="Y49" i="14"/>
  <c r="Y51" i="14"/>
  <c r="Y52" i="14"/>
  <c r="Y55" i="14"/>
  <c r="Y56" i="14"/>
  <c r="Y29" i="14"/>
  <c r="Y59" i="14"/>
  <c r="Y61" i="14"/>
  <c r="Y62" i="14"/>
  <c r="Y63" i="14"/>
  <c r="Y64" i="14"/>
  <c r="Y66" i="14"/>
  <c r="Y67" i="14"/>
  <c r="Y68" i="14"/>
  <c r="Y69" i="14"/>
  <c r="Y70" i="14"/>
  <c r="Y71" i="14"/>
  <c r="Y72" i="14"/>
  <c r="Y73" i="14"/>
  <c r="Y74" i="14"/>
  <c r="Y75" i="14"/>
  <c r="Y76" i="14"/>
  <c r="Y78" i="14"/>
  <c r="Y79" i="14"/>
  <c r="Y82" i="14"/>
  <c r="Y83" i="14"/>
  <c r="Y85" i="14"/>
  <c r="Y86" i="14"/>
  <c r="AA3" i="14"/>
  <c r="AB3" i="14"/>
  <c r="AA5" i="14"/>
  <c r="AB5" i="14"/>
  <c r="AA6" i="14"/>
  <c r="AB6" i="14"/>
  <c r="AA7" i="14"/>
  <c r="AB7" i="14"/>
  <c r="AA8" i="14"/>
  <c r="AB8" i="14"/>
  <c r="AA9" i="14"/>
  <c r="AB9" i="14"/>
  <c r="AA11" i="14"/>
  <c r="AB11" i="14"/>
  <c r="AA12" i="14"/>
  <c r="AB12" i="14"/>
  <c r="AA13" i="14"/>
  <c r="AB13" i="14"/>
  <c r="AA14" i="14"/>
  <c r="AB14" i="14"/>
  <c r="AA15" i="14"/>
  <c r="AB15" i="14"/>
  <c r="AA17" i="14"/>
  <c r="AB17" i="14"/>
  <c r="AA18" i="14"/>
  <c r="AB18" i="14"/>
  <c r="AA19" i="14"/>
  <c r="AB19" i="14"/>
  <c r="AA20" i="14"/>
  <c r="AB20" i="14"/>
  <c r="AA21" i="14"/>
  <c r="AB21" i="14"/>
  <c r="AA23" i="14"/>
  <c r="AB23" i="14"/>
  <c r="AA24" i="14"/>
  <c r="AB24" i="14"/>
  <c r="AA25" i="14"/>
  <c r="AB25" i="14"/>
  <c r="AA26" i="14"/>
  <c r="AB26" i="14"/>
  <c r="AA27" i="14"/>
  <c r="AB27" i="14"/>
  <c r="AA28" i="14"/>
  <c r="AB28" i="14"/>
  <c r="AA58" i="14"/>
  <c r="AB58" i="14"/>
  <c r="AA30" i="14"/>
  <c r="AB30" i="14"/>
  <c r="AA32" i="14"/>
  <c r="AB32" i="14"/>
  <c r="AA33" i="14"/>
  <c r="AB33" i="14"/>
  <c r="AA34" i="14"/>
  <c r="AB34" i="14"/>
  <c r="AA35" i="14"/>
  <c r="AB35" i="14"/>
  <c r="AA36" i="14"/>
  <c r="AB36" i="14"/>
  <c r="AA37" i="14"/>
  <c r="AB37" i="14"/>
  <c r="AA38" i="14"/>
  <c r="AB38" i="14"/>
  <c r="AA39" i="14"/>
  <c r="AB39" i="14"/>
  <c r="AA41" i="14"/>
  <c r="AB41" i="14"/>
  <c r="AA42" i="14"/>
  <c r="AB42" i="14"/>
  <c r="AA43" i="14"/>
  <c r="AB43" i="14"/>
  <c r="AA44" i="14"/>
  <c r="AB44" i="14"/>
  <c r="AA46" i="14"/>
  <c r="AB46" i="14"/>
  <c r="AA47" i="14"/>
  <c r="AB47" i="14"/>
  <c r="AA48" i="14"/>
  <c r="AB48" i="14"/>
  <c r="AA49" i="14"/>
  <c r="AB49" i="14"/>
  <c r="AA51" i="14"/>
  <c r="AB51" i="14"/>
  <c r="AA52" i="14"/>
  <c r="AB52" i="14"/>
  <c r="AA55" i="14"/>
  <c r="AB55" i="14"/>
  <c r="AA56" i="14"/>
  <c r="AB56" i="14"/>
  <c r="AA29" i="14"/>
  <c r="AB29" i="14"/>
  <c r="AA59" i="14"/>
  <c r="AB59" i="14"/>
  <c r="AA61" i="14"/>
  <c r="AB61" i="14"/>
  <c r="AA62" i="14"/>
  <c r="AB62" i="14"/>
  <c r="AA63" i="14"/>
  <c r="AB63" i="14"/>
  <c r="AA64" i="14"/>
  <c r="AB64" i="14"/>
  <c r="AA66" i="14"/>
  <c r="AB66" i="14"/>
  <c r="AA67" i="14"/>
  <c r="AB67" i="14"/>
  <c r="AA68" i="14"/>
  <c r="AB68" i="14"/>
  <c r="AA69" i="14"/>
  <c r="AB69" i="14"/>
  <c r="AA70" i="14"/>
  <c r="AB70" i="14"/>
  <c r="AA71" i="14"/>
  <c r="AB71" i="14"/>
  <c r="AA72" i="14"/>
  <c r="AB72" i="14"/>
  <c r="AA73" i="14"/>
  <c r="AB73" i="14"/>
  <c r="AA74" i="14"/>
  <c r="AB74" i="14"/>
  <c r="AA75" i="14"/>
  <c r="AB75" i="14"/>
  <c r="AA76" i="14"/>
  <c r="AB76" i="14"/>
  <c r="AA78" i="14"/>
  <c r="AB78" i="14"/>
  <c r="AA79" i="14"/>
  <c r="AB79" i="14"/>
  <c r="AA82" i="14"/>
  <c r="AB82" i="14"/>
  <c r="AA83" i="14"/>
  <c r="AB83" i="14"/>
  <c r="AA85" i="14"/>
  <c r="AB85" i="14"/>
  <c r="AA86" i="14"/>
  <c r="AB86" i="14"/>
  <c r="Z3" i="14"/>
  <c r="AD3" i="14" s="1"/>
  <c r="Z5" i="14"/>
  <c r="AD5" i="14" s="1"/>
  <c r="Z6" i="14"/>
  <c r="AD6" i="14" s="1"/>
  <c r="Z7" i="14"/>
  <c r="AD7" i="14" s="1"/>
  <c r="Z8" i="14"/>
  <c r="AD8" i="14" s="1"/>
  <c r="Z9" i="14"/>
  <c r="AD9" i="14" s="1"/>
  <c r="Z11" i="14"/>
  <c r="AD11" i="14" s="1"/>
  <c r="Z12" i="14"/>
  <c r="AD12" i="14" s="1"/>
  <c r="Z13" i="14"/>
  <c r="AD13" i="14" s="1"/>
  <c r="Z14" i="14"/>
  <c r="AD14" i="14" s="1"/>
  <c r="Z15" i="14"/>
  <c r="AD15" i="14" s="1"/>
  <c r="Z17" i="14"/>
  <c r="AD17" i="14" s="1"/>
  <c r="Z18" i="14"/>
  <c r="AD18" i="14" s="1"/>
  <c r="Z19" i="14"/>
  <c r="AD19" i="14" s="1"/>
  <c r="Z20" i="14"/>
  <c r="AD20" i="14" s="1"/>
  <c r="Z21" i="14"/>
  <c r="AD21" i="14" s="1"/>
  <c r="Z23" i="14"/>
  <c r="AD23" i="14" s="1"/>
  <c r="Z24" i="14"/>
  <c r="AD24" i="14" s="1"/>
  <c r="Z25" i="14"/>
  <c r="AD25" i="14" s="1"/>
  <c r="Z26" i="14"/>
  <c r="AD26" i="14" s="1"/>
  <c r="Z27" i="14"/>
  <c r="AD27" i="14" s="1"/>
  <c r="Z28" i="14"/>
  <c r="AD28" i="14" s="1"/>
  <c r="Z58" i="14"/>
  <c r="AD58" i="14" s="1"/>
  <c r="Z30" i="14"/>
  <c r="AD30" i="14" s="1"/>
  <c r="Z32" i="14"/>
  <c r="AD32" i="14" s="1"/>
  <c r="Z33" i="14"/>
  <c r="AD33" i="14" s="1"/>
  <c r="Z34" i="14"/>
  <c r="AD34" i="14" s="1"/>
  <c r="Z35" i="14"/>
  <c r="AD35" i="14" s="1"/>
  <c r="Z36" i="14"/>
  <c r="AD36" i="14" s="1"/>
  <c r="Z37" i="14"/>
  <c r="AD37" i="14" s="1"/>
  <c r="Z38" i="14"/>
  <c r="AD38" i="14" s="1"/>
  <c r="Z39" i="14"/>
  <c r="AD39" i="14" s="1"/>
  <c r="Z41" i="14"/>
  <c r="AD41" i="14" s="1"/>
  <c r="Z42" i="14"/>
  <c r="AD42" i="14" s="1"/>
  <c r="Z43" i="14"/>
  <c r="AD43" i="14" s="1"/>
  <c r="Z44" i="14"/>
  <c r="AD44" i="14" s="1"/>
  <c r="Z46" i="14"/>
  <c r="AD46" i="14" s="1"/>
  <c r="Z47" i="14"/>
  <c r="AD47" i="14" s="1"/>
  <c r="Z48" i="14"/>
  <c r="AD48" i="14" s="1"/>
  <c r="Z49" i="14"/>
  <c r="AD49" i="14" s="1"/>
  <c r="Z51" i="14"/>
  <c r="AD51" i="14" s="1"/>
  <c r="Z52" i="14"/>
  <c r="AD52" i="14" s="1"/>
  <c r="Z55" i="14"/>
  <c r="AD55" i="14" s="1"/>
  <c r="Z56" i="14"/>
  <c r="AD56" i="14" s="1"/>
  <c r="Z29" i="14"/>
  <c r="AD29" i="14" s="1"/>
  <c r="Z59" i="14"/>
  <c r="AD59" i="14" s="1"/>
  <c r="Z61" i="14"/>
  <c r="AD61" i="14" s="1"/>
  <c r="Z62" i="14"/>
  <c r="AD62" i="14" s="1"/>
  <c r="Z63" i="14"/>
  <c r="AD63" i="14" s="1"/>
  <c r="Z64" i="14"/>
  <c r="AD64" i="14" s="1"/>
  <c r="Z66" i="14"/>
  <c r="AD66" i="14" s="1"/>
  <c r="Z67" i="14"/>
  <c r="AD67" i="14" s="1"/>
  <c r="Z68" i="14"/>
  <c r="AD68" i="14" s="1"/>
  <c r="Z69" i="14"/>
  <c r="AD69" i="14" s="1"/>
  <c r="Z70" i="14"/>
  <c r="AD70" i="14" s="1"/>
  <c r="Z71" i="14"/>
  <c r="AD71" i="14" s="1"/>
  <c r="Z72" i="14"/>
  <c r="AD72" i="14" s="1"/>
  <c r="Z73" i="14"/>
  <c r="AD73" i="14" s="1"/>
  <c r="Z74" i="14"/>
  <c r="AD74" i="14" s="1"/>
  <c r="Z75" i="14"/>
  <c r="AD75" i="14" s="1"/>
  <c r="Z76" i="14"/>
  <c r="AD76" i="14" s="1"/>
  <c r="Z78" i="14"/>
  <c r="AD78" i="14" s="1"/>
  <c r="Z79" i="14"/>
  <c r="AD79" i="14" s="1"/>
  <c r="Z82" i="14"/>
  <c r="AD82" i="14" s="1"/>
  <c r="Z83" i="14"/>
  <c r="AD83" i="14" s="1"/>
  <c r="Z85" i="14"/>
  <c r="AD85" i="14" s="1"/>
  <c r="Z86" i="14"/>
  <c r="AD86" i="14" s="1"/>
  <c r="B3" i="14"/>
  <c r="B5" i="14"/>
  <c r="B6" i="14"/>
  <c r="B7" i="14"/>
  <c r="B8" i="14"/>
  <c r="B9" i="14"/>
  <c r="B11" i="14"/>
  <c r="B12" i="14"/>
  <c r="B13" i="14"/>
  <c r="B14" i="14"/>
  <c r="B17" i="14"/>
  <c r="B18" i="14"/>
  <c r="B19" i="14"/>
  <c r="B20" i="14"/>
  <c r="B21" i="14"/>
  <c r="B23" i="14"/>
  <c r="B24" i="14"/>
  <c r="B25" i="14"/>
  <c r="B26" i="14"/>
  <c r="B27" i="14"/>
  <c r="B28" i="14"/>
  <c r="B58" i="14"/>
  <c r="B30" i="14"/>
  <c r="B32" i="14"/>
  <c r="B33" i="14"/>
  <c r="B34" i="14"/>
  <c r="B35" i="14"/>
  <c r="B36" i="14"/>
  <c r="B37" i="14"/>
  <c r="B38" i="14"/>
  <c r="B39" i="14"/>
  <c r="B41" i="14"/>
  <c r="B42" i="14"/>
  <c r="B43" i="14"/>
  <c r="B44" i="14"/>
  <c r="B46" i="14"/>
  <c r="B47" i="14"/>
  <c r="B48" i="14"/>
  <c r="B49" i="14"/>
  <c r="B51" i="14"/>
  <c r="B52" i="14"/>
  <c r="B55" i="14"/>
  <c r="B56" i="14"/>
  <c r="B29" i="14"/>
  <c r="B59" i="14"/>
  <c r="B61" i="14"/>
  <c r="B62" i="14"/>
  <c r="B63" i="14"/>
  <c r="B64" i="14"/>
  <c r="B66" i="14"/>
  <c r="B67" i="14"/>
  <c r="B68" i="14"/>
  <c r="B69" i="14"/>
  <c r="B70" i="14"/>
  <c r="B71" i="14"/>
  <c r="B72" i="14"/>
  <c r="B73" i="14"/>
  <c r="B74" i="14"/>
  <c r="B75" i="14"/>
  <c r="B76" i="14"/>
  <c r="B78" i="14"/>
  <c r="B79" i="14"/>
  <c r="B82" i="14"/>
  <c r="B83" i="14"/>
  <c r="B85" i="14"/>
  <c r="B86" i="14"/>
  <c r="B2" i="14"/>
  <c r="AJ71" i="10" a="1"/>
  <c r="AJ71" i="10" s="1"/>
  <c r="AJ81" i="10" a="1"/>
  <c r="AJ81" i="10" s="1"/>
  <c r="AJ82" i="10" a="1"/>
  <c r="AJ82" i="10" s="1"/>
  <c r="AJ83" i="10" a="1"/>
  <c r="AJ83" i="10" s="1"/>
  <c r="AJ84" i="10" a="1"/>
  <c r="AJ84" i="10" s="1"/>
  <c r="AJ85" i="10" a="1"/>
  <c r="AJ85" i="10" s="1"/>
  <c r="AJ95" i="10" a="1"/>
  <c r="AJ95" i="10" s="1"/>
  <c r="AJ97" i="10" a="1"/>
  <c r="AJ97" i="10" s="1"/>
  <c r="AJ98" i="10" a="1"/>
  <c r="AJ98" i="10" s="1"/>
  <c r="AJ99" i="10" a="1"/>
  <c r="AJ99" i="10" s="1"/>
  <c r="AJ101" i="10" a="1"/>
  <c r="AJ101" i="10" s="1"/>
  <c r="AJ74" i="10" a="1"/>
  <c r="AJ74" i="10" s="1"/>
  <c r="AJ75" i="10" a="1"/>
  <c r="AJ75" i="10" s="1"/>
  <c r="AJ76" i="10" a="1"/>
  <c r="AJ76" i="10" s="1"/>
  <c r="AJ77" i="10" a="1"/>
  <c r="AJ77" i="10" s="1"/>
  <c r="AJ78" i="10" a="1"/>
  <c r="AJ78" i="10" s="1"/>
  <c r="AJ90" i="10" a="1"/>
  <c r="AJ90" i="10" s="1"/>
  <c r="AJ104" i="10" a="1"/>
  <c r="AJ104" i="10" s="1"/>
  <c r="AJ70" i="10" a="1"/>
  <c r="AJ70" i="10" s="1"/>
  <c r="AI70" i="10" a="1"/>
  <c r="AI70" i="10" s="1"/>
  <c r="AI71" i="10" a="1"/>
  <c r="AI71" i="10" s="1"/>
  <c r="AI72" i="10" a="1"/>
  <c r="AI72" i="10" s="1"/>
  <c r="AI73" i="10" a="1"/>
  <c r="AI73" i="10" s="1"/>
  <c r="AI74" i="10" a="1"/>
  <c r="AI74" i="10" s="1"/>
  <c r="AI75" i="10" a="1"/>
  <c r="AI75" i="10" s="1"/>
  <c r="AI76" i="10" a="1"/>
  <c r="AI76" i="10" s="1"/>
  <c r="AI77" i="10" a="1"/>
  <c r="AI77" i="10" s="1"/>
  <c r="AI78" i="10" a="1"/>
  <c r="AI78" i="10" s="1"/>
  <c r="AI79" i="10" a="1"/>
  <c r="AI79" i="10" s="1"/>
  <c r="AI80" i="10" a="1"/>
  <c r="AI80" i="10" s="1"/>
  <c r="AI81" i="10" a="1"/>
  <c r="AI81" i="10" s="1"/>
  <c r="AI82" i="10" a="1"/>
  <c r="AI82" i="10" s="1"/>
  <c r="AI83" i="10" a="1"/>
  <c r="AI83" i="10" s="1"/>
  <c r="AI84" i="10" a="1"/>
  <c r="AI84" i="10" s="1"/>
  <c r="AI85" i="10" a="1"/>
  <c r="AI85" i="10" s="1"/>
  <c r="AI86" i="10" a="1"/>
  <c r="AI86" i="10" s="1"/>
  <c r="AI87" i="10" a="1"/>
  <c r="AI87" i="10" s="1"/>
  <c r="AI88" i="10" a="1"/>
  <c r="AI88" i="10" s="1"/>
  <c r="AI89" i="10" a="1"/>
  <c r="AI89" i="10" s="1"/>
  <c r="AI90" i="10" a="1"/>
  <c r="AI90" i="10" s="1"/>
  <c r="AI91" i="10" a="1"/>
  <c r="AI91" i="10" s="1"/>
  <c r="AI92" i="10" a="1"/>
  <c r="AI92" i="10" s="1"/>
  <c r="AI93" i="10" a="1"/>
  <c r="AI93" i="10" s="1"/>
  <c r="AI94" i="10" a="1"/>
  <c r="AI94" i="10" s="1"/>
  <c r="AI95" i="10" a="1"/>
  <c r="AI95" i="10" s="1"/>
  <c r="AI96" i="10" a="1"/>
  <c r="AI96" i="10" s="1"/>
  <c r="AI97" i="10" a="1"/>
  <c r="AI97" i="10" s="1"/>
  <c r="AI98" i="10" a="1"/>
  <c r="AI98" i="10" s="1"/>
  <c r="AI99" i="10" a="1"/>
  <c r="AI99" i="10" s="1"/>
  <c r="AI100" i="10" a="1"/>
  <c r="AI100" i="10" s="1"/>
  <c r="AI101" i="10" a="1"/>
  <c r="AI101" i="10" s="1"/>
  <c r="AI102" i="10" a="1"/>
  <c r="AI102" i="10" s="1"/>
  <c r="AI103" i="10" a="1"/>
  <c r="AI103" i="10" s="1"/>
  <c r="AI104" i="10" a="1"/>
  <c r="AI104" i="10" s="1"/>
  <c r="AI105" i="10" a="1"/>
  <c r="AI105" i="10" s="1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AJ1602" i="10" s="1" a="1"/>
  <c r="AJ1602" i="10" s="1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Z1617" i="10" s="1"/>
  <c r="I1618" i="10"/>
  <c r="I1619" i="10"/>
  <c r="I1620" i="10"/>
  <c r="I1621" i="10"/>
  <c r="I1622" i="10"/>
  <c r="I1623" i="10"/>
  <c r="Z1623" i="10" s="1"/>
  <c r="I1624" i="10"/>
  <c r="I1625" i="10"/>
  <c r="I1626" i="10"/>
  <c r="I1627" i="10"/>
  <c r="I1628" i="10"/>
  <c r="I1629" i="10"/>
  <c r="I1630" i="10"/>
  <c r="I1631" i="10"/>
  <c r="I1632" i="10"/>
  <c r="I1633" i="10"/>
  <c r="Z1633" i="10" s="1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Z1667" i="10" s="1"/>
  <c r="I1668" i="10"/>
  <c r="I1669" i="10"/>
  <c r="I1670" i="10"/>
  <c r="I1671" i="10"/>
  <c r="Z1671" i="10" s="1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S1671" i="10" l="1"/>
  <c r="U1671" i="10"/>
  <c r="U1667" i="10"/>
  <c r="S1667" i="10"/>
  <c r="AJ1666" i="10" a="1"/>
  <c r="AJ1666" i="10" s="1"/>
  <c r="AO1666" i="10" s="1"/>
  <c r="Z1666" i="10"/>
  <c r="AJ1680" i="10" a="1"/>
  <c r="AJ1680" i="10" s="1"/>
  <c r="AO1680" i="10" s="1"/>
  <c r="AP1680" i="10" s="1"/>
  <c r="AJ1677" i="10" a="1"/>
  <c r="AJ1677" i="10" s="1"/>
  <c r="AO1677" i="10" s="1"/>
  <c r="AJ1681" i="10" a="1"/>
  <c r="AJ1681" i="10" s="1"/>
  <c r="AO1681" i="10" s="1"/>
  <c r="AP1681" i="10" s="1"/>
  <c r="AJ1678" i="10" a="1"/>
  <c r="AJ1678" i="10" s="1"/>
  <c r="AO1678" i="10" s="1"/>
  <c r="AJ1667" i="10" a="1"/>
  <c r="AJ1667" i="10" s="1"/>
  <c r="AO1667" i="10" s="1"/>
  <c r="AP1667" i="10" s="1"/>
  <c r="AJ1672" i="10" a="1"/>
  <c r="AJ1672" i="10" s="1"/>
  <c r="AO1672" i="10" s="1"/>
  <c r="AJ1671" i="10" a="1"/>
  <c r="AJ1671" i="10" s="1"/>
  <c r="AO1671" i="10" s="1"/>
  <c r="AP1671" i="10" s="1"/>
  <c r="AJ1679" i="10" a="1"/>
  <c r="AJ1679" i="10" s="1"/>
  <c r="AJ1668" i="10" a="1"/>
  <c r="AJ1668" i="10" s="1"/>
  <c r="AJ1674" i="10" a="1"/>
  <c r="AJ1674" i="10" s="1"/>
  <c r="AO1674" i="10" s="1"/>
  <c r="AJ1669" i="10" a="1"/>
  <c r="AJ1669" i="10" s="1"/>
  <c r="AJ1670" i="10" a="1"/>
  <c r="AJ1670" i="10" s="1"/>
  <c r="AO1670" i="10" s="1"/>
  <c r="AJ1673" i="10" a="1"/>
  <c r="AJ1673" i="10" s="1"/>
  <c r="AO1673" i="10" s="1"/>
  <c r="AJ1675" i="10" a="1"/>
  <c r="AJ1675" i="10" s="1"/>
  <c r="AJ1676" i="10" a="1"/>
  <c r="AJ1676" i="10" s="1"/>
  <c r="AJ1665" i="10" a="1"/>
  <c r="AJ1665" i="10" s="1"/>
  <c r="Z1665" i="10"/>
  <c r="AJ1653" i="10" a="1"/>
  <c r="AJ1653" i="10" s="1"/>
  <c r="Z1653" i="10"/>
  <c r="AJ1652" i="10" a="1"/>
  <c r="AJ1652" i="10" s="1"/>
  <c r="Z1652" i="10"/>
  <c r="AJ1651" i="10" a="1"/>
  <c r="AJ1651" i="10" s="1"/>
  <c r="Z1651" i="10"/>
  <c r="AJ1650" i="10" a="1"/>
  <c r="AJ1650" i="10" s="1"/>
  <c r="Z1650" i="10"/>
  <c r="AJ1660" i="10" a="1"/>
  <c r="AJ1660" i="10" s="1"/>
  <c r="Z1660" i="10"/>
  <c r="AJ1664" i="10" a="1"/>
  <c r="AJ1664" i="10" s="1"/>
  <c r="AO1664" i="10" s="1"/>
  <c r="Z1664" i="10"/>
  <c r="AJ1662" i="10" a="1"/>
  <c r="AJ1662" i="10" s="1"/>
  <c r="Z1662" i="10"/>
  <c r="AJ1661" i="10" a="1"/>
  <c r="AJ1661" i="10" s="1"/>
  <c r="Z1661" i="10"/>
  <c r="AJ1659" i="10" a="1"/>
  <c r="AJ1659" i="10" s="1"/>
  <c r="Z1659" i="10"/>
  <c r="AJ1663" i="10" a="1"/>
  <c r="AJ1663" i="10" s="1"/>
  <c r="Z1663" i="10"/>
  <c r="AJ1658" i="10" a="1"/>
  <c r="AJ1658" i="10" s="1"/>
  <c r="Z1658" i="10"/>
  <c r="AJ1657" i="10" a="1"/>
  <c r="AJ1657" i="10" s="1"/>
  <c r="Z1657" i="10"/>
  <c r="AJ1656" i="10" a="1"/>
  <c r="AJ1656" i="10" s="1"/>
  <c r="Z1656" i="10"/>
  <c r="AJ1655" i="10" a="1"/>
  <c r="AJ1655" i="10" s="1"/>
  <c r="AO1655" i="10" s="1"/>
  <c r="Z1655" i="10"/>
  <c r="AJ1654" i="10" a="1"/>
  <c r="AJ1654" i="10" s="1"/>
  <c r="Z1654" i="10"/>
  <c r="Z1581" i="10"/>
  <c r="Z1604" i="10"/>
  <c r="Z1580" i="10"/>
  <c r="Z1591" i="10"/>
  <c r="Z1603" i="10"/>
  <c r="Z1626" i="10"/>
  <c r="Z1578" i="10"/>
  <c r="Z1605" i="10"/>
  <c r="Z1625" i="10"/>
  <c r="AQ1625" i="10" s="1"/>
  <c r="Z1601" i="10"/>
  <c r="Z1589" i="10"/>
  <c r="Z1636" i="10"/>
  <c r="Z1624" i="10"/>
  <c r="Z1612" i="10"/>
  <c r="Z1600" i="10"/>
  <c r="Z1588" i="10"/>
  <c r="Z1576" i="10"/>
  <c r="Z1599" i="10"/>
  <c r="Z1634" i="10"/>
  <c r="Z1598" i="10"/>
  <c r="Z1586" i="10"/>
  <c r="Z1574" i="10"/>
  <c r="Z1641" i="10"/>
  <c r="Z1615" i="10"/>
  <c r="Z1618" i="10"/>
  <c r="Z1611" i="10"/>
  <c r="Z1614" i="10"/>
  <c r="Z1627" i="10"/>
  <c r="Z1632" i="10"/>
  <c r="Z1602" i="10"/>
  <c r="Z1640" i="10"/>
  <c r="Z1629" i="10"/>
  <c r="Z1639" i="10"/>
  <c r="Z1628" i="10"/>
  <c r="Z1648" i="10"/>
  <c r="Z1610" i="10"/>
  <c r="Z1645" i="10"/>
  <c r="Z1637" i="10"/>
  <c r="Z1609" i="10"/>
  <c r="Z1644" i="10"/>
  <c r="Z1631" i="10"/>
  <c r="Z1643" i="10"/>
  <c r="Z1642" i="10"/>
  <c r="Z1621" i="10"/>
  <c r="Z1638" i="10"/>
  <c r="Z1649" i="10"/>
  <c r="Z1622" i="10"/>
  <c r="Z1647" i="10"/>
  <c r="Z1606" i="10"/>
  <c r="Z1613" i="10"/>
  <c r="Z1646" i="10"/>
  <c r="Z1570" i="10"/>
  <c r="Z1585" i="10"/>
  <c r="Z1592" i="10"/>
  <c r="Z1575" i="10"/>
  <c r="Z1582" i="10"/>
  <c r="Z1577" i="10"/>
  <c r="Z1594" i="10"/>
  <c r="Z1590" i="10"/>
  <c r="Z1571" i="10"/>
  <c r="Z1593" i="10"/>
  <c r="Z1579" i="10"/>
  <c r="Z1587" i="10"/>
  <c r="Z1583" i="10"/>
  <c r="Z1573" i="10"/>
  <c r="Z1620" i="10"/>
  <c r="Z1572" i="10"/>
  <c r="Z1607" i="10"/>
  <c r="Z1597" i="10"/>
  <c r="Z1608" i="10"/>
  <c r="AQ1608" i="10" s="1"/>
  <c r="Z1619" i="10"/>
  <c r="U1619" i="10" s="1"/>
  <c r="Z1595" i="10"/>
  <c r="Z1630" i="10"/>
  <c r="AQ1623" i="10"/>
  <c r="T1622" i="10"/>
  <c r="R1622" i="10"/>
  <c r="AJ1640" i="10" a="1"/>
  <c r="AJ1640" i="10" s="1"/>
  <c r="AJ1644" i="10" a="1"/>
  <c r="AJ1644" i="10" s="1"/>
  <c r="AJ1648" i="10" a="1"/>
  <c r="AJ1648" i="10" s="1"/>
  <c r="AJ1639" i="10" a="1"/>
  <c r="AJ1639" i="10" s="1"/>
  <c r="AJ1643" i="10" a="1"/>
  <c r="AJ1643" i="10" s="1"/>
  <c r="AJ1646" i="10" a="1"/>
  <c r="AJ1646" i="10" s="1"/>
  <c r="AJ1647" i="10" a="1"/>
  <c r="AJ1647" i="10" s="1"/>
  <c r="Z1635" i="10"/>
  <c r="AJ1645" i="10" a="1"/>
  <c r="AJ1645" i="10" s="1"/>
  <c r="AJ1638" i="10" a="1"/>
  <c r="AJ1638" i="10" s="1"/>
  <c r="AJ1642" i="10" a="1"/>
  <c r="AJ1642" i="10" s="1"/>
  <c r="AJ1649" i="10" a="1"/>
  <c r="AJ1649" i="10" s="1"/>
  <c r="AJ1641" i="10" a="1"/>
  <c r="AJ1641" i="10" s="1"/>
  <c r="S1607" i="10"/>
  <c r="U1607" i="10"/>
  <c r="S1605" i="10"/>
  <c r="AN1605" i="10" s="1"/>
  <c r="AM1641" i="10" s="1"/>
  <c r="AQ1605" i="10"/>
  <c r="U1605" i="10"/>
  <c r="T1604" i="10"/>
  <c r="AT1604" i="10"/>
  <c r="R1604" i="10"/>
  <c r="AV1604" i="10"/>
  <c r="AW1605" i="10" s="1"/>
  <c r="AQ1604" i="10"/>
  <c r="S1604" i="10"/>
  <c r="AN1604" i="10" s="1"/>
  <c r="AM1648" i="10" s="1"/>
  <c r="U1604" i="10"/>
  <c r="AT1605" i="10"/>
  <c r="T1605" i="10"/>
  <c r="R1605" i="10"/>
  <c r="AV1605" i="10"/>
  <c r="R1624" i="10"/>
  <c r="AQ1620" i="10"/>
  <c r="R1621" i="10"/>
  <c r="T1621" i="10"/>
  <c r="R1609" i="10"/>
  <c r="T1609" i="10"/>
  <c r="Z1616" i="10"/>
  <c r="R1617" i="10" s="1"/>
  <c r="AJ1627" i="10" a="1"/>
  <c r="AJ1627" i="10" s="1"/>
  <c r="AJ1631" i="10" a="1"/>
  <c r="AJ1631" i="10" s="1"/>
  <c r="AO1631" i="10" s="1"/>
  <c r="AJ1625" i="10" a="1"/>
  <c r="AJ1625" i="10" s="1"/>
  <c r="AJ1624" i="10" a="1"/>
  <c r="AJ1624" i="10" s="1"/>
  <c r="AJ1623" i="10" a="1"/>
  <c r="AJ1623" i="10" s="1"/>
  <c r="AO1623" i="10" s="1"/>
  <c r="AJ1622" i="10" a="1"/>
  <c r="AJ1622" i="10" s="1"/>
  <c r="AO1622" i="10" s="1"/>
  <c r="AJ1636" i="10" a="1"/>
  <c r="AJ1636" i="10" s="1"/>
  <c r="AJ1626" i="10" a="1"/>
  <c r="AJ1626" i="10" s="1"/>
  <c r="AJ1635" i="10" a="1"/>
  <c r="AJ1635" i="10" s="1"/>
  <c r="AJ1629" i="10" a="1"/>
  <c r="AJ1629" i="10" s="1"/>
  <c r="AJ1633" i="10" a="1"/>
  <c r="AJ1633" i="10" s="1"/>
  <c r="AO1633" i="10" s="1"/>
  <c r="AJ1637" i="10" a="1"/>
  <c r="AJ1637" i="10" s="1"/>
  <c r="AO1637" i="10" s="1"/>
  <c r="AJ1630" i="10" a="1"/>
  <c r="AJ1630" i="10" s="1"/>
  <c r="AO1630" i="10" s="1"/>
  <c r="AJ1634" i="10" a="1"/>
  <c r="AJ1634" i="10" s="1"/>
  <c r="AJ1628" i="10" a="1"/>
  <c r="AJ1628" i="10" s="1"/>
  <c r="AO1628" i="10" s="1"/>
  <c r="AJ1632" i="10" a="1"/>
  <c r="AJ1632" i="10" s="1"/>
  <c r="AO1632" i="10" s="1"/>
  <c r="U1603" i="10"/>
  <c r="S1603" i="10"/>
  <c r="AQ1619" i="10"/>
  <c r="S1619" i="10"/>
  <c r="AN1619" i="10" s="1"/>
  <c r="AM1649" i="10" s="1"/>
  <c r="R1618" i="10"/>
  <c r="T1618" i="10"/>
  <c r="AT1618" i="10"/>
  <c r="AV1618" i="10"/>
  <c r="AJ1612" i="10" a="1"/>
  <c r="AJ1612" i="10" s="1"/>
  <c r="AO1612" i="10" s="1"/>
  <c r="AJ1605" i="10" a="1"/>
  <c r="AJ1605" i="10" s="1"/>
  <c r="AO1605" i="10" s="1"/>
  <c r="AJ1618" i="10" a="1"/>
  <c r="AJ1618" i="10" s="1"/>
  <c r="AO1618" i="10" s="1"/>
  <c r="AJ1603" i="10" a="1"/>
  <c r="AJ1603" i="10" s="1"/>
  <c r="AO1603" i="10" s="1"/>
  <c r="AJ1604" i="10" a="1"/>
  <c r="AJ1604" i="10" s="1"/>
  <c r="AJ1613" i="10" a="1"/>
  <c r="AJ1613" i="10" s="1"/>
  <c r="AO1613" i="10" s="1"/>
  <c r="AJ1606" i="10" a="1"/>
  <c r="AJ1606" i="10" s="1"/>
  <c r="AO1606" i="10" s="1"/>
  <c r="AJ1619" i="10" a="1"/>
  <c r="AJ1619" i="10" s="1"/>
  <c r="AO1619" i="10" s="1"/>
  <c r="AJ1614" i="10" a="1"/>
  <c r="AJ1614" i="10" s="1"/>
  <c r="AJ1607" i="10" a="1"/>
  <c r="AJ1607" i="10" s="1"/>
  <c r="AJ1620" i="10" a="1"/>
  <c r="AJ1620" i="10" s="1"/>
  <c r="AJ1615" i="10" a="1"/>
  <c r="AJ1615" i="10" s="1"/>
  <c r="AO1615" i="10" s="1"/>
  <c r="AJ1621" i="10" a="1"/>
  <c r="AJ1621" i="10" s="1"/>
  <c r="AO1621" i="10" s="1"/>
  <c r="AJ1608" i="10" a="1"/>
  <c r="AJ1608" i="10" s="1"/>
  <c r="AO1608" i="10" s="1"/>
  <c r="AJ1616" i="10" a="1"/>
  <c r="AJ1616" i="10" s="1"/>
  <c r="AJ1611" i="10" a="1"/>
  <c r="AJ1611" i="10" s="1"/>
  <c r="AO1611" i="10" s="1"/>
  <c r="AJ1610" i="10" a="1"/>
  <c r="AJ1610" i="10" s="1"/>
  <c r="AJ1617" i="10" a="1"/>
  <c r="AJ1617" i="10" s="1"/>
  <c r="AJ1609" i="10" a="1"/>
  <c r="AJ1609" i="10" s="1"/>
  <c r="AO1609" i="10" s="1"/>
  <c r="AQ1572" i="10"/>
  <c r="R1573" i="10"/>
  <c r="T1573" i="10"/>
  <c r="U1601" i="10"/>
  <c r="S1601" i="10"/>
  <c r="AQ1600" i="10"/>
  <c r="R1601" i="10"/>
  <c r="T1601" i="10"/>
  <c r="AQ1599" i="10"/>
  <c r="R1598" i="10"/>
  <c r="T1598" i="10"/>
  <c r="U1598" i="10"/>
  <c r="S1598" i="10"/>
  <c r="AQ1597" i="10"/>
  <c r="AT1596" i="10"/>
  <c r="AV1596" i="10"/>
  <c r="AW1597" i="10" s="1"/>
  <c r="S1597" i="10"/>
  <c r="AM1629" i="10" s="1"/>
  <c r="U1597" i="10"/>
  <c r="T1596" i="10"/>
  <c r="R1596" i="10"/>
  <c r="AJ1599" i="10" a="1"/>
  <c r="AJ1599" i="10" s="1"/>
  <c r="Z1596" i="10"/>
  <c r="AJ1601" i="10" a="1"/>
  <c r="AJ1601" i="10" s="1"/>
  <c r="AO1601" i="10" s="1"/>
  <c r="AJ1600" i="10" a="1"/>
  <c r="AJ1600" i="10" s="1"/>
  <c r="AO1600" i="10" s="1"/>
  <c r="AJ1597" i="10" a="1"/>
  <c r="AJ1597" i="10" s="1"/>
  <c r="AO1597" i="10" s="1"/>
  <c r="AJ1598" i="10" a="1"/>
  <c r="AJ1598" i="10" s="1"/>
  <c r="AO1598" i="10" s="1"/>
  <c r="AJ1596" i="10" a="1"/>
  <c r="AJ1596" i="10" s="1"/>
  <c r="U1578" i="10"/>
  <c r="S1578" i="10"/>
  <c r="S1573" i="10"/>
  <c r="U1573" i="10"/>
  <c r="AJ1574" i="10" a="1"/>
  <c r="AJ1574" i="10" s="1"/>
  <c r="AJ1577" i="10" a="1"/>
  <c r="AJ1577" i="10" s="1"/>
  <c r="AJ1573" i="10" a="1"/>
  <c r="AJ1573" i="10" s="1"/>
  <c r="AJ1578" i="10" a="1"/>
  <c r="AJ1578" i="10" s="1"/>
  <c r="AJ1581" i="10" a="1"/>
  <c r="AJ1581" i="10" s="1"/>
  <c r="AJ1572" i="10" a="1"/>
  <c r="AJ1572" i="10" s="1"/>
  <c r="AJ1583" i="10" a="1"/>
  <c r="AJ1583" i="10" s="1"/>
  <c r="AJ1582" i="10" a="1"/>
  <c r="AJ1582" i="10" s="1"/>
  <c r="AO1582" i="10" s="1"/>
  <c r="AJ1576" i="10" a="1"/>
  <c r="AJ1576" i="10" s="1"/>
  <c r="AJ1571" i="10" a="1"/>
  <c r="AJ1571" i="10" s="1"/>
  <c r="AJ1570" i="10" a="1"/>
  <c r="AJ1570" i="10" s="1"/>
  <c r="AJ1575" i="10" a="1"/>
  <c r="AJ1575" i="10" s="1"/>
  <c r="AJ1579" i="10" a="1"/>
  <c r="AJ1579" i="10" s="1"/>
  <c r="AJ1580" i="10" a="1"/>
  <c r="AJ1580" i="10" s="1"/>
  <c r="AJ1588" i="10" a="1"/>
  <c r="AJ1588" i="10" s="1"/>
  <c r="AJ1592" i="10" a="1"/>
  <c r="AJ1592" i="10" s="1"/>
  <c r="AJ1584" i="10" a="1"/>
  <c r="AJ1584" i="10" s="1"/>
  <c r="AJ1591" i="10" a="1"/>
  <c r="AJ1591" i="10" s="1"/>
  <c r="AJ1585" i="10" a="1"/>
  <c r="AJ1585" i="10" s="1"/>
  <c r="AJ1586" i="10" a="1"/>
  <c r="AJ1586" i="10" s="1"/>
  <c r="AJ1593" i="10" a="1"/>
  <c r="AJ1593" i="10" s="1"/>
  <c r="Z1584" i="10"/>
  <c r="AJ1595" i="10" a="1"/>
  <c r="AJ1595" i="10" s="1"/>
  <c r="AJ1587" i="10" a="1"/>
  <c r="AJ1587" i="10" s="1"/>
  <c r="AJ1590" i="10" a="1"/>
  <c r="AJ1590" i="10" s="1"/>
  <c r="AO1590" i="10" s="1"/>
  <c r="AJ1589" i="10" a="1"/>
  <c r="AJ1589" i="10" s="1"/>
  <c r="AJ1594" i="10" a="1"/>
  <c r="AJ1594" i="10" s="1"/>
  <c r="AC53" i="14"/>
  <c r="AE53" i="14" s="1"/>
  <c r="AF53" i="14" s="1"/>
  <c r="AG53" i="14" s="1"/>
  <c r="AC65" i="14"/>
  <c r="AE65" i="14" s="1"/>
  <c r="AF65" i="14" s="1"/>
  <c r="AG65" i="14" s="1"/>
  <c r="AC45" i="14"/>
  <c r="AE45" i="14" s="1"/>
  <c r="AF45" i="14" s="1"/>
  <c r="AG45" i="14" s="1"/>
  <c r="AC16" i="14"/>
  <c r="AE16" i="14" s="1"/>
  <c r="AF16" i="14" s="1"/>
  <c r="AG16" i="14" s="1"/>
  <c r="X14" i="14"/>
  <c r="X70" i="14"/>
  <c r="X43" i="14"/>
  <c r="X66" i="14"/>
  <c r="X51" i="14"/>
  <c r="X74" i="14"/>
  <c r="X29" i="14"/>
  <c r="X36" i="14"/>
  <c r="X18" i="14"/>
  <c r="X79" i="14"/>
  <c r="X48" i="14"/>
  <c r="X12" i="14"/>
  <c r="X41" i="14"/>
  <c r="X23" i="14"/>
  <c r="X5" i="14"/>
  <c r="X32" i="14"/>
  <c r="X34" i="14"/>
  <c r="X46" i="14"/>
  <c r="X27" i="14"/>
  <c r="X9" i="14"/>
  <c r="AC2" i="14"/>
  <c r="AC32" i="14"/>
  <c r="AC13" i="14"/>
  <c r="AE13" i="14" s="1"/>
  <c r="AC6" i="14"/>
  <c r="AC86" i="14"/>
  <c r="AC74" i="14"/>
  <c r="AC66" i="14"/>
  <c r="AC55" i="14"/>
  <c r="AC43" i="14"/>
  <c r="AC34" i="14"/>
  <c r="AC25" i="14"/>
  <c r="AC15" i="14"/>
  <c r="AC30" i="14"/>
  <c r="AC12" i="14"/>
  <c r="AC78" i="14"/>
  <c r="AC69" i="14"/>
  <c r="AC59" i="14"/>
  <c r="AC47" i="14"/>
  <c r="AC37" i="14"/>
  <c r="AC28" i="14"/>
  <c r="AC19" i="14"/>
  <c r="AC9" i="14"/>
  <c r="AC72" i="14"/>
  <c r="AC51" i="14"/>
  <c r="AC79" i="14"/>
  <c r="AC70" i="14"/>
  <c r="AC61" i="14"/>
  <c r="AC48" i="14"/>
  <c r="AC38" i="14"/>
  <c r="AC58" i="14"/>
  <c r="AC20" i="14"/>
  <c r="AC11" i="14"/>
  <c r="AC83" i="14"/>
  <c r="AC63" i="14"/>
  <c r="AC41" i="14"/>
  <c r="AC23" i="14"/>
  <c r="AC82" i="14"/>
  <c r="AC71" i="14"/>
  <c r="AC62" i="14"/>
  <c r="AC49" i="14"/>
  <c r="AC39" i="14"/>
  <c r="AC21" i="14"/>
  <c r="AC76" i="14"/>
  <c r="AC68" i="14"/>
  <c r="AC29" i="14"/>
  <c r="AC46" i="14"/>
  <c r="AC36" i="14"/>
  <c r="AC27" i="14"/>
  <c r="AC18" i="14"/>
  <c r="AC8" i="14"/>
  <c r="AC75" i="14"/>
  <c r="AC67" i="14"/>
  <c r="AC56" i="14"/>
  <c r="AC44" i="14"/>
  <c r="AC35" i="14"/>
  <c r="AC26" i="14"/>
  <c r="AC17" i="14"/>
  <c r="AC7" i="14"/>
  <c r="AC85" i="14"/>
  <c r="AC73" i="14"/>
  <c r="AC64" i="14"/>
  <c r="AC52" i="14"/>
  <c r="AC42" i="14"/>
  <c r="AC33" i="14"/>
  <c r="AC24" i="14"/>
  <c r="AC14" i="14"/>
  <c r="AC5" i="14"/>
  <c r="AJ94" i="10" a="1"/>
  <c r="AJ94" i="10" s="1"/>
  <c r="AJ80" i="10" a="1"/>
  <c r="AJ80" i="10" s="1"/>
  <c r="AJ93" i="10" a="1"/>
  <c r="AJ93" i="10" s="1"/>
  <c r="AJ79" i="10" a="1"/>
  <c r="AJ79" i="10" s="1"/>
  <c r="AJ92" i="10" a="1"/>
  <c r="AJ92" i="10" s="1"/>
  <c r="AJ105" i="10" a="1"/>
  <c r="AJ105" i="10" s="1"/>
  <c r="AJ91" i="10" a="1"/>
  <c r="AJ91" i="10" s="1"/>
  <c r="AJ103" i="10" a="1"/>
  <c r="AJ103" i="10" s="1"/>
  <c r="AJ89" i="10" a="1"/>
  <c r="AJ89" i="10" s="1"/>
  <c r="AJ88" i="10" a="1"/>
  <c r="AJ88" i="10" s="1"/>
  <c r="AJ102" i="10" a="1"/>
  <c r="AJ102" i="10" s="1"/>
  <c r="AJ87" i="10" a="1"/>
  <c r="AJ87" i="10" s="1"/>
  <c r="AJ100" i="10" a="1"/>
  <c r="AJ100" i="10" s="1"/>
  <c r="AJ86" i="10" a="1"/>
  <c r="AJ86" i="10" s="1"/>
  <c r="AJ73" i="10" a="1"/>
  <c r="AJ73" i="10" s="1"/>
  <c r="AJ72" i="10" a="1"/>
  <c r="AJ72" i="10" s="1"/>
  <c r="AJ96" i="10" a="1"/>
  <c r="AJ96" i="10" s="1"/>
  <c r="AQ1666" i="10" l="1"/>
  <c r="R1667" i="10"/>
  <c r="T1667" i="10"/>
  <c r="T1624" i="10"/>
  <c r="AQ1652" i="10"/>
  <c r="R1653" i="10"/>
  <c r="T1653" i="10"/>
  <c r="S1657" i="10"/>
  <c r="U1657" i="10"/>
  <c r="S1647" i="10"/>
  <c r="U1647" i="10"/>
  <c r="U1610" i="10"/>
  <c r="S1610" i="10"/>
  <c r="AQ1615" i="10"/>
  <c r="T1614" i="10"/>
  <c r="R1614" i="10"/>
  <c r="S1649" i="10"/>
  <c r="AM1679" i="10" s="1"/>
  <c r="U1649" i="10"/>
  <c r="AQ1628" i="10"/>
  <c r="T1629" i="10"/>
  <c r="R1629" i="10"/>
  <c r="S1638" i="10"/>
  <c r="U1638" i="10"/>
  <c r="S1639" i="10"/>
  <c r="U1639" i="10"/>
  <c r="U1629" i="10"/>
  <c r="S1629" i="10"/>
  <c r="AN1629" i="10" s="1"/>
  <c r="AM1654" i="10" s="1"/>
  <c r="AQ1642" i="10"/>
  <c r="R1643" i="10"/>
  <c r="T1643" i="10"/>
  <c r="AQ1640" i="10"/>
  <c r="U1640" i="10"/>
  <c r="S1640" i="10"/>
  <c r="T1641" i="10"/>
  <c r="R1641" i="10"/>
  <c r="AK1673" i="10" s="1"/>
  <c r="AT1641" i="10"/>
  <c r="AV1641" i="10"/>
  <c r="AW1640" i="10" s="1"/>
  <c r="AQ1602" i="10"/>
  <c r="R1603" i="10"/>
  <c r="T1603" i="10"/>
  <c r="AQ1585" i="10"/>
  <c r="T1584" i="10"/>
  <c r="R1584" i="10"/>
  <c r="S1644" i="10"/>
  <c r="U1644" i="10"/>
  <c r="AQ1646" i="10"/>
  <c r="T1647" i="10"/>
  <c r="R1647" i="10"/>
  <c r="AQ1609" i="10"/>
  <c r="R1608" i="10"/>
  <c r="S1609" i="10"/>
  <c r="AN1609" i="10" s="1"/>
  <c r="AM1658" i="10" s="1"/>
  <c r="AT1608" i="10"/>
  <c r="T1608" i="10"/>
  <c r="AK1626" i="10" s="1"/>
  <c r="Y1627" i="10" s="1"/>
  <c r="U1609" i="10"/>
  <c r="AV1608" i="10"/>
  <c r="AW1609" i="10" s="1"/>
  <c r="U1613" i="10"/>
  <c r="S1613" i="10"/>
  <c r="AP1613" i="10" s="1"/>
  <c r="AO1656" i="10" s="1"/>
  <c r="S1611" i="10"/>
  <c r="AP1611" i="10" s="1"/>
  <c r="AO1639" i="10" s="1"/>
  <c r="U1611" i="10"/>
  <c r="AQ1606" i="10"/>
  <c r="R1607" i="10"/>
  <c r="T1607" i="10"/>
  <c r="AQ1645" i="10"/>
  <c r="T1644" i="10"/>
  <c r="R1644" i="10"/>
  <c r="AQ1618" i="10"/>
  <c r="AV1619" i="10"/>
  <c r="AW1618" i="10" s="1"/>
  <c r="R1619" i="10"/>
  <c r="T1619" i="10"/>
  <c r="AT1619" i="10"/>
  <c r="BH1619" i="10" s="1"/>
  <c r="U1618" i="10"/>
  <c r="S1618" i="10"/>
  <c r="AN1618" i="10" s="1"/>
  <c r="AM1644" i="10" s="1"/>
  <c r="S1624" i="10"/>
  <c r="U1624" i="10"/>
  <c r="AP1605" i="10"/>
  <c r="AO1641" i="10" s="1"/>
  <c r="AP1598" i="10"/>
  <c r="AQ1641" i="10"/>
  <c r="X1640" i="10"/>
  <c r="X1649" i="10"/>
  <c r="AQ1648" i="10"/>
  <c r="X1648" i="10"/>
  <c r="AQ1649" i="10"/>
  <c r="AX1604" i="10"/>
  <c r="AU1605" i="10"/>
  <c r="AY1605" i="10" s="1"/>
  <c r="AW1604" i="10"/>
  <c r="BN1604" i="10"/>
  <c r="BP1605" i="10"/>
  <c r="BQ1605" i="10"/>
  <c r="BO1605" i="10"/>
  <c r="BH1605" i="10"/>
  <c r="BG1605" i="10"/>
  <c r="BI1605" i="10"/>
  <c r="BF1604" i="10"/>
  <c r="AX1605" i="10"/>
  <c r="AU1604" i="10"/>
  <c r="AY1604" i="10" s="1"/>
  <c r="AL1618" i="10"/>
  <c r="AK1644" i="10" s="1"/>
  <c r="AQ1616" i="10"/>
  <c r="T1617" i="10"/>
  <c r="Y1626" i="10"/>
  <c r="X1628" i="10"/>
  <c r="R1628" i="10" s="1"/>
  <c r="AQ1629" i="10"/>
  <c r="AP1603" i="10"/>
  <c r="AP1619" i="10"/>
  <c r="AO1649" i="10" s="1"/>
  <c r="BN1618" i="10"/>
  <c r="BP1619" i="10"/>
  <c r="AW1619" i="10"/>
  <c r="AU1619" i="10"/>
  <c r="AY1619" i="10" s="1"/>
  <c r="AX1618" i="10"/>
  <c r="AP1601" i="10"/>
  <c r="AP1597" i="10"/>
  <c r="AO1629" i="10" s="1"/>
  <c r="AU1597" i="10"/>
  <c r="AY1597" i="10" s="1"/>
  <c r="AX1596" i="10"/>
  <c r="U1596" i="10"/>
  <c r="S1596" i="10"/>
  <c r="S1584" i="10"/>
  <c r="U1584" i="10"/>
  <c r="AH65" i="14"/>
  <c r="F65" i="14"/>
  <c r="G65" i="14" s="1"/>
  <c r="AH53" i="14"/>
  <c r="F53" i="14"/>
  <c r="G53" i="14" s="1"/>
  <c r="AH45" i="14"/>
  <c r="F45" i="14"/>
  <c r="G45" i="14" s="1"/>
  <c r="AH16" i="14"/>
  <c r="F16" i="14"/>
  <c r="G16" i="14" s="1"/>
  <c r="AE15" i="14"/>
  <c r="AF15" i="14" s="1"/>
  <c r="AG15" i="14" s="1"/>
  <c r="AC3" i="14"/>
  <c r="AE2" i="14"/>
  <c r="AF2" i="14" s="1"/>
  <c r="Y1672" i="10" l="1"/>
  <c r="X1677" i="10"/>
  <c r="AQ1676" i="10"/>
  <c r="X1678" i="10"/>
  <c r="AQ1679" i="10"/>
  <c r="AN1679" i="10"/>
  <c r="BF1618" i="10"/>
  <c r="BF1619" i="10" s="1"/>
  <c r="BB1619" i="10" s="1"/>
  <c r="BI1619" i="10"/>
  <c r="BI1618" i="10" s="1"/>
  <c r="BE1618" i="10" s="1"/>
  <c r="AP1649" i="10"/>
  <c r="AO1679" i="10" s="1"/>
  <c r="AP1679" i="10" s="1"/>
  <c r="AP1639" i="10"/>
  <c r="AO1669" i="10" s="1"/>
  <c r="AP1629" i="10"/>
  <c r="AO1654" i="10" s="1"/>
  <c r="AL1619" i="10"/>
  <c r="AK1649" i="10" s="1"/>
  <c r="Y1648" i="10" s="1"/>
  <c r="U1648" i="10" s="1"/>
  <c r="X1655" i="10"/>
  <c r="AQ1654" i="10"/>
  <c r="X1659" i="10"/>
  <c r="AQ1658" i="10"/>
  <c r="BG1619" i="10"/>
  <c r="BG1618" i="10" s="1"/>
  <c r="BC1618" i="10" s="1"/>
  <c r="BQ1619" i="10"/>
  <c r="BQ1618" i="10" s="1"/>
  <c r="BM1618" i="10" s="1"/>
  <c r="BO1619" i="10"/>
  <c r="BK1619" i="10" s="1"/>
  <c r="S1627" i="10"/>
  <c r="U1627" i="10"/>
  <c r="AU1609" i="10"/>
  <c r="AY1609" i="10" s="1"/>
  <c r="AX1608" i="10"/>
  <c r="X1645" i="10"/>
  <c r="AQ1644" i="10"/>
  <c r="AX1619" i="10"/>
  <c r="BA1619" i="10" s="1"/>
  <c r="AU1618" i="10"/>
  <c r="AY1618" i="10" s="1"/>
  <c r="AZ1618" i="10" s="1"/>
  <c r="AX1641" i="10"/>
  <c r="AU1640" i="10"/>
  <c r="AY1640" i="10" s="1"/>
  <c r="AP1609" i="10"/>
  <c r="AO1658" i="10" s="1"/>
  <c r="AN1644" i="10"/>
  <c r="AP1618" i="10"/>
  <c r="AO1644" i="10" s="1"/>
  <c r="AP1644" i="10" s="1"/>
  <c r="R1649" i="10"/>
  <c r="T1649" i="10"/>
  <c r="R1640" i="10"/>
  <c r="T1640" i="10"/>
  <c r="AT1644" i="10"/>
  <c r="Y1645" i="10"/>
  <c r="AV1644" i="10"/>
  <c r="AL1644" i="10"/>
  <c r="AT1648" i="10"/>
  <c r="AV1648" i="10"/>
  <c r="R1648" i="10"/>
  <c r="T1648" i="10"/>
  <c r="BC1605" i="10"/>
  <c r="BG1604" i="10"/>
  <c r="BC1604" i="10" s="1"/>
  <c r="BM1605" i="10"/>
  <c r="BQ1604" i="10"/>
  <c r="BM1604" i="10" s="1"/>
  <c r="AZ1604" i="10"/>
  <c r="BA1604" i="10"/>
  <c r="BB1604" i="10"/>
  <c r="BF1605" i="10"/>
  <c r="BB1605" i="10" s="1"/>
  <c r="BP1604" i="10"/>
  <c r="BL1604" i="10" s="1"/>
  <c r="BL1605" i="10"/>
  <c r="BA1605" i="10"/>
  <c r="AZ1605" i="10"/>
  <c r="BE1605" i="10"/>
  <c r="BI1604" i="10"/>
  <c r="BE1604" i="10" s="1"/>
  <c r="BH1604" i="10"/>
  <c r="BD1604" i="10" s="1"/>
  <c r="BD1605" i="10"/>
  <c r="BJ1604" i="10"/>
  <c r="BN1605" i="10"/>
  <c r="BJ1605" i="10" s="1"/>
  <c r="BO1604" i="10"/>
  <c r="BK1604" i="10" s="1"/>
  <c r="BK1605" i="10"/>
  <c r="AT1628" i="10"/>
  <c r="T1628" i="10"/>
  <c r="AL1628" i="10" s="1"/>
  <c r="AK1657" i="10" s="1"/>
  <c r="AV1628" i="10"/>
  <c r="S1626" i="10"/>
  <c r="U1626" i="10"/>
  <c r="BD1619" i="10"/>
  <c r="BH1618" i="10"/>
  <c r="BD1618" i="10" s="1"/>
  <c r="BP1618" i="10"/>
  <c r="BL1618" i="10" s="1"/>
  <c r="BL1619" i="10"/>
  <c r="BN1619" i="10"/>
  <c r="BJ1619" i="10" s="1"/>
  <c r="BJ1618" i="10"/>
  <c r="AH15" i="14"/>
  <c r="F15" i="14"/>
  <c r="G15" i="14" s="1"/>
  <c r="AG2" i="14"/>
  <c r="AH2" i="14" s="1"/>
  <c r="AE9" i="14"/>
  <c r="AF9" i="14" s="1"/>
  <c r="AG9" i="14" s="1"/>
  <c r="AE44" i="14"/>
  <c r="AF44" i="14" s="1"/>
  <c r="AG44" i="14" s="1"/>
  <c r="AE41" i="14"/>
  <c r="AF41" i="14" s="1"/>
  <c r="AG41" i="14" s="1"/>
  <c r="AE18" i="14"/>
  <c r="AF18" i="14" s="1"/>
  <c r="AG18" i="14" s="1"/>
  <c r="AE34" i="14"/>
  <c r="AF34" i="14" s="1"/>
  <c r="AG34" i="14" s="1"/>
  <c r="AE6" i="14"/>
  <c r="AF6" i="14" s="1"/>
  <c r="AG6" i="14" s="1"/>
  <c r="AE19" i="14"/>
  <c r="AF19" i="14" s="1"/>
  <c r="AG19" i="14" s="1"/>
  <c r="AE32" i="14"/>
  <c r="AF32" i="14" s="1"/>
  <c r="AG32" i="14" s="1"/>
  <c r="AE24" i="14"/>
  <c r="AF24" i="14" s="1"/>
  <c r="AG24" i="14" s="1"/>
  <c r="AE75" i="14"/>
  <c r="AF75" i="14" s="1"/>
  <c r="AG75" i="14" s="1"/>
  <c r="AE52" i="14"/>
  <c r="AF52" i="14" s="1"/>
  <c r="AG52" i="14" s="1"/>
  <c r="AE29" i="14"/>
  <c r="AF29" i="14" s="1"/>
  <c r="AG29" i="14" s="1"/>
  <c r="AH29" i="14" s="1"/>
  <c r="AE64" i="14"/>
  <c r="AF64" i="14" s="1"/>
  <c r="AG64" i="14" s="1"/>
  <c r="AE27" i="14"/>
  <c r="AF27" i="14" s="1"/>
  <c r="AG27" i="14" s="1"/>
  <c r="AE11" i="14"/>
  <c r="AF11" i="14" s="1"/>
  <c r="AG11" i="14" s="1"/>
  <c r="AE46" i="14"/>
  <c r="AF46" i="14" s="1"/>
  <c r="AG46" i="14" s="1"/>
  <c r="AE68" i="14"/>
  <c r="AF68" i="14" s="1"/>
  <c r="AG68" i="14" s="1"/>
  <c r="AE63" i="14"/>
  <c r="AF63" i="14" s="1"/>
  <c r="AG63" i="14" s="1"/>
  <c r="AE61" i="14"/>
  <c r="AF61" i="14" s="1"/>
  <c r="AG61" i="14" s="1"/>
  <c r="AF13" i="14"/>
  <c r="AG13" i="14" s="1"/>
  <c r="AE25" i="14"/>
  <c r="AF25" i="14" s="1"/>
  <c r="AG25" i="14" s="1"/>
  <c r="AE30" i="14"/>
  <c r="AF30" i="14" s="1"/>
  <c r="AG30" i="14" s="1"/>
  <c r="AE62" i="14"/>
  <c r="AF62" i="14" s="1"/>
  <c r="AG62" i="14" s="1"/>
  <c r="AE37" i="14"/>
  <c r="AF37" i="14" s="1"/>
  <c r="AG37" i="14" s="1"/>
  <c r="AE49" i="14"/>
  <c r="AF49" i="14" s="1"/>
  <c r="AG49" i="14" s="1"/>
  <c r="AE14" i="14"/>
  <c r="AF14" i="14" s="1"/>
  <c r="AG14" i="14" s="1"/>
  <c r="AE20" i="14"/>
  <c r="AF20" i="14" s="1"/>
  <c r="AG20" i="14" s="1"/>
  <c r="AE26" i="14"/>
  <c r="AF26" i="14" s="1"/>
  <c r="AG26" i="14" s="1"/>
  <c r="AE72" i="14"/>
  <c r="AF72" i="14" s="1"/>
  <c r="AG72" i="14" s="1"/>
  <c r="AE35" i="14"/>
  <c r="AF35" i="14" s="1"/>
  <c r="AG35" i="14" s="1"/>
  <c r="AE69" i="14"/>
  <c r="AF69" i="14" s="1"/>
  <c r="AG69" i="14" s="1"/>
  <c r="AE58" i="14"/>
  <c r="AF58" i="14" s="1"/>
  <c r="AG58" i="14" s="1"/>
  <c r="AE59" i="14"/>
  <c r="AF59" i="14" s="1"/>
  <c r="AG59" i="14" s="1"/>
  <c r="AE17" i="14"/>
  <c r="AF17" i="14" s="1"/>
  <c r="AG17" i="14" s="1"/>
  <c r="AE23" i="14"/>
  <c r="AF23" i="14" s="1"/>
  <c r="AG23" i="14" s="1"/>
  <c r="AE71" i="14"/>
  <c r="AF71" i="14" s="1"/>
  <c r="AG71" i="14" s="1"/>
  <c r="AE28" i="14"/>
  <c r="AF28" i="14" s="1"/>
  <c r="AG28" i="14" s="1"/>
  <c r="AE33" i="14"/>
  <c r="AF33" i="14" s="1"/>
  <c r="AG33" i="14" s="1"/>
  <c r="AE47" i="14"/>
  <c r="AF47" i="14" s="1"/>
  <c r="AG47" i="14" s="1"/>
  <c r="AE82" i="14"/>
  <c r="AF82" i="14" s="1"/>
  <c r="AG82" i="14" s="1"/>
  <c r="AE70" i="14"/>
  <c r="AF70" i="14" s="1"/>
  <c r="AG70" i="14" s="1"/>
  <c r="AE5" i="14"/>
  <c r="AF5" i="14" s="1"/>
  <c r="AG5" i="14" s="1"/>
  <c r="AE66" i="14"/>
  <c r="AF66" i="14" s="1"/>
  <c r="AG66" i="14" s="1"/>
  <c r="AE38" i="14"/>
  <c r="AF38" i="14" s="1"/>
  <c r="AG38" i="14" s="1"/>
  <c r="AE43" i="14"/>
  <c r="AF43" i="14" s="1"/>
  <c r="AG43" i="14" s="1"/>
  <c r="AE67" i="14"/>
  <c r="AF67" i="14" s="1"/>
  <c r="AG67" i="14" s="1"/>
  <c r="AE39" i="14"/>
  <c r="AF39" i="14" s="1"/>
  <c r="AG39" i="14" s="1"/>
  <c r="AE79" i="14"/>
  <c r="AF79" i="14" s="1"/>
  <c r="AG79" i="14" s="1"/>
  <c r="AE51" i="14"/>
  <c r="AF51" i="14" s="1"/>
  <c r="AG51" i="14" s="1"/>
  <c r="AE42" i="14"/>
  <c r="AF42" i="14" s="1"/>
  <c r="AG42" i="14" s="1"/>
  <c r="AE74" i="14"/>
  <c r="AF74" i="14" s="1"/>
  <c r="AG74" i="14" s="1"/>
  <c r="AE36" i="14"/>
  <c r="AF36" i="14" s="1"/>
  <c r="AG36" i="14" s="1"/>
  <c r="AE73" i="14"/>
  <c r="AF73" i="14" s="1"/>
  <c r="AG73" i="14" s="1"/>
  <c r="AE12" i="14"/>
  <c r="AF12" i="14" s="1"/>
  <c r="AG12" i="14" s="1"/>
  <c r="AE48" i="14"/>
  <c r="AF48" i="14" s="1"/>
  <c r="AG48" i="14" s="1"/>
  <c r="AE21" i="14"/>
  <c r="AF21" i="14" s="1"/>
  <c r="AG21" i="14" s="1"/>
  <c r="AE7" i="14"/>
  <c r="AF7" i="14" s="1"/>
  <c r="AG7" i="14" s="1"/>
  <c r="AE8" i="14"/>
  <c r="AF8" i="14" s="1"/>
  <c r="AG8" i="14" s="1"/>
  <c r="AE56" i="14"/>
  <c r="AF56" i="14" s="1"/>
  <c r="AG56" i="14" s="1"/>
  <c r="AE78" i="14"/>
  <c r="AF78" i="14" s="1"/>
  <c r="AG78" i="14" s="1"/>
  <c r="AE55" i="14"/>
  <c r="AF55" i="14" s="1"/>
  <c r="AG55" i="14" s="1"/>
  <c r="AE76" i="14"/>
  <c r="AF76" i="14" s="1"/>
  <c r="AG76" i="14" s="1"/>
  <c r="AE83" i="14"/>
  <c r="AF83" i="14" s="1"/>
  <c r="AG83" i="14" s="1"/>
  <c r="AE85" i="14"/>
  <c r="AF85" i="14" s="1"/>
  <c r="AG85" i="14" s="1"/>
  <c r="AE86" i="14"/>
  <c r="AF86" i="14" s="1"/>
  <c r="AG86" i="14" s="1"/>
  <c r="AL1648" i="10" l="1"/>
  <c r="T1677" i="10"/>
  <c r="R1677" i="10"/>
  <c r="AV1678" i="10"/>
  <c r="AT1678" i="10"/>
  <c r="R1678" i="10"/>
  <c r="AL1678" i="10" s="1"/>
  <c r="T1678" i="10"/>
  <c r="S1672" i="10"/>
  <c r="U1672" i="10"/>
  <c r="AK1674" i="10"/>
  <c r="AZ1619" i="10"/>
  <c r="S1648" i="10"/>
  <c r="AN1648" i="10" s="1"/>
  <c r="AM1674" i="10" s="1"/>
  <c r="BA1618" i="10"/>
  <c r="BE1619" i="10"/>
  <c r="BB1618" i="10"/>
  <c r="AT1649" i="10"/>
  <c r="BG1649" i="10" s="1"/>
  <c r="AV1649" i="10"/>
  <c r="AW1648" i="10" s="1"/>
  <c r="AL1649" i="10"/>
  <c r="AK1679" i="10" s="1"/>
  <c r="BO1618" i="10"/>
  <c r="BK1618" i="10" s="1"/>
  <c r="BC1619" i="10"/>
  <c r="BM1619" i="10"/>
  <c r="T1659" i="10"/>
  <c r="R1659" i="10"/>
  <c r="T1655" i="10"/>
  <c r="R1655" i="10"/>
  <c r="Y1656" i="10"/>
  <c r="R1645" i="10"/>
  <c r="AT1645" i="10"/>
  <c r="BH1645" i="10" s="1"/>
  <c r="AV1645" i="10"/>
  <c r="AW1644" i="10" s="1"/>
  <c r="T1645" i="10"/>
  <c r="AW1649" i="10"/>
  <c r="AW1645" i="10"/>
  <c r="U1645" i="10"/>
  <c r="S1645" i="10"/>
  <c r="AU1649" i="10"/>
  <c r="AY1649" i="10" s="1"/>
  <c r="AX1648" i="10"/>
  <c r="AU1645" i="10"/>
  <c r="AY1645" i="10" s="1"/>
  <c r="AX1644" i="10"/>
  <c r="AW1629" i="10"/>
  <c r="AU1629" i="10"/>
  <c r="AY1629" i="10" s="1"/>
  <c r="AX1628" i="10"/>
  <c r="AH79" i="14"/>
  <c r="F79" i="14"/>
  <c r="G79" i="14" s="1"/>
  <c r="AH63" i="14"/>
  <c r="F63" i="14"/>
  <c r="G63" i="14" s="1"/>
  <c r="AH86" i="14"/>
  <c r="F86" i="14"/>
  <c r="G86" i="14" s="1"/>
  <c r="AH5" i="14"/>
  <c r="F5" i="14"/>
  <c r="G5" i="14" s="1"/>
  <c r="AH75" i="14"/>
  <c r="F75" i="14"/>
  <c r="G75" i="14" s="1"/>
  <c r="AH41" i="14"/>
  <c r="F41" i="14"/>
  <c r="G41" i="14" s="1"/>
  <c r="AH21" i="14"/>
  <c r="F21" i="14"/>
  <c r="G21" i="14" s="1"/>
  <c r="AH43" i="14"/>
  <c r="F43" i="14"/>
  <c r="G43" i="14" s="1"/>
  <c r="AH70" i="14"/>
  <c r="F70" i="14"/>
  <c r="G70" i="14" s="1"/>
  <c r="AH17" i="14"/>
  <c r="F17" i="14"/>
  <c r="G17" i="14" s="1"/>
  <c r="AH49" i="14"/>
  <c r="F49" i="14"/>
  <c r="G49" i="14" s="1"/>
  <c r="AH64" i="14"/>
  <c r="F64" i="14"/>
  <c r="G64" i="14" s="1"/>
  <c r="AH24" i="14"/>
  <c r="F24" i="14"/>
  <c r="G24" i="14" s="1"/>
  <c r="AH56" i="14"/>
  <c r="F56" i="14"/>
  <c r="G56" i="14" s="1"/>
  <c r="AH20" i="14"/>
  <c r="F20" i="14"/>
  <c r="G20" i="14" s="1"/>
  <c r="AH23" i="14"/>
  <c r="F23" i="14"/>
  <c r="G23" i="14" s="1"/>
  <c r="AH38" i="14"/>
  <c r="F38" i="14"/>
  <c r="G38" i="14" s="1"/>
  <c r="F29" i="14"/>
  <c r="G29" i="14" s="1"/>
  <c r="H31" i="14" s="1"/>
  <c r="AH44" i="14"/>
  <c r="F44" i="14"/>
  <c r="G44" i="14" s="1"/>
  <c r="F2" i="14"/>
  <c r="G2" i="14" s="1"/>
  <c r="AH26" i="14"/>
  <c r="F26" i="14"/>
  <c r="G26" i="14" s="1"/>
  <c r="AH85" i="14"/>
  <c r="F85" i="14"/>
  <c r="G85" i="14" s="1"/>
  <c r="AH71" i="14"/>
  <c r="F71" i="14"/>
  <c r="G71" i="14" s="1"/>
  <c r="AH27" i="14"/>
  <c r="F27" i="14"/>
  <c r="G27" i="14" s="1"/>
  <c r="AH68" i="14"/>
  <c r="F68" i="14"/>
  <c r="G68" i="14" s="1"/>
  <c r="AH76" i="14"/>
  <c r="F76" i="14"/>
  <c r="G76" i="14" s="1"/>
  <c r="AH12" i="14"/>
  <c r="F12" i="14"/>
  <c r="G12" i="14" s="1"/>
  <c r="AH58" i="14"/>
  <c r="F58" i="14"/>
  <c r="G58" i="14" s="1"/>
  <c r="AH62" i="14"/>
  <c r="F62" i="14"/>
  <c r="G62" i="14" s="1"/>
  <c r="AH66" i="14"/>
  <c r="F66" i="14"/>
  <c r="G66" i="14" s="1"/>
  <c r="AH67" i="14"/>
  <c r="F67" i="14"/>
  <c r="G67" i="14" s="1"/>
  <c r="AH59" i="14"/>
  <c r="F59" i="14"/>
  <c r="G59" i="14" s="1"/>
  <c r="AH82" i="14"/>
  <c r="F82" i="14"/>
  <c r="G82" i="14" s="1"/>
  <c r="AH69" i="14"/>
  <c r="F69" i="14"/>
  <c r="G69" i="14" s="1"/>
  <c r="AH30" i="14"/>
  <c r="F30" i="14"/>
  <c r="G30" i="14" s="1"/>
  <c r="AH32" i="14"/>
  <c r="F32" i="14"/>
  <c r="G32" i="14" s="1"/>
  <c r="AH48" i="14"/>
  <c r="F48" i="14"/>
  <c r="G48" i="14" s="1"/>
  <c r="AH25" i="14"/>
  <c r="F25" i="14"/>
  <c r="G25" i="14" s="1"/>
  <c r="AH46" i="14"/>
  <c r="F46" i="14"/>
  <c r="G46" i="14" s="1"/>
  <c r="AH19" i="14"/>
  <c r="F19" i="14"/>
  <c r="G19" i="14" s="1"/>
  <c r="AH83" i="14"/>
  <c r="F83" i="14"/>
  <c r="G83" i="14" s="1"/>
  <c r="AH74" i="14"/>
  <c r="F74" i="14"/>
  <c r="G74" i="14" s="1"/>
  <c r="AH47" i="14"/>
  <c r="F47" i="14"/>
  <c r="G47" i="14" s="1"/>
  <c r="AH35" i="14"/>
  <c r="F35" i="14"/>
  <c r="G35" i="14" s="1"/>
  <c r="AH13" i="14"/>
  <c r="F13" i="14"/>
  <c r="G13" i="14" s="1"/>
  <c r="AH9" i="14"/>
  <c r="F9" i="14"/>
  <c r="G9" i="14" s="1"/>
  <c r="AH7" i="14"/>
  <c r="F7" i="14"/>
  <c r="G7" i="14" s="1"/>
  <c r="AH37" i="14"/>
  <c r="F37" i="14"/>
  <c r="G37" i="14" s="1"/>
  <c r="AH78" i="14"/>
  <c r="F78" i="14"/>
  <c r="G78" i="14" s="1"/>
  <c r="AH55" i="14"/>
  <c r="F55" i="14"/>
  <c r="G55" i="14" s="1"/>
  <c r="AH42" i="14"/>
  <c r="F42" i="14"/>
  <c r="G42" i="14" s="1"/>
  <c r="AH72" i="14"/>
  <c r="F72" i="14"/>
  <c r="G72" i="14" s="1"/>
  <c r="AH61" i="14"/>
  <c r="F61" i="14"/>
  <c r="G61" i="14" s="1"/>
  <c r="AH11" i="14"/>
  <c r="F11" i="14"/>
  <c r="G11" i="14" s="1"/>
  <c r="AH28" i="14"/>
  <c r="F28" i="14"/>
  <c r="G28" i="14" s="1"/>
  <c r="AH34" i="14"/>
  <c r="F34" i="14"/>
  <c r="G34" i="14" s="1"/>
  <c r="AH39" i="14"/>
  <c r="F39" i="14"/>
  <c r="G39" i="14" s="1"/>
  <c r="AH18" i="14"/>
  <c r="F18" i="14"/>
  <c r="G18" i="14" s="1"/>
  <c r="AH8" i="14"/>
  <c r="F8" i="14"/>
  <c r="G8" i="14" s="1"/>
  <c r="AH14" i="14"/>
  <c r="F14" i="14"/>
  <c r="G14" i="14" s="1"/>
  <c r="AH73" i="14"/>
  <c r="F73" i="14"/>
  <c r="G73" i="14" s="1"/>
  <c r="AH36" i="14"/>
  <c r="F36" i="14"/>
  <c r="G36" i="14" s="1"/>
  <c r="AH51" i="14"/>
  <c r="F51" i="14"/>
  <c r="G51" i="14" s="1"/>
  <c r="AH33" i="14"/>
  <c r="F33" i="14"/>
  <c r="G33" i="14" s="1"/>
  <c r="AH52" i="14"/>
  <c r="F52" i="14"/>
  <c r="G52" i="14" s="1"/>
  <c r="AH6" i="14"/>
  <c r="F6" i="14"/>
  <c r="G6" i="14" s="1"/>
  <c r="AE3" i="14"/>
  <c r="AF3" i="14" s="1"/>
  <c r="AG3" i="14" s="1"/>
  <c r="AG88" i="14" s="1"/>
  <c r="D61" i="16"/>
  <c r="D62" i="16"/>
  <c r="F62" i="16"/>
  <c r="W62" i="16" s="1"/>
  <c r="E62" i="16"/>
  <c r="F61" i="16"/>
  <c r="W61" i="16" s="1"/>
  <c r="E61" i="16"/>
  <c r="F60" i="16"/>
  <c r="W60" i="16" s="1"/>
  <c r="E60" i="16"/>
  <c r="F59" i="16"/>
  <c r="W59" i="16" s="1"/>
  <c r="E59" i="16"/>
  <c r="F58" i="16"/>
  <c r="E58" i="16"/>
  <c r="F57" i="16"/>
  <c r="E57" i="16"/>
  <c r="X1675" i="10" l="1"/>
  <c r="AQ1674" i="10"/>
  <c r="Y1675" i="10"/>
  <c r="AP1672" i="10"/>
  <c r="Y1678" i="10"/>
  <c r="AT1679" i="10"/>
  <c r="AV1679" i="10"/>
  <c r="AW1678" i="10" s="1"/>
  <c r="AL1679" i="10"/>
  <c r="AX1678" i="10"/>
  <c r="AU1679" i="10"/>
  <c r="AY1679" i="10" s="1"/>
  <c r="AW1679" i="10"/>
  <c r="AL1645" i="10"/>
  <c r="AK1677" i="10" s="1"/>
  <c r="AL1677" i="10" s="1"/>
  <c r="BN1648" i="10"/>
  <c r="BN1649" i="10" s="1"/>
  <c r="BJ1649" i="10" s="1"/>
  <c r="AX1649" i="10"/>
  <c r="AZ1649" i="10" s="1"/>
  <c r="AU1648" i="10"/>
  <c r="AY1648" i="10" s="1"/>
  <c r="AZ1648" i="10" s="1"/>
  <c r="BI1649" i="10"/>
  <c r="BI1648" i="10" s="1"/>
  <c r="BE1648" i="10" s="1"/>
  <c r="BF1648" i="10"/>
  <c r="BB1648" i="10" s="1"/>
  <c r="BH1649" i="10"/>
  <c r="BD1649" i="10" s="1"/>
  <c r="BQ1649" i="10"/>
  <c r="BM1649" i="10" s="1"/>
  <c r="BP1649" i="10"/>
  <c r="BP1648" i="10" s="1"/>
  <c r="BL1648" i="10" s="1"/>
  <c r="BO1649" i="10"/>
  <c r="BK1649" i="10" s="1"/>
  <c r="BO1645" i="10"/>
  <c r="BO1644" i="10" s="1"/>
  <c r="BK1644" i="10" s="1"/>
  <c r="BN1644" i="10"/>
  <c r="BJ1644" i="10" s="1"/>
  <c r="BP1645" i="10"/>
  <c r="BL1645" i="10" s="1"/>
  <c r="BQ1645" i="10"/>
  <c r="BQ1644" i="10" s="1"/>
  <c r="BM1644" i="10" s="1"/>
  <c r="BI1645" i="10"/>
  <c r="BE1645" i="10" s="1"/>
  <c r="BF1644" i="10"/>
  <c r="BB1644" i="10" s="1"/>
  <c r="U1656" i="10"/>
  <c r="S1656" i="10"/>
  <c r="BG1645" i="10"/>
  <c r="BC1645" i="10" s="1"/>
  <c r="H54" i="14"/>
  <c r="AU1644" i="10"/>
  <c r="AY1644" i="10" s="1"/>
  <c r="AZ1644" i="10" s="1"/>
  <c r="AX1645" i="10"/>
  <c r="BA1645" i="10" s="1"/>
  <c r="AN1645" i="10"/>
  <c r="AM1677" i="10" s="1"/>
  <c r="BH1644" i="10"/>
  <c r="BD1644" i="10" s="1"/>
  <c r="BD1645" i="10"/>
  <c r="BG1648" i="10"/>
  <c r="BC1648" i="10" s="1"/>
  <c r="BC1649" i="10"/>
  <c r="H40" i="14"/>
  <c r="H39" i="14"/>
  <c r="AI29" i="14" a="1"/>
  <c r="AI29" i="14" s="1"/>
  <c r="AJ29" i="14" s="1"/>
  <c r="AH3" i="14"/>
  <c r="AI54" i="14" s="1" a="1"/>
  <c r="AI54" i="14" s="1"/>
  <c r="AJ54" i="14" s="1"/>
  <c r="F3" i="14"/>
  <c r="G3" i="14" s="1"/>
  <c r="H2" i="14" s="1"/>
  <c r="AI10" i="14" a="1"/>
  <c r="AI10" i="14" s="1"/>
  <c r="AJ10" i="14" s="1"/>
  <c r="AI80" i="14" a="1"/>
  <c r="AI80" i="14" s="1"/>
  <c r="AJ80" i="14" s="1"/>
  <c r="AK80" i="14" s="1"/>
  <c r="AI45" i="14" a="1"/>
  <c r="AI45" i="14" s="1"/>
  <c r="AJ45" i="14" s="1"/>
  <c r="AK45" i="14" s="1"/>
  <c r="AI65" i="14" a="1"/>
  <c r="AI65" i="14" s="1"/>
  <c r="AJ65" i="14" s="1"/>
  <c r="AK65" i="14" s="1"/>
  <c r="AI16" i="14" a="1"/>
  <c r="AI16" i="14" s="1"/>
  <c r="AJ16" i="14" s="1"/>
  <c r="AI53" i="14" a="1"/>
  <c r="AI53" i="14" s="1"/>
  <c r="AJ53" i="14" s="1"/>
  <c r="AK53" i="14" s="1"/>
  <c r="A62" i="16"/>
  <c r="G62" i="16"/>
  <c r="W57" i="16"/>
  <c r="W58" i="16"/>
  <c r="G61" i="16"/>
  <c r="A61" i="16"/>
  <c r="BN1678" i="10" l="1"/>
  <c r="BJ1678" i="10" s="1"/>
  <c r="BA1649" i="10"/>
  <c r="BA1648" i="10"/>
  <c r="BP1679" i="10"/>
  <c r="BP1678" i="10" s="1"/>
  <c r="BL1678" i="10" s="1"/>
  <c r="Y1676" i="10"/>
  <c r="AV1677" i="10"/>
  <c r="AW1676" i="10" s="1"/>
  <c r="AT1677" i="10"/>
  <c r="AX1679" i="10"/>
  <c r="AU1678" i="10"/>
  <c r="AY1678" i="10" s="1"/>
  <c r="BA1678" i="10" s="1"/>
  <c r="BQ1679" i="10"/>
  <c r="S1678" i="10"/>
  <c r="U1678" i="10"/>
  <c r="BO1679" i="10"/>
  <c r="BH1679" i="10"/>
  <c r="X1676" i="10"/>
  <c r="AQ1677" i="10"/>
  <c r="BG1679" i="10"/>
  <c r="BI1679" i="10"/>
  <c r="S1675" i="10"/>
  <c r="U1675" i="10"/>
  <c r="BF1678" i="10"/>
  <c r="T1675" i="10"/>
  <c r="R1675" i="10"/>
  <c r="BJ1648" i="10"/>
  <c r="BF1649" i="10"/>
  <c r="BB1649" i="10" s="1"/>
  <c r="BE1649" i="10"/>
  <c r="BH1648" i="10"/>
  <c r="BD1648" i="10" s="1"/>
  <c r="BL1649" i="10"/>
  <c r="BQ1648" i="10"/>
  <c r="BM1648" i="10" s="1"/>
  <c r="BO1648" i="10"/>
  <c r="BK1648" i="10" s="1"/>
  <c r="BN1645" i="10"/>
  <c r="BJ1645" i="10" s="1"/>
  <c r="BK1645" i="10"/>
  <c r="BM1645" i="10"/>
  <c r="BP1644" i="10"/>
  <c r="BL1644" i="10" s="1"/>
  <c r="BG1644" i="10"/>
  <c r="BC1644" i="10" s="1"/>
  <c r="BI1644" i="10"/>
  <c r="BE1644" i="10" s="1"/>
  <c r="AP1656" i="10"/>
  <c r="AO1668" i="10" s="1"/>
  <c r="AZ1645" i="10"/>
  <c r="BF1645" i="10"/>
  <c r="BB1645" i="10" s="1"/>
  <c r="BA1644" i="10"/>
  <c r="AI40" i="14" a="1"/>
  <c r="AI40" i="14" s="1"/>
  <c r="AJ40" i="14" s="1"/>
  <c r="AI38" i="14" a="1"/>
  <c r="AI38" i="14" s="1"/>
  <c r="AI31" i="14" a="1"/>
  <c r="AI31" i="14" s="1"/>
  <c r="AJ31" i="14" s="1"/>
  <c r="AK10" i="14"/>
  <c r="AI57" i="14" a="1"/>
  <c r="AI57" i="14" s="1"/>
  <c r="AJ57" i="14" s="1"/>
  <c r="AK57" i="14" s="1"/>
  <c r="AI50" i="14" a="1"/>
  <c r="AI50" i="14" s="1"/>
  <c r="AJ50" i="14" s="1"/>
  <c r="AK50" i="14" s="1"/>
  <c r="AI84" i="14" a="1"/>
  <c r="AI84" i="14" s="1"/>
  <c r="AJ84" i="14" s="1"/>
  <c r="AK84" i="14" s="1"/>
  <c r="AI4" i="14" a="1"/>
  <c r="AI4" i="14" s="1"/>
  <c r="AJ4" i="14" s="1"/>
  <c r="AI81" i="14" a="1"/>
  <c r="AI81" i="14" s="1"/>
  <c r="AJ81" i="14" s="1"/>
  <c r="AI60" i="14" a="1"/>
  <c r="AI60" i="14" s="1"/>
  <c r="AJ60" i="14" s="1"/>
  <c r="AK60" i="14" s="1"/>
  <c r="AI77" i="14" a="1"/>
  <c r="AI77" i="14" s="1"/>
  <c r="AJ77" i="14" s="1"/>
  <c r="AK77" i="14" s="1"/>
  <c r="AI2" i="14" a="1"/>
  <c r="AI2" i="14" s="1"/>
  <c r="AJ2" i="14" s="1"/>
  <c r="AI22" i="14" a="1"/>
  <c r="AI22" i="14" s="1"/>
  <c r="AJ22" i="14" s="1"/>
  <c r="AK22" i="14" s="1"/>
  <c r="AK16" i="14"/>
  <c r="J3" i="3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BN1679" i="10" l="1"/>
  <c r="BJ1679" i="10" s="1"/>
  <c r="BL1679" i="10"/>
  <c r="BB1678" i="10"/>
  <c r="BF1679" i="10"/>
  <c r="BB1679" i="10" s="1"/>
  <c r="AZ1679" i="10"/>
  <c r="BA1679" i="10"/>
  <c r="BC1679" i="10"/>
  <c r="BG1678" i="10"/>
  <c r="BC1678" i="10" s="1"/>
  <c r="BD1679" i="10"/>
  <c r="BH1678" i="10"/>
  <c r="BD1678" i="10" s="1"/>
  <c r="AZ1678" i="10"/>
  <c r="BK1679" i="10"/>
  <c r="BO1678" i="10"/>
  <c r="BK1678" i="10" s="1"/>
  <c r="AU1676" i="10"/>
  <c r="AY1676" i="10" s="1"/>
  <c r="AX1677" i="10"/>
  <c r="BE1679" i="10"/>
  <c r="BI1678" i="10"/>
  <c r="BE1678" i="10" s="1"/>
  <c r="BQ1678" i="10"/>
  <c r="BM1678" i="10" s="1"/>
  <c r="BM1679" i="10"/>
  <c r="R1676" i="10"/>
  <c r="T1676" i="10"/>
  <c r="AP1678" i="10"/>
  <c r="AN1678" i="10"/>
  <c r="S1676" i="10"/>
  <c r="U1676" i="10"/>
  <c r="H35" i="3"/>
  <c r="I35" i="3"/>
  <c r="G35" i="3" s="1"/>
  <c r="AK81" i="14"/>
  <c r="AK4" i="14"/>
  <c r="AV57" i="10"/>
  <c r="AV2" i="10"/>
  <c r="AV1" i="10"/>
  <c r="AN1676" i="10" l="1"/>
  <c r="AK2" i="14"/>
  <c r="BQ2" i="10"/>
  <c r="BP2" i="10"/>
  <c r="BP1" i="10" s="1"/>
  <c r="BL1" i="10" s="1"/>
  <c r="Z1" i="16" s="1"/>
  <c r="BO2" i="10"/>
  <c r="BO1" i="10" s="1"/>
  <c r="BN1" i="10"/>
  <c r="BN2" i="10" s="1"/>
  <c r="BJ2" i="10" s="1"/>
  <c r="X2" i="16" s="1"/>
  <c r="BJ1" i="10" l="1"/>
  <c r="X1" i="16" s="1"/>
  <c r="BL2" i="10"/>
  <c r="Z2" i="16" s="1"/>
  <c r="BK1" i="10"/>
  <c r="Y1" i="16" s="1"/>
  <c r="BK2" i="10"/>
  <c r="Y2" i="16" s="1"/>
  <c r="L3" i="15" l="1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2" i="15"/>
  <c r="J6" i="15"/>
  <c r="J2" i="15"/>
  <c r="J4" i="15"/>
  <c r="J5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" i="15"/>
  <c r="K10" i="3" l="1"/>
  <c r="K11" i="3"/>
  <c r="K12" i="3"/>
  <c r="K13" i="3"/>
  <c r="K14" i="3"/>
  <c r="K18" i="3"/>
  <c r="K19" i="3"/>
  <c r="K26" i="3"/>
  <c r="K27" i="3"/>
  <c r="K28" i="3"/>
  <c r="K29" i="3"/>
  <c r="K30" i="3"/>
  <c r="K31" i="3"/>
  <c r="K34" i="3"/>
  <c r="J10" i="3"/>
  <c r="J11" i="3"/>
  <c r="J12" i="3"/>
  <c r="J14" i="3"/>
  <c r="J15" i="3"/>
  <c r="J16" i="3"/>
  <c r="J18" i="3"/>
  <c r="J19" i="3"/>
  <c r="J26" i="3"/>
  <c r="J27" i="3"/>
  <c r="J28" i="3"/>
  <c r="J30" i="3"/>
  <c r="J31" i="3"/>
  <c r="J32" i="3"/>
  <c r="J34" i="3"/>
  <c r="D35" i="3"/>
  <c r="E35" i="3"/>
  <c r="F35" i="3" l="1"/>
  <c r="K33" i="3"/>
  <c r="J33" i="3"/>
  <c r="K25" i="3"/>
  <c r="J24" i="3"/>
  <c r="K17" i="3"/>
  <c r="J17" i="3"/>
  <c r="K16" i="3"/>
  <c r="K9" i="3"/>
  <c r="J9" i="3"/>
  <c r="K8" i="3"/>
  <c r="J8" i="3"/>
  <c r="J25" i="3"/>
  <c r="K32" i="3"/>
  <c r="K24" i="3"/>
  <c r="K23" i="3"/>
  <c r="K15" i="3"/>
  <c r="K7" i="3"/>
  <c r="J23" i="3"/>
  <c r="J7" i="3"/>
  <c r="K22" i="3"/>
  <c r="K6" i="3"/>
  <c r="J22" i="3"/>
  <c r="J6" i="3"/>
  <c r="K21" i="3"/>
  <c r="K5" i="3"/>
  <c r="J29" i="3"/>
  <c r="J21" i="3"/>
  <c r="J13" i="3"/>
  <c r="J5" i="3"/>
  <c r="K20" i="3"/>
  <c r="K4" i="3"/>
  <c r="J20" i="3"/>
  <c r="J4" i="3"/>
  <c r="K3" i="3"/>
  <c r="A240" i="10"/>
  <c r="A241" i="10"/>
  <c r="A242" i="10"/>
  <c r="A243" i="10"/>
  <c r="A244" i="10"/>
  <c r="A245" i="10"/>
  <c r="A246" i="10"/>
  <c r="A24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B5" i="16" l="1" a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" i="8"/>
  <c r="C35" i="3"/>
  <c r="K35" i="3" s="1"/>
  <c r="B35" i="3"/>
  <c r="J35" i="3" s="1"/>
  <c r="AO1594" i="10" l="1"/>
  <c r="P41" i="16"/>
  <c r="P42" i="16"/>
  <c r="P37" i="16"/>
  <c r="P38" i="16"/>
  <c r="P39" i="16"/>
  <c r="P40" i="16"/>
  <c r="P36" i="16"/>
  <c r="P35" i="16"/>
  <c r="P6" i="16"/>
  <c r="P22" i="16"/>
  <c r="P7" i="16"/>
  <c r="P23" i="16"/>
  <c r="P8" i="16"/>
  <c r="P24" i="16"/>
  <c r="P9" i="16"/>
  <c r="P25" i="16"/>
  <c r="P10" i="16"/>
  <c r="P26" i="16"/>
  <c r="P19" i="16"/>
  <c r="P11" i="16"/>
  <c r="P27" i="16"/>
  <c r="P12" i="16"/>
  <c r="P28" i="16"/>
  <c r="P30" i="16"/>
  <c r="P31" i="16"/>
  <c r="P34" i="16"/>
  <c r="P13" i="16"/>
  <c r="P29" i="16"/>
  <c r="P14" i="16"/>
  <c r="P15" i="16"/>
  <c r="P16" i="16"/>
  <c r="P32" i="16"/>
  <c r="P17" i="16"/>
  <c r="P33" i="16"/>
  <c r="P18" i="16"/>
  <c r="P20" i="16"/>
  <c r="P21" i="16"/>
  <c r="E56" i="16"/>
  <c r="E55" i="16"/>
  <c r="F55" i="16"/>
  <c r="F56" i="16"/>
  <c r="E48" i="16"/>
  <c r="E50" i="16"/>
  <c r="F48" i="16"/>
  <c r="E52" i="16"/>
  <c r="E54" i="16"/>
  <c r="F53" i="16"/>
  <c r="E49" i="16"/>
  <c r="F47" i="16"/>
  <c r="E51" i="16"/>
  <c r="F49" i="16"/>
  <c r="E53" i="16"/>
  <c r="F51" i="16"/>
  <c r="F52" i="16"/>
  <c r="F54" i="16"/>
  <c r="F50" i="16"/>
  <c r="E47" i="16"/>
  <c r="B5" i="16"/>
  <c r="P5" i="16" s="1"/>
  <c r="E44" i="16"/>
  <c r="E45" i="16"/>
  <c r="E46" i="16"/>
  <c r="F43" i="16"/>
  <c r="W43" i="16" s="1"/>
  <c r="F44" i="16"/>
  <c r="W44" i="16" s="1"/>
  <c r="F45" i="16"/>
  <c r="W45" i="16" s="1"/>
  <c r="F46" i="16"/>
  <c r="W46" i="16" s="1"/>
  <c r="E43" i="16"/>
  <c r="F41" i="16"/>
  <c r="F42" i="16"/>
  <c r="E41" i="16"/>
  <c r="E42" i="16"/>
  <c r="F28" i="16"/>
  <c r="F22" i="16"/>
  <c r="E39" i="16"/>
  <c r="F34" i="16"/>
  <c r="F39" i="16"/>
  <c r="F35" i="16"/>
  <c r="F7" i="16"/>
  <c r="F24" i="16"/>
  <c r="F19" i="16"/>
  <c r="F16" i="16"/>
  <c r="F23" i="16"/>
  <c r="E40" i="16"/>
  <c r="F8" i="16"/>
  <c r="F10" i="16"/>
  <c r="F32" i="16"/>
  <c r="F20" i="16"/>
  <c r="F29" i="16"/>
  <c r="F40" i="16"/>
  <c r="F13" i="16"/>
  <c r="F14" i="16"/>
  <c r="F36" i="16"/>
  <c r="F6" i="16"/>
  <c r="F9" i="16"/>
  <c r="F18" i="16"/>
  <c r="F11" i="16"/>
  <c r="F26" i="16"/>
  <c r="F21" i="16"/>
  <c r="F33" i="16"/>
  <c r="F30" i="16"/>
  <c r="F12" i="16"/>
  <c r="F25" i="16"/>
  <c r="F38" i="16"/>
  <c r="F31" i="16"/>
  <c r="F17" i="16"/>
  <c r="F15" i="16"/>
  <c r="F27" i="16"/>
  <c r="F37" i="16"/>
  <c r="F5" i="16" l="1"/>
  <c r="W53" i="16"/>
  <c r="W47" i="16"/>
  <c r="W50" i="16"/>
  <c r="W48" i="16"/>
  <c r="W54" i="16"/>
  <c r="W52" i="16"/>
  <c r="W51" i="16"/>
  <c r="W56" i="16"/>
  <c r="W55" i="16"/>
  <c r="W49" i="16"/>
  <c r="W42" i="16"/>
  <c r="W41" i="16"/>
  <c r="W37" i="16"/>
  <c r="W30" i="16"/>
  <c r="W27" i="16"/>
  <c r="W33" i="16"/>
  <c r="W13" i="16"/>
  <c r="W35" i="16"/>
  <c r="W21" i="16"/>
  <c r="W40" i="16"/>
  <c r="W39" i="16"/>
  <c r="W15" i="16"/>
  <c r="W26" i="16"/>
  <c r="W17" i="16"/>
  <c r="W23" i="16"/>
  <c r="W31" i="16"/>
  <c r="W11" i="16"/>
  <c r="W34" i="16"/>
  <c r="W16" i="16"/>
  <c r="W38" i="16"/>
  <c r="W29" i="16"/>
  <c r="W18" i="16"/>
  <c r="W22" i="16"/>
  <c r="W25" i="16"/>
  <c r="W20" i="16"/>
  <c r="W19" i="16"/>
  <c r="W9" i="16"/>
  <c r="W28" i="16"/>
  <c r="W12" i="16"/>
  <c r="W6" i="16"/>
  <c r="W24" i="16"/>
  <c r="W32" i="16"/>
  <c r="W36" i="16"/>
  <c r="W10" i="16"/>
  <c r="W7" i="16"/>
  <c r="W14" i="16"/>
  <c r="W8" i="16"/>
  <c r="BQ1" i="10"/>
  <c r="BM1" i="10" s="1"/>
  <c r="AA1" i="16" s="1"/>
  <c r="BM2" i="10"/>
  <c r="AA2" i="16" s="1"/>
  <c r="Q9" i="16" l="1" a="1"/>
  <c r="Q9" i="16" s="1"/>
  <c r="R9" i="16" a="1"/>
  <c r="R9" i="16" s="1"/>
  <c r="Q29" i="16" a="1"/>
  <c r="Q29" i="16" s="1"/>
  <c r="R29" i="16" a="1"/>
  <c r="R29" i="16" s="1"/>
  <c r="Q33" i="16" a="1"/>
  <c r="Q33" i="16" s="1"/>
  <c r="R33" i="16" a="1"/>
  <c r="R33" i="16" s="1"/>
  <c r="Q24" i="16" a="1"/>
  <c r="Q24" i="16" s="1"/>
  <c r="R24" i="16" a="1"/>
  <c r="R24" i="16" s="1"/>
  <c r="Q28" i="16" a="1"/>
  <c r="Q28" i="16" s="1"/>
  <c r="R28" i="16" a="1"/>
  <c r="R28" i="16" s="1"/>
  <c r="Q27" i="16" a="1"/>
  <c r="Q27" i="16" s="1"/>
  <c r="R27" i="16" a="1"/>
  <c r="R27" i="16" s="1"/>
  <c r="Q17" i="16" a="1"/>
  <c r="Q17" i="16" s="1"/>
  <c r="R17" i="16" a="1"/>
  <c r="R17" i="16" s="1"/>
  <c r="Q32" i="16" a="1"/>
  <c r="Q32" i="16" s="1"/>
  <c r="R32" i="16" a="1"/>
  <c r="R32" i="16" s="1"/>
  <c r="Q19" i="16" a="1"/>
  <c r="Q19" i="16" s="1"/>
  <c r="R19" i="16" a="1"/>
  <c r="R19" i="16" s="1"/>
  <c r="Q30" i="16" a="1"/>
  <c r="Q30" i="16" s="1"/>
  <c r="R30" i="16" a="1"/>
  <c r="R30" i="16" s="1"/>
  <c r="R34" i="16" a="1"/>
  <c r="R34" i="16" s="1"/>
  <c r="Q34" i="16" a="1"/>
  <c r="Q34" i="16" s="1"/>
  <c r="Q12" i="16" a="1"/>
  <c r="Q12" i="16" s="1"/>
  <c r="R12" i="16" a="1"/>
  <c r="R12" i="16" s="1"/>
  <c r="Q21" i="16" a="1"/>
  <c r="Q21" i="16" s="1"/>
  <c r="R21" i="16" a="1"/>
  <c r="R21" i="16" s="1"/>
  <c r="W5" i="16"/>
  <c r="Q5" i="16" s="1" a="1"/>
  <c r="Q5" i="16" s="1"/>
  <c r="R5" i="16" l="1" a="1"/>
  <c r="R5" i="16" s="1"/>
  <c r="D58" i="16" l="1"/>
  <c r="G58" i="16" l="1"/>
  <c r="A58" i="16"/>
  <c r="D60" i="16"/>
  <c r="A60" i="16" l="1"/>
  <c r="G60" i="16"/>
  <c r="D57" i="16" l="1"/>
  <c r="D59" i="16" l="1"/>
  <c r="G57" i="16"/>
  <c r="A57" i="16"/>
  <c r="A59" i="16" l="1"/>
  <c r="G59" i="16"/>
  <c r="AI25" i="14" a="1"/>
  <c r="AI25" i="14" s="1"/>
  <c r="AJ25" i="14" s="1"/>
  <c r="AI82" i="14" a="1"/>
  <c r="AI82" i="14" s="1"/>
  <c r="AJ82" i="14" s="1"/>
  <c r="AK82" i="14" s="1"/>
  <c r="AI17" i="14" a="1"/>
  <c r="AI17" i="14" s="1"/>
  <c r="AJ17" i="14" s="1"/>
  <c r="AI33" i="14" a="1"/>
  <c r="AI33" i="14" s="1"/>
  <c r="AJ33" i="14" s="1"/>
  <c r="AI64" i="14" a="1"/>
  <c r="AI64" i="14" s="1"/>
  <c r="AJ64" i="14" s="1"/>
  <c r="AK64" i="14" s="1"/>
  <c r="AI19" i="14" a="1"/>
  <c r="AI19" i="14" s="1"/>
  <c r="AJ19" i="14" s="1"/>
  <c r="AK19" i="14" s="1"/>
  <c r="AI75" i="14" a="1"/>
  <c r="AI75" i="14" s="1"/>
  <c r="AJ75" i="14" s="1"/>
  <c r="AI21" i="14" a="1"/>
  <c r="AI21" i="14" s="1"/>
  <c r="AJ21" i="14" s="1"/>
  <c r="AI72" i="14" a="1"/>
  <c r="AI72" i="14" s="1"/>
  <c r="AJ72" i="14" s="1"/>
  <c r="AI83" i="14" a="1"/>
  <c r="AI83" i="14" s="1"/>
  <c r="AJ83" i="14" s="1"/>
  <c r="AI7" i="14" a="1"/>
  <c r="AI7" i="14" s="1"/>
  <c r="AJ7" i="14" s="1"/>
  <c r="AI74" i="14" a="1"/>
  <c r="AI74" i="14" s="1"/>
  <c r="AJ74" i="14" s="1"/>
  <c r="AK74" i="14" s="1"/>
  <c r="AI8" i="14" a="1"/>
  <c r="AI8" i="14" s="1"/>
  <c r="AJ8" i="14" s="1"/>
  <c r="AK8" i="14" s="1"/>
  <c r="AI14" i="14" a="1"/>
  <c r="AI14" i="14" s="1"/>
  <c r="AJ14" i="14" s="1"/>
  <c r="AI46" i="14" a="1"/>
  <c r="AI46" i="14" s="1"/>
  <c r="AJ46" i="14" s="1"/>
  <c r="AI13" i="14" a="1"/>
  <c r="AI13" i="14" s="1"/>
  <c r="AJ13" i="14" s="1"/>
  <c r="AK13" i="14" s="1"/>
  <c r="AI36" i="14" a="1"/>
  <c r="AI36" i="14" s="1"/>
  <c r="AJ36" i="14" s="1"/>
  <c r="AK36" i="14" s="1"/>
  <c r="AI63" i="14" a="1"/>
  <c r="AI63" i="14" s="1"/>
  <c r="AJ63" i="14" s="1"/>
  <c r="AI15" i="14" a="1"/>
  <c r="AI15" i="14" s="1"/>
  <c r="AJ15" i="14" s="1"/>
  <c r="AK15" i="14" s="1"/>
  <c r="AI61" i="14" a="1"/>
  <c r="AI61" i="14" s="1"/>
  <c r="AJ61" i="14" s="1"/>
  <c r="AI9" i="14" a="1"/>
  <c r="AI9" i="14" s="1"/>
  <c r="AJ9" i="14" s="1"/>
  <c r="AK9" i="14" s="1"/>
  <c r="AI67" i="14" a="1"/>
  <c r="AI67" i="14" s="1"/>
  <c r="AJ67" i="14" s="1"/>
  <c r="AI56" i="14" a="1"/>
  <c r="AI56" i="14" s="1"/>
  <c r="AJ56" i="14" s="1"/>
  <c r="AI49" i="14" a="1"/>
  <c r="AI49" i="14" s="1"/>
  <c r="AJ49" i="14" s="1"/>
  <c r="AK49" i="14" s="1"/>
  <c r="AI71" i="14" a="1"/>
  <c r="AI71" i="14" s="1"/>
  <c r="AJ71" i="14" s="1"/>
  <c r="AK71" i="14" s="1"/>
  <c r="AI24" i="14" a="1"/>
  <c r="AI24" i="14" s="1"/>
  <c r="AJ24" i="14" s="1"/>
  <c r="AK24" i="14" s="1"/>
  <c r="AI28" i="14" a="1"/>
  <c r="AI28" i="14" s="1"/>
  <c r="AJ28" i="14" s="1"/>
  <c r="AI26" i="14" a="1"/>
  <c r="AI26" i="14" s="1"/>
  <c r="AJ26" i="14" s="1"/>
  <c r="AI47" i="14" a="1"/>
  <c r="AI47" i="14" s="1"/>
  <c r="AJ47" i="14" s="1"/>
  <c r="AK47" i="14" s="1"/>
  <c r="AI52" i="14" a="1"/>
  <c r="AI52" i="14" s="1"/>
  <c r="AJ52" i="14" s="1"/>
  <c r="AK52" i="14" s="1"/>
  <c r="AI11" i="14" a="1"/>
  <c r="AI11" i="14" s="1"/>
  <c r="AJ11" i="14" s="1"/>
  <c r="AI3" i="14" a="1"/>
  <c r="AI3" i="14" s="1"/>
  <c r="AJ3" i="14" s="1"/>
  <c r="AK3" i="14" s="1"/>
  <c r="AI20" i="14" a="1"/>
  <c r="AI20" i="14" s="1"/>
  <c r="AJ20" i="14" s="1"/>
  <c r="AI12" i="14" a="1"/>
  <c r="AI12" i="14" s="1"/>
  <c r="AJ12" i="14" s="1"/>
  <c r="AK12" i="14" s="1"/>
  <c r="AI37" i="14" a="1"/>
  <c r="AI37" i="14" s="1"/>
  <c r="AJ37" i="14" s="1"/>
  <c r="AI58" i="14" a="1"/>
  <c r="AI58" i="14" s="1"/>
  <c r="AJ58" i="14" s="1"/>
  <c r="AI76" i="14" a="1"/>
  <c r="AI76" i="14" s="1"/>
  <c r="AJ76" i="14" s="1"/>
  <c r="AK76" i="14" s="1"/>
  <c r="AI62" i="14" a="1"/>
  <c r="AI62" i="14" s="1"/>
  <c r="AJ62" i="14" s="1"/>
  <c r="AK62" i="14" s="1"/>
  <c r="AI51" i="14" a="1"/>
  <c r="AI51" i="14" s="1"/>
  <c r="AJ51" i="14" s="1"/>
  <c r="AI48" i="14" a="1"/>
  <c r="AI48" i="14" s="1"/>
  <c r="AJ48" i="14" s="1"/>
  <c r="AI70" i="14" a="1"/>
  <c r="AI70" i="14" s="1"/>
  <c r="AJ70" i="14" s="1"/>
  <c r="AK70" i="14" s="1"/>
  <c r="AI41" i="14" a="1"/>
  <c r="AI41" i="14" s="1"/>
  <c r="AJ41" i="14" s="1"/>
  <c r="AI27" i="14" a="1"/>
  <c r="AI27" i="14" s="1"/>
  <c r="AJ27" i="14" s="1"/>
  <c r="AI44" i="14" a="1"/>
  <c r="AI44" i="14" s="1"/>
  <c r="AJ44" i="14" s="1"/>
  <c r="AK44" i="14" s="1"/>
  <c r="AI6" i="14" a="1"/>
  <c r="AI6" i="14" s="1"/>
  <c r="AJ6" i="14" s="1"/>
  <c r="AK6" i="14" s="1"/>
  <c r="AI39" i="14" a="1"/>
  <c r="AI39" i="14" s="1"/>
  <c r="AJ39" i="14" s="1"/>
  <c r="AI69" i="14" a="1"/>
  <c r="AI69" i="14" s="1"/>
  <c r="AJ69" i="14" s="1"/>
  <c r="AI79" i="14" a="1"/>
  <c r="AI79" i="14" s="1"/>
  <c r="AJ79" i="14" s="1"/>
  <c r="AI32" i="14" a="1"/>
  <c r="AI32" i="14" s="1"/>
  <c r="AJ32" i="14" s="1"/>
  <c r="AI34" i="14" a="1"/>
  <c r="AI34" i="14" s="1"/>
  <c r="AJ34" i="14" s="1"/>
  <c r="AI78" i="14" a="1"/>
  <c r="AI78" i="14" s="1"/>
  <c r="AJ78" i="14" s="1"/>
  <c r="AK78" i="14" s="1"/>
  <c r="AI42" i="14" a="1"/>
  <c r="AI42" i="14" s="1"/>
  <c r="AJ42" i="14" s="1"/>
  <c r="AK42" i="14" s="1"/>
  <c r="AI18" i="14" a="1"/>
  <c r="AI18" i="14" s="1"/>
  <c r="AJ18" i="14" s="1"/>
  <c r="AK18" i="14" s="1"/>
  <c r="AI43" i="14" a="1"/>
  <c r="AI43" i="14" s="1"/>
  <c r="AJ43" i="14" s="1"/>
  <c r="AI85" i="14" a="1"/>
  <c r="AI85" i="14" s="1"/>
  <c r="AJ85" i="14" s="1"/>
  <c r="AI35" i="14" a="1"/>
  <c r="AI35" i="14" s="1"/>
  <c r="AJ35" i="14" s="1"/>
  <c r="AK35" i="14" s="1"/>
  <c r="AI5" i="14" a="1"/>
  <c r="AI5" i="14" s="1"/>
  <c r="AJ5" i="14" s="1"/>
  <c r="AI59" i="14" a="1"/>
  <c r="AI59" i="14" s="1"/>
  <c r="AJ59" i="14" s="1"/>
  <c r="AI86" i="14" a="1"/>
  <c r="AI86" i="14" s="1"/>
  <c r="AJ86" i="14" s="1"/>
  <c r="AK86" i="14" s="1"/>
  <c r="AI73" i="14" a="1"/>
  <c r="AI73" i="14" s="1"/>
  <c r="AJ73" i="14" s="1"/>
  <c r="AI55" i="14" a="1"/>
  <c r="AI55" i="14" s="1"/>
  <c r="AJ55" i="14" s="1"/>
  <c r="AK55" i="14" s="1"/>
  <c r="AI23" i="14" a="1"/>
  <c r="AI23" i="14" s="1"/>
  <c r="AJ23" i="14" s="1"/>
  <c r="AI68" i="14" a="1"/>
  <c r="AI68" i="14" s="1"/>
  <c r="AJ68" i="14" s="1"/>
  <c r="AK68" i="14" s="1"/>
  <c r="AI30" i="14" a="1"/>
  <c r="AI30" i="14" s="1"/>
  <c r="AJ30" i="14" s="1"/>
  <c r="AK30" i="14" s="1"/>
  <c r="AI66" i="14" a="1"/>
  <c r="AI66" i="14" s="1"/>
  <c r="AJ66" i="14" s="1"/>
  <c r="AJ38" i="14"/>
  <c r="AK38" i="14" l="1"/>
  <c r="AK66" i="14"/>
  <c r="AK23" i="14"/>
  <c r="AK73" i="14"/>
  <c r="AK29" i="14"/>
  <c r="AK59" i="14"/>
  <c r="AK5" i="14"/>
  <c r="AK85" i="14"/>
  <c r="AK43" i="14"/>
  <c r="AK34" i="14"/>
  <c r="AK32" i="14"/>
  <c r="AK79" i="14"/>
  <c r="AK69" i="14"/>
  <c r="AK39" i="14"/>
  <c r="AK27" i="14"/>
  <c r="AK41" i="14"/>
  <c r="AK48" i="14"/>
  <c r="AK51" i="14"/>
  <c r="AK58" i="14"/>
  <c r="AK37" i="14"/>
  <c r="AK20" i="14"/>
  <c r="AK11" i="14"/>
  <c r="AK26" i="14"/>
  <c r="AK28" i="14"/>
  <c r="AK56" i="14"/>
  <c r="AK67" i="14"/>
  <c r="AK61" i="14"/>
  <c r="AK63" i="14"/>
  <c r="AK46" i="14"/>
  <c r="AK14" i="14"/>
  <c r="AK7" i="14"/>
  <c r="AK83" i="14"/>
  <c r="AK72" i="14"/>
  <c r="AK21" i="14"/>
  <c r="AK75" i="14"/>
  <c r="AK33" i="14"/>
  <c r="AK17" i="14"/>
  <c r="AK25" i="14"/>
  <c r="E21" i="16" l="1"/>
  <c r="E5" i="16"/>
  <c r="E9" i="16" l="1"/>
  <c r="E32" i="16"/>
  <c r="E13" i="16"/>
  <c r="E34" i="16"/>
  <c r="E23" i="16"/>
  <c r="E30" i="16"/>
  <c r="E10" i="16"/>
  <c r="E29" i="16"/>
  <c r="E31" i="16"/>
  <c r="E12" i="16"/>
  <c r="E14" i="16"/>
  <c r="E20" i="16"/>
  <c r="E37" i="16"/>
  <c r="E36" i="16"/>
  <c r="E24" i="16"/>
  <c r="E15" i="16"/>
  <c r="E35" i="16"/>
  <c r="E11" i="16"/>
  <c r="E38" i="16"/>
  <c r="E16" i="16"/>
  <c r="E26" i="16"/>
  <c r="E25" i="16"/>
  <c r="E27" i="16"/>
  <c r="E19" i="16"/>
  <c r="E22" i="16"/>
  <c r="E17" i="16"/>
  <c r="E33" i="16"/>
  <c r="E18" i="16"/>
  <c r="E28" i="16"/>
  <c r="D54" i="16" l="1"/>
  <c r="G54" i="16" l="1"/>
  <c r="A54" i="16"/>
  <c r="D49" i="16" l="1"/>
  <c r="G49" i="16" s="1"/>
  <c r="A49" i="16" l="1"/>
  <c r="D56" i="16"/>
  <c r="D53" i="16" l="1"/>
  <c r="G56" i="16"/>
  <c r="A56" i="16"/>
  <c r="A53" i="16" l="1"/>
  <c r="G53" i="16"/>
  <c r="D55" i="16" l="1"/>
  <c r="G55" i="16" l="1"/>
  <c r="A55" i="16"/>
  <c r="D50" i="16"/>
  <c r="D51" i="16" l="1"/>
  <c r="A51" i="16" s="1"/>
  <c r="G50" i="16"/>
  <c r="A50" i="16"/>
  <c r="G51" i="16" l="1"/>
  <c r="D52" i="16" l="1"/>
  <c r="G52" i="16" l="1"/>
  <c r="A52" i="16"/>
  <c r="R57" i="16" l="1" a="1"/>
  <c r="R57" i="16" s="1"/>
  <c r="R58" i="16" a="1"/>
  <c r="R58" i="16" s="1"/>
  <c r="Q58" i="16" a="1"/>
  <c r="Q58" i="16" s="1"/>
  <c r="Q57" i="16" a="1"/>
  <c r="Q57" i="16" s="1"/>
  <c r="H4" i="14"/>
  <c r="H64" i="14"/>
  <c r="H34" i="14"/>
  <c r="H47" i="14"/>
  <c r="H86" i="14"/>
  <c r="H9" i="14"/>
  <c r="H67" i="14"/>
  <c r="R59" i="16" a="1"/>
  <c r="R59" i="16" s="1"/>
  <c r="H69" i="14"/>
  <c r="H63" i="14"/>
  <c r="H36" i="14"/>
  <c r="H46" i="14"/>
  <c r="H85" i="14"/>
  <c r="H7" i="14"/>
  <c r="H66" i="14"/>
  <c r="Q59" i="16" a="1"/>
  <c r="Q59" i="16" s="1"/>
  <c r="H68" i="14"/>
  <c r="H45" i="14"/>
  <c r="H37" i="14"/>
  <c r="H53" i="14"/>
  <c r="H30" i="14"/>
  <c r="H10" i="14"/>
  <c r="H32" i="14"/>
  <c r="R61" i="16" a="1"/>
  <c r="R61" i="16" s="1"/>
  <c r="H49" i="14"/>
  <c r="H43" i="14"/>
  <c r="H71" i="14"/>
  <c r="H52" i="14"/>
  <c r="H58" i="14"/>
  <c r="H62" i="14"/>
  <c r="H33" i="14"/>
  <c r="Q61" i="16" a="1"/>
  <c r="Q61" i="16" s="1"/>
  <c r="H48" i="14"/>
  <c r="H44" i="14"/>
  <c r="H72" i="14"/>
  <c r="H51" i="14"/>
  <c r="H61" i="14"/>
  <c r="H11" i="14"/>
  <c r="R62" i="16" a="1"/>
  <c r="R62" i="16" s="1"/>
  <c r="H78" i="14"/>
  <c r="H3" i="14"/>
  <c r="H70" i="14"/>
  <c r="H6" i="14"/>
  <c r="H41" i="14"/>
  <c r="H13" i="14"/>
  <c r="Q62" i="16" a="1"/>
  <c r="Q62" i="16" s="1"/>
  <c r="H81" i="14"/>
  <c r="H25" i="14"/>
  <c r="H21" i="14"/>
  <c r="H5" i="14"/>
  <c r="H75" i="14"/>
  <c r="H42" i="14"/>
  <c r="H12" i="14"/>
  <c r="Q60" i="16" a="1"/>
  <c r="Q60" i="16" s="1"/>
  <c r="H65" i="14"/>
  <c r="H84" i="14"/>
  <c r="H27" i="14"/>
  <c r="I61" i="16"/>
  <c r="M62" i="16" s="1"/>
  <c r="H61" i="16"/>
  <c r="L62" i="16" s="1"/>
  <c r="H62" i="16"/>
  <c r="L61" i="16" s="1"/>
  <c r="K57" i="16"/>
  <c r="O58" i="16" s="1"/>
  <c r="I60" i="16"/>
  <c r="M59" i="16" s="1"/>
  <c r="H60" i="16"/>
  <c r="L59" i="16" s="1"/>
  <c r="H79" i="14"/>
  <c r="H26" i="14"/>
  <c r="H20" i="14"/>
  <c r="H19" i="14"/>
  <c r="H76" i="14"/>
  <c r="H59" i="14"/>
  <c r="H14" i="14"/>
  <c r="R60" i="16" a="1"/>
  <c r="R60" i="16" s="1"/>
  <c r="H59" i="16"/>
  <c r="L60" i="16" s="1"/>
  <c r="J61" i="16"/>
  <c r="N62" i="16" s="1"/>
  <c r="J60" i="16"/>
  <c r="N59" i="16" s="1"/>
  <c r="I62" i="16"/>
  <c r="M61" i="16" s="1"/>
  <c r="J57" i="16"/>
  <c r="N58" i="16" s="1"/>
  <c r="H58" i="16"/>
  <c r="L57" i="16" s="1"/>
  <c r="H57" i="16"/>
  <c r="L58" i="16" s="1"/>
  <c r="K60" i="16"/>
  <c r="O59" i="16" s="1"/>
  <c r="K58" i="16"/>
  <c r="O57" i="16" s="1"/>
  <c r="I57" i="16"/>
  <c r="M58" i="16" s="1"/>
  <c r="H80" i="14"/>
  <c r="H55" i="14"/>
  <c r="H22" i="14"/>
  <c r="H17" i="14"/>
  <c r="H77" i="14"/>
  <c r="H29" i="14"/>
  <c r="H15" i="14"/>
  <c r="K59" i="16"/>
  <c r="O60" i="16" s="1"/>
  <c r="H73" i="14"/>
  <c r="H57" i="14"/>
  <c r="H83" i="14"/>
  <c r="H18" i="14"/>
  <c r="H60" i="14"/>
  <c r="H16" i="14"/>
  <c r="H35" i="14"/>
  <c r="H24" i="14"/>
  <c r="H8" i="14"/>
  <c r="J59" i="16"/>
  <c r="N60" i="16" s="1"/>
  <c r="I59" i="16"/>
  <c r="M60" i="16" s="1"/>
  <c r="K61" i="16"/>
  <c r="O62" i="16" s="1"/>
  <c r="K62" i="16"/>
  <c r="O61" i="16" s="1"/>
  <c r="J62" i="16"/>
  <c r="N61" i="16" s="1"/>
  <c r="J58" i="16"/>
  <c r="N57" i="16" s="1"/>
  <c r="I58" i="16"/>
  <c r="M57" i="16" s="1"/>
  <c r="H74" i="14"/>
  <c r="H56" i="14"/>
  <c r="H82" i="14"/>
  <c r="H23" i="14"/>
  <c r="H38" i="14"/>
  <c r="H28" i="14"/>
  <c r="H50" i="14"/>
  <c r="E7" i="16"/>
  <c r="E8" i="16"/>
  <c r="T58" i="16" l="1"/>
  <c r="AV56" i="10" s="1"/>
  <c r="T57" i="16"/>
  <c r="AV55" i="10" s="1"/>
  <c r="I50" i="16"/>
  <c r="M49" i="16" s="1"/>
  <c r="J54" i="16"/>
  <c r="N53" i="16" s="1"/>
  <c r="I56" i="16"/>
  <c r="M55" i="16" s="1"/>
  <c r="H55" i="16"/>
  <c r="L56" i="16" s="1"/>
  <c r="J55" i="16"/>
  <c r="N56" i="16" s="1"/>
  <c r="R43" i="16" a="1"/>
  <c r="R43" i="16" s="1"/>
  <c r="H53" i="16"/>
  <c r="L54" i="16" s="1"/>
  <c r="H50" i="16"/>
  <c r="L49" i="16" s="1"/>
  <c r="H54" i="16"/>
  <c r="L53" i="16" s="1"/>
  <c r="J56" i="16"/>
  <c r="N55" i="16" s="1"/>
  <c r="K49" i="16"/>
  <c r="O50" i="16" s="1"/>
  <c r="Q44" i="16" a="1"/>
  <c r="Q44" i="16" s="1"/>
  <c r="K53" i="16"/>
  <c r="O54" i="16" s="1"/>
  <c r="I52" i="16"/>
  <c r="M51" i="16" s="1"/>
  <c r="K56" i="16"/>
  <c r="O55" i="16" s="1"/>
  <c r="J49" i="16"/>
  <c r="N50" i="16" s="1"/>
  <c r="J53" i="16"/>
  <c r="N54" i="16" s="1"/>
  <c r="K50" i="16"/>
  <c r="O49" i="16" s="1"/>
  <c r="J52" i="16"/>
  <c r="N51" i="16" s="1"/>
  <c r="R46" i="16" a="1"/>
  <c r="R46" i="16" s="1"/>
  <c r="I53" i="16"/>
  <c r="M54" i="16" s="1"/>
  <c r="H48" i="16"/>
  <c r="K52" i="16"/>
  <c r="O51" i="16" s="1"/>
  <c r="H56" i="16"/>
  <c r="L55" i="16" s="1"/>
  <c r="Q46" i="16" a="1"/>
  <c r="Q46" i="16" s="1"/>
  <c r="K48" i="16"/>
  <c r="H52" i="16"/>
  <c r="L51" i="16" s="1"/>
  <c r="K55" i="16"/>
  <c r="O56" i="16" s="1"/>
  <c r="Q45" i="16" a="1"/>
  <c r="Q45" i="16" s="1"/>
  <c r="H47" i="16"/>
  <c r="R45" i="16" a="1"/>
  <c r="R45" i="16" s="1"/>
  <c r="K47" i="16"/>
  <c r="J48" i="16"/>
  <c r="J47" i="16"/>
  <c r="I48" i="16"/>
  <c r="R44" i="16" a="1"/>
  <c r="R44" i="16" s="1"/>
  <c r="I47" i="16"/>
  <c r="I54" i="16"/>
  <c r="M53" i="16" s="1"/>
  <c r="K51" i="16"/>
  <c r="O52" i="16" s="1"/>
  <c r="K54" i="16"/>
  <c r="O53" i="16" s="1"/>
  <c r="I49" i="16"/>
  <c r="M50" i="16" s="1"/>
  <c r="Q43" i="16" a="1"/>
  <c r="Q43" i="16" s="1"/>
  <c r="J50" i="16"/>
  <c r="N49" i="16" s="1"/>
  <c r="I51" i="16"/>
  <c r="M52" i="16" s="1"/>
  <c r="H49" i="16"/>
  <c r="L50" i="16" s="1"/>
  <c r="H51" i="16"/>
  <c r="L52" i="16" s="1"/>
  <c r="J51" i="16"/>
  <c r="N52" i="16" s="1"/>
  <c r="I55" i="16"/>
  <c r="M56" i="16" s="1"/>
  <c r="Q53" i="16" a="1"/>
  <c r="Q53" i="16" s="1"/>
  <c r="Q35" i="16" a="1"/>
  <c r="Q35" i="16" s="1"/>
  <c r="Q37" i="16" a="1"/>
  <c r="Q37" i="16" s="1"/>
  <c r="Q25" i="16" a="1"/>
  <c r="Q25" i="16" s="1"/>
  <c r="Q7" i="16" a="1"/>
  <c r="Q7" i="16" s="1"/>
  <c r="Q20" i="16" a="1"/>
  <c r="Q20" i="16" s="1"/>
  <c r="R53" i="16" a="1"/>
  <c r="R53" i="16" s="1"/>
  <c r="R35" i="16" a="1"/>
  <c r="R35" i="16" s="1"/>
  <c r="R37" i="16" a="1"/>
  <c r="R37" i="16" s="1"/>
  <c r="R25" i="16" a="1"/>
  <c r="R25" i="16" s="1"/>
  <c r="R7" i="16" a="1"/>
  <c r="R7" i="16" s="1"/>
  <c r="R20" i="16" a="1"/>
  <c r="R20" i="16" s="1"/>
  <c r="Q56" i="16" a="1"/>
  <c r="Q56" i="16" s="1"/>
  <c r="Q38" i="16" a="1"/>
  <c r="Q38" i="16" s="1"/>
  <c r="R41" i="16" a="1"/>
  <c r="R41" i="16" s="1"/>
  <c r="Q6" i="16" a="1"/>
  <c r="Q6" i="16" s="1"/>
  <c r="Q13" i="16" a="1"/>
  <c r="Q13" i="16" s="1"/>
  <c r="R56" i="16" a="1"/>
  <c r="R56" i="16" s="1"/>
  <c r="R38" i="16" a="1"/>
  <c r="R38" i="16" s="1"/>
  <c r="Q41" i="16" a="1"/>
  <c r="Q41" i="16" s="1"/>
  <c r="R6" i="16" a="1"/>
  <c r="R6" i="16" s="1"/>
  <c r="R13" i="16" a="1"/>
  <c r="R13" i="16" s="1"/>
  <c r="Q31" i="16" a="1"/>
  <c r="Q31" i="16" s="1"/>
  <c r="Q18" i="16" a="1"/>
  <c r="Q18" i="16" s="1"/>
  <c r="R49" i="16" a="1"/>
  <c r="R49" i="16" s="1"/>
  <c r="Q50" i="16" a="1"/>
  <c r="Q50" i="16" s="1"/>
  <c r="Q42" i="16" a="1"/>
  <c r="Q42" i="16" s="1"/>
  <c r="Q14" i="16" a="1"/>
  <c r="Q14" i="16" s="1"/>
  <c r="Q8" i="16" a="1"/>
  <c r="Q8" i="16" s="1"/>
  <c r="R26" i="16" a="1"/>
  <c r="R26" i="16" s="1"/>
  <c r="R31" i="16" a="1"/>
  <c r="R31" i="16" s="1"/>
  <c r="Q49" i="16" a="1"/>
  <c r="Q49" i="16" s="1"/>
  <c r="R50" i="16" a="1"/>
  <c r="R50" i="16" s="1"/>
  <c r="R42" i="16" a="1"/>
  <c r="R42" i="16" s="1"/>
  <c r="R14" i="16" a="1"/>
  <c r="R14" i="16" s="1"/>
  <c r="R8" i="16" a="1"/>
  <c r="R8" i="16" s="1"/>
  <c r="Q26" i="16" a="1"/>
  <c r="Q26" i="16" s="1"/>
  <c r="Q16" i="16" a="1"/>
  <c r="Q16" i="16" s="1"/>
  <c r="R55" i="16" a="1"/>
  <c r="R55" i="16" s="1"/>
  <c r="Q54" i="16" a="1"/>
  <c r="Q54" i="16" s="1"/>
  <c r="R36" i="16" a="1"/>
  <c r="R36" i="16" s="1"/>
  <c r="Q55" i="16" a="1"/>
  <c r="Q55" i="16" s="1"/>
  <c r="R54" i="16" a="1"/>
  <c r="R54" i="16" s="1"/>
  <c r="Q36" i="16" a="1"/>
  <c r="Q36" i="16" s="1"/>
  <c r="R16" i="16" a="1"/>
  <c r="R16" i="16" s="1"/>
  <c r="Q52" i="16" a="1"/>
  <c r="Q52" i="16" s="1"/>
  <c r="Q51" i="16" a="1"/>
  <c r="Q51" i="16" s="1"/>
  <c r="Q39" i="16" a="1"/>
  <c r="Q39" i="16" s="1"/>
  <c r="Q22" i="16" a="1"/>
  <c r="Q22" i="16" s="1"/>
  <c r="R10" i="16" a="1"/>
  <c r="R10" i="16" s="1"/>
  <c r="R52" i="16" a="1"/>
  <c r="R52" i="16" s="1"/>
  <c r="R51" i="16" a="1"/>
  <c r="R51" i="16" s="1"/>
  <c r="R39" i="16" a="1"/>
  <c r="R39" i="16" s="1"/>
  <c r="R22" i="16" a="1"/>
  <c r="R22" i="16" s="1"/>
  <c r="Q10" i="16" a="1"/>
  <c r="Q10" i="16" s="1"/>
  <c r="Q48" i="16" a="1"/>
  <c r="Q48" i="16" s="1"/>
  <c r="Q47" i="16" a="1"/>
  <c r="Q47" i="16" s="1"/>
  <c r="Q40" i="16" a="1"/>
  <c r="Q40" i="16" s="1"/>
  <c r="Q23" i="16" a="1"/>
  <c r="Q23" i="16" s="1"/>
  <c r="Q15" i="16" a="1"/>
  <c r="Q15" i="16" s="1"/>
  <c r="Q11" i="16" a="1"/>
  <c r="Q11" i="16" s="1"/>
  <c r="R18" i="16" a="1"/>
  <c r="R18" i="16" s="1"/>
  <c r="R48" i="16" a="1"/>
  <c r="R48" i="16" s="1"/>
  <c r="R47" i="16" a="1"/>
  <c r="R47" i="16" s="1"/>
  <c r="R40" i="16" a="1"/>
  <c r="R40" i="16" s="1"/>
  <c r="R23" i="16" a="1"/>
  <c r="R23" i="16" s="1"/>
  <c r="R15" i="16" a="1"/>
  <c r="R15" i="16" s="1"/>
  <c r="R11" i="16" a="1"/>
  <c r="R11" i="16" s="1"/>
  <c r="K21" i="16"/>
  <c r="J21" i="16"/>
  <c r="K5" i="16"/>
  <c r="J5" i="16"/>
  <c r="H21" i="16"/>
  <c r="I21" i="16"/>
  <c r="I5" i="16"/>
  <c r="H5" i="16"/>
  <c r="I20" i="16"/>
  <c r="H6" i="16"/>
  <c r="K26" i="16"/>
  <c r="I42" i="16"/>
  <c r="K32" i="16"/>
  <c r="K29" i="16"/>
  <c r="J23" i="16"/>
  <c r="K11" i="16"/>
  <c r="K24" i="16"/>
  <c r="H15" i="16"/>
  <c r="I45" i="16"/>
  <c r="K37" i="16"/>
  <c r="J35" i="16"/>
  <c r="J8" i="16"/>
  <c r="H42" i="16"/>
  <c r="K46" i="16"/>
  <c r="H43" i="16"/>
  <c r="J7" i="16"/>
  <c r="H36" i="16"/>
  <c r="K20" i="16"/>
  <c r="H40" i="16"/>
  <c r="I26" i="16"/>
  <c r="K42" i="16"/>
  <c r="I32" i="16"/>
  <c r="K7" i="16"/>
  <c r="K23" i="16"/>
  <c r="J11" i="16"/>
  <c r="I24" i="16"/>
  <c r="I15" i="16"/>
  <c r="H31" i="16"/>
  <c r="J37" i="16"/>
  <c r="K35" i="16"/>
  <c r="J34" i="16"/>
  <c r="K6" i="16"/>
  <c r="J19" i="16"/>
  <c r="J27" i="16"/>
  <c r="I46" i="16"/>
  <c r="K38" i="16"/>
  <c r="J44" i="16"/>
  <c r="J6" i="16"/>
  <c r="H23" i="16"/>
  <c r="I8" i="16"/>
  <c r="I18" i="16"/>
  <c r="I25" i="16"/>
  <c r="K30" i="16"/>
  <c r="I16" i="16"/>
  <c r="J46" i="16"/>
  <c r="H32" i="16"/>
  <c r="H45" i="16"/>
  <c r="H9" i="16"/>
  <c r="K33" i="16"/>
  <c r="I34" i="16"/>
  <c r="I7" i="16"/>
  <c r="H39" i="16"/>
  <c r="I22" i="16"/>
  <c r="I13" i="16"/>
  <c r="I10" i="16"/>
  <c r="H20" i="16"/>
  <c r="J29" i="16"/>
  <c r="K41" i="16"/>
  <c r="J10" i="16"/>
  <c r="J40" i="16"/>
  <c r="I23" i="16"/>
  <c r="K8" i="16"/>
  <c r="K18" i="16"/>
  <c r="H25" i="16"/>
  <c r="I30" i="16"/>
  <c r="K16" i="16"/>
  <c r="H12" i="16"/>
  <c r="J32" i="16"/>
  <c r="I31" i="16"/>
  <c r="I9" i="16"/>
  <c r="J33" i="16"/>
  <c r="K34" i="16"/>
  <c r="J12" i="16"/>
  <c r="J26" i="16"/>
  <c r="K28" i="16"/>
  <c r="H33" i="16"/>
  <c r="H46" i="16"/>
  <c r="H37" i="16"/>
  <c r="I43" i="16"/>
  <c r="J30" i="16"/>
  <c r="J36" i="16"/>
  <c r="K12" i="16"/>
  <c r="H10" i="16"/>
  <c r="J45" i="16"/>
  <c r="H17" i="16"/>
  <c r="J14" i="16"/>
  <c r="H24" i="16"/>
  <c r="J43" i="16"/>
  <c r="J9" i="16"/>
  <c r="I33" i="16"/>
  <c r="I29" i="16"/>
  <c r="I39" i="16"/>
  <c r="H26" i="16"/>
  <c r="H7" i="16"/>
  <c r="K25" i="16"/>
  <c r="J38" i="16"/>
  <c r="K22" i="16"/>
  <c r="K17" i="16"/>
  <c r="H27" i="16"/>
  <c r="I12" i="16"/>
  <c r="I27" i="16"/>
  <c r="I36" i="16"/>
  <c r="H44" i="16"/>
  <c r="K45" i="16"/>
  <c r="I17" i="16"/>
  <c r="H14" i="16"/>
  <c r="J24" i="16"/>
  <c r="K43" i="16"/>
  <c r="K39" i="16"/>
  <c r="I28" i="16"/>
  <c r="I14" i="16"/>
  <c r="K15" i="16"/>
  <c r="K27" i="16"/>
  <c r="J15" i="16"/>
  <c r="H34" i="16"/>
  <c r="I40" i="16"/>
  <c r="H30" i="16"/>
  <c r="J22" i="16"/>
  <c r="H8" i="16"/>
  <c r="K13" i="16"/>
  <c r="K31" i="16"/>
  <c r="H41" i="16"/>
  <c r="J28" i="16"/>
  <c r="J18" i="16"/>
  <c r="K44" i="16"/>
  <c r="J39" i="16"/>
  <c r="H35" i="16"/>
  <c r="K40" i="16"/>
  <c r="J25" i="16"/>
  <c r="K19" i="16"/>
  <c r="J20" i="16"/>
  <c r="H38" i="16"/>
  <c r="H22" i="16"/>
  <c r="J42" i="16"/>
  <c r="J13" i="16"/>
  <c r="J31" i="16"/>
  <c r="I41" i="16"/>
  <c r="H28" i="16"/>
  <c r="H18" i="16"/>
  <c r="I44" i="16"/>
  <c r="K9" i="16"/>
  <c r="I35" i="16"/>
  <c r="I6" i="16"/>
  <c r="H29" i="16"/>
  <c r="K14" i="16"/>
  <c r="I37" i="16"/>
  <c r="H13" i="16"/>
  <c r="K10" i="16"/>
  <c r="J41" i="16"/>
  <c r="H11" i="16"/>
  <c r="I38" i="16"/>
  <c r="J17" i="16"/>
  <c r="I19" i="16"/>
  <c r="J16" i="16"/>
  <c r="K36" i="16"/>
  <c r="H19" i="16"/>
  <c r="H16" i="16"/>
  <c r="I11" i="16"/>
  <c r="E6" i="16"/>
  <c r="BO56" i="10" l="1"/>
  <c r="BK56" i="10" s="1"/>
  <c r="Y58" i="16" s="1"/>
  <c r="BP56" i="10"/>
  <c r="BL56" i="10" s="1"/>
  <c r="Z58" i="16" s="1"/>
  <c r="BN55" i="10"/>
  <c r="BN56" i="10" s="1"/>
  <c r="BJ56" i="10" s="1"/>
  <c r="X58" i="16" s="1"/>
  <c r="BQ56" i="10"/>
  <c r="BQ55" i="10" s="1"/>
  <c r="BM55" i="10" s="1"/>
  <c r="AA57" i="16" s="1"/>
  <c r="T56" i="16"/>
  <c r="AV54" i="10" s="1"/>
  <c r="T55" i="16"/>
  <c r="AV53" i="10" s="1"/>
  <c r="T52" i="16"/>
  <c r="AV50" i="10" s="1"/>
  <c r="T49" i="16"/>
  <c r="AV47" i="10" s="1"/>
  <c r="T50" i="16"/>
  <c r="AV48" i="10" s="1"/>
  <c r="T53" i="16"/>
  <c r="AV51" i="10" s="1"/>
  <c r="T54" i="16"/>
  <c r="AV52" i="10" s="1"/>
  <c r="T51" i="16"/>
  <c r="AV49" i="10" s="1"/>
  <c r="BO55" i="10" l="1"/>
  <c r="BK55" i="10" s="1"/>
  <c r="Y57" i="16" s="1"/>
  <c r="BP55" i="10"/>
  <c r="BL55" i="10" s="1"/>
  <c r="Z57" i="16" s="1"/>
  <c r="BJ55" i="10"/>
  <c r="X57" i="16" s="1"/>
  <c r="BM56" i="10"/>
  <c r="AA58" i="16" s="1"/>
  <c r="BP50" i="10"/>
  <c r="BP49" i="10" s="1"/>
  <c r="BL49" i="10" s="1"/>
  <c r="Z51" i="16" s="1"/>
  <c r="BP48" i="10"/>
  <c r="BP47" i="10" s="1"/>
  <c r="BL47" i="10" s="1"/>
  <c r="Z49" i="16" s="1"/>
  <c r="BQ52" i="10"/>
  <c r="BQ51" i="10" s="1"/>
  <c r="BM51" i="10" s="1"/>
  <c r="AA53" i="16" s="1"/>
  <c r="BO52" i="10"/>
  <c r="BK52" i="10" s="1"/>
  <c r="Y54" i="16" s="1"/>
  <c r="BP52" i="10"/>
  <c r="BP51" i="10" s="1"/>
  <c r="BL51" i="10" s="1"/>
  <c r="Z53" i="16" s="1"/>
  <c r="BN51" i="10"/>
  <c r="BJ51" i="10" s="1"/>
  <c r="X53" i="16" s="1"/>
  <c r="BN49" i="10"/>
  <c r="BJ49" i="10" s="1"/>
  <c r="X51" i="16" s="1"/>
  <c r="BP54" i="10"/>
  <c r="BP53" i="10" s="1"/>
  <c r="BL53" i="10" s="1"/>
  <c r="Z55" i="16" s="1"/>
  <c r="BN47" i="10"/>
  <c r="BN48" i="10" s="1"/>
  <c r="BJ48" i="10" s="1"/>
  <c r="X50" i="16" s="1"/>
  <c r="BQ50" i="10"/>
  <c r="BQ49" i="10" s="1"/>
  <c r="BM49" i="10" s="1"/>
  <c r="AA51" i="16" s="1"/>
  <c r="BO48" i="10"/>
  <c r="BK48" i="10" s="1"/>
  <c r="Y50" i="16" s="1"/>
  <c r="BO54" i="10"/>
  <c r="BO53" i="10" s="1"/>
  <c r="BK53" i="10" s="1"/>
  <c r="Y55" i="16" s="1"/>
  <c r="BN53" i="10"/>
  <c r="BJ53" i="10" s="1"/>
  <c r="X55" i="16" s="1"/>
  <c r="BQ48" i="10"/>
  <c r="BQ47" i="10" s="1"/>
  <c r="BM47" i="10" s="1"/>
  <c r="AA49" i="16" s="1"/>
  <c r="BQ54" i="10"/>
  <c r="BQ53" i="10" s="1"/>
  <c r="BM53" i="10" s="1"/>
  <c r="AA55" i="16" s="1"/>
  <c r="BO50" i="10"/>
  <c r="BK50" i="10" s="1"/>
  <c r="Y52" i="16" s="1"/>
  <c r="BM50" i="10" l="1"/>
  <c r="AA52" i="16" s="1"/>
  <c r="BL50" i="10"/>
  <c r="Z52" i="16" s="1"/>
  <c r="BL54" i="10"/>
  <c r="Z56" i="16" s="1"/>
  <c r="BN52" i="10"/>
  <c r="BJ52" i="10" s="1"/>
  <c r="X54" i="16" s="1"/>
  <c r="BK54" i="10"/>
  <c r="Y56" i="16" s="1"/>
  <c r="BM52" i="10"/>
  <c r="AA54" i="16" s="1"/>
  <c r="BL52" i="10"/>
  <c r="Z54" i="16" s="1"/>
  <c r="BO51" i="10"/>
  <c r="BK51" i="10" s="1"/>
  <c r="Y53" i="16" s="1"/>
  <c r="BL48" i="10"/>
  <c r="Z50" i="16" s="1"/>
  <c r="BO47" i="10"/>
  <c r="BK47" i="10" s="1"/>
  <c r="Y49" i="16" s="1"/>
  <c r="BN54" i="10"/>
  <c r="BJ54" i="10" s="1"/>
  <c r="X56" i="16" s="1"/>
  <c r="BN50" i="10"/>
  <c r="BJ50" i="10" s="1"/>
  <c r="X52" i="16" s="1"/>
  <c r="BO49" i="10"/>
  <c r="BK49" i="10" s="1"/>
  <c r="Y51" i="16" s="1"/>
  <c r="BM48" i="10"/>
  <c r="AA50" i="16" s="1"/>
  <c r="BM54" i="10"/>
  <c r="AA56" i="16" s="1"/>
  <c r="BJ47" i="10"/>
  <c r="X49" i="16" s="1"/>
  <c r="D45" i="16" l="1"/>
  <c r="D48" i="16"/>
  <c r="G48" i="16" s="1"/>
  <c r="A45" i="16" l="1"/>
  <c r="G45" i="16"/>
  <c r="A48" i="16"/>
  <c r="L48" i="16"/>
  <c r="O48" i="16"/>
  <c r="M48" i="16"/>
  <c r="N48" i="16"/>
  <c r="N45" i="16" l="1"/>
  <c r="M45" i="16"/>
  <c r="O45" i="16"/>
  <c r="L45" i="16"/>
  <c r="T48" i="16"/>
  <c r="AV46" i="10" s="1"/>
  <c r="D43" i="16"/>
  <c r="T45" i="16" l="1"/>
  <c r="AV43" i="10" s="1"/>
  <c r="D46" i="16"/>
  <c r="D44" i="16"/>
  <c r="A43" i="16"/>
  <c r="G43" i="16"/>
  <c r="G46" i="16" l="1"/>
  <c r="A46" i="16"/>
  <c r="M43" i="16"/>
  <c r="N43" i="16"/>
  <c r="L43" i="16"/>
  <c r="O43" i="16"/>
  <c r="A44" i="16"/>
  <c r="G44" i="16"/>
  <c r="T43" i="16" l="1"/>
  <c r="AV41" i="10" s="1"/>
  <c r="N46" i="16"/>
  <c r="M46" i="16"/>
  <c r="O46" i="16"/>
  <c r="L46" i="16"/>
  <c r="L44" i="16"/>
  <c r="O44" i="16"/>
  <c r="M44" i="16"/>
  <c r="N44" i="16"/>
  <c r="D47" i="16" l="1"/>
  <c r="T44" i="16"/>
  <c r="AV42" i="10" s="1"/>
  <c r="T46" i="16"/>
  <c r="AV44" i="10" s="1"/>
  <c r="BN41" i="10" l="1"/>
  <c r="BP42" i="10"/>
  <c r="BQ42" i="10"/>
  <c r="BO42" i="10"/>
  <c r="BN43" i="10"/>
  <c r="BP44" i="10"/>
  <c r="BO44" i="10"/>
  <c r="BQ44" i="10"/>
  <c r="A47" i="16"/>
  <c r="G47" i="16"/>
  <c r="BN42" i="10" l="1"/>
  <c r="BJ42" i="10" s="1"/>
  <c r="X44" i="16" s="1"/>
  <c r="BJ41" i="10"/>
  <c r="X43" i="16" s="1"/>
  <c r="N47" i="16"/>
  <c r="L47" i="16"/>
  <c r="O47" i="16"/>
  <c r="M47" i="16"/>
  <c r="BM44" i="10"/>
  <c r="AA46" i="16" s="1"/>
  <c r="BQ43" i="10"/>
  <c r="BM43" i="10" s="1"/>
  <c r="AA45" i="16" s="1"/>
  <c r="BK44" i="10"/>
  <c r="Y46" i="16" s="1"/>
  <c r="BO43" i="10"/>
  <c r="BK43" i="10" s="1"/>
  <c r="Y45" i="16" s="1"/>
  <c r="BP43" i="10"/>
  <c r="BL43" i="10" s="1"/>
  <c r="Z45" i="16" s="1"/>
  <c r="BL44" i="10"/>
  <c r="Z46" i="16" s="1"/>
  <c r="BN44" i="10"/>
  <c r="BJ44" i="10" s="1"/>
  <c r="X46" i="16" s="1"/>
  <c r="BJ43" i="10"/>
  <c r="X45" i="16" s="1"/>
  <c r="BK42" i="10"/>
  <c r="Y44" i="16" s="1"/>
  <c r="BO41" i="10"/>
  <c r="BK41" i="10" s="1"/>
  <c r="Y43" i="16" s="1"/>
  <c r="BQ41" i="10"/>
  <c r="BM41" i="10" s="1"/>
  <c r="AA43" i="16" s="1"/>
  <c r="BM42" i="10"/>
  <c r="AA44" i="16" s="1"/>
  <c r="BP41" i="10"/>
  <c r="BL41" i="10" s="1"/>
  <c r="Z43" i="16" s="1"/>
  <c r="BL42" i="10"/>
  <c r="Z44" i="16" s="1"/>
  <c r="T47" i="16" l="1"/>
  <c r="AV45" i="10" s="1"/>
  <c r="BQ46" i="10" s="1"/>
  <c r="BN45" i="10" l="1"/>
  <c r="BJ45" i="10" s="1"/>
  <c r="X47" i="16" s="1"/>
  <c r="BO46" i="10"/>
  <c r="BO45" i="10" s="1"/>
  <c r="BK45" i="10" s="1"/>
  <c r="Y47" i="16" s="1"/>
  <c r="BP46" i="10"/>
  <c r="BP45" i="10" s="1"/>
  <c r="BL45" i="10" s="1"/>
  <c r="Z47" i="16" s="1"/>
  <c r="BQ45" i="10"/>
  <c r="BM45" i="10" s="1"/>
  <c r="AA47" i="16" s="1"/>
  <c r="BM46" i="10"/>
  <c r="AA48" i="16" s="1"/>
  <c r="BN46" i="10" l="1"/>
  <c r="BJ46" i="10" s="1"/>
  <c r="X48" i="16" s="1"/>
  <c r="BK46" i="10"/>
  <c r="Y48" i="16" s="1"/>
  <c r="BL46" i="10"/>
  <c r="Z48" i="16" s="1"/>
  <c r="AO1587" i="10" l="1"/>
  <c r="AO1593" i="10"/>
  <c r="AO1570" i="10" l="1"/>
  <c r="AM1587" i="10"/>
  <c r="X1586" i="10" l="1"/>
  <c r="AQ1587" i="10"/>
  <c r="AO1592" i="10"/>
  <c r="AO1575" i="10" l="1"/>
  <c r="R1586" i="10"/>
  <c r="T1586" i="10"/>
  <c r="AK1570" i="10"/>
  <c r="Y1571" i="10" l="1"/>
  <c r="AO1580" i="10"/>
  <c r="U1571" i="10" l="1"/>
  <c r="S1571" i="10"/>
  <c r="AK1591" i="10"/>
  <c r="Y1590" i="10" l="1"/>
  <c r="AO1585" i="10"/>
  <c r="S1590" i="10" l="1"/>
  <c r="U1590" i="10"/>
  <c r="AK1580" i="10"/>
  <c r="AK1578" i="10"/>
  <c r="AM1580" i="10"/>
  <c r="X1581" i="10" l="1"/>
  <c r="AQ1580" i="10"/>
  <c r="Y1579" i="10"/>
  <c r="Y1581" i="10"/>
  <c r="AP1590" i="10"/>
  <c r="AO1635" i="10" s="1"/>
  <c r="AK1587" i="10"/>
  <c r="AO1591" i="10"/>
  <c r="AM1591" i="10"/>
  <c r="AO1571" i="10"/>
  <c r="AO1583" i="10"/>
  <c r="AO1572" i="10"/>
  <c r="AO1589" i="10"/>
  <c r="AM1589" i="10"/>
  <c r="AP1571" i="10" l="1"/>
  <c r="AO1602" i="10" s="1"/>
  <c r="AQ1589" i="10"/>
  <c r="X1588" i="10"/>
  <c r="X1590" i="10"/>
  <c r="AQ1591" i="10"/>
  <c r="Y1586" i="10"/>
  <c r="U1581" i="10"/>
  <c r="S1581" i="10"/>
  <c r="S1579" i="10"/>
  <c r="U1579" i="10"/>
  <c r="R1581" i="10"/>
  <c r="T1581" i="10"/>
  <c r="AM1582" i="10"/>
  <c r="AM1570" i="10"/>
  <c r="AM1576" i="10"/>
  <c r="AO1576" i="10"/>
  <c r="AM1579" i="10"/>
  <c r="AO1579" i="10"/>
  <c r="X1578" i="10" l="1"/>
  <c r="AQ1579" i="10"/>
  <c r="AQ1576" i="10"/>
  <c r="X1577" i="10"/>
  <c r="X1571" i="10"/>
  <c r="AQ1570" i="10"/>
  <c r="X1583" i="10"/>
  <c r="AQ1582" i="10"/>
  <c r="AP1579" i="10"/>
  <c r="AO1616" i="10" s="1"/>
  <c r="S1586" i="10"/>
  <c r="U1586" i="10"/>
  <c r="T1590" i="10"/>
  <c r="R1590" i="10"/>
  <c r="T1588" i="10"/>
  <c r="R1588" i="10"/>
  <c r="AM1593" i="10"/>
  <c r="AM1596" i="10"/>
  <c r="AO1596" i="10"/>
  <c r="AP1596" i="10" s="1"/>
  <c r="AO1627" i="10" s="1"/>
  <c r="AP1627" i="10" s="1"/>
  <c r="AK1573" i="10"/>
  <c r="AK1589" i="10"/>
  <c r="AK1582" i="10"/>
  <c r="AM1573" i="10"/>
  <c r="AO1573" i="10"/>
  <c r="D42" i="16"/>
  <c r="D41" i="16"/>
  <c r="AP1573" i="10" l="1"/>
  <c r="X1597" i="10"/>
  <c r="AQ1596" i="10"/>
  <c r="AV1578" i="10"/>
  <c r="AT1578" i="10"/>
  <c r="AQ1573" i="10"/>
  <c r="AN1573" i="10"/>
  <c r="AM1612" i="10" s="1"/>
  <c r="X1572" i="10"/>
  <c r="Y1583" i="10"/>
  <c r="Y1588" i="10"/>
  <c r="Y1572" i="10"/>
  <c r="AV1573" i="10"/>
  <c r="AW1572" i="10" s="1"/>
  <c r="AT1573" i="10"/>
  <c r="AQ1593" i="10"/>
  <c r="X1592" i="10"/>
  <c r="R1583" i="10"/>
  <c r="T1583" i="10"/>
  <c r="T1571" i="10"/>
  <c r="R1571" i="10"/>
  <c r="R1577" i="10"/>
  <c r="T1577" i="10"/>
  <c r="R1578" i="10"/>
  <c r="T1578" i="10"/>
  <c r="AK1586" i="10"/>
  <c r="AK1575" i="10"/>
  <c r="AO1577" i="10"/>
  <c r="AM1575" i="10"/>
  <c r="AK1577" i="10"/>
  <c r="AM1583" i="10"/>
  <c r="AM1577" i="10"/>
  <c r="AO1595" i="10"/>
  <c r="AM1595" i="10"/>
  <c r="A41" i="16"/>
  <c r="G41" i="16"/>
  <c r="G42" i="16"/>
  <c r="A42" i="16"/>
  <c r="AQ1627" i="10" l="1"/>
  <c r="X1626" i="10"/>
  <c r="AN1627" i="10"/>
  <c r="X1613" i="10"/>
  <c r="AQ1612" i="10"/>
  <c r="AL1578" i="10"/>
  <c r="AK1603" i="10" s="1"/>
  <c r="R1597" i="10"/>
  <c r="AV1597" i="10"/>
  <c r="AT1597" i="10"/>
  <c r="T1597" i="10"/>
  <c r="AK1592" i="10"/>
  <c r="Y1593" i="10" s="1"/>
  <c r="AK1593" i="10"/>
  <c r="Y1592" i="10" s="1"/>
  <c r="AK1595" i="10"/>
  <c r="Y1594" i="10" s="1"/>
  <c r="AL1577" i="10"/>
  <c r="AK1643" i="10" s="1"/>
  <c r="AX1578" i="10"/>
  <c r="AU1579" i="10"/>
  <c r="AY1579" i="10" s="1"/>
  <c r="AW1579" i="10"/>
  <c r="AQ1595" i="10"/>
  <c r="X1594" i="10"/>
  <c r="X1576" i="10"/>
  <c r="AQ1577" i="10"/>
  <c r="AQ1583" i="10"/>
  <c r="X1582" i="10"/>
  <c r="Y1576" i="10"/>
  <c r="AV1577" i="10"/>
  <c r="AW1576" i="10" s="1"/>
  <c r="AT1577" i="10"/>
  <c r="AQ1575" i="10"/>
  <c r="X1574" i="10"/>
  <c r="Y1574" i="10"/>
  <c r="Y1587" i="10"/>
  <c r="AV1586" i="10"/>
  <c r="AT1586" i="10"/>
  <c r="R1592" i="10"/>
  <c r="T1592" i="10"/>
  <c r="AX1573" i="10"/>
  <c r="AU1572" i="10"/>
  <c r="AY1572" i="10" s="1"/>
  <c r="U1572" i="10"/>
  <c r="S1572" i="10"/>
  <c r="S1588" i="10"/>
  <c r="U1588" i="10"/>
  <c r="S1583" i="10"/>
  <c r="U1583" i="10"/>
  <c r="R1572" i="10"/>
  <c r="AT1572" i="10"/>
  <c r="T1572" i="10"/>
  <c r="AV1572" i="10"/>
  <c r="AM1592" i="10"/>
  <c r="AK1576" i="10"/>
  <c r="AM1581" i="10"/>
  <c r="AO1581" i="10"/>
  <c r="AP1581" i="10" s="1"/>
  <c r="AO1662" i="10" s="1"/>
  <c r="N42" i="16"/>
  <c r="L42" i="16"/>
  <c r="O42" i="16"/>
  <c r="M42" i="16"/>
  <c r="N41" i="16"/>
  <c r="O41" i="16"/>
  <c r="L41" i="16"/>
  <c r="M41" i="16"/>
  <c r="Y1642" i="10" l="1"/>
  <c r="AV1643" i="10"/>
  <c r="AW1642" i="10" s="1"/>
  <c r="AT1643" i="10"/>
  <c r="AK1629" i="10"/>
  <c r="Y1628" i="10" s="1"/>
  <c r="AT1626" i="10"/>
  <c r="R1626" i="10"/>
  <c r="T1626" i="10"/>
  <c r="AV1626" i="10"/>
  <c r="Y1602" i="10"/>
  <c r="AV1603" i="10"/>
  <c r="AW1602" i="10" s="1"/>
  <c r="AT1603" i="10"/>
  <c r="AL1603" i="10"/>
  <c r="AK1653" i="10" s="1"/>
  <c r="R1613" i="10"/>
  <c r="T1613" i="10"/>
  <c r="AL1572" i="10"/>
  <c r="AK1620" i="10" s="1"/>
  <c r="AV1592" i="10"/>
  <c r="AW1593" i="10" s="1"/>
  <c r="AT1592" i="10"/>
  <c r="AU1596" i="10"/>
  <c r="AY1596" i="10" s="1"/>
  <c r="BI1597" i="10"/>
  <c r="BH1597" i="10"/>
  <c r="AX1597" i="10"/>
  <c r="BF1596" i="10"/>
  <c r="BG1597" i="10"/>
  <c r="BO1597" i="10"/>
  <c r="BN1596" i="10"/>
  <c r="BP1597" i="10"/>
  <c r="BQ1597" i="10"/>
  <c r="AW1596" i="10"/>
  <c r="AL1592" i="10"/>
  <c r="AK1637" i="10" s="1"/>
  <c r="AK1581" i="10"/>
  <c r="AV1582" i="10"/>
  <c r="AT1582" i="10"/>
  <c r="AQ1581" i="10"/>
  <c r="X1580" i="10"/>
  <c r="Y1577" i="10"/>
  <c r="AV1576" i="10"/>
  <c r="AT1576" i="10"/>
  <c r="AQ1592" i="10"/>
  <c r="X1593" i="10"/>
  <c r="Y1589" i="10"/>
  <c r="AT1588" i="10"/>
  <c r="AV1588" i="10"/>
  <c r="AW1573" i="10"/>
  <c r="BN1572" i="10"/>
  <c r="BQ1573" i="10"/>
  <c r="BP1573" i="10"/>
  <c r="BO1573" i="10"/>
  <c r="BG1573" i="10"/>
  <c r="BI1573" i="10"/>
  <c r="AU1573" i="10"/>
  <c r="AY1573" i="10" s="1"/>
  <c r="AZ1573" i="10" s="1"/>
  <c r="AX1572" i="10"/>
  <c r="BF1572" i="10"/>
  <c r="BH1573" i="10"/>
  <c r="AP1583" i="10"/>
  <c r="AP1572" i="10"/>
  <c r="AU1587" i="10"/>
  <c r="AY1587" i="10" s="1"/>
  <c r="AX1586" i="10"/>
  <c r="AW1587" i="10"/>
  <c r="S1587" i="10"/>
  <c r="U1587" i="10"/>
  <c r="U1574" i="10"/>
  <c r="S1574" i="10"/>
  <c r="S1592" i="10"/>
  <c r="U1592" i="10"/>
  <c r="U1593" i="10"/>
  <c r="S1593" i="10"/>
  <c r="T1574" i="10"/>
  <c r="R1574" i="10"/>
  <c r="AX1577" i="10"/>
  <c r="AU1576" i="10"/>
  <c r="AY1576" i="10" s="1"/>
  <c r="U1576" i="10"/>
  <c r="S1576" i="10"/>
  <c r="U1594" i="10"/>
  <c r="S1594" i="10"/>
  <c r="T1582" i="10"/>
  <c r="R1582" i="10"/>
  <c r="T1576" i="10"/>
  <c r="R1576" i="10"/>
  <c r="T1594" i="10"/>
  <c r="R1594" i="10"/>
  <c r="AM1578" i="10"/>
  <c r="AO1578" i="10"/>
  <c r="AP1578" i="10" s="1"/>
  <c r="AO1653" i="10" s="1"/>
  <c r="AK1584" i="10"/>
  <c r="AO1586" i="10"/>
  <c r="AP1586" i="10" s="1"/>
  <c r="AM1586" i="10"/>
  <c r="AN1586" i="10" s="1"/>
  <c r="AM1611" i="10" s="1"/>
  <c r="AM1590" i="10"/>
  <c r="AN1590" i="10" s="1"/>
  <c r="AM1601" i="10" s="1"/>
  <c r="T41" i="16"/>
  <c r="AV39" i="10" s="1"/>
  <c r="T42" i="16"/>
  <c r="AV40" i="10" s="1"/>
  <c r="AL1626" i="10" l="1"/>
  <c r="AV1653" i="10"/>
  <c r="AW1652" i="10" s="1"/>
  <c r="Y1652" i="10"/>
  <c r="AT1653" i="10"/>
  <c r="AL1653" i="10"/>
  <c r="AX1643" i="10"/>
  <c r="AU1642" i="10"/>
  <c r="AY1642" i="10" s="1"/>
  <c r="AO1604" i="10"/>
  <c r="AP1604" i="10" s="1"/>
  <c r="AO1648" i="10"/>
  <c r="AP1648" i="10" s="1"/>
  <c r="S1642" i="10"/>
  <c r="AM1672" i="10" s="1"/>
  <c r="U1642" i="10"/>
  <c r="AO1636" i="10"/>
  <c r="AO1620" i="10"/>
  <c r="AL1629" i="10"/>
  <c r="AK1654" i="10" s="1"/>
  <c r="AV1629" i="10"/>
  <c r="AW1628" i="10" s="1"/>
  <c r="AT1629" i="10"/>
  <c r="BH1629" i="10" s="1"/>
  <c r="Y1636" i="10"/>
  <c r="AW1627" i="10"/>
  <c r="AX1626" i="10"/>
  <c r="AU1627" i="10"/>
  <c r="AY1627" i="10" s="1"/>
  <c r="BO1629" i="10"/>
  <c r="S1628" i="10"/>
  <c r="U1628" i="10"/>
  <c r="AU1593" i="10"/>
  <c r="AY1593" i="10" s="1"/>
  <c r="AX1592" i="10"/>
  <c r="Y1621" i="10"/>
  <c r="AU1602" i="10"/>
  <c r="AY1602" i="10" s="1"/>
  <c r="AX1603" i="10"/>
  <c r="X1610" i="10"/>
  <c r="AQ1611" i="10"/>
  <c r="AN1611" i="10"/>
  <c r="AM1639" i="10" s="1"/>
  <c r="S1602" i="10"/>
  <c r="U1602" i="10"/>
  <c r="AL1576" i="10"/>
  <c r="AK1607" i="10" s="1"/>
  <c r="AL1582" i="10"/>
  <c r="X1600" i="10"/>
  <c r="AQ1601" i="10"/>
  <c r="AN1601" i="10"/>
  <c r="AM1635" i="10" s="1"/>
  <c r="BM1597" i="10"/>
  <c r="BQ1596" i="10"/>
  <c r="BM1596" i="10" s="1"/>
  <c r="BP1596" i="10"/>
  <c r="BL1596" i="10" s="1"/>
  <c r="BL1597" i="10"/>
  <c r="BJ1596" i="10"/>
  <c r="BN1597" i="10"/>
  <c r="BJ1597" i="10" s="1"/>
  <c r="BK1597" i="10"/>
  <c r="BO1596" i="10"/>
  <c r="BK1596" i="10" s="1"/>
  <c r="BG1596" i="10"/>
  <c r="BC1596" i="10" s="1"/>
  <c r="BC1597" i="10"/>
  <c r="BB1596" i="10"/>
  <c r="BF1597" i="10"/>
  <c r="BB1597" i="10" s="1"/>
  <c r="AZ1597" i="10"/>
  <c r="BA1597" i="10"/>
  <c r="BH1596" i="10"/>
  <c r="BD1596" i="10" s="1"/>
  <c r="BD1597" i="10"/>
  <c r="BE1597" i="10"/>
  <c r="BI1596" i="10"/>
  <c r="BE1596" i="10" s="1"/>
  <c r="BA1596" i="10"/>
  <c r="AZ1596" i="10"/>
  <c r="Y1580" i="10"/>
  <c r="U1580" i="10" s="1"/>
  <c r="AT1581" i="10"/>
  <c r="AX1581" i="10" s="1"/>
  <c r="AV1581" i="10"/>
  <c r="AW1580" i="10" s="1"/>
  <c r="BA1573" i="10"/>
  <c r="AT1593" i="10"/>
  <c r="AV1593" i="10"/>
  <c r="AV1580" i="10"/>
  <c r="AT1580" i="10"/>
  <c r="AX1582" i="10"/>
  <c r="AU1583" i="10"/>
  <c r="AY1583" i="10" s="1"/>
  <c r="AW1583" i="10"/>
  <c r="X1591" i="10"/>
  <c r="AQ1590" i="10"/>
  <c r="X1587" i="10"/>
  <c r="AQ1586" i="10"/>
  <c r="Y1585" i="10"/>
  <c r="AT1584" i="10"/>
  <c r="AV1584" i="10"/>
  <c r="AL1584" i="10"/>
  <c r="AK1623" i="10" s="1"/>
  <c r="X1579" i="10"/>
  <c r="AQ1578" i="10"/>
  <c r="AN1578" i="10"/>
  <c r="AM1603" i="10" s="1"/>
  <c r="AP1594" i="10"/>
  <c r="AN1576" i="10"/>
  <c r="AM1607" i="10" s="1"/>
  <c r="AP1576" i="10"/>
  <c r="AP1593" i="10"/>
  <c r="AN1593" i="10"/>
  <c r="AM1621" i="10" s="1"/>
  <c r="AN1592" i="10"/>
  <c r="AM1637" i="10" s="1"/>
  <c r="AP1592" i="10"/>
  <c r="AP1587" i="10"/>
  <c r="AO1614" i="10" s="1"/>
  <c r="AN1587" i="10"/>
  <c r="AM1614" i="10" s="1"/>
  <c r="BH1572" i="10"/>
  <c r="BD1572" i="10" s="1"/>
  <c r="BD1573" i="10"/>
  <c r="BB1572" i="10"/>
  <c r="BF1573" i="10"/>
  <c r="BB1573" i="10" s="1"/>
  <c r="BA1572" i="10"/>
  <c r="AZ1572" i="10"/>
  <c r="BE1573" i="10"/>
  <c r="BI1572" i="10"/>
  <c r="BE1572" i="10" s="1"/>
  <c r="BC1573" i="10"/>
  <c r="BG1572" i="10"/>
  <c r="BC1572" i="10" s="1"/>
  <c r="BO1572" i="10"/>
  <c r="BK1572" i="10" s="1"/>
  <c r="BK1573" i="10"/>
  <c r="BP1572" i="10"/>
  <c r="BL1572" i="10" s="1"/>
  <c r="BL1573" i="10"/>
  <c r="BQ1572" i="10"/>
  <c r="BM1572" i="10" s="1"/>
  <c r="BM1573" i="10"/>
  <c r="BN1573" i="10"/>
  <c r="BJ1573" i="10" s="1"/>
  <c r="BJ1572" i="10"/>
  <c r="AW1589" i="10"/>
  <c r="AU1589" i="10"/>
  <c r="AY1589" i="10" s="1"/>
  <c r="AX1588" i="10"/>
  <c r="S1589" i="10"/>
  <c r="U1589" i="10"/>
  <c r="R1593" i="10"/>
  <c r="T1593" i="10"/>
  <c r="BH1577" i="10"/>
  <c r="BG1577" i="10"/>
  <c r="BI1577" i="10"/>
  <c r="AX1576" i="10"/>
  <c r="AU1577" i="10"/>
  <c r="AY1577" i="10" s="1"/>
  <c r="BA1577" i="10" s="1"/>
  <c r="BF1576" i="10"/>
  <c r="AW1577" i="10"/>
  <c r="BN1576" i="10"/>
  <c r="BO1577" i="10"/>
  <c r="BP1577" i="10"/>
  <c r="BQ1577" i="10"/>
  <c r="S1577" i="10"/>
  <c r="U1577" i="10"/>
  <c r="T1580" i="10"/>
  <c r="R1580" i="10"/>
  <c r="AM1594" i="10"/>
  <c r="AN1594" i="10" s="1"/>
  <c r="AM1631" i="10" s="1"/>
  <c r="AO1588" i="10"/>
  <c r="AP1588" i="10" s="1"/>
  <c r="BP40" i="10"/>
  <c r="BP39" i="10" s="1"/>
  <c r="BL39" i="10" s="1"/>
  <c r="Z41" i="16" s="1"/>
  <c r="BO40" i="10"/>
  <c r="BK40" i="10" s="1"/>
  <c r="Y42" i="16" s="1"/>
  <c r="BQ40" i="10"/>
  <c r="BQ39" i="10" s="1"/>
  <c r="BM39" i="10" s="1"/>
  <c r="AA41" i="16" s="1"/>
  <c r="BN39" i="10"/>
  <c r="BJ39" i="10" s="1"/>
  <c r="X41" i="16" s="1"/>
  <c r="X1673" i="10" l="1"/>
  <c r="AQ1672" i="10"/>
  <c r="AN1672" i="10"/>
  <c r="AX1653" i="10"/>
  <c r="AU1652" i="10"/>
  <c r="AY1652" i="10" s="1"/>
  <c r="S1652" i="10"/>
  <c r="U1652" i="10"/>
  <c r="Y1655" i="10"/>
  <c r="AO1607" i="10"/>
  <c r="AP1607" i="10" s="1"/>
  <c r="AO1645" i="10"/>
  <c r="AP1645" i="10" s="1"/>
  <c r="BN1628" i="10"/>
  <c r="BN1629" i="10" s="1"/>
  <c r="BJ1629" i="10" s="1"/>
  <c r="AQ1639" i="10"/>
  <c r="X1638" i="10"/>
  <c r="AN1639" i="10"/>
  <c r="AM1669" i="10" s="1"/>
  <c r="BQ1629" i="10"/>
  <c r="BQ1628" i="10" s="1"/>
  <c r="BM1628" i="10" s="1"/>
  <c r="BG1629" i="10"/>
  <c r="BG1628" i="10" s="1"/>
  <c r="BC1628" i="10" s="1"/>
  <c r="BP1629" i="10"/>
  <c r="BP1628" i="10" s="1"/>
  <c r="BL1628" i="10" s="1"/>
  <c r="BF1628" i="10"/>
  <c r="BB1628" i="10" s="1"/>
  <c r="AU1628" i="10"/>
  <c r="AY1628" i="10" s="1"/>
  <c r="AZ1628" i="10" s="1"/>
  <c r="AX1629" i="10"/>
  <c r="BA1629" i="10" s="1"/>
  <c r="BI1629" i="10"/>
  <c r="BI1628" i="10" s="1"/>
  <c r="BE1628" i="10" s="1"/>
  <c r="X1630" i="10"/>
  <c r="AQ1631" i="10"/>
  <c r="AQ1637" i="10"/>
  <c r="X1636" i="10"/>
  <c r="Y1622" i="10"/>
  <c r="AQ1635" i="10"/>
  <c r="X1634" i="10"/>
  <c r="AP1628" i="10"/>
  <c r="AO1657" i="10" s="1"/>
  <c r="AP1657" i="10" s="1"/>
  <c r="AN1628" i="10"/>
  <c r="AM1657" i="10" s="1"/>
  <c r="BD1629" i="10"/>
  <c r="BH1628" i="10"/>
  <c r="BD1628" i="10" s="1"/>
  <c r="BO1628" i="10"/>
  <c r="BK1628" i="10" s="1"/>
  <c r="BK1629" i="10"/>
  <c r="U1636" i="10"/>
  <c r="S1636" i="10"/>
  <c r="X1606" i="10"/>
  <c r="AQ1607" i="10"/>
  <c r="AQ1614" i="10"/>
  <c r="X1615" i="10"/>
  <c r="X1602" i="10"/>
  <c r="AQ1603" i="10"/>
  <c r="AN1603" i="10"/>
  <c r="AM1653" i="10" s="1"/>
  <c r="Y1608" i="10"/>
  <c r="AV1609" i="10"/>
  <c r="AT1609" i="10"/>
  <c r="AL1609" i="10"/>
  <c r="AK1658" i="10" s="1"/>
  <c r="Y1606" i="10"/>
  <c r="AT1607" i="10"/>
  <c r="AV1607" i="10"/>
  <c r="AW1606" i="10" s="1"/>
  <c r="AN1602" i="10"/>
  <c r="AM1630" i="10" s="1"/>
  <c r="AP1602" i="10"/>
  <c r="R1610" i="10"/>
  <c r="AV1610" i="10"/>
  <c r="AT1610" i="10"/>
  <c r="T1610" i="10"/>
  <c r="AQ1621" i="10"/>
  <c r="X1620" i="10"/>
  <c r="S1621" i="10"/>
  <c r="U1621" i="10"/>
  <c r="AL1593" i="10"/>
  <c r="AK1621" i="10" s="1"/>
  <c r="T1600" i="10"/>
  <c r="R1600" i="10"/>
  <c r="AK1632" i="10" s="1"/>
  <c r="AT1600" i="10"/>
  <c r="AV1600" i="10"/>
  <c r="S1580" i="10"/>
  <c r="AP1580" i="10" s="1"/>
  <c r="AO1625" i="10" s="1"/>
  <c r="AO1599" i="10"/>
  <c r="AU1580" i="10"/>
  <c r="AY1580" i="10" s="1"/>
  <c r="AZ1577" i="10"/>
  <c r="AW1592" i="10"/>
  <c r="BN1592" i="10"/>
  <c r="BQ1593" i="10"/>
  <c r="BP1593" i="10"/>
  <c r="BO1593" i="10"/>
  <c r="AU1592" i="10"/>
  <c r="AY1592" i="10" s="1"/>
  <c r="BI1593" i="10"/>
  <c r="AX1593" i="10"/>
  <c r="BF1592" i="10"/>
  <c r="BG1593" i="10"/>
  <c r="BH1593" i="10"/>
  <c r="AM1571" i="10"/>
  <c r="AV1587" i="10"/>
  <c r="AT1587" i="10"/>
  <c r="AV1591" i="10"/>
  <c r="AW1590" i="10" s="1"/>
  <c r="AT1591" i="10"/>
  <c r="BH1581" i="10"/>
  <c r="BG1581" i="10"/>
  <c r="AX1580" i="10"/>
  <c r="BI1581" i="10"/>
  <c r="AU1581" i="10"/>
  <c r="AY1581" i="10" s="1"/>
  <c r="AZ1581" i="10" s="1"/>
  <c r="BF1580" i="10"/>
  <c r="BN1580" i="10"/>
  <c r="BP1581" i="10"/>
  <c r="BQ1581" i="10"/>
  <c r="BO1581" i="10"/>
  <c r="AW1581" i="10"/>
  <c r="AQ1588" i="10"/>
  <c r="X1589" i="10"/>
  <c r="X1595" i="10"/>
  <c r="AQ1594" i="10"/>
  <c r="AN1577" i="10"/>
  <c r="AM1643" i="10" s="1"/>
  <c r="AP1577" i="10"/>
  <c r="AO1643" i="10" s="1"/>
  <c r="BM1577" i="10"/>
  <c r="BQ1576" i="10"/>
  <c r="BM1576" i="10" s="1"/>
  <c r="BL1577" i="10"/>
  <c r="BP1576" i="10"/>
  <c r="BL1576" i="10" s="1"/>
  <c r="BO1576" i="10"/>
  <c r="BK1576" i="10" s="1"/>
  <c r="BK1577" i="10"/>
  <c r="BN1577" i="10"/>
  <c r="BJ1577" i="10" s="1"/>
  <c r="BJ1576" i="10"/>
  <c r="BB1576" i="10"/>
  <c r="BF1577" i="10"/>
  <c r="BB1577" i="10" s="1"/>
  <c r="BA1576" i="10"/>
  <c r="AZ1576" i="10"/>
  <c r="BI1576" i="10"/>
  <c r="BE1576" i="10" s="1"/>
  <c r="BE1577" i="10"/>
  <c r="BC1577" i="10"/>
  <c r="BG1576" i="10"/>
  <c r="BC1576" i="10" s="1"/>
  <c r="BD1577" i="10"/>
  <c r="BH1576" i="10"/>
  <c r="BD1576" i="10" s="1"/>
  <c r="AP1589" i="10"/>
  <c r="R1579" i="10"/>
  <c r="T1579" i="10"/>
  <c r="AT1579" i="10"/>
  <c r="AV1579" i="10"/>
  <c r="AW1585" i="10"/>
  <c r="AU1585" i="10"/>
  <c r="AY1585" i="10" s="1"/>
  <c r="AX1584" i="10"/>
  <c r="S1585" i="10"/>
  <c r="U1585" i="10"/>
  <c r="R1587" i="10"/>
  <c r="T1587" i="10"/>
  <c r="R1591" i="10"/>
  <c r="T1591" i="10"/>
  <c r="AK1590" i="10"/>
  <c r="AK1601" i="10" s="1"/>
  <c r="AK1574" i="10"/>
  <c r="AO1584" i="10"/>
  <c r="AP1584" i="10" s="1"/>
  <c r="AO1651" i="10" s="1"/>
  <c r="BL40" i="10"/>
  <c r="Z42" i="16" s="1"/>
  <c r="BN40" i="10"/>
  <c r="BJ40" i="10" s="1"/>
  <c r="X42" i="16" s="1"/>
  <c r="BM40" i="10"/>
  <c r="AA42" i="16" s="1"/>
  <c r="BO39" i="10"/>
  <c r="BK39" i="10" s="1"/>
  <c r="Y41" i="16" s="1"/>
  <c r="X1668" i="10" l="1"/>
  <c r="AQ1669" i="10"/>
  <c r="T1673" i="10"/>
  <c r="R1673" i="10"/>
  <c r="AL1673" i="10" s="1"/>
  <c r="AT1673" i="10"/>
  <c r="AV1673" i="10"/>
  <c r="AW1672" i="10" s="1"/>
  <c r="Y1659" i="10"/>
  <c r="X1652" i="10"/>
  <c r="AQ1653" i="10"/>
  <c r="S1655" i="10"/>
  <c r="U1655" i="10"/>
  <c r="X1656" i="10"/>
  <c r="AQ1657" i="10"/>
  <c r="AN1657" i="10"/>
  <c r="AN1652" i="10"/>
  <c r="AM1667" i="10" s="1"/>
  <c r="BJ1628" i="10"/>
  <c r="X1642" i="10"/>
  <c r="AQ1643" i="10"/>
  <c r="AV1638" i="10"/>
  <c r="AT1638" i="10"/>
  <c r="T1638" i="10"/>
  <c r="R1638" i="10"/>
  <c r="AZ1629" i="10"/>
  <c r="AL1610" i="10"/>
  <c r="AK1622" i="10" s="1"/>
  <c r="AT1622" i="10" s="1"/>
  <c r="BC1629" i="10"/>
  <c r="BM1629" i="10"/>
  <c r="BL1629" i="10"/>
  <c r="BA1628" i="10"/>
  <c r="BF1629" i="10"/>
  <c r="BB1629" i="10" s="1"/>
  <c r="BE1629" i="10"/>
  <c r="Y1633" i="10"/>
  <c r="X1631" i="10"/>
  <c r="AQ1630" i="10"/>
  <c r="AP1636" i="10"/>
  <c r="R1634" i="10"/>
  <c r="T1634" i="10"/>
  <c r="S1622" i="10"/>
  <c r="U1622" i="10"/>
  <c r="R1636" i="10"/>
  <c r="T1636" i="10"/>
  <c r="R1630" i="10"/>
  <c r="T1630" i="10"/>
  <c r="AX1607" i="10"/>
  <c r="AU1606" i="10"/>
  <c r="AY1606" i="10" s="1"/>
  <c r="S1606" i="10"/>
  <c r="U1606" i="10"/>
  <c r="AP1621" i="10"/>
  <c r="AO1640" i="10" s="1"/>
  <c r="AP1640" i="10" s="1"/>
  <c r="AO1676" i="10" s="1"/>
  <c r="AP1676" i="10" s="1"/>
  <c r="R1620" i="10"/>
  <c r="T1620" i="10"/>
  <c r="AT1620" i="10"/>
  <c r="AV1620" i="10"/>
  <c r="BH1609" i="10"/>
  <c r="BF1608" i="10"/>
  <c r="BG1609" i="10"/>
  <c r="AX1609" i="10"/>
  <c r="BI1609" i="10"/>
  <c r="AU1608" i="10"/>
  <c r="AY1608" i="10" s="1"/>
  <c r="AW1608" i="10"/>
  <c r="BO1609" i="10"/>
  <c r="BP1609" i="10"/>
  <c r="BQ1609" i="10"/>
  <c r="BN1608" i="10"/>
  <c r="S1608" i="10"/>
  <c r="U1608" i="10"/>
  <c r="AV1602" i="10"/>
  <c r="T1602" i="10"/>
  <c r="AT1602" i="10"/>
  <c r="R1602" i="10"/>
  <c r="AX1610" i="10"/>
  <c r="AU1611" i="10"/>
  <c r="AY1611" i="10" s="1"/>
  <c r="T1615" i="10"/>
  <c r="R1615" i="10"/>
  <c r="AW1611" i="10"/>
  <c r="Y1620" i="10"/>
  <c r="AV1621" i="10"/>
  <c r="AW1620" i="10" s="1"/>
  <c r="AT1621" i="10"/>
  <c r="AL1621" i="10"/>
  <c r="AK1640" i="10" s="1"/>
  <c r="AV1606" i="10"/>
  <c r="R1606" i="10"/>
  <c r="AT1606" i="10"/>
  <c r="T1606" i="10"/>
  <c r="AL1587" i="10"/>
  <c r="AK1614" i="10" s="1"/>
  <c r="AL1579" i="10"/>
  <c r="AK1616" i="10" s="1"/>
  <c r="Y1600" i="10"/>
  <c r="AT1601" i="10"/>
  <c r="BI1601" i="10" s="1"/>
  <c r="AV1601" i="10"/>
  <c r="AW1600" i="10" s="1"/>
  <c r="AL1601" i="10"/>
  <c r="AK1635" i="10" s="1"/>
  <c r="AW1601" i="10"/>
  <c r="AX1600" i="10"/>
  <c r="AU1601" i="10"/>
  <c r="AY1601" i="10" s="1"/>
  <c r="BG1592" i="10"/>
  <c r="BC1592" i="10" s="1"/>
  <c r="BC1593" i="10"/>
  <c r="BF1593" i="10"/>
  <c r="BB1593" i="10" s="1"/>
  <c r="BB1592" i="10"/>
  <c r="BA1593" i="10"/>
  <c r="AZ1593" i="10"/>
  <c r="BI1592" i="10"/>
  <c r="BE1592" i="10" s="1"/>
  <c r="BE1593" i="10"/>
  <c r="BF1586" i="10"/>
  <c r="BG1587" i="10"/>
  <c r="BH1587" i="10"/>
  <c r="BI1587" i="10"/>
  <c r="AZ1592" i="10"/>
  <c r="BA1592" i="10"/>
  <c r="AW1586" i="10"/>
  <c r="BO1587" i="10"/>
  <c r="BQ1587" i="10"/>
  <c r="BN1586" i="10"/>
  <c r="BP1587" i="10"/>
  <c r="BA1581" i="10"/>
  <c r="BK1593" i="10"/>
  <c r="BO1592" i="10"/>
  <c r="BK1592" i="10" s="1"/>
  <c r="BP1592" i="10"/>
  <c r="BL1592" i="10" s="1"/>
  <c r="BL1593" i="10"/>
  <c r="BQ1592" i="10"/>
  <c r="BM1592" i="10" s="1"/>
  <c r="BM1593" i="10"/>
  <c r="BJ1592" i="10"/>
  <c r="BN1593" i="10"/>
  <c r="BJ1593" i="10" s="1"/>
  <c r="BH1592" i="10"/>
  <c r="BD1592" i="10" s="1"/>
  <c r="BD1593" i="10"/>
  <c r="AW1578" i="10"/>
  <c r="BN1578" i="10"/>
  <c r="BQ1579" i="10"/>
  <c r="BP1579" i="10"/>
  <c r="BO1579" i="10"/>
  <c r="BH1579" i="10"/>
  <c r="BI1579" i="10"/>
  <c r="BF1578" i="10"/>
  <c r="BG1579" i="10"/>
  <c r="AV1595" i="10"/>
  <c r="AW1594" i="10" s="1"/>
  <c r="AT1595" i="10"/>
  <c r="AT1589" i="10"/>
  <c r="AV1589" i="10"/>
  <c r="BK1581" i="10"/>
  <c r="BO1580" i="10"/>
  <c r="BK1580" i="10" s="1"/>
  <c r="BQ1580" i="10"/>
  <c r="BM1580" i="10" s="1"/>
  <c r="BM1581" i="10"/>
  <c r="BP1580" i="10"/>
  <c r="BL1580" i="10" s="1"/>
  <c r="BL1581" i="10"/>
  <c r="BN1581" i="10"/>
  <c r="BJ1581" i="10" s="1"/>
  <c r="BJ1580" i="10"/>
  <c r="BB1580" i="10"/>
  <c r="BF1581" i="10"/>
  <c r="BB1581" i="10" s="1"/>
  <c r="BI1580" i="10"/>
  <c r="BE1580" i="10" s="1"/>
  <c r="BE1581" i="10"/>
  <c r="AZ1580" i="10"/>
  <c r="BA1580" i="10"/>
  <c r="BG1580" i="10"/>
  <c r="BC1580" i="10" s="1"/>
  <c r="BC1581" i="10"/>
  <c r="BH1580" i="10"/>
  <c r="BD1580" i="10" s="1"/>
  <c r="BD1581" i="10"/>
  <c r="AU1590" i="10"/>
  <c r="AY1590" i="10" s="1"/>
  <c r="AX1591" i="10"/>
  <c r="AU1586" i="10"/>
  <c r="AY1586" i="10" s="1"/>
  <c r="AX1587" i="10"/>
  <c r="Y1575" i="10"/>
  <c r="AT1574" i="10"/>
  <c r="AV1574" i="10"/>
  <c r="X1570" i="10"/>
  <c r="AQ1571" i="10"/>
  <c r="Y1591" i="10"/>
  <c r="AV1590" i="10"/>
  <c r="AT1590" i="10"/>
  <c r="AP1585" i="10"/>
  <c r="AO1624" i="10" s="1"/>
  <c r="AP1624" i="10" s="1"/>
  <c r="AO1660" i="10" s="1"/>
  <c r="AM1598" i="10"/>
  <c r="AX1579" i="10"/>
  <c r="AU1578" i="10"/>
  <c r="AY1578" i="10" s="1"/>
  <c r="T1595" i="10"/>
  <c r="R1595" i="10"/>
  <c r="T1589" i="10"/>
  <c r="R1589" i="10"/>
  <c r="AK1594" i="10"/>
  <c r="AL1594" i="10" s="1"/>
  <c r="AK1631" i="10" s="1"/>
  <c r="AK1583" i="10"/>
  <c r="AL1638" i="10" l="1"/>
  <c r="AK1664" i="10" s="1"/>
  <c r="X1666" i="10"/>
  <c r="AQ1667" i="10"/>
  <c r="AN1667" i="10"/>
  <c r="AX1673" i="10"/>
  <c r="AU1672" i="10"/>
  <c r="AY1672" i="10" s="1"/>
  <c r="R1668" i="10"/>
  <c r="T1668" i="10"/>
  <c r="Y1665" i="10"/>
  <c r="AT1656" i="10"/>
  <c r="D11" i="16" s="1"/>
  <c r="A11" i="16" s="1"/>
  <c r="AV1656" i="10"/>
  <c r="R1656" i="10"/>
  <c r="AL1656" i="10" s="1"/>
  <c r="AK1668" i="10" s="1"/>
  <c r="T1656" i="10"/>
  <c r="AP1655" i="10"/>
  <c r="R1652" i="10"/>
  <c r="T1652" i="10"/>
  <c r="S1659" i="10"/>
  <c r="U1659" i="10"/>
  <c r="R1642" i="10"/>
  <c r="T1642" i="10"/>
  <c r="AL1602" i="10"/>
  <c r="AK1630" i="10" s="1"/>
  <c r="AV1630" i="10" s="1"/>
  <c r="AL1622" i="10"/>
  <c r="AK1665" i="10" s="1"/>
  <c r="Y1623" i="10"/>
  <c r="U1623" i="10" s="1"/>
  <c r="AV1622" i="10"/>
  <c r="AW1623" i="10" s="1"/>
  <c r="AU1639" i="10"/>
  <c r="AY1639" i="10" s="1"/>
  <c r="AX1638" i="10"/>
  <c r="AW1639" i="10"/>
  <c r="Y1641" i="10"/>
  <c r="AT1640" i="10"/>
  <c r="AV1640" i="10"/>
  <c r="AL1620" i="10"/>
  <c r="AK1636" i="10" s="1"/>
  <c r="AL1636" i="10" s="1"/>
  <c r="Y1630" i="10"/>
  <c r="AT1631" i="10"/>
  <c r="AV1631" i="10"/>
  <c r="AW1630" i="10" s="1"/>
  <c r="Y1634" i="10"/>
  <c r="AP1622" i="10"/>
  <c r="R1631" i="10"/>
  <c r="T1631" i="10"/>
  <c r="AX1622" i="10"/>
  <c r="AU1623" i="10"/>
  <c r="AY1623" i="10" s="1"/>
  <c r="S1633" i="10"/>
  <c r="U1633" i="10"/>
  <c r="AX1606" i="10"/>
  <c r="BI1607" i="10"/>
  <c r="BH1607" i="10"/>
  <c r="AU1607" i="10"/>
  <c r="AY1607" i="10" s="1"/>
  <c r="AZ1607" i="10" s="1"/>
  <c r="BF1606" i="10"/>
  <c r="BG1607" i="10"/>
  <c r="AZ1609" i="10"/>
  <c r="BA1609" i="10"/>
  <c r="BG1608" i="10"/>
  <c r="BC1608" i="10" s="1"/>
  <c r="BC1609" i="10"/>
  <c r="BB1608" i="10"/>
  <c r="BF1609" i="10"/>
  <c r="BB1609" i="10" s="1"/>
  <c r="BH1608" i="10"/>
  <c r="BD1608" i="10" s="1"/>
  <c r="BD1609" i="10"/>
  <c r="AW1607" i="10"/>
  <c r="BQ1607" i="10"/>
  <c r="BO1607" i="10"/>
  <c r="BN1606" i="10"/>
  <c r="BP1607" i="10"/>
  <c r="BG1621" i="10"/>
  <c r="AX1621" i="10"/>
  <c r="AU1620" i="10"/>
  <c r="AY1620" i="10" s="1"/>
  <c r="BI1603" i="10"/>
  <c r="AX1602" i="10"/>
  <c r="BH1603" i="10"/>
  <c r="BF1602" i="10"/>
  <c r="BG1603" i="10"/>
  <c r="AU1603" i="10"/>
  <c r="AY1603" i="10" s="1"/>
  <c r="AW1621" i="10"/>
  <c r="BN1620" i="10"/>
  <c r="BO1621" i="10"/>
  <c r="BQ1621" i="10"/>
  <c r="BP1621" i="10"/>
  <c r="AU1621" i="10"/>
  <c r="AY1621" i="10" s="1"/>
  <c r="AX1620" i="10"/>
  <c r="BH1621" i="10"/>
  <c r="BI1621" i="10"/>
  <c r="BF1620" i="10"/>
  <c r="S1620" i="10"/>
  <c r="U1620" i="10"/>
  <c r="AW1603" i="10"/>
  <c r="BO1603" i="10"/>
  <c r="BP1603" i="10"/>
  <c r="BQ1603" i="10"/>
  <c r="BN1602" i="10"/>
  <c r="AM1626" i="10"/>
  <c r="AP1608" i="10"/>
  <c r="AO1626" i="10" s="1"/>
  <c r="AP1626" i="10" s="1"/>
  <c r="BN1609" i="10"/>
  <c r="BJ1609" i="10" s="1"/>
  <c r="BJ1608" i="10"/>
  <c r="BQ1608" i="10"/>
  <c r="BM1608" i="10" s="1"/>
  <c r="BM1609" i="10"/>
  <c r="BP1608" i="10"/>
  <c r="BL1608" i="10" s="1"/>
  <c r="BL1609" i="10"/>
  <c r="AP1606" i="10"/>
  <c r="AO1646" i="10" s="1"/>
  <c r="BO1608" i="10"/>
  <c r="BK1608" i="10" s="1"/>
  <c r="BK1609" i="10"/>
  <c r="Y1617" i="10"/>
  <c r="Y1615" i="10"/>
  <c r="AV1614" i="10"/>
  <c r="AT1614" i="10"/>
  <c r="AK1633" i="10"/>
  <c r="BA1608" i="10"/>
  <c r="AZ1608" i="10"/>
  <c r="BE1609" i="10"/>
  <c r="BI1608" i="10"/>
  <c r="BE1608" i="10" s="1"/>
  <c r="AL1595" i="10"/>
  <c r="AK1613" i="10" s="1"/>
  <c r="AL1589" i="10"/>
  <c r="AK1615" i="10" s="1"/>
  <c r="AL1615" i="10" s="1"/>
  <c r="AK1652" i="10" s="1"/>
  <c r="BH1601" i="10"/>
  <c r="BH1600" i="10" s="1"/>
  <c r="BD1600" i="10" s="1"/>
  <c r="BF1600" i="10"/>
  <c r="BB1600" i="10" s="1"/>
  <c r="BQ1601" i="10"/>
  <c r="BM1601" i="10" s="1"/>
  <c r="BP1601" i="10"/>
  <c r="BL1601" i="10" s="1"/>
  <c r="BN1600" i="10"/>
  <c r="BJ1600" i="10" s="1"/>
  <c r="BG1601" i="10"/>
  <c r="BC1601" i="10" s="1"/>
  <c r="BO1601" i="10"/>
  <c r="BK1601" i="10" s="1"/>
  <c r="X1599" i="10"/>
  <c r="AQ1598" i="10"/>
  <c r="AM1624" i="10"/>
  <c r="BI1600" i="10"/>
  <c r="BE1600" i="10" s="1"/>
  <c r="BE1601" i="10"/>
  <c r="AX1601" i="10"/>
  <c r="AU1600" i="10"/>
  <c r="AY1600" i="10" s="1"/>
  <c r="AZ1600" i="10" s="1"/>
  <c r="S1600" i="10"/>
  <c r="U1600" i="10"/>
  <c r="AM1584" i="10"/>
  <c r="AQ1584" i="10" s="1"/>
  <c r="AW1588" i="10"/>
  <c r="BN1588" i="10"/>
  <c r="BO1589" i="10"/>
  <c r="BP1589" i="10"/>
  <c r="BQ1589" i="10"/>
  <c r="BP1586" i="10"/>
  <c r="BL1586" i="10" s="1"/>
  <c r="BL1587" i="10"/>
  <c r="BF1587" i="10"/>
  <c r="BB1587" i="10" s="1"/>
  <c r="BB1586" i="10"/>
  <c r="BI1589" i="10"/>
  <c r="BH1589" i="10"/>
  <c r="BF1588" i="10"/>
  <c r="BG1589" i="10"/>
  <c r="BJ1586" i="10"/>
  <c r="BN1587" i="10"/>
  <c r="BJ1587" i="10" s="1"/>
  <c r="AX1595" i="10"/>
  <c r="AU1594" i="10"/>
  <c r="AY1594" i="10" s="1"/>
  <c r="BM1587" i="10"/>
  <c r="BQ1586" i="10"/>
  <c r="BM1586" i="10" s="1"/>
  <c r="AZ1578" i="10"/>
  <c r="BA1578" i="10"/>
  <c r="BK1587" i="10"/>
  <c r="BO1586" i="10"/>
  <c r="BK1586" i="10" s="1"/>
  <c r="BE1587" i="10"/>
  <c r="BI1586" i="10"/>
  <c r="BE1586" i="10" s="1"/>
  <c r="BH1586" i="10"/>
  <c r="BD1586" i="10" s="1"/>
  <c r="BD1587" i="10"/>
  <c r="BA1586" i="10"/>
  <c r="AZ1586" i="10"/>
  <c r="BG1586" i="10"/>
  <c r="BC1586" i="10" s="1"/>
  <c r="BC1587" i="10"/>
  <c r="AT1570" i="10"/>
  <c r="AV1570" i="10"/>
  <c r="BA1587" i="10"/>
  <c r="AZ1587" i="10"/>
  <c r="AX1589" i="10"/>
  <c r="AU1588" i="10"/>
  <c r="AY1588" i="10" s="1"/>
  <c r="BC1579" i="10"/>
  <c r="BG1578" i="10"/>
  <c r="BC1578" i="10" s="1"/>
  <c r="BB1578" i="10"/>
  <c r="BF1579" i="10"/>
  <c r="BB1579" i="10" s="1"/>
  <c r="BE1579" i="10"/>
  <c r="BI1578" i="10"/>
  <c r="BE1578" i="10" s="1"/>
  <c r="BH1578" i="10"/>
  <c r="BD1578" i="10" s="1"/>
  <c r="BD1579" i="10"/>
  <c r="BO1578" i="10"/>
  <c r="BK1578" i="10" s="1"/>
  <c r="BK1579" i="10"/>
  <c r="BP1578" i="10"/>
  <c r="BL1578" i="10" s="1"/>
  <c r="BL1579" i="10"/>
  <c r="BQ1578" i="10"/>
  <c r="BM1578" i="10" s="1"/>
  <c r="BM1579" i="10"/>
  <c r="BN1579" i="10"/>
  <c r="BJ1579" i="10" s="1"/>
  <c r="BJ1578" i="10"/>
  <c r="AT1583" i="10"/>
  <c r="AV1583" i="10"/>
  <c r="Y1582" i="10"/>
  <c r="Y1595" i="10"/>
  <c r="AT1594" i="10"/>
  <c r="AV1594" i="10"/>
  <c r="AZ1579" i="10"/>
  <c r="BA1579" i="10"/>
  <c r="AU1591" i="10"/>
  <c r="AY1591" i="10" s="1"/>
  <c r="BA1591" i="10" s="1"/>
  <c r="BI1591" i="10"/>
  <c r="AX1590" i="10"/>
  <c r="BG1591" i="10"/>
  <c r="BH1591" i="10"/>
  <c r="BF1590" i="10"/>
  <c r="AW1591" i="10"/>
  <c r="BO1591" i="10"/>
  <c r="BQ1591" i="10"/>
  <c r="BN1590" i="10"/>
  <c r="BP1591" i="10"/>
  <c r="S1591" i="10"/>
  <c r="U1591" i="10"/>
  <c r="R1570" i="10"/>
  <c r="T1570" i="10"/>
  <c r="AW1575" i="10"/>
  <c r="AU1575" i="10"/>
  <c r="AY1575" i="10" s="1"/>
  <c r="AX1574" i="10"/>
  <c r="S1575" i="10"/>
  <c r="U1575" i="10"/>
  <c r="AO1574" i="10"/>
  <c r="AM1574" i="10"/>
  <c r="AL1668" i="10" l="1"/>
  <c r="Y1677" i="10"/>
  <c r="AT1676" i="10"/>
  <c r="AV1676" i="10"/>
  <c r="AL1676" i="10"/>
  <c r="Y1669" i="10"/>
  <c r="AV1668" i="10"/>
  <c r="AT1668" i="10"/>
  <c r="D23" i="16" s="1"/>
  <c r="T1666" i="10"/>
  <c r="R1666" i="10"/>
  <c r="AL1666" i="10" s="1"/>
  <c r="AV1666" i="10"/>
  <c r="AT1666" i="10"/>
  <c r="G11" i="16"/>
  <c r="M11" i="16" s="1"/>
  <c r="AL1631" i="10"/>
  <c r="AK1661" i="10" s="1"/>
  <c r="Y1660" i="10" s="1"/>
  <c r="AL1652" i="10"/>
  <c r="AK1667" i="10" s="1"/>
  <c r="Y1653" i="10"/>
  <c r="AT1652" i="10"/>
  <c r="AV1652" i="10"/>
  <c r="Y1664" i="10"/>
  <c r="AW1657" i="10"/>
  <c r="AX1656" i="10"/>
  <c r="AU1657" i="10"/>
  <c r="AY1657" i="10" s="1"/>
  <c r="S1665" i="10"/>
  <c r="U1665" i="10"/>
  <c r="AL1630" i="10"/>
  <c r="AK1650" i="10" s="1"/>
  <c r="Y1631" i="10"/>
  <c r="AT1630" i="10"/>
  <c r="S1623" i="10"/>
  <c r="Y1637" i="10"/>
  <c r="U1637" i="10" s="1"/>
  <c r="AV1636" i="10"/>
  <c r="AW1637" i="10" s="1"/>
  <c r="AT1636" i="10"/>
  <c r="AU1637" i="10" s="1"/>
  <c r="AY1637" i="10" s="1"/>
  <c r="BN1640" i="10"/>
  <c r="AW1641" i="10"/>
  <c r="BO1641" i="10"/>
  <c r="BQ1641" i="10"/>
  <c r="BP1641" i="10"/>
  <c r="BI1641" i="10"/>
  <c r="BF1640" i="10"/>
  <c r="AU1641" i="10"/>
  <c r="AY1641" i="10" s="1"/>
  <c r="BH1641" i="10"/>
  <c r="AX1640" i="10"/>
  <c r="BG1641" i="10"/>
  <c r="S1641" i="10"/>
  <c r="U1641" i="10"/>
  <c r="BA1607" i="10"/>
  <c r="AQ1624" i="10"/>
  <c r="AN1624" i="10"/>
  <c r="AM1660" i="10" s="1"/>
  <c r="X1625" i="10"/>
  <c r="Y1632" i="10"/>
  <c r="AQ1626" i="10"/>
  <c r="X1627" i="10"/>
  <c r="AN1626" i="10"/>
  <c r="AP1633" i="10"/>
  <c r="AN1623" i="10"/>
  <c r="AM1651" i="10" s="1"/>
  <c r="AP1623" i="10"/>
  <c r="S1637" i="10"/>
  <c r="BQ1631" i="10"/>
  <c r="AW1631" i="10"/>
  <c r="BP1631" i="10"/>
  <c r="BO1631" i="10"/>
  <c r="BN1630" i="10"/>
  <c r="S1631" i="10"/>
  <c r="U1631" i="10"/>
  <c r="S1634" i="10"/>
  <c r="U1634" i="10"/>
  <c r="BG1631" i="10"/>
  <c r="AU1630" i="10"/>
  <c r="AY1630" i="10" s="1"/>
  <c r="AX1631" i="10"/>
  <c r="S1630" i="10"/>
  <c r="U1630" i="10"/>
  <c r="AZ1620" i="10"/>
  <c r="AW1615" i="10"/>
  <c r="BO1620" i="10"/>
  <c r="BK1620" i="10" s="1"/>
  <c r="BK1621" i="10"/>
  <c r="BQ1606" i="10"/>
  <c r="BM1606" i="10" s="1"/>
  <c r="BM1607" i="10"/>
  <c r="S1615" i="10"/>
  <c r="U1615" i="10"/>
  <c r="BJ1620" i="10"/>
  <c r="BN1621" i="10"/>
  <c r="BJ1621" i="10" s="1"/>
  <c r="BN1603" i="10"/>
  <c r="BJ1603" i="10" s="1"/>
  <c r="BJ1602" i="10"/>
  <c r="S1617" i="10"/>
  <c r="U1617" i="10"/>
  <c r="BQ1602" i="10"/>
  <c r="BM1602" i="10" s="1"/>
  <c r="BM1603" i="10"/>
  <c r="AZ1603" i="10"/>
  <c r="BA1603" i="10"/>
  <c r="BP1602" i="10"/>
  <c r="BL1602" i="10" s="1"/>
  <c r="BL1603" i="10"/>
  <c r="BG1602" i="10"/>
  <c r="BC1602" i="10" s="1"/>
  <c r="BC1603" i="10"/>
  <c r="BO1602" i="10"/>
  <c r="BK1602" i="10" s="1"/>
  <c r="BK1603" i="10"/>
  <c r="BF1603" i="10"/>
  <c r="BB1603" i="10" s="1"/>
  <c r="BB1602" i="10"/>
  <c r="BH1602" i="10"/>
  <c r="BD1602" i="10" s="1"/>
  <c r="BD1603" i="10"/>
  <c r="AT1615" i="10"/>
  <c r="BG1615" i="10" s="1"/>
  <c r="AV1615" i="10"/>
  <c r="AW1614" i="10" s="1"/>
  <c r="Y1614" i="10"/>
  <c r="AZ1602" i="10"/>
  <c r="BA1602" i="10"/>
  <c r="Y1612" i="10"/>
  <c r="AV1613" i="10"/>
  <c r="AW1612" i="10" s="1"/>
  <c r="AT1613" i="10"/>
  <c r="AM1636" i="10"/>
  <c r="AN1636" i="10" s="1"/>
  <c r="AP1620" i="10"/>
  <c r="BI1602" i="10"/>
  <c r="BE1602" i="10" s="1"/>
  <c r="BE1603" i="10"/>
  <c r="BB1620" i="10"/>
  <c r="BF1621" i="10"/>
  <c r="BB1621" i="10" s="1"/>
  <c r="BI1620" i="10"/>
  <c r="BE1620" i="10" s="1"/>
  <c r="BE1621" i="10"/>
  <c r="BA1621" i="10"/>
  <c r="AZ1621" i="10"/>
  <c r="BC1607" i="10"/>
  <c r="BG1606" i="10"/>
  <c r="BC1606" i="10" s="1"/>
  <c r="BH1620" i="10"/>
  <c r="BD1620" i="10" s="1"/>
  <c r="BD1621" i="10"/>
  <c r="BB1606" i="10"/>
  <c r="BF1607" i="10"/>
  <c r="BB1607" i="10" s="1"/>
  <c r="BG1620" i="10"/>
  <c r="BC1620" i="10" s="1"/>
  <c r="BC1621" i="10"/>
  <c r="BA1620" i="10"/>
  <c r="BL1607" i="10"/>
  <c r="BP1606" i="10"/>
  <c r="BL1606" i="10" s="1"/>
  <c r="BD1607" i="10"/>
  <c r="BH1606" i="10"/>
  <c r="BD1606" i="10" s="1"/>
  <c r="BP1620" i="10"/>
  <c r="BL1620" i="10" s="1"/>
  <c r="BL1621" i="10"/>
  <c r="BJ1606" i="10"/>
  <c r="BN1607" i="10"/>
  <c r="BJ1607" i="10" s="1"/>
  <c r="BE1607" i="10"/>
  <c r="BI1606" i="10"/>
  <c r="BE1606" i="10" s="1"/>
  <c r="AX1614" i="10"/>
  <c r="AU1615" i="10"/>
  <c r="AY1615" i="10" s="1"/>
  <c r="BM1621" i="10"/>
  <c r="BQ1620" i="10"/>
  <c r="BM1620" i="10" s="1"/>
  <c r="BK1607" i="10"/>
  <c r="BO1606" i="10"/>
  <c r="BK1606" i="10" s="1"/>
  <c r="AZ1606" i="10"/>
  <c r="BA1606" i="10"/>
  <c r="BD1601" i="10"/>
  <c r="BF1601" i="10"/>
  <c r="BB1601" i="10" s="1"/>
  <c r="BQ1600" i="10"/>
  <c r="BM1600" i="10" s="1"/>
  <c r="BN1601" i="10"/>
  <c r="BJ1601" i="10" s="1"/>
  <c r="BG1600" i="10"/>
  <c r="BC1600" i="10" s="1"/>
  <c r="BP1600" i="10"/>
  <c r="BL1600" i="10" s="1"/>
  <c r="BA1600" i="10"/>
  <c r="BO1600" i="10"/>
  <c r="BK1600" i="10" s="1"/>
  <c r="AM1632" i="10"/>
  <c r="AP1600" i="10"/>
  <c r="BA1601" i="10"/>
  <c r="AZ1601" i="10"/>
  <c r="R1599" i="10"/>
  <c r="T1599" i="10"/>
  <c r="AT1599" i="10"/>
  <c r="D34" i="16" s="1"/>
  <c r="A34" i="16" s="1"/>
  <c r="AV1599" i="10"/>
  <c r="AW1598" i="10" s="1"/>
  <c r="D39" i="16"/>
  <c r="G39" i="16" s="1"/>
  <c r="AP1574" i="10"/>
  <c r="X1585" i="10"/>
  <c r="T1585" i="10" s="1"/>
  <c r="AZ1591" i="10"/>
  <c r="AW1582" i="10"/>
  <c r="BN1582" i="10"/>
  <c r="BP1583" i="10"/>
  <c r="BQ1583" i="10"/>
  <c r="BO1583" i="10"/>
  <c r="BF1589" i="10"/>
  <c r="BB1589" i="10" s="1"/>
  <c r="BB1588" i="10"/>
  <c r="BD1589" i="10"/>
  <c r="BH1588" i="10"/>
  <c r="BD1588" i="10" s="1"/>
  <c r="BF1582" i="10"/>
  <c r="BG1583" i="10"/>
  <c r="BH1583" i="10"/>
  <c r="BI1583" i="10"/>
  <c r="BE1589" i="10"/>
  <c r="BI1588" i="10"/>
  <c r="BE1588" i="10" s="1"/>
  <c r="BQ1588" i="10"/>
  <c r="BM1588" i="10" s="1"/>
  <c r="BM1589" i="10"/>
  <c r="BA1588" i="10"/>
  <c r="AZ1588" i="10"/>
  <c r="BL1589" i="10"/>
  <c r="BP1588" i="10"/>
  <c r="BL1588" i="10" s="1"/>
  <c r="AZ1589" i="10"/>
  <c r="BA1589" i="10"/>
  <c r="BO1588" i="10"/>
  <c r="BK1588" i="10" s="1"/>
  <c r="BK1589" i="10"/>
  <c r="BJ1588" i="10"/>
  <c r="BN1589" i="10"/>
  <c r="BJ1589" i="10" s="1"/>
  <c r="BG1588" i="10"/>
  <c r="BC1588" i="10" s="1"/>
  <c r="BC1589" i="10"/>
  <c r="AW1571" i="10"/>
  <c r="AU1571" i="10"/>
  <c r="AY1571" i="10" s="1"/>
  <c r="AX1570" i="10"/>
  <c r="X1575" i="10"/>
  <c r="AQ1574" i="10"/>
  <c r="AP1575" i="10"/>
  <c r="AN1575" i="10"/>
  <c r="AM1617" i="10" s="1"/>
  <c r="AP1591" i="10"/>
  <c r="BL1591" i="10"/>
  <c r="BP1590" i="10"/>
  <c r="BL1590" i="10" s="1"/>
  <c r="BN1591" i="10"/>
  <c r="BJ1591" i="10" s="1"/>
  <c r="BJ1590" i="10"/>
  <c r="BM1591" i="10"/>
  <c r="BQ1590" i="10"/>
  <c r="BM1590" i="10" s="1"/>
  <c r="BK1591" i="10"/>
  <c r="BO1590" i="10"/>
  <c r="BK1590" i="10" s="1"/>
  <c r="BF1591" i="10"/>
  <c r="BB1591" i="10" s="1"/>
  <c r="BB1590" i="10"/>
  <c r="BH1590" i="10"/>
  <c r="BD1590" i="10" s="1"/>
  <c r="BD1591" i="10"/>
  <c r="BC1591" i="10"/>
  <c r="BG1590" i="10"/>
  <c r="BC1590" i="10" s="1"/>
  <c r="AZ1590" i="10"/>
  <c r="BA1590" i="10"/>
  <c r="BI1590" i="10"/>
  <c r="BE1590" i="10" s="1"/>
  <c r="BE1591" i="10"/>
  <c r="BP1595" i="10"/>
  <c r="BQ1595" i="10"/>
  <c r="AW1595" i="10"/>
  <c r="BN1594" i="10"/>
  <c r="BO1595" i="10"/>
  <c r="BH1595" i="10"/>
  <c r="BG1595" i="10"/>
  <c r="BI1595" i="10"/>
  <c r="AX1594" i="10"/>
  <c r="BF1594" i="10"/>
  <c r="AU1595" i="10"/>
  <c r="AY1595" i="10" s="1"/>
  <c r="BA1595" i="10" s="1"/>
  <c r="S1595" i="10"/>
  <c r="U1595" i="10"/>
  <c r="U1582" i="10"/>
  <c r="S1582" i="10"/>
  <c r="AX1583" i="10"/>
  <c r="AU1582" i="10"/>
  <c r="AY1582" i="10" s="1"/>
  <c r="AK1571" i="10"/>
  <c r="Y1666" i="10" l="1"/>
  <c r="AT1667" i="10"/>
  <c r="BH1667" i="10" s="1"/>
  <c r="AV1667" i="10"/>
  <c r="AW1666" i="10" s="1"/>
  <c r="AL1667" i="10"/>
  <c r="AX1666" i="10"/>
  <c r="BI1667" i="10"/>
  <c r="BF1666" i="10"/>
  <c r="AU1667" i="10"/>
  <c r="AY1667" i="10" s="1"/>
  <c r="BG1667" i="10"/>
  <c r="AW1667" i="10"/>
  <c r="BQ1667" i="10"/>
  <c r="BN1666" i="10"/>
  <c r="AX1668" i="10"/>
  <c r="AU1669" i="10"/>
  <c r="AY1669" i="10" s="1"/>
  <c r="AW1669" i="10"/>
  <c r="S1669" i="10"/>
  <c r="U1669" i="10"/>
  <c r="AW1677" i="10"/>
  <c r="BO1677" i="10"/>
  <c r="BQ1677" i="10"/>
  <c r="BN1676" i="10"/>
  <c r="BP1677" i="10"/>
  <c r="AU1677" i="10"/>
  <c r="AY1677" i="10" s="1"/>
  <c r="AX1676" i="10"/>
  <c r="BF1676" i="10"/>
  <c r="BH1677" i="10"/>
  <c r="BG1677" i="10"/>
  <c r="BI1677" i="10"/>
  <c r="S1677" i="10"/>
  <c r="U1677" i="10"/>
  <c r="L11" i="16"/>
  <c r="T11" i="16" s="1"/>
  <c r="AV9" i="10" s="1"/>
  <c r="N11" i="16"/>
  <c r="O11" i="16"/>
  <c r="S1660" i="10"/>
  <c r="U1660" i="10"/>
  <c r="BN1652" i="10"/>
  <c r="AW1653" i="10"/>
  <c r="BO1653" i="10"/>
  <c r="BP1653" i="10"/>
  <c r="BQ1653" i="10"/>
  <c r="BH1653" i="10"/>
  <c r="BI1653" i="10"/>
  <c r="BF1652" i="10"/>
  <c r="AX1652" i="10"/>
  <c r="AU1653" i="10"/>
  <c r="AY1653" i="10" s="1"/>
  <c r="BG1653" i="10"/>
  <c r="S1653" i="10"/>
  <c r="U1653" i="10"/>
  <c r="X1650" i="10"/>
  <c r="AT1650" i="10" s="1"/>
  <c r="D5" i="16" s="1"/>
  <c r="AQ1651" i="10"/>
  <c r="Y1651" i="10"/>
  <c r="X1661" i="10"/>
  <c r="AQ1660" i="10"/>
  <c r="S1664" i="10"/>
  <c r="U1664" i="10"/>
  <c r="BF1630" i="10"/>
  <c r="BF1631" i="10" s="1"/>
  <c r="BB1631" i="10" s="1"/>
  <c r="BI1631" i="10"/>
  <c r="BI1630" i="10" s="1"/>
  <c r="BE1630" i="10" s="1"/>
  <c r="BH1631" i="10"/>
  <c r="BH1630" i="10" s="1"/>
  <c r="BD1630" i="10" s="1"/>
  <c r="AU1631" i="10"/>
  <c r="AY1631" i="10" s="1"/>
  <c r="AZ1631" i="10" s="1"/>
  <c r="AX1630" i="10"/>
  <c r="AZ1630" i="10" s="1"/>
  <c r="AO1617" i="10"/>
  <c r="AP1617" i="10" s="1"/>
  <c r="AO1647" i="10"/>
  <c r="AP1647" i="10" s="1"/>
  <c r="AO1675" i="10" s="1"/>
  <c r="AP1675" i="10" s="1"/>
  <c r="AX1636" i="10"/>
  <c r="AM1673" i="10"/>
  <c r="AP1641" i="10"/>
  <c r="BG1640" i="10"/>
  <c r="BC1640" i="10" s="1"/>
  <c r="BC1641" i="10"/>
  <c r="BA1640" i="10"/>
  <c r="AZ1640" i="10"/>
  <c r="BH1640" i="10"/>
  <c r="BD1640" i="10" s="1"/>
  <c r="BD1641" i="10"/>
  <c r="AZ1641" i="10"/>
  <c r="BA1641" i="10"/>
  <c r="BF1641" i="10"/>
  <c r="BB1641" i="10" s="1"/>
  <c r="BB1640" i="10"/>
  <c r="BI1640" i="10"/>
  <c r="BE1640" i="10" s="1"/>
  <c r="BE1641" i="10"/>
  <c r="BP1640" i="10"/>
  <c r="BL1640" i="10" s="1"/>
  <c r="BL1641" i="10"/>
  <c r="BQ1640" i="10"/>
  <c r="BM1640" i="10" s="1"/>
  <c r="BM1641" i="10"/>
  <c r="BO1640" i="10"/>
  <c r="BK1640" i="10" s="1"/>
  <c r="BK1641" i="10"/>
  <c r="BJ1640" i="10"/>
  <c r="BN1641" i="10"/>
  <c r="BJ1641" i="10" s="1"/>
  <c r="BA1630" i="10"/>
  <c r="X1633" i="10"/>
  <c r="AQ1632" i="10"/>
  <c r="X1637" i="10"/>
  <c r="AQ1636" i="10"/>
  <c r="AP1630" i="10"/>
  <c r="AO1650" i="10" s="1"/>
  <c r="AN1630" i="10"/>
  <c r="AM1650" i="10" s="1"/>
  <c r="BG1630" i="10"/>
  <c r="BC1630" i="10" s="1"/>
  <c r="BC1631" i="10"/>
  <c r="AP1631" i="10"/>
  <c r="AO1661" i="10" s="1"/>
  <c r="AN1631" i="10"/>
  <c r="AM1661" i="10" s="1"/>
  <c r="BN1631" i="10"/>
  <c r="BJ1631" i="10" s="1"/>
  <c r="BJ1630" i="10"/>
  <c r="BO1630" i="10"/>
  <c r="BK1630" i="10" s="1"/>
  <c r="BK1631" i="10"/>
  <c r="BP1630" i="10"/>
  <c r="BL1630" i="10" s="1"/>
  <c r="BL1631" i="10"/>
  <c r="BQ1630" i="10"/>
  <c r="BM1630" i="10" s="1"/>
  <c r="BM1631" i="10"/>
  <c r="AP1637" i="10"/>
  <c r="AN1637" i="10"/>
  <c r="AV1627" i="10"/>
  <c r="T1627" i="10"/>
  <c r="R1627" i="10"/>
  <c r="AT1627" i="10"/>
  <c r="S1632" i="10"/>
  <c r="U1632" i="10"/>
  <c r="T1625" i="10"/>
  <c r="AV1625" i="10"/>
  <c r="AW1624" i="10" s="1"/>
  <c r="AT1625" i="10"/>
  <c r="R1625" i="10"/>
  <c r="AL1625" i="10" s="1"/>
  <c r="AK1655" i="10" s="1"/>
  <c r="BI1615" i="10"/>
  <c r="BE1615" i="10" s="1"/>
  <c r="BF1614" i="10"/>
  <c r="BB1614" i="10" s="1"/>
  <c r="BH1615" i="10"/>
  <c r="BH1614" i="10" s="1"/>
  <c r="BD1614" i="10" s="1"/>
  <c r="BQ1615" i="10"/>
  <c r="BQ1614" i="10" s="1"/>
  <c r="BM1614" i="10" s="1"/>
  <c r="BP1615" i="10"/>
  <c r="BL1615" i="10" s="1"/>
  <c r="BO1615" i="10"/>
  <c r="BK1615" i="10" s="1"/>
  <c r="BN1614" i="10"/>
  <c r="BJ1614" i="10" s="1"/>
  <c r="AN1617" i="10"/>
  <c r="AQ1617" i="10"/>
  <c r="X1616" i="10"/>
  <c r="A23" i="16"/>
  <c r="G23" i="16"/>
  <c r="BC1615" i="10"/>
  <c r="BG1614" i="10"/>
  <c r="BC1614" i="10" s="1"/>
  <c r="AX1613" i="10"/>
  <c r="AU1612" i="10"/>
  <c r="AY1612" i="10" s="1"/>
  <c r="S1612" i="10"/>
  <c r="U1612" i="10"/>
  <c r="U1614" i="10"/>
  <c r="S1614" i="10"/>
  <c r="AX1615" i="10"/>
  <c r="BA1615" i="10" s="1"/>
  <c r="AU1614" i="10"/>
  <c r="AY1614" i="10" s="1"/>
  <c r="AZ1614" i="10" s="1"/>
  <c r="AP1615" i="10"/>
  <c r="AO1652" i="10" s="1"/>
  <c r="AP1652" i="10" s="1"/>
  <c r="G34" i="16"/>
  <c r="O34" i="16" s="1"/>
  <c r="AU1598" i="10"/>
  <c r="AY1598" i="10" s="1"/>
  <c r="AX1599" i="10"/>
  <c r="A39" i="16"/>
  <c r="AT1585" i="10"/>
  <c r="BH1585" i="10" s="1"/>
  <c r="AV1585" i="10"/>
  <c r="AW1584" i="10" s="1"/>
  <c r="R1585" i="10"/>
  <c r="AL1585" i="10" s="1"/>
  <c r="AK1598" i="10" s="1"/>
  <c r="BG1582" i="10"/>
  <c r="BC1582" i="10" s="1"/>
  <c r="BC1583" i="10"/>
  <c r="O39" i="16"/>
  <c r="N39" i="16"/>
  <c r="M39" i="16"/>
  <c r="L39" i="16"/>
  <c r="BB1582" i="10"/>
  <c r="BF1583" i="10"/>
  <c r="BB1583" i="10" s="1"/>
  <c r="AZ1595" i="10"/>
  <c r="BO1582" i="10"/>
  <c r="BK1582" i="10" s="1"/>
  <c r="BK1583" i="10"/>
  <c r="BM1583" i="10"/>
  <c r="BQ1582" i="10"/>
  <c r="BM1582" i="10" s="1"/>
  <c r="AZ1582" i="10"/>
  <c r="BA1582" i="10"/>
  <c r="BP1582" i="10"/>
  <c r="BL1582" i="10" s="1"/>
  <c r="BL1583" i="10"/>
  <c r="BI1582" i="10"/>
  <c r="BE1582" i="10" s="1"/>
  <c r="BE1583" i="10"/>
  <c r="BN1583" i="10"/>
  <c r="BJ1583" i="10" s="1"/>
  <c r="BJ1582" i="10"/>
  <c r="BH1582" i="10"/>
  <c r="BD1582" i="10" s="1"/>
  <c r="BD1583" i="10"/>
  <c r="AV1575" i="10"/>
  <c r="AT1575" i="10"/>
  <c r="Y1570" i="10"/>
  <c r="AT1571" i="10"/>
  <c r="AV1571" i="10"/>
  <c r="AZ1583" i="10"/>
  <c r="BA1583" i="10"/>
  <c r="AP1582" i="10"/>
  <c r="AN1595" i="10"/>
  <c r="AM1613" i="10" s="1"/>
  <c r="AP1595" i="10"/>
  <c r="BF1595" i="10"/>
  <c r="BB1595" i="10" s="1"/>
  <c r="BB1594" i="10"/>
  <c r="BA1594" i="10"/>
  <c r="AZ1594" i="10"/>
  <c r="BE1595" i="10"/>
  <c r="BI1594" i="10"/>
  <c r="BE1594" i="10" s="1"/>
  <c r="BG1594" i="10"/>
  <c r="BC1594" i="10" s="1"/>
  <c r="BC1595" i="10"/>
  <c r="BH1594" i="10"/>
  <c r="BD1594" i="10" s="1"/>
  <c r="BD1595" i="10"/>
  <c r="BK1595" i="10"/>
  <c r="BO1594" i="10"/>
  <c r="BK1594" i="10" s="1"/>
  <c r="BN1595" i="10"/>
  <c r="BJ1595" i="10" s="1"/>
  <c r="BJ1594" i="10"/>
  <c r="BM1595" i="10"/>
  <c r="BQ1594" i="10"/>
  <c r="BM1594" i="10" s="1"/>
  <c r="BP1594" i="10"/>
  <c r="BL1594" i="10" s="1"/>
  <c r="BL1595" i="10"/>
  <c r="T1575" i="10"/>
  <c r="R1575" i="10"/>
  <c r="BP1667" i="10" l="1"/>
  <c r="BP1666" i="10" s="1"/>
  <c r="BL1666" i="10" s="1"/>
  <c r="BO1667" i="10"/>
  <c r="BO1666" i="10" s="1"/>
  <c r="BK1666" i="10" s="1"/>
  <c r="X1672" i="10"/>
  <c r="AQ1673" i="10"/>
  <c r="AP1677" i="10"/>
  <c r="AN1677" i="10"/>
  <c r="BE1677" i="10"/>
  <c r="BI1676" i="10"/>
  <c r="BE1676" i="10" s="1"/>
  <c r="BG1676" i="10"/>
  <c r="BC1676" i="10" s="1"/>
  <c r="BC1677" i="10"/>
  <c r="BD1677" i="10"/>
  <c r="BH1676" i="10"/>
  <c r="BD1676" i="10" s="1"/>
  <c r="BB1676" i="10"/>
  <c r="BF1677" i="10"/>
  <c r="BB1677" i="10" s="1"/>
  <c r="AZ1676" i="10"/>
  <c r="BA1676" i="10"/>
  <c r="BA1677" i="10"/>
  <c r="AZ1677" i="10"/>
  <c r="BP1676" i="10"/>
  <c r="BL1676" i="10" s="1"/>
  <c r="BL1677" i="10"/>
  <c r="BN1677" i="10"/>
  <c r="BJ1677" i="10" s="1"/>
  <c r="BJ1676" i="10"/>
  <c r="BQ1676" i="10"/>
  <c r="BM1676" i="10" s="1"/>
  <c r="BM1677" i="10"/>
  <c r="BO1676" i="10"/>
  <c r="BK1676" i="10" s="1"/>
  <c r="BK1677" i="10"/>
  <c r="AP1669" i="10"/>
  <c r="AN1669" i="10"/>
  <c r="BJ1666" i="10"/>
  <c r="BN1667" i="10"/>
  <c r="BJ1667" i="10" s="1"/>
  <c r="BM1667" i="10"/>
  <c r="BQ1666" i="10"/>
  <c r="BM1666" i="10" s="1"/>
  <c r="BC1667" i="10"/>
  <c r="BG1666" i="10"/>
  <c r="BC1666" i="10" s="1"/>
  <c r="BF1667" i="10"/>
  <c r="BB1667" i="10" s="1"/>
  <c r="BB1666" i="10"/>
  <c r="BE1667" i="10"/>
  <c r="BI1666" i="10"/>
  <c r="BE1666" i="10" s="1"/>
  <c r="BD1667" i="10"/>
  <c r="BH1666" i="10"/>
  <c r="BD1666" i="10" s="1"/>
  <c r="AX1667" i="10"/>
  <c r="AU1666" i="10"/>
  <c r="AY1666" i="10" s="1"/>
  <c r="BA1666" i="10" s="1"/>
  <c r="S1666" i="10"/>
  <c r="U1666" i="10"/>
  <c r="AL1627" i="10"/>
  <c r="G5" i="16"/>
  <c r="A5" i="16"/>
  <c r="AV1650" i="10"/>
  <c r="AW1651" i="10" s="1"/>
  <c r="X1651" i="10"/>
  <c r="AQ1650" i="10"/>
  <c r="R1661" i="10"/>
  <c r="AL1661" i="10" s="1"/>
  <c r="T1661" i="10"/>
  <c r="AV1661" i="10"/>
  <c r="AW1660" i="10" s="1"/>
  <c r="AT1661" i="10"/>
  <c r="D16" i="16" s="1"/>
  <c r="BA1652" i="10"/>
  <c r="AZ1652" i="10"/>
  <c r="BB1652" i="10"/>
  <c r="BF1653" i="10"/>
  <c r="BB1653" i="10" s="1"/>
  <c r="AU1651" i="10"/>
  <c r="AY1651" i="10" s="1"/>
  <c r="AX1650" i="10"/>
  <c r="BI1652" i="10"/>
  <c r="BE1652" i="10" s="1"/>
  <c r="BE1653" i="10"/>
  <c r="BH1652" i="10"/>
  <c r="BD1652" i="10" s="1"/>
  <c r="BD1653" i="10"/>
  <c r="X1660" i="10"/>
  <c r="AQ1661" i="10"/>
  <c r="T1650" i="10"/>
  <c r="R1650" i="10"/>
  <c r="AL1650" i="10" s="1"/>
  <c r="BQ1652" i="10"/>
  <c r="BM1652" i="10" s="1"/>
  <c r="BM1653" i="10"/>
  <c r="BP1652" i="10"/>
  <c r="BL1652" i="10" s="1"/>
  <c r="BL1653" i="10"/>
  <c r="BO1652" i="10"/>
  <c r="BK1652" i="10" s="1"/>
  <c r="BK1653" i="10"/>
  <c r="AN1653" i="10"/>
  <c r="AP1653" i="10"/>
  <c r="BB1630" i="10"/>
  <c r="AP1664" i="10"/>
  <c r="AV1655" i="10"/>
  <c r="AW1654" i="10" s="1"/>
  <c r="Y1654" i="10"/>
  <c r="AT1655" i="10"/>
  <c r="D10" i="16" s="1"/>
  <c r="AL1655" i="10"/>
  <c r="BN1653" i="10"/>
  <c r="BJ1653" i="10" s="1"/>
  <c r="BJ1652" i="10"/>
  <c r="S1651" i="10"/>
  <c r="U1651" i="10"/>
  <c r="BD1631" i="10"/>
  <c r="BC1653" i="10"/>
  <c r="BG1652" i="10"/>
  <c r="BC1652" i="10" s="1"/>
  <c r="AZ1653" i="10"/>
  <c r="BA1653" i="10"/>
  <c r="AN1660" i="10"/>
  <c r="AP1660" i="10"/>
  <c r="BA1631" i="10"/>
  <c r="BE1631" i="10"/>
  <c r="AQ1647" i="10"/>
  <c r="X1646" i="10"/>
  <c r="AN1647" i="10"/>
  <c r="AM1675" i="10" s="1"/>
  <c r="BF1626" i="10"/>
  <c r="BH1627" i="10"/>
  <c r="BG1627" i="10"/>
  <c r="AT1637" i="10"/>
  <c r="AV1637" i="10"/>
  <c r="AW1626" i="10"/>
  <c r="BN1626" i="10"/>
  <c r="BP1627" i="10"/>
  <c r="BQ1627" i="10"/>
  <c r="BO1627" i="10"/>
  <c r="AT1633" i="10"/>
  <c r="AV1633" i="10"/>
  <c r="AW1632" i="10" s="1"/>
  <c r="AX1625" i="10"/>
  <c r="AU1624" i="10"/>
  <c r="AY1624" i="10" s="1"/>
  <c r="AP1632" i="10"/>
  <c r="AN1632" i="10"/>
  <c r="BI1627" i="10"/>
  <c r="AX1627" i="10"/>
  <c r="AU1626" i="10"/>
  <c r="AY1626" i="10" s="1"/>
  <c r="T1637" i="10"/>
  <c r="R1637" i="10"/>
  <c r="T1633" i="10"/>
  <c r="R1633" i="10"/>
  <c r="BA1614" i="10"/>
  <c r="BM1615" i="10"/>
  <c r="BD1615" i="10"/>
  <c r="BO1614" i="10"/>
  <c r="BK1614" i="10" s="1"/>
  <c r="BF1615" i="10"/>
  <c r="BB1615" i="10" s="1"/>
  <c r="BI1614" i="10"/>
  <c r="BE1614" i="10" s="1"/>
  <c r="BN1615" i="10"/>
  <c r="BJ1615" i="10" s="1"/>
  <c r="BP1614" i="10"/>
  <c r="BL1614" i="10" s="1"/>
  <c r="AZ1615" i="10"/>
  <c r="X1612" i="10"/>
  <c r="AQ1613" i="10"/>
  <c r="AN1613" i="10"/>
  <c r="AN1614" i="10"/>
  <c r="AM1633" i="10" s="1"/>
  <c r="AN1633" i="10" s="1"/>
  <c r="AM1659" i="10" s="1"/>
  <c r="AP1614" i="10"/>
  <c r="AO1659" i="10" s="1"/>
  <c r="AP1659" i="10" s="1"/>
  <c r="AP1612" i="10"/>
  <c r="AO1642" i="10" s="1"/>
  <c r="AP1642" i="10" s="1"/>
  <c r="N23" i="16"/>
  <c r="M23" i="16"/>
  <c r="L23" i="16"/>
  <c r="O23" i="16"/>
  <c r="AV1616" i="10"/>
  <c r="R1616" i="10"/>
  <c r="T1616" i="10"/>
  <c r="AT1616" i="10"/>
  <c r="BQ1585" i="10"/>
  <c r="BQ1584" i="10" s="1"/>
  <c r="BM1584" i="10" s="1"/>
  <c r="AL1575" i="10"/>
  <c r="AK1617" i="10" s="1"/>
  <c r="BN1584" i="10"/>
  <c r="BJ1584" i="10" s="1"/>
  <c r="L34" i="16"/>
  <c r="N34" i="16"/>
  <c r="M34" i="16"/>
  <c r="BO1585" i="10"/>
  <c r="BO1584" i="10" s="1"/>
  <c r="BK1584" i="10" s="1"/>
  <c r="Y1599" i="10"/>
  <c r="AT1598" i="10"/>
  <c r="AV1598" i="10"/>
  <c r="AL1598" i="10"/>
  <c r="AK1624" i="10" s="1"/>
  <c r="BF1584" i="10"/>
  <c r="BF1585" i="10" s="1"/>
  <c r="BB1585" i="10" s="1"/>
  <c r="AU1584" i="10"/>
  <c r="AY1584" i="10" s="1"/>
  <c r="BA1584" i="10" s="1"/>
  <c r="BG1585" i="10"/>
  <c r="BC1585" i="10" s="1"/>
  <c r="BI1585" i="10"/>
  <c r="BI1584" i="10" s="1"/>
  <c r="BE1584" i="10" s="1"/>
  <c r="AX1585" i="10"/>
  <c r="BA1585" i="10" s="1"/>
  <c r="BP1585" i="10"/>
  <c r="BL1585" i="10" s="1"/>
  <c r="AW1570" i="10"/>
  <c r="BQ1571" i="10"/>
  <c r="BO1571" i="10"/>
  <c r="BN1570" i="10"/>
  <c r="BP1571" i="10"/>
  <c r="BI1571" i="10"/>
  <c r="BH1571" i="10"/>
  <c r="BF1570" i="10"/>
  <c r="BG1571" i="10"/>
  <c r="BD1585" i="10"/>
  <c r="BH1584" i="10"/>
  <c r="BD1584" i="10" s="1"/>
  <c r="T39" i="16"/>
  <c r="AV37" i="10" s="1"/>
  <c r="AX1575" i="10"/>
  <c r="AU1574" i="10"/>
  <c r="AY1574" i="10" s="1"/>
  <c r="BF1574" i="10"/>
  <c r="BI1575" i="10"/>
  <c r="BH1575" i="10"/>
  <c r="BG1575" i="10"/>
  <c r="AW1574" i="10"/>
  <c r="BQ1575" i="10"/>
  <c r="BN1574" i="10"/>
  <c r="BP1575" i="10"/>
  <c r="BO1575" i="10"/>
  <c r="AX1571" i="10"/>
  <c r="AU1570" i="10"/>
  <c r="AY1570" i="10" s="1"/>
  <c r="S1570" i="10"/>
  <c r="U1570" i="10"/>
  <c r="D8" i="16"/>
  <c r="BL1667" i="10" l="1"/>
  <c r="BK1667" i="10"/>
  <c r="AZ1666" i="10"/>
  <c r="X1674" i="10"/>
  <c r="AQ1675" i="10"/>
  <c r="AN1675" i="10"/>
  <c r="AN1666" i="10"/>
  <c r="AP1666" i="10"/>
  <c r="BA1667" i="10"/>
  <c r="AZ1667" i="10"/>
  <c r="R1672" i="10"/>
  <c r="T1672" i="10"/>
  <c r="G10" i="16"/>
  <c r="M10" i="16" s="1"/>
  <c r="A10" i="16"/>
  <c r="AL1637" i="10"/>
  <c r="N5" i="16"/>
  <c r="L5" i="16"/>
  <c r="M5" i="16"/>
  <c r="O5" i="16"/>
  <c r="AL1633" i="10"/>
  <c r="AK1659" i="10" s="1"/>
  <c r="AV1659" i="10" s="1"/>
  <c r="AW1658" i="10" s="1"/>
  <c r="AX1655" i="10"/>
  <c r="AU1654" i="10"/>
  <c r="AY1654" i="10" s="1"/>
  <c r="S1654" i="10"/>
  <c r="U1654" i="10"/>
  <c r="AX1661" i="10"/>
  <c r="AU1660" i="10"/>
  <c r="AY1660" i="10" s="1"/>
  <c r="X1658" i="10"/>
  <c r="AQ1659" i="10"/>
  <c r="AN1659" i="10"/>
  <c r="R1660" i="10"/>
  <c r="T1660" i="10"/>
  <c r="X1657" i="10"/>
  <c r="AQ1656" i="10"/>
  <c r="AN1656" i="10"/>
  <c r="AM1668" i="10" s="1"/>
  <c r="R1651" i="10"/>
  <c r="T1651" i="10"/>
  <c r="AN1651" i="10"/>
  <c r="AP1651" i="10"/>
  <c r="D28" i="16"/>
  <c r="AT1646" i="10"/>
  <c r="AV1646" i="10"/>
  <c r="R1646" i="10"/>
  <c r="T1646" i="10"/>
  <c r="AL1616" i="10"/>
  <c r="AK1634" i="10" s="1"/>
  <c r="AL1634" i="10" s="1"/>
  <c r="AZ1626" i="10"/>
  <c r="BA1626" i="10"/>
  <c r="D36" i="16"/>
  <c r="AX1633" i="10"/>
  <c r="AU1632" i="10"/>
  <c r="AY1632" i="10" s="1"/>
  <c r="BK1627" i="10"/>
  <c r="BO1626" i="10"/>
  <c r="BK1626" i="10" s="1"/>
  <c r="BM1627" i="10"/>
  <c r="BQ1626" i="10"/>
  <c r="BM1626" i="10" s="1"/>
  <c r="BP1626" i="10"/>
  <c r="BL1626" i="10" s="1"/>
  <c r="BL1627" i="10"/>
  <c r="BJ1626" i="10"/>
  <c r="BN1627" i="10"/>
  <c r="BJ1627" i="10" s="1"/>
  <c r="AW1636" i="10"/>
  <c r="BQ1637" i="10"/>
  <c r="BO1637" i="10"/>
  <c r="BP1637" i="10"/>
  <c r="BN1636" i="10"/>
  <c r="AX1637" i="10"/>
  <c r="AU1636" i="10"/>
  <c r="AY1636" i="10" s="1"/>
  <c r="D40" i="16"/>
  <c r="BH1637" i="10"/>
  <c r="BF1636" i="10"/>
  <c r="BI1637" i="10"/>
  <c r="BG1637" i="10"/>
  <c r="BC1627" i="10"/>
  <c r="BG1626" i="10"/>
  <c r="BC1626" i="10" s="1"/>
  <c r="BD1627" i="10"/>
  <c r="BH1626" i="10"/>
  <c r="BD1626" i="10" s="1"/>
  <c r="BF1627" i="10"/>
  <c r="BB1627" i="10" s="1"/>
  <c r="BB1626" i="10"/>
  <c r="AT1624" i="10"/>
  <c r="AV1624" i="10"/>
  <c r="Y1625" i="10"/>
  <c r="AL1624" i="10"/>
  <c r="AK1660" i="10" s="1"/>
  <c r="Y1635" i="10"/>
  <c r="AT1634" i="10"/>
  <c r="AQ1633" i="10"/>
  <c r="X1632" i="10"/>
  <c r="AZ1627" i="10"/>
  <c r="BA1627" i="10"/>
  <c r="BE1627" i="10"/>
  <c r="BI1626" i="10"/>
  <c r="BE1626" i="10" s="1"/>
  <c r="T23" i="16"/>
  <c r="AV21" i="10" s="1"/>
  <c r="Y1616" i="10"/>
  <c r="AV1617" i="10"/>
  <c r="AW1616" i="10" s="1"/>
  <c r="AT1617" i="10"/>
  <c r="BI1617" i="10" s="1"/>
  <c r="AL1617" i="10"/>
  <c r="AX1616" i="10"/>
  <c r="AU1617" i="10"/>
  <c r="AY1617" i="10" s="1"/>
  <c r="AW1617" i="10"/>
  <c r="R1612" i="10"/>
  <c r="AV1612" i="10"/>
  <c r="T1612" i="10"/>
  <c r="AT1612" i="10"/>
  <c r="BM1585" i="10"/>
  <c r="D33" i="16"/>
  <c r="A33" i="16" s="1"/>
  <c r="D7" i="16"/>
  <c r="BN1585" i="10"/>
  <c r="BJ1585" i="10" s="1"/>
  <c r="BK1585" i="10"/>
  <c r="T34" i="16"/>
  <c r="AV32" i="10" s="1"/>
  <c r="AW1599" i="10"/>
  <c r="BN1598" i="10"/>
  <c r="BO1599" i="10"/>
  <c r="BP1599" i="10"/>
  <c r="BQ1599" i="10"/>
  <c r="BH1599" i="10"/>
  <c r="BI1599" i="10"/>
  <c r="BG1599" i="10"/>
  <c r="AU1599" i="10"/>
  <c r="AY1599" i="10" s="1"/>
  <c r="BF1598" i="10"/>
  <c r="AX1598" i="10"/>
  <c r="S1599" i="10"/>
  <c r="U1599" i="10"/>
  <c r="BG1584" i="10"/>
  <c r="BC1584" i="10" s="1"/>
  <c r="AZ1584" i="10"/>
  <c r="BE1585" i="10"/>
  <c r="BP1584" i="10"/>
  <c r="BL1584" i="10" s="1"/>
  <c r="AZ1585" i="10"/>
  <c r="BB1584" i="10"/>
  <c r="A16" i="16"/>
  <c r="G16" i="16"/>
  <c r="BA1575" i="10"/>
  <c r="AZ1575" i="10"/>
  <c r="BA1574" i="10"/>
  <c r="AZ1574" i="10"/>
  <c r="BP1570" i="10"/>
  <c r="BL1570" i="10" s="1"/>
  <c r="BL1571" i="10"/>
  <c r="BE1571" i="10"/>
  <c r="BI1570" i="10"/>
  <c r="BE1570" i="10" s="1"/>
  <c r="BA1570" i="10"/>
  <c r="AZ1570" i="10"/>
  <c r="BN1571" i="10"/>
  <c r="BJ1571" i="10" s="1"/>
  <c r="BJ1570" i="10"/>
  <c r="BK1575" i="10"/>
  <c r="BO1574" i="10"/>
  <c r="BK1574" i="10" s="1"/>
  <c r="BO1570" i="10"/>
  <c r="BK1570" i="10" s="1"/>
  <c r="BK1571" i="10"/>
  <c r="BP1574" i="10"/>
  <c r="BL1574" i="10" s="1"/>
  <c r="BL1575" i="10"/>
  <c r="BG1574" i="10"/>
  <c r="BC1574" i="10" s="1"/>
  <c r="BC1575" i="10"/>
  <c r="BQ1570" i="10"/>
  <c r="BM1570" i="10" s="1"/>
  <c r="BM1571" i="10"/>
  <c r="BN1575" i="10"/>
  <c r="BJ1575" i="10" s="1"/>
  <c r="BJ1574" i="10"/>
  <c r="BH1574" i="10"/>
  <c r="BD1574" i="10" s="1"/>
  <c r="BD1575" i="10"/>
  <c r="BC1571" i="10"/>
  <c r="BG1570" i="10"/>
  <c r="BC1570" i="10" s="1"/>
  <c r="BQ1574" i="10"/>
  <c r="BM1574" i="10" s="1"/>
  <c r="BM1575" i="10"/>
  <c r="BI1574" i="10"/>
  <c r="BE1574" i="10" s="1"/>
  <c r="BE1575" i="10"/>
  <c r="BB1570" i="10"/>
  <c r="BF1571" i="10"/>
  <c r="BB1571" i="10" s="1"/>
  <c r="BB1574" i="10"/>
  <c r="BF1575" i="10"/>
  <c r="BB1575" i="10" s="1"/>
  <c r="BH1570" i="10"/>
  <c r="BD1570" i="10" s="1"/>
  <c r="BD1571" i="10"/>
  <c r="AP1570" i="10"/>
  <c r="AO1610" i="10" s="1"/>
  <c r="AN1570" i="10"/>
  <c r="AM1610" i="10" s="1"/>
  <c r="BA1571" i="10"/>
  <c r="AZ1571" i="10"/>
  <c r="A8" i="16"/>
  <c r="G8" i="16"/>
  <c r="Y1658" i="10" l="1"/>
  <c r="X1669" i="10"/>
  <c r="AQ1668" i="10"/>
  <c r="R1674" i="10"/>
  <c r="AL1674" i="10" s="1"/>
  <c r="T1674" i="10"/>
  <c r="AT1674" i="10"/>
  <c r="AV1674" i="10"/>
  <c r="L10" i="16"/>
  <c r="O10" i="16"/>
  <c r="N10" i="16"/>
  <c r="T5" i="16"/>
  <c r="AV3" i="10" s="1"/>
  <c r="AL1646" i="10"/>
  <c r="AK1662" i="10" s="1"/>
  <c r="Y1663" i="10" s="1"/>
  <c r="AT1659" i="10"/>
  <c r="AX1659" i="10" s="1"/>
  <c r="AL1659" i="10"/>
  <c r="AL1660" i="10"/>
  <c r="AV1634" i="10"/>
  <c r="R1658" i="10"/>
  <c r="AL1658" i="10" s="1"/>
  <c r="T1658" i="10"/>
  <c r="AT1658" i="10"/>
  <c r="D13" i="16" s="1"/>
  <c r="AV1658" i="10"/>
  <c r="Y1661" i="10"/>
  <c r="AV1660" i="10"/>
  <c r="AT1660" i="10"/>
  <c r="U1658" i="10"/>
  <c r="S1658" i="10"/>
  <c r="AN1654" i="10"/>
  <c r="AM1671" i="10" s="1"/>
  <c r="AP1654" i="10"/>
  <c r="T1657" i="10"/>
  <c r="R1657" i="10"/>
  <c r="AL1657" i="10" s="1"/>
  <c r="AT1657" i="10"/>
  <c r="D12" i="16" s="1"/>
  <c r="AV1657" i="10"/>
  <c r="A28" i="16"/>
  <c r="G28" i="16"/>
  <c r="D37" i="16"/>
  <c r="A37" i="16" s="1"/>
  <c r="Y1646" i="10"/>
  <c r="AK1675" i="10"/>
  <c r="AT1647" i="10"/>
  <c r="AV1647" i="10"/>
  <c r="AW1646" i="10" s="1"/>
  <c r="AW1647" i="10"/>
  <c r="AU1647" i="10"/>
  <c r="AY1647" i="10" s="1"/>
  <c r="AX1646" i="10"/>
  <c r="AL1612" i="10"/>
  <c r="AK1642" i="10" s="1"/>
  <c r="AP1610" i="10"/>
  <c r="AO1665" i="10" s="1"/>
  <c r="BE1637" i="10"/>
  <c r="BI1636" i="10"/>
  <c r="BE1636" i="10" s="1"/>
  <c r="BB1636" i="10"/>
  <c r="BF1637" i="10"/>
  <c r="BB1637" i="10" s="1"/>
  <c r="BD1637" i="10"/>
  <c r="BH1636" i="10"/>
  <c r="BD1636" i="10" s="1"/>
  <c r="A40" i="16"/>
  <c r="G40" i="16"/>
  <c r="BA1636" i="10"/>
  <c r="AZ1636" i="10"/>
  <c r="BA1637" i="10"/>
  <c r="AZ1637" i="10"/>
  <c r="BN1637" i="10"/>
  <c r="BJ1637" i="10" s="1"/>
  <c r="BJ1636" i="10"/>
  <c r="BP1636" i="10"/>
  <c r="BL1636" i="10" s="1"/>
  <c r="BL1637" i="10"/>
  <c r="AT1632" i="10"/>
  <c r="AV1632" i="10"/>
  <c r="BO1636" i="10"/>
  <c r="BK1636" i="10" s="1"/>
  <c r="BK1637" i="10"/>
  <c r="BM1637" i="10"/>
  <c r="BQ1636" i="10"/>
  <c r="BM1636" i="10" s="1"/>
  <c r="G36" i="16"/>
  <c r="A36" i="16"/>
  <c r="BC1637" i="10"/>
  <c r="BG1636" i="10"/>
  <c r="BC1636" i="10" s="1"/>
  <c r="R1632" i="10"/>
  <c r="AL1632" i="10" s="1"/>
  <c r="T1632" i="10"/>
  <c r="AW1635" i="10"/>
  <c r="AX1634" i="10"/>
  <c r="AU1635" i="10"/>
  <c r="AY1635" i="10" s="1"/>
  <c r="U1635" i="10"/>
  <c r="S1635" i="10"/>
  <c r="S1625" i="10"/>
  <c r="U1625" i="10"/>
  <c r="AW1625" i="10"/>
  <c r="BN1624" i="10"/>
  <c r="BO1625" i="10"/>
  <c r="BP1625" i="10"/>
  <c r="BQ1625" i="10"/>
  <c r="AU1625" i="10"/>
  <c r="AY1625" i="10" s="1"/>
  <c r="AX1624" i="10"/>
  <c r="BH1625" i="10"/>
  <c r="BI1625" i="10"/>
  <c r="BF1624" i="10"/>
  <c r="BG1625" i="10"/>
  <c r="BG1617" i="10"/>
  <c r="BG1616" i="10" s="1"/>
  <c r="BC1616" i="10" s="1"/>
  <c r="BH1617" i="10"/>
  <c r="BD1617" i="10" s="1"/>
  <c r="BF1616" i="10"/>
  <c r="BB1616" i="10" s="1"/>
  <c r="BN1616" i="10"/>
  <c r="BJ1616" i="10" s="1"/>
  <c r="BP1617" i="10"/>
  <c r="BP1616" i="10" s="1"/>
  <c r="BL1616" i="10" s="1"/>
  <c r="BQ1617" i="10"/>
  <c r="BM1617" i="10" s="1"/>
  <c r="BO1617" i="10"/>
  <c r="BK1617" i="10" s="1"/>
  <c r="AQ1610" i="10"/>
  <c r="X1611" i="10"/>
  <c r="AN1610" i="10"/>
  <c r="AM1622" i="10" s="1"/>
  <c r="AN1622" i="10" s="1"/>
  <c r="AM1665" i="10" s="1"/>
  <c r="AU1613" i="10"/>
  <c r="AY1613" i="10" s="1"/>
  <c r="AX1612" i="10"/>
  <c r="BH1613" i="10"/>
  <c r="BI1613" i="10"/>
  <c r="BG1613" i="10"/>
  <c r="BF1612" i="10"/>
  <c r="AW1613" i="10"/>
  <c r="BQ1613" i="10"/>
  <c r="BO1613" i="10"/>
  <c r="BN1612" i="10"/>
  <c r="BP1613" i="10"/>
  <c r="BI1616" i="10"/>
  <c r="BE1616" i="10" s="1"/>
  <c r="BE1617" i="10"/>
  <c r="AU1616" i="10"/>
  <c r="AY1616" i="10" s="1"/>
  <c r="AZ1616" i="10" s="1"/>
  <c r="AX1617" i="10"/>
  <c r="U1616" i="10"/>
  <c r="S1616" i="10"/>
  <c r="G33" i="16"/>
  <c r="O33" i="16" s="1"/>
  <c r="A7" i="16"/>
  <c r="G7" i="16"/>
  <c r="AZ1599" i="10"/>
  <c r="BA1599" i="10"/>
  <c r="AN1599" i="10"/>
  <c r="AM1638" i="10" s="1"/>
  <c r="AP1599" i="10"/>
  <c r="AO1638" i="10" s="1"/>
  <c r="AP1638" i="10" s="1"/>
  <c r="BA1598" i="10"/>
  <c r="AZ1598" i="10"/>
  <c r="BB1598" i="10"/>
  <c r="BF1599" i="10"/>
  <c r="BB1599" i="10" s="1"/>
  <c r="BG1598" i="10"/>
  <c r="BC1598" i="10" s="1"/>
  <c r="BC1599" i="10"/>
  <c r="BE1599" i="10"/>
  <c r="BI1598" i="10"/>
  <c r="BE1598" i="10" s="1"/>
  <c r="BH1598" i="10"/>
  <c r="BD1598" i="10" s="1"/>
  <c r="BD1599" i="10"/>
  <c r="BM1599" i="10"/>
  <c r="BQ1598" i="10"/>
  <c r="BM1598" i="10" s="1"/>
  <c r="BP1598" i="10"/>
  <c r="BL1598" i="10" s="1"/>
  <c r="BL1599" i="10"/>
  <c r="BO1598" i="10"/>
  <c r="BK1598" i="10" s="1"/>
  <c r="BK1599" i="10"/>
  <c r="BN1599" i="10"/>
  <c r="BJ1599" i="10" s="1"/>
  <c r="BJ1598" i="10"/>
  <c r="L16" i="16"/>
  <c r="M16" i="16"/>
  <c r="N16" i="16"/>
  <c r="O16" i="16"/>
  <c r="M8" i="16"/>
  <c r="O8" i="16"/>
  <c r="N8" i="16"/>
  <c r="L8" i="16"/>
  <c r="AU1658" i="10" l="1"/>
  <c r="AY1658" i="10" s="1"/>
  <c r="Y1674" i="10"/>
  <c r="AV1675" i="10"/>
  <c r="AW1674" i="10" s="1"/>
  <c r="AT1675" i="10"/>
  <c r="BG1675" i="10" s="1"/>
  <c r="AL1675" i="10"/>
  <c r="AQ1671" i="10"/>
  <c r="AN1671" i="10"/>
  <c r="X1670" i="10"/>
  <c r="AW1675" i="10"/>
  <c r="AX1674" i="10"/>
  <c r="AU1675" i="10"/>
  <c r="AY1675" i="10" s="1"/>
  <c r="R1669" i="10"/>
  <c r="T1669" i="10"/>
  <c r="T10" i="16"/>
  <c r="AV8" i="10" s="1"/>
  <c r="D15" i="16"/>
  <c r="A15" i="16" s="1"/>
  <c r="G12" i="16"/>
  <c r="A12" i="16"/>
  <c r="X1664" i="10"/>
  <c r="AQ1665" i="10"/>
  <c r="AN1665" i="10"/>
  <c r="BH1661" i="10"/>
  <c r="BI1661" i="10"/>
  <c r="AX1660" i="10"/>
  <c r="AU1661" i="10"/>
  <c r="AY1661" i="10" s="1"/>
  <c r="BF1660" i="10"/>
  <c r="BG1661" i="10"/>
  <c r="AP1665" i="10"/>
  <c r="BN1660" i="10"/>
  <c r="AW1661" i="10"/>
  <c r="BO1661" i="10"/>
  <c r="BP1661" i="10"/>
  <c r="BQ1661" i="10"/>
  <c r="N28" i="16"/>
  <c r="O28" i="16"/>
  <c r="L28" i="16"/>
  <c r="M28" i="16"/>
  <c r="S1663" i="10"/>
  <c r="U1663" i="10"/>
  <c r="S1661" i="10"/>
  <c r="U1661" i="10"/>
  <c r="BN1658" i="10"/>
  <c r="AW1659" i="10"/>
  <c r="BO1659" i="10"/>
  <c r="BP1659" i="10"/>
  <c r="BQ1659" i="10"/>
  <c r="AW1656" i="10"/>
  <c r="BN1656" i="10"/>
  <c r="BO1657" i="10"/>
  <c r="BP1657" i="10"/>
  <c r="BQ1657" i="10"/>
  <c r="BH1659" i="10"/>
  <c r="BI1659" i="10"/>
  <c r="BF1658" i="10"/>
  <c r="AX1658" i="10"/>
  <c r="AU1659" i="10"/>
  <c r="AY1659" i="10" s="1"/>
  <c r="AZ1659" i="10" s="1"/>
  <c r="BG1659" i="10"/>
  <c r="AX1657" i="10"/>
  <c r="AU1656" i="10"/>
  <c r="AY1656" i="10" s="1"/>
  <c r="BG1657" i="10"/>
  <c r="BF1656" i="10"/>
  <c r="BH1657" i="10"/>
  <c r="BI1657" i="10"/>
  <c r="AN1658" i="10"/>
  <c r="AP1658" i="10"/>
  <c r="G13" i="16"/>
  <c r="A13" i="16"/>
  <c r="AQ1638" i="10"/>
  <c r="X1639" i="10"/>
  <c r="AN1638" i="10"/>
  <c r="AM1664" i="10" s="1"/>
  <c r="G37" i="16"/>
  <c r="O37" i="16" s="1"/>
  <c r="BN1646" i="10"/>
  <c r="BN1647" i="10" s="1"/>
  <c r="BJ1647" i="10" s="1"/>
  <c r="BP1647" i="10"/>
  <c r="BL1647" i="10" s="1"/>
  <c r="BO1647" i="10"/>
  <c r="BK1647" i="10" s="1"/>
  <c r="BH1647" i="10"/>
  <c r="BH1646" i="10" s="1"/>
  <c r="BD1646" i="10" s="1"/>
  <c r="BI1647" i="10"/>
  <c r="BI1646" i="10" s="1"/>
  <c r="BE1646" i="10" s="1"/>
  <c r="BQ1647" i="10"/>
  <c r="BQ1646" i="10" s="1"/>
  <c r="BM1646" i="10" s="1"/>
  <c r="BF1646" i="10"/>
  <c r="BF1647" i="10" s="1"/>
  <c r="BB1647" i="10" s="1"/>
  <c r="Y1643" i="10"/>
  <c r="AV1642" i="10"/>
  <c r="AT1642" i="10"/>
  <c r="AL1642" i="10"/>
  <c r="AK1672" i="10" s="1"/>
  <c r="AL1672" i="10" s="1"/>
  <c r="BG1647" i="10"/>
  <c r="AU1646" i="10"/>
  <c r="AY1646" i="10" s="1"/>
  <c r="AZ1646" i="10" s="1"/>
  <c r="AX1647" i="10"/>
  <c r="S1646" i="10"/>
  <c r="U1646" i="10"/>
  <c r="BH1616" i="10"/>
  <c r="BD1616" i="10" s="1"/>
  <c r="BF1617" i="10"/>
  <c r="BB1617" i="10" s="1"/>
  <c r="BC1617" i="10"/>
  <c r="BP1633" i="10"/>
  <c r="BO1633" i="10"/>
  <c r="BQ1633" i="10"/>
  <c r="BN1632" i="10"/>
  <c r="AW1633" i="10"/>
  <c r="AZ1625" i="10"/>
  <c r="BA1625" i="10"/>
  <c r="BH1633" i="10"/>
  <c r="D35" i="16"/>
  <c r="BI1633" i="10"/>
  <c r="AX1632" i="10"/>
  <c r="AU1633" i="10"/>
  <c r="AY1633" i="10" s="1"/>
  <c r="BF1632" i="10"/>
  <c r="BG1633" i="10"/>
  <c r="N40" i="16"/>
  <c r="M40" i="16"/>
  <c r="L40" i="16"/>
  <c r="O40" i="16"/>
  <c r="O36" i="16"/>
  <c r="M36" i="16"/>
  <c r="L36" i="16"/>
  <c r="N36" i="16"/>
  <c r="X1623" i="10"/>
  <c r="AQ1622" i="10"/>
  <c r="BG1624" i="10"/>
  <c r="BC1624" i="10" s="1"/>
  <c r="BC1625" i="10"/>
  <c r="BB1624" i="10"/>
  <c r="BF1625" i="10"/>
  <c r="BB1625" i="10" s="1"/>
  <c r="BE1625" i="10"/>
  <c r="BI1624" i="10"/>
  <c r="BE1624" i="10" s="1"/>
  <c r="BH1624" i="10"/>
  <c r="BD1624" i="10" s="1"/>
  <c r="BD1625" i="10"/>
  <c r="AZ1624" i="10"/>
  <c r="BA1624" i="10"/>
  <c r="BQ1624" i="10"/>
  <c r="BM1624" i="10" s="1"/>
  <c r="BM1625" i="10"/>
  <c r="BL1625" i="10"/>
  <c r="BP1624" i="10"/>
  <c r="BL1624" i="10" s="1"/>
  <c r="BO1624" i="10"/>
  <c r="BK1624" i="10" s="1"/>
  <c r="BK1625" i="10"/>
  <c r="BN1625" i="10"/>
  <c r="BJ1625" i="10" s="1"/>
  <c r="BJ1624" i="10"/>
  <c r="AP1625" i="10"/>
  <c r="AN1625" i="10"/>
  <c r="AM1655" i="10" s="1"/>
  <c r="AP1635" i="10"/>
  <c r="AO1663" i="10" s="1"/>
  <c r="AN1635" i="10"/>
  <c r="AM1663" i="10" s="1"/>
  <c r="BQ1616" i="10"/>
  <c r="BM1616" i="10" s="1"/>
  <c r="BO1616" i="10"/>
  <c r="BK1616" i="10" s="1"/>
  <c r="BL1617" i="10"/>
  <c r="BN1617" i="10"/>
  <c r="BJ1617" i="10" s="1"/>
  <c r="M33" i="16"/>
  <c r="L33" i="16"/>
  <c r="N33" i="16"/>
  <c r="BA1616" i="10"/>
  <c r="BA1613" i="10"/>
  <c r="AZ1613" i="10"/>
  <c r="AN1616" i="10"/>
  <c r="AM1634" i="10" s="1"/>
  <c r="AN1634" i="10" s="1"/>
  <c r="AP1616" i="10"/>
  <c r="AO1634" i="10" s="1"/>
  <c r="O54" i="14" s="1" a="1"/>
  <c r="O54" i="14" s="1"/>
  <c r="BA1617" i="10"/>
  <c r="AZ1617" i="10"/>
  <c r="BP1612" i="10"/>
  <c r="BL1612" i="10" s="1"/>
  <c r="BL1613" i="10"/>
  <c r="BJ1612" i="10"/>
  <c r="BN1613" i="10"/>
  <c r="BJ1613" i="10" s="1"/>
  <c r="BK1613" i="10"/>
  <c r="BO1612" i="10"/>
  <c r="BK1612" i="10" s="1"/>
  <c r="BQ1612" i="10"/>
  <c r="BM1612" i="10" s="1"/>
  <c r="BM1613" i="10"/>
  <c r="BB1612" i="10"/>
  <c r="BF1613" i="10"/>
  <c r="BB1613" i="10" s="1"/>
  <c r="BC1613" i="10"/>
  <c r="BG1612" i="10"/>
  <c r="BC1612" i="10" s="1"/>
  <c r="BI1612" i="10"/>
  <c r="BE1612" i="10" s="1"/>
  <c r="BE1613" i="10"/>
  <c r="BH1612" i="10"/>
  <c r="BD1612" i="10" s="1"/>
  <c r="BD1613" i="10"/>
  <c r="AZ1612" i="10"/>
  <c r="BA1612" i="10"/>
  <c r="AT1611" i="10"/>
  <c r="AV1611" i="10"/>
  <c r="R1611" i="10"/>
  <c r="T1611" i="10"/>
  <c r="M7" i="16"/>
  <c r="O7" i="16"/>
  <c r="L7" i="16"/>
  <c r="N7" i="16"/>
  <c r="T16" i="16"/>
  <c r="AV14" i="10" s="1"/>
  <c r="T8" i="16"/>
  <c r="AV6" i="10" s="1"/>
  <c r="BO1675" i="10" l="1"/>
  <c r="BO1674" i="10" s="1"/>
  <c r="BK1674" i="10" s="1"/>
  <c r="BN1674" i="10"/>
  <c r="BJ1674" i="10" s="1"/>
  <c r="BI1675" i="10"/>
  <c r="BI1674" i="10" s="1"/>
  <c r="BE1674" i="10" s="1"/>
  <c r="BH1675" i="10"/>
  <c r="BD1675" i="10" s="1"/>
  <c r="BQ1675" i="10"/>
  <c r="BM1675" i="10" s="1"/>
  <c r="BP1675" i="10"/>
  <c r="BP1674" i="10" s="1"/>
  <c r="BL1674" i="10" s="1"/>
  <c r="Y1673" i="10"/>
  <c r="AV1672" i="10"/>
  <c r="AT1672" i="10"/>
  <c r="D27" i="16" s="1"/>
  <c r="BC1675" i="10"/>
  <c r="BG1674" i="10"/>
  <c r="BC1674" i="10" s="1"/>
  <c r="T1670" i="10"/>
  <c r="AT1670" i="10"/>
  <c r="D25" i="16" s="1"/>
  <c r="A25" i="16" s="1"/>
  <c r="R1670" i="10"/>
  <c r="AL1670" i="10" s="1"/>
  <c r="AV1670" i="10"/>
  <c r="BF1674" i="10"/>
  <c r="AX1675" i="10"/>
  <c r="AU1674" i="10"/>
  <c r="AY1674" i="10" s="1"/>
  <c r="BA1674" i="10" s="1"/>
  <c r="S1674" i="10"/>
  <c r="U1674" i="10"/>
  <c r="G15" i="16"/>
  <c r="L15" i="16" s="1"/>
  <c r="M12" i="16"/>
  <c r="O12" i="16"/>
  <c r="L12" i="16"/>
  <c r="N12" i="16"/>
  <c r="M37" i="16"/>
  <c r="L37" i="16"/>
  <c r="N37" i="16"/>
  <c r="BJ1646" i="10"/>
  <c r="BP1646" i="10"/>
  <c r="BL1646" i="10" s="1"/>
  <c r="BO1646" i="10"/>
  <c r="BK1646" i="10" s="1"/>
  <c r="BH1656" i="10"/>
  <c r="BD1656" i="10" s="1"/>
  <c r="BD1657" i="10"/>
  <c r="BL1657" i="10"/>
  <c r="BP1656" i="10"/>
  <c r="BL1656" i="10" s="1"/>
  <c r="AN1663" i="10"/>
  <c r="AP1663" i="10"/>
  <c r="BC1661" i="10"/>
  <c r="BG1660" i="10"/>
  <c r="BC1660" i="10" s="1"/>
  <c r="X1662" i="10"/>
  <c r="AQ1663" i="10"/>
  <c r="X1654" i="10"/>
  <c r="AQ1655" i="10"/>
  <c r="AN1655" i="10"/>
  <c r="X1665" i="10"/>
  <c r="AQ1664" i="10"/>
  <c r="AN1664" i="10"/>
  <c r="BB1656" i="10"/>
  <c r="BF1657" i="10"/>
  <c r="BB1657" i="10" s="1"/>
  <c r="BO1656" i="10"/>
  <c r="BK1656" i="10" s="1"/>
  <c r="BK1657" i="10"/>
  <c r="BB1660" i="10"/>
  <c r="BF1661" i="10"/>
  <c r="BB1661" i="10" s="1"/>
  <c r="BC1657" i="10"/>
  <c r="BG1656" i="10"/>
  <c r="BC1656" i="10" s="1"/>
  <c r="BN1657" i="10"/>
  <c r="BJ1657" i="10" s="1"/>
  <c r="BJ1656" i="10"/>
  <c r="T28" i="16"/>
  <c r="AV26" i="10" s="1"/>
  <c r="BA1661" i="10"/>
  <c r="AZ1661" i="10"/>
  <c r="BA1656" i="10"/>
  <c r="AZ1656" i="10"/>
  <c r="AZ1660" i="10"/>
  <c r="BA1660" i="10"/>
  <c r="AZ1657" i="10"/>
  <c r="BA1657" i="10"/>
  <c r="BQ1658" i="10"/>
  <c r="BM1658" i="10" s="1"/>
  <c r="BM1659" i="10"/>
  <c r="BI1660" i="10"/>
  <c r="BE1660" i="10" s="1"/>
  <c r="BE1661" i="10"/>
  <c r="L13" i="16"/>
  <c r="N13" i="16"/>
  <c r="O13" i="16"/>
  <c r="M13" i="16"/>
  <c r="BC1659" i="10"/>
  <c r="BG1658" i="10"/>
  <c r="BC1658" i="10" s="1"/>
  <c r="BP1658" i="10"/>
  <c r="BL1658" i="10" s="1"/>
  <c r="BL1659" i="10"/>
  <c r="BQ1660" i="10"/>
  <c r="BM1660" i="10" s="1"/>
  <c r="BM1661" i="10"/>
  <c r="BH1660" i="10"/>
  <c r="BD1660" i="10" s="1"/>
  <c r="BD1661" i="10"/>
  <c r="BO1658" i="10"/>
  <c r="BK1658" i="10" s="1"/>
  <c r="BK1659" i="10"/>
  <c r="BP1660" i="10"/>
  <c r="BL1660" i="10" s="1"/>
  <c r="BL1661" i="10"/>
  <c r="BA1659" i="10"/>
  <c r="AZ1658" i="10"/>
  <c r="BA1658" i="10"/>
  <c r="BO1660" i="10"/>
  <c r="BK1660" i="10" s="1"/>
  <c r="BK1661" i="10"/>
  <c r="BB1658" i="10"/>
  <c r="BF1659" i="10"/>
  <c r="BB1659" i="10" s="1"/>
  <c r="BN1659" i="10"/>
  <c r="BJ1659" i="10" s="1"/>
  <c r="BJ1658" i="10"/>
  <c r="BI1658" i="10"/>
  <c r="BE1658" i="10" s="1"/>
  <c r="BE1659" i="10"/>
  <c r="BN1661" i="10"/>
  <c r="BJ1661" i="10" s="1"/>
  <c r="BJ1660" i="10"/>
  <c r="BH1658" i="10"/>
  <c r="BD1658" i="10" s="1"/>
  <c r="BD1659" i="10"/>
  <c r="AN1661" i="10"/>
  <c r="AP1661" i="10"/>
  <c r="BI1656" i="10"/>
  <c r="BE1656" i="10" s="1"/>
  <c r="BE1657" i="10"/>
  <c r="BQ1656" i="10"/>
  <c r="BM1656" i="10" s="1"/>
  <c r="BM1657" i="10"/>
  <c r="R1664" i="10"/>
  <c r="AL1664" i="10" s="1"/>
  <c r="T1664" i="10"/>
  <c r="AV1664" i="10"/>
  <c r="AT1664" i="10"/>
  <c r="D19" i="16" s="1"/>
  <c r="AP1634" i="10"/>
  <c r="O25" i="14" a="1"/>
  <c r="O25" i="14" s="1"/>
  <c r="O38" i="14" a="1"/>
  <c r="O38" i="14" s="1"/>
  <c r="O10" i="14" a="1"/>
  <c r="O10" i="14" s="1"/>
  <c r="O28" i="14" a="1"/>
  <c r="O28" i="14" s="1"/>
  <c r="O20" i="14" a="1"/>
  <c r="O20" i="14" s="1"/>
  <c r="O60" i="14" a="1"/>
  <c r="O60" i="14" s="1"/>
  <c r="O27" i="14" a="1"/>
  <c r="O27" i="14" s="1"/>
  <c r="O69" i="14" a="1"/>
  <c r="O69" i="14" s="1"/>
  <c r="O32" i="14" a="1"/>
  <c r="O32" i="14" s="1"/>
  <c r="O40" i="14" a="1"/>
  <c r="O40" i="14" s="1"/>
  <c r="O75" i="14" a="1"/>
  <c r="O75" i="14" s="1"/>
  <c r="O81" i="14" a="1"/>
  <c r="O81" i="14" s="1"/>
  <c r="O50" i="14" a="1"/>
  <c r="O50" i="14" s="1"/>
  <c r="O44" i="14" a="1"/>
  <c r="O44" i="14" s="1"/>
  <c r="O74" i="14" a="1"/>
  <c r="O74" i="14" s="1"/>
  <c r="O34" i="14" a="1"/>
  <c r="O34" i="14" s="1"/>
  <c r="O26" i="14" a="1"/>
  <c r="O26" i="14" s="1"/>
  <c r="O49" i="14" a="1"/>
  <c r="O49" i="14" s="1"/>
  <c r="O51" i="14" a="1"/>
  <c r="O51" i="14" s="1"/>
  <c r="O8" i="14" a="1"/>
  <c r="O8" i="14" s="1"/>
  <c r="O86" i="14" a="1"/>
  <c r="O86" i="14" s="1"/>
  <c r="O66" i="14" a="1"/>
  <c r="O66" i="14" s="1"/>
  <c r="O78" i="14" a="1"/>
  <c r="O78" i="14" s="1"/>
  <c r="O2" i="14" a="1"/>
  <c r="O2" i="14" s="1"/>
  <c r="O17" i="14" a="1"/>
  <c r="O17" i="14" s="1"/>
  <c r="O14" i="14" a="1"/>
  <c r="O14" i="14" s="1"/>
  <c r="O30" i="14" a="1"/>
  <c r="O30" i="14" s="1"/>
  <c r="O82" i="14" a="1"/>
  <c r="O82" i="14" s="1"/>
  <c r="O29" i="14" a="1"/>
  <c r="O29" i="14" s="1"/>
  <c r="O19" i="14" a="1"/>
  <c r="O19" i="14" s="1"/>
  <c r="O67" i="14" a="1"/>
  <c r="O67" i="14" s="1"/>
  <c r="O77" i="14" a="1"/>
  <c r="O77" i="14" s="1"/>
  <c r="O37" i="14" a="1"/>
  <c r="O37" i="14" s="1"/>
  <c r="O79" i="14" a="1"/>
  <c r="O79" i="14" s="1"/>
  <c r="O15" i="14" a="1"/>
  <c r="O15" i="14" s="1"/>
  <c r="O58" i="14" a="1"/>
  <c r="O58" i="14" s="1"/>
  <c r="O64" i="14" a="1"/>
  <c r="O64" i="14" s="1"/>
  <c r="O39" i="14" a="1"/>
  <c r="O39" i="14" s="1"/>
  <c r="O73" i="14" a="1"/>
  <c r="O73" i="14" s="1"/>
  <c r="O16" i="14" a="1"/>
  <c r="O16" i="14" s="1"/>
  <c r="O72" i="14" a="1"/>
  <c r="O72" i="14" s="1"/>
  <c r="O9" i="14" a="1"/>
  <c r="O9" i="14" s="1"/>
  <c r="O48" i="14" a="1"/>
  <c r="O48" i="14" s="1"/>
  <c r="O53" i="14" a="1"/>
  <c r="O53" i="14" s="1"/>
  <c r="O83" i="14" a="1"/>
  <c r="O83" i="14" s="1"/>
  <c r="O84" i="14" a="1"/>
  <c r="O84" i="14" s="1"/>
  <c r="O6" i="14" a="1"/>
  <c r="O6" i="14" s="1"/>
  <c r="O57" i="14" a="1"/>
  <c r="O57" i="14" s="1"/>
  <c r="O33" i="14" a="1"/>
  <c r="O33" i="14" s="1"/>
  <c r="O62" i="14" a="1"/>
  <c r="O62" i="14" s="1"/>
  <c r="O55" i="14" a="1"/>
  <c r="O55" i="14" s="1"/>
  <c r="O7" i="14" a="1"/>
  <c r="O7" i="14" s="1"/>
  <c r="O65" i="14" a="1"/>
  <c r="O65" i="14" s="1"/>
  <c r="O76" i="14" a="1"/>
  <c r="O76" i="14" s="1"/>
  <c r="O3" i="14" a="1"/>
  <c r="O3" i="14" s="1"/>
  <c r="O80" i="14" a="1"/>
  <c r="O80" i="14" s="1"/>
  <c r="O70" i="14" a="1"/>
  <c r="O70" i="14" s="1"/>
  <c r="O36" i="14" a="1"/>
  <c r="O36" i="14" s="1"/>
  <c r="O11" i="14" a="1"/>
  <c r="O11" i="14" s="1"/>
  <c r="O68" i="14" a="1"/>
  <c r="O68" i="14" s="1"/>
  <c r="O45" i="14" a="1"/>
  <c r="O45" i="14" s="1"/>
  <c r="O63" i="14" a="1"/>
  <c r="O63" i="14" s="1"/>
  <c r="O21" i="14" a="1"/>
  <c r="O21" i="14" s="1"/>
  <c r="O24" i="14" a="1"/>
  <c r="O24" i="14" s="1"/>
  <c r="O18" i="14" a="1"/>
  <c r="O18" i="14" s="1"/>
  <c r="O23" i="14" a="1"/>
  <c r="O23" i="14" s="1"/>
  <c r="O41" i="14" a="1"/>
  <c r="O41" i="14" s="1"/>
  <c r="O5" i="14" a="1"/>
  <c r="O5" i="14" s="1"/>
  <c r="O52" i="14" a="1"/>
  <c r="O52" i="14" s="1"/>
  <c r="O47" i="14" a="1"/>
  <c r="O47" i="14" s="1"/>
  <c r="O22" i="14" a="1"/>
  <c r="O22" i="14" s="1"/>
  <c r="O35" i="14" a="1"/>
  <c r="O35" i="14" s="1"/>
  <c r="O46" i="14" a="1"/>
  <c r="O46" i="14" s="1"/>
  <c r="O59" i="14" a="1"/>
  <c r="O59" i="14" s="1"/>
  <c r="O61" i="14" a="1"/>
  <c r="O61" i="14" s="1"/>
  <c r="O42" i="14" a="1"/>
  <c r="O42" i="14" s="1"/>
  <c r="O85" i="14" a="1"/>
  <c r="O85" i="14" s="1"/>
  <c r="O13" i="14" a="1"/>
  <c r="O13" i="14" s="1"/>
  <c r="O4" i="14" a="1"/>
  <c r="O4" i="14" s="1"/>
  <c r="O12" i="14" a="1"/>
  <c r="O12" i="14" s="1"/>
  <c r="O71" i="14" a="1"/>
  <c r="O71" i="14" s="1"/>
  <c r="O43" i="14" a="1"/>
  <c r="O43" i="14" s="1"/>
  <c r="O56" i="14" a="1"/>
  <c r="O56" i="14" s="1"/>
  <c r="R1639" i="10"/>
  <c r="AV1639" i="10"/>
  <c r="T1639" i="10"/>
  <c r="AT1639" i="10"/>
  <c r="D22" i="16" s="1"/>
  <c r="BM1647" i="10"/>
  <c r="BE1647" i="10"/>
  <c r="BB1646" i="10"/>
  <c r="BD1647" i="10"/>
  <c r="BA1646" i="10"/>
  <c r="AP1646" i="10"/>
  <c r="AN1646" i="10"/>
  <c r="AM1662" i="10" s="1"/>
  <c r="M54" i="14" s="1" a="1"/>
  <c r="M54" i="14" s="1"/>
  <c r="AZ1647" i="10"/>
  <c r="BA1647" i="10"/>
  <c r="BC1647" i="10"/>
  <c r="BG1646" i="10"/>
  <c r="BC1646" i="10" s="1"/>
  <c r="AU1643" i="10"/>
  <c r="AY1643" i="10" s="1"/>
  <c r="BH1643" i="10"/>
  <c r="AX1642" i="10"/>
  <c r="BG1643" i="10"/>
  <c r="BF1642" i="10"/>
  <c r="BI1643" i="10"/>
  <c r="AW1643" i="10"/>
  <c r="BP1643" i="10"/>
  <c r="BN1642" i="10"/>
  <c r="BO1643" i="10"/>
  <c r="BQ1643" i="10"/>
  <c r="S1643" i="10"/>
  <c r="U1643" i="10"/>
  <c r="T40" i="16"/>
  <c r="AV38" i="10" s="1"/>
  <c r="BN37" i="10" s="1"/>
  <c r="BD1633" i="10"/>
  <c r="BH1632" i="10"/>
  <c r="BD1632" i="10" s="1"/>
  <c r="T36" i="16"/>
  <c r="AV34" i="10" s="1"/>
  <c r="BJ1632" i="10"/>
  <c r="BN1633" i="10"/>
  <c r="BJ1633" i="10" s="1"/>
  <c r="AT1623" i="10"/>
  <c r="AV1623" i="10"/>
  <c r="BQ1632" i="10"/>
  <c r="BM1632" i="10" s="1"/>
  <c r="BM1633" i="10"/>
  <c r="BK1633" i="10"/>
  <c r="BO1632" i="10"/>
  <c r="BK1632" i="10" s="1"/>
  <c r="BG1632" i="10"/>
  <c r="BC1632" i="10" s="1"/>
  <c r="BC1633" i="10"/>
  <c r="BP1632" i="10"/>
  <c r="BL1632" i="10" s="1"/>
  <c r="BL1633" i="10"/>
  <c r="BF1633" i="10"/>
  <c r="BB1633" i="10" s="1"/>
  <c r="BB1632" i="10"/>
  <c r="AZ1633" i="10"/>
  <c r="BA1633" i="10"/>
  <c r="AZ1632" i="10"/>
  <c r="BA1632" i="10"/>
  <c r="BI1632" i="10"/>
  <c r="BE1632" i="10" s="1"/>
  <c r="BE1633" i="10"/>
  <c r="G35" i="16"/>
  <c r="A35" i="16"/>
  <c r="AQ1634" i="10"/>
  <c r="X1635" i="10"/>
  <c r="T1623" i="10"/>
  <c r="R1623" i="10"/>
  <c r="D14" i="16"/>
  <c r="T33" i="16"/>
  <c r="AV31" i="10" s="1"/>
  <c r="BP32" i="10" s="1"/>
  <c r="AW1610" i="10"/>
  <c r="BQ1611" i="10"/>
  <c r="BN1610" i="10"/>
  <c r="BO1611" i="10"/>
  <c r="BP1611" i="10"/>
  <c r="BF1610" i="10"/>
  <c r="AX1611" i="10"/>
  <c r="AU1610" i="10"/>
  <c r="AY1610" i="10" s="1"/>
  <c r="BG1611" i="10"/>
  <c r="BH1611" i="10"/>
  <c r="BI1611" i="10"/>
  <c r="T7" i="16"/>
  <c r="AV5" i="10" s="1"/>
  <c r="BN5" i="10" s="1"/>
  <c r="BJ5" i="10" s="1"/>
  <c r="X7" i="16" s="1"/>
  <c r="BK1675" i="10" l="1"/>
  <c r="BN1675" i="10"/>
  <c r="BJ1675" i="10" s="1"/>
  <c r="M15" i="16"/>
  <c r="T15" i="16" s="1"/>
  <c r="AV13" i="10" s="1"/>
  <c r="BN13" i="10" s="1"/>
  <c r="BJ13" i="10" s="1"/>
  <c r="X15" i="16" s="1"/>
  <c r="N15" i="16"/>
  <c r="O15" i="16"/>
  <c r="BE1675" i="10"/>
  <c r="BL1675" i="10"/>
  <c r="BH1674" i="10"/>
  <c r="BD1674" i="10" s="1"/>
  <c r="BQ1674" i="10"/>
  <c r="BM1674" i="10" s="1"/>
  <c r="AZ1674" i="10"/>
  <c r="AL1639" i="10"/>
  <c r="AK1669" i="10" s="1"/>
  <c r="AL1669" i="10" s="1"/>
  <c r="T37" i="16"/>
  <c r="AV35" i="10" s="1"/>
  <c r="M49" i="14" a="1"/>
  <c r="M49" i="14" s="1"/>
  <c r="M68" i="14" a="1"/>
  <c r="M68" i="14" s="1"/>
  <c r="G27" i="16"/>
  <c r="A27" i="16"/>
  <c r="AN1674" i="10"/>
  <c r="AP1674" i="10"/>
  <c r="AZ1675" i="10"/>
  <c r="BA1675" i="10"/>
  <c r="BB1674" i="10"/>
  <c r="BF1675" i="10"/>
  <c r="BB1675" i="10" s="1"/>
  <c r="AW1671" i="10"/>
  <c r="AX1670" i="10"/>
  <c r="AU1671" i="10"/>
  <c r="AY1671" i="10" s="1"/>
  <c r="BH1673" i="10"/>
  <c r="AX1672" i="10"/>
  <c r="BI1673" i="10"/>
  <c r="AU1673" i="10"/>
  <c r="AY1673" i="10" s="1"/>
  <c r="BF1672" i="10"/>
  <c r="BG1673" i="10"/>
  <c r="BN1672" i="10"/>
  <c r="AW1673" i="10"/>
  <c r="BQ1673" i="10"/>
  <c r="BO1673" i="10"/>
  <c r="BP1673" i="10"/>
  <c r="S1673" i="10"/>
  <c r="U1673" i="10"/>
  <c r="G19" i="16"/>
  <c r="A19" i="16"/>
  <c r="T12" i="16"/>
  <c r="AV10" i="10" s="1"/>
  <c r="M65" i="14" a="1"/>
  <c r="M65" i="14" s="1"/>
  <c r="M47" i="14" a="1"/>
  <c r="M47" i="14" s="1"/>
  <c r="M57" i="14" a="1"/>
  <c r="M57" i="14" s="1"/>
  <c r="M22" i="14" a="1"/>
  <c r="M22" i="14" s="1"/>
  <c r="M8" i="14" a="1"/>
  <c r="M8" i="14" s="1"/>
  <c r="M6" i="14" a="1"/>
  <c r="M6" i="14" s="1"/>
  <c r="M14" i="14" a="1"/>
  <c r="M14" i="14" s="1"/>
  <c r="M69" i="14" a="1"/>
  <c r="M69" i="14" s="1"/>
  <c r="M18" i="14" a="1"/>
  <c r="M18" i="14" s="1"/>
  <c r="N18" i="14" s="1"/>
  <c r="M32" i="14" a="1"/>
  <c r="M32" i="14" s="1"/>
  <c r="M59" i="14" a="1"/>
  <c r="M59" i="14" s="1"/>
  <c r="M17" i="14" a="1"/>
  <c r="M17" i="14" s="1"/>
  <c r="M10" i="14" a="1"/>
  <c r="M10" i="14" s="1"/>
  <c r="P10" i="14" s="1"/>
  <c r="M48" i="14" a="1"/>
  <c r="M48" i="14" s="1"/>
  <c r="M3" i="14" a="1"/>
  <c r="M3" i="14" s="1"/>
  <c r="M13" i="14" a="1"/>
  <c r="M13" i="14" s="1"/>
  <c r="N13" i="14" s="1"/>
  <c r="M25" i="14" a="1"/>
  <c r="M25" i="14" s="1"/>
  <c r="P25" i="14" s="1"/>
  <c r="M41" i="14" a="1"/>
  <c r="M41" i="14" s="1"/>
  <c r="N41" i="14" s="1"/>
  <c r="M77" i="14" a="1"/>
  <c r="M77" i="14" s="1"/>
  <c r="P77" i="14" s="1"/>
  <c r="M24" i="14" a="1"/>
  <c r="M24" i="14" s="1"/>
  <c r="P24" i="14" s="1"/>
  <c r="M34" i="14" a="1"/>
  <c r="M34" i="14" s="1"/>
  <c r="P34" i="14" s="1"/>
  <c r="M55" i="14" a="1"/>
  <c r="M55" i="14" s="1"/>
  <c r="N55" i="14" s="1"/>
  <c r="M52" i="14" a="1"/>
  <c r="M52" i="14" s="1"/>
  <c r="P52" i="14" s="1"/>
  <c r="M29" i="14" a="1"/>
  <c r="M29" i="14" s="1"/>
  <c r="P29" i="14" s="1"/>
  <c r="M28" i="14" a="1"/>
  <c r="M28" i="14" s="1"/>
  <c r="N28" i="14" s="1"/>
  <c r="M63" i="14" a="1"/>
  <c r="M63" i="14" s="1"/>
  <c r="P63" i="14" s="1"/>
  <c r="M60" i="14" a="1"/>
  <c r="M60" i="14" s="1"/>
  <c r="P60" i="14" s="1"/>
  <c r="M31" i="14" a="1"/>
  <c r="M31" i="14" s="1"/>
  <c r="P31" i="14" s="1"/>
  <c r="M11" i="14" a="1"/>
  <c r="M11" i="14" s="1"/>
  <c r="P11" i="14" s="1"/>
  <c r="M37" i="14" a="1"/>
  <c r="M37" i="14" s="1"/>
  <c r="M70" i="14" a="1"/>
  <c r="M70" i="14" s="1"/>
  <c r="N70" i="14" s="1"/>
  <c r="M36" i="14" a="1"/>
  <c r="M36" i="14" s="1"/>
  <c r="P36" i="14" s="1"/>
  <c r="M46" i="14" a="1"/>
  <c r="M46" i="14" s="1"/>
  <c r="N46" i="14" s="1"/>
  <c r="M51" i="14" a="1"/>
  <c r="M51" i="14" s="1"/>
  <c r="N51" i="14" s="1"/>
  <c r="M38" i="14" a="1"/>
  <c r="M38" i="14" s="1"/>
  <c r="N36" i="14" s="1"/>
  <c r="M86" i="14" a="1"/>
  <c r="M86" i="14" s="1"/>
  <c r="P86" i="14" s="1"/>
  <c r="M39" i="14" a="1"/>
  <c r="M39" i="14" s="1"/>
  <c r="P39" i="14" s="1"/>
  <c r="M2" i="14" a="1"/>
  <c r="M2" i="14" s="1"/>
  <c r="P2" i="14" s="1"/>
  <c r="M45" i="14" a="1"/>
  <c r="M45" i="14" s="1"/>
  <c r="N45" i="14" s="1"/>
  <c r="M21" i="14" a="1"/>
  <c r="M21" i="14" s="1"/>
  <c r="N21" i="14" s="1"/>
  <c r="M58" i="14" a="1"/>
  <c r="M58" i="14" s="1"/>
  <c r="P58" i="14" s="1"/>
  <c r="M9" i="14" a="1"/>
  <c r="M9" i="14" s="1"/>
  <c r="N9" i="14" s="1"/>
  <c r="M73" i="14" a="1"/>
  <c r="M73" i="14" s="1"/>
  <c r="P73" i="14" s="1"/>
  <c r="M79" i="14" a="1"/>
  <c r="M79" i="14" s="1"/>
  <c r="N79" i="14" s="1"/>
  <c r="M19" i="14" a="1"/>
  <c r="M19" i="14" s="1"/>
  <c r="P19" i="14" s="1"/>
  <c r="M75" i="14" a="1"/>
  <c r="M75" i="14" s="1"/>
  <c r="N75" i="14" s="1"/>
  <c r="M76" i="14" a="1"/>
  <c r="M76" i="14" s="1"/>
  <c r="N76" i="14" s="1"/>
  <c r="M84" i="14" a="1"/>
  <c r="M84" i="14" s="1"/>
  <c r="N84" i="14" s="1"/>
  <c r="M42" i="14" a="1"/>
  <c r="M42" i="14" s="1"/>
  <c r="P42" i="14" s="1"/>
  <c r="M40" i="14" a="1"/>
  <c r="M40" i="14" s="1"/>
  <c r="N40" i="14" s="1"/>
  <c r="M72" i="14" a="1"/>
  <c r="M72" i="14" s="1"/>
  <c r="P72" i="14" s="1"/>
  <c r="M85" i="14" a="1"/>
  <c r="M85" i="14" s="1"/>
  <c r="N85" i="14" s="1"/>
  <c r="M50" i="14" a="1"/>
  <c r="M50" i="14" s="1"/>
  <c r="N50" i="14" s="1"/>
  <c r="M56" i="14" a="1"/>
  <c r="M56" i="14" s="1"/>
  <c r="N56" i="14" s="1"/>
  <c r="M80" i="14" a="1"/>
  <c r="M80" i="14" s="1"/>
  <c r="N80" i="14" s="1"/>
  <c r="M16" i="14" a="1"/>
  <c r="M16" i="14" s="1"/>
  <c r="N16" i="14" s="1"/>
  <c r="M12" i="14" a="1"/>
  <c r="M12" i="14" s="1"/>
  <c r="P12" i="14" s="1"/>
  <c r="M66" i="14" a="1"/>
  <c r="M66" i="14" s="1"/>
  <c r="N66" i="14" s="1"/>
  <c r="M74" i="14" a="1"/>
  <c r="M74" i="14" s="1"/>
  <c r="N74" i="14" s="1"/>
  <c r="M43" i="14" a="1"/>
  <c r="M43" i="14" s="1"/>
  <c r="N43" i="14" s="1"/>
  <c r="M23" i="14" a="1"/>
  <c r="M23" i="14" s="1"/>
  <c r="N23" i="14" s="1"/>
  <c r="M61" i="14" a="1"/>
  <c r="M61" i="14" s="1"/>
  <c r="N61" i="14" s="1"/>
  <c r="M30" i="14" a="1"/>
  <c r="M30" i="14" s="1"/>
  <c r="P30" i="14" s="1"/>
  <c r="M44" i="14" a="1"/>
  <c r="M44" i="14" s="1"/>
  <c r="N44" i="14" s="1"/>
  <c r="M26" i="14" a="1"/>
  <c r="M26" i="14" s="1"/>
  <c r="P26" i="14" s="1"/>
  <c r="M7" i="14" a="1"/>
  <c r="M7" i="14" s="1"/>
  <c r="P7" i="14" s="1"/>
  <c r="M71" i="14" a="1"/>
  <c r="M71" i="14" s="1"/>
  <c r="P71" i="14" s="1"/>
  <c r="M62" i="14" a="1"/>
  <c r="M62" i="14" s="1"/>
  <c r="P62" i="14" s="1"/>
  <c r="M4" i="14" a="1"/>
  <c r="M4" i="14" s="1"/>
  <c r="P4" i="14" s="1"/>
  <c r="M53" i="14" a="1"/>
  <c r="M53" i="14" s="1"/>
  <c r="N53" i="14" s="1"/>
  <c r="M78" i="14" a="1"/>
  <c r="M78" i="14" s="1"/>
  <c r="P78" i="14" s="1"/>
  <c r="AL1623" i="10"/>
  <c r="AK1651" i="10" s="1"/>
  <c r="AV1651" i="10" s="1"/>
  <c r="G25" i="16"/>
  <c r="M25" i="16" s="1"/>
  <c r="M15" i="14" a="1"/>
  <c r="M15" i="14" s="1"/>
  <c r="N15" i="14" s="1"/>
  <c r="M64" i="14" a="1"/>
  <c r="M64" i="14" s="1"/>
  <c r="N64" i="14" s="1"/>
  <c r="M81" i="14" a="1"/>
  <c r="M81" i="14" s="1"/>
  <c r="P81" i="14" s="1"/>
  <c r="M35" i="14" a="1"/>
  <c r="M35" i="14" s="1"/>
  <c r="P35" i="14" s="1"/>
  <c r="M83" i="14" a="1"/>
  <c r="M83" i="14" s="1"/>
  <c r="P83" i="14" s="1"/>
  <c r="M5" i="14" a="1"/>
  <c r="M5" i="14" s="1"/>
  <c r="N5" i="14" s="1"/>
  <c r="M20" i="14" a="1"/>
  <c r="M20" i="14" s="1"/>
  <c r="P20" i="14" s="1"/>
  <c r="M27" i="14" a="1"/>
  <c r="M27" i="14" s="1"/>
  <c r="N27" i="14" s="1"/>
  <c r="M82" i="14" a="1"/>
  <c r="M82" i="14" s="1"/>
  <c r="P82" i="14" s="1"/>
  <c r="T13" i="16"/>
  <c r="AV11" i="10" s="1"/>
  <c r="M33" i="14" a="1"/>
  <c r="M33" i="14" s="1"/>
  <c r="P33" i="14" s="1"/>
  <c r="P54" i="14"/>
  <c r="N54" i="14"/>
  <c r="AW1665" i="10"/>
  <c r="T1654" i="10"/>
  <c r="R1654" i="10"/>
  <c r="AL1654" i="10" s="1"/>
  <c r="AK1671" i="10" s="1"/>
  <c r="AT1654" i="10"/>
  <c r="D9" i="16" s="1"/>
  <c r="A9" i="16" s="1"/>
  <c r="AV1654" i="10"/>
  <c r="R1662" i="10"/>
  <c r="AL1662" i="10" s="1"/>
  <c r="T1662" i="10"/>
  <c r="AV1662" i="10"/>
  <c r="AT1662" i="10"/>
  <c r="D17" i="16" s="1"/>
  <c r="X1663" i="10"/>
  <c r="AQ1662" i="10"/>
  <c r="M67" i="14" a="1"/>
  <c r="M67" i="14" s="1"/>
  <c r="R1665" i="10"/>
  <c r="AL1665" i="10" s="1"/>
  <c r="T1665" i="10"/>
  <c r="AT1665" i="10"/>
  <c r="AV1665" i="10"/>
  <c r="AW1664" i="10" s="1"/>
  <c r="AX1664" i="10"/>
  <c r="AU1665" i="10"/>
  <c r="AY1665" i="10" s="1"/>
  <c r="D31" i="16"/>
  <c r="G22" i="16"/>
  <c r="A22" i="16"/>
  <c r="O88" i="14"/>
  <c r="AX1639" i="10"/>
  <c r="AU1638" i="10"/>
  <c r="AY1638" i="10" s="1"/>
  <c r="BF1638" i="10"/>
  <c r="BH1639" i="10"/>
  <c r="BG1639" i="10"/>
  <c r="BI1639" i="10"/>
  <c r="AW1638" i="10"/>
  <c r="BN1638" i="10"/>
  <c r="BQ1639" i="10"/>
  <c r="BO1639" i="10"/>
  <c r="BP1639" i="10"/>
  <c r="BQ38" i="10"/>
  <c r="BM38" i="10" s="1"/>
  <c r="AA40" i="16" s="1"/>
  <c r="AP1643" i="10"/>
  <c r="BQ1642" i="10"/>
  <c r="BM1642" i="10" s="1"/>
  <c r="BM1643" i="10"/>
  <c r="BO1642" i="10"/>
  <c r="BK1642" i="10" s="1"/>
  <c r="BK1643" i="10"/>
  <c r="BN1643" i="10"/>
  <c r="BJ1643" i="10" s="1"/>
  <c r="BJ1642" i="10"/>
  <c r="BL1643" i="10"/>
  <c r="BP1642" i="10"/>
  <c r="BL1642" i="10" s="1"/>
  <c r="BI1642" i="10"/>
  <c r="BE1642" i="10" s="1"/>
  <c r="BE1643" i="10"/>
  <c r="BF1643" i="10"/>
  <c r="BB1643" i="10" s="1"/>
  <c r="BB1642" i="10"/>
  <c r="BC1643" i="10"/>
  <c r="BG1642" i="10"/>
  <c r="BC1642" i="10" s="1"/>
  <c r="BA1642" i="10"/>
  <c r="AZ1642" i="10"/>
  <c r="BH1642" i="10"/>
  <c r="BD1642" i="10" s="1"/>
  <c r="BD1643" i="10"/>
  <c r="AZ1643" i="10"/>
  <c r="BA1643" i="10"/>
  <c r="BO38" i="10"/>
  <c r="BK38" i="10" s="1"/>
  <c r="Y40" i="16" s="1"/>
  <c r="BP38" i="10"/>
  <c r="BP37" i="10" s="1"/>
  <c r="BL37" i="10" s="1"/>
  <c r="Z39" i="16" s="1"/>
  <c r="N49" i="14"/>
  <c r="P49" i="14"/>
  <c r="N65" i="14"/>
  <c r="P65" i="14"/>
  <c r="N73" i="14"/>
  <c r="P47" i="14"/>
  <c r="N47" i="14"/>
  <c r="P32" i="14"/>
  <c r="N32" i="14"/>
  <c r="N77" i="14"/>
  <c r="N57" i="14"/>
  <c r="P57" i="14"/>
  <c r="N34" i="14"/>
  <c r="BJ37" i="10"/>
  <c r="X39" i="16" s="1"/>
  <c r="BN38" i="10"/>
  <c r="BJ38" i="10" s="1"/>
  <c r="X40" i="16" s="1"/>
  <c r="P6" i="14"/>
  <c r="N6" i="14"/>
  <c r="AT1635" i="10"/>
  <c r="AV1635" i="10"/>
  <c r="N69" i="14"/>
  <c r="P69" i="14"/>
  <c r="P75" i="14"/>
  <c r="N8" i="14"/>
  <c r="P8" i="14"/>
  <c r="P41" i="14"/>
  <c r="P18" i="14"/>
  <c r="N59" i="14"/>
  <c r="P59" i="14"/>
  <c r="P22" i="14"/>
  <c r="N22" i="14"/>
  <c r="AW1622" i="10"/>
  <c r="BN1622" i="10"/>
  <c r="BO1623" i="10"/>
  <c r="BP1623" i="10"/>
  <c r="BQ1623" i="10"/>
  <c r="N68" i="14"/>
  <c r="P68" i="14"/>
  <c r="BF1622" i="10"/>
  <c r="AX1623" i="10"/>
  <c r="AU1622" i="10"/>
  <c r="AY1622" i="10" s="1"/>
  <c r="BG1623" i="10"/>
  <c r="BI1623" i="10"/>
  <c r="BH1623" i="10"/>
  <c r="P17" i="14"/>
  <c r="N17" i="14"/>
  <c r="N24" i="14"/>
  <c r="N35" i="16"/>
  <c r="M35" i="16"/>
  <c r="L35" i="16"/>
  <c r="O35" i="16"/>
  <c r="N3" i="14"/>
  <c r="P3" i="14"/>
  <c r="P48" i="14"/>
  <c r="N48" i="14"/>
  <c r="P37" i="14"/>
  <c r="N35" i="14"/>
  <c r="P13" i="14"/>
  <c r="P14" i="14"/>
  <c r="N14" i="14"/>
  <c r="R1635" i="10"/>
  <c r="T1635" i="10"/>
  <c r="BQ32" i="10"/>
  <c r="BM32" i="10" s="1"/>
  <c r="AA34" i="16" s="1"/>
  <c r="BN31" i="10"/>
  <c r="BJ31" i="10" s="1"/>
  <c r="X33" i="16" s="1"/>
  <c r="BO32" i="10"/>
  <c r="BK32" i="10" s="1"/>
  <c r="Y34" i="16" s="1"/>
  <c r="A14" i="16"/>
  <c r="G14" i="16"/>
  <c r="BP6" i="10"/>
  <c r="BL6" i="10" s="1"/>
  <c r="Z8" i="16" s="1"/>
  <c r="BO6" i="10"/>
  <c r="BK6" i="10" s="1"/>
  <c r="Y8" i="16" s="1"/>
  <c r="BI1610" i="10"/>
  <c r="BE1610" i="10" s="1"/>
  <c r="BE1611" i="10"/>
  <c r="BD1611" i="10"/>
  <c r="BH1610" i="10"/>
  <c r="BD1610" i="10" s="1"/>
  <c r="BG1610" i="10"/>
  <c r="BC1610" i="10" s="1"/>
  <c r="BC1611" i="10"/>
  <c r="AZ1610" i="10"/>
  <c r="BA1610" i="10"/>
  <c r="AZ1611" i="10"/>
  <c r="BA1611" i="10"/>
  <c r="BB1610" i="10"/>
  <c r="BF1611" i="10"/>
  <c r="BB1611" i="10" s="1"/>
  <c r="BL1611" i="10"/>
  <c r="BP1610" i="10"/>
  <c r="BL1610" i="10" s="1"/>
  <c r="BK1611" i="10"/>
  <c r="BO1610" i="10"/>
  <c r="BK1610" i="10" s="1"/>
  <c r="BJ1610" i="10"/>
  <c r="BN1611" i="10"/>
  <c r="BJ1611" i="10" s="1"/>
  <c r="BM1611" i="10"/>
  <c r="BQ1610" i="10"/>
  <c r="BM1610" i="10" s="1"/>
  <c r="BQ6" i="10"/>
  <c r="BM6" i="10" s="1"/>
  <c r="AA8" i="16" s="1"/>
  <c r="BN6" i="10"/>
  <c r="BJ6" i="10" s="1"/>
  <c r="X8" i="16" s="1"/>
  <c r="BL32" i="10"/>
  <c r="Z34" i="16" s="1"/>
  <c r="BP31" i="10"/>
  <c r="BL31" i="10" s="1"/>
  <c r="Z33" i="16" s="1"/>
  <c r="N52" i="14" l="1"/>
  <c r="BP14" i="10"/>
  <c r="BL14" i="10" s="1"/>
  <c r="Z16" i="16" s="1"/>
  <c r="BO14" i="10"/>
  <c r="BO13" i="10" s="1"/>
  <c r="BK13" i="10" s="1"/>
  <c r="Y15" i="16" s="1"/>
  <c r="BQ14" i="10"/>
  <c r="BQ13" i="10" s="1"/>
  <c r="BM13" i="10" s="1"/>
  <c r="AA15" i="16" s="1"/>
  <c r="N39" i="14"/>
  <c r="P9" i="14"/>
  <c r="BN14" i="10"/>
  <c r="BJ14" i="10" s="1"/>
  <c r="X16" i="16" s="1"/>
  <c r="Y1668" i="10"/>
  <c r="U1668" i="10" s="1"/>
  <c r="AV1669" i="10"/>
  <c r="AW1668" i="10" s="1"/>
  <c r="AT1669" i="10"/>
  <c r="BH1669" i="10" s="1"/>
  <c r="N38" i="14"/>
  <c r="N63" i="14"/>
  <c r="P38" i="14"/>
  <c r="N31" i="14"/>
  <c r="P85" i="14"/>
  <c r="P55" i="14"/>
  <c r="P70" i="14"/>
  <c r="N10" i="14"/>
  <c r="P21" i="14"/>
  <c r="P28" i="14"/>
  <c r="BA1673" i="10"/>
  <c r="AZ1673" i="10"/>
  <c r="D24" i="16"/>
  <c r="M27" i="16"/>
  <c r="L27" i="16"/>
  <c r="O27" i="16"/>
  <c r="N27" i="16"/>
  <c r="Y1670" i="10"/>
  <c r="AV1671" i="10"/>
  <c r="AT1671" i="10"/>
  <c r="AL1671" i="10"/>
  <c r="AP1673" i="10"/>
  <c r="AN1673" i="10"/>
  <c r="BL1673" i="10"/>
  <c r="BP1672" i="10"/>
  <c r="BL1672" i="10" s="1"/>
  <c r="BO1672" i="10"/>
  <c r="BK1672" i="10" s="1"/>
  <c r="BK1673" i="10"/>
  <c r="BQ1672" i="10"/>
  <c r="BM1672" i="10" s="1"/>
  <c r="BM1673" i="10"/>
  <c r="BN1673" i="10"/>
  <c r="BJ1673" i="10" s="1"/>
  <c r="BJ1672" i="10"/>
  <c r="BG1672" i="10"/>
  <c r="BC1672" i="10" s="1"/>
  <c r="BC1673" i="10"/>
  <c r="BF1673" i="10"/>
  <c r="BB1673" i="10" s="1"/>
  <c r="BB1672" i="10"/>
  <c r="BI1672" i="10"/>
  <c r="BE1672" i="10" s="1"/>
  <c r="BE1673" i="10"/>
  <c r="AZ1672" i="10"/>
  <c r="BA1672" i="10"/>
  <c r="BD1673" i="10"/>
  <c r="BH1672" i="10"/>
  <c r="BD1672" i="10" s="1"/>
  <c r="P45" i="14"/>
  <c r="G9" i="16"/>
  <c r="N9" i="16" s="1"/>
  <c r="N25" i="14"/>
  <c r="A17" i="16"/>
  <c r="G17" i="16"/>
  <c r="N29" i="14"/>
  <c r="N86" i="14"/>
  <c r="N60" i="14"/>
  <c r="BH1665" i="10"/>
  <c r="BD1665" i="10" s="1"/>
  <c r="D20" i="16"/>
  <c r="P84" i="14"/>
  <c r="N58" i="14"/>
  <c r="N11" i="14"/>
  <c r="N19" i="14"/>
  <c r="BQ10" i="10"/>
  <c r="BN9" i="10"/>
  <c r="BO10" i="10"/>
  <c r="BP10" i="10"/>
  <c r="M19" i="16"/>
  <c r="N19" i="16"/>
  <c r="L19" i="16"/>
  <c r="O19" i="16"/>
  <c r="P40" i="14"/>
  <c r="N72" i="14"/>
  <c r="P46" i="14"/>
  <c r="N42" i="14"/>
  <c r="N2" i="14"/>
  <c r="P61" i="14"/>
  <c r="N30" i="14"/>
  <c r="P56" i="14"/>
  <c r="P50" i="14"/>
  <c r="N25" i="16"/>
  <c r="AL1651" i="10"/>
  <c r="Y1650" i="10"/>
  <c r="S1650" i="10" s="1"/>
  <c r="AT1651" i="10"/>
  <c r="D6" i="16" s="1"/>
  <c r="G6" i="16" s="1"/>
  <c r="M6" i="16" s="1"/>
  <c r="P43" i="14"/>
  <c r="N12" i="14"/>
  <c r="P66" i="14"/>
  <c r="L25" i="16"/>
  <c r="T25" i="16" s="1"/>
  <c r="AV23" i="10" s="1"/>
  <c r="N26" i="14"/>
  <c r="N37" i="14"/>
  <c r="P79" i="14"/>
  <c r="P51" i="14"/>
  <c r="O25" i="16"/>
  <c r="P23" i="14"/>
  <c r="N7" i="14"/>
  <c r="P76" i="14"/>
  <c r="P16" i="14"/>
  <c r="P44" i="14"/>
  <c r="N78" i="14"/>
  <c r="P80" i="14"/>
  <c r="P74" i="14"/>
  <c r="N62" i="14"/>
  <c r="N4" i="14"/>
  <c r="N71" i="14"/>
  <c r="AL1635" i="10"/>
  <c r="AK1663" i="10" s="1"/>
  <c r="L76" i="14" s="1" a="1"/>
  <c r="L76" i="14" s="1"/>
  <c r="P53" i="14"/>
  <c r="P15" i="14"/>
  <c r="P64" i="14"/>
  <c r="N81" i="14"/>
  <c r="P5" i="14"/>
  <c r="N83" i="14"/>
  <c r="M88" i="14"/>
  <c r="N20" i="14"/>
  <c r="N82" i="14"/>
  <c r="P27" i="14"/>
  <c r="N33" i="14"/>
  <c r="L60" i="14" a="1"/>
  <c r="L60" i="14" s="1"/>
  <c r="L12" i="14" a="1"/>
  <c r="L12" i="14" s="1"/>
  <c r="L56" i="14" a="1"/>
  <c r="L56" i="14" s="1"/>
  <c r="L5" i="14" a="1"/>
  <c r="L5" i="14" s="1"/>
  <c r="L26" i="14" a="1"/>
  <c r="L26" i="14" s="1"/>
  <c r="L27" i="14" a="1"/>
  <c r="L27" i="14" s="1"/>
  <c r="L79" i="14" a="1"/>
  <c r="L79" i="14" s="1"/>
  <c r="L67" i="14" a="1"/>
  <c r="L67" i="14" s="1"/>
  <c r="L33" i="14" a="1"/>
  <c r="L33" i="14" s="1"/>
  <c r="L65" i="14" a="1"/>
  <c r="L65" i="14" s="1"/>
  <c r="L7" i="14" a="1"/>
  <c r="L7" i="14" s="1"/>
  <c r="L62" i="14" a="1"/>
  <c r="L62" i="14" s="1"/>
  <c r="L55" i="14" a="1"/>
  <c r="L55" i="14" s="1"/>
  <c r="L63" i="14" a="1"/>
  <c r="L63" i="14" s="1"/>
  <c r="BN1654" i="10"/>
  <c r="AW1655" i="10"/>
  <c r="BO1655" i="10"/>
  <c r="BP1655" i="10"/>
  <c r="BQ1655" i="10"/>
  <c r="G31" i="16"/>
  <c r="A31" i="16"/>
  <c r="L8" i="14" a="1"/>
  <c r="L8" i="14" s="1"/>
  <c r="L43" i="14" a="1"/>
  <c r="L43" i="14" s="1"/>
  <c r="L72" i="14" a="1"/>
  <c r="L72" i="14" s="1"/>
  <c r="L6" i="14" a="1"/>
  <c r="L6" i="14" s="1"/>
  <c r="L73" i="14" a="1"/>
  <c r="L73" i="14" s="1"/>
  <c r="L3" i="14" a="1"/>
  <c r="L3" i="14" s="1"/>
  <c r="BH1655" i="10"/>
  <c r="BI1655" i="10"/>
  <c r="BF1654" i="10"/>
  <c r="AX1654" i="10"/>
  <c r="AU1655" i="10"/>
  <c r="AY1655" i="10" s="1"/>
  <c r="BG1655" i="10"/>
  <c r="D21" i="16"/>
  <c r="L13" i="14" a="1"/>
  <c r="L13" i="14" s="1"/>
  <c r="R1663" i="10"/>
  <c r="T1663" i="10"/>
  <c r="L83" i="14" a="1"/>
  <c r="L83" i="14" s="1"/>
  <c r="L57" i="14" a="1"/>
  <c r="L57" i="14" s="1"/>
  <c r="L78" i="14" a="1"/>
  <c r="L78" i="14" s="1"/>
  <c r="L47" i="14" a="1"/>
  <c r="L47" i="14" s="1"/>
  <c r="L20" i="14" a="1"/>
  <c r="L20" i="14" s="1"/>
  <c r="L21" i="14" a="1"/>
  <c r="L21" i="14" s="1"/>
  <c r="L17" i="14" a="1"/>
  <c r="L17" i="14" s="1"/>
  <c r="L15" i="14" a="1"/>
  <c r="L15" i="14" s="1"/>
  <c r="L50" i="14" a="1"/>
  <c r="L50" i="14" s="1"/>
  <c r="L49" i="14" a="1"/>
  <c r="L49" i="14" s="1"/>
  <c r="L35" i="14" a="1"/>
  <c r="L35" i="14" s="1"/>
  <c r="L86" i="14" a="1"/>
  <c r="L86" i="14" s="1"/>
  <c r="L75" i="14" a="1"/>
  <c r="L75" i="14" s="1"/>
  <c r="L25" i="14" a="1"/>
  <c r="L25" i="14" s="1"/>
  <c r="L2" i="14" a="1"/>
  <c r="L2" i="14" s="1"/>
  <c r="L9" i="14" a="1"/>
  <c r="L9" i="14" s="1"/>
  <c r="L84" i="14" a="1"/>
  <c r="L84" i="14" s="1"/>
  <c r="L4" i="14" a="1"/>
  <c r="L4" i="14" s="1"/>
  <c r="L32" i="14" a="1"/>
  <c r="L32" i="14" s="1"/>
  <c r="L77" i="14" a="1"/>
  <c r="L77" i="14" s="1"/>
  <c r="BO1665" i="10"/>
  <c r="L42" i="14" a="1"/>
  <c r="L42" i="14" s="1"/>
  <c r="L38" i="14" a="1"/>
  <c r="L38" i="14" s="1"/>
  <c r="L69" i="14" a="1"/>
  <c r="L69" i="14" s="1"/>
  <c r="L40" i="14" a="1"/>
  <c r="L40" i="14" s="1"/>
  <c r="L41" i="14" a="1"/>
  <c r="L41" i="14" s="1"/>
  <c r="L74" i="14" a="1"/>
  <c r="L74" i="14" s="1"/>
  <c r="AW1650" i="10"/>
  <c r="BN1650" i="10"/>
  <c r="BO1651" i="10"/>
  <c r="BP1651" i="10"/>
  <c r="BQ1651" i="10"/>
  <c r="BQ1665" i="10"/>
  <c r="AX1665" i="10"/>
  <c r="AU1664" i="10"/>
  <c r="AY1664" i="10" s="1"/>
  <c r="AZ1664" i="10" s="1"/>
  <c r="D32" i="16"/>
  <c r="L54" i="14" a="1"/>
  <c r="L54" i="14" s="1"/>
  <c r="P67" i="14"/>
  <c r="P88" i="14" s="1"/>
  <c r="BF1664" i="10"/>
  <c r="N67" i="14"/>
  <c r="N88" i="14" s="1"/>
  <c r="BG1665" i="10"/>
  <c r="BI1665" i="10"/>
  <c r="L81" i="14" a="1"/>
  <c r="L81" i="14" s="1"/>
  <c r="L28" i="14" a="1"/>
  <c r="L28" i="14" s="1"/>
  <c r="L36" i="14" a="1"/>
  <c r="L36" i="14" s="1"/>
  <c r="L29" i="14" a="1"/>
  <c r="L29" i="14" s="1"/>
  <c r="L30" i="14" a="1"/>
  <c r="L30" i="14" s="1"/>
  <c r="L19" i="14" a="1"/>
  <c r="L19" i="14" s="1"/>
  <c r="L53" i="14" a="1"/>
  <c r="L53" i="14" s="1"/>
  <c r="BP1665" i="10"/>
  <c r="L16" i="14" a="1"/>
  <c r="L16" i="14" s="1"/>
  <c r="L11" i="14" a="1"/>
  <c r="L11" i="14" s="1"/>
  <c r="L51" i="14" a="1"/>
  <c r="L51" i="14" s="1"/>
  <c r="L68" i="14" a="1"/>
  <c r="L68" i="14" s="1"/>
  <c r="L52" i="14" a="1"/>
  <c r="L52" i="14" s="1"/>
  <c r="L10" i="14" a="1"/>
  <c r="L10" i="14" s="1"/>
  <c r="L37" i="14" a="1"/>
  <c r="L37" i="14" s="1"/>
  <c r="L61" i="14" a="1"/>
  <c r="L61" i="14" s="1"/>
  <c r="L80" i="14" a="1"/>
  <c r="L80" i="14" s="1"/>
  <c r="L85" i="14" a="1"/>
  <c r="L85" i="14" s="1"/>
  <c r="L64" i="14" a="1"/>
  <c r="L64" i="14" s="1"/>
  <c r="L48" i="14" a="1"/>
  <c r="L48" i="14" s="1"/>
  <c r="L24" i="14" a="1"/>
  <c r="L24" i="14" s="1"/>
  <c r="L18" i="14" a="1"/>
  <c r="L18" i="14" s="1"/>
  <c r="AX1662" i="10"/>
  <c r="AU1663" i="10"/>
  <c r="AY1663" i="10" s="1"/>
  <c r="D29" i="16"/>
  <c r="BN1664" i="10"/>
  <c r="L34" i="14" a="1"/>
  <c r="L34" i="14" s="1"/>
  <c r="L23" i="14" a="1"/>
  <c r="L23" i="14" s="1"/>
  <c r="L70" i="14" a="1"/>
  <c r="L70" i="14" s="1"/>
  <c r="L39" i="14" a="1"/>
  <c r="L39" i="14" s="1"/>
  <c r="L82" i="14" a="1"/>
  <c r="L82" i="14" s="1"/>
  <c r="L66" i="14" a="1"/>
  <c r="L66" i="14" s="1"/>
  <c r="L22" i="14" a="1"/>
  <c r="L22" i="14" s="1"/>
  <c r="AW1663" i="10"/>
  <c r="L46" i="14" a="1"/>
  <c r="L46" i="14" s="1"/>
  <c r="L14" i="14" a="1"/>
  <c r="L14" i="14" s="1"/>
  <c r="L59" i="14" a="1"/>
  <c r="L59" i="14" s="1"/>
  <c r="L44" i="14" a="1"/>
  <c r="L44" i="14" s="1"/>
  <c r="L45" i="14" a="1"/>
  <c r="L45" i="14" s="1"/>
  <c r="L71" i="14" a="1"/>
  <c r="L71" i="14" s="1"/>
  <c r="L58" i="14" a="1"/>
  <c r="L58" i="14" s="1"/>
  <c r="N22" i="16"/>
  <c r="M22" i="16"/>
  <c r="O22" i="16"/>
  <c r="L22" i="16"/>
  <c r="BP1638" i="10"/>
  <c r="BL1638" i="10" s="1"/>
  <c r="BL1639" i="10"/>
  <c r="BO1638" i="10"/>
  <c r="BK1638" i="10" s="1"/>
  <c r="BK1639" i="10"/>
  <c r="BN1639" i="10"/>
  <c r="BJ1639" i="10" s="1"/>
  <c r="BJ1638" i="10"/>
  <c r="BQ37" i="10"/>
  <c r="BM37" i="10" s="1"/>
  <c r="AA39" i="16" s="1"/>
  <c r="BI1638" i="10"/>
  <c r="BE1638" i="10" s="1"/>
  <c r="BE1639" i="10"/>
  <c r="BQ1638" i="10"/>
  <c r="BM1638" i="10" s="1"/>
  <c r="BM1639" i="10"/>
  <c r="BC1639" i="10"/>
  <c r="BG1638" i="10"/>
  <c r="BC1638" i="10" s="1"/>
  <c r="BH1638" i="10"/>
  <c r="BD1638" i="10" s="1"/>
  <c r="BD1639" i="10"/>
  <c r="BB1638" i="10"/>
  <c r="BF1639" i="10"/>
  <c r="BB1639" i="10" s="1"/>
  <c r="AZ1638" i="10"/>
  <c r="BA1638" i="10"/>
  <c r="BA1639" i="10"/>
  <c r="AZ1639" i="10"/>
  <c r="BO37" i="10"/>
  <c r="BK37" i="10" s="1"/>
  <c r="Y39" i="16" s="1"/>
  <c r="BL38" i="10"/>
  <c r="Z40" i="16" s="1"/>
  <c r="T35" i="16"/>
  <c r="AV33" i="10" s="1"/>
  <c r="BQ34" i="10" s="1"/>
  <c r="BH1622" i="10"/>
  <c r="BD1622" i="10" s="1"/>
  <c r="BD1623" i="10"/>
  <c r="BI1622" i="10"/>
  <c r="BE1622" i="10" s="1"/>
  <c r="BE1623" i="10"/>
  <c r="BC1623" i="10"/>
  <c r="BG1622" i="10"/>
  <c r="BC1622" i="10" s="1"/>
  <c r="BA1622" i="10"/>
  <c r="AZ1622" i="10"/>
  <c r="AZ1623" i="10"/>
  <c r="BA1623" i="10"/>
  <c r="BF1623" i="10"/>
  <c r="BB1623" i="10" s="1"/>
  <c r="BB1622" i="10"/>
  <c r="AW1634" i="10"/>
  <c r="BQ1635" i="10"/>
  <c r="BO1635" i="10"/>
  <c r="BN1634" i="10"/>
  <c r="BP1635" i="10"/>
  <c r="BM1623" i="10"/>
  <c r="BQ1622" i="10"/>
  <c r="BM1622" i="10" s="1"/>
  <c r="D38" i="16"/>
  <c r="AX1635" i="10"/>
  <c r="AU1634" i="10"/>
  <c r="AY1634" i="10" s="1"/>
  <c r="BG1635" i="10"/>
  <c r="BF1634" i="10"/>
  <c r="BH1635" i="10"/>
  <c r="BI1635" i="10"/>
  <c r="BL1623" i="10"/>
  <c r="BP1622" i="10"/>
  <c r="BL1622" i="10" s="1"/>
  <c r="BK1623" i="10"/>
  <c r="BO1622" i="10"/>
  <c r="BK1622" i="10" s="1"/>
  <c r="BN1623" i="10"/>
  <c r="BJ1623" i="10" s="1"/>
  <c r="BJ1622" i="10"/>
  <c r="BK14" i="10"/>
  <c r="Y16" i="16" s="1"/>
  <c r="BP13" i="10"/>
  <c r="BL13" i="10" s="1"/>
  <c r="Z15" i="16" s="1"/>
  <c r="BQ31" i="10"/>
  <c r="BM31" i="10" s="1"/>
  <c r="AA33" i="16" s="1"/>
  <c r="BO31" i="10"/>
  <c r="BK31" i="10" s="1"/>
  <c r="Y33" i="16" s="1"/>
  <c r="BN32" i="10"/>
  <c r="BJ32" i="10" s="1"/>
  <c r="X34" i="16" s="1"/>
  <c r="O14" i="16"/>
  <c r="L14" i="16"/>
  <c r="M14" i="16"/>
  <c r="N14" i="16"/>
  <c r="BP5" i="10"/>
  <c r="BL5" i="10" s="1"/>
  <c r="Z7" i="16" s="1"/>
  <c r="BO5" i="10"/>
  <c r="BK5" i="10" s="1"/>
  <c r="Y7" i="16" s="1"/>
  <c r="BQ5" i="10"/>
  <c r="BM5" i="10" s="1"/>
  <c r="AA7" i="16" s="1"/>
  <c r="AX1669" i="10" l="1"/>
  <c r="BM14" i="10"/>
  <c r="AA16" i="16" s="1"/>
  <c r="AU1668" i="10"/>
  <c r="AY1668" i="10" s="1"/>
  <c r="AZ1668" i="10" s="1"/>
  <c r="S1668" i="10"/>
  <c r="BI1651" i="10"/>
  <c r="BI1650" i="10" s="1"/>
  <c r="BE1650" i="10" s="1"/>
  <c r="BH1664" i="10"/>
  <c r="BD1664" i="10" s="1"/>
  <c r="BH1651" i="10"/>
  <c r="BH1650" i="10" s="1"/>
  <c r="BD1650" i="10" s="1"/>
  <c r="BF1650" i="10"/>
  <c r="BB1650" i="10" s="1"/>
  <c r="BG1669" i="10"/>
  <c r="BG1668" i="10" s="1"/>
  <c r="BC1668" i="10" s="1"/>
  <c r="AU1650" i="10"/>
  <c r="AY1650" i="10" s="1"/>
  <c r="BA1650" i="10" s="1"/>
  <c r="BI1669" i="10"/>
  <c r="BE1669" i="10" s="1"/>
  <c r="AX1651" i="10"/>
  <c r="AZ1651" i="10" s="1"/>
  <c r="BF1668" i="10"/>
  <c r="BF1669" i="10" s="1"/>
  <c r="BB1669" i="10" s="1"/>
  <c r="BG1651" i="10"/>
  <c r="BG1650" i="10" s="1"/>
  <c r="BC1650" i="10" s="1"/>
  <c r="BP1669" i="10"/>
  <c r="BL1669" i="10" s="1"/>
  <c r="BN1668" i="10"/>
  <c r="BJ1668" i="10" s="1"/>
  <c r="BO1669" i="10"/>
  <c r="BK1669" i="10" s="1"/>
  <c r="BQ1669" i="10"/>
  <c r="BQ1668" i="10" s="1"/>
  <c r="BM1668" i="10" s="1"/>
  <c r="T27" i="16"/>
  <c r="AV25" i="10" s="1"/>
  <c r="BP26" i="10" s="1"/>
  <c r="O9" i="16"/>
  <c r="L9" i="16"/>
  <c r="M9" i="16"/>
  <c r="A24" i="16"/>
  <c r="G24" i="16"/>
  <c r="D26" i="16"/>
  <c r="BF1670" i="10"/>
  <c r="BI1671" i="10"/>
  <c r="BG1671" i="10"/>
  <c r="BH1671" i="10"/>
  <c r="AW1670" i="10"/>
  <c r="BQ1671" i="10"/>
  <c r="BO1671" i="10"/>
  <c r="BN1670" i="10"/>
  <c r="BP1671" i="10"/>
  <c r="BA1668" i="10"/>
  <c r="BH1668" i="10"/>
  <c r="BD1668" i="10" s="1"/>
  <c r="BD1669" i="10"/>
  <c r="AN1668" i="10"/>
  <c r="AP1668" i="10"/>
  <c r="AZ1669" i="10"/>
  <c r="BA1669" i="10"/>
  <c r="AX1671" i="10"/>
  <c r="AU1670" i="10"/>
  <c r="AY1670" i="10" s="1"/>
  <c r="S1670" i="10"/>
  <c r="U1670" i="10"/>
  <c r="O6" i="16"/>
  <c r="N6" i="16"/>
  <c r="L6" i="16"/>
  <c r="A6" i="16"/>
  <c r="T19" i="16"/>
  <c r="AV17" i="10" s="1"/>
  <c r="A20" i="16"/>
  <c r="G20" i="16"/>
  <c r="BL10" i="10"/>
  <c r="Z12" i="16" s="1"/>
  <c r="BP9" i="10"/>
  <c r="BL9" i="10" s="1"/>
  <c r="Z11" i="16" s="1"/>
  <c r="BO9" i="10"/>
  <c r="BK9" i="10" s="1"/>
  <c r="Y11" i="16" s="1"/>
  <c r="BK10" i="10"/>
  <c r="Y12" i="16" s="1"/>
  <c r="M17" i="16"/>
  <c r="O17" i="16"/>
  <c r="L17" i="16"/>
  <c r="N17" i="16"/>
  <c r="BN10" i="10"/>
  <c r="BJ10" i="10" s="1"/>
  <c r="X12" i="16" s="1"/>
  <c r="BJ9" i="10"/>
  <c r="X11" i="16" s="1"/>
  <c r="BQ9" i="10"/>
  <c r="BM9" i="10" s="1"/>
  <c r="AA11" i="16" s="1"/>
  <c r="BM10" i="10"/>
  <c r="AA12" i="16" s="1"/>
  <c r="U1650" i="10"/>
  <c r="Y1662" i="10"/>
  <c r="S1662" i="10" s="1"/>
  <c r="AV1663" i="10"/>
  <c r="AW1662" i="10" s="1"/>
  <c r="AL1663" i="10"/>
  <c r="AT1663" i="10"/>
  <c r="BI1663" i="10" s="1"/>
  <c r="T22" i="16"/>
  <c r="AV20" i="10" s="1"/>
  <c r="BA1664" i="10"/>
  <c r="BN1665" i="10"/>
  <c r="BJ1665" i="10" s="1"/>
  <c r="BJ1664" i="10"/>
  <c r="G29" i="16"/>
  <c r="A29" i="16"/>
  <c r="A21" i="16"/>
  <c r="G21" i="16"/>
  <c r="BB1664" i="10"/>
  <c r="BF1665" i="10"/>
  <c r="BB1665" i="10" s="1"/>
  <c r="BA1665" i="10"/>
  <c r="AZ1665" i="10"/>
  <c r="BC1655" i="10"/>
  <c r="BG1654" i="10"/>
  <c r="BC1654" i="10" s="1"/>
  <c r="BC1665" i="10"/>
  <c r="BG1664" i="10"/>
  <c r="BC1664" i="10" s="1"/>
  <c r="A32" i="16"/>
  <c r="G32" i="16"/>
  <c r="AZ1655" i="10"/>
  <c r="BA1655" i="10"/>
  <c r="N31" i="16"/>
  <c r="M31" i="16"/>
  <c r="O31" i="16"/>
  <c r="L31" i="16"/>
  <c r="AZ1654" i="10"/>
  <c r="BA1654" i="10"/>
  <c r="BQ1654" i="10"/>
  <c r="BM1654" i="10" s="1"/>
  <c r="BM1655" i="10"/>
  <c r="BQ1664" i="10"/>
  <c r="BM1664" i="10" s="1"/>
  <c r="BM1665" i="10"/>
  <c r="BO1664" i="10"/>
  <c r="BK1664" i="10" s="1"/>
  <c r="BK1665" i="10"/>
  <c r="L88" i="14"/>
  <c r="BB1654" i="10"/>
  <c r="BF1655" i="10"/>
  <c r="BB1655" i="10" s="1"/>
  <c r="BL1655" i="10"/>
  <c r="BP1654" i="10"/>
  <c r="BL1654" i="10" s="1"/>
  <c r="BQ1650" i="10"/>
  <c r="BM1650" i="10" s="1"/>
  <c r="BM1651" i="10"/>
  <c r="BI1654" i="10"/>
  <c r="BE1654" i="10" s="1"/>
  <c r="BE1655" i="10"/>
  <c r="BO1654" i="10"/>
  <c r="BK1654" i="10" s="1"/>
  <c r="BK1655" i="10"/>
  <c r="BP1650" i="10"/>
  <c r="BL1650" i="10" s="1"/>
  <c r="BL1651" i="10"/>
  <c r="BH1654" i="10"/>
  <c r="BD1654" i="10" s="1"/>
  <c r="BD1655" i="10"/>
  <c r="BO1650" i="10"/>
  <c r="BK1650" i="10" s="1"/>
  <c r="BK1651" i="10"/>
  <c r="BD1651" i="10"/>
  <c r="AN1650" i="10"/>
  <c r="AP1650" i="10"/>
  <c r="BN1655" i="10"/>
  <c r="BJ1655" i="10" s="1"/>
  <c r="BJ1654" i="10"/>
  <c r="BP1664" i="10"/>
  <c r="BL1664" i="10" s="1"/>
  <c r="BL1665" i="10"/>
  <c r="BE1665" i="10"/>
  <c r="BI1664" i="10"/>
  <c r="BE1664" i="10" s="1"/>
  <c r="D30" i="16"/>
  <c r="BN1651" i="10"/>
  <c r="BJ1651" i="10" s="1"/>
  <c r="BJ1650" i="10"/>
  <c r="BN33" i="10"/>
  <c r="BJ33" i="10" s="1"/>
  <c r="X35" i="16" s="1"/>
  <c r="BO34" i="10"/>
  <c r="BO33" i="10" s="1"/>
  <c r="BK33" i="10" s="1"/>
  <c r="Y35" i="16" s="1"/>
  <c r="BP34" i="10"/>
  <c r="BL34" i="10" s="1"/>
  <c r="Z36" i="16" s="1"/>
  <c r="BF1635" i="10"/>
  <c r="BB1635" i="10" s="1"/>
  <c r="BB1634" i="10"/>
  <c r="AZ1634" i="10"/>
  <c r="BA1634" i="10"/>
  <c r="BH1634" i="10"/>
  <c r="BD1634" i="10" s="1"/>
  <c r="BD1635" i="10"/>
  <c r="BA1635" i="10"/>
  <c r="AZ1635" i="10"/>
  <c r="BG1634" i="10"/>
  <c r="BC1634" i="10" s="1"/>
  <c r="BC1635" i="10"/>
  <c r="BM34" i="10"/>
  <c r="AA36" i="16" s="1"/>
  <c r="BQ33" i="10"/>
  <c r="BM33" i="10" s="1"/>
  <c r="AA35" i="16" s="1"/>
  <c r="A38" i="16"/>
  <c r="G38" i="16"/>
  <c r="BP1634" i="10"/>
  <c r="BL1634" i="10" s="1"/>
  <c r="BL1635" i="10"/>
  <c r="BN1635" i="10"/>
  <c r="BJ1635" i="10" s="1"/>
  <c r="BJ1634" i="10"/>
  <c r="BK1635" i="10"/>
  <c r="BO1634" i="10"/>
  <c r="BK1634" i="10" s="1"/>
  <c r="BI1634" i="10"/>
  <c r="BE1634" i="10" s="1"/>
  <c r="BE1635" i="10"/>
  <c r="BM1635" i="10"/>
  <c r="BQ1634" i="10"/>
  <c r="BM1634" i="10" s="1"/>
  <c r="T14" i="16"/>
  <c r="AV12" i="10" s="1"/>
  <c r="T9" i="16" l="1"/>
  <c r="AV7" i="10" s="1"/>
  <c r="BQ8" i="10" s="1"/>
  <c r="BF1651" i="10"/>
  <c r="BB1651" i="10" s="1"/>
  <c r="AZ1650" i="10"/>
  <c r="BN1669" i="10"/>
  <c r="BJ1669" i="10" s="1"/>
  <c r="BC1651" i="10"/>
  <c r="BI1668" i="10"/>
  <c r="BE1668" i="10" s="1"/>
  <c r="BB1668" i="10"/>
  <c r="BP1668" i="10"/>
  <c r="BL1668" i="10" s="1"/>
  <c r="BO1668" i="10"/>
  <c r="BK1668" i="10" s="1"/>
  <c r="BC1669" i="10"/>
  <c r="BN25" i="10"/>
  <c r="BJ25" i="10" s="1"/>
  <c r="X27" i="16" s="1"/>
  <c r="BE1651" i="10"/>
  <c r="BA1651" i="10"/>
  <c r="BO26" i="10"/>
  <c r="BK26" i="10" s="1"/>
  <c r="Y28" i="16" s="1"/>
  <c r="U1662" i="10"/>
  <c r="BM1669" i="10"/>
  <c r="BQ1663" i="10"/>
  <c r="BM1663" i="10" s="1"/>
  <c r="BQ26" i="10"/>
  <c r="BM26" i="10" s="1"/>
  <c r="AA28" i="16" s="1"/>
  <c r="BO1663" i="10"/>
  <c r="BK1663" i="10" s="1"/>
  <c r="BM1671" i="10"/>
  <c r="BQ1670" i="10"/>
  <c r="BM1670" i="10" s="1"/>
  <c r="BP1663" i="10"/>
  <c r="BL1663" i="10" s="1"/>
  <c r="BD1671" i="10"/>
  <c r="BH1670" i="10"/>
  <c r="BD1670" i="10" s="1"/>
  <c r="BG1670" i="10"/>
  <c r="BC1670" i="10" s="1"/>
  <c r="BC1671" i="10"/>
  <c r="BI1670" i="10"/>
  <c r="BE1670" i="10" s="1"/>
  <c r="BE1671" i="10"/>
  <c r="BF1671" i="10"/>
  <c r="BB1671" i="10" s="1"/>
  <c r="BB1670" i="10"/>
  <c r="G26" i="16"/>
  <c r="A26" i="16"/>
  <c r="N24" i="16"/>
  <c r="O24" i="16"/>
  <c r="L24" i="16"/>
  <c r="M24" i="16"/>
  <c r="BK1671" i="10"/>
  <c r="BO1670" i="10"/>
  <c r="BK1670" i="10" s="1"/>
  <c r="AZ1670" i="10"/>
  <c r="BA1670" i="10"/>
  <c r="BP1670" i="10"/>
  <c r="BL1670" i="10" s="1"/>
  <c r="BL1671" i="10"/>
  <c r="BJ1670" i="10"/>
  <c r="BN1671" i="10"/>
  <c r="BJ1671" i="10" s="1"/>
  <c r="BL26" i="10"/>
  <c r="Z28" i="16" s="1"/>
  <c r="BP25" i="10"/>
  <c r="BL25" i="10" s="1"/>
  <c r="Z27" i="16" s="1"/>
  <c r="AN1670" i="10"/>
  <c r="AP1670" i="10"/>
  <c r="AZ1671" i="10"/>
  <c r="BA1671" i="10"/>
  <c r="T6" i="16"/>
  <c r="AV4" i="10" s="1"/>
  <c r="BP4" i="10" s="1"/>
  <c r="BP3" i="10" s="1"/>
  <c r="BL3" i="10" s="1"/>
  <c r="Z5" i="16" s="1"/>
  <c r="T17" i="16"/>
  <c r="AV15" i="10" s="1"/>
  <c r="BH1663" i="10"/>
  <c r="BH1662" i="10" s="1"/>
  <c r="BD1662" i="10" s="1"/>
  <c r="D18" i="16"/>
  <c r="BF1662" i="10"/>
  <c r="BB1662" i="10" s="1"/>
  <c r="BG1663" i="10"/>
  <c r="BG1662" i="10" s="1"/>
  <c r="BC1662" i="10" s="1"/>
  <c r="O20" i="16"/>
  <c r="L20" i="16"/>
  <c r="M20" i="16"/>
  <c r="N20" i="16"/>
  <c r="AU1662" i="10"/>
  <c r="AY1662" i="10" s="1"/>
  <c r="AZ1662" i="10" s="1"/>
  <c r="AX1663" i="10"/>
  <c r="AZ1663" i="10" s="1"/>
  <c r="BN1662" i="10"/>
  <c r="BJ1662" i="10" s="1"/>
  <c r="T31" i="16"/>
  <c r="AV29" i="10" s="1"/>
  <c r="O29" i="16"/>
  <c r="L29" i="16"/>
  <c r="M29" i="16"/>
  <c r="N29" i="16"/>
  <c r="G30" i="16"/>
  <c r="A30" i="16"/>
  <c r="M21" i="16"/>
  <c r="N21" i="16"/>
  <c r="O21" i="16"/>
  <c r="L21" i="16"/>
  <c r="AN1662" i="10"/>
  <c r="AP1662" i="10"/>
  <c r="N32" i="16"/>
  <c r="M32" i="16"/>
  <c r="O32" i="16"/>
  <c r="L32" i="16"/>
  <c r="BN7" i="10"/>
  <c r="BP8" i="10"/>
  <c r="BI1662" i="10"/>
  <c r="BE1662" i="10" s="1"/>
  <c r="BE1663" i="10"/>
  <c r="BN34" i="10"/>
  <c r="BJ34" i="10" s="1"/>
  <c r="X36" i="16" s="1"/>
  <c r="BP33" i="10"/>
  <c r="BL33" i="10" s="1"/>
  <c r="Z35" i="16" s="1"/>
  <c r="BK34" i="10"/>
  <c r="Y36" i="16" s="1"/>
  <c r="O38" i="16"/>
  <c r="L38" i="16"/>
  <c r="N38" i="16"/>
  <c r="M38" i="16"/>
  <c r="BQ12" i="10"/>
  <c r="BO12" i="10"/>
  <c r="BP12" i="10"/>
  <c r="BN11" i="10"/>
  <c r="BO8" i="10" l="1"/>
  <c r="BK8" i="10" s="1"/>
  <c r="Y10" i="16" s="1"/>
  <c r="BN26" i="10"/>
  <c r="BJ26" i="10" s="1"/>
  <c r="X28" i="16" s="1"/>
  <c r="BO25" i="10"/>
  <c r="BK25" i="10" s="1"/>
  <c r="Y27" i="16" s="1"/>
  <c r="BQ1662" i="10"/>
  <c r="BM1662" i="10" s="1"/>
  <c r="BP1662" i="10"/>
  <c r="BL1662" i="10" s="1"/>
  <c r="BO1662" i="10"/>
  <c r="BK1662" i="10" s="1"/>
  <c r="BQ25" i="10"/>
  <c r="BM25" i="10" s="1"/>
  <c r="AA27" i="16" s="1"/>
  <c r="T24" i="16"/>
  <c r="AV22" i="10" s="1"/>
  <c r="BN21" i="10" s="1"/>
  <c r="BA1662" i="10"/>
  <c r="M26" i="16"/>
  <c r="L26" i="16"/>
  <c r="N26" i="16"/>
  <c r="O26" i="16"/>
  <c r="BL4" i="10"/>
  <c r="Z6" i="16" s="1"/>
  <c r="BQ4" i="10"/>
  <c r="BM4" i="10" s="1"/>
  <c r="AA6" i="16" s="1"/>
  <c r="BO4" i="10"/>
  <c r="BO3" i="10" s="1"/>
  <c r="BK3" i="10" s="1"/>
  <c r="Y5" i="16" s="1"/>
  <c r="BN3" i="10"/>
  <c r="BJ3" i="10" s="1"/>
  <c r="X5" i="16" s="1"/>
  <c r="BC1663" i="10"/>
  <c r="BF1663" i="10"/>
  <c r="BB1663" i="10" s="1"/>
  <c r="BA1663" i="10"/>
  <c r="T20" i="16"/>
  <c r="AV18" i="10" s="1"/>
  <c r="BD1663" i="10"/>
  <c r="A18" i="16"/>
  <c r="G18" i="16"/>
  <c r="BN1663" i="10"/>
  <c r="BJ1663" i="10" s="1"/>
  <c r="T32" i="16"/>
  <c r="AV30" i="10" s="1"/>
  <c r="BP30" i="10" s="1"/>
  <c r="BP29" i="10" s="1"/>
  <c r="BL29" i="10" s="1"/>
  <c r="Z31" i="16" s="1"/>
  <c r="T21" i="16"/>
  <c r="AV19" i="10" s="1"/>
  <c r="BP20" i="10" s="1"/>
  <c r="N30" i="16"/>
  <c r="M30" i="16"/>
  <c r="L30" i="16"/>
  <c r="O30" i="16"/>
  <c r="BL8" i="10"/>
  <c r="Z10" i="16" s="1"/>
  <c r="BP7" i="10"/>
  <c r="BL7" i="10" s="1"/>
  <c r="Z9" i="16" s="1"/>
  <c r="BN8" i="10"/>
  <c r="BJ8" i="10" s="1"/>
  <c r="X10" i="16" s="1"/>
  <c r="BJ7" i="10"/>
  <c r="X9" i="16" s="1"/>
  <c r="T29" i="16"/>
  <c r="AV27" i="10" s="1"/>
  <c r="BQ7" i="10"/>
  <c r="BM7" i="10" s="1"/>
  <c r="AA9" i="16" s="1"/>
  <c r="BM8" i="10"/>
  <c r="AA10" i="16" s="1"/>
  <c r="T38" i="16"/>
  <c r="AV36" i="10" s="1"/>
  <c r="BJ11" i="10"/>
  <c r="X13" i="16" s="1"/>
  <c r="BN12" i="10"/>
  <c r="BJ12" i="10" s="1"/>
  <c r="X14" i="16" s="1"/>
  <c r="BL12" i="10"/>
  <c r="Z14" i="16" s="1"/>
  <c r="BP11" i="10"/>
  <c r="BL11" i="10" s="1"/>
  <c r="Z13" i="16" s="1"/>
  <c r="BK12" i="10"/>
  <c r="Y14" i="16" s="1"/>
  <c r="BO11" i="10"/>
  <c r="BK11" i="10" s="1"/>
  <c r="Y13" i="16" s="1"/>
  <c r="BM12" i="10"/>
  <c r="AA14" i="16" s="1"/>
  <c r="BQ11" i="10"/>
  <c r="BM11" i="10" s="1"/>
  <c r="AA13" i="16" s="1"/>
  <c r="BO7" i="10" l="1"/>
  <c r="BK7" i="10" s="1"/>
  <c r="Y9" i="16" s="1"/>
  <c r="BO22" i="10"/>
  <c r="BO21" i="10" s="1"/>
  <c r="BK21" i="10" s="1"/>
  <c r="Y23" i="16" s="1"/>
  <c r="BQ22" i="10"/>
  <c r="BM22" i="10" s="1"/>
  <c r="AA24" i="16" s="1"/>
  <c r="BP22" i="10"/>
  <c r="BL22" i="10" s="1"/>
  <c r="Z24" i="16" s="1"/>
  <c r="BJ21" i="10"/>
  <c r="X23" i="16" s="1"/>
  <c r="BN22" i="10"/>
  <c r="BJ22" i="10" s="1"/>
  <c r="X24" i="16" s="1"/>
  <c r="T26" i="16"/>
  <c r="AV24" i="10" s="1"/>
  <c r="BK4" i="10"/>
  <c r="Y6" i="16" s="1"/>
  <c r="BN4" i="10"/>
  <c r="BJ4" i="10" s="1"/>
  <c r="X6" i="16" s="1"/>
  <c r="BQ3" i="10"/>
  <c r="BM3" i="10" s="1"/>
  <c r="AA5" i="16" s="1"/>
  <c r="M18" i="16"/>
  <c r="N18" i="16"/>
  <c r="L18" i="16"/>
  <c r="O18" i="16"/>
  <c r="BQ18" i="10"/>
  <c r="BP18" i="10"/>
  <c r="BO18" i="10"/>
  <c r="BN17" i="10"/>
  <c r="BO20" i="10"/>
  <c r="BO19" i="10" s="1"/>
  <c r="BK19" i="10" s="1"/>
  <c r="Y21" i="16" s="1"/>
  <c r="BN19" i="10"/>
  <c r="BJ19" i="10" s="1"/>
  <c r="X21" i="16" s="1"/>
  <c r="BQ20" i="10"/>
  <c r="BQ19" i="10" s="1"/>
  <c r="BM19" i="10" s="1"/>
  <c r="AA21" i="16" s="1"/>
  <c r="BO30" i="10"/>
  <c r="BO29" i="10" s="1"/>
  <c r="BK29" i="10" s="1"/>
  <c r="Y31" i="16" s="1"/>
  <c r="BQ30" i="10"/>
  <c r="BM30" i="10" s="1"/>
  <c r="AA32" i="16" s="1"/>
  <c r="BN29" i="10"/>
  <c r="BJ29" i="10" s="1"/>
  <c r="X31" i="16" s="1"/>
  <c r="BL30" i="10"/>
  <c r="Z32" i="16" s="1"/>
  <c r="T30" i="16"/>
  <c r="AV28" i="10" s="1"/>
  <c r="BQ28" i="10" s="1"/>
  <c r="BP19" i="10"/>
  <c r="BL19" i="10" s="1"/>
  <c r="Z21" i="16" s="1"/>
  <c r="BL20" i="10"/>
  <c r="Z22" i="16" s="1"/>
  <c r="BN35" i="10"/>
  <c r="BO36" i="10"/>
  <c r="BQ36" i="10"/>
  <c r="BP36" i="10"/>
  <c r="BK22" i="10" l="1"/>
  <c r="Y24" i="16" s="1"/>
  <c r="BP21" i="10"/>
  <c r="BL21" i="10" s="1"/>
  <c r="Z23" i="16" s="1"/>
  <c r="BQ21" i="10"/>
  <c r="BM21" i="10" s="1"/>
  <c r="AA23" i="16" s="1"/>
  <c r="T18" i="16"/>
  <c r="AV16" i="10" s="1"/>
  <c r="BN15" i="10" s="1"/>
  <c r="BN23" i="10"/>
  <c r="BO24" i="10"/>
  <c r="BP24" i="10"/>
  <c r="BQ24" i="10"/>
  <c r="BL18" i="10"/>
  <c r="Z20" i="16" s="1"/>
  <c r="BP17" i="10"/>
  <c r="BL17" i="10" s="1"/>
  <c r="Z19" i="16" s="1"/>
  <c r="BQ17" i="10"/>
  <c r="BM17" i="10" s="1"/>
  <c r="AA19" i="16" s="1"/>
  <c r="BM18" i="10"/>
  <c r="AA20" i="16" s="1"/>
  <c r="BN18" i="10"/>
  <c r="BJ18" i="10" s="1"/>
  <c r="X20" i="16" s="1"/>
  <c r="BJ17" i="10"/>
  <c r="X19" i="16" s="1"/>
  <c r="BK18" i="10"/>
  <c r="Y20" i="16" s="1"/>
  <c r="BO17" i="10"/>
  <c r="BK17" i="10" s="1"/>
  <c r="Y19" i="16" s="1"/>
  <c r="BN27" i="10"/>
  <c r="BN28" i="10" s="1"/>
  <c r="BJ28" i="10" s="1"/>
  <c r="X30" i="16" s="1"/>
  <c r="BP28" i="10"/>
  <c r="BL28" i="10" s="1"/>
  <c r="Z30" i="16" s="1"/>
  <c r="BM20" i="10"/>
  <c r="AA22" i="16" s="1"/>
  <c r="BN20" i="10"/>
  <c r="BJ20" i="10" s="1"/>
  <c r="X22" i="16" s="1"/>
  <c r="BK20" i="10"/>
  <c r="Y22" i="16" s="1"/>
  <c r="BK30" i="10"/>
  <c r="Y32" i="16" s="1"/>
  <c r="BN30" i="10"/>
  <c r="BJ30" i="10" s="1"/>
  <c r="X32" i="16" s="1"/>
  <c r="BQ29" i="10"/>
  <c r="BM29" i="10" s="1"/>
  <c r="AA31" i="16" s="1"/>
  <c r="BO28" i="10"/>
  <c r="BO27" i="10" s="1"/>
  <c r="BK27" i="10" s="1"/>
  <c r="Y29" i="16" s="1"/>
  <c r="BQ27" i="10"/>
  <c r="BM27" i="10" s="1"/>
  <c r="AA29" i="16" s="1"/>
  <c r="BM28" i="10"/>
  <c r="AA30" i="16" s="1"/>
  <c r="BP35" i="10"/>
  <c r="BL35" i="10" s="1"/>
  <c r="Z37" i="16" s="1"/>
  <c r="BL36" i="10"/>
  <c r="Z38" i="16" s="1"/>
  <c r="BM36" i="10"/>
  <c r="AA38" i="16" s="1"/>
  <c r="BQ35" i="10"/>
  <c r="BM35" i="10" s="1"/>
  <c r="AA37" i="16" s="1"/>
  <c r="BK36" i="10"/>
  <c r="Y38" i="16" s="1"/>
  <c r="BO35" i="10"/>
  <c r="BK35" i="10" s="1"/>
  <c r="Y37" i="16" s="1"/>
  <c r="BJ35" i="10"/>
  <c r="X37" i="16" s="1"/>
  <c r="BN36" i="10"/>
  <c r="BJ36" i="10" s="1"/>
  <c r="X38" i="16" s="1"/>
  <c r="BO16" i="10" l="1"/>
  <c r="BO15" i="10" s="1"/>
  <c r="BK15" i="10" s="1"/>
  <c r="Y17" i="16" s="1"/>
  <c r="BP16" i="10"/>
  <c r="BP15" i="10" s="1"/>
  <c r="BL15" i="10" s="1"/>
  <c r="Z17" i="16" s="1"/>
  <c r="BQ16" i="10"/>
  <c r="BQ15" i="10" s="1"/>
  <c r="BM15" i="10" s="1"/>
  <c r="AA17" i="16" s="1"/>
  <c r="BQ23" i="10"/>
  <c r="BM23" i="10" s="1"/>
  <c r="AA25" i="16" s="1"/>
  <c r="BM24" i="10"/>
  <c r="AA26" i="16" s="1"/>
  <c r="BL24" i="10"/>
  <c r="Z26" i="16" s="1"/>
  <c r="BP23" i="10"/>
  <c r="BL23" i="10" s="1"/>
  <c r="Z25" i="16" s="1"/>
  <c r="BK24" i="10"/>
  <c r="Y26" i="16" s="1"/>
  <c r="BO23" i="10"/>
  <c r="BK23" i="10" s="1"/>
  <c r="Y25" i="16" s="1"/>
  <c r="BN24" i="10"/>
  <c r="BJ24" i="10" s="1"/>
  <c r="X26" i="16" s="1"/>
  <c r="BJ23" i="10"/>
  <c r="X25" i="16" s="1"/>
  <c r="BN16" i="10"/>
  <c r="BJ16" i="10" s="1"/>
  <c r="X18" i="16" s="1"/>
  <c r="BJ15" i="10"/>
  <c r="X17" i="16" s="1"/>
  <c r="BJ27" i="10"/>
  <c r="X29" i="16" s="1"/>
  <c r="BP27" i="10"/>
  <c r="BL27" i="10" s="1"/>
  <c r="Z29" i="16" s="1"/>
  <c r="BK28" i="10"/>
  <c r="Y30" i="16" s="1"/>
  <c r="BK16" i="10" l="1"/>
  <c r="Y18" i="16" s="1"/>
  <c r="BL16" i="10"/>
  <c r="Z18" i="16" s="1"/>
  <c r="BM16" i="10"/>
  <c r="AA1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Simonetta</author>
  </authors>
  <commentList>
    <comment ref="V63" authorId="0" shapeId="0" xr:uid="{9177FDE0-13D8-4F0D-98D2-E9C9E516FF81}">
      <text>
        <r>
          <rPr>
            <b/>
            <sz val="9"/>
            <color indexed="81"/>
            <rFont val="Tahoma"/>
            <family val="2"/>
          </rPr>
          <t xml:space="preserve">Pat
</t>
        </r>
        <r>
          <rPr>
            <sz val="9"/>
            <color indexed="81"/>
            <rFont val="Tahoma"/>
            <family val="2"/>
          </rPr>
          <t>What we believe Home/Ice and Rest are worth. This column is used to predict future games.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W63" authorId="0" shapeId="0" xr:uid="{FECD243A-7C46-423C-8357-9338A58F1798}">
      <text>
        <r>
          <rPr>
            <b/>
            <sz val="9"/>
            <color indexed="81"/>
            <rFont val="Tahoma"/>
            <family val="2"/>
          </rPr>
          <t>Pat:</t>
        </r>
        <r>
          <rPr>
            <sz val="9"/>
            <color indexed="81"/>
            <rFont val="Tahoma"/>
            <family val="2"/>
          </rPr>
          <t xml:space="preserve">
Pat:
What the closing lines suggest Home/Ice and Rest are worth.This column is used to after the game to help get us a neutal GF#.</t>
        </r>
      </text>
    </comment>
    <comment ref="X63" authorId="0" shapeId="0" xr:uid="{D5A600E4-2164-4EAE-A9F7-999FF403D57D}">
      <text>
        <r>
          <rPr>
            <b/>
            <sz val="9"/>
            <color indexed="81"/>
            <rFont val="Tahoma"/>
            <family val="2"/>
          </rPr>
          <t>Pat:</t>
        </r>
        <r>
          <rPr>
            <sz val="9"/>
            <color indexed="81"/>
            <rFont val="Tahoma"/>
            <family val="2"/>
          </rPr>
          <t xml:space="preserve">
This is the increase/decrease amount we change the GF# based off the opponents goals against #</t>
        </r>
      </text>
    </comment>
    <comment ref="Y63" authorId="0" shapeId="0" xr:uid="{8DDF2A0A-5E10-43EB-9C52-BBA3D924BA11}">
      <text>
        <r>
          <rPr>
            <b/>
            <sz val="9"/>
            <color indexed="81"/>
            <rFont val="Tahoma"/>
            <family val="2"/>
          </rPr>
          <t>Pat:</t>
        </r>
        <r>
          <rPr>
            <sz val="9"/>
            <color indexed="81"/>
            <rFont val="Tahoma"/>
            <family val="2"/>
          </rPr>
          <t xml:space="preserve">
This is the increase/decrease amount we change the GA# based off the opponents goals for #</t>
        </r>
      </text>
    </comment>
    <comment ref="K64" authorId="0" shapeId="0" xr:uid="{C3513861-4040-4D65-A87A-66B9C9A46278}">
      <text>
        <r>
          <rPr>
            <b/>
            <sz val="9"/>
            <color indexed="81"/>
            <rFont val="Tahoma"/>
            <family val="2"/>
          </rPr>
          <t>Pat:</t>
        </r>
        <r>
          <rPr>
            <sz val="9"/>
            <color indexed="81"/>
            <rFont val="Tahoma"/>
            <family val="2"/>
          </rPr>
          <t xml:space="preserve">
This is the current average GF for the league</t>
        </r>
      </text>
    </comment>
    <comment ref="L64" authorId="0" shapeId="0" xr:uid="{E50A02DF-A8C7-4566-9291-B31D69C47199}">
      <text>
        <r>
          <rPr>
            <b/>
            <sz val="9"/>
            <color indexed="81"/>
            <rFont val="Tahoma"/>
            <family val="2"/>
          </rPr>
          <t>Pat:</t>
        </r>
        <r>
          <rPr>
            <sz val="9"/>
            <color indexed="81"/>
            <rFont val="Tahoma"/>
            <family val="2"/>
          </rPr>
          <t>This is the weighting we assign to every new game.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<sst xmlns="http://schemas.openxmlformats.org/spreadsheetml/2006/main" count="21488" uniqueCount="1956">
  <si>
    <t>Rest</t>
  </si>
  <si>
    <t>GF</t>
  </si>
  <si>
    <t>GA</t>
  </si>
  <si>
    <t>ML</t>
  </si>
  <si>
    <t>NJD</t>
  </si>
  <si>
    <t>BUF</t>
  </si>
  <si>
    <t>A</t>
  </si>
  <si>
    <t>BOS</t>
  </si>
  <si>
    <t>A22</t>
  </si>
  <si>
    <t>H</t>
  </si>
  <si>
    <t>FLA</t>
  </si>
  <si>
    <t>H22</t>
  </si>
  <si>
    <t>STL</t>
  </si>
  <si>
    <t>SEA</t>
  </si>
  <si>
    <t>CHI</t>
  </si>
  <si>
    <t>UTA</t>
  </si>
  <si>
    <t>WPG</t>
  </si>
  <si>
    <t>EDM</t>
  </si>
  <si>
    <t>TOR</t>
  </si>
  <si>
    <t>MTL</t>
  </si>
  <si>
    <t>NYR</t>
  </si>
  <si>
    <t>PIT</t>
  </si>
  <si>
    <t>CGY</t>
  </si>
  <si>
    <t>VAN</t>
  </si>
  <si>
    <t>COL</t>
  </si>
  <si>
    <t>VGK</t>
  </si>
  <si>
    <t>A01</t>
  </si>
  <si>
    <t>H10</t>
  </si>
  <si>
    <t>LAK</t>
  </si>
  <si>
    <t>A02</t>
  </si>
  <si>
    <t>DET</t>
  </si>
  <si>
    <t>H20</t>
  </si>
  <si>
    <t>CBJ</t>
  </si>
  <si>
    <t>MIN</t>
  </si>
  <si>
    <t>DAL</t>
  </si>
  <si>
    <t>NSH</t>
  </si>
  <si>
    <t>A12</t>
  </si>
  <si>
    <t>NYI</t>
  </si>
  <si>
    <t>H21</t>
  </si>
  <si>
    <t>OTT</t>
  </si>
  <si>
    <t>SJS</t>
  </si>
  <si>
    <t>TBL</t>
  </si>
  <si>
    <t>CAR</t>
  </si>
  <si>
    <t>PHI</t>
  </si>
  <si>
    <t>A21</t>
  </si>
  <si>
    <t>H12</t>
  </si>
  <si>
    <t>A11</t>
  </si>
  <si>
    <t>H11</t>
  </si>
  <si>
    <t>ANA</t>
  </si>
  <si>
    <t>WSH</t>
  </si>
  <si>
    <t>A00</t>
  </si>
  <si>
    <t>H00</t>
  </si>
  <si>
    <t>A10</t>
  </si>
  <si>
    <t>H01</t>
  </si>
  <si>
    <t>Date</t>
  </si>
  <si>
    <t>Team</t>
  </si>
  <si>
    <t>Home</t>
  </si>
  <si>
    <t>Our #</t>
  </si>
  <si>
    <t>dog_goal_input</t>
  </si>
  <si>
    <t>fav_goal_input</t>
  </si>
  <si>
    <t>dog_win_prob</t>
  </si>
  <si>
    <t>total_under_5.5_prob</t>
  </si>
  <si>
    <t>total_under_6.0_prob</t>
  </si>
  <si>
    <t>total_under_6.5_prob</t>
  </si>
  <si>
    <t>Closing</t>
  </si>
  <si>
    <t>Player</t>
  </si>
  <si>
    <t>GP</t>
  </si>
  <si>
    <t>TOI</t>
  </si>
  <si>
    <t>G</t>
  </si>
  <si>
    <t>TOTAL</t>
  </si>
  <si>
    <t>Chicago Blackhawks</t>
  </si>
  <si>
    <t>Florida Panthers</t>
  </si>
  <si>
    <t>Colorado Avalanche</t>
  </si>
  <si>
    <t>Los Angeles Kings</t>
  </si>
  <si>
    <t>Pittsburgh Penguins</t>
  </si>
  <si>
    <t>New York Rangers</t>
  </si>
  <si>
    <t>Calgary Flames</t>
  </si>
  <si>
    <t>Edmonton Oilers</t>
  </si>
  <si>
    <t>Montreal Canadiens</t>
  </si>
  <si>
    <t>Toronto Maple Leafs</t>
  </si>
  <si>
    <t>Vegas Golden Knights</t>
  </si>
  <si>
    <t>Boston Bruins</t>
  </si>
  <si>
    <t>Washington Capitals</t>
  </si>
  <si>
    <t>Buffalo Sabres</t>
  </si>
  <si>
    <t>New Jersey Devils</t>
  </si>
  <si>
    <t>Carolina Hurricanes</t>
  </si>
  <si>
    <t>Utah Mammoth</t>
  </si>
  <si>
    <t>Detroit Red Wings</t>
  </si>
  <si>
    <t>Philadelphia Flyers</t>
  </si>
  <si>
    <t>Columbus Blue Jackets</t>
  </si>
  <si>
    <t>Nashville Predators</t>
  </si>
  <si>
    <t>New York Islanders</t>
  </si>
  <si>
    <t>Anaheim Ducks</t>
  </si>
  <si>
    <t>Seattle Kraken</t>
  </si>
  <si>
    <t>San Jose Sharks</t>
  </si>
  <si>
    <t>Minnesota Wild</t>
  </si>
  <si>
    <t>St. Louis Blues</t>
  </si>
  <si>
    <t>Ottawa Senators</t>
  </si>
  <si>
    <t>Tampa Bay Lightning</t>
  </si>
  <si>
    <t>Vancouver Canucks</t>
  </si>
  <si>
    <t>Dallas Stars</t>
  </si>
  <si>
    <t>Winnipeg Jets</t>
  </si>
  <si>
    <t>Home/Away</t>
  </si>
  <si>
    <t>Away</t>
  </si>
  <si>
    <t>Team Name</t>
  </si>
  <si>
    <t>Team ABR</t>
  </si>
  <si>
    <t>H02</t>
  </si>
  <si>
    <t>A20</t>
  </si>
  <si>
    <t>Market #</t>
  </si>
  <si>
    <t>Futures Model</t>
  </si>
  <si>
    <t>Starting Goalie</t>
  </si>
  <si>
    <t>Smoothing</t>
  </si>
  <si>
    <t>Rate</t>
  </si>
  <si>
    <t>Opening</t>
  </si>
  <si>
    <t>GF#</t>
  </si>
  <si>
    <t>GA#</t>
  </si>
  <si>
    <t>game_id</t>
  </si>
  <si>
    <t>ABR</t>
  </si>
  <si>
    <t>Adj GF#</t>
  </si>
  <si>
    <t>Adj GA#</t>
  </si>
  <si>
    <t>Goalie</t>
  </si>
  <si>
    <t>Post GA</t>
  </si>
  <si>
    <t>Pre GA</t>
  </si>
  <si>
    <t>Post GF</t>
  </si>
  <si>
    <t>Pre GF</t>
  </si>
  <si>
    <t>Prev Row</t>
  </si>
  <si>
    <t>GA #</t>
  </si>
  <si>
    <t>Mrk Adj</t>
  </si>
  <si>
    <t>Our Adj</t>
  </si>
  <si>
    <t>Avg Goals</t>
  </si>
  <si>
    <t>Game Sit</t>
  </si>
  <si>
    <t>V Rest</t>
  </si>
  <si>
    <t>H / A</t>
  </si>
  <si>
    <t>game_date</t>
  </si>
  <si>
    <t>Helper</t>
  </si>
  <si>
    <t>Model Vs Close</t>
  </si>
  <si>
    <t>Oppont Adjustment</t>
  </si>
  <si>
    <t>Rest &amp; Home Away</t>
  </si>
  <si>
    <t>Game Specefic</t>
  </si>
  <si>
    <t xml:space="preserve">Market Adj. </t>
  </si>
  <si>
    <t>Comments</t>
  </si>
  <si>
    <t>REST</t>
  </si>
  <si>
    <t>Adjusted for Start of Season</t>
  </si>
  <si>
    <t>Date 1</t>
  </si>
  <si>
    <t>Date 2</t>
  </si>
  <si>
    <t>Date 3</t>
  </si>
  <si>
    <t>Lukas Dostal</t>
  </si>
  <si>
    <t>Petr Mrazek</t>
  </si>
  <si>
    <t>Jeremy Swayman</t>
  </si>
  <si>
    <t>Joonas Korpisalo</t>
  </si>
  <si>
    <t>Alexandar Georgiev</t>
  </si>
  <si>
    <t>Dustin Wolf</t>
  </si>
  <si>
    <t>Devin Cooley</t>
  </si>
  <si>
    <t>Frederik Andersen</t>
  </si>
  <si>
    <t>Pyotr Kochetkov</t>
  </si>
  <si>
    <t>Spencer Knight</t>
  </si>
  <si>
    <t>Laurent Brossoit</t>
  </si>
  <si>
    <t>Mackenzie Blackwood</t>
  </si>
  <si>
    <t>Scott Wedgewood</t>
  </si>
  <si>
    <t>Elvis Merzlikins</t>
  </si>
  <si>
    <t>Jake Oettinger</t>
  </si>
  <si>
    <t>John Gibson</t>
  </si>
  <si>
    <t>Cam Talbot</t>
  </si>
  <si>
    <t>Stuart Skinner</t>
  </si>
  <si>
    <t>Calvin Pickard</t>
  </si>
  <si>
    <t>Sergei Bobrovsky</t>
  </si>
  <si>
    <t>Daniil Tarasov</t>
  </si>
  <si>
    <t>Darcy Kuemper</t>
  </si>
  <si>
    <t>Anton Forsberg</t>
  </si>
  <si>
    <t>Filip Gustavsson</t>
  </si>
  <si>
    <t>Sam Montembeault</t>
  </si>
  <si>
    <t>Jakub Dobes</t>
  </si>
  <si>
    <t>Juuse Saros</t>
  </si>
  <si>
    <t>Jacob Markstrom</t>
  </si>
  <si>
    <t>Jake Allen</t>
  </si>
  <si>
    <t>Ilya Sorokin</t>
  </si>
  <si>
    <t>David Rittich</t>
  </si>
  <si>
    <t>Igor Shesterkin</t>
  </si>
  <si>
    <t>Jonathan Quick</t>
  </si>
  <si>
    <t>Linus Ullmark</t>
  </si>
  <si>
    <t>Dan Vladar</t>
  </si>
  <si>
    <t>Tristan Jarry</t>
  </si>
  <si>
    <t>Alex Nedeljkovic</t>
  </si>
  <si>
    <t>Yaroslav Askarov</t>
  </si>
  <si>
    <t>Joey Daccord</t>
  </si>
  <si>
    <t>Philipp Grubauer</t>
  </si>
  <si>
    <t>Jordan Binnington</t>
  </si>
  <si>
    <t>Andrei Vasilevskiy</t>
  </si>
  <si>
    <t>Jonas Johansson</t>
  </si>
  <si>
    <t>Anthony Stolarz</t>
  </si>
  <si>
    <t>Joseph Woll</t>
  </si>
  <si>
    <t>Karel Vejmelka</t>
  </si>
  <si>
    <t>Vitek Vanecek</t>
  </si>
  <si>
    <t>Thatcher Demko</t>
  </si>
  <si>
    <t>Kevin Lankinen</t>
  </si>
  <si>
    <t>Adin Hill</t>
  </si>
  <si>
    <t>Akira Schmid</t>
  </si>
  <si>
    <t>Logan Thompson</t>
  </si>
  <si>
    <t>Charlie Lindgren</t>
  </si>
  <si>
    <t>Connor Hellebuyck</t>
  </si>
  <si>
    <t>Eric Comrie</t>
  </si>
  <si>
    <t>SF</t>
  </si>
  <si>
    <t>SA</t>
  </si>
  <si>
    <t>1 Year</t>
  </si>
  <si>
    <t>Avg</t>
  </si>
  <si>
    <t>2025 SA</t>
  </si>
  <si>
    <t>SH% For</t>
  </si>
  <si>
    <t>SH% Ag</t>
  </si>
  <si>
    <t>Starting</t>
  </si>
  <si>
    <t>Team GF</t>
  </si>
  <si>
    <t>Alex / xG</t>
  </si>
  <si>
    <t>xG Score</t>
  </si>
  <si>
    <t>Adjusted Close</t>
  </si>
  <si>
    <t>Adjusted xG</t>
  </si>
  <si>
    <t>Weighting</t>
  </si>
  <si>
    <t>XG</t>
  </si>
  <si>
    <t>Our Model Fair Values</t>
  </si>
  <si>
    <t>Market Model Fair Values</t>
  </si>
  <si>
    <t>Team Home Ice</t>
  </si>
  <si>
    <t>Away GF</t>
  </si>
  <si>
    <t>Home GF Adj</t>
  </si>
  <si>
    <t>Away GF Adj</t>
  </si>
  <si>
    <t>Away GA Adj</t>
  </si>
  <si>
    <t>Home GA Adj</t>
  </si>
  <si>
    <t>Name</t>
  </si>
  <si>
    <t>Ukko-Pekka Luukkonen</t>
  </si>
  <si>
    <t>Ivan Prosvetov</t>
  </si>
  <si>
    <t>Jet Greaves</t>
  </si>
  <si>
    <t>Casey DeSmith</t>
  </si>
  <si>
    <t>Jesper Wallstedt</t>
  </si>
  <si>
    <t>Justus Annunen</t>
  </si>
  <si>
    <t>Samuel Ersson</t>
  </si>
  <si>
    <t>Arturs Silovs</t>
  </si>
  <si>
    <t>Joel Hofer</t>
  </si>
  <si>
    <t>Games Played</t>
  </si>
  <si>
    <t>Adj SV %</t>
  </si>
  <si>
    <t>Team SV %</t>
  </si>
  <si>
    <t>Team GAA</t>
  </si>
  <si>
    <t>Goalie GAA</t>
  </si>
  <si>
    <t>Adjust X</t>
  </si>
  <si>
    <t>Game ID</t>
  </si>
  <si>
    <t>Code</t>
  </si>
  <si>
    <t>Tomorrow</t>
  </si>
  <si>
    <t>Today</t>
  </si>
  <si>
    <t>Adjustment</t>
  </si>
  <si>
    <t>Team #</t>
  </si>
  <si>
    <t>Starter</t>
  </si>
  <si>
    <t>Backup</t>
  </si>
  <si>
    <t>Third</t>
  </si>
  <si>
    <t>Starter %</t>
  </si>
  <si>
    <t>Wghtd</t>
  </si>
  <si>
    <t>Saves</t>
  </si>
  <si>
    <t>Shots</t>
  </si>
  <si>
    <t>Goals</t>
  </si>
  <si>
    <t>xG</t>
  </si>
  <si>
    <t>GSAx</t>
  </si>
  <si>
    <t>Adj %</t>
  </si>
  <si>
    <t>Save %</t>
  </si>
  <si>
    <t>New Adj</t>
  </si>
  <si>
    <t>% of Starts</t>
  </si>
  <si>
    <t>2025020001 CHI</t>
  </si>
  <si>
    <t>2025020001 FLA</t>
  </si>
  <si>
    <t>2025020002 PIT</t>
  </si>
  <si>
    <t>2025020002 NYR</t>
  </si>
  <si>
    <t>2025020003 COL</t>
  </si>
  <si>
    <t>2025020003 LAK</t>
  </si>
  <si>
    <t>2025020004 MTL</t>
  </si>
  <si>
    <t>2025020004 TOR</t>
  </si>
  <si>
    <t>2025020005 BOS</t>
  </si>
  <si>
    <t>2025020005 WSH</t>
  </si>
  <si>
    <t>2025020006 CGY</t>
  </si>
  <si>
    <t>2025020006 EDM</t>
  </si>
  <si>
    <t>2025020007 LAK</t>
  </si>
  <si>
    <t>2025020007 VGK</t>
  </si>
  <si>
    <t>Alex Lyon</t>
  </si>
  <si>
    <t>2025020008 CHI</t>
  </si>
  <si>
    <t>2025020008 BOS</t>
  </si>
  <si>
    <t>2025020010 MTL</t>
  </si>
  <si>
    <t>2025020010 DET</t>
  </si>
  <si>
    <t>2025020013 NYI</t>
  </si>
  <si>
    <t>2025020013 PIT</t>
  </si>
  <si>
    <t>2025020009 NYR</t>
  </si>
  <si>
    <t>2025020009 BUF</t>
  </si>
  <si>
    <t>2025020011 OTT</t>
  </si>
  <si>
    <t>2025020011 TBL</t>
  </si>
  <si>
    <t>2025020012 PHI</t>
  </si>
  <si>
    <t>2025020012 FLA</t>
  </si>
  <si>
    <t>2025020014 NJD</t>
  </si>
  <si>
    <t>2025020014 CAR</t>
  </si>
  <si>
    <t>2025020016 CBJ</t>
  </si>
  <si>
    <t>2025020016 NSH</t>
  </si>
  <si>
    <t>2025020017 DAL</t>
  </si>
  <si>
    <t>2025020017 WPG</t>
  </si>
  <si>
    <t>2025020015 MIN</t>
  </si>
  <si>
    <t>2025020015 STL</t>
  </si>
  <si>
    <t>2025020018 UTA</t>
  </si>
  <si>
    <t>2025020018 COL</t>
  </si>
  <si>
    <t>2025020021 ANA</t>
  </si>
  <si>
    <t>2025020021 SEA</t>
  </si>
  <si>
    <t>2025020019 CGY</t>
  </si>
  <si>
    <t>2025020019 VAN</t>
  </si>
  <si>
    <t>2025020020 VGK</t>
  </si>
  <si>
    <t>2025020020 SJS</t>
  </si>
  <si>
    <t>Arvid Soderblom</t>
  </si>
  <si>
    <t>Cayden Primeau</t>
  </si>
  <si>
    <t>Current Team GA</t>
  </si>
  <si>
    <t>Starting Goalie GAA</t>
  </si>
  <si>
    <t>Current Goalie GAA</t>
  </si>
  <si>
    <t>Current Goalie ADJ X</t>
  </si>
  <si>
    <t>ALL Shots</t>
  </si>
  <si>
    <t>Avg Shots</t>
  </si>
  <si>
    <t>Goals Ag</t>
  </si>
  <si>
    <t>Team Avg</t>
  </si>
  <si>
    <t>2025020022 LAK</t>
  </si>
  <si>
    <t>LAK Darcy Kuemper</t>
  </si>
  <si>
    <t>2025020022 WPG</t>
  </si>
  <si>
    <t>WPG Connor Hellebuyck</t>
  </si>
  <si>
    <t>2025020023 STL</t>
  </si>
  <si>
    <t>STL Joel Hofer</t>
  </si>
  <si>
    <t>2025020023 CGY</t>
  </si>
  <si>
    <t>CGY Dustin Wolf</t>
  </si>
  <si>
    <t>2025020024 BUF</t>
  </si>
  <si>
    <t>BUF Alex Lyon</t>
  </si>
  <si>
    <t>2025020024 BOS</t>
  </si>
  <si>
    <t>BOS Jeremy Swayman</t>
  </si>
  <si>
    <t>2025020031 MTL</t>
  </si>
  <si>
    <t>MTL Sam Montembeault</t>
  </si>
  <si>
    <t>2025020031 CHI</t>
  </si>
  <si>
    <t>CHI Spencer Knight</t>
  </si>
  <si>
    <t>2025020026 NJD</t>
  </si>
  <si>
    <t>NJD Jacob Markstrom</t>
  </si>
  <si>
    <t>2025020026 TBL</t>
  </si>
  <si>
    <t>TBL Andrei Vasilevskiy</t>
  </si>
  <si>
    <t>2025020029 NYR</t>
  </si>
  <si>
    <t>NYR Igor Shesterkin</t>
  </si>
  <si>
    <t>2025020029 PIT</t>
  </si>
  <si>
    <t>PIT Arturs Silovs</t>
  </si>
  <si>
    <t>2025020027 OTT</t>
  </si>
  <si>
    <t>OTT Linus Ullmark</t>
  </si>
  <si>
    <t>2025020027 FLA</t>
  </si>
  <si>
    <t>FLA Sergei Bobrovsky</t>
  </si>
  <si>
    <t>2025020030 PHI</t>
  </si>
  <si>
    <t>PHI Samuel Ersson</t>
  </si>
  <si>
    <t>2025020030 CAR</t>
  </si>
  <si>
    <t>CAR Frederik Andersen</t>
  </si>
  <si>
    <t>2025020025 TOR</t>
  </si>
  <si>
    <t>TOR Anthony Stolarz</t>
  </si>
  <si>
    <t>2025020025 DET</t>
  </si>
  <si>
    <t>DET Cam Talbot</t>
  </si>
  <si>
    <t>2025020028 WSH</t>
  </si>
  <si>
    <t>WSH Logan Thompson</t>
  </si>
  <si>
    <t>2025020028 NYI</t>
  </si>
  <si>
    <t>NYI Ilya Sorokin</t>
  </si>
  <si>
    <t>2025020033 CBJ</t>
  </si>
  <si>
    <t>CBJ Elvis Merzlikins</t>
  </si>
  <si>
    <t>2025020033 MIN</t>
  </si>
  <si>
    <t>MIN Filip Gustavsson</t>
  </si>
  <si>
    <t>2025020032 UTA</t>
  </si>
  <si>
    <t>UTA Karel Vejmelka</t>
  </si>
  <si>
    <t>2025020032 NSH</t>
  </si>
  <si>
    <t>NSH Juuse Saros</t>
  </si>
  <si>
    <t>2025020034 DAL</t>
  </si>
  <si>
    <t>DAL Jake Oettinger</t>
  </si>
  <si>
    <t>2025020034 COL</t>
  </si>
  <si>
    <t>COL Scott Wedgewood</t>
  </si>
  <si>
    <t>2025020036 ANA</t>
  </si>
  <si>
    <t>ANA Petr Mrazek</t>
  </si>
  <si>
    <t>2025020036 SJS</t>
  </si>
  <si>
    <t>SJS Yaroslav Askarov</t>
  </si>
  <si>
    <t>2025020035 VAN</t>
  </si>
  <si>
    <t>VAN Thatcher Demko</t>
  </si>
  <si>
    <t>2025020035 EDM</t>
  </si>
  <si>
    <t>EDM Calvin Pickard</t>
  </si>
  <si>
    <t>2025020037 VGK</t>
  </si>
  <si>
    <t>VGK Adin Hill</t>
  </si>
  <si>
    <t>2025020037 SEA</t>
  </si>
  <si>
    <t>SEA Joey Daccord</t>
  </si>
  <si>
    <t>2025020038 WSH</t>
  </si>
  <si>
    <t>WSH Charlie Lindgren</t>
  </si>
  <si>
    <t>2025020038 NYR</t>
  </si>
  <si>
    <t>NYR Jonathan Quick</t>
  </si>
  <si>
    <t>S.J</t>
  </si>
  <si>
    <t>N.J</t>
  </si>
  <si>
    <t>L.A</t>
  </si>
  <si>
    <t>T.B</t>
  </si>
  <si>
    <t>GSAA</t>
  </si>
  <si>
    <t>dFSv%</t>
  </si>
  <si>
    <t>xFSv%</t>
  </si>
  <si>
    <t>FSv%</t>
  </si>
  <si>
    <t>Sv%</t>
  </si>
  <si>
    <t>xGA</t>
  </si>
  <si>
    <t>FA</t>
  </si>
  <si>
    <t>Position</t>
  </si>
  <si>
    <t>Season</t>
  </si>
  <si>
    <t>25-26</t>
  </si>
  <si>
    <t>Goalie Check</t>
  </si>
  <si>
    <t>Brandon Bussi</t>
  </si>
  <si>
    <t>2025020039 COL</t>
  </si>
  <si>
    <t>2025020039 BUF</t>
  </si>
  <si>
    <t>2025020041 NSH</t>
  </si>
  <si>
    <t>2025020041 OTT</t>
  </si>
  <si>
    <t>2025020040 TBL</t>
  </si>
  <si>
    <t>TBL Jonas Johansson</t>
  </si>
  <si>
    <t>2025020040 BOS</t>
  </si>
  <si>
    <t>BOS Joonas Korpisalo</t>
  </si>
  <si>
    <t>2025020042 WPG</t>
  </si>
  <si>
    <t>WPG Eric Comrie</t>
  </si>
  <si>
    <t>2025020042 NYI</t>
  </si>
  <si>
    <t>2025020043 DET</t>
  </si>
  <si>
    <t>2025020043 TOR</t>
  </si>
  <si>
    <t>2025020044 FLA</t>
  </si>
  <si>
    <t>FLA Daniil Tarasov</t>
  </si>
  <si>
    <t>2025020044 PHI</t>
  </si>
  <si>
    <t>PHI Dan Vladar</t>
  </si>
  <si>
    <t>2025020045 NJD</t>
  </si>
  <si>
    <t>NJD Jake Allen</t>
  </si>
  <si>
    <t>2025020045 CBJ</t>
  </si>
  <si>
    <t>CBJ Jet Greaves</t>
  </si>
  <si>
    <t>2025020046 STL</t>
  </si>
  <si>
    <t>STL Jordan Binnington</t>
  </si>
  <si>
    <t>2025020046 VAN</t>
  </si>
  <si>
    <t>VAN Kevin Lankinen</t>
  </si>
  <si>
    <t>2025020047 LAK</t>
  </si>
  <si>
    <t>2025020047 MIN</t>
  </si>
  <si>
    <t>MIN Jesper Wallstedt</t>
  </si>
  <si>
    <t>2025020048 UTA</t>
  </si>
  <si>
    <t>UTA Vitek Vanecek</t>
  </si>
  <si>
    <t>2025020048 CHI</t>
  </si>
  <si>
    <t>2025020051 EDM</t>
  </si>
  <si>
    <t>EDM Stuart Skinner</t>
  </si>
  <si>
    <t>2025020051 NYR</t>
  </si>
  <si>
    <t>2025020049 NSH</t>
  </si>
  <si>
    <t>NSH Justus Annunen</t>
  </si>
  <si>
    <t>2025020049 TOR</t>
  </si>
  <si>
    <t>TOR Cayden Primeau</t>
  </si>
  <si>
    <t>2025020050 SEA</t>
  </si>
  <si>
    <t>2025020050 MTL</t>
  </si>
  <si>
    <t>2025020052 TBL</t>
  </si>
  <si>
    <t>2025020052 WSH</t>
  </si>
  <si>
    <t>2025020053 VGK</t>
  </si>
  <si>
    <t>2025020053 CGY</t>
  </si>
  <si>
    <t>2025020054 MIN</t>
  </si>
  <si>
    <t>2025020054 DAL</t>
  </si>
  <si>
    <t>2025020055 CAR</t>
  </si>
  <si>
    <t>CAR Brandon Bussi</t>
  </si>
  <si>
    <t>2025020055 SJS</t>
  </si>
  <si>
    <t>2025020056 PIT</t>
  </si>
  <si>
    <t>PIT Tristan Jarry</t>
  </si>
  <si>
    <t>2025020056 ANA</t>
  </si>
  <si>
    <t>ANA Lukas Dostal</t>
  </si>
  <si>
    <t>Leevi Merilainen</t>
  </si>
  <si>
    <t>Casey Desmith</t>
  </si>
  <si>
    <t>2025020058 FLA</t>
  </si>
  <si>
    <t>2025020058 DET</t>
  </si>
  <si>
    <t>2025020057 OTT</t>
  </si>
  <si>
    <t>2025020057 BUF</t>
  </si>
  <si>
    <t>2025020060 CGY</t>
  </si>
  <si>
    <t>CGY Devin Cooley</t>
  </si>
  <si>
    <t>2025020060 UTA</t>
  </si>
  <si>
    <t>2025020059 CHI</t>
  </si>
  <si>
    <t>CHI Arvid Soderblom</t>
  </si>
  <si>
    <t>2025020059 STL</t>
  </si>
  <si>
    <t>2025020067 COL</t>
  </si>
  <si>
    <t>2025020067 CBJ</t>
  </si>
  <si>
    <t>2025020064 FLA</t>
  </si>
  <si>
    <t>2025020064 NJD</t>
  </si>
  <si>
    <t>2025020062 NSH</t>
  </si>
  <si>
    <t>2025020062 MTL</t>
  </si>
  <si>
    <t>MTL Jakub Dobes</t>
  </si>
  <si>
    <t>2025020061 NYR</t>
  </si>
  <si>
    <t>2025020061 TOR</t>
  </si>
  <si>
    <t>2025020063 SEA</t>
  </si>
  <si>
    <t>SEA Philipp Grubauer</t>
  </si>
  <si>
    <t>2025020063 OTT</t>
  </si>
  <si>
    <t>2025020066 WPG</t>
  </si>
  <si>
    <t>2025020066 PHI</t>
  </si>
  <si>
    <t>2025020065 EDM</t>
  </si>
  <si>
    <t>2025020065 NYI</t>
  </si>
  <si>
    <t>2025020068 VAN</t>
  </si>
  <si>
    <t>2025020068 DAL</t>
  </si>
  <si>
    <t>DAL Casey Desmith</t>
  </si>
  <si>
    <t>2025020069 BOS</t>
  </si>
  <si>
    <t>2025020069 VGK</t>
  </si>
  <si>
    <t>VGK Akira Schmid</t>
  </si>
  <si>
    <t>2025020070 CAR</t>
  </si>
  <si>
    <t>2025020070 ANA</t>
  </si>
  <si>
    <t>2025020071 PIT</t>
  </si>
  <si>
    <t>2025020071 LAK</t>
  </si>
  <si>
    <t>LAK Anton Forsberg</t>
  </si>
  <si>
    <t>NYI David Rittich</t>
  </si>
  <si>
    <t>Patrick GAA</t>
  </si>
  <si>
    <t>2025020073 MIN</t>
  </si>
  <si>
    <t>2025020073 WSH</t>
  </si>
  <si>
    <t>2025020072 TBL</t>
  </si>
  <si>
    <t>2025020072 DET</t>
  </si>
  <si>
    <t>DET John Gibson</t>
  </si>
  <si>
    <t>2025020074 VAN</t>
  </si>
  <si>
    <t>2025020074 CHI</t>
  </si>
  <si>
    <t>2025020075 SJS</t>
  </si>
  <si>
    <t>2025020075 UTA</t>
  </si>
  <si>
    <t>2025020076 FLA</t>
  </si>
  <si>
    <t>2025020076 BUF</t>
  </si>
  <si>
    <t>2025020077 NYI</t>
  </si>
  <si>
    <t>2025020077 OTT</t>
  </si>
  <si>
    <t>2025020078 EDM</t>
  </si>
  <si>
    <t>2025020078 NJD</t>
  </si>
  <si>
    <t>2025020083 DAL</t>
  </si>
  <si>
    <t>2025020083 STL</t>
  </si>
  <si>
    <t>2025020081 MIN</t>
  </si>
  <si>
    <t>2025020081 PHI</t>
  </si>
  <si>
    <t>2025020084 NSH</t>
  </si>
  <si>
    <t>2025020084 WPG</t>
  </si>
  <si>
    <t>2025020080 NYR</t>
  </si>
  <si>
    <t>2025020080 MTL</t>
  </si>
  <si>
    <t>2025020079 SEA</t>
  </si>
  <si>
    <t>2025020079 TOR</t>
  </si>
  <si>
    <t>2025020082 TBL</t>
  </si>
  <si>
    <t>2025020082 CBJ</t>
  </si>
  <si>
    <t>2025020085 BOS</t>
  </si>
  <si>
    <t>2025020085 COL</t>
  </si>
  <si>
    <t>2025020086 CAR</t>
  </si>
  <si>
    <t>2025020086 LAK</t>
  </si>
  <si>
    <t>2025020087 CGY</t>
  </si>
  <si>
    <t>2025020087 VGK</t>
  </si>
  <si>
    <t>2025020088 PIT</t>
  </si>
  <si>
    <t>2025020088 SJS</t>
  </si>
  <si>
    <t>SJS Alex Nedeljkovic</t>
  </si>
  <si>
    <t>Mads Sogard</t>
  </si>
  <si>
    <t>Chytil - oct 19</t>
  </si>
  <si>
    <t>ADJ TO FAIR</t>
  </si>
  <si>
    <t>Nico Daws</t>
  </si>
  <si>
    <t>Current Team GF</t>
  </si>
  <si>
    <t>2025020093 MIN</t>
  </si>
  <si>
    <t>2025020093 NYR</t>
  </si>
  <si>
    <t>2025020094 SEA</t>
  </si>
  <si>
    <t>2025020094 PHI</t>
  </si>
  <si>
    <t>2025020095 BUF</t>
  </si>
  <si>
    <t>2025020095 MTL</t>
  </si>
  <si>
    <t>2025020096 WPG</t>
  </si>
  <si>
    <t>2025020096 CGY</t>
  </si>
  <si>
    <t>2025020097 CAR</t>
  </si>
  <si>
    <t>2025020097 VGK</t>
  </si>
  <si>
    <t>Matt Murray</t>
  </si>
  <si>
    <t>Colten Ellis</t>
  </si>
  <si>
    <t>SEA Matt Murray</t>
  </si>
  <si>
    <t>NJD Nico Daws</t>
  </si>
  <si>
    <t>2025020108 MIN</t>
  </si>
  <si>
    <t>2025020108 NJD</t>
  </si>
  <si>
    <t>2025020109 DET</t>
  </si>
  <si>
    <t>2025020109 BUF</t>
  </si>
  <si>
    <t>2025020110 MTL</t>
  </si>
  <si>
    <t>2025020110 CGY</t>
  </si>
  <si>
    <t>Trent Miner</t>
  </si>
  <si>
    <t>2025020113 CHI</t>
  </si>
  <si>
    <t>2025020113 TBL</t>
  </si>
  <si>
    <t>2025020111 ANA</t>
  </si>
  <si>
    <t>2025020111 BOS</t>
  </si>
  <si>
    <t>2025020115 DET</t>
  </si>
  <si>
    <t>2025020115 NYI</t>
  </si>
  <si>
    <t>2025020112 PHI</t>
  </si>
  <si>
    <t>2025020112 OTT</t>
  </si>
  <si>
    <t>2025020114 PIT</t>
  </si>
  <si>
    <t>2025020114 FLA</t>
  </si>
  <si>
    <t>2025020116 SJS</t>
  </si>
  <si>
    <t>2025020116 NYR</t>
  </si>
  <si>
    <t>2025020120 SEA</t>
  </si>
  <si>
    <t>2025020120 WPG</t>
  </si>
  <si>
    <t>2025020117 UTA</t>
  </si>
  <si>
    <t>2025020117 STL</t>
  </si>
  <si>
    <t>2025020118 VAN</t>
  </si>
  <si>
    <t>2025020118 NSH</t>
  </si>
  <si>
    <t>2025020121 CAR</t>
  </si>
  <si>
    <t>2025020121 COL</t>
  </si>
  <si>
    <t>2025020119 LAK</t>
  </si>
  <si>
    <t>2025020119 DAL</t>
  </si>
  <si>
    <t>2025020122 MTL</t>
  </si>
  <si>
    <t>2025020122 EDM</t>
  </si>
  <si>
    <t>2025020124 SJS</t>
  </si>
  <si>
    <t>2025020124 NJD</t>
  </si>
  <si>
    <t>2025020125 WSH</t>
  </si>
  <si>
    <t>2025020125 CBJ</t>
  </si>
  <si>
    <t>2025020123 TOR</t>
  </si>
  <si>
    <t>2025020123 BUF</t>
  </si>
  <si>
    <t>2025020126 CGY</t>
  </si>
  <si>
    <t>2025020126 WPG</t>
  </si>
  <si>
    <t>Carl Lindbom</t>
  </si>
  <si>
    <t>2025020127 NYI</t>
  </si>
  <si>
    <t>2025020127 PHI</t>
  </si>
  <si>
    <t>2025020128 COL</t>
  </si>
  <si>
    <t>2025020128 BOS</t>
  </si>
  <si>
    <t>2025020129 ANA</t>
  </si>
  <si>
    <t>2025020129 TBL</t>
  </si>
  <si>
    <t>2025020131 UTA</t>
  </si>
  <si>
    <t>2025020131 MIN</t>
  </si>
  <si>
    <t>2025020130 VGK</t>
  </si>
  <si>
    <t>2025020130 FLA</t>
  </si>
  <si>
    <t>2025020132 BUF</t>
  </si>
  <si>
    <t>BUF Ukko-Pekka Luukkonen</t>
  </si>
  <si>
    <t>2025020132 TOR</t>
  </si>
  <si>
    <t>2025020134 CBJ</t>
  </si>
  <si>
    <t>2025020134 PIT</t>
  </si>
  <si>
    <t>2025020136 MTL</t>
  </si>
  <si>
    <t>2025020136 VAN</t>
  </si>
  <si>
    <t>2025020135 OTT</t>
  </si>
  <si>
    <t>2025020135 WSH</t>
  </si>
  <si>
    <t>2025020133 STL</t>
  </si>
  <si>
    <t>2025020133 DET</t>
  </si>
  <si>
    <t>2025020138 CAR</t>
  </si>
  <si>
    <t>2025020138 DAL</t>
  </si>
  <si>
    <t>2025020137 LAK</t>
  </si>
  <si>
    <t>2025020137 NSH</t>
  </si>
  <si>
    <t>2025020139 EDM</t>
  </si>
  <si>
    <t>2025020139 SEA</t>
  </si>
  <si>
    <t>2025020140 COL</t>
  </si>
  <si>
    <t>COL Trent Miner</t>
  </si>
  <si>
    <t>2025020140 NJD</t>
  </si>
  <si>
    <t>2025020141 VGK</t>
  </si>
  <si>
    <t>VGK Carl Lindbom</t>
  </si>
  <si>
    <t>2025020141 TBL</t>
  </si>
  <si>
    <t>2025020142 SJS</t>
  </si>
  <si>
    <t>2025020142 MIN</t>
  </si>
  <si>
    <t>2025020143 UTA</t>
  </si>
  <si>
    <t>2025020143 WPG</t>
  </si>
  <si>
    <t>2025020145 DAL</t>
  </si>
  <si>
    <t>2025020145 NSH</t>
  </si>
  <si>
    <t>2025020144 LAK</t>
  </si>
  <si>
    <t>2025020144 CHI</t>
  </si>
  <si>
    <t>2025020146 NYR</t>
  </si>
  <si>
    <t>2025020146 CGY</t>
  </si>
  <si>
    <t>2025020147 EDM</t>
  </si>
  <si>
    <t>2025020147 VAN</t>
  </si>
  <si>
    <t>2025020148 STL</t>
  </si>
  <si>
    <t>2025020148 PIT</t>
  </si>
  <si>
    <t>2025020149 BOS</t>
  </si>
  <si>
    <t>2025020149 OTT</t>
  </si>
  <si>
    <t>2025020150 PIT</t>
  </si>
  <si>
    <t>2025020150 PHI</t>
  </si>
  <si>
    <t>2025020151 CGY</t>
  </si>
  <si>
    <t>2025020151 TOR</t>
  </si>
  <si>
    <t>2025020155 VGK</t>
  </si>
  <si>
    <t>2025020155 CAR</t>
  </si>
  <si>
    <t>2025020152 CBJ</t>
  </si>
  <si>
    <t>2025020152 BUF</t>
  </si>
  <si>
    <t>2025020153 ANA</t>
  </si>
  <si>
    <t>2025020153 FLA</t>
  </si>
  <si>
    <t>2025020154 NYI</t>
  </si>
  <si>
    <t>2025020154 BOS</t>
  </si>
  <si>
    <t>2025020156 TBL</t>
  </si>
  <si>
    <t>2025020156 NSH</t>
  </si>
  <si>
    <t>2025020157 WPG</t>
  </si>
  <si>
    <t>2025020157 MIN</t>
  </si>
  <si>
    <t>2025020158 DET</t>
  </si>
  <si>
    <t>2025020158 STL</t>
  </si>
  <si>
    <t>2025020159 WSH</t>
  </si>
  <si>
    <t>2025020159 DAL</t>
  </si>
  <si>
    <t>2025020160 OTT</t>
  </si>
  <si>
    <t>2025020160 CHI</t>
  </si>
  <si>
    <t>2025020161 NJD</t>
  </si>
  <si>
    <t>2025020161 COL</t>
  </si>
  <si>
    <t>2025020162 UTA</t>
  </si>
  <si>
    <t>2025020162 EDM</t>
  </si>
  <si>
    <t>2025020163 NYR</t>
  </si>
  <si>
    <t>2025020163 VAN</t>
  </si>
  <si>
    <t>2025020164 MTL</t>
  </si>
  <si>
    <t>2025020164 SEA</t>
  </si>
  <si>
    <t>2025020165 LAK</t>
  </si>
  <si>
    <t>2025020165 SJS</t>
  </si>
  <si>
    <t>2025020166 TOR</t>
  </si>
  <si>
    <t>2025020166 CBJ</t>
  </si>
  <si>
    <t>2025020167 BUF</t>
  </si>
  <si>
    <t>2025020167 BOS</t>
  </si>
  <si>
    <t>2025020168 CGY</t>
  </si>
  <si>
    <t>2025020168 OTT</t>
  </si>
  <si>
    <t>2025020169 DAL</t>
  </si>
  <si>
    <t>2025020169 TBL</t>
  </si>
  <si>
    <t>2025020170 NSH</t>
  </si>
  <si>
    <t>2025020170 PHI</t>
  </si>
  <si>
    <t>2025020171 NYI</t>
  </si>
  <si>
    <t>2025020171 CAR</t>
  </si>
  <si>
    <t>2025020174 CHI</t>
  </si>
  <si>
    <t>2025020174 WPG</t>
  </si>
  <si>
    <t>2025020173 PIT</t>
  </si>
  <si>
    <t>2025020173 MIN</t>
  </si>
  <si>
    <t>2025020172 VAN</t>
  </si>
  <si>
    <t>2025020172 STL</t>
  </si>
  <si>
    <t>2025020175 NYR</t>
  </si>
  <si>
    <t>2025020175 EDM</t>
  </si>
  <si>
    <t>2025020176 NJD</t>
  </si>
  <si>
    <t>2025020176 SJS</t>
  </si>
  <si>
    <t>2025020177 DET</t>
  </si>
  <si>
    <t>2025020177 LAK</t>
  </si>
  <si>
    <t>Aleksei Kolosov</t>
  </si>
  <si>
    <t>Dubois Oct 31</t>
  </si>
  <si>
    <t>2025020178 COL</t>
  </si>
  <si>
    <t>2025020178 VGK</t>
  </si>
  <si>
    <t>2025020179 NYI</t>
  </si>
  <si>
    <t>2025020179 WSH</t>
  </si>
  <si>
    <t>2025020180 DET</t>
  </si>
  <si>
    <t>2025020180 ANA</t>
  </si>
  <si>
    <t>2025020181 CAR</t>
  </si>
  <si>
    <t>2025020181 BOS</t>
  </si>
  <si>
    <t>2025020182 PIT</t>
  </si>
  <si>
    <t>2025020182 WPG</t>
  </si>
  <si>
    <t>2025020183 CGY</t>
  </si>
  <si>
    <t>2025020183 NSH</t>
  </si>
  <si>
    <t>2025020184 COL</t>
  </si>
  <si>
    <t>COL Mackenzie Blackwood</t>
  </si>
  <si>
    <t>2025020184 SJS</t>
  </si>
  <si>
    <t>2025020185 DAL</t>
  </si>
  <si>
    <t>2025020185 FLA</t>
  </si>
  <si>
    <t>2025020187 OTT</t>
  </si>
  <si>
    <t>2025020187 MTL</t>
  </si>
  <si>
    <t>2025020189 STL</t>
  </si>
  <si>
    <t>2025020189 CBJ</t>
  </si>
  <si>
    <t>2025020188 TOR</t>
  </si>
  <si>
    <t>2025020188 PHI</t>
  </si>
  <si>
    <t>2025020190 VAN</t>
  </si>
  <si>
    <t>2025020190 MIN</t>
  </si>
  <si>
    <t>2025020186 WSH</t>
  </si>
  <si>
    <t>2025020186 BUF</t>
  </si>
  <si>
    <t>2025020191 NJD</t>
  </si>
  <si>
    <t>2025020191 LAK</t>
  </si>
  <si>
    <t>2025020192 CHI</t>
  </si>
  <si>
    <t>2025020192 EDM</t>
  </si>
  <si>
    <t>2025020193 NYR</t>
  </si>
  <si>
    <t>2025020193 SEA</t>
  </si>
  <si>
    <t>2025020194 TBL</t>
  </si>
  <si>
    <t>2025020194 UTA</t>
  </si>
  <si>
    <t>2025020195 CBJ</t>
  </si>
  <si>
    <t>2025020195 NYI</t>
  </si>
  <si>
    <t>2025020196 CGY</t>
  </si>
  <si>
    <t>2025020196 PHI</t>
  </si>
  <si>
    <t>PHI Aleksei Kolosov</t>
  </si>
  <si>
    <t>2025020198 DET</t>
  </si>
  <si>
    <t>2025020198 SJS</t>
  </si>
  <si>
    <t>2025020197 NJD</t>
  </si>
  <si>
    <t>2025020197 ANA</t>
  </si>
  <si>
    <t>2025020199 PIT</t>
  </si>
  <si>
    <t>2025020199 TOR</t>
  </si>
  <si>
    <t>2025020200 EDM</t>
  </si>
  <si>
    <t>2025020200 STL</t>
  </si>
  <si>
    <t>2025020201 VAN</t>
  </si>
  <si>
    <t>2025020201 NSH</t>
  </si>
  <si>
    <t>2025020202 CHI</t>
  </si>
  <si>
    <t>2025020202 SEA</t>
  </si>
  <si>
    <t>2025020205 BOS</t>
  </si>
  <si>
    <t>2025020205 NYI</t>
  </si>
  <si>
    <t>2025020206 CAR</t>
  </si>
  <si>
    <t>CAR Pyotr Kochetkov</t>
  </si>
  <si>
    <t>2025020206 NYR</t>
  </si>
  <si>
    <t>2025020204 PHI</t>
  </si>
  <si>
    <t>2025020204 MTL</t>
  </si>
  <si>
    <t>2025020203 UTA</t>
  </si>
  <si>
    <t>2025020203 BUF</t>
  </si>
  <si>
    <t>2025020207 EDM</t>
  </si>
  <si>
    <t>2025020207 DAL</t>
  </si>
  <si>
    <t>2025020208 NSH</t>
  </si>
  <si>
    <t>2025020208 MIN</t>
  </si>
  <si>
    <t>2025020209 TBL</t>
  </si>
  <si>
    <t>2025020209 COL</t>
  </si>
  <si>
    <t>2025020210 DET</t>
  </si>
  <si>
    <t>2025020210 VGK</t>
  </si>
  <si>
    <t>2025020211 FLA</t>
  </si>
  <si>
    <t>2025020211 ANA</t>
  </si>
  <si>
    <t>2025020212 WPG</t>
  </si>
  <si>
    <t>2025020212 LAK</t>
  </si>
  <si>
    <t>Sergie Murashov</t>
  </si>
  <si>
    <t>Jiri Patera</t>
  </si>
  <si>
    <t>2025020213 UTA</t>
  </si>
  <si>
    <t>2025020213 TOR</t>
  </si>
  <si>
    <t>2025020214 STL</t>
  </si>
  <si>
    <t>2025020214 WSH</t>
  </si>
  <si>
    <t>2025020215 CBJ</t>
  </si>
  <si>
    <t>2025020215 CGY</t>
  </si>
  <si>
    <t>2025020216 CHI</t>
  </si>
  <si>
    <t>2025020216 VAN</t>
  </si>
  <si>
    <t>2025020217 SJS</t>
  </si>
  <si>
    <t>2025020217 SEA</t>
  </si>
  <si>
    <t>2025020222 MIN</t>
  </si>
  <si>
    <t>2025020222 CAR</t>
  </si>
  <si>
    <t>2025020220 MTL</t>
  </si>
  <si>
    <t>2025020220 NJD</t>
  </si>
  <si>
    <t>2025020218 OTT</t>
  </si>
  <si>
    <t>2025020218 BOS</t>
  </si>
  <si>
    <t>2025020219 STL</t>
  </si>
  <si>
    <t>2025020219 BUF</t>
  </si>
  <si>
    <t>2025020221 WSH</t>
  </si>
  <si>
    <t>2025020221 PIT</t>
  </si>
  <si>
    <t>2025020224 ANA</t>
  </si>
  <si>
    <t>2025020224 DAL</t>
  </si>
  <si>
    <t>2025020223 PHI</t>
  </si>
  <si>
    <t>2025020223 NSH</t>
  </si>
  <si>
    <t>2025020226 FLA</t>
  </si>
  <si>
    <t>2025020226 LAK</t>
  </si>
  <si>
    <t>2025020225 TBL</t>
  </si>
  <si>
    <t>2025020225 VGK</t>
  </si>
  <si>
    <t>2025020228 MIN</t>
  </si>
  <si>
    <t>2025020228 NYI</t>
  </si>
  <si>
    <t>2025020227 NYR</t>
  </si>
  <si>
    <t>2025020227 DET</t>
  </si>
  <si>
    <t>2025020229 CHI</t>
  </si>
  <si>
    <t>2025020229 CGY</t>
  </si>
  <si>
    <t>2025020230 WPG</t>
  </si>
  <si>
    <t>2025020230 SJS</t>
  </si>
  <si>
    <t>Dennis Hildeby</t>
  </si>
  <si>
    <t>2025020231 PIT</t>
  </si>
  <si>
    <t>2025020231 NJD</t>
  </si>
  <si>
    <t>2025020232 OTT</t>
  </si>
  <si>
    <t>2025020232 PHI</t>
  </si>
  <si>
    <t>2025020233 DAL</t>
  </si>
  <si>
    <t>2025020233 NSH</t>
  </si>
  <si>
    <t>2025020234 BOS</t>
  </si>
  <si>
    <t>2025020234 TOR</t>
  </si>
  <si>
    <t>2025020238 BUF</t>
  </si>
  <si>
    <t>2025020238 CAR</t>
  </si>
  <si>
    <t>2025020237 NYI</t>
  </si>
  <si>
    <t>2025020237 NYR</t>
  </si>
  <si>
    <t>2025020239 SEA</t>
  </si>
  <si>
    <t>2025020239 STL</t>
  </si>
  <si>
    <t>2025020235 UTA</t>
  </si>
  <si>
    <t>2025020235 MTL</t>
  </si>
  <si>
    <t>2025020236 WSH</t>
  </si>
  <si>
    <t>2025020236 TBL</t>
  </si>
  <si>
    <t>2025020242 ANA</t>
  </si>
  <si>
    <t>2025020242 VGK</t>
  </si>
  <si>
    <t>2025020240 COL</t>
  </si>
  <si>
    <t>2025020240 EDM</t>
  </si>
  <si>
    <t>2025020241 CBJ</t>
  </si>
  <si>
    <t>2025020241 VAN</t>
  </si>
  <si>
    <t>2025020243 FLA</t>
  </si>
  <si>
    <t>2025020243 SJS</t>
  </si>
  <si>
    <t>2025020244 CHI</t>
  </si>
  <si>
    <t>2025020244 DET</t>
  </si>
  <si>
    <t>2025020245 LAK</t>
  </si>
  <si>
    <t>2025020245 PIT</t>
  </si>
  <si>
    <t>PIT Sergie Murashov</t>
  </si>
  <si>
    <t>2025020246 CAR</t>
  </si>
  <si>
    <t>2025020246 TOR</t>
  </si>
  <si>
    <t>TOR Dennis Hildeby</t>
  </si>
  <si>
    <t>2025020248 SEA</t>
  </si>
  <si>
    <t>2025020248 DAL</t>
  </si>
  <si>
    <t>2025020247 UTA</t>
  </si>
  <si>
    <t>2025020247 OTT</t>
  </si>
  <si>
    <t>2025020249 CGY</t>
  </si>
  <si>
    <t>2025020249 MIN</t>
  </si>
  <si>
    <t>2025020250 COL</t>
  </si>
  <si>
    <t>2025020250 VAN</t>
  </si>
  <si>
    <t>2025020251 WPG</t>
  </si>
  <si>
    <t>2025020251 ANA</t>
  </si>
  <si>
    <t>2025020253 NSH</t>
  </si>
  <si>
    <t>2025020253 NYR</t>
  </si>
  <si>
    <t>2025020252 NYI</t>
  </si>
  <si>
    <t>2025020252 NJD</t>
  </si>
  <si>
    <t>2025020254 CBJ</t>
  </si>
  <si>
    <t>2025020254 EDM</t>
  </si>
  <si>
    <t>2025020255 FLA</t>
  </si>
  <si>
    <t>2025020255 VGK</t>
  </si>
  <si>
    <t>2025020258 DAL</t>
  </si>
  <si>
    <t>2025020258 OTT</t>
  </si>
  <si>
    <t>2025020257 LAK</t>
  </si>
  <si>
    <t>2025020257 MTL</t>
  </si>
  <si>
    <t>2025020256 TOR</t>
  </si>
  <si>
    <t>2025020256 BOS</t>
  </si>
  <si>
    <t>2025020259 WSH</t>
  </si>
  <si>
    <t>2025020259 CAR</t>
  </si>
  <si>
    <t>2025020260 CGY</t>
  </si>
  <si>
    <t>2025020260 STL</t>
  </si>
  <si>
    <t>2025020261 SJS</t>
  </si>
  <si>
    <t>2025020261 MIN</t>
  </si>
  <si>
    <t>2025020262 ANA</t>
  </si>
  <si>
    <t>2025020262 COL</t>
  </si>
  <si>
    <t>2025020264 CBJ</t>
  </si>
  <si>
    <t>2025020264 SEA</t>
  </si>
  <si>
    <t>2025020263 WPG</t>
  </si>
  <si>
    <t>2025020263 VAN</t>
  </si>
  <si>
    <t>N</t>
  </si>
  <si>
    <t>2025020265 NYR</t>
  </si>
  <si>
    <t>2025020265 TBL</t>
  </si>
  <si>
    <t>2025020266 EDM</t>
  </si>
  <si>
    <t>2025020266 PHI</t>
  </si>
  <si>
    <t>2025020267 BUF</t>
  </si>
  <si>
    <t>2025020267 UTA</t>
  </si>
  <si>
    <t>2025020268 NJD</t>
  </si>
  <si>
    <t>2025020268 CHI</t>
  </si>
  <si>
    <t>2025020272 ANA</t>
  </si>
  <si>
    <t>2025020272 DET</t>
  </si>
  <si>
    <t>2025020271 BOS</t>
  </si>
  <si>
    <t>2025020271 OTT</t>
  </si>
  <si>
    <t>2025020270 DAL</t>
  </si>
  <si>
    <t>2025020270 MTL</t>
  </si>
  <si>
    <t>2025020269 LAK</t>
  </si>
  <si>
    <t>2025020269 TOR</t>
  </si>
  <si>
    <t>2025020273 WSH</t>
  </si>
  <si>
    <t>2025020273 FLA</t>
  </si>
  <si>
    <t>2025020274 EDM</t>
  </si>
  <si>
    <t>2025020274 CBJ</t>
  </si>
  <si>
    <t>2025020275 BUF</t>
  </si>
  <si>
    <t>2025020275 COL</t>
  </si>
  <si>
    <t>2025020276 SJS</t>
  </si>
  <si>
    <t>2025020276 CGY</t>
  </si>
  <si>
    <t>2025020277 NYI</t>
  </si>
  <si>
    <t>2025020277 VGK</t>
  </si>
  <si>
    <t>2025020278 WPG</t>
  </si>
  <si>
    <t>2025020278 SEA</t>
  </si>
  <si>
    <t>Skiiner/Misa Nov 15</t>
  </si>
  <si>
    <t>2025020281 PIT</t>
  </si>
  <si>
    <t>2025020281 NSH</t>
  </si>
  <si>
    <t>2025020279 VAN</t>
  </si>
  <si>
    <t>2025020279 CAR</t>
  </si>
  <si>
    <t>2025020280 PHI</t>
  </si>
  <si>
    <t>2025020280 STL</t>
  </si>
  <si>
    <t>2025020282 NYI</t>
  </si>
  <si>
    <t>2025020282 UTA</t>
  </si>
  <si>
    <t>2025020283 TBL</t>
  </si>
  <si>
    <t>2025020283 FLA</t>
  </si>
  <si>
    <t>2025020284 ANA</t>
  </si>
  <si>
    <t>2025020284 MIN</t>
  </si>
  <si>
    <t>2025020285 BOS</t>
  </si>
  <si>
    <t>2025020285 MTL</t>
  </si>
  <si>
    <t>2025020287 BUF</t>
  </si>
  <si>
    <t>BUF Colten Ellis</t>
  </si>
  <si>
    <t>2025020287 DET</t>
  </si>
  <si>
    <t>2025020289 EDM</t>
  </si>
  <si>
    <t>2025020289 CAR</t>
  </si>
  <si>
    <t>2025020286 LAK</t>
  </si>
  <si>
    <t>2025020286 OTT</t>
  </si>
  <si>
    <t>2025020288 NJD</t>
  </si>
  <si>
    <t>2025020288 WSH</t>
  </si>
  <si>
    <t>2025020290 NYR</t>
  </si>
  <si>
    <t>2025020290 CBJ</t>
  </si>
  <si>
    <t>2025020291 TOR</t>
  </si>
  <si>
    <t>TOR Joseph Woll</t>
  </si>
  <si>
    <t>2025020291 CHI</t>
  </si>
  <si>
    <t>2025020293 PHI</t>
  </si>
  <si>
    <t>2025020293 DAL</t>
  </si>
  <si>
    <t>2025020292 VGK</t>
  </si>
  <si>
    <t>2025020292 STL</t>
  </si>
  <si>
    <t>2025020295 SJS</t>
  </si>
  <si>
    <t>2025020295 SEA</t>
  </si>
  <si>
    <t>2025020294 WPG</t>
  </si>
  <si>
    <t>Romanov</t>
  </si>
  <si>
    <t>2025020294 CGY</t>
  </si>
  <si>
    <t>2025020296 NSH</t>
  </si>
  <si>
    <t>2025020296 PIT</t>
  </si>
  <si>
    <t>2025020297 VAN</t>
  </si>
  <si>
    <t>2025020297 TBL</t>
  </si>
  <si>
    <t>2025020298 VGK</t>
  </si>
  <si>
    <t>2025020298 MIN</t>
  </si>
  <si>
    <t>2025020299 DET</t>
  </si>
  <si>
    <t>2025020299 NYR</t>
  </si>
  <si>
    <t>2025020300 NYI</t>
  </si>
  <si>
    <t>2025020300 COL</t>
  </si>
  <si>
    <t>2025020301 CAR</t>
  </si>
  <si>
    <t>2025020301 BOS</t>
  </si>
  <si>
    <t>2025020302 EDM</t>
  </si>
  <si>
    <t>2025020302 BUF</t>
  </si>
  <si>
    <t>2025020304 LAK</t>
  </si>
  <si>
    <t>2025020304 WSH</t>
  </si>
  <si>
    <t>2025020303 VAN</t>
  </si>
  <si>
    <t>VAN Jiri Patera</t>
  </si>
  <si>
    <t>2025020303 FLA</t>
  </si>
  <si>
    <t>2025020305 MTL</t>
  </si>
  <si>
    <t>2025020305 CBJ</t>
  </si>
  <si>
    <t>2025020306 UTA</t>
  </si>
  <si>
    <t>2025020306 ANA</t>
  </si>
  <si>
    <t>2025020309 NJD</t>
  </si>
  <si>
    <t>2025020309 TBL</t>
  </si>
  <si>
    <t>2025020308 SEA</t>
  </si>
  <si>
    <t>2025020308 DET</t>
  </si>
  <si>
    <t>2025020307 STL</t>
  </si>
  <si>
    <t>2025020307 TOR</t>
  </si>
  <si>
    <t>2025020311 CBJ</t>
  </si>
  <si>
    <t>2025020311 WPG</t>
  </si>
  <si>
    <t>2025020310 NYI</t>
  </si>
  <si>
    <t>2025020310 DAL</t>
  </si>
  <si>
    <t>2025020312 CGY</t>
  </si>
  <si>
    <t>2025020312 CHI</t>
  </si>
  <si>
    <t>2025020313 NYR</t>
  </si>
  <si>
    <t>2025020313 VGK</t>
  </si>
  <si>
    <t>2025020314 UTA</t>
  </si>
  <si>
    <t>2025020314 SJS</t>
  </si>
  <si>
    <t>2025020315 EDM</t>
  </si>
  <si>
    <t>2025020315 WSH</t>
  </si>
  <si>
    <t>2025020316 CGY</t>
  </si>
  <si>
    <t>2025020316 BUF</t>
  </si>
  <si>
    <t>2025020317 CAR</t>
  </si>
  <si>
    <t>2025020317 MIN</t>
  </si>
  <si>
    <t>2025020318 BOS</t>
  </si>
  <si>
    <t>2025020318 ANA</t>
  </si>
  <si>
    <t>2025020319 CBJ</t>
  </si>
  <si>
    <t>2025020319 TOR</t>
  </si>
  <si>
    <t>2025020323 NJD</t>
  </si>
  <si>
    <t>2025020323 FLA</t>
  </si>
  <si>
    <t>2025020321 NYI</t>
  </si>
  <si>
    <t>2025020321 DET</t>
  </si>
  <si>
    <t>2025020324 STL</t>
  </si>
  <si>
    <t>2025020324 PHI</t>
  </si>
  <si>
    <t>2025020320 WSH</t>
  </si>
  <si>
    <t>2025020320 MTL</t>
  </si>
  <si>
    <t>2025020322 EDM</t>
  </si>
  <si>
    <t>2025020322 TBL</t>
  </si>
  <si>
    <t>2025020325 SEA</t>
  </si>
  <si>
    <t>2025020325 CHI</t>
  </si>
  <si>
    <t>2025020326 NYR</t>
  </si>
  <si>
    <t>2025020326 COL</t>
  </si>
  <si>
    <t>2025020327 VGK</t>
  </si>
  <si>
    <t>2025020327 UTA</t>
  </si>
  <si>
    <t>2025020328 DAL</t>
  </si>
  <si>
    <t>2025020328 VAN</t>
  </si>
  <si>
    <t>2025020330 LAK</t>
  </si>
  <si>
    <t>2025020330 SJS</t>
  </si>
  <si>
    <t>2025020329 OTT</t>
  </si>
  <si>
    <t>2025020329 ANA</t>
  </si>
  <si>
    <t>2025020331 CHI</t>
  </si>
  <si>
    <t>2025020331 BUF</t>
  </si>
  <si>
    <t>2025020332 MIN</t>
  </si>
  <si>
    <t>2025020332 PIT</t>
  </si>
  <si>
    <t>2025020333 CAR</t>
  </si>
  <si>
    <t>2025020333 WPG</t>
  </si>
  <si>
    <t>2025020334 BOS</t>
  </si>
  <si>
    <t>2025020334 LAK</t>
  </si>
  <si>
    <t>2025020335 CBJ</t>
  </si>
  <si>
    <t>2025020335 DET</t>
  </si>
  <si>
    <t>2025020336 STL</t>
  </si>
  <si>
    <t>2025020336 NYI</t>
  </si>
  <si>
    <t>2025020338 EDM</t>
  </si>
  <si>
    <t>2025020338 FLA</t>
  </si>
  <si>
    <t>2025020339 NJD</t>
  </si>
  <si>
    <t>2025020339 PHI</t>
  </si>
  <si>
    <t>2025020342 OTT</t>
  </si>
  <si>
    <t>2025020342 SJS</t>
  </si>
  <si>
    <t>2025020340 SEA</t>
  </si>
  <si>
    <t>2025020340 PIT</t>
  </si>
  <si>
    <t>2025020341 TBL</t>
  </si>
  <si>
    <t>2025020341 WSH</t>
  </si>
  <si>
    <t>2025020337 TOR</t>
  </si>
  <si>
    <t>2025020337 MTL</t>
  </si>
  <si>
    <t>2025020343 COL</t>
  </si>
  <si>
    <t>2025020343 NSH</t>
  </si>
  <si>
    <t>2025020344 NYR</t>
  </si>
  <si>
    <t>2025020344 UTA</t>
  </si>
  <si>
    <t>2025020345 DAL</t>
  </si>
  <si>
    <t>2025020345 CGY</t>
  </si>
  <si>
    <t>2025020346 VGK</t>
  </si>
  <si>
    <t>2025020346 ANA</t>
  </si>
  <si>
    <t>2025020347 CAR</t>
  </si>
  <si>
    <t>2025020347 BUF</t>
  </si>
  <si>
    <t>2025020348 MIN</t>
  </si>
  <si>
    <t>2025020348 WPG</t>
  </si>
  <si>
    <t>2025020349 SEA</t>
  </si>
  <si>
    <t>2025020349 NYI</t>
  </si>
  <si>
    <t>2025020350 COL</t>
  </si>
  <si>
    <t>2025020350 CHI</t>
  </si>
  <si>
    <t>2025020351 BOS</t>
  </si>
  <si>
    <t>2025020351 SJS</t>
  </si>
  <si>
    <t>2025020352 CGY</t>
  </si>
  <si>
    <t>2025020352 VAN</t>
  </si>
  <si>
    <t>2025020356 CBJ</t>
  </si>
  <si>
    <t>2025020356 WSH</t>
  </si>
  <si>
    <t>2025020354 DET</t>
  </si>
  <si>
    <t>2025020354 NJD</t>
  </si>
  <si>
    <t>2025020353 PHI</t>
  </si>
  <si>
    <t>2025020353 TBL</t>
  </si>
  <si>
    <t>2025020355 STL</t>
  </si>
  <si>
    <t>2025020355 NYR</t>
  </si>
  <si>
    <t>2025020357 FLA</t>
  </si>
  <si>
    <t>2025020357 NSH</t>
  </si>
  <si>
    <t>2025020359 OTT</t>
  </si>
  <si>
    <t>2025020359 LAK</t>
  </si>
  <si>
    <t>2025020358 VGK</t>
  </si>
  <si>
    <t>2025020358 UTA</t>
  </si>
  <si>
    <t>2025020360 DAL</t>
  </si>
  <si>
    <t>2025020360 EDM</t>
  </si>
  <si>
    <t>Palmeri</t>
  </si>
  <si>
    <t>2025020365 BOS</t>
  </si>
  <si>
    <t>2025020365 NYI</t>
  </si>
  <si>
    <t>2025020366 BUF</t>
  </si>
  <si>
    <t>2025020366 PIT</t>
  </si>
  <si>
    <t>2025020362 CGY</t>
  </si>
  <si>
    <t>2025020362 TBL</t>
  </si>
  <si>
    <t>2025020361 NSH</t>
  </si>
  <si>
    <t>2025020361 DET</t>
  </si>
  <si>
    <t>2025020368 NYR</t>
  </si>
  <si>
    <t>2025020368 CAR</t>
  </si>
  <si>
    <t>2025020363 PHI</t>
  </si>
  <si>
    <t>2025020363 FLA</t>
  </si>
  <si>
    <t>2025020364 STL</t>
  </si>
  <si>
    <t>2025020364 NJD</t>
  </si>
  <si>
    <t>2025020369 TOR</t>
  </si>
  <si>
    <t>2025020369 CBJ</t>
  </si>
  <si>
    <t>2025020367 WPG</t>
  </si>
  <si>
    <t>2025020367 WSH</t>
  </si>
  <si>
    <t>2025020370 MIN</t>
  </si>
  <si>
    <t>2025020370 CHI</t>
  </si>
  <si>
    <t>2025020371 SJS</t>
  </si>
  <si>
    <t>2025020371 COL</t>
  </si>
  <si>
    <t>2025020372 MTL</t>
  </si>
  <si>
    <t>2025020372 UTA</t>
  </si>
  <si>
    <t>2025020375 DAL</t>
  </si>
  <si>
    <t>2025020375 SEA</t>
  </si>
  <si>
    <t>2025020373 OTT</t>
  </si>
  <si>
    <t>2025020373 VGK</t>
  </si>
  <si>
    <t>2025020374 VAN</t>
  </si>
  <si>
    <t>2025020374 ANA</t>
  </si>
  <si>
    <t>2025020377 TBL</t>
  </si>
  <si>
    <t>2025020377 DET</t>
  </si>
  <si>
    <t>2025020376 NYR</t>
  </si>
  <si>
    <t>2025020376 BOS</t>
  </si>
  <si>
    <t>2025020378 COL</t>
  </si>
  <si>
    <t>2025020378 MIN</t>
  </si>
  <si>
    <t>2025020380 CGY</t>
  </si>
  <si>
    <t>2025020380 FLA</t>
  </si>
  <si>
    <t>2025020384 LAK</t>
  </si>
  <si>
    <t>2025020384 ANA</t>
  </si>
  <si>
    <t>2025020383 MTL</t>
  </si>
  <si>
    <t>2025020383 VGK</t>
  </si>
  <si>
    <t>2025020379 NJD</t>
  </si>
  <si>
    <t>2025020379 BUF</t>
  </si>
  <si>
    <t>2025020382 OTT</t>
  </si>
  <si>
    <t>2025020382 STL</t>
  </si>
  <si>
    <t>2025020381 PHI</t>
  </si>
  <si>
    <t>2025020381 NYI</t>
  </si>
  <si>
    <t>2025020385 VAN</t>
  </si>
  <si>
    <t>2025020385 SJS</t>
  </si>
  <si>
    <t>2025020386 TOR</t>
  </si>
  <si>
    <t>2025020386 WSH</t>
  </si>
  <si>
    <t>2025020387 WPG</t>
  </si>
  <si>
    <t>2025020387 CAR</t>
  </si>
  <si>
    <t>2025020388 PIT</t>
  </si>
  <si>
    <t>2025020388 CBJ</t>
  </si>
  <si>
    <t>2025020389 NSH</t>
  </si>
  <si>
    <t>2025020389 CHI</t>
  </si>
  <si>
    <t>2025020390 UTA</t>
  </si>
  <si>
    <t>2025020390 DAL</t>
  </si>
  <si>
    <t>2025020391 TBL</t>
  </si>
  <si>
    <t>2025020391 NYR</t>
  </si>
  <si>
    <t>2025020392 MTL</t>
  </si>
  <si>
    <t>2025020392 COL</t>
  </si>
  <si>
    <t>2025020393 EDM</t>
  </si>
  <si>
    <t>2025020393 SEA</t>
  </si>
  <si>
    <t>2025020394 DET</t>
  </si>
  <si>
    <t>2025020394 BOS</t>
  </si>
  <si>
    <t>2025020395 PHI</t>
  </si>
  <si>
    <t>2025020395 NJD</t>
  </si>
  <si>
    <t>2025020396 TOR</t>
  </si>
  <si>
    <t>2025020396 PIT</t>
  </si>
  <si>
    <t>2025020397 WPG</t>
  </si>
  <si>
    <t>2025020397 NSH</t>
  </si>
  <si>
    <t>2025020399 BUF</t>
  </si>
  <si>
    <t>2025020399 MIN</t>
  </si>
  <si>
    <t>2025020398 UTA</t>
  </si>
  <si>
    <t>2025020398 STL</t>
  </si>
  <si>
    <t>2025020400 SJS</t>
  </si>
  <si>
    <t>2025020400 VGK</t>
  </si>
  <si>
    <t>2025020401 VAN</t>
  </si>
  <si>
    <t>2025020401 LAK</t>
  </si>
  <si>
    <t>2025020402 WSH</t>
  </si>
  <si>
    <t>2025020402 NYI</t>
  </si>
  <si>
    <t>2025020403 ANA</t>
  </si>
  <si>
    <t>2025020403 CHI</t>
  </si>
  <si>
    <t>2025020404 CGY</t>
  </si>
  <si>
    <t>2025020404 CAR</t>
  </si>
  <si>
    <t>2025020405 OTT</t>
  </si>
  <si>
    <t>2025020405 DAL</t>
  </si>
  <si>
    <t>Carter Hart</t>
  </si>
  <si>
    <t>Ville Husso</t>
  </si>
  <si>
    <t>Seguin - Out for year. Already accounted for.</t>
  </si>
  <si>
    <t>Thomas Milic</t>
  </si>
  <si>
    <t>Foerster Dec `1</t>
  </si>
  <si>
    <t>Spencer Martin</t>
  </si>
  <si>
    <t>2025020406 CBJ</t>
  </si>
  <si>
    <t>2025020406 NJD</t>
  </si>
  <si>
    <t>2025020407 PIT</t>
  </si>
  <si>
    <t>2025020407 PHI</t>
  </si>
  <si>
    <t>2025020408 WPG</t>
  </si>
  <si>
    <t>2025020408 BUF</t>
  </si>
  <si>
    <t>2025020409 ANA</t>
  </si>
  <si>
    <t>ANA Ville Husso</t>
  </si>
  <si>
    <t>2025020409 STL</t>
  </si>
  <si>
    <t>2025020410 UTA</t>
  </si>
  <si>
    <t>2025020410 SJS</t>
  </si>
  <si>
    <t>2025020412 BOS</t>
  </si>
  <si>
    <t>2025020412 DET</t>
  </si>
  <si>
    <t>2025020415 DAL</t>
  </si>
  <si>
    <t>2025020415 NYR</t>
  </si>
  <si>
    <t>2025020411 OTT</t>
  </si>
  <si>
    <t>2025020411 MTL</t>
  </si>
  <si>
    <t>2025020414 TBL</t>
  </si>
  <si>
    <t>2025020414 NYI</t>
  </si>
  <si>
    <t>2025020413 TOR</t>
  </si>
  <si>
    <t>2025020413 FLA</t>
  </si>
  <si>
    <t>2025020416 CGY</t>
  </si>
  <si>
    <t>2025020416 NSH</t>
  </si>
  <si>
    <t>2025020418 MIN</t>
  </si>
  <si>
    <t>2025020418 EDM</t>
  </si>
  <si>
    <t>2025020417 VAN</t>
  </si>
  <si>
    <t>2025020417 COL</t>
  </si>
  <si>
    <t>2025020419 CHI</t>
  </si>
  <si>
    <t>2025020419 VGK</t>
  </si>
  <si>
    <t>VGK Carter Hart</t>
  </si>
  <si>
    <t>2025020420 WSH</t>
  </si>
  <si>
    <t>2025020420 LAK</t>
  </si>
  <si>
    <t>2025020421 DAL</t>
  </si>
  <si>
    <t>2025020421 NJD</t>
  </si>
  <si>
    <t>2025020423 BUF</t>
  </si>
  <si>
    <t>2025020423 PHI</t>
  </si>
  <si>
    <t>2025020422 WPG</t>
  </si>
  <si>
    <t>2025020422 MTL</t>
  </si>
  <si>
    <t>2025020424 UTA</t>
  </si>
  <si>
    <t>2025020424 ANA</t>
  </si>
  <si>
    <t>2025020425 WSH</t>
  </si>
  <si>
    <t>2025020425 SJS</t>
  </si>
  <si>
    <t>Cooley</t>
  </si>
  <si>
    <t>2025020430 COL</t>
  </si>
  <si>
    <t>2025020430 NYI</t>
  </si>
  <si>
    <t>2025020432 DET</t>
  </si>
  <si>
    <t>2025020432 CBJ</t>
  </si>
  <si>
    <t>2025020429 NSH</t>
  </si>
  <si>
    <t>2025020429 FLA</t>
  </si>
  <si>
    <t>2025020427 NYR</t>
  </si>
  <si>
    <t>2025020427 OTT</t>
  </si>
  <si>
    <t>2025020428 PIT</t>
  </si>
  <si>
    <t>2025020428 TBL</t>
  </si>
  <si>
    <t>2025020426 STL</t>
  </si>
  <si>
    <t>2025020426 BOS</t>
  </si>
  <si>
    <t>2025020431 TOR</t>
  </si>
  <si>
    <t>2025020431 CAR</t>
  </si>
  <si>
    <t>2025020433 MIN</t>
  </si>
  <si>
    <t>2025020433 CGY</t>
  </si>
  <si>
    <t>2025020434 SEA</t>
  </si>
  <si>
    <t>2025020434 EDM</t>
  </si>
  <si>
    <t>2025020435 CHI</t>
  </si>
  <si>
    <t>2025020435 LAK</t>
  </si>
  <si>
    <t>2025020437 BUF</t>
  </si>
  <si>
    <t>2025020437 WPG</t>
  </si>
  <si>
    <t>2025020436 VGK</t>
  </si>
  <si>
    <t>2025020436 NJD</t>
  </si>
  <si>
    <t>2025020438 SJS</t>
  </si>
  <si>
    <t>2025020438 DAL</t>
  </si>
  <si>
    <t>2025020439 UTA</t>
  </si>
  <si>
    <t>2025020439 VAN</t>
  </si>
  <si>
    <t>2025020440 WSH</t>
  </si>
  <si>
    <t>2025020440 ANA</t>
  </si>
  <si>
    <t>2025020441 COL</t>
  </si>
  <si>
    <t>2025020441 NYR</t>
  </si>
  <si>
    <t>2025020442 CBJ</t>
  </si>
  <si>
    <t>2025020442 FLA</t>
  </si>
  <si>
    <t>2025020444 MTL</t>
  </si>
  <si>
    <t>2025020444 TOR</t>
  </si>
  <si>
    <t>2025020447 NSH</t>
  </si>
  <si>
    <t>2025020447 CAR</t>
  </si>
  <si>
    <t>2025020443 NJD</t>
  </si>
  <si>
    <t>2025020443 BOS</t>
  </si>
  <si>
    <t>2025020446 NYI</t>
  </si>
  <si>
    <t>2025020446 TBL</t>
  </si>
  <si>
    <t>2025020445 STL</t>
  </si>
  <si>
    <t>2025020445 OTT</t>
  </si>
  <si>
    <t>2025020448 UTA</t>
  </si>
  <si>
    <t>2025020448 CGY</t>
  </si>
  <si>
    <t>2025020449 CHI</t>
  </si>
  <si>
    <t>2025020449 LAK</t>
  </si>
  <si>
    <t>2025020452 DET</t>
  </si>
  <si>
    <t>2025020452 SEA</t>
  </si>
  <si>
    <t>2025020451 MIN</t>
  </si>
  <si>
    <t>2025020451 VAN</t>
  </si>
  <si>
    <t>2025020450 WPG</t>
  </si>
  <si>
    <t>2025020450 EDM</t>
  </si>
  <si>
    <t>2025020453 COL</t>
  </si>
  <si>
    <t>2025020453 PHI</t>
  </si>
  <si>
    <t>2025020454 NYI</t>
  </si>
  <si>
    <t>2025020454 FLA</t>
  </si>
  <si>
    <t>2025020455 SJS</t>
  </si>
  <si>
    <t>2025020455 CAR</t>
  </si>
  <si>
    <t>2025020456 PIT</t>
  </si>
  <si>
    <t>2025020456 DAL</t>
  </si>
  <si>
    <t>2025020459 CBJ</t>
  </si>
  <si>
    <t>2025020459 WSH</t>
  </si>
  <si>
    <t>2025020457 STL</t>
  </si>
  <si>
    <t>2025020457 MTL</t>
  </si>
  <si>
    <t>2025020458 VGK</t>
  </si>
  <si>
    <t>2025020458 NYR</t>
  </si>
  <si>
    <t>2025020460 CHI</t>
  </si>
  <si>
    <t>2025020460 ANA</t>
  </si>
  <si>
    <t>2025020461 TBL</t>
  </si>
  <si>
    <t>2025020461 TOR</t>
  </si>
  <si>
    <t>2025020463 BUF</t>
  </si>
  <si>
    <t>2025020463 CGY</t>
  </si>
  <si>
    <t>2025020462 LAK</t>
  </si>
  <si>
    <t>2025020462 UTA</t>
  </si>
  <si>
    <t>2025020464 DET</t>
  </si>
  <si>
    <t>2025020464 VAN</t>
  </si>
  <si>
    <t>2025020465 MIN</t>
  </si>
  <si>
    <t>2025020465 SEA</t>
  </si>
  <si>
    <t>Kulikov</t>
  </si>
  <si>
    <t>Nikita Tolopilo</t>
  </si>
  <si>
    <t>Sergei Murashov</t>
  </si>
  <si>
    <t>% of starts</t>
  </si>
  <si>
    <t>BUF Alexandar Georgiev</t>
  </si>
  <si>
    <t/>
  </si>
  <si>
    <t>CGY Ivan Prosvetov</t>
  </si>
  <si>
    <t>CHI Laurent Brossoit</t>
  </si>
  <si>
    <t>DAL Casey DeSmith</t>
  </si>
  <si>
    <t>NYR Spencer Martin</t>
  </si>
  <si>
    <t>OTT Mads Sogard</t>
  </si>
  <si>
    <t>WPG Thomas Milic</t>
  </si>
  <si>
    <t>New Adjust X</t>
  </si>
  <si>
    <t>Jacob Fowler</t>
  </si>
  <si>
    <t>2025020470 ANA</t>
  </si>
  <si>
    <t>2025020470 PIT</t>
  </si>
  <si>
    <t>2025020467 NJD</t>
  </si>
  <si>
    <t>2025020467 OTT</t>
  </si>
  <si>
    <t>2025020469 SJS</t>
  </si>
  <si>
    <t>2025020469 PHI</t>
  </si>
  <si>
    <t>2025020466 TBL</t>
  </si>
  <si>
    <t>2025020466 MTL</t>
  </si>
  <si>
    <t>2025020468 VGK</t>
  </si>
  <si>
    <t>2025020468 NYI</t>
  </si>
  <si>
    <t>2025020471 CBJ</t>
  </si>
  <si>
    <t>2025020471 CAR</t>
  </si>
  <si>
    <t>2025020472 BOS</t>
  </si>
  <si>
    <t>2025020472 STL</t>
  </si>
  <si>
    <t>2025020473 DAL</t>
  </si>
  <si>
    <t>2025020473 WPG</t>
  </si>
  <si>
    <t>2025020474 BUF</t>
  </si>
  <si>
    <t>2025020474 EDM</t>
  </si>
  <si>
    <t>2025020475 COL</t>
  </si>
  <si>
    <t>2025020475 NSH</t>
  </si>
  <si>
    <t>2025020476 NYR</t>
  </si>
  <si>
    <t>2025020476 CHI</t>
  </si>
  <si>
    <t>2025020477 DET</t>
  </si>
  <si>
    <t>2025020477 CGY</t>
  </si>
  <si>
    <t>2025020478 FLA</t>
  </si>
  <si>
    <t>2025020478 UTA</t>
  </si>
  <si>
    <t>2025020479 LAK</t>
  </si>
  <si>
    <t>2025020479 SEA</t>
  </si>
  <si>
    <t>2025020482 ANA</t>
  </si>
  <si>
    <t>2025020482 NYI</t>
  </si>
  <si>
    <t>2025020485 CAR</t>
  </si>
  <si>
    <t>2025020485 WSH</t>
  </si>
  <si>
    <t>2025020484 MTL</t>
  </si>
  <si>
    <t>2025020484 PIT</t>
  </si>
  <si>
    <t>2025020486 OTT</t>
  </si>
  <si>
    <t>2025020486 CBJ</t>
  </si>
  <si>
    <t>2025020480 SJS</t>
  </si>
  <si>
    <t>2025020480 TOR</t>
  </si>
  <si>
    <t>2025020481 TBL</t>
  </si>
  <si>
    <t>2025020481 NJD</t>
  </si>
  <si>
    <t>2025020483 VGK</t>
  </si>
  <si>
    <t>2025020483 PHI</t>
  </si>
  <si>
    <t>2025020489 BOS</t>
  </si>
  <si>
    <t>2025020489 WPG</t>
  </si>
  <si>
    <t>2025020488 DAL</t>
  </si>
  <si>
    <t>2025020488 MIN</t>
  </si>
  <si>
    <t>2025020487 STL</t>
  </si>
  <si>
    <t>2025020487 NSH</t>
  </si>
  <si>
    <t>2025020491 DET</t>
  </si>
  <si>
    <t>2025020491 EDM</t>
  </si>
  <si>
    <t>2025020490 FLA</t>
  </si>
  <si>
    <t>2025020490 COL</t>
  </si>
  <si>
    <t>2025020492 BUF</t>
  </si>
  <si>
    <t>2025020492 VAN</t>
  </si>
  <si>
    <t>2025020493 CHI</t>
  </si>
  <si>
    <t>2025020493 STL</t>
  </si>
  <si>
    <t>2025020494 SEA</t>
  </si>
  <si>
    <t>2025020494 UTA</t>
  </si>
  <si>
    <t>OTT Leevi Merilainen</t>
  </si>
  <si>
    <t>Johansson</t>
  </si>
  <si>
    <t>2025020495 ANA</t>
  </si>
  <si>
    <t>2025020495 NJD</t>
  </si>
  <si>
    <t>2025020496 OTT</t>
  </si>
  <si>
    <t>2025020496 MIN</t>
  </si>
  <si>
    <t>2025020497 SJS</t>
  </si>
  <si>
    <t>2025020497 PIT</t>
  </si>
  <si>
    <t>2025020498 TBL</t>
  </si>
  <si>
    <t>2025020498 NYI</t>
  </si>
  <si>
    <t>2025020501 CAR</t>
  </si>
  <si>
    <t>2025020501 PHI</t>
  </si>
  <si>
    <t>2025020499 EDM</t>
  </si>
  <si>
    <t>EDM Tristan Jarry</t>
  </si>
  <si>
    <t>2025020499 TOR</t>
  </si>
  <si>
    <t>2025020500 MTL</t>
  </si>
  <si>
    <t>MTL Jacob Fowler</t>
  </si>
  <si>
    <t>2025020500 NYR</t>
  </si>
  <si>
    <t>2025020502 VGK</t>
  </si>
  <si>
    <t>2025020502 CBJ</t>
  </si>
  <si>
    <t>2025020503 WSH</t>
  </si>
  <si>
    <t>2025020503 WPG</t>
  </si>
  <si>
    <t>2025020504 DET</t>
  </si>
  <si>
    <t>2025020504 CHI</t>
  </si>
  <si>
    <t>2025020505 FLA</t>
  </si>
  <si>
    <t>2025020505 DAL</t>
  </si>
  <si>
    <t>2025020506 NSH</t>
  </si>
  <si>
    <t>2025020506 COL</t>
  </si>
  <si>
    <t>2025020507 CGY</t>
  </si>
  <si>
    <t>2025020507 LAK</t>
  </si>
  <si>
    <t>2025020508 VAN</t>
  </si>
  <si>
    <t>2025020508 NJD</t>
  </si>
  <si>
    <t>2025020509 UTA</t>
  </si>
  <si>
    <t>2025020509 PIT</t>
  </si>
  <si>
    <t>PIT Sergei Murashov</t>
  </si>
  <si>
    <t>2025020510 PHI</t>
  </si>
  <si>
    <t>2025020510 CAR</t>
  </si>
  <si>
    <t>2025020511 BOS</t>
  </si>
  <si>
    <t>2025020511 MIN</t>
  </si>
  <si>
    <t>2025020512 EDM</t>
  </si>
  <si>
    <t>2025020512 MTL</t>
  </si>
  <si>
    <t>2025020513 BUF</t>
  </si>
  <si>
    <t>2025020513 SEA</t>
  </si>
  <si>
    <t>2025020515 ANA</t>
  </si>
  <si>
    <t>2025020515 NYR</t>
  </si>
  <si>
    <t>2025020514 FLA</t>
  </si>
  <si>
    <t>2025020514 TBL</t>
  </si>
  <si>
    <t>2025020516 OTT</t>
  </si>
  <si>
    <t>2025020516 WPG</t>
  </si>
  <si>
    <t>2025020518 LAK</t>
  </si>
  <si>
    <t>2025020518 DAL</t>
  </si>
  <si>
    <t>2025020517 NSH</t>
  </si>
  <si>
    <t>2025020517 STL</t>
  </si>
  <si>
    <t>2025020525 ANA</t>
  </si>
  <si>
    <t>2025020525 CBJ</t>
  </si>
  <si>
    <t>2025020520 CHI</t>
  </si>
  <si>
    <t>2025020520 TOR</t>
  </si>
  <si>
    <t>2025020522 NYI</t>
  </si>
  <si>
    <t>2025020522 DET</t>
  </si>
  <si>
    <t>2025020521 PHI</t>
  </si>
  <si>
    <t>2025020521 MTL</t>
  </si>
  <si>
    <t>2025020519 UTA</t>
  </si>
  <si>
    <t>2025020519 BOS</t>
  </si>
  <si>
    <t>2025020523 VAN</t>
  </si>
  <si>
    <t>2025020523 NYR</t>
  </si>
  <si>
    <t>2025020524 EDM</t>
  </si>
  <si>
    <t>2025020524 PIT</t>
  </si>
  <si>
    <t>PIT Stuart Skinner</t>
  </si>
  <si>
    <t>2025020526 WSH</t>
  </si>
  <si>
    <t>2025020526 MIN</t>
  </si>
  <si>
    <t>2025020527 CGY</t>
  </si>
  <si>
    <t>2025020527 SJS</t>
  </si>
  <si>
    <t>2025020528 COL</t>
  </si>
  <si>
    <t>2025020528 SEA</t>
  </si>
  <si>
    <t>William Karlsson (.01/.01)</t>
  </si>
  <si>
    <t>Montour</t>
  </si>
  <si>
    <t>March</t>
  </si>
  <si>
    <t>Hedman (.02/.02)</t>
  </si>
  <si>
    <t>Dadanov</t>
  </si>
  <si>
    <t>2025020529 LAK</t>
  </si>
  <si>
    <t>2025020529 FLA</t>
  </si>
  <si>
    <t>2025020530 UTA</t>
  </si>
  <si>
    <t>2025020530 DET</t>
  </si>
  <si>
    <t>2025020532 CAR</t>
  </si>
  <si>
    <t>2025020532 NSH</t>
  </si>
  <si>
    <t>2025020531 WPG</t>
  </si>
  <si>
    <t>2025020531 STL</t>
  </si>
  <si>
    <t>2025020533 NJD</t>
  </si>
  <si>
    <t>2025020533 VGK</t>
  </si>
  <si>
    <t>2025020536 CHI</t>
  </si>
  <si>
    <t>2025020536 MTL</t>
  </si>
  <si>
    <t>2025020534 EDM</t>
  </si>
  <si>
    <t>2025020534 BOS</t>
  </si>
  <si>
    <t>2025020538 LAK</t>
  </si>
  <si>
    <t>2025020538 TBL</t>
  </si>
  <si>
    <t>2025020540 MIN</t>
  </si>
  <si>
    <t>2025020540 CBJ</t>
  </si>
  <si>
    <t>2025020537 PIT</t>
  </si>
  <si>
    <t>2025020537 OTT</t>
  </si>
  <si>
    <t>2025020539 TOR</t>
  </si>
  <si>
    <t>2025020539 WSH</t>
  </si>
  <si>
    <t>2025020535 PHI</t>
  </si>
  <si>
    <t>2025020535 BUF</t>
  </si>
  <si>
    <t>2025020541 NYR</t>
  </si>
  <si>
    <t>2025020541 STL</t>
  </si>
  <si>
    <t>2025020542 SEA</t>
  </si>
  <si>
    <t>2025020542 CGY</t>
  </si>
  <si>
    <t>2025020543 DAL</t>
  </si>
  <si>
    <t>2025020543 SJS</t>
  </si>
  <si>
    <t>2025020544 CAR</t>
  </si>
  <si>
    <t>2025020544 FLA</t>
  </si>
  <si>
    <t>2025020545 VAN</t>
  </si>
  <si>
    <t>2025020545 NYI</t>
  </si>
  <si>
    <t>2025020547 NJD</t>
  </si>
  <si>
    <t>2025020547 UTA</t>
  </si>
  <si>
    <t>2025020546 WPG</t>
  </si>
  <si>
    <t>2025020546 COL</t>
  </si>
  <si>
    <t>2025020548 DAL</t>
  </si>
  <si>
    <t>2025020548 ANA</t>
  </si>
  <si>
    <t>2025020550 DET</t>
  </si>
  <si>
    <t>2025020550 WSH</t>
  </si>
  <si>
    <t>2025020549 PHI</t>
  </si>
  <si>
    <t>2025020549 NYR</t>
  </si>
  <si>
    <t>2025020551 CHI</t>
  </si>
  <si>
    <t>2025020551 OTT</t>
  </si>
  <si>
    <t>2025020552 EDM</t>
  </si>
  <si>
    <t>2025020552 MIN</t>
  </si>
  <si>
    <t>2025020553 NYI</t>
  </si>
  <si>
    <t>2025020553 BUF</t>
  </si>
  <si>
    <t>2025020554 STL</t>
  </si>
  <si>
    <t>2025020554 FLA</t>
  </si>
  <si>
    <t>2025020557 CAR</t>
  </si>
  <si>
    <t>2025020557 TBL</t>
  </si>
  <si>
    <t>2025020556 PIT</t>
  </si>
  <si>
    <t>2025020556 MTL</t>
  </si>
  <si>
    <t>2025020558 TOR</t>
  </si>
  <si>
    <t>2025020558 NSH</t>
  </si>
  <si>
    <t>2025020555 VAN</t>
  </si>
  <si>
    <t>2025020555 BOS</t>
  </si>
  <si>
    <t>2025020560 CBJ</t>
  </si>
  <si>
    <t>2025020560 ANA</t>
  </si>
  <si>
    <t>2025020561 SEA</t>
  </si>
  <si>
    <t>2025020561 SJS</t>
  </si>
  <si>
    <t>2025020559 VGK</t>
  </si>
  <si>
    <t>2025020559 CGY</t>
  </si>
  <si>
    <t>2025020562 WSH</t>
  </si>
  <si>
    <t>2025020562 DET</t>
  </si>
  <si>
    <t>2025020563 COL</t>
  </si>
  <si>
    <t>2025020563 MIN</t>
  </si>
  <si>
    <t>2025020565 BUF</t>
  </si>
  <si>
    <t>2025020565 NJD</t>
  </si>
  <si>
    <t>2025020566 MTL</t>
  </si>
  <si>
    <t>2025020566 PIT</t>
  </si>
  <si>
    <t>2025020567 NYR</t>
  </si>
  <si>
    <t>2025020567 NSH</t>
  </si>
  <si>
    <t>2025020564 OTT</t>
  </si>
  <si>
    <t>2025020564 BOS</t>
  </si>
  <si>
    <t>2025020568 TOR</t>
  </si>
  <si>
    <t>2025020568 DAL</t>
  </si>
  <si>
    <t>2025020569 WPG</t>
  </si>
  <si>
    <t>2025020569 UTA</t>
  </si>
  <si>
    <t>2025020570 VGK</t>
  </si>
  <si>
    <t>2025020570 EDM</t>
  </si>
  <si>
    <t>2025020571 STL</t>
  </si>
  <si>
    <t>2025020571 TBL</t>
  </si>
  <si>
    <t>2025020572 VAN</t>
  </si>
  <si>
    <t>2025020572 PHI</t>
  </si>
  <si>
    <t>2025020574 CBJ</t>
  </si>
  <si>
    <t>2025020574 LAK</t>
  </si>
  <si>
    <t>2025020573 SEA</t>
  </si>
  <si>
    <t>2025020573 ANA</t>
  </si>
  <si>
    <t>2025020575 PIT</t>
  </si>
  <si>
    <t>2025020575 TOR</t>
  </si>
  <si>
    <t>2025020579 DAL</t>
  </si>
  <si>
    <t>2025020579 DET</t>
  </si>
  <si>
    <t>2025020578 BUF</t>
  </si>
  <si>
    <t>2025020578 OTT</t>
  </si>
  <si>
    <t>2025020581 FLA</t>
  </si>
  <si>
    <t>2025020581 CAR</t>
  </si>
  <si>
    <t>2025020577 MTL</t>
  </si>
  <si>
    <t>2025020577 BOS</t>
  </si>
  <si>
    <t>2025020580 NJD</t>
  </si>
  <si>
    <t>2025020580 NYI</t>
  </si>
  <si>
    <t>2025020576 NYR</t>
  </si>
  <si>
    <t>2025020576 WSH</t>
  </si>
  <si>
    <t>2025020582 NSH</t>
  </si>
  <si>
    <t>2025020582 MIN</t>
  </si>
  <si>
    <t>2025020585 CGY</t>
  </si>
  <si>
    <t>2025020585 EDM</t>
  </si>
  <si>
    <t>2025020583 PHI</t>
  </si>
  <si>
    <t>2025020583 CHI</t>
  </si>
  <si>
    <t>2025020584 UTA</t>
  </si>
  <si>
    <t>2025020584 COL</t>
  </si>
  <si>
    <t>2025020586 SJS</t>
  </si>
  <si>
    <t>2025020586 VGK</t>
  </si>
  <si>
    <t>2025020587 SEA</t>
  </si>
  <si>
    <t>2025020587 LAK</t>
  </si>
  <si>
    <t>2025020588 NYR</t>
  </si>
  <si>
    <t>2025020588 NYI</t>
  </si>
  <si>
    <t>2025020589 BOS</t>
  </si>
  <si>
    <t>2025020589 BUF</t>
  </si>
  <si>
    <t>2025020593 DET</t>
  </si>
  <si>
    <t>2025020593 CAR</t>
  </si>
  <si>
    <t>2025020594 MIN</t>
  </si>
  <si>
    <t>2025020594 WPG</t>
  </si>
  <si>
    <t>2025020590 OTT</t>
  </si>
  <si>
    <t>2025020590 TOR</t>
  </si>
  <si>
    <t>2025020591 TBL</t>
  </si>
  <si>
    <t>2025020591 FLA</t>
  </si>
  <si>
    <t>2025020592 WSH</t>
  </si>
  <si>
    <t>2025020592 NJD</t>
  </si>
  <si>
    <t>2025020596 CHI</t>
  </si>
  <si>
    <t>2025020596 DAL</t>
  </si>
  <si>
    <t>2025020595 NSH</t>
  </si>
  <si>
    <t>2025020595 STL</t>
  </si>
  <si>
    <t>2025020597 ANA</t>
  </si>
  <si>
    <t>2025020597 LAK</t>
  </si>
  <si>
    <t>2025020600 COL</t>
  </si>
  <si>
    <t>2025020600 VGK</t>
  </si>
  <si>
    <t>2025020598 EDM</t>
  </si>
  <si>
    <t>2025020598 CGY</t>
  </si>
  <si>
    <t>2025020599 SJS</t>
  </si>
  <si>
    <t>2025020599 VAN</t>
  </si>
  <si>
    <t>Vatrano Dec 28</t>
  </si>
  <si>
    <t>Tanev Dec 30</t>
  </si>
  <si>
    <t>Confidence Level</t>
  </si>
  <si>
    <t>Strong</t>
  </si>
  <si>
    <t>Weak</t>
  </si>
  <si>
    <t>Neutral</t>
  </si>
  <si>
    <t>Connor Ingram</t>
  </si>
  <si>
    <t>Daniil Tarasov (G)</t>
  </si>
  <si>
    <t># of Starts</t>
  </si>
  <si>
    <t>ADJ GAA</t>
  </si>
  <si>
    <t>Moore Dec 29</t>
  </si>
  <si>
    <t>Horvat Jan 1</t>
  </si>
  <si>
    <t>Jones Jan 2</t>
  </si>
  <si>
    <t>Toews Jan 4</t>
  </si>
  <si>
    <t>Landeskog Jan 4</t>
  </si>
  <si>
    <t>Bogosian Jan 5</t>
  </si>
  <si>
    <t>Kopitar Jan 5</t>
  </si>
  <si>
    <t>2025020602 MTL</t>
  </si>
  <si>
    <t>2025020602 TBL</t>
  </si>
  <si>
    <t>2025020603 NYI</t>
  </si>
  <si>
    <t>2025020603 CBJ</t>
  </si>
  <si>
    <t>2025020604 PIT</t>
  </si>
  <si>
    <t>2025020604 CHI</t>
  </si>
  <si>
    <t>2025020601 TOR</t>
  </si>
  <si>
    <t>2025020601 DET</t>
  </si>
  <si>
    <t>2025020605 PHI</t>
  </si>
  <si>
    <t>2025020605 SEA</t>
  </si>
  <si>
    <t>2025020606 CBJ</t>
  </si>
  <si>
    <t>2025020606 OTT</t>
  </si>
  <si>
    <t>2025020608 NYR</t>
  </si>
  <si>
    <t>2025020608 CAR</t>
  </si>
  <si>
    <t>2025020607 WSH</t>
  </si>
  <si>
    <t>2025020607 FLA</t>
  </si>
  <si>
    <t>2025020609 EDM</t>
  </si>
  <si>
    <t>2025020609 WPG</t>
  </si>
  <si>
    <t>2025020610 BUF</t>
  </si>
  <si>
    <t>2025020610 STL</t>
  </si>
  <si>
    <t>2025020613 BOS</t>
  </si>
  <si>
    <t>2025020613 CGY</t>
  </si>
  <si>
    <t>2025020611 LAK</t>
  </si>
  <si>
    <t>2025020611 COL</t>
  </si>
  <si>
    <t>2025020612 NSH</t>
  </si>
  <si>
    <t>2025020612 UTA</t>
  </si>
  <si>
    <t>2025020614 MIN</t>
  </si>
  <si>
    <t>2025020614 VGK</t>
  </si>
  <si>
    <t>2025020615 SJS</t>
  </si>
  <si>
    <t>2025020615 ANA</t>
  </si>
  <si>
    <t>2025020616 VAN</t>
  </si>
  <si>
    <t>2025020616 SEA</t>
  </si>
  <si>
    <t>2025020619 CAR</t>
  </si>
  <si>
    <t>2025020619 PIT</t>
  </si>
  <si>
    <t>2025020618 MTL</t>
  </si>
  <si>
    <t>2025020618 FLA</t>
  </si>
  <si>
    <t>2025020617 NJD</t>
  </si>
  <si>
    <t>2025020617 TOR</t>
  </si>
  <si>
    <t>2025020620 NYI</t>
  </si>
  <si>
    <t>2025020620 CHI</t>
  </si>
  <si>
    <t>2025020621 PHI</t>
  </si>
  <si>
    <t>2025020621 VAN</t>
  </si>
  <si>
    <t>2025020622 NYR</t>
  </si>
  <si>
    <t>2025020622 WSH</t>
  </si>
  <si>
    <t>2025020623 NSH</t>
  </si>
  <si>
    <t>2025020623 VGK</t>
  </si>
  <si>
    <t>2025020625 MIN</t>
  </si>
  <si>
    <t>2025020625 SJS</t>
  </si>
  <si>
    <t>2025020624 TBL</t>
  </si>
  <si>
    <t>2025020624 ANA</t>
  </si>
  <si>
    <t>2025020626 WPG</t>
  </si>
  <si>
    <t>2025020626 DET</t>
  </si>
  <si>
    <t>2025020627 NJD</t>
  </si>
  <si>
    <t>2025020627 CBJ</t>
  </si>
  <si>
    <t>2025020628 BUF</t>
  </si>
  <si>
    <t>2025020628 DAL</t>
  </si>
  <si>
    <t>2025020629 STL</t>
  </si>
  <si>
    <t>2025020629 COL</t>
  </si>
  <si>
    <t>2025020631 BOS</t>
  </si>
  <si>
    <t>2025020631 EDM</t>
  </si>
  <si>
    <t>2025020630 PHI</t>
  </si>
  <si>
    <t>2025020630 CGY</t>
  </si>
  <si>
    <t>2025020632 WSH</t>
  </si>
  <si>
    <t>2025020632 OTT</t>
  </si>
  <si>
    <t>2025020633 UTA</t>
  </si>
  <si>
    <t>2025020633 NYI</t>
  </si>
  <si>
    <t>2025020635 DET</t>
  </si>
  <si>
    <t>2025020635 PIT</t>
  </si>
  <si>
    <t>2025020636 MTL</t>
  </si>
  <si>
    <t>2025020636 CAR</t>
  </si>
  <si>
    <t>2025020639 TBL</t>
  </si>
  <si>
    <t>2025020639 LAK</t>
  </si>
  <si>
    <t>2025020634 WPG</t>
  </si>
  <si>
    <t>2025020634 TOR</t>
  </si>
  <si>
    <t>2025020637 DAL</t>
  </si>
  <si>
    <t>2025020637 CHI</t>
  </si>
  <si>
    <t>2025020638 NSH</t>
  </si>
  <si>
    <t>2025020638 SEA</t>
  </si>
  <si>
    <t>2025020640 VGK</t>
  </si>
  <si>
    <t>2025020640 STL</t>
  </si>
  <si>
    <t>2025020641 NYR</t>
  </si>
  <si>
    <t>2025020641 FLA</t>
  </si>
  <si>
    <t>2025020643 MIN</t>
  </si>
  <si>
    <t>2025020643 ANA</t>
  </si>
  <si>
    <t>2025020642 SEA</t>
  </si>
  <si>
    <t>2025020642 VAN</t>
  </si>
  <si>
    <t>2025020644 PIT</t>
  </si>
  <si>
    <t>2025020644 DET</t>
  </si>
  <si>
    <t>2025020646 BUF</t>
  </si>
  <si>
    <t>2025020646 CBJ</t>
  </si>
  <si>
    <t>2025020645 UTA</t>
  </si>
  <si>
    <t>2025020645 NJD</t>
  </si>
  <si>
    <t>2025020647 PHI</t>
  </si>
  <si>
    <t>2025020647 EDM</t>
  </si>
  <si>
    <t>2025020648 MTL</t>
  </si>
  <si>
    <t>2025020648 STL</t>
  </si>
  <si>
    <t>2025020649 TBL</t>
  </si>
  <si>
    <t>2025020649 SJS</t>
  </si>
  <si>
    <t>2025020652 CHI</t>
  </si>
  <si>
    <t>2025020652 WSH</t>
  </si>
  <si>
    <t>2025020653 COL</t>
  </si>
  <si>
    <t>2025020653 CAR</t>
  </si>
  <si>
    <t>2025020654 NSH</t>
  </si>
  <si>
    <t>2025020654 CGY</t>
  </si>
  <si>
    <t>2025020651 TOR</t>
  </si>
  <si>
    <t>2025020651 NYI</t>
  </si>
  <si>
    <t>2025020650 WPG</t>
  </si>
  <si>
    <t>2025020650 OTT</t>
  </si>
  <si>
    <t>2025020655 MIN</t>
  </si>
  <si>
    <t>2025020655 LAK</t>
  </si>
  <si>
    <t>2025020656 BOS</t>
  </si>
  <si>
    <t>2025020656 VAN</t>
  </si>
  <si>
    <t>2025020657 MTL</t>
  </si>
  <si>
    <t>2025020657 DAL</t>
  </si>
  <si>
    <t>2025020658 PIT</t>
  </si>
  <si>
    <t>2025020658 CBJ</t>
  </si>
  <si>
    <t>2025020659 COL</t>
  </si>
  <si>
    <t>2025020659 FLA</t>
  </si>
  <si>
    <t>2025020660 CAR</t>
  </si>
  <si>
    <t>2025020660 NJD</t>
  </si>
  <si>
    <t>2025020661 VGK</t>
  </si>
  <si>
    <t>2025020661 CHI</t>
  </si>
  <si>
    <t>2025020663 ANA</t>
  </si>
  <si>
    <t>2025020663 WSH</t>
  </si>
  <si>
    <t>2025020662 UTA</t>
  </si>
  <si>
    <t>2025020662 NYR</t>
  </si>
  <si>
    <t>2025020664 DET</t>
  </si>
  <si>
    <t>2025020664 OTT</t>
  </si>
  <si>
    <t>2025020665 SEA</t>
  </si>
  <si>
    <t>2025020665 CGY</t>
  </si>
  <si>
    <t>2025020666 MIN</t>
  </si>
  <si>
    <t>2025020666 LAK</t>
  </si>
  <si>
    <t>Fox Jan 6</t>
  </si>
  <si>
    <t>Coleman Jan 8</t>
  </si>
  <si>
    <t>2025020670 ANA</t>
  </si>
  <si>
    <t>2025020670 PHI</t>
  </si>
  <si>
    <t>2025020668 COL</t>
  </si>
  <si>
    <t>2025020668 TBL</t>
  </si>
  <si>
    <t>2025020671 DAL</t>
  </si>
  <si>
    <t>2025020671 CAR</t>
  </si>
  <si>
    <t>2025020667 VAN</t>
  </si>
  <si>
    <t>2025020667 BUF</t>
  </si>
  <si>
    <t>2025020672 FLA</t>
  </si>
  <si>
    <t>2025020672 TOR</t>
  </si>
  <si>
    <t>2025020669 NJD</t>
  </si>
  <si>
    <t>2025020669 NYI</t>
  </si>
  <si>
    <t>2025020673 VGK</t>
  </si>
  <si>
    <t>2025020673 WPG</t>
  </si>
  <si>
    <t>2025020674 NSH</t>
  </si>
  <si>
    <t>2025020674 EDM</t>
  </si>
  <si>
    <t>EDM Connor Ingram</t>
  </si>
  <si>
    <t>2025020676 BOS</t>
  </si>
  <si>
    <t>2025020676 SEA</t>
  </si>
  <si>
    <t>2025020675 CBJ</t>
  </si>
  <si>
    <t>2025020675 SJS</t>
  </si>
  <si>
    <t>2025020677 DAL</t>
  </si>
  <si>
    <t>2025020677 WSH</t>
  </si>
  <si>
    <t>2025020678 CGY</t>
  </si>
  <si>
    <t>2025020678 MTL</t>
  </si>
  <si>
    <t>2025020680 OTT</t>
  </si>
  <si>
    <t>2025020680 UTA</t>
  </si>
  <si>
    <t>2025020679 STL</t>
  </si>
  <si>
    <t>2025020679 CHI</t>
  </si>
  <si>
    <t>2025020681 SJS</t>
  </si>
  <si>
    <t>2025020681 LAK</t>
  </si>
  <si>
    <t>Confidence</t>
  </si>
  <si>
    <t>Drew Commesso</t>
  </si>
  <si>
    <t>Sherwoof</t>
  </si>
  <si>
    <t>Rossi</t>
  </si>
  <si>
    <t>Robert Thomas Jan 12</t>
  </si>
  <si>
    <t>Teravainen Jan 12</t>
  </si>
  <si>
    <t>McDonnagh (/.015)</t>
  </si>
  <si>
    <t>Point Jan 12 (.04/.01)</t>
  </si>
  <si>
    <t>Karlsson Jan 13</t>
  </si>
  <si>
    <t>Laine  Oct 18</t>
  </si>
  <si>
    <t>Kerfoot Jan 9</t>
  </si>
  <si>
    <t>Norris Jan 14</t>
  </si>
  <si>
    <t>Brodin Jan 15</t>
  </si>
  <si>
    <t>Nylander Jan 15</t>
  </si>
  <si>
    <t>Carlsson Jan 13</t>
  </si>
  <si>
    <t>Boldy 0.045</t>
  </si>
  <si>
    <t>Ghost Jan 16</t>
  </si>
  <si>
    <t>Terry Jan 15</t>
  </si>
  <si>
    <t>2025020688 ANA</t>
  </si>
  <si>
    <t>2025020688 CAR</t>
  </si>
  <si>
    <t>2025020685 BUF</t>
  </si>
  <si>
    <t>2025020685 NYR</t>
  </si>
  <si>
    <t>2025020682 CGY</t>
  </si>
  <si>
    <t>2025020682 BOS</t>
  </si>
  <si>
    <t>2025020683 FLA</t>
  </si>
  <si>
    <t>2025020683 MTL</t>
  </si>
  <si>
    <t>2025020687 NJD</t>
  </si>
  <si>
    <t>2025020687 PIT</t>
  </si>
  <si>
    <t>2025020686 TOR</t>
  </si>
  <si>
    <t>2025020686 PHI</t>
  </si>
  <si>
    <t>2025020684 VAN</t>
  </si>
  <si>
    <t>2025020684 DET</t>
  </si>
  <si>
    <t>2025020690 EDM</t>
  </si>
  <si>
    <t>2025020690 WPG</t>
  </si>
  <si>
    <t>2025020689 NYI</t>
  </si>
  <si>
    <t>2025020689 NSH</t>
  </si>
  <si>
    <t>2025020691 OTT</t>
  </si>
  <si>
    <t>2025020691 COL</t>
  </si>
  <si>
    <t>2025020692 CBJ</t>
  </si>
  <si>
    <t>2025020692 VGK</t>
  </si>
  <si>
    <t>2025020693 MIN</t>
  </si>
  <si>
    <t>2025020693 SEA</t>
  </si>
  <si>
    <t>2025020695 LAK</t>
  </si>
  <si>
    <t>2025020695 WPG</t>
  </si>
  <si>
    <t>2025020694 WSH</t>
  </si>
  <si>
    <t>2025020694 CHI</t>
  </si>
  <si>
    <t>CHI Drew Commesso</t>
  </si>
  <si>
    <t>2025020696 STL</t>
  </si>
  <si>
    <t>2025020696 UTA</t>
  </si>
  <si>
    <t>2025020697 NYR</t>
  </si>
  <si>
    <t>2025020697 BOS</t>
  </si>
  <si>
    <t>2025020698 CGY</t>
  </si>
  <si>
    <t>2025020698 PIT</t>
  </si>
  <si>
    <t>2025020699 CBJ</t>
  </si>
  <si>
    <t>2025020699 COL</t>
  </si>
  <si>
    <t>2025020700 DAL</t>
  </si>
  <si>
    <t>2025020700 SJS</t>
  </si>
  <si>
    <t>2025020701 ANA</t>
  </si>
  <si>
    <t>2025020701 BUF</t>
  </si>
  <si>
    <t>2025020703 DET</t>
  </si>
  <si>
    <t>2025020703 MTL</t>
  </si>
  <si>
    <t>2025020704 FLA</t>
  </si>
  <si>
    <t>2025020704 OTT</t>
  </si>
  <si>
    <t>2025020706 SEA</t>
  </si>
  <si>
    <t>2025020706 CAR</t>
  </si>
  <si>
    <t>2025020705 TBL</t>
  </si>
  <si>
    <t>2025020705 PHI</t>
  </si>
  <si>
    <t>2025020702 VAN</t>
  </si>
  <si>
    <t>2025020702 TOR</t>
  </si>
  <si>
    <t>2025020707 CHI</t>
  </si>
  <si>
    <t>2025020707 NSH</t>
  </si>
  <si>
    <t>2025020708 NYI</t>
  </si>
  <si>
    <t>2025020708 MIN</t>
  </si>
  <si>
    <t>2025020709 LAK</t>
  </si>
  <si>
    <t>2025020709 EDM</t>
  </si>
  <si>
    <t>2025020710 STL</t>
  </si>
  <si>
    <t>2025020710 VGK</t>
  </si>
  <si>
    <t>2025020711 NJD</t>
  </si>
  <si>
    <t>2025020711 WPG</t>
  </si>
  <si>
    <t>2025020712 PIT</t>
  </si>
  <si>
    <t>2025020712 BOS</t>
  </si>
  <si>
    <t>2025020714 CBJ</t>
  </si>
  <si>
    <t>2025020714 UTA</t>
  </si>
  <si>
    <t>2025020713 WSH</t>
  </si>
  <si>
    <t>2025020713 NSH</t>
  </si>
  <si>
    <t>2025020715 VGK</t>
  </si>
  <si>
    <t>2025020715 SJS</t>
  </si>
  <si>
    <t>2025020717 CAR</t>
  </si>
  <si>
    <t>2025020717 DET</t>
  </si>
  <si>
    <t>2025020716 FLA</t>
  </si>
  <si>
    <t>2025020716 BUF</t>
  </si>
  <si>
    <t>2025020718 SEA</t>
  </si>
  <si>
    <t>2025020718 NYR</t>
  </si>
  <si>
    <t>2025020719 TBL</t>
  </si>
  <si>
    <t>2025020719 PHI</t>
  </si>
  <si>
    <t>2025020720 VAN</t>
  </si>
  <si>
    <t>2025020720 MTL</t>
  </si>
  <si>
    <t>2025020721 NJD</t>
  </si>
  <si>
    <t>2025020721 MIN</t>
  </si>
  <si>
    <t>2025020722 EDM</t>
  </si>
  <si>
    <t>2025020722 CHI</t>
  </si>
  <si>
    <t>2025020724 DAL</t>
  </si>
  <si>
    <t>2025020724 LAK</t>
  </si>
  <si>
    <t>2025020723 TOR</t>
  </si>
  <si>
    <t>2025020723 COL</t>
  </si>
  <si>
    <t>2025020728 CGY</t>
  </si>
  <si>
    <t>2025020728 CBJ</t>
  </si>
  <si>
    <t>2025020727 MTL</t>
  </si>
  <si>
    <t>2025020727 WSH</t>
  </si>
  <si>
    <t>2025020726 TBL</t>
  </si>
  <si>
    <t>2025020726 PIT</t>
  </si>
  <si>
    <t>2025020725 VAN</t>
  </si>
  <si>
    <t>2025020725 OTT</t>
  </si>
  <si>
    <t>2025020730 CAR</t>
  </si>
  <si>
    <t>2025020730 STL</t>
  </si>
  <si>
    <t>2025020729 DET</t>
  </si>
  <si>
    <t>2025020729 BOS</t>
  </si>
  <si>
    <t>2025020731 EDM</t>
  </si>
  <si>
    <t>2025020731 NSH</t>
  </si>
  <si>
    <t>2025020732 NYI</t>
  </si>
  <si>
    <t>2025020732 WPG</t>
  </si>
  <si>
    <t>2025020734 DAL</t>
  </si>
  <si>
    <t>2025020734 ANA</t>
  </si>
  <si>
    <t>2025020733 TOR</t>
  </si>
  <si>
    <t>2025020733 UTA</t>
  </si>
  <si>
    <t>2025020735 SEA</t>
  </si>
  <si>
    <t>2025020735 NJD</t>
  </si>
  <si>
    <t>2025020737 OTT</t>
  </si>
  <si>
    <t>2025020737 NYR</t>
  </si>
  <si>
    <t>2025020736 PHI</t>
  </si>
  <si>
    <t>2025020736 BUF</t>
  </si>
  <si>
    <t>2025020738 VGK</t>
  </si>
  <si>
    <t>2025020738 LAK</t>
  </si>
  <si>
    <t>2025020740 MTL</t>
  </si>
  <si>
    <t>2025020740 BUF</t>
  </si>
  <si>
    <t>2025020741 PHI</t>
  </si>
  <si>
    <t>2025020741 PIT</t>
  </si>
  <si>
    <t>2025020742 SJS</t>
  </si>
  <si>
    <t>2025020742 WSH</t>
  </si>
  <si>
    <t>2025020739 SEA</t>
  </si>
  <si>
    <t>2025020739 BOS</t>
  </si>
  <si>
    <t>2025020743 VAN</t>
  </si>
  <si>
    <t>2025020743 CBJ</t>
  </si>
  <si>
    <t>2025020744 WPG</t>
  </si>
  <si>
    <t>2025020744 MIN</t>
  </si>
  <si>
    <t>2025020745 CGY</t>
  </si>
  <si>
    <t>2025020745 CHI</t>
  </si>
  <si>
    <t>2025020746 DAL</t>
  </si>
  <si>
    <t>2025020746 UTA</t>
  </si>
  <si>
    <t>2025020747 NYI</t>
  </si>
  <si>
    <t>2025020747 EDM</t>
  </si>
  <si>
    <t>2025020748 TOR</t>
  </si>
  <si>
    <t>2025020748 VGK</t>
  </si>
  <si>
    <t>2025020750 FLA</t>
  </si>
  <si>
    <t>2025020750 CAR</t>
  </si>
  <si>
    <t>2025020749 SJS</t>
  </si>
  <si>
    <t>2025020749 DET</t>
  </si>
  <si>
    <t>2025020751 TBL</t>
  </si>
  <si>
    <t>2025020751 STL</t>
  </si>
  <si>
    <t>2025020752 NSH</t>
  </si>
  <si>
    <t>2025020752 COL</t>
  </si>
  <si>
    <t>2025020753 ANA</t>
  </si>
  <si>
    <t>2025020753 LAK</t>
  </si>
  <si>
    <t>Palat Jan 14</t>
  </si>
  <si>
    <t>Risto</t>
  </si>
  <si>
    <t>Pionk/Fleury</t>
  </si>
  <si>
    <t>Drai</t>
  </si>
  <si>
    <t>Bura Jan 19</t>
  </si>
  <si>
    <t>Kap</t>
  </si>
  <si>
    <t>/Newhook Nov 16</t>
  </si>
  <si>
    <t>Tex jan 20</t>
  </si>
  <si>
    <t>L Hughes Jan 19</t>
  </si>
  <si>
    <t>James Reimer</t>
  </si>
  <si>
    <t>Letang Jan 20</t>
  </si>
  <si>
    <t>Doughty Jan 20</t>
  </si>
  <si>
    <t>Cirelli (0.02/0.005)</t>
  </si>
  <si>
    <t>Suter</t>
  </si>
  <si>
    <t>Sundqvist</t>
  </si>
  <si>
    <t>Rant Jan 20 -HALF</t>
  </si>
  <si>
    <t>Saad (0.005)</t>
  </si>
  <si>
    <t>Howden (.01)</t>
  </si>
  <si>
    <t>McNabb (0/0.01)</t>
  </si>
  <si>
    <t>McTavish Jan 21</t>
  </si>
  <si>
    <t>OEL Jan 21</t>
  </si>
  <si>
    <t>Wood</t>
  </si>
  <si>
    <t>Carlo Jan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</si>
</sst>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[$-F800]dddd\,\ mmmm\ dd\,\ yyyy"/>
    <numFmt numFmtId="167" formatCode="0.0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1" fillId="16" borderId="0" applyNumberFormat="0" applyBorder="0" applyAlignment="0" applyProtection="0"/>
  </cellStyleXfs>
  <cellXfs count="10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164" fontId="2" fillId="0" borderId="0" xfId="0" applyNumberFormat="1" applyFont="1"/>
    <xf numFmtId="10" fontId="0" fillId="0" borderId="0" xfId="1" applyNumberFormat="1" applyFont="1"/>
    <xf numFmtId="0" fontId="0" fillId="3" borderId="0" xfId="0" applyFill="1"/>
    <xf numFmtId="2" fontId="0" fillId="4" borderId="0" xfId="0" applyNumberFormat="1" applyFill="1"/>
    <xf numFmtId="165" fontId="2" fillId="5" borderId="0" xfId="0" applyNumberFormat="1" applyFont="1" applyFill="1"/>
    <xf numFmtId="2" fontId="2" fillId="2" borderId="0" xfId="0" applyNumberFormat="1" applyFont="1" applyFill="1"/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7" borderId="0" xfId="0" applyFont="1" applyFill="1" applyAlignment="1">
      <alignment horizontal="center"/>
    </xf>
    <xf numFmtId="2" fontId="0" fillId="3" borderId="0" xfId="0" applyNumberFormat="1" applyFill="1"/>
    <xf numFmtId="2" fontId="5" fillId="8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/>
    <xf numFmtId="2" fontId="6" fillId="9" borderId="0" xfId="0" applyNumberFormat="1" applyFont="1" applyFill="1" applyAlignment="1">
      <alignment horizontal="center"/>
    </xf>
    <xf numFmtId="9" fontId="0" fillId="0" borderId="0" xfId="1" applyFont="1"/>
    <xf numFmtId="0" fontId="0" fillId="2" borderId="0" xfId="0" applyFill="1"/>
    <xf numFmtId="2" fontId="0" fillId="10" borderId="0" xfId="0" applyNumberFormat="1" applyFill="1"/>
    <xf numFmtId="0" fontId="0" fillId="10" borderId="0" xfId="0" applyFill="1"/>
    <xf numFmtId="165" fontId="2" fillId="11" borderId="0" xfId="0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14" fontId="2" fillId="0" borderId="0" xfId="0" applyNumberFormat="1" applyFont="1"/>
    <xf numFmtId="0" fontId="2" fillId="10" borderId="0" xfId="0" applyFont="1" applyFill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4" fontId="8" fillId="0" borderId="0" xfId="0" applyNumberFormat="1" applyFont="1"/>
    <xf numFmtId="0" fontId="8" fillId="0" borderId="0" xfId="0" applyFont="1"/>
    <xf numFmtId="167" fontId="0" fillId="0" borderId="0" xfId="0" applyNumberFormat="1"/>
    <xf numFmtId="0" fontId="2" fillId="13" borderId="0" xfId="0" applyFont="1" applyFill="1"/>
    <xf numFmtId="164" fontId="2" fillId="12" borderId="0" xfId="2" applyNumberFormat="1" applyFont="1"/>
    <xf numFmtId="2" fontId="2" fillId="12" borderId="0" xfId="2" applyNumberFormat="1" applyFont="1"/>
    <xf numFmtId="0" fontId="2" fillId="14" borderId="0" xfId="0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1" fontId="2" fillId="12" borderId="0" xfId="2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2" fontId="10" fillId="2" borderId="0" xfId="0" applyNumberFormat="1" applyFont="1" applyFill="1"/>
    <xf numFmtId="165" fontId="10" fillId="5" borderId="0" xfId="0" applyNumberFormat="1" applyFont="1" applyFill="1"/>
    <xf numFmtId="165" fontId="10" fillId="11" borderId="0" xfId="0" applyNumberFormat="1" applyFont="1" applyFill="1"/>
    <xf numFmtId="2" fontId="8" fillId="0" borderId="0" xfId="0" applyNumberFormat="1" applyFont="1"/>
    <xf numFmtId="2" fontId="8" fillId="9" borderId="0" xfId="0" applyNumberFormat="1" applyFont="1" applyFill="1" applyAlignment="1">
      <alignment horizontal="center"/>
    </xf>
    <xf numFmtId="2" fontId="8" fillId="10" borderId="0" xfId="0" applyNumberFormat="1" applyFont="1" applyFill="1"/>
    <xf numFmtId="1" fontId="8" fillId="0" borderId="0" xfId="0" applyNumberFormat="1" applyFont="1"/>
    <xf numFmtId="2" fontId="10" fillId="8" borderId="0" xfId="0" applyNumberFormat="1" applyFont="1" applyFill="1" applyAlignment="1">
      <alignment horizontal="center"/>
    </xf>
    <xf numFmtId="2" fontId="8" fillId="4" borderId="0" xfId="0" applyNumberFormat="1" applyFont="1" applyFill="1"/>
    <xf numFmtId="2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5" fontId="8" fillId="0" borderId="0" xfId="1" applyNumberFormat="1" applyFont="1"/>
    <xf numFmtId="0" fontId="0" fillId="0" borderId="0" xfId="0" quotePrefix="1"/>
    <xf numFmtId="2" fontId="0" fillId="0" borderId="0" xfId="0" applyNumberFormat="1" applyAlignment="1">
      <alignment horizontal="left" indent="1"/>
    </xf>
    <xf numFmtId="1" fontId="8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8" fillId="2" borderId="0" xfId="0" applyNumberFormat="1" applyFont="1" applyFill="1"/>
    <xf numFmtId="0" fontId="2" fillId="2" borderId="0" xfId="0" applyFont="1" applyFill="1"/>
    <xf numFmtId="2" fontId="0" fillId="2" borderId="0" xfId="0" applyNumberFormat="1" applyFill="1"/>
    <xf numFmtId="2" fontId="11" fillId="16" borderId="0" xfId="3" applyNumberFormat="1" applyAlignment="1">
      <alignment horizontal="center"/>
    </xf>
    <xf numFmtId="2" fontId="8" fillId="16" borderId="0" xfId="3" applyNumberFormat="1" applyFont="1" applyAlignment="1">
      <alignment horizontal="center"/>
    </xf>
    <xf numFmtId="0" fontId="0" fillId="17" borderId="0" xfId="0" applyFill="1"/>
    <xf numFmtId="0" fontId="12" fillId="0" borderId="0" xfId="0" applyFont="1"/>
    <xf numFmtId="0" fontId="8" fillId="17" borderId="0" xfId="0" applyFont="1" applyFill="1"/>
    <xf numFmtId="0" fontId="0" fillId="9" borderId="0" xfId="0" applyFill="1"/>
    <xf numFmtId="16" fontId="0" fillId="0" borderId="0" xfId="0" applyNumberFormat="1"/>
    <xf numFmtId="0" fontId="14" fillId="0" borderId="0" xfId="0" applyFont="1"/>
    <xf numFmtId="0" fontId="14" fillId="18" borderId="0" xfId="0" applyFont="1" applyFill="1"/>
    <xf numFmtId="0" fontId="13" fillId="0" borderId="0" xfId="0" applyFont="1"/>
    <xf numFmtId="0" fontId="14" fillId="0" borderId="0" xfId="0" applyFont="1" applyAlignment="1">
      <alignment horizontal="left"/>
    </xf>
    <xf numFmtId="164" fontId="13" fillId="0" borderId="0" xfId="0" applyNumberFormat="1" applyFont="1"/>
    <xf numFmtId="2" fontId="13" fillId="0" borderId="0" xfId="0" applyNumberFormat="1" applyFont="1"/>
    <xf numFmtId="2" fontId="13" fillId="18" borderId="0" xfId="0" applyNumberFormat="1" applyFont="1" applyFill="1"/>
    <xf numFmtId="0" fontId="13" fillId="19" borderId="0" xfId="0" applyFont="1" applyFill="1"/>
    <xf numFmtId="167" fontId="13" fillId="0" borderId="0" xfId="0" applyNumberFormat="1" applyFont="1"/>
    <xf numFmtId="2" fontId="13" fillId="0" borderId="0" xfId="0" applyNumberFormat="1" applyFont="1" applyAlignment="1">
      <alignment horizontal="left" indent="1"/>
    </xf>
    <xf numFmtId="2" fontId="14" fillId="18" borderId="0" xfId="0" applyNumberFormat="1" applyFont="1" applyFill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2" fontId="14" fillId="18" borderId="0" xfId="0" applyNumberFormat="1" applyFont="1" applyFill="1" applyAlignment="1">
      <alignment horizontal="center"/>
    </xf>
    <xf numFmtId="0" fontId="15" fillId="0" borderId="0" xfId="0" applyFont="1"/>
    <xf numFmtId="1" fontId="13" fillId="0" borderId="0" xfId="0" applyNumberFormat="1" applyFont="1"/>
    <xf numFmtId="0" fontId="15" fillId="0" borderId="0" xfId="0" applyFont="1" applyAlignment="1">
      <alignment horizontal="left"/>
    </xf>
    <xf numFmtId="0" fontId="2" fillId="0" borderId="1" xfId="0" applyFont="1" applyBorder="1"/>
    <xf numFmtId="2" fontId="0" fillId="0" borderId="1" xfId="0" applyNumberFormat="1" applyBorder="1"/>
    <xf numFmtId="0" fontId="0" fillId="0" borderId="1" xfId="0" applyBorder="1"/>
    <xf numFmtId="2" fontId="12" fillId="0" borderId="0" xfId="0" applyNumberFormat="1" applyFont="1" applyAlignment="1">
      <alignment horizontal="left" indent="1"/>
    </xf>
    <xf numFmtId="165" fontId="0" fillId="3" borderId="0" xfId="1" applyNumberFormat="1" applyFont="1" applyFill="1"/>
    <xf numFmtId="165" fontId="8" fillId="3" borderId="0" xfId="1" applyNumberFormat="1" applyFont="1" applyFill="1"/>
    <xf numFmtId="2" fontId="0" fillId="0" borderId="0" xfId="3" applyNumberFormat="1" applyFont="1" applyFill="1" applyAlignment="1">
      <alignment horizontal="center"/>
    </xf>
    <xf numFmtId="0" fontId="16" fillId="13" borderId="0" xfId="0" applyFont="1" applyFill="1"/>
    <xf numFmtId="167" fontId="2" fillId="2" borderId="0" xfId="0" applyNumberFormat="1" applyFont="1" applyFill="1"/>
    <xf numFmtId="2" fontId="8" fillId="0" borderId="0" xfId="3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</cellXfs>
  <cellStyles count="4">
    <cellStyle name="20% - Accent4" xfId="2" builtinId="42"/>
    <cellStyle name="Good" xfId="3" builtinId="26"/>
    <cellStyle name="Normal" xfId="0" builtinId="0"/>
    <cellStyle name="Percent" xfId="1" builtinId="5"/>
  </cellStyles>
  <dxfs count="14">
    <dxf>
      <font>
        <b/>
        <i/>
        <color rgb="FFFFD961"/>
      </font>
      <fill>
        <patternFill>
          <bgColor rgb="FF7030A0"/>
        </patternFill>
      </fill>
    </dxf>
    <dxf>
      <font>
        <b/>
        <i/>
        <color rgb="FFFFC000"/>
      </font>
      <fill>
        <patternFill>
          <bgColor rgb="FF7030A0"/>
        </patternFill>
      </fill>
    </dxf>
    <dxf>
      <font>
        <b/>
        <i/>
        <color rgb="FFFFD961"/>
      </font>
      <fill>
        <patternFill>
          <bgColor rgb="FF7030A0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5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5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5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5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3B08-06BB-43D1-943E-575E26E3BA58}">
  <dimension ref="A1:AA2687"/>
  <sheetViews>
    <sheetView topLeftCell="C1" zoomScale="118" workbookViewId="0">
      <selection activeCell="V3" sqref="V3"/>
    </sheetView>
  </sheetViews>
  <sheetFormatPr baseColWidth="10" defaultColWidth="8.83203125" defaultRowHeight="15" x14ac:dyDescent="0.2"/>
  <cols>
    <col min="1" max="1" width="25.5" bestFit="1" customWidth="1"/>
    <col min="2" max="2" width="16.5" bestFit="1" customWidth="1"/>
    <col min="3" max="3" width="11.5" customWidth="1"/>
    <col min="4" max="4" width="7" style="4" customWidth="1"/>
    <col min="5" max="5" width="10.5" hidden="1" customWidth="1"/>
    <col min="6" max="6" width="5.5" customWidth="1"/>
    <col min="7" max="7" width="8.83203125" hidden="1" customWidth="1"/>
    <col min="8" max="8" width="6.83203125" hidden="1" customWidth="1"/>
    <col min="9" max="11" width="7.1640625" hidden="1" customWidth="1"/>
    <col min="12" max="15" width="8.83203125" hidden="1" customWidth="1"/>
    <col min="16" max="16" width="15.83203125" bestFit="1" customWidth="1"/>
    <col min="17" max="17" width="22" customWidth="1"/>
    <col min="18" max="18" width="16.5" customWidth="1"/>
    <col min="19" max="19" width="10.5" customWidth="1"/>
    <col min="20" max="20" width="11.1640625" bestFit="1" customWidth="1"/>
    <col min="24" max="27" width="7.1640625" style="2" customWidth="1"/>
  </cols>
  <sheetData>
    <row r="1" spans="1:27" x14ac:dyDescent="0.2">
      <c r="A1" s="36" t="s">
        <v>243</v>
      </c>
      <c r="B1" s="35">
        <f ca="1">TODAY()</f>
        <v>46044</v>
      </c>
      <c r="S1" s="1"/>
      <c r="V1" s="42">
        <v>3.03</v>
      </c>
      <c r="X1" s="42">
        <f>'2026'!BJ1</f>
        <v>117</v>
      </c>
      <c r="Y1" s="42">
        <f>'2026'!BK1</f>
        <v>-155</v>
      </c>
      <c r="Z1" s="42">
        <f>'2026'!BL1</f>
        <v>-126</v>
      </c>
      <c r="AA1" s="42">
        <f>'2026'!BM1</f>
        <v>102</v>
      </c>
    </row>
    <row r="2" spans="1:27" x14ac:dyDescent="0.2">
      <c r="A2" s="36" t="s">
        <v>242</v>
      </c>
      <c r="B2" s="35">
        <f ca="1">TODAY()+1</f>
        <v>46045</v>
      </c>
      <c r="H2" s="4" t="s">
        <v>246</v>
      </c>
      <c r="I2" s="4" t="s">
        <v>246</v>
      </c>
      <c r="J2" s="4" t="s">
        <v>247</v>
      </c>
      <c r="K2" s="4" t="s">
        <v>247</v>
      </c>
      <c r="L2" s="38" t="s">
        <v>246</v>
      </c>
      <c r="M2" s="38" t="s">
        <v>246</v>
      </c>
      <c r="N2" s="38" t="s">
        <v>247</v>
      </c>
      <c r="O2" s="38" t="s">
        <v>247</v>
      </c>
      <c r="V2" s="42">
        <v>3.26</v>
      </c>
      <c r="X2" s="42">
        <f>'2026'!BJ2</f>
        <v>-117</v>
      </c>
      <c r="Y2" s="42">
        <f>'2026'!BK2</f>
        <v>155</v>
      </c>
      <c r="Z2" s="42">
        <f>'2026'!BL2</f>
        <v>126</v>
      </c>
      <c r="AA2" s="42">
        <f>'2026'!BM2</f>
        <v>-102</v>
      </c>
    </row>
    <row r="3" spans="1:27" x14ac:dyDescent="0.2">
      <c r="A3" s="36"/>
      <c r="B3" s="35"/>
      <c r="H3" s="4"/>
      <c r="I3" s="4"/>
      <c r="J3" s="4"/>
      <c r="K3" s="4"/>
      <c r="L3" s="38"/>
      <c r="M3" s="38"/>
      <c r="N3" s="38"/>
      <c r="O3" s="38"/>
      <c r="X3"/>
      <c r="Y3"/>
      <c r="Z3"/>
      <c r="AA3"/>
    </row>
    <row r="4" spans="1:27" x14ac:dyDescent="0.2">
      <c r="A4" s="4" t="s">
        <v>54</v>
      </c>
      <c r="B4" s="4" t="s">
        <v>241</v>
      </c>
      <c r="C4" s="4" t="s">
        <v>240</v>
      </c>
      <c r="D4" s="4" t="s">
        <v>1</v>
      </c>
      <c r="E4" s="4" t="s">
        <v>244</v>
      </c>
      <c r="F4" s="4" t="s">
        <v>55</v>
      </c>
      <c r="G4" s="4" t="s">
        <v>245</v>
      </c>
      <c r="H4" s="4" t="s">
        <v>246</v>
      </c>
      <c r="I4" s="4" t="s">
        <v>247</v>
      </c>
      <c r="J4" s="4" t="s">
        <v>246</v>
      </c>
      <c r="K4" s="4" t="s">
        <v>247</v>
      </c>
      <c r="L4" s="38" t="s">
        <v>246</v>
      </c>
      <c r="M4" s="38" t="s">
        <v>247</v>
      </c>
      <c r="N4" s="38" t="s">
        <v>246</v>
      </c>
      <c r="O4" s="38" t="s">
        <v>247</v>
      </c>
      <c r="P4" s="97" t="s">
        <v>1590</v>
      </c>
      <c r="Q4" s="38" t="s">
        <v>246</v>
      </c>
      <c r="R4" s="38" t="s">
        <v>247</v>
      </c>
      <c r="S4" s="38" t="s">
        <v>249</v>
      </c>
      <c r="T4" s="38" t="s">
        <v>250</v>
      </c>
      <c r="W4" s="41" t="s">
        <v>55</v>
      </c>
      <c r="X4" s="41" t="s">
        <v>3</v>
      </c>
      <c r="Y4" s="41">
        <v>5.5</v>
      </c>
      <c r="Z4" s="41">
        <v>6</v>
      </c>
      <c r="AA4" s="41">
        <v>6.5</v>
      </c>
    </row>
    <row r="5" spans="1:27" x14ac:dyDescent="0.2">
      <c r="A5" s="34">
        <f ca="1">IF(D5=0,"0",(_xlfn.XLOOKUP(B5,'2026'!A:A,'2026'!C:C)))</f>
        <v>46044</v>
      </c>
      <c r="B5" s="1" t="str" cm="1">
        <f t="array" aca="1" ref="B5:C36" ca="1">_xlfn._xlws.FILTER('2026'!A:B,('2026'!C:C=Projections!B1)+('2026'!C:C=Projections!B2))</f>
        <v>2025020795 BUF</v>
      </c>
      <c r="C5">
        <f ca="1"/>
        <v>2025020795</v>
      </c>
      <c r="D5" s="7">
        <f ca="1">_xlfn.XLOOKUP(B5,'2026'!A:A,'2026'!AT:AT)</f>
        <v>2.9477538627951958</v>
      </c>
      <c r="E5" s="7">
        <f ca="1">_xlfn.XLOOKUP(B5,'2026'!A:A,'2026'!Z:Z)</f>
        <v>0.99</v>
      </c>
      <c r="F5" s="39" t="str">
        <f ca="1">_xlfn.XLOOKUP(B5,'2026'!A:A,'2026'!E:E)</f>
        <v>BUF</v>
      </c>
      <c r="G5" s="5">
        <f ca="1">D5/E6</f>
        <v>2.9477538627951958</v>
      </c>
      <c r="H5" s="5">
        <f ca="1">SUMIFS(Goalies!$J:$J,Goalies!$C:$C,Projections!$F5,Goalies!$A:$A,Projections!H$2)</f>
        <v>1.0149999999999999</v>
      </c>
      <c r="I5" s="5">
        <f ca="1">SUMIFS(Goalies!$J:$J,Goalies!$C:$C,Projections!$F5,Goalies!$A:$A,Projections!I$2)</f>
        <v>1.0149999999999999</v>
      </c>
      <c r="J5" s="5">
        <f ca="1">SUMIFS(Goalies!$J:$J,Goalies!$C:$C,Projections!$F5,Goalies!$A:$A,Projections!J$2)</f>
        <v>0.99</v>
      </c>
      <c r="K5" s="5">
        <f ca="1">SUMIFS(Goalies!$J:$J,Goalies!$C:$C,Projections!$F5,Goalies!$A:$A,Projections!K$2)</f>
        <v>0.99</v>
      </c>
      <c r="L5" s="5">
        <f ca="1">IFERROR($G5*H6,0)</f>
        <v>2.9477538627951958</v>
      </c>
      <c r="M5" s="5">
        <f ca="1">IFERROR($G5*I6,0)</f>
        <v>5.9102464949043672</v>
      </c>
      <c r="N5" s="5">
        <f ca="1">IFERROR($G5*J6,0)</f>
        <v>2.9477538627951958</v>
      </c>
      <c r="O5" s="5">
        <f ca="1">IFERROR($G5*K6,0)</f>
        <v>5.9102464949043672</v>
      </c>
      <c r="P5" s="2" t="str">
        <f ca="1">_xlfn.XLOOKUP(B5,'2026'!A:A,'2026'!AS:AS)</f>
        <v>Neutral</v>
      </c>
      <c r="Q5" s="5" t="str" cm="1">
        <f t="array" aca="1" ref="Q5" ca="1">_xlfn.XLOOKUP(1, (Goalies!C:C=Projections!W5)*(Goalies!A:A=Projections!$Q$4), Goalies!D:D)</f>
        <v>Ukko-Pekka Luukkonen</v>
      </c>
      <c r="R5" s="5" t="str" cm="1">
        <f t="array" aca="1" ref="R5" ca="1">_xlfn.XLOOKUP(1, (Goalies!C:C=Projections!W5)*(Goalies!A:A=Projections!$R$4), Goalies!D:D)</f>
        <v>Alex Lyon</v>
      </c>
      <c r="S5" s="24">
        <v>1</v>
      </c>
      <c r="T5" s="5">
        <f ca="1">IFERROR(L5*S6+(1-S6)*M5,0)</f>
        <v>5.9102464949043672</v>
      </c>
      <c r="U5" s="5"/>
      <c r="V5" s="5"/>
      <c r="W5" s="40" t="str">
        <f t="shared" ref="W5:W12" ca="1" si="0">F5</f>
        <v>BUF</v>
      </c>
      <c r="X5" s="43" t="e">
        <f ca="1">'2026'!BJ3</f>
        <v>#N/A</v>
      </c>
      <c r="Y5" s="43" t="e">
        <f ca="1">'2026'!BK3</f>
        <v>#N/A</v>
      </c>
      <c r="Z5" s="43" t="e">
        <f ca="1">'2026'!BL3</f>
        <v>#N/A</v>
      </c>
      <c r="AA5" s="43" t="e">
        <f ca="1">'2026'!BM3</f>
        <v>#N/A</v>
      </c>
    </row>
    <row r="6" spans="1:27" x14ac:dyDescent="0.2">
      <c r="A6" s="34">
        <f ca="1">IF(D6=0,"0",(_xlfn.XLOOKUP(B6,'2026'!A:A,'2026'!C:C)))</f>
        <v>46044</v>
      </c>
      <c r="B6" t="str">
        <f ca="1"/>
        <v>2025020795 MTL</v>
      </c>
      <c r="C6">
        <f ca="1"/>
        <v>2025020795</v>
      </c>
      <c r="D6" s="7">
        <f ca="1">_xlfn.XLOOKUP(B6,'2026'!A:A,'2026'!AT:AT)</f>
        <v>3.2268200903667212</v>
      </c>
      <c r="E6" s="7">
        <f ca="1">_xlfn.XLOOKUP(B6,'2026'!A:A,'2026'!Z:Z)</f>
        <v>1</v>
      </c>
      <c r="F6" s="39" t="str">
        <f ca="1">_xlfn.XLOOKUP(B6,'2026'!A:A,'2026'!E:E)</f>
        <v>MTL</v>
      </c>
      <c r="G6" s="5">
        <f ca="1">D6/E5</f>
        <v>3.2594142326936577</v>
      </c>
      <c r="H6" s="5">
        <f ca="1">SUMIFS(Goalies!$J:$J,Goalies!$C:$C,Projections!$F6,Goalies!$A:$A,Projections!H$4)</f>
        <v>1</v>
      </c>
      <c r="I6" s="5">
        <f ca="1">SUMIFS(Goalies!$J:$J,Goalies!$C:$C,Projections!$F6,Goalies!$A:$A,Projections!I$4)</f>
        <v>2.0049999999999999</v>
      </c>
      <c r="J6" s="5">
        <f ca="1">SUMIFS(Goalies!$J:$J,Goalies!$C:$C,Projections!$F6,Goalies!$A:$A,Projections!J$4)</f>
        <v>1</v>
      </c>
      <c r="K6" s="5">
        <f ca="1">SUMIFS(Goalies!$J:$J,Goalies!$C:$C,Projections!$F6,Goalies!$A:$A,Projections!K$4)</f>
        <v>2.0049999999999999</v>
      </c>
      <c r="L6" s="5">
        <f ca="1">IFERROR($G6*H5,0)</f>
        <v>3.3083054461840624</v>
      </c>
      <c r="M6" s="5">
        <f ca="1">IFERROR($G6*I5,0)</f>
        <v>3.3083054461840624</v>
      </c>
      <c r="N6" s="5">
        <f ca="1">IFERROR($G6*J5,0)</f>
        <v>3.2268200903667212</v>
      </c>
      <c r="O6" s="5">
        <f ca="1">IFERROR($G6*K5,0)</f>
        <v>3.2268200903667212</v>
      </c>
      <c r="P6" s="2" t="str">
        <f ca="1">_xlfn.XLOOKUP(B6,'2026'!A:A,'2026'!AS:AS)</f>
        <v>Neutral</v>
      </c>
      <c r="Q6" s="5" t="str" cm="1">
        <f t="array" aca="1" ref="Q6" ca="1">_xlfn.XLOOKUP(1, (Goalies!C:C=Projections!W6)*(Goalies!A:A=Projections!$Q$4), Goalies!D:D)</f>
        <v>Sam Montembeault</v>
      </c>
      <c r="R6" s="5" t="str" cm="1">
        <f t="array" aca="1" ref="R6" ca="1">_xlfn.XLOOKUP(1, (Goalies!C:C=Projections!W6)*(Goalies!A:A=Projections!$R$4), Goalies!D:D)</f>
        <v>Jakub Dobes</v>
      </c>
      <c r="S6" s="24">
        <v>0</v>
      </c>
      <c r="T6" s="5">
        <f ca="1">IFERROR(L6*S5+(1-S5)*N6,0)</f>
        <v>3.3083054461840624</v>
      </c>
      <c r="U6" s="5"/>
      <c r="V6" s="5"/>
      <c r="W6" s="40" t="str">
        <f t="shared" ca="1" si="0"/>
        <v>MTL</v>
      </c>
      <c r="X6" s="43" t="e">
        <f ca="1">'2026'!BJ4</f>
        <v>#N/A</v>
      </c>
      <c r="Y6" s="43" t="e">
        <f ca="1">'2026'!BK4</f>
        <v>#N/A</v>
      </c>
      <c r="Z6" s="43" t="e">
        <f ca="1">'2026'!BL4</f>
        <v>#N/A</v>
      </c>
      <c r="AA6" s="43" t="e">
        <f ca="1">'2026'!BM4</f>
        <v>#N/A</v>
      </c>
    </row>
    <row r="7" spans="1:27" x14ac:dyDescent="0.2">
      <c r="A7" s="34">
        <f ca="1">IF(D7=0,"0",(_xlfn.XLOOKUP(B7,'2026'!A:A,'2026'!C:C)))</f>
        <v>46044</v>
      </c>
      <c r="B7" t="str">
        <f ca="1"/>
        <v>2025020796 CHI</v>
      </c>
      <c r="C7">
        <f ca="1"/>
        <v>2025020796</v>
      </c>
      <c r="D7" s="7">
        <f ca="1">_xlfn.XLOOKUP(B7,'2026'!A:A,'2026'!AT:AT)</f>
        <v>2.3702671998538283</v>
      </c>
      <c r="E7" s="7">
        <f ca="1">_xlfn.XLOOKUP(B7,'2026'!A:A,'2026'!Z:Z)</f>
        <v>0.96</v>
      </c>
      <c r="F7" s="39" t="str">
        <f ca="1">_xlfn.XLOOKUP(B7,'2026'!A:A,'2026'!E:E)</f>
        <v>CHI</v>
      </c>
      <c r="G7" s="5">
        <f ca="1">D7/E8</f>
        <v>2.3702671998538283</v>
      </c>
      <c r="H7" s="5">
        <f ca="1">SUMIFS(Goalies!$J:$J,Goalies!$C:$C,Projections!$F7,Goalies!$A:$A,Projections!H$2)</f>
        <v>0.96</v>
      </c>
      <c r="I7" s="5">
        <f ca="1">SUMIFS(Goalies!$J:$J,Goalies!$C:$C,Projections!$F7,Goalies!$A:$A,Projections!I$2)</f>
        <v>0.96</v>
      </c>
      <c r="J7" s="5">
        <f ca="1">SUMIFS(Goalies!$J:$J,Goalies!$C:$C,Projections!$F7,Goalies!$A:$A,Projections!J$2)</f>
        <v>1.06</v>
      </c>
      <c r="K7" s="5">
        <f ca="1">SUMIFS(Goalies!$J:$J,Goalies!$C:$C,Projections!$F7,Goalies!$A:$A,Projections!K$2)</f>
        <v>1.06</v>
      </c>
      <c r="L7" s="5">
        <f ca="1">IFERROR($G7*H8,0)</f>
        <v>2.4769292238472502</v>
      </c>
      <c r="M7" s="5">
        <f ca="1">IFERROR($G7*I8,0)</f>
        <v>2.3939698718523665</v>
      </c>
      <c r="N7" s="5">
        <f ca="1">IFERROR($G7*J8,0)</f>
        <v>2.4769292238472502</v>
      </c>
      <c r="O7" s="5">
        <f ca="1">IFERROR($G7*K8,0)</f>
        <v>2.3939698718523665</v>
      </c>
      <c r="P7" s="2" t="str">
        <f ca="1">_xlfn.XLOOKUP(B7,'2026'!A:A,'2026'!AS:AS)</f>
        <v>Weak</v>
      </c>
      <c r="Q7" s="5" t="str" cm="1">
        <f t="array" aca="1" ref="Q7" ca="1">_xlfn.XLOOKUP(1, (Goalies!C:C=Projections!W7)*(Goalies!A:A=Projections!$Q$4), Goalies!D:D)</f>
        <v>Spencer Knight</v>
      </c>
      <c r="R7" s="5" t="str" cm="1">
        <f t="array" aca="1" ref="R7" ca="1">_xlfn.XLOOKUP(1, (Goalies!C:C=Projections!W7)*(Goalies!A:A=Projections!$R$4), Goalies!D:D)</f>
        <v>Arvid Soderblom</v>
      </c>
      <c r="S7" s="24">
        <v>0</v>
      </c>
      <c r="T7" s="5">
        <f ca="1">IFERROR(L7*S8+(1-S8)*M7,0)</f>
        <v>2.3939698718523665</v>
      </c>
      <c r="U7" s="5"/>
      <c r="V7" s="5"/>
      <c r="W7" t="str">
        <f t="shared" ca="1" si="0"/>
        <v>CHI</v>
      </c>
      <c r="X7" s="2">
        <f ca="1">'2026'!BJ5</f>
        <v>312</v>
      </c>
      <c r="Y7" s="2">
        <f ca="1">'2026'!BK5</f>
        <v>-191</v>
      </c>
      <c r="Z7" s="2">
        <f ca="1">'2026'!BL5</f>
        <v>-156</v>
      </c>
      <c r="AA7" s="2">
        <f ca="1">'2026'!BM5</f>
        <v>-116</v>
      </c>
    </row>
    <row r="8" spans="1:27" x14ac:dyDescent="0.2">
      <c r="A8" s="34">
        <f ca="1">IF(D8=0,"0",(_xlfn.XLOOKUP(B8,'2026'!A:A,'2026'!C:C)))</f>
        <v>46044</v>
      </c>
      <c r="B8" t="str">
        <f ca="1"/>
        <v>2025020796 CAR</v>
      </c>
      <c r="C8">
        <f ca="1"/>
        <v>2025020796</v>
      </c>
      <c r="D8" s="7">
        <f ca="1">_xlfn.XLOOKUP(B8,'2026'!A:A,'2026'!AT:AT)</f>
        <v>3.8355291783765817</v>
      </c>
      <c r="E8" s="7">
        <f ca="1">_xlfn.XLOOKUP(B8,'2026'!A:A,'2026'!Z:Z)</f>
        <v>1</v>
      </c>
      <c r="F8" s="39" t="str">
        <f ca="1">_xlfn.XLOOKUP(B8,'2026'!A:A,'2026'!E:E)</f>
        <v>CAR</v>
      </c>
      <c r="G8" s="5">
        <f ca="1">D8/E7</f>
        <v>3.9953428941422726</v>
      </c>
      <c r="H8" s="5">
        <f ca="1">SUMIFS(Goalies!$J:$J,Goalies!$C:$C,Projections!$F8,Goalies!$A:$A,Projections!H$4)</f>
        <v>1.0449999999999999</v>
      </c>
      <c r="I8" s="5">
        <f ca="1">SUMIFS(Goalies!$J:$J,Goalies!$C:$C,Projections!$F8,Goalies!$A:$A,Projections!I$4)</f>
        <v>1.01</v>
      </c>
      <c r="J8" s="5">
        <f ca="1">SUMIFS(Goalies!$J:$J,Goalies!$C:$C,Projections!$F8,Goalies!$A:$A,Projections!J$4)</f>
        <v>1.0449999999999999</v>
      </c>
      <c r="K8" s="5">
        <f ca="1">SUMIFS(Goalies!$J:$J,Goalies!$C:$C,Projections!$F8,Goalies!$A:$A,Projections!K$4)</f>
        <v>1.01</v>
      </c>
      <c r="L8" s="5">
        <f ca="1">IFERROR($G8*H7,0)</f>
        <v>3.8355291783765817</v>
      </c>
      <c r="M8" s="5">
        <f ca="1">IFERROR($G8*I7,0)</f>
        <v>3.8355291783765817</v>
      </c>
      <c r="N8" s="5">
        <f ca="1">IFERROR($G8*J7,0)</f>
        <v>4.235063467790809</v>
      </c>
      <c r="O8" s="5">
        <f ca="1">IFERROR($G8*K7,0)</f>
        <v>4.235063467790809</v>
      </c>
      <c r="P8" s="2" t="str">
        <f ca="1">_xlfn.XLOOKUP(B8,'2026'!A:A,'2026'!AS:AS)</f>
        <v>Weak</v>
      </c>
      <c r="Q8" s="5" t="str" cm="1">
        <f t="array" aca="1" ref="Q8" ca="1">_xlfn.XLOOKUP(1, (Goalies!C:C=Projections!W8)*(Goalies!A:A=Projections!$Q$4), Goalies!D:D)</f>
        <v>Frederik Andersen</v>
      </c>
      <c r="R8" s="5" t="str" cm="1">
        <f t="array" aca="1" ref="R8" ca="1">_xlfn.XLOOKUP(1, (Goalies!C:C=Projections!W8)*(Goalies!A:A=Projections!$R$4), Goalies!D:D)</f>
        <v>Pyotr Kochetkov</v>
      </c>
      <c r="S8" s="24">
        <v>0</v>
      </c>
      <c r="T8" s="5">
        <f ca="1">IFERROR(L8*S7+(1-S7)*N8,0)</f>
        <v>4.235063467790809</v>
      </c>
      <c r="U8" s="5"/>
      <c r="V8" s="5"/>
      <c r="W8" t="str">
        <f t="shared" ca="1" si="0"/>
        <v>CAR</v>
      </c>
      <c r="X8" s="2">
        <f ca="1">'2026'!BJ6</f>
        <v>-312</v>
      </c>
      <c r="Y8" s="2">
        <f ca="1">'2026'!BK6</f>
        <v>191</v>
      </c>
      <c r="Z8" s="2">
        <f ca="1">'2026'!BL6</f>
        <v>156</v>
      </c>
      <c r="AA8" s="2">
        <f ca="1">'2026'!BM6</f>
        <v>116</v>
      </c>
    </row>
    <row r="9" spans="1:27" x14ac:dyDescent="0.2">
      <c r="A9" s="34">
        <f ca="1">IF(D9=0,"0",(_xlfn.XLOOKUP(B9,'2026'!A:A,'2026'!C:C)))</f>
        <v>46044</v>
      </c>
      <c r="B9" t="str">
        <f ca="1"/>
        <v>2025020797 DAL</v>
      </c>
      <c r="C9">
        <f ca="1"/>
        <v>2025020797</v>
      </c>
      <c r="D9" s="7">
        <f ca="1">_xlfn.XLOOKUP(B9,'2026'!A:A,'2026'!AT:AT)</f>
        <v>3.015174410309637</v>
      </c>
      <c r="E9" s="7">
        <f ca="1">_xlfn.XLOOKUP(B9,'2026'!A:A,'2026'!Z:Z)</f>
        <v>1.0049999999999999</v>
      </c>
      <c r="F9" s="39" t="str">
        <f ca="1">_xlfn.XLOOKUP(B9,'2026'!A:A,'2026'!E:E)</f>
        <v>DAL</v>
      </c>
      <c r="G9" s="5">
        <f ca="1">D9/E10</f>
        <v>3.0924865746765509</v>
      </c>
      <c r="H9" s="5">
        <f ca="1">SUMIFS(Goalies!$J:$J,Goalies!$C:$C,Projections!$F9,Goalies!$A:$A,Projections!H$2)</f>
        <v>0.995</v>
      </c>
      <c r="I9" s="5">
        <f ca="1">SUMIFS(Goalies!$J:$J,Goalies!$C:$C,Projections!$F9,Goalies!$A:$A,Projections!I$2)</f>
        <v>0.995</v>
      </c>
      <c r="J9" s="5">
        <f ca="1">SUMIFS(Goalies!$J:$J,Goalies!$C:$C,Projections!$F9,Goalies!$A:$A,Projections!J$2)</f>
        <v>1.0049999999999999</v>
      </c>
      <c r="K9" s="5">
        <f ca="1">SUMIFS(Goalies!$J:$J,Goalies!$C:$C,Projections!$F9,Goalies!$A:$A,Projections!K$2)</f>
        <v>1.0049999999999999</v>
      </c>
      <c r="L9" s="5">
        <f ca="1">IFERROR($G9*H10,0)</f>
        <v>3.015174410309637</v>
      </c>
      <c r="M9" s="5">
        <f ca="1">IFERROR($G9*I10,0)</f>
        <v>3.2471109034103787</v>
      </c>
      <c r="N9" s="5">
        <f ca="1">IFERROR($G9*J10,0)</f>
        <v>3.015174410309637</v>
      </c>
      <c r="O9" s="5">
        <f ca="1">IFERROR($G9*K10,0)</f>
        <v>3.2471109034103787</v>
      </c>
      <c r="P9" s="2" t="str">
        <f ca="1">_xlfn.XLOOKUP(B9,'2026'!A:A,'2026'!AS:AS)</f>
        <v>Neutral</v>
      </c>
      <c r="Q9" s="5" t="str" cm="1">
        <f t="array" aca="1" ref="Q9" ca="1">_xlfn.XLOOKUP(1, (Goalies!C:C=Projections!W9)*(Goalies!A:A=Projections!$Q$4), Goalies!D:D)</f>
        <v>Jake Oettinger</v>
      </c>
      <c r="R9" s="5" t="str" cm="1">
        <f t="array" aca="1" ref="R9" ca="1">_xlfn.XLOOKUP(1, (Goalies!C:C=Projections!W9)*(Goalies!A:A=Projections!$R$4), Goalies!D:D)</f>
        <v>Casey DeSmith</v>
      </c>
      <c r="S9" s="24">
        <v>0</v>
      </c>
      <c r="T9" s="5">
        <f ca="1">IFERROR(L9*S10+(1-S10)*M9,0)</f>
        <v>3.015174410309637</v>
      </c>
      <c r="U9" s="5"/>
      <c r="V9" s="5"/>
      <c r="W9" s="40" t="str">
        <f t="shared" ca="1" si="0"/>
        <v>DAL</v>
      </c>
      <c r="X9" s="43">
        <f ca="1">'2026'!BJ7</f>
        <v>104</v>
      </c>
      <c r="Y9" s="43">
        <f ca="1">'2026'!BK7</f>
        <v>-134</v>
      </c>
      <c r="Z9" s="43">
        <f ca="1">'2026'!BL7</f>
        <v>-107</v>
      </c>
      <c r="AA9" s="43">
        <f ca="1">'2026'!BM7</f>
        <v>118</v>
      </c>
    </row>
    <row r="10" spans="1:27" x14ac:dyDescent="0.2">
      <c r="A10" s="34">
        <f ca="1">IF(D10=0,"0",(_xlfn.XLOOKUP(B10,'2026'!A:A,'2026'!C:C)))</f>
        <v>46044</v>
      </c>
      <c r="B10" t="str">
        <f ca="1"/>
        <v>2025020797 CBJ</v>
      </c>
      <c r="C10">
        <f ca="1"/>
        <v>2025020797</v>
      </c>
      <c r="D10" s="7">
        <f ca="1">_xlfn.XLOOKUP(B10,'2026'!A:A,'2026'!AT:AT)</f>
        <v>3.0555627094313649</v>
      </c>
      <c r="E10" s="7">
        <f ca="1">_xlfn.XLOOKUP(B10,'2026'!A:A,'2026'!Z:Z)</f>
        <v>0.97499999999999998</v>
      </c>
      <c r="F10" s="39" t="str">
        <f ca="1">_xlfn.XLOOKUP(B10,'2026'!A:A,'2026'!E:E)</f>
        <v>CBJ</v>
      </c>
      <c r="G10" s="5">
        <f ca="1">D10/E9</f>
        <v>3.040360904906831</v>
      </c>
      <c r="H10" s="5">
        <f ca="1">SUMIFS(Goalies!$J:$J,Goalies!$C:$C,Projections!$F10,Goalies!$A:$A,Projections!H$4)</f>
        <v>0.97499999999999998</v>
      </c>
      <c r="I10" s="5">
        <f ca="1">SUMIFS(Goalies!$J:$J,Goalies!$C:$C,Projections!$F10,Goalies!$A:$A,Projections!I$4)</f>
        <v>1.05</v>
      </c>
      <c r="J10" s="5">
        <f ca="1">SUMIFS(Goalies!$J:$J,Goalies!$C:$C,Projections!$F10,Goalies!$A:$A,Projections!J$4)</f>
        <v>0.97499999999999998</v>
      </c>
      <c r="K10" s="5">
        <f ca="1">SUMIFS(Goalies!$J:$J,Goalies!$C:$C,Projections!$F10,Goalies!$A:$A,Projections!K$4)</f>
        <v>1.05</v>
      </c>
      <c r="L10" s="5">
        <f ca="1">IFERROR($G10*H9,0)</f>
        <v>3.0251591003822966</v>
      </c>
      <c r="M10" s="5">
        <f ca="1">IFERROR($G10*I9,0)</f>
        <v>3.0251591003822966</v>
      </c>
      <c r="N10" s="5">
        <f ca="1">IFERROR($G10*J9,0)</f>
        <v>3.0555627094313649</v>
      </c>
      <c r="O10" s="5">
        <f ca="1">IFERROR($G10*K9,0)</f>
        <v>3.0555627094313649</v>
      </c>
      <c r="P10" s="2" t="str">
        <f ca="1">_xlfn.XLOOKUP(B10,'2026'!A:A,'2026'!AS:AS)</f>
        <v>Neutral</v>
      </c>
      <c r="Q10" s="5" t="str" cm="1">
        <f t="array" aca="1" ref="Q10" ca="1">_xlfn.XLOOKUP(1, (Goalies!C:C=Projections!W10)*(Goalies!A:A=Projections!$Q$4), Goalies!D:D)</f>
        <v>Jet Greaves</v>
      </c>
      <c r="R10" s="5" t="str" cm="1">
        <f t="array" aca="1" ref="R10" ca="1">_xlfn.XLOOKUP(1, (Goalies!C:C=Projections!W10)*(Goalies!A:A=Projections!$R$4), Goalies!D:D)</f>
        <v>Elvis Merzlikins</v>
      </c>
      <c r="S10" s="24">
        <v>1</v>
      </c>
      <c r="T10" s="5">
        <f ca="1">IFERROR(L10*S9+(1-S9)*N10,0)</f>
        <v>3.0555627094313649</v>
      </c>
      <c r="U10" s="5"/>
      <c r="V10" s="5"/>
      <c r="W10" s="40" t="str">
        <f t="shared" ca="1" si="0"/>
        <v>CBJ</v>
      </c>
      <c r="X10" s="43">
        <f ca="1">'2026'!BJ8</f>
        <v>-104</v>
      </c>
      <c r="Y10" s="43">
        <f ca="1">'2026'!BK8</f>
        <v>134</v>
      </c>
      <c r="Z10" s="43">
        <f ca="1">'2026'!BL8</f>
        <v>107</v>
      </c>
      <c r="AA10" s="43">
        <f ca="1">'2026'!BM8</f>
        <v>-118</v>
      </c>
    </row>
    <row r="11" spans="1:27" x14ac:dyDescent="0.2">
      <c r="A11" s="34">
        <f ca="1">IF(D11=0,"0",(_xlfn.XLOOKUP(B11,'2026'!A:A,'2026'!C:C)))</f>
        <v>46044</v>
      </c>
      <c r="B11" t="str">
        <f ca="1"/>
        <v>2025020794 VGK</v>
      </c>
      <c r="C11">
        <f ca="1"/>
        <v>2025020794</v>
      </c>
      <c r="D11" s="7">
        <f ca="1">_xlfn.XLOOKUP(B11,'2026'!A:A,'2026'!AT:AT)</f>
        <v>3.2514257039290269</v>
      </c>
      <c r="E11" s="7">
        <f ca="1">_xlfn.XLOOKUP(B11,'2026'!A:A,'2026'!Z:Z)</f>
        <v>0.99</v>
      </c>
      <c r="F11" s="39" t="str">
        <f ca="1">_xlfn.XLOOKUP(B11,'2026'!A:A,'2026'!E:E)</f>
        <v>VGK</v>
      </c>
      <c r="G11" s="5">
        <f ca="1">D11/E12</f>
        <v>3.1263708691625256</v>
      </c>
      <c r="H11" s="5">
        <f ca="1">SUMIFS(Goalies!$J:$J,Goalies!$C:$C,Projections!$F11,Goalies!$A:$A,Projections!H$2)</f>
        <v>1</v>
      </c>
      <c r="I11" s="5">
        <f ca="1">SUMIFS(Goalies!$J:$J,Goalies!$C:$C,Projections!$F11,Goalies!$A:$A,Projections!I$2)</f>
        <v>1</v>
      </c>
      <c r="J11" s="5">
        <f ca="1">SUMIFS(Goalies!$J:$J,Goalies!$C:$C,Projections!$F11,Goalies!$A:$A,Projections!J$2)</f>
        <v>2.04</v>
      </c>
      <c r="K11" s="5">
        <f ca="1">SUMIFS(Goalies!$J:$J,Goalies!$C:$C,Projections!$F11,Goalies!$A:$A,Projections!K$2)</f>
        <v>2.04</v>
      </c>
      <c r="L11" s="5">
        <f ca="1">IFERROR($G11*H12,0)</f>
        <v>3.0482115974334625</v>
      </c>
      <c r="M11" s="5">
        <f ca="1">IFERROR($G11*I12,0)</f>
        <v>3.2514257039290269</v>
      </c>
      <c r="N11" s="5">
        <f ca="1">IFERROR($G11*J12,0)</f>
        <v>3.0482115974334625</v>
      </c>
      <c r="O11" s="5">
        <f ca="1">IFERROR($G11*K12,0)</f>
        <v>3.2514257039290269</v>
      </c>
      <c r="P11" s="2" t="str">
        <f ca="1">_xlfn.XLOOKUP(B11,'2026'!A:A,'2026'!AS:AS)</f>
        <v>Weak</v>
      </c>
      <c r="Q11" s="5" t="str" cm="1">
        <f t="array" aca="1" ref="Q11" ca="1">_xlfn.XLOOKUP(1, (Goalies!C:C=Projections!W11)*(Goalies!A:A=Projections!$Q$4), Goalies!D:D)</f>
        <v>Adin Hill</v>
      </c>
      <c r="R11" s="5" t="str" cm="1">
        <f t="array" aca="1" ref="R11" ca="1">_xlfn.XLOOKUP(1, (Goalies!C:C=Projections!W11)*(Goalies!A:A=Projections!$R$4), Goalies!D:D)</f>
        <v>Akira Schmid</v>
      </c>
      <c r="S11" s="24">
        <v>0</v>
      </c>
      <c r="T11" s="5">
        <f ca="1">IFERROR(L11*S12+(1-S12)*M11,0)</f>
        <v>3.2514257039290269</v>
      </c>
      <c r="U11" s="5"/>
      <c r="V11" s="5"/>
      <c r="W11" t="str">
        <f t="shared" ca="1" si="0"/>
        <v>VGK</v>
      </c>
      <c r="X11" s="2" t="e">
        <f ca="1">'2026'!BJ9</f>
        <v>#N/A</v>
      </c>
      <c r="Y11" s="2" t="e">
        <f ca="1">'2026'!BK9</f>
        <v>#N/A</v>
      </c>
      <c r="Z11" s="2" t="e">
        <f ca="1">'2026'!BL9</f>
        <v>#N/A</v>
      </c>
      <c r="AA11" s="2" t="e">
        <f ca="1">'2026'!BM9</f>
        <v>#N/A</v>
      </c>
    </row>
    <row r="12" spans="1:27" x14ac:dyDescent="0.2">
      <c r="A12" s="34">
        <f ca="1">IF(D12=0,"0",(_xlfn.XLOOKUP(B12,'2026'!A:A,'2026'!C:C)))</f>
        <v>46044</v>
      </c>
      <c r="B12" t="str">
        <f ca="1"/>
        <v>2025020794 BOS</v>
      </c>
      <c r="C12">
        <f ca="1"/>
        <v>2025020794</v>
      </c>
      <c r="D12" s="7">
        <f ca="1">_xlfn.XLOOKUP(B12,'2026'!A:A,'2026'!AT:AT)</f>
        <v>2.8632219665890988</v>
      </c>
      <c r="E12" s="7">
        <f ca="1">_xlfn.XLOOKUP(B12,'2026'!A:A,'2026'!Z:Z)</f>
        <v>1.04</v>
      </c>
      <c r="F12" s="39" t="str">
        <f ca="1">_xlfn.XLOOKUP(B12,'2026'!A:A,'2026'!E:E)</f>
        <v>BOS</v>
      </c>
      <c r="G12" s="5">
        <f ca="1">D12/E11</f>
        <v>2.8921434005950495</v>
      </c>
      <c r="H12" s="5">
        <f ca="1">SUMIFS(Goalies!$J:$J,Goalies!$C:$C,Projections!$F12,Goalies!$A:$A,Projections!H$4)</f>
        <v>0.97499999999999998</v>
      </c>
      <c r="I12" s="5">
        <f ca="1">SUMIFS(Goalies!$J:$J,Goalies!$C:$C,Projections!$F12,Goalies!$A:$A,Projections!I$4)</f>
        <v>1.04</v>
      </c>
      <c r="J12" s="5">
        <f ca="1">SUMIFS(Goalies!$J:$J,Goalies!$C:$C,Projections!$F12,Goalies!$A:$A,Projections!J$4)</f>
        <v>0.97499999999999998</v>
      </c>
      <c r="K12" s="5">
        <f ca="1">SUMIFS(Goalies!$J:$J,Goalies!$C:$C,Projections!$F12,Goalies!$A:$A,Projections!K$4)</f>
        <v>1.04</v>
      </c>
      <c r="L12" s="5">
        <f ca="1">IFERROR($G12*H11,0)</f>
        <v>2.8921434005950495</v>
      </c>
      <c r="M12" s="5">
        <f ca="1">IFERROR($G12*I11,0)</f>
        <v>2.8921434005950495</v>
      </c>
      <c r="N12" s="5">
        <f ca="1">IFERROR($G12*J11,0)</f>
        <v>5.8999725372139009</v>
      </c>
      <c r="O12" s="5">
        <f ca="1">IFERROR($G12*K11,0)</f>
        <v>5.8999725372139009</v>
      </c>
      <c r="P12" s="2" t="str">
        <f ca="1">_xlfn.XLOOKUP(B12,'2026'!A:A,'2026'!AS:AS)</f>
        <v>Weak</v>
      </c>
      <c r="Q12" s="5" t="str" cm="1">
        <f t="array" aca="1" ref="Q12" ca="1">_xlfn.XLOOKUP(1, (Goalies!C:C=Projections!W12)*(Goalies!A:A=Projections!$Q$4), Goalies!D:D)</f>
        <v>Jeremy Swayman</v>
      </c>
      <c r="R12" s="5" t="str" cm="1">
        <f t="array" aca="1" ref="R12" ca="1">_xlfn.XLOOKUP(1, (Goalies!C:C=Projections!W12)*(Goalies!A:A=Projections!$R$4), Goalies!D:D)</f>
        <v>Joonas Korpisalo</v>
      </c>
      <c r="S12" s="24">
        <v>0</v>
      </c>
      <c r="T12" s="5">
        <f ca="1">IFERROR(L12*S11+(1-S11)*N12,0)</f>
        <v>5.8999725372139009</v>
      </c>
      <c r="U12" s="5"/>
      <c r="V12" s="5"/>
      <c r="W12" t="str">
        <f t="shared" ca="1" si="0"/>
        <v>BOS</v>
      </c>
      <c r="X12" s="2" t="e">
        <f ca="1">'2026'!BJ10</f>
        <v>#N/A</v>
      </c>
      <c r="Y12" s="2" t="e">
        <f ca="1">'2026'!BK10</f>
        <v>#N/A</v>
      </c>
      <c r="Z12" s="2" t="e">
        <f ca="1">'2026'!BL10</f>
        <v>#N/A</v>
      </c>
      <c r="AA12" s="2" t="e">
        <f ca="1">'2026'!BM10</f>
        <v>#N/A</v>
      </c>
    </row>
    <row r="13" spans="1:27" x14ac:dyDescent="0.2">
      <c r="A13" s="34">
        <f ca="1">IF(D13=0,"0",(_xlfn.XLOOKUP(B13,'2026'!A:A,'2026'!C:C)))</f>
        <v>46044</v>
      </c>
      <c r="B13" t="str">
        <f ca="1"/>
        <v>2025020799 FLA</v>
      </c>
      <c r="C13">
        <f ca="1"/>
        <v>2025020799</v>
      </c>
      <c r="D13" s="7">
        <f ca="1">_xlfn.XLOOKUP(B13,'2026'!A:A,'2026'!AT:AT)</f>
        <v>2.9334640298843007</v>
      </c>
      <c r="E13" s="7">
        <f ca="1">_xlfn.XLOOKUP(B13,'2026'!A:A,'2026'!Z:Z)</f>
        <v>1.0049999999999999</v>
      </c>
      <c r="F13" s="39" t="str">
        <f ca="1">_xlfn.XLOOKUP(B13,'2026'!A:A,'2026'!E:E)</f>
        <v>FLA</v>
      </c>
      <c r="G13" s="5">
        <f ca="1">D13/E14</f>
        <v>3.0398590983257003</v>
      </c>
      <c r="H13" s="5">
        <f ca="1">SUMIFS(Goalies!$J:$J,Goalies!$C:$C,Projections!$F13,Goalies!$A:$A,Projections!H$2)</f>
        <v>0.995</v>
      </c>
      <c r="I13" s="5">
        <f ca="1">SUMIFS(Goalies!$J:$J,Goalies!$C:$C,Projections!$F13,Goalies!$A:$A,Projections!I$2)</f>
        <v>0.995</v>
      </c>
      <c r="J13" s="5">
        <f ca="1">SUMIFS(Goalies!$J:$J,Goalies!$C:$C,Projections!$F13,Goalies!$A:$A,Projections!J$2)</f>
        <v>1.0049999999999999</v>
      </c>
      <c r="K13" s="5">
        <f ca="1">SUMIFS(Goalies!$J:$J,Goalies!$C:$C,Projections!$F13,Goalies!$A:$A,Projections!K$2)</f>
        <v>1.0049999999999999</v>
      </c>
      <c r="L13" s="5">
        <f ca="1">IFERROR($G13*H14,0)</f>
        <v>2.9334640298843007</v>
      </c>
      <c r="M13" s="5">
        <f ca="1">IFERROR($G13*I14,0)</f>
        <v>3.2222506442252423</v>
      </c>
      <c r="N13" s="5">
        <f ca="1">IFERROR($G13*J14,0)</f>
        <v>2.9334640298843007</v>
      </c>
      <c r="O13" s="5">
        <f ca="1">IFERROR($G13*K14,0)</f>
        <v>3.2222506442252423</v>
      </c>
      <c r="P13" s="2" t="str">
        <f ca="1">_xlfn.XLOOKUP(B13,'2026'!A:A,'2026'!AS:AS)</f>
        <v>Weak</v>
      </c>
      <c r="Q13" s="5" t="str" cm="1">
        <f t="array" aca="1" ref="Q13" ca="1">_xlfn.XLOOKUP(1, (Goalies!C:C=Projections!W13)*(Goalies!A:A=Projections!$Q$4), Goalies!D:D)</f>
        <v>Sergei Bobrovsky</v>
      </c>
      <c r="R13" s="5" t="str" cm="1">
        <f t="array" aca="1" ref="R13" ca="1">_xlfn.XLOOKUP(1, (Goalies!C:C=Projections!W13)*(Goalies!A:A=Projections!$R$4), Goalies!D:D)</f>
        <v>Daniil Tarasov</v>
      </c>
      <c r="S13" s="24">
        <v>1</v>
      </c>
      <c r="T13" s="5">
        <f ca="1">IFERROR(L13*S14+(1-S14)*M13,0)</f>
        <v>2.9334640298843007</v>
      </c>
      <c r="U13" s="5"/>
      <c r="V13" s="5"/>
      <c r="W13" s="40" t="str">
        <f t="shared" ref="W13:W54" ca="1" si="1">F13</f>
        <v>FLA</v>
      </c>
      <c r="X13" s="43">
        <f ca="1">'2026'!BJ11</f>
        <v>-104</v>
      </c>
      <c r="Y13" s="43">
        <f ca="1">'2026'!BK11</f>
        <v>-117</v>
      </c>
      <c r="Z13" s="43">
        <f ca="1">'2026'!BL11</f>
        <v>109</v>
      </c>
      <c r="AA13" s="43">
        <f ca="1">'2026'!BM11</f>
        <v>135</v>
      </c>
    </row>
    <row r="14" spans="1:27" x14ac:dyDescent="0.2">
      <c r="A14" s="34">
        <f ca="1">IF(D14=0,"0",(_xlfn.XLOOKUP(B14,'2026'!A:A,'2026'!C:C)))</f>
        <v>46044</v>
      </c>
      <c r="B14" t="str">
        <f ca="1"/>
        <v>2025020799 WPG</v>
      </c>
      <c r="C14">
        <f ca="1"/>
        <v>2025020799</v>
      </c>
      <c r="D14" s="7">
        <f ca="1">_xlfn.XLOOKUP(B14,'2026'!A:A,'2026'!AT:AT)</f>
        <v>2.9495483355399079</v>
      </c>
      <c r="E14" s="7">
        <f ca="1">_xlfn.XLOOKUP(B14,'2026'!A:A,'2026'!Z:Z)</f>
        <v>0.96499999999999997</v>
      </c>
      <c r="F14" s="39" t="str">
        <f ca="1">_xlfn.XLOOKUP(B14,'2026'!A:A,'2026'!E:E)</f>
        <v>WPG</v>
      </c>
      <c r="G14" s="5">
        <f ca="1">D14/E13</f>
        <v>2.9348739657113514</v>
      </c>
      <c r="H14" s="5">
        <f ca="1">SUMIFS(Goalies!$J:$J,Goalies!$C:$C,Projections!$F14,Goalies!$A:$A,Projections!H$4)</f>
        <v>0.96499999999999997</v>
      </c>
      <c r="I14" s="5">
        <f ca="1">SUMIFS(Goalies!$J:$J,Goalies!$C:$C,Projections!$F14,Goalies!$A:$A,Projections!I$4)</f>
        <v>1.06</v>
      </c>
      <c r="J14" s="5">
        <f ca="1">SUMIFS(Goalies!$J:$J,Goalies!$C:$C,Projections!$F14,Goalies!$A:$A,Projections!J$4)</f>
        <v>0.96499999999999997</v>
      </c>
      <c r="K14" s="5">
        <f ca="1">SUMIFS(Goalies!$J:$J,Goalies!$C:$C,Projections!$F14,Goalies!$A:$A,Projections!K$4)</f>
        <v>1.06</v>
      </c>
      <c r="L14" s="5">
        <f ca="1">IFERROR($G14*H13,0)</f>
        <v>2.9201995958827944</v>
      </c>
      <c r="M14" s="5">
        <f ca="1">IFERROR($G14*I13,0)</f>
        <v>2.9201995958827944</v>
      </c>
      <c r="N14" s="5">
        <f ca="1">IFERROR($G14*J13,0)</f>
        <v>2.9495483355399079</v>
      </c>
      <c r="O14" s="5">
        <f ca="1">IFERROR($G14*K13,0)</f>
        <v>2.9495483355399079</v>
      </c>
      <c r="P14" s="2" t="str">
        <f ca="1">_xlfn.XLOOKUP(B14,'2026'!A:A,'2026'!AS:AS)</f>
        <v>Weak</v>
      </c>
      <c r="Q14" s="5" t="str" cm="1">
        <f t="array" aca="1" ref="Q14" ca="1">_xlfn.XLOOKUP(1, (Goalies!C:C=Projections!W14)*(Goalies!A:A=Projections!$Q$4), Goalies!D:D)</f>
        <v>Connor Hellebuyck</v>
      </c>
      <c r="R14" s="5" t="str" cm="1">
        <f t="array" aca="1" ref="R14" ca="1">_xlfn.XLOOKUP(1, (Goalies!C:C=Projections!W14)*(Goalies!A:A=Projections!$R$4), Goalies!D:D)</f>
        <v>Eric Comrie</v>
      </c>
      <c r="S14" s="24">
        <v>1</v>
      </c>
      <c r="T14" s="5">
        <f ca="1">IFERROR(L14*S13+(1-S13)*N14,0)</f>
        <v>2.9201995958827944</v>
      </c>
      <c r="U14" s="5"/>
      <c r="V14" s="5"/>
      <c r="W14" s="40" t="str">
        <f t="shared" ca="1" si="1"/>
        <v>WPG</v>
      </c>
      <c r="X14" s="43">
        <f ca="1">'2026'!BJ12</f>
        <v>104</v>
      </c>
      <c r="Y14" s="43">
        <f ca="1">'2026'!BK12</f>
        <v>117</v>
      </c>
      <c r="Z14" s="43">
        <f ca="1">'2026'!BL12</f>
        <v>-109</v>
      </c>
      <c r="AA14" s="43">
        <f ca="1">'2026'!BM12</f>
        <v>-135</v>
      </c>
    </row>
    <row r="15" spans="1:27" x14ac:dyDescent="0.2">
      <c r="A15" s="34">
        <f ca="1">IF(D15=0,"0",(_xlfn.XLOOKUP(B15,'2026'!A:A,'2026'!C:C)))</f>
        <v>46044</v>
      </c>
      <c r="B15" t="str">
        <f ca="1"/>
        <v>2025020798 OTT</v>
      </c>
      <c r="C15">
        <f ca="1"/>
        <v>2025020798</v>
      </c>
      <c r="D15" s="7">
        <f ca="1">_xlfn.XLOOKUP(B15,'2026'!A:A,'2026'!AT:AT)</f>
        <v>3.1218222580063983</v>
      </c>
      <c r="E15" s="7">
        <f ca="1">_xlfn.XLOOKUP(B15,'2026'!A:A,'2026'!Z:Z)</f>
        <v>1.02</v>
      </c>
      <c r="F15" s="39" t="str">
        <f ca="1">_xlfn.XLOOKUP(B15,'2026'!A:A,'2026'!E:E)</f>
        <v>OTT</v>
      </c>
      <c r="G15" s="5">
        <f ca="1">D15/E16</f>
        <v>3.1503605933198959</v>
      </c>
      <c r="H15" s="5">
        <f ca="1">SUMIFS(Goalies!$J:$J,Goalies!$C:$C,Projections!$F15,Goalies!$A:$A,Projections!H$2)</f>
        <v>0.99</v>
      </c>
      <c r="I15" s="5">
        <f ca="1">SUMIFS(Goalies!$J:$J,Goalies!$C:$C,Projections!$F15,Goalies!$A:$A,Projections!I$2)</f>
        <v>0.99</v>
      </c>
      <c r="J15" s="5">
        <f ca="1">SUMIFS(Goalies!$J:$J,Goalies!$C:$C,Projections!$F15,Goalies!$A:$A,Projections!J$2)</f>
        <v>1.03</v>
      </c>
      <c r="K15" s="5">
        <f ca="1">SUMIFS(Goalies!$J:$J,Goalies!$C:$C,Projections!$F15,Goalies!$A:$A,Projections!K$2)</f>
        <v>1.03</v>
      </c>
      <c r="L15" s="5">
        <f ca="1">IFERROR($G15*H16,0)</f>
        <v>3.1218222580063983</v>
      </c>
      <c r="M15" s="5">
        <f ca="1">IFERROR($G15*I16,0)</f>
        <v>3.2133678051862939</v>
      </c>
      <c r="N15" s="5">
        <f ca="1">IFERROR($G15*J16,0)</f>
        <v>3.1218222580063983</v>
      </c>
      <c r="O15" s="5">
        <f ca="1">IFERROR($G15*K16,0)</f>
        <v>3.2133678051862939</v>
      </c>
      <c r="P15" s="2" t="str">
        <f ca="1">_xlfn.XLOOKUP(B15,'2026'!A:A,'2026'!AS:AS)</f>
        <v>Neutral</v>
      </c>
      <c r="Q15" s="5" t="str" cm="1">
        <f t="array" aca="1" ref="Q15" ca="1">_xlfn.XLOOKUP(1, (Goalies!C:C=Projections!W15)*(Goalies!A:A=Projections!$Q$4), Goalies!D:D)</f>
        <v>Linus Ullmark</v>
      </c>
      <c r="R15" s="5" t="str" cm="1">
        <f t="array" aca="1" ref="R15" ca="1">_xlfn.XLOOKUP(1, (Goalies!C:C=Projections!W15)*(Goalies!A:A=Projections!$R$4), Goalies!D:D)</f>
        <v>Leevi Merilainen</v>
      </c>
      <c r="S15" s="24">
        <v>1</v>
      </c>
      <c r="T15" s="5">
        <f ca="1">IFERROR(L15*S16+(1-S16)*M15,0)</f>
        <v>3.1218222580063983</v>
      </c>
      <c r="U15" s="5"/>
      <c r="V15" s="5"/>
      <c r="W15" t="str">
        <f t="shared" ca="1" si="1"/>
        <v>OTT</v>
      </c>
      <c r="X15" s="2">
        <f ca="1">'2026'!BJ13</f>
        <v>-109</v>
      </c>
      <c r="Y15" s="2">
        <f ca="1">'2026'!BK13</f>
        <v>-140</v>
      </c>
      <c r="Z15" s="2">
        <f ca="1">'2026'!BL13</f>
        <v>-113</v>
      </c>
      <c r="AA15" s="2">
        <f ca="1">'2026'!BM13</f>
        <v>113</v>
      </c>
    </row>
    <row r="16" spans="1:27" x14ac:dyDescent="0.2">
      <c r="A16" s="34">
        <f ca="1">IF(D16=0,"0",(_xlfn.XLOOKUP(B16,'2026'!A:A,'2026'!C:C)))</f>
        <v>46044</v>
      </c>
      <c r="B16" t="str">
        <f ca="1"/>
        <v>2025020798 NSH</v>
      </c>
      <c r="C16">
        <f ca="1"/>
        <v>2025020798</v>
      </c>
      <c r="D16" s="7">
        <f ca="1">_xlfn.XLOOKUP(B16,'2026'!A:A,'2026'!AT:AT)</f>
        <v>3.1067255493628325</v>
      </c>
      <c r="E16" s="7">
        <f ca="1">_xlfn.XLOOKUP(B16,'2026'!A:A,'2026'!Z:Z)</f>
        <v>0.99094124800379646</v>
      </c>
      <c r="F16" s="39" t="str">
        <f ca="1">_xlfn.XLOOKUP(B16,'2026'!A:A,'2026'!E:E)</f>
        <v>NSH</v>
      </c>
      <c r="G16" s="5">
        <f ca="1">D16/E15</f>
        <v>3.0458093621204241</v>
      </c>
      <c r="H16" s="5">
        <f ca="1">SUMIFS(Goalies!$J:$J,Goalies!$C:$C,Projections!$F16,Goalies!$A:$A,Projections!H$4)</f>
        <v>0.99094124800379646</v>
      </c>
      <c r="I16" s="5">
        <f ca="1">SUMIFS(Goalies!$J:$J,Goalies!$C:$C,Projections!$F16,Goalies!$A:$A,Projections!I$4)</f>
        <v>1.02</v>
      </c>
      <c r="J16" s="5">
        <f ca="1">SUMIFS(Goalies!$J:$J,Goalies!$C:$C,Projections!$F16,Goalies!$A:$A,Projections!J$4)</f>
        <v>0.99094124800379646</v>
      </c>
      <c r="K16" s="5">
        <f ca="1">SUMIFS(Goalies!$J:$J,Goalies!$C:$C,Projections!$F16,Goalies!$A:$A,Projections!K$4)</f>
        <v>1.02</v>
      </c>
      <c r="L16" s="5">
        <f ca="1">IFERROR($G16*H15,0)</f>
        <v>3.0153512684992196</v>
      </c>
      <c r="M16" s="5">
        <f ca="1">IFERROR($G16*I15,0)</f>
        <v>3.0153512684992196</v>
      </c>
      <c r="N16" s="5">
        <f ca="1">IFERROR($G16*J15,0)</f>
        <v>3.137183642984037</v>
      </c>
      <c r="O16" s="5">
        <f ca="1">IFERROR($G16*K15,0)</f>
        <v>3.137183642984037</v>
      </c>
      <c r="P16" s="2" t="str">
        <f ca="1">_xlfn.XLOOKUP(B16,'2026'!A:A,'2026'!AS:AS)</f>
        <v>Neutral</v>
      </c>
      <c r="Q16" s="5" t="str" cm="1">
        <f t="array" aca="1" ref="Q16" ca="1">_xlfn.XLOOKUP(1, (Goalies!C:C=Projections!W16)*(Goalies!A:A=Projections!$Q$4), Goalies!D:D)</f>
        <v>Juuse Saros</v>
      </c>
      <c r="R16" s="5" t="str" cm="1">
        <f t="array" aca="1" ref="R16" ca="1">_xlfn.XLOOKUP(1, (Goalies!C:C=Projections!W16)*(Goalies!A:A=Projections!$R$4), Goalies!D:D)</f>
        <v>Justus Annunen</v>
      </c>
      <c r="S16" s="24">
        <v>1</v>
      </c>
      <c r="T16" s="5">
        <f ca="1">IFERROR(L16*S15+(1-S15)*N16,0)</f>
        <v>3.0153512684992196</v>
      </c>
      <c r="U16" s="5"/>
      <c r="V16" s="5"/>
      <c r="W16" t="str">
        <f t="shared" ca="1" si="1"/>
        <v>NSH</v>
      </c>
      <c r="X16" s="2">
        <f ca="1">'2026'!BJ14</f>
        <v>109</v>
      </c>
      <c r="Y16" s="2">
        <f ca="1">'2026'!BK14</f>
        <v>140</v>
      </c>
      <c r="Z16" s="2">
        <f ca="1">'2026'!BL14</f>
        <v>113</v>
      </c>
      <c r="AA16" s="2">
        <f ca="1">'2026'!BM14</f>
        <v>-113</v>
      </c>
    </row>
    <row r="17" spans="1:27" x14ac:dyDescent="0.2">
      <c r="A17" s="34">
        <f ca="1">IF(D17=0,"0",(_xlfn.XLOOKUP(B17,'2026'!A:A,'2026'!C:C)))</f>
        <v>46044</v>
      </c>
      <c r="B17" t="str">
        <f ca="1"/>
        <v>2025020800 PIT</v>
      </c>
      <c r="C17">
        <f ca="1"/>
        <v>2025020800</v>
      </c>
      <c r="D17" s="7">
        <f ca="1">_xlfn.XLOOKUP(B17,'2026'!A:A,'2026'!AT:AT)</f>
        <v>2.7898262783501684</v>
      </c>
      <c r="E17" s="7">
        <f ca="1">_xlfn.XLOOKUP(B17,'2026'!A:A,'2026'!Z:Z)</f>
        <v>1.03</v>
      </c>
      <c r="F17" s="39" t="str">
        <f ca="1">_xlfn.XLOOKUP(B17,'2026'!A:A,'2026'!E:E)</f>
        <v>PIT</v>
      </c>
      <c r="G17" s="5">
        <f ca="1">D17/E18</f>
        <v>2.8613602854873523</v>
      </c>
      <c r="H17" s="5">
        <f ca="1">SUMIFS(Goalies!$J:$J,Goalies!$C:$C,Projections!$F17,Goalies!$A:$A,Projections!H$2)</f>
        <v>0.97499999999999998</v>
      </c>
      <c r="I17" s="5">
        <f ca="1">SUMIFS(Goalies!$J:$J,Goalies!$C:$C,Projections!$F17,Goalies!$A:$A,Projections!I$2)</f>
        <v>0.97499999999999998</v>
      </c>
      <c r="J17" s="5">
        <f ca="1">SUMIFS(Goalies!$J:$J,Goalies!$C:$C,Projections!$F17,Goalies!$A:$A,Projections!J$2)</f>
        <v>2.0700000000000003</v>
      </c>
      <c r="K17" s="5">
        <f ca="1">SUMIFS(Goalies!$J:$J,Goalies!$C:$C,Projections!$F17,Goalies!$A:$A,Projections!K$2)</f>
        <v>2.0700000000000003</v>
      </c>
      <c r="L17" s="5">
        <f ca="1">IFERROR($G17*H18,0)</f>
        <v>2.7898262783501684</v>
      </c>
      <c r="M17" s="5">
        <f ca="1">IFERROR($G17*I18,0)</f>
        <v>2.9472010940519731</v>
      </c>
      <c r="N17" s="5">
        <f ca="1">IFERROR($G17*J18,0)</f>
        <v>2.7898262783501684</v>
      </c>
      <c r="O17" s="5">
        <f ca="1">IFERROR($G17*K18,0)</f>
        <v>2.9472010940519731</v>
      </c>
      <c r="P17" s="2" t="str">
        <f ca="1">_xlfn.XLOOKUP(B17,'2026'!A:A,'2026'!AS:AS)</f>
        <v>Neutral</v>
      </c>
      <c r="Q17" s="5" t="str" cm="1">
        <f t="array" aca="1" ref="Q17" ca="1">_xlfn.XLOOKUP(1, (Goalies!C:C=Projections!W17)*(Goalies!A:A=Projections!$Q$4), Goalies!D:D)</f>
        <v>Stuart Skinner</v>
      </c>
      <c r="R17" s="5" t="str" cm="1">
        <f t="array" aca="1" ref="R17" ca="1">_xlfn.XLOOKUP(1, (Goalies!C:C=Projections!W17)*(Goalies!A:A=Projections!$R$4), Goalies!D:D)</f>
        <v>Arturs Silovs</v>
      </c>
      <c r="S17" s="24">
        <v>1</v>
      </c>
      <c r="T17" s="5">
        <f ca="1">IFERROR(L17*S18+(1-S18)*M17,0)</f>
        <v>2.7898262783501684</v>
      </c>
      <c r="U17" s="5"/>
      <c r="V17" s="5"/>
      <c r="W17" s="40" t="str">
        <f t="shared" ca="1" si="1"/>
        <v>PIT</v>
      </c>
      <c r="X17" s="43">
        <f ca="1">'2026'!BJ15</f>
        <v>157</v>
      </c>
      <c r="Y17" s="43">
        <f ca="1">'2026'!BK15</f>
        <v>-153</v>
      </c>
      <c r="Z17" s="43">
        <f ca="1">'2026'!BL15</f>
        <v>-124</v>
      </c>
      <c r="AA17" s="43">
        <f ca="1">'2026'!BM15</f>
        <v>104</v>
      </c>
    </row>
    <row r="18" spans="1:27" x14ac:dyDescent="0.2">
      <c r="A18" s="34">
        <f ca="1">IF(D18=0,"0",(_xlfn.XLOOKUP(B18,'2026'!A:A,'2026'!C:C)))</f>
        <v>46044</v>
      </c>
      <c r="B18" t="str">
        <f ca="1"/>
        <v>2025020800 EDM</v>
      </c>
      <c r="C18">
        <f ca="1"/>
        <v>2025020800</v>
      </c>
      <c r="D18" s="7">
        <f ca="1">_xlfn.XLOOKUP(B18,'2026'!A:A,'2026'!AT:AT)</f>
        <v>3.6919051789944173</v>
      </c>
      <c r="E18" s="7">
        <f ca="1">_xlfn.XLOOKUP(B18,'2026'!A:A,'2026'!Z:Z)</f>
        <v>0.97499999999999998</v>
      </c>
      <c r="F18" s="39" t="str">
        <f ca="1">_xlfn.XLOOKUP(B18,'2026'!A:A,'2026'!E:E)</f>
        <v>EDM</v>
      </c>
      <c r="G18" s="5">
        <f ca="1">D18/E17</f>
        <v>3.5843739601887545</v>
      </c>
      <c r="H18" s="5">
        <f ca="1">SUMIFS(Goalies!$J:$J,Goalies!$C:$C,Projections!$F18,Goalies!$A:$A,Projections!H$4)</f>
        <v>0.97499999999999998</v>
      </c>
      <c r="I18" s="5">
        <f ca="1">SUMIFS(Goalies!$J:$J,Goalies!$C:$C,Projections!$F18,Goalies!$A:$A,Projections!I$4)</f>
        <v>1.03</v>
      </c>
      <c r="J18" s="5">
        <f ca="1">SUMIFS(Goalies!$J:$J,Goalies!$C:$C,Projections!$F18,Goalies!$A:$A,Projections!J$4)</f>
        <v>0.97499999999999998</v>
      </c>
      <c r="K18" s="5">
        <f ca="1">SUMIFS(Goalies!$J:$J,Goalies!$C:$C,Projections!$F18,Goalies!$A:$A,Projections!K$4)</f>
        <v>1.03</v>
      </c>
      <c r="L18" s="5">
        <f ca="1">IFERROR($G18*H17,0)</f>
        <v>3.4947646111840358</v>
      </c>
      <c r="M18" s="5">
        <f ca="1">IFERROR($G18*I17,0)</f>
        <v>3.4947646111840358</v>
      </c>
      <c r="N18" s="5">
        <f ca="1">IFERROR($G18*J17,0)</f>
        <v>7.4196540975907226</v>
      </c>
      <c r="O18" s="5">
        <f ca="1">IFERROR($G18*K17,0)</f>
        <v>7.4196540975907226</v>
      </c>
      <c r="P18" s="2" t="str">
        <f ca="1">_xlfn.XLOOKUP(B18,'2026'!A:A,'2026'!AS:AS)</f>
        <v>Neutral</v>
      </c>
      <c r="Q18" s="5" t="str" cm="1">
        <f t="array" aca="1" ref="Q18" ca="1">_xlfn.XLOOKUP(1, (Goalies!C:C=Projections!W18)*(Goalies!A:A=Projections!$Q$4), Goalies!D:D)</f>
        <v>Tristan Jarry</v>
      </c>
      <c r="R18" s="5" t="str" cm="1">
        <f t="array" aca="1" ref="R18" ca="1">_xlfn.XLOOKUP(1, (Goalies!C:C=Projections!W18)*(Goalies!A:A=Projections!$R$4), Goalies!D:D)</f>
        <v>Calvin Pickard</v>
      </c>
      <c r="S18" s="24">
        <v>1</v>
      </c>
      <c r="T18" s="5">
        <f ca="1">IFERROR(L18*S17+(1-S17)*N18,0)</f>
        <v>3.4947646111840358</v>
      </c>
      <c r="U18" s="5"/>
      <c r="V18" s="5"/>
      <c r="W18" s="40" t="str">
        <f t="shared" ca="1" si="1"/>
        <v>EDM</v>
      </c>
      <c r="X18" s="43">
        <f ca="1">'2026'!BJ16</f>
        <v>-157</v>
      </c>
      <c r="Y18" s="43">
        <f ca="1">'2026'!BK16</f>
        <v>153</v>
      </c>
      <c r="Z18" s="43">
        <f ca="1">'2026'!BL16</f>
        <v>124</v>
      </c>
      <c r="AA18" s="43">
        <f ca="1">'2026'!BM16</f>
        <v>-104</v>
      </c>
    </row>
    <row r="19" spans="1:27" x14ac:dyDescent="0.2">
      <c r="A19" s="34">
        <f ca="1">IF(D19=0,"0",(_xlfn.XLOOKUP(B19,'2026'!A:A,'2026'!C:C)))</f>
        <v>46044</v>
      </c>
      <c r="B19" t="str">
        <f ca="1"/>
        <v>2025020801 DET</v>
      </c>
      <c r="C19">
        <f ca="1"/>
        <v>2025020801</v>
      </c>
      <c r="D19" s="7">
        <f ca="1">_xlfn.XLOOKUP(B19,'2026'!A:A,'2026'!AT:AT)</f>
        <v>2.7730590894977682</v>
      </c>
      <c r="E19" s="7">
        <f ca="1">_xlfn.XLOOKUP(B19,'2026'!A:A,'2026'!Z:Z)</f>
        <v>1.01</v>
      </c>
      <c r="F19" s="39" t="str">
        <f ca="1">_xlfn.XLOOKUP(B19,'2026'!A:A,'2026'!E:E)</f>
        <v>DET</v>
      </c>
      <c r="G19" s="5">
        <f ca="1">D19/E20</f>
        <v>2.8010697873714832</v>
      </c>
      <c r="H19" s="5">
        <f ca="1">SUMIFS(Goalies!$J:$J,Goalies!$C:$C,Projections!$F19,Goalies!$A:$A,Projections!H$2)</f>
        <v>0.99</v>
      </c>
      <c r="I19" s="5">
        <f ca="1">SUMIFS(Goalies!$J:$J,Goalies!$C:$C,Projections!$F19,Goalies!$A:$A,Projections!I$2)</f>
        <v>0.99</v>
      </c>
      <c r="J19" s="5">
        <f ca="1">SUMIFS(Goalies!$J:$J,Goalies!$C:$C,Projections!$F19,Goalies!$A:$A,Projections!J$2)</f>
        <v>1.01</v>
      </c>
      <c r="K19" s="5">
        <f ca="1">SUMIFS(Goalies!$J:$J,Goalies!$C:$C,Projections!$F19,Goalies!$A:$A,Projections!K$2)</f>
        <v>1.01</v>
      </c>
      <c r="L19" s="5">
        <f ca="1">IFERROR($G19*H20,0)</f>
        <v>2.7730590894977682</v>
      </c>
      <c r="M19" s="5">
        <f ca="1">IFERROR($G19*I20,0)</f>
        <v>2.8430858341820553</v>
      </c>
      <c r="N19" s="5">
        <f ca="1">IFERROR($G19*J20,0)</f>
        <v>2.7730590894977682</v>
      </c>
      <c r="O19" s="5">
        <f ca="1">IFERROR($G19*K20,0)</f>
        <v>2.8430858341820553</v>
      </c>
      <c r="P19" s="2" t="str">
        <f ca="1">_xlfn.XLOOKUP(B19,'2026'!A:A,'2026'!AS:AS)</f>
        <v>Neutral</v>
      </c>
      <c r="Q19" s="5" t="str" cm="1">
        <f t="array" aca="1" ref="Q19" ca="1">_xlfn.XLOOKUP(1, (Goalies!C:C=Projections!W19)*(Goalies!A:A=Projections!$Q$4), Goalies!D:D)</f>
        <v>John Gibson</v>
      </c>
      <c r="R19" s="5" t="str" cm="1">
        <f t="array" aca="1" ref="R19" ca="1">_xlfn.XLOOKUP(1, (Goalies!C:C=Projections!W19)*(Goalies!A:A=Projections!$R$4), Goalies!D:D)</f>
        <v>Cam Talbot</v>
      </c>
      <c r="S19" s="24">
        <v>1</v>
      </c>
      <c r="T19" s="5">
        <f ca="1">IFERROR(L19*S20+(1-S20)*M19,0)</f>
        <v>2.7730590894977682</v>
      </c>
      <c r="U19" s="5"/>
      <c r="V19" s="5"/>
      <c r="W19" t="str">
        <f t="shared" ca="1" si="1"/>
        <v>DET</v>
      </c>
      <c r="X19" s="2">
        <f ca="1">'2026'!BJ17</f>
        <v>140</v>
      </c>
      <c r="Y19" s="2">
        <f ca="1">'2026'!BK17</f>
        <v>-132</v>
      </c>
      <c r="Z19" s="2">
        <f ca="1">'2026'!BL17</f>
        <v>-106</v>
      </c>
      <c r="AA19" s="2">
        <f ca="1">'2026'!BM17</f>
        <v>119</v>
      </c>
    </row>
    <row r="20" spans="1:27" x14ac:dyDescent="0.2">
      <c r="A20" s="34">
        <f ca="1">IF(D20=0,"0",(_xlfn.XLOOKUP(B20,'2026'!A:A,'2026'!C:C)))</f>
        <v>46044</v>
      </c>
      <c r="B20" t="str">
        <f ca="1"/>
        <v>2025020801 MIN</v>
      </c>
      <c r="C20">
        <f ca="1"/>
        <v>2025020801</v>
      </c>
      <c r="D20" s="7">
        <f ca="1">_xlfn.XLOOKUP(B20,'2026'!A:A,'2026'!AT:AT)</f>
        <v>3.3520378548303325</v>
      </c>
      <c r="E20" s="7">
        <f ca="1">_xlfn.XLOOKUP(B20,'2026'!A:A,'2026'!Z:Z)</f>
        <v>0.99</v>
      </c>
      <c r="F20" s="39" t="str">
        <f ca="1">_xlfn.XLOOKUP(B20,'2026'!A:A,'2026'!E:E)</f>
        <v>MIN</v>
      </c>
      <c r="G20" s="5">
        <f ca="1">D20/E19</f>
        <v>3.3188493612181511</v>
      </c>
      <c r="H20" s="5">
        <f ca="1">SUMIFS(Goalies!$J:$J,Goalies!$C:$C,Projections!$F20,Goalies!$A:$A,Projections!H$4)</f>
        <v>0.99</v>
      </c>
      <c r="I20" s="5">
        <f ca="1">SUMIFS(Goalies!$J:$J,Goalies!$C:$C,Projections!$F20,Goalies!$A:$A,Projections!I$4)</f>
        <v>1.0149999999999999</v>
      </c>
      <c r="J20" s="5">
        <f ca="1">SUMIFS(Goalies!$J:$J,Goalies!$C:$C,Projections!$F20,Goalies!$A:$A,Projections!J$4)</f>
        <v>0.99</v>
      </c>
      <c r="K20" s="5">
        <f ca="1">SUMIFS(Goalies!$J:$J,Goalies!$C:$C,Projections!$F20,Goalies!$A:$A,Projections!K$4)</f>
        <v>1.0149999999999999</v>
      </c>
      <c r="L20" s="5">
        <f ca="1">IFERROR($G20*H19,0)</f>
        <v>3.2856608676059698</v>
      </c>
      <c r="M20" s="5">
        <f ca="1">IFERROR($G20*I19,0)</f>
        <v>3.2856608676059698</v>
      </c>
      <c r="N20" s="5">
        <f ca="1">IFERROR($G20*J19,0)</f>
        <v>3.3520378548303325</v>
      </c>
      <c r="O20" s="5">
        <f ca="1">IFERROR($G20*K19,0)</f>
        <v>3.3520378548303325</v>
      </c>
      <c r="P20" s="2" t="str">
        <f ca="1">_xlfn.XLOOKUP(B20,'2026'!A:A,'2026'!AS:AS)</f>
        <v>Neutral</v>
      </c>
      <c r="Q20" s="5" t="str" cm="1">
        <f t="array" aca="1" ref="Q20" ca="1">_xlfn.XLOOKUP(1, (Goalies!C:C=Projections!W20)*(Goalies!A:A=Projections!$Q$4), Goalies!D:D)</f>
        <v>Filip Gustavsson</v>
      </c>
      <c r="R20" s="5" t="str" cm="1">
        <f t="array" aca="1" ref="R20" ca="1">_xlfn.XLOOKUP(1, (Goalies!C:C=Projections!W20)*(Goalies!A:A=Projections!$R$4), Goalies!D:D)</f>
        <v>Jesper Wallstedt</v>
      </c>
      <c r="S20" s="24">
        <v>1</v>
      </c>
      <c r="T20" s="5">
        <f ca="1">IFERROR(L20*S19+(1-S19)*N20,0)</f>
        <v>3.2856608676059698</v>
      </c>
      <c r="U20" s="5"/>
      <c r="V20" s="5"/>
      <c r="W20" t="str">
        <f t="shared" ca="1" si="1"/>
        <v>MIN</v>
      </c>
      <c r="X20" s="2">
        <f ca="1">'2026'!BJ18</f>
        <v>-140</v>
      </c>
      <c r="Y20" s="2">
        <f ca="1">'2026'!BK18</f>
        <v>132</v>
      </c>
      <c r="Z20" s="2">
        <f ca="1">'2026'!BL18</f>
        <v>106</v>
      </c>
      <c r="AA20" s="2">
        <f ca="1">'2026'!BM18</f>
        <v>-119</v>
      </c>
    </row>
    <row r="21" spans="1:27" x14ac:dyDescent="0.2">
      <c r="A21" s="34">
        <f ca="1">IF(D21=0,"0",(_xlfn.XLOOKUP(B21,'2026'!A:A,'2026'!C:C)))</f>
        <v>46045</v>
      </c>
      <c r="B21" t="str">
        <f ca="1"/>
        <v>2025020803 TBL</v>
      </c>
      <c r="C21">
        <f ca="1"/>
        <v>2025020803</v>
      </c>
      <c r="D21" s="7">
        <f ca="1">_xlfn.XLOOKUP(B21,'2026'!A:A,'2026'!AT:AT)</f>
        <v>4.0631841217517071</v>
      </c>
      <c r="E21" s="7">
        <f ca="1">_xlfn.XLOOKUP(B21,'2026'!A:A,'2026'!Z:Z)</f>
        <v>0.96499999999999997</v>
      </c>
      <c r="F21" s="39" t="str">
        <f ca="1">_xlfn.XLOOKUP(B21,'2026'!A:A,'2026'!E:E)</f>
        <v>TBL</v>
      </c>
      <c r="G21" s="5">
        <f ca="1">D21/E22</f>
        <v>3.8331925676902894</v>
      </c>
      <c r="H21" s="5">
        <f ca="1">SUMIFS(Goalies!$J:$J,Goalies!$C:$C,Projections!$F21,Goalies!$A:$A,Projections!H$2)</f>
        <v>0.96499999999999997</v>
      </c>
      <c r="I21" s="5">
        <f ca="1">SUMIFS(Goalies!$J:$J,Goalies!$C:$C,Projections!$F21,Goalies!$A:$A,Projections!I$2)</f>
        <v>0.96499999999999997</v>
      </c>
      <c r="J21" s="5">
        <f ca="1">SUMIFS(Goalies!$J:$J,Goalies!$C:$C,Projections!$F21,Goalies!$A:$A,Projections!J$2)</f>
        <v>1.05</v>
      </c>
      <c r="K21" s="5">
        <f ca="1">SUMIFS(Goalies!$J:$J,Goalies!$C:$C,Projections!$F21,Goalies!$A:$A,Projections!K$2)</f>
        <v>1.05</v>
      </c>
      <c r="L21" s="5">
        <f ca="1">IFERROR($G21*H22,0)</f>
        <v>3.6798648649826777</v>
      </c>
      <c r="M21" s="5">
        <f ca="1">IFERROR($G21*I22,0)</f>
        <v>4.0631841217517071</v>
      </c>
      <c r="N21" s="5">
        <f ca="1">IFERROR($G21*J22,0)</f>
        <v>3.6798648649826777</v>
      </c>
      <c r="O21" s="5">
        <f ca="1">IFERROR($G21*K22,0)</f>
        <v>4.0631841217517071</v>
      </c>
      <c r="P21" s="2" t="str">
        <f ca="1">_xlfn.XLOOKUP(B21,'2026'!A:A,'2026'!AS:AS)</f>
        <v>Neutral</v>
      </c>
      <c r="Q21" s="5" t="str" cm="1">
        <f t="array" aca="1" ref="Q21" ca="1">_xlfn.XLOOKUP(1, (Goalies!C:C=Projections!W21)*(Goalies!A:A=Projections!$Q$4), Goalies!D:D)</f>
        <v>Andrei Vasilevskiy</v>
      </c>
      <c r="R21" s="5" t="str" cm="1">
        <f t="array" aca="1" ref="R21" ca="1">_xlfn.XLOOKUP(1, (Goalies!C:C=Projections!W21)*(Goalies!A:A=Projections!$R$4), Goalies!D:D)</f>
        <v>Jonas Johansson</v>
      </c>
      <c r="S21" s="24">
        <v>1</v>
      </c>
      <c r="T21" s="5">
        <f ca="1">IFERROR(L21*S22+(1-S22)*M21,0)</f>
        <v>4.0631841217517071</v>
      </c>
      <c r="U21" s="5"/>
      <c r="V21" s="5"/>
      <c r="W21" s="40" t="str">
        <f t="shared" ca="1" si="1"/>
        <v>TBL</v>
      </c>
      <c r="X21" s="43">
        <f ca="1">'2026'!BJ19</f>
        <v>-279</v>
      </c>
      <c r="Y21" s="43">
        <f ca="1">'2026'!BK19</f>
        <v>-174</v>
      </c>
      <c r="Z21" s="43">
        <f ca="1">'2026'!BL19</f>
        <v>-141</v>
      </c>
      <c r="AA21" s="43">
        <f ca="1">'2026'!BM19</f>
        <v>-107</v>
      </c>
    </row>
    <row r="22" spans="1:27" x14ac:dyDescent="0.2">
      <c r="A22" s="34">
        <f ca="1">IF(D22=0,"0",(_xlfn.XLOOKUP(B22,'2026'!A:A,'2026'!C:C)))</f>
        <v>46045</v>
      </c>
      <c r="B22" t="str">
        <f ca="1"/>
        <v>2025020803 CHI</v>
      </c>
      <c r="C22">
        <f ca="1"/>
        <v>2025020803</v>
      </c>
      <c r="D22" s="7">
        <f ca="1">_xlfn.XLOOKUP(B22,'2026'!A:A,'2026'!AT:AT)</f>
        <v>2.4124869021604511</v>
      </c>
      <c r="E22" s="7">
        <f ca="1">_xlfn.XLOOKUP(B22,'2026'!A:A,'2026'!Z:Z)</f>
        <v>1.06</v>
      </c>
      <c r="F22" s="39" t="str">
        <f ca="1">_xlfn.XLOOKUP(B22,'2026'!A:A,'2026'!E:E)</f>
        <v>CHI</v>
      </c>
      <c r="G22" s="5">
        <f ca="1">D22/E21</f>
        <v>2.4999864271092758</v>
      </c>
      <c r="H22" s="5">
        <f ca="1">SUMIFS(Goalies!$J:$J,Goalies!$C:$C,Projections!$F22,Goalies!$A:$A,Projections!H$4)</f>
        <v>0.96</v>
      </c>
      <c r="I22" s="5">
        <f ca="1">SUMIFS(Goalies!$J:$J,Goalies!$C:$C,Projections!$F22,Goalies!$A:$A,Projections!I$4)</f>
        <v>1.06</v>
      </c>
      <c r="J22" s="5">
        <f ca="1">SUMIFS(Goalies!$J:$J,Goalies!$C:$C,Projections!$F22,Goalies!$A:$A,Projections!J$4)</f>
        <v>0.96</v>
      </c>
      <c r="K22" s="5">
        <f ca="1">SUMIFS(Goalies!$J:$J,Goalies!$C:$C,Projections!$F22,Goalies!$A:$A,Projections!K$4)</f>
        <v>1.06</v>
      </c>
      <c r="L22" s="5">
        <f ca="1">IFERROR($G22*H21,0)</f>
        <v>2.4124869021604511</v>
      </c>
      <c r="M22" s="5">
        <f ca="1">IFERROR($G22*I21,0)</f>
        <v>2.4124869021604511</v>
      </c>
      <c r="N22" s="5">
        <f ca="1">IFERROR($G22*J21,0)</f>
        <v>2.6249857484647396</v>
      </c>
      <c r="O22" s="5">
        <f ca="1">IFERROR($G22*K21,0)</f>
        <v>2.6249857484647396</v>
      </c>
      <c r="P22" s="2" t="str">
        <f ca="1">_xlfn.XLOOKUP(B22,'2026'!A:A,'2026'!AS:AS)</f>
        <v>Neutral</v>
      </c>
      <c r="Q22" s="5" t="str" cm="1">
        <f t="array" aca="1" ref="Q22" ca="1">_xlfn.XLOOKUP(1, (Goalies!C:C=Projections!W22)*(Goalies!A:A=Projections!$Q$4), Goalies!D:D)</f>
        <v>Spencer Knight</v>
      </c>
      <c r="R22" s="5" t="str" cm="1">
        <f t="array" aca="1" ref="R22" ca="1">_xlfn.XLOOKUP(1, (Goalies!C:C=Projections!W22)*(Goalies!A:A=Projections!$R$4), Goalies!D:D)</f>
        <v>Arvid Soderblom</v>
      </c>
      <c r="S22" s="24">
        <v>0</v>
      </c>
      <c r="T22" s="5">
        <f ca="1">IFERROR(L22*S21+(1-S21)*N22,0)</f>
        <v>2.4124869021604511</v>
      </c>
      <c r="U22" s="5"/>
      <c r="V22" s="5"/>
      <c r="W22" s="40" t="str">
        <f t="shared" ca="1" si="1"/>
        <v>CHI</v>
      </c>
      <c r="X22" s="43">
        <f ca="1">'2026'!BJ20</f>
        <v>279</v>
      </c>
      <c r="Y22" s="43">
        <f ca="1">'2026'!BK20</f>
        <v>174</v>
      </c>
      <c r="Z22" s="43">
        <f ca="1">'2026'!BL20</f>
        <v>141</v>
      </c>
      <c r="AA22" s="43">
        <f ca="1">'2026'!BM20</f>
        <v>107</v>
      </c>
    </row>
    <row r="23" spans="1:27" x14ac:dyDescent="0.2">
      <c r="A23" s="34">
        <f ca="1">IF(D23=0,"0",(_xlfn.XLOOKUP(B23,'2026'!A:A,'2026'!C:C)))</f>
        <v>46045</v>
      </c>
      <c r="B23" t="str">
        <f ca="1"/>
        <v>2025020802 VGK</v>
      </c>
      <c r="C23">
        <f ca="1"/>
        <v>2025020802</v>
      </c>
      <c r="D23" s="7">
        <f ca="1">_xlfn.XLOOKUP(B23,'2026'!A:A,'2026'!AT:AT)</f>
        <v>3.0383879368575624</v>
      </c>
      <c r="E23" s="7">
        <f ca="1">_xlfn.XLOOKUP(B23,'2026'!A:A,'2026'!Z:Z)</f>
        <v>1</v>
      </c>
      <c r="F23" s="39" t="str">
        <f ca="1">_xlfn.XLOOKUP(B23,'2026'!A:A,'2026'!E:E)</f>
        <v>VGK</v>
      </c>
      <c r="G23" s="5">
        <f ca="1">D23/E24</f>
        <v>3.1323586977913016</v>
      </c>
      <c r="H23" s="5">
        <f ca="1">SUMIFS(Goalies!$J:$J,Goalies!$C:$C,Projections!$F23,Goalies!$A:$A,Projections!H$2)</f>
        <v>1</v>
      </c>
      <c r="I23" s="5">
        <f ca="1">SUMIFS(Goalies!$J:$J,Goalies!$C:$C,Projections!$F23,Goalies!$A:$A,Projections!I$2)</f>
        <v>1</v>
      </c>
      <c r="J23" s="5">
        <f ca="1">SUMIFS(Goalies!$J:$J,Goalies!$C:$C,Projections!$F23,Goalies!$A:$A,Projections!J$2)</f>
        <v>2.04</v>
      </c>
      <c r="K23" s="5">
        <f ca="1">SUMIFS(Goalies!$J:$J,Goalies!$C:$C,Projections!$F23,Goalies!$A:$A,Projections!K$2)</f>
        <v>2.04</v>
      </c>
      <c r="L23" s="5">
        <f ca="1">IFERROR($G23*H24,0)</f>
        <v>3.1636822847692145</v>
      </c>
      <c r="M23" s="5">
        <f ca="1">IFERROR($G23*I24,0)</f>
        <v>3.0383879368575624</v>
      </c>
      <c r="N23" s="5">
        <f ca="1">IFERROR($G23*J24,0)</f>
        <v>3.1636822847692145</v>
      </c>
      <c r="O23" s="5">
        <f ca="1">IFERROR($G23*K24,0)</f>
        <v>3.0383879368575624</v>
      </c>
      <c r="P23" s="2" t="str">
        <f ca="1">_xlfn.XLOOKUP(B23,'2026'!A:A,'2026'!AS:AS)</f>
        <v>Neutral</v>
      </c>
      <c r="Q23" s="5" t="str" cm="1">
        <f t="array" aca="1" ref="Q23" ca="1">_xlfn.XLOOKUP(1, (Goalies!C:C=Projections!W23)*(Goalies!A:A=Projections!$Q$4), Goalies!D:D)</f>
        <v>Adin Hill</v>
      </c>
      <c r="R23" s="5" t="str" cm="1">
        <f t="array" aca="1" ref="R23" ca="1">_xlfn.XLOOKUP(1, (Goalies!C:C=Projections!W23)*(Goalies!A:A=Projections!$R$4), Goalies!D:D)</f>
        <v>Akira Schmid</v>
      </c>
      <c r="S23" s="24">
        <v>1</v>
      </c>
      <c r="T23" s="5">
        <f ca="1">IFERROR(L23*S24+(1-S24)*M23,0)</f>
        <v>3.1636822847692145</v>
      </c>
      <c r="U23" s="5"/>
      <c r="V23" s="5"/>
      <c r="W23" t="str">
        <f t="shared" ca="1" si="1"/>
        <v>VGK</v>
      </c>
      <c r="X23" s="2">
        <f ca="1">'2026'!BJ21</f>
        <v>-113</v>
      </c>
      <c r="Y23" s="2">
        <f ca="1">'2026'!BK21</f>
        <v>-142</v>
      </c>
      <c r="Z23" s="2">
        <f ca="1">'2026'!BL21</f>
        <v>-115</v>
      </c>
      <c r="AA23" s="2">
        <f ca="1">'2026'!BM21</f>
        <v>111</v>
      </c>
    </row>
    <row r="24" spans="1:27" x14ac:dyDescent="0.2">
      <c r="A24" s="34">
        <f ca="1">IF(D24=0,"0",(_xlfn.XLOOKUP(B24,'2026'!A:A,'2026'!C:C)))</f>
        <v>46045</v>
      </c>
      <c r="B24" t="str">
        <f ca="1"/>
        <v>2025020802 TOR</v>
      </c>
      <c r="C24">
        <f ca="1"/>
        <v>2025020802</v>
      </c>
      <c r="D24" s="7">
        <f ca="1">_xlfn.XLOOKUP(B24,'2026'!A:A,'2026'!AT:AT)</f>
        <v>2.9991724655618262</v>
      </c>
      <c r="E24" s="7">
        <f ca="1">_xlfn.XLOOKUP(B24,'2026'!A:A,'2026'!Z:Z)</f>
        <v>0.97</v>
      </c>
      <c r="F24" s="39" t="str">
        <f ca="1">_xlfn.XLOOKUP(B24,'2026'!A:A,'2026'!E:E)</f>
        <v>TOR</v>
      </c>
      <c r="G24" s="5">
        <f ca="1">D24/E23</f>
        <v>2.9991724655618262</v>
      </c>
      <c r="H24" s="5">
        <f ca="1">SUMIFS(Goalies!$J:$J,Goalies!$C:$C,Projections!$F24,Goalies!$A:$A,Projections!H$4)</f>
        <v>1.01</v>
      </c>
      <c r="I24" s="5">
        <f ca="1">SUMIFS(Goalies!$J:$J,Goalies!$C:$C,Projections!$F24,Goalies!$A:$A,Projections!I$4)</f>
        <v>0.97</v>
      </c>
      <c r="J24" s="5">
        <f ca="1">SUMIFS(Goalies!$J:$J,Goalies!$C:$C,Projections!$F24,Goalies!$A:$A,Projections!J$4)</f>
        <v>1.01</v>
      </c>
      <c r="K24" s="5">
        <f ca="1">SUMIFS(Goalies!$J:$J,Goalies!$C:$C,Projections!$F24,Goalies!$A:$A,Projections!K$4)</f>
        <v>0.97</v>
      </c>
      <c r="L24" s="5">
        <f ca="1">IFERROR($G24*H23,0)</f>
        <v>2.9991724655618262</v>
      </c>
      <c r="M24" s="5">
        <f ca="1">IFERROR($G24*I23,0)</f>
        <v>2.9991724655618262</v>
      </c>
      <c r="N24" s="5">
        <f ca="1">IFERROR($G24*J23,0)</f>
        <v>6.1183118297461254</v>
      </c>
      <c r="O24" s="5">
        <f ca="1">IFERROR($G24*K23,0)</f>
        <v>6.1183118297461254</v>
      </c>
      <c r="P24" s="2" t="str">
        <f ca="1">_xlfn.XLOOKUP(B24,'2026'!A:A,'2026'!AS:AS)</f>
        <v>Neutral</v>
      </c>
      <c r="Q24" s="5" t="str" cm="1">
        <f t="array" aca="1" ref="Q24" ca="1">_xlfn.XLOOKUP(1, (Goalies!C:C=Projections!W24)*(Goalies!A:A=Projections!$Q$4), Goalies!D:D)</f>
        <v>Anthony Stolarz</v>
      </c>
      <c r="R24" s="5" t="str" cm="1">
        <f t="array" aca="1" ref="R24" ca="1">_xlfn.XLOOKUP(1, (Goalies!C:C=Projections!W24)*(Goalies!A:A=Projections!$R$4), Goalies!D:D)</f>
        <v>Joseph Woll</v>
      </c>
      <c r="S24" s="24">
        <v>1</v>
      </c>
      <c r="T24" s="5">
        <f ca="1">IFERROR(L24*S23+(1-S23)*N24,0)</f>
        <v>2.9991724655618262</v>
      </c>
      <c r="U24" s="5"/>
      <c r="V24" s="5"/>
      <c r="W24" t="str">
        <f t="shared" ca="1" si="1"/>
        <v>TOR</v>
      </c>
      <c r="X24" s="2">
        <f ca="1">'2026'!BJ22</f>
        <v>113</v>
      </c>
      <c r="Y24" s="2">
        <f ca="1">'2026'!BK22</f>
        <v>142</v>
      </c>
      <c r="Z24" s="2">
        <f ca="1">'2026'!BL22</f>
        <v>115</v>
      </c>
      <c r="AA24" s="2">
        <f ca="1">'2026'!BM22</f>
        <v>-111</v>
      </c>
    </row>
    <row r="25" spans="1:27" x14ac:dyDescent="0.2">
      <c r="A25" s="34">
        <f ca="1">IF(D25=0,"0",(_xlfn.XLOOKUP(B25,'2026'!A:A,'2026'!C:C)))</f>
        <v>46045</v>
      </c>
      <c r="B25" t="str">
        <f ca="1"/>
        <v>2025020804 STL</v>
      </c>
      <c r="C25">
        <f ca="1"/>
        <v>2025020804</v>
      </c>
      <c r="D25" s="7">
        <f ca="1">_xlfn.XLOOKUP(B25,'2026'!A:A,'2026'!AT:AT)</f>
        <v>2.6116437206184302</v>
      </c>
      <c r="E25" s="7">
        <f ca="1">_xlfn.XLOOKUP(B25,'2026'!A:A,'2026'!Z:Z)</f>
        <v>0.98</v>
      </c>
      <c r="F25" s="39" t="str">
        <f ca="1">_xlfn.XLOOKUP(B25,'2026'!A:A,'2026'!E:E)</f>
        <v>STL</v>
      </c>
      <c r="G25" s="5">
        <f ca="1">D25/E26</f>
        <v>2.6247675584104826</v>
      </c>
      <c r="H25" s="5">
        <f ca="1">SUMIFS(Goalies!$J:$J,Goalies!$C:$C,Projections!$F25,Goalies!$A:$A,Projections!H$2)</f>
        <v>1.02</v>
      </c>
      <c r="I25" s="5">
        <f ca="1">SUMIFS(Goalies!$J:$J,Goalies!$C:$C,Projections!$F25,Goalies!$A:$A,Projections!I$2)</f>
        <v>1.02</v>
      </c>
      <c r="J25" s="5">
        <f ca="1">SUMIFS(Goalies!$J:$J,Goalies!$C:$C,Projections!$F25,Goalies!$A:$A,Projections!J$2)</f>
        <v>0.98</v>
      </c>
      <c r="K25" s="5">
        <f ca="1">SUMIFS(Goalies!$J:$J,Goalies!$C:$C,Projections!$F25,Goalies!$A:$A,Projections!K$2)</f>
        <v>0.98</v>
      </c>
      <c r="L25" s="5">
        <f ca="1">IFERROR($G25*H26,0)</f>
        <v>2.6116437206184302</v>
      </c>
      <c r="M25" s="5">
        <f ca="1">IFERROR($G25*I26,0)</f>
        <v>2.6378913962025345</v>
      </c>
      <c r="N25" s="5">
        <f ca="1">IFERROR($G25*J26,0)</f>
        <v>2.6116437206184302</v>
      </c>
      <c r="O25" s="5">
        <f ca="1">IFERROR($G25*K26,0)</f>
        <v>2.6378913962025345</v>
      </c>
      <c r="P25" s="2" t="str">
        <f ca="1">_xlfn.XLOOKUP(B25,'2026'!A:A,'2026'!AS:AS)</f>
        <v>Weak</v>
      </c>
      <c r="Q25" s="5" t="str" cm="1">
        <f t="array" aca="1" ref="Q25" ca="1">_xlfn.XLOOKUP(1, (Goalies!C:C=Projections!W25)*(Goalies!A:A=Projections!$Q$4), Goalies!D:D)</f>
        <v>Jordan Binnington</v>
      </c>
      <c r="R25" s="5" t="str" cm="1">
        <f t="array" aca="1" ref="R25" ca="1">_xlfn.XLOOKUP(1, (Goalies!C:C=Projections!W25)*(Goalies!A:A=Projections!$R$4), Goalies!D:D)</f>
        <v>Joel Hofer</v>
      </c>
      <c r="S25" s="24">
        <v>1</v>
      </c>
      <c r="T25" s="5">
        <f ca="1">IFERROR(L25*S26+(1-S26)*M25,0)</f>
        <v>2.6116437206184302</v>
      </c>
      <c r="U25" s="5"/>
      <c r="V25" s="5"/>
      <c r="W25" s="40" t="str">
        <f t="shared" ca="1" si="1"/>
        <v>STL</v>
      </c>
      <c r="X25" s="43">
        <f ca="1">'2026'!BJ23</f>
        <v>165</v>
      </c>
      <c r="Y25" s="43">
        <f ca="1">'2026'!BK23</f>
        <v>-127</v>
      </c>
      <c r="Z25" s="43">
        <f ca="1">'2026'!BL23</f>
        <v>-100</v>
      </c>
      <c r="AA25" s="43">
        <f ca="1">'2026'!BM23</f>
        <v>126</v>
      </c>
    </row>
    <row r="26" spans="1:27" x14ac:dyDescent="0.2">
      <c r="A26" s="34">
        <f ca="1">IF(D26=0,"0",(_xlfn.XLOOKUP(B26,'2026'!A:A,'2026'!C:C)))</f>
        <v>46045</v>
      </c>
      <c r="B26" t="str">
        <f ca="1"/>
        <v>2025020804 DAL</v>
      </c>
      <c r="C26">
        <f ca="1"/>
        <v>2025020804</v>
      </c>
      <c r="D26" s="7">
        <f ca="1">_xlfn.XLOOKUP(B26,'2026'!A:A,'2026'!AT:AT)</f>
        <v>3.2428628725659996</v>
      </c>
      <c r="E26" s="7">
        <f ca="1">_xlfn.XLOOKUP(B26,'2026'!A:A,'2026'!Z:Z)</f>
        <v>0.995</v>
      </c>
      <c r="F26" s="39" t="str">
        <f ca="1">_xlfn.XLOOKUP(B26,'2026'!A:A,'2026'!E:E)</f>
        <v>DAL</v>
      </c>
      <c r="G26" s="5">
        <f ca="1">D26/E25</f>
        <v>3.3090437475163261</v>
      </c>
      <c r="H26" s="5">
        <f ca="1">SUMIFS(Goalies!$J:$J,Goalies!$C:$C,Projections!$F26,Goalies!$A:$A,Projections!H$4)</f>
        <v>0.995</v>
      </c>
      <c r="I26" s="5">
        <f ca="1">SUMIFS(Goalies!$J:$J,Goalies!$C:$C,Projections!$F26,Goalies!$A:$A,Projections!I$4)</f>
        <v>1.0049999999999999</v>
      </c>
      <c r="J26" s="5">
        <f ca="1">SUMIFS(Goalies!$J:$J,Goalies!$C:$C,Projections!$F26,Goalies!$A:$A,Projections!J$4)</f>
        <v>0.995</v>
      </c>
      <c r="K26" s="5">
        <f ca="1">SUMIFS(Goalies!$J:$J,Goalies!$C:$C,Projections!$F26,Goalies!$A:$A,Projections!K$4)</f>
        <v>1.0049999999999999</v>
      </c>
      <c r="L26" s="5">
        <f ca="1">IFERROR($G26*H25,0)</f>
        <v>3.3752246224666527</v>
      </c>
      <c r="M26" s="5">
        <f ca="1">IFERROR($G26*I25,0)</f>
        <v>3.3752246224666527</v>
      </c>
      <c r="N26" s="5">
        <f ca="1">IFERROR($G26*J25,0)</f>
        <v>3.2428628725659996</v>
      </c>
      <c r="O26" s="5">
        <f ca="1">IFERROR($G26*K25,0)</f>
        <v>3.2428628725659996</v>
      </c>
      <c r="P26" s="2" t="str">
        <f ca="1">_xlfn.XLOOKUP(B26,'2026'!A:A,'2026'!AS:AS)</f>
        <v>Weak</v>
      </c>
      <c r="Q26" s="5" t="str" cm="1">
        <f t="array" aca="1" ref="Q26" ca="1">_xlfn.XLOOKUP(1, (Goalies!C:C=Projections!W26)*(Goalies!A:A=Projections!$Q$4), Goalies!D:D)</f>
        <v>Jake Oettinger</v>
      </c>
      <c r="R26" s="5" t="str" cm="1">
        <f t="array" aca="1" ref="R26" ca="1">_xlfn.XLOOKUP(1, (Goalies!C:C=Projections!W26)*(Goalies!A:A=Projections!$R$4), Goalies!D:D)</f>
        <v>Casey DeSmith</v>
      </c>
      <c r="S26" s="24">
        <v>1</v>
      </c>
      <c r="T26" s="5">
        <f ca="1">IFERROR(L26*S25+(1-S25)*N26,0)</f>
        <v>3.3752246224666527</v>
      </c>
      <c r="U26" s="5"/>
      <c r="V26" s="5"/>
      <c r="W26" s="40" t="str">
        <f t="shared" ca="1" si="1"/>
        <v>DAL</v>
      </c>
      <c r="X26" s="43">
        <f ca="1">'2026'!BJ24</f>
        <v>-165</v>
      </c>
      <c r="Y26" s="43">
        <f ca="1">'2026'!BK24</f>
        <v>127</v>
      </c>
      <c r="Z26" s="43">
        <f ca="1">'2026'!BL24</f>
        <v>100</v>
      </c>
      <c r="AA26" s="43">
        <f ca="1">'2026'!BM24</f>
        <v>-126</v>
      </c>
    </row>
    <row r="27" spans="1:27" x14ac:dyDescent="0.2">
      <c r="A27" s="34">
        <f ca="1">IF(D27=0,"0",(_xlfn.XLOOKUP(B27,'2026'!A:A,'2026'!C:C)))</f>
        <v>46045</v>
      </c>
      <c r="B27" t="str">
        <f ca="1"/>
        <v>2025020805 PHI</v>
      </c>
      <c r="C27">
        <f ca="1"/>
        <v>2025020805</v>
      </c>
      <c r="D27" s="7">
        <f ca="1">_xlfn.XLOOKUP(B27,'2026'!A:A,'2026'!AT:AT)</f>
        <v>2.270631839971498</v>
      </c>
      <c r="E27" s="7">
        <f ca="1">_xlfn.XLOOKUP(B27,'2026'!A:A,'2026'!Z:Z)</f>
        <v>1</v>
      </c>
      <c r="F27" s="39" t="str">
        <f ca="1">_xlfn.XLOOKUP(B27,'2026'!A:A,'2026'!E:E)</f>
        <v>PHI</v>
      </c>
      <c r="G27" s="5">
        <f ca="1">D27/E28</f>
        <v>2.2935675151227253</v>
      </c>
      <c r="H27" s="5">
        <f ca="1">SUMIFS(Goalies!$J:$J,Goalies!$C:$C,Projections!$F27,Goalies!$A:$A,Projections!H$2)</f>
        <v>1.04</v>
      </c>
      <c r="I27" s="5">
        <f ca="1">SUMIFS(Goalies!$J:$J,Goalies!$C:$C,Projections!$F27,Goalies!$A:$A,Projections!I$2)</f>
        <v>1.04</v>
      </c>
      <c r="J27" s="5">
        <f ca="1">SUMIFS(Goalies!$J:$J,Goalies!$C:$C,Projections!$F27,Goalies!$A:$A,Projections!J$2)</f>
        <v>2.0350000000000001</v>
      </c>
      <c r="K27" s="5">
        <f ca="1">SUMIFS(Goalies!$J:$J,Goalies!$C:$C,Projections!$F27,Goalies!$A:$A,Projections!K$2)</f>
        <v>2.0350000000000001</v>
      </c>
      <c r="L27" s="5">
        <f ca="1">IFERROR($G27*H28,0)</f>
        <v>2.270631839971498</v>
      </c>
      <c r="M27" s="5">
        <f ca="1">IFERROR($G27*I28,0)</f>
        <v>2.3165031902739526</v>
      </c>
      <c r="N27" s="5">
        <f ca="1">IFERROR($G27*J28,0)</f>
        <v>2.270631839971498</v>
      </c>
      <c r="O27" s="5">
        <f ca="1">IFERROR($G27*K28,0)</f>
        <v>2.3165031902739526</v>
      </c>
      <c r="P27" s="2" t="str">
        <f ca="1">_xlfn.XLOOKUP(B27,'2026'!A:A,'2026'!AS:AS)</f>
        <v>Neutral</v>
      </c>
      <c r="Q27" s="5" t="str" cm="1">
        <f t="array" aca="1" ref="Q27" ca="1">_xlfn.XLOOKUP(1, (Goalies!C:C=Projections!W27)*(Goalies!A:A=Projections!$Q$4), Goalies!D:D)</f>
        <v>Samuel Ersson</v>
      </c>
      <c r="R27" s="5" t="str" cm="1">
        <f t="array" aca="1" ref="R27" ca="1">_xlfn.XLOOKUP(1, (Goalies!C:C=Projections!W27)*(Goalies!A:A=Projections!$R$4), Goalies!D:D)</f>
        <v>Dan Vladar</v>
      </c>
      <c r="S27" s="24">
        <v>1</v>
      </c>
      <c r="T27" s="5">
        <f ca="1">IFERROR(L27*S28+(1-S28)*M27,0)</f>
        <v>2.270631839971498</v>
      </c>
      <c r="U27" s="5"/>
      <c r="V27" s="5"/>
      <c r="W27" t="str">
        <f t="shared" ca="1" si="1"/>
        <v>PHI</v>
      </c>
      <c r="X27" s="2">
        <f ca="1">'2026'!BJ25</f>
        <v>322</v>
      </c>
      <c r="Y27" s="2">
        <f ca="1">'2026'!BK25</f>
        <v>-165</v>
      </c>
      <c r="Z27" s="2">
        <f ca="1">'2026'!BL25</f>
        <v>-133</v>
      </c>
      <c r="AA27" s="2">
        <f ca="1">'2026'!BM25</f>
        <v>-100</v>
      </c>
    </row>
    <row r="28" spans="1:27" x14ac:dyDescent="0.2">
      <c r="A28" s="34">
        <f ca="1">IF(D28=0,"0",(_xlfn.XLOOKUP(B28,'2026'!A:A,'2026'!C:C)))</f>
        <v>46045</v>
      </c>
      <c r="B28" t="str">
        <f ca="1"/>
        <v>2025020805 COL</v>
      </c>
      <c r="C28">
        <f ca="1"/>
        <v>2025020805</v>
      </c>
      <c r="D28" s="7">
        <f ca="1">_xlfn.XLOOKUP(B28,'2026'!A:A,'2026'!AT:AT)</f>
        <v>3.969617355675676</v>
      </c>
      <c r="E28" s="7">
        <f ca="1">_xlfn.XLOOKUP(B28,'2026'!A:A,'2026'!Z:Z)</f>
        <v>0.99</v>
      </c>
      <c r="F28" s="39" t="str">
        <f ca="1">_xlfn.XLOOKUP(B28,'2026'!A:A,'2026'!E:E)</f>
        <v>COL</v>
      </c>
      <c r="G28" s="5">
        <f ca="1">D28/E27</f>
        <v>3.969617355675676</v>
      </c>
      <c r="H28" s="5">
        <f ca="1">SUMIFS(Goalies!$J:$J,Goalies!$C:$C,Projections!$F28,Goalies!$A:$A,Projections!H$4)</f>
        <v>0.99</v>
      </c>
      <c r="I28" s="5">
        <f ca="1">SUMIFS(Goalies!$J:$J,Goalies!$C:$C,Projections!$F28,Goalies!$A:$A,Projections!I$4)</f>
        <v>1.01</v>
      </c>
      <c r="J28" s="5">
        <f ca="1">SUMIFS(Goalies!$J:$J,Goalies!$C:$C,Projections!$F28,Goalies!$A:$A,Projections!J$4)</f>
        <v>0.99</v>
      </c>
      <c r="K28" s="5">
        <f ca="1">SUMIFS(Goalies!$J:$J,Goalies!$C:$C,Projections!$F28,Goalies!$A:$A,Projections!K$4)</f>
        <v>1.01</v>
      </c>
      <c r="L28" s="5">
        <f ca="1">IFERROR($G28*H27,0)</f>
        <v>4.1284020499027028</v>
      </c>
      <c r="M28" s="5">
        <f ca="1">IFERROR($G28*I27,0)</f>
        <v>4.1284020499027028</v>
      </c>
      <c r="N28" s="5">
        <f ca="1">IFERROR($G28*J27,0)</f>
        <v>8.0781713188000008</v>
      </c>
      <c r="O28" s="5">
        <f ca="1">IFERROR($G28*K27,0)</f>
        <v>8.0781713188000008</v>
      </c>
      <c r="P28" s="2" t="str">
        <f ca="1">_xlfn.XLOOKUP(B28,'2026'!A:A,'2026'!AS:AS)</f>
        <v>Neutral</v>
      </c>
      <c r="Q28" s="5" t="str" cm="1">
        <f t="array" aca="1" ref="Q28" ca="1">_xlfn.XLOOKUP(1, (Goalies!C:C=Projections!W28)*(Goalies!A:A=Projections!$Q$4), Goalies!D:D)</f>
        <v>Mackenzie Blackwood</v>
      </c>
      <c r="R28" s="5" t="str" cm="1">
        <f t="array" aca="1" ref="R28" ca="1">_xlfn.XLOOKUP(1, (Goalies!C:C=Projections!W28)*(Goalies!A:A=Projections!$R$4), Goalies!D:D)</f>
        <v>Scott Wedgewood</v>
      </c>
      <c r="S28" s="24">
        <v>1</v>
      </c>
      <c r="T28" s="5">
        <f ca="1">IFERROR(L28*S27+(1-S27)*N28,0)</f>
        <v>4.1284020499027028</v>
      </c>
      <c r="U28" s="5"/>
      <c r="V28" s="5"/>
      <c r="W28" t="str">
        <f t="shared" ca="1" si="1"/>
        <v>COL</v>
      </c>
      <c r="X28" s="2">
        <f ca="1">'2026'!BJ26</f>
        <v>-322</v>
      </c>
      <c r="Y28" s="2">
        <f ca="1">'2026'!BK26</f>
        <v>165</v>
      </c>
      <c r="Z28" s="2">
        <f ca="1">'2026'!BL26</f>
        <v>133</v>
      </c>
      <c r="AA28" s="2">
        <f ca="1">'2026'!BM26</f>
        <v>100</v>
      </c>
    </row>
    <row r="29" spans="1:27" x14ac:dyDescent="0.2">
      <c r="A29" s="34">
        <f ca="1">IF(D29=0,"0",(_xlfn.XLOOKUP(B29,'2026'!A:A,'2026'!C:C)))</f>
        <v>46045</v>
      </c>
      <c r="B29" t="str">
        <f ca="1"/>
        <v>2025020806 WSH</v>
      </c>
      <c r="C29">
        <f ca="1"/>
        <v>2025020806</v>
      </c>
      <c r="D29" s="7">
        <f ca="1">_xlfn.XLOOKUP(B29,'2026'!A:A,'2026'!AT:AT)</f>
        <v>3.141133733624629</v>
      </c>
      <c r="E29" s="7">
        <f ca="1">_xlfn.XLOOKUP(B29,'2026'!A:A,'2026'!Z:Z)</f>
        <v>1</v>
      </c>
      <c r="F29" s="39" t="str">
        <f ca="1">_xlfn.XLOOKUP(B29,'2026'!A:A,'2026'!E:E)</f>
        <v>WSH</v>
      </c>
      <c r="G29" s="5">
        <f ca="1">D29/E30</f>
        <v>3.1889682574869331</v>
      </c>
      <c r="H29" s="5">
        <f ca="1">SUMIFS(Goalies!$J:$J,Goalies!$C:$C,Projections!$F29,Goalies!$A:$A,Projections!H$2)</f>
        <v>0.97499999999999998</v>
      </c>
      <c r="I29" s="5">
        <f ca="1">SUMIFS(Goalies!$J:$J,Goalies!$C:$C,Projections!$F29,Goalies!$A:$A,Projections!I$2)</f>
        <v>0.97499999999999998</v>
      </c>
      <c r="J29" s="5">
        <f ca="1">SUMIFS(Goalies!$J:$J,Goalies!$C:$C,Projections!$F29,Goalies!$A:$A,Projections!J$2)</f>
        <v>1.04</v>
      </c>
      <c r="K29" s="5">
        <f ca="1">SUMIFS(Goalies!$J:$J,Goalies!$C:$C,Projections!$F29,Goalies!$A:$A,Projections!K$2)</f>
        <v>1.04</v>
      </c>
      <c r="L29" s="5">
        <f ca="1">IFERROR($G29*H30,0)</f>
        <v>3.141133733624629</v>
      </c>
      <c r="M29" s="5">
        <f ca="1">IFERROR($G29*I30,0)</f>
        <v>3.2527476226366718</v>
      </c>
      <c r="N29" s="5">
        <f ca="1">IFERROR($G29*J30,0)</f>
        <v>3.141133733624629</v>
      </c>
      <c r="O29" s="5">
        <f ca="1">IFERROR($G29*K30,0)</f>
        <v>3.2527476226366718</v>
      </c>
      <c r="P29" s="2" t="str">
        <f ca="1">_xlfn.XLOOKUP(B29,'2026'!A:A,'2026'!AS:AS)</f>
        <v>Neutral</v>
      </c>
      <c r="Q29" s="5" t="str" cm="1">
        <f t="array" aca="1" ref="Q29" ca="1">_xlfn.XLOOKUP(1, (Goalies!C:C=Projections!W29)*(Goalies!A:A=Projections!$Q$4), Goalies!D:D)</f>
        <v>Logan Thompson</v>
      </c>
      <c r="R29" s="5" t="str" cm="1">
        <f t="array" aca="1" ref="R29" ca="1">_xlfn.XLOOKUP(1, (Goalies!C:C=Projections!W29)*(Goalies!A:A=Projections!$R$4), Goalies!D:D)</f>
        <v>Charlie Lindgren</v>
      </c>
      <c r="S29" s="24">
        <v>1</v>
      </c>
      <c r="T29" s="5">
        <f ca="1">IFERROR(L29*S28+(1-S28)*N29,0)</f>
        <v>3.141133733624629</v>
      </c>
      <c r="U29" s="5"/>
      <c r="V29" s="5"/>
      <c r="W29" s="40" t="str">
        <f t="shared" ca="1" si="1"/>
        <v>WSH</v>
      </c>
      <c r="X29" s="43">
        <f ca="1">'2026'!BJ27</f>
        <v>-131</v>
      </c>
      <c r="Y29" s="43">
        <f ca="1">'2026'!BK27</f>
        <v>-120</v>
      </c>
      <c r="Z29" s="43">
        <f ca="1">'2026'!BL27</f>
        <v>105</v>
      </c>
      <c r="AA29" s="43">
        <f ca="1">'2026'!BM27</f>
        <v>132</v>
      </c>
    </row>
    <row r="30" spans="1:27" x14ac:dyDescent="0.2">
      <c r="A30" s="34">
        <f ca="1">IF(D30=0,"0",(_xlfn.XLOOKUP(B30,'2026'!A:A,'2026'!C:C)))</f>
        <v>46045</v>
      </c>
      <c r="B30" t="str">
        <f ca="1"/>
        <v>2025020806 CGY</v>
      </c>
      <c r="C30">
        <f ca="1"/>
        <v>2025020806</v>
      </c>
      <c r="D30" s="7">
        <f ca="1">_xlfn.XLOOKUP(B30,'2026'!A:A,'2026'!AT:AT)</f>
        <v>2.8246762311003826</v>
      </c>
      <c r="E30" s="7">
        <f ca="1">_xlfn.XLOOKUP(B30,'2026'!A:A,'2026'!Z:Z)</f>
        <v>0.98499999999999999</v>
      </c>
      <c r="F30" s="39" t="str">
        <f ca="1">_xlfn.XLOOKUP(B30,'2026'!A:A,'2026'!E:E)</f>
        <v>CGY</v>
      </c>
      <c r="G30" s="5">
        <f ca="1">D30/E29</f>
        <v>2.8246762311003826</v>
      </c>
      <c r="H30" s="5">
        <f ca="1">SUMIFS(Goalies!$J:$J,Goalies!$C:$C,Projections!$F30,Goalies!$A:$A,Projections!H$4)</f>
        <v>0.98499999999999999</v>
      </c>
      <c r="I30" s="5">
        <f ca="1">SUMIFS(Goalies!$J:$J,Goalies!$C:$C,Projections!$F30,Goalies!$A:$A,Projections!I$4)</f>
        <v>1.02</v>
      </c>
      <c r="J30" s="5">
        <f ca="1">SUMIFS(Goalies!$J:$J,Goalies!$C:$C,Projections!$F30,Goalies!$A:$A,Projections!J$4)</f>
        <v>0.98499999999999999</v>
      </c>
      <c r="K30" s="5">
        <f ca="1">SUMIFS(Goalies!$J:$J,Goalies!$C:$C,Projections!$F30,Goalies!$A:$A,Projections!K$4)</f>
        <v>1.02</v>
      </c>
      <c r="L30" s="5">
        <f ca="1">IFERROR($G30*H29,0)</f>
        <v>2.7540593253228729</v>
      </c>
      <c r="M30" s="5">
        <f ca="1">IFERROR($G30*I29,0)</f>
        <v>2.7540593253228729</v>
      </c>
      <c r="N30" s="5">
        <f ca="1">IFERROR($G30*J29,0)</f>
        <v>2.9376632803443981</v>
      </c>
      <c r="O30" s="5">
        <f ca="1">IFERROR($G30*K29,0)</f>
        <v>2.9376632803443981</v>
      </c>
      <c r="P30" s="2" t="str">
        <f ca="1">_xlfn.XLOOKUP(B30,'2026'!A:A,'2026'!AS:AS)</f>
        <v>Neutral</v>
      </c>
      <c r="Q30" s="5" t="str" cm="1">
        <f t="array" aca="1" ref="Q30" ca="1">_xlfn.XLOOKUP(1, (Goalies!C:C=Projections!W30)*(Goalies!A:A=Projections!$Q$4), Goalies!D:D)</f>
        <v>Dustin Wolf</v>
      </c>
      <c r="R30" s="5" t="str" cm="1">
        <f t="array" aca="1" ref="R30" ca="1">_xlfn.XLOOKUP(1, (Goalies!C:C=Projections!W30)*(Goalies!A:A=Projections!$R$4), Goalies!D:D)</f>
        <v>Devin Cooley</v>
      </c>
      <c r="S30" s="24">
        <v>1</v>
      </c>
      <c r="T30" s="5">
        <f ca="1">IFERROR(L30*S29+(1-S29)*N30,0)</f>
        <v>2.7540593253228729</v>
      </c>
      <c r="U30" s="5"/>
      <c r="V30" s="5"/>
      <c r="W30" s="40" t="str">
        <f t="shared" ca="1" si="1"/>
        <v>CGY</v>
      </c>
      <c r="X30" s="43">
        <f ca="1">'2026'!BJ28</f>
        <v>131</v>
      </c>
      <c r="Y30" s="43">
        <f ca="1">'2026'!BK28</f>
        <v>120</v>
      </c>
      <c r="Z30" s="43">
        <f ca="1">'2026'!BL28</f>
        <v>-105</v>
      </c>
      <c r="AA30" s="43">
        <f ca="1">'2026'!BM28</f>
        <v>-132</v>
      </c>
    </row>
    <row r="31" spans="1:27" x14ac:dyDescent="0.2">
      <c r="A31" s="34">
        <f ca="1">IF(D31=0,"0",(_xlfn.XLOOKUP(B31,'2026'!A:A,'2026'!C:C)))</f>
        <v>46045</v>
      </c>
      <c r="B31" t="str">
        <f ca="1"/>
        <v>2025020809 ANA</v>
      </c>
      <c r="C31">
        <f ca="1"/>
        <v>2025020809</v>
      </c>
      <c r="D31" s="7">
        <f ca="1">_xlfn.XLOOKUP(B31,'2026'!A:A,'2026'!AT:AT)</f>
        <v>3.017408192795787</v>
      </c>
      <c r="E31" s="7">
        <f ca="1">_xlfn.XLOOKUP(B31,'2026'!A:A,'2026'!Z:Z)</f>
        <v>0.97</v>
      </c>
      <c r="F31" s="39" t="str">
        <f ca="1">_xlfn.XLOOKUP(B31,'2026'!A:A,'2026'!E:E)</f>
        <v>ANA</v>
      </c>
      <c r="G31" s="5">
        <f ca="1">D31/E32</f>
        <v>3.017408192795787</v>
      </c>
      <c r="H31" s="5">
        <f ca="1">SUMIFS(Goalies!$J:$J,Goalies!$C:$C,Projections!$F31,Goalies!$A:$A,Projections!H$2)</f>
        <v>0.97</v>
      </c>
      <c r="I31" s="5">
        <f ca="1">SUMIFS(Goalies!$J:$J,Goalies!$C:$C,Projections!$F31,Goalies!$A:$A,Projections!I$2)</f>
        <v>0.97</v>
      </c>
      <c r="J31" s="5">
        <f ca="1">SUMIFS(Goalies!$J:$J,Goalies!$C:$C,Projections!$F31,Goalies!$A:$A,Projections!J$2)</f>
        <v>2.085</v>
      </c>
      <c r="K31" s="5">
        <f ca="1">SUMIFS(Goalies!$J:$J,Goalies!$C:$C,Projections!$F31,Goalies!$A:$A,Projections!K$2)</f>
        <v>2.085</v>
      </c>
      <c r="L31" s="5">
        <f ca="1">IFERROR($G31*H32,0)</f>
        <v>3.017408192795787</v>
      </c>
      <c r="M31" s="5">
        <f ca="1">IFERROR($G31*I32,0)</f>
        <v>3.017408192795787</v>
      </c>
      <c r="N31" s="5">
        <f ca="1">IFERROR($G31*J32,0)</f>
        <v>3.017408192795787</v>
      </c>
      <c r="O31" s="5">
        <f ca="1">IFERROR($G31*K32,0)</f>
        <v>3.017408192795787</v>
      </c>
      <c r="P31" s="2" t="str">
        <f ca="1">_xlfn.XLOOKUP(B31,'2026'!A:A,'2026'!AS:AS)</f>
        <v>Neutral</v>
      </c>
      <c r="Q31" s="5" t="str" cm="1">
        <f t="array" aca="1" ref="Q31" ca="1">_xlfn.XLOOKUP(1, (Goalies!C:C=Projections!W31)*(Goalies!A:A=Projections!$Q$4), Goalies!D:D)</f>
        <v>Lukas Dostal</v>
      </c>
      <c r="R31" s="5" t="str" cm="1">
        <f t="array" aca="1" ref="R31" ca="1">_xlfn.XLOOKUP(1, (Goalies!C:C=Projections!W31)*(Goalies!A:A=Projections!$R$4), Goalies!D:D)</f>
        <v>Petr Mrazek</v>
      </c>
      <c r="S31" s="24">
        <v>0</v>
      </c>
      <c r="T31" s="5">
        <f ca="1">IFERROR(L31*S32+(1-S32)*M31,0)</f>
        <v>3.017408192795787</v>
      </c>
      <c r="U31" s="5"/>
      <c r="V31" s="5"/>
      <c r="W31" t="str">
        <f t="shared" ca="1" si="1"/>
        <v>ANA</v>
      </c>
      <c r="X31" s="2" t="e">
        <f ca="1">'2026'!BJ29</f>
        <v>#N/A</v>
      </c>
      <c r="Y31" s="2" t="e">
        <f ca="1">'2026'!BK29</f>
        <v>#N/A</v>
      </c>
      <c r="Z31" s="2" t="e">
        <f ca="1">'2026'!BL29</f>
        <v>#N/A</v>
      </c>
      <c r="AA31" s="2" t="e">
        <f ca="1">'2026'!BM29</f>
        <v>#N/A</v>
      </c>
    </row>
    <row r="32" spans="1:27" x14ac:dyDescent="0.2">
      <c r="A32" s="34">
        <f ca="1">IF(D32=0,"0",(_xlfn.XLOOKUP(B32,'2026'!A:A,'2026'!C:C)))</f>
        <v>46045</v>
      </c>
      <c r="B32" t="str">
        <f ca="1"/>
        <v>2025020809 SEA</v>
      </c>
      <c r="C32">
        <f ca="1"/>
        <v>2025020809</v>
      </c>
      <c r="D32" s="7">
        <f ca="1">_xlfn.XLOOKUP(B32,'2026'!A:A,'2026'!AT:AT)</f>
        <v>3.0130659481896069</v>
      </c>
      <c r="E32" s="7">
        <f ca="1">_xlfn.XLOOKUP(B32,'2026'!A:A,'2026'!Z:Z)</f>
        <v>1</v>
      </c>
      <c r="F32" s="39" t="str">
        <f ca="1">_xlfn.XLOOKUP(B32,'2026'!A:A,'2026'!E:E)</f>
        <v>SEA</v>
      </c>
      <c r="G32" s="5">
        <f ca="1">D32/E31</f>
        <v>3.1062535548346464</v>
      </c>
      <c r="H32" s="5">
        <f ca="1">SUMIFS(Goalies!$J:$J,Goalies!$C:$C,Projections!$F32,Goalies!$A:$A,Projections!H$4)</f>
        <v>1</v>
      </c>
      <c r="I32" s="5">
        <f ca="1">SUMIFS(Goalies!$J:$J,Goalies!$C:$C,Projections!$F32,Goalies!$A:$A,Projections!I$4)</f>
        <v>1</v>
      </c>
      <c r="J32" s="5">
        <f ca="1">SUMIFS(Goalies!$J:$J,Goalies!$C:$C,Projections!$F32,Goalies!$A:$A,Projections!J$4)</f>
        <v>1</v>
      </c>
      <c r="K32" s="5">
        <f ca="1">SUMIFS(Goalies!$J:$J,Goalies!$C:$C,Projections!$F32,Goalies!$A:$A,Projections!K$4)</f>
        <v>1</v>
      </c>
      <c r="L32" s="5">
        <f ca="1">IFERROR($G32*H31,0)</f>
        <v>3.0130659481896069</v>
      </c>
      <c r="M32" s="5">
        <f ca="1">IFERROR($G32*I31,0)</f>
        <v>3.0130659481896069</v>
      </c>
      <c r="N32" s="5">
        <f ca="1">IFERROR($G32*J31,0)</f>
        <v>6.4765386618302374</v>
      </c>
      <c r="O32" s="5">
        <f ca="1">IFERROR($G32*K31,0)</f>
        <v>6.4765386618302374</v>
      </c>
      <c r="P32" s="2" t="str">
        <f ca="1">_xlfn.XLOOKUP(B32,'2026'!A:A,'2026'!AS:AS)</f>
        <v>Neutral</v>
      </c>
      <c r="Q32" s="5" t="str" cm="1">
        <f t="array" aca="1" ref="Q32" ca="1">_xlfn.XLOOKUP(1, (Goalies!C:C=Projections!W32)*(Goalies!A:A=Projections!$Q$4), Goalies!D:D)</f>
        <v>Joey Daccord</v>
      </c>
      <c r="R32" s="5" t="str" cm="1">
        <f t="array" aca="1" ref="R32" ca="1">_xlfn.XLOOKUP(1, (Goalies!C:C=Projections!W32)*(Goalies!A:A=Projections!$R$4), Goalies!D:D)</f>
        <v>Philipp Grubauer</v>
      </c>
      <c r="S32" s="24">
        <v>1</v>
      </c>
      <c r="T32" s="5">
        <f ca="1">IFERROR(L32*S31+(1-S31)*N32,0)</f>
        <v>6.4765386618302374</v>
      </c>
      <c r="U32" s="5"/>
      <c r="V32" s="5"/>
      <c r="W32" t="str">
        <f t="shared" ca="1" si="1"/>
        <v>SEA</v>
      </c>
      <c r="X32" s="2" t="e">
        <f ca="1">'2026'!BJ30</f>
        <v>#N/A</v>
      </c>
      <c r="Y32" s="2" t="e">
        <f ca="1">'2026'!BK30</f>
        <v>#N/A</v>
      </c>
      <c r="Z32" s="2" t="e">
        <f ca="1">'2026'!BL30</f>
        <v>#N/A</v>
      </c>
      <c r="AA32" s="2" t="e">
        <f ca="1">'2026'!BM30</f>
        <v>#N/A</v>
      </c>
    </row>
    <row r="33" spans="1:27" x14ac:dyDescent="0.2">
      <c r="A33" s="34">
        <f ca="1">IF(D33=0,"0",(_xlfn.XLOOKUP(B33,'2026'!A:A,'2026'!C:C)))</f>
        <v>46045</v>
      </c>
      <c r="B33" t="str">
        <f ca="1"/>
        <v>2025020807 NJD</v>
      </c>
      <c r="C33">
        <f ca="1"/>
        <v>2025020807</v>
      </c>
      <c r="D33" s="7">
        <f ca="1">_xlfn.XLOOKUP(B33,'2026'!A:A,'2026'!AT:AT)</f>
        <v>3.2872509565992973</v>
      </c>
      <c r="E33" s="7">
        <f ca="1">_xlfn.XLOOKUP(B33,'2026'!A:A,'2026'!Z:Z)</f>
        <v>1.02</v>
      </c>
      <c r="F33" s="39" t="str">
        <f ca="1">_xlfn.XLOOKUP(B33,'2026'!A:A,'2026'!E:E)</f>
        <v>NJD</v>
      </c>
      <c r="G33" s="5">
        <f ca="1">D33/E34</f>
        <v>3.191505783106114</v>
      </c>
      <c r="H33" s="5">
        <f ca="1">SUMIFS(Goalies!$J:$J,Goalies!$C:$C,Projections!$F33,Goalies!$A:$A,Projections!H$2)</f>
        <v>1.02</v>
      </c>
      <c r="I33" s="5">
        <f ca="1">SUMIFS(Goalies!$J:$J,Goalies!$C:$C,Projections!$F33,Goalies!$A:$A,Projections!I$2)</f>
        <v>1.02</v>
      </c>
      <c r="J33" s="5">
        <f ca="1">SUMIFS(Goalies!$J:$J,Goalies!$C:$C,Projections!$F33,Goalies!$A:$A,Projections!J$2)</f>
        <v>0.99</v>
      </c>
      <c r="K33" s="5">
        <f ca="1">SUMIFS(Goalies!$J:$J,Goalies!$C:$C,Projections!$F33,Goalies!$A:$A,Projections!K$2)</f>
        <v>0.99</v>
      </c>
      <c r="L33" s="5">
        <f ca="1">IFERROR($G33*H34,0)</f>
        <v>3.1117181385284609</v>
      </c>
      <c r="M33" s="5">
        <f ca="1">IFERROR($G33*I34,0)</f>
        <v>6.7340772023539017</v>
      </c>
      <c r="N33" s="5">
        <f ca="1">IFERROR($G33*J34,0)</f>
        <v>3.1117181385284609</v>
      </c>
      <c r="O33" s="5">
        <f ca="1">IFERROR($G33*K34,0)</f>
        <v>6.7340772023539017</v>
      </c>
      <c r="P33" s="2" t="str">
        <f ca="1">_xlfn.XLOOKUP(B33,'2026'!A:A,'2026'!AS:AS)</f>
        <v>Neutral</v>
      </c>
      <c r="Q33" s="5" t="str" cm="1">
        <f t="array" aca="1" ref="Q33" ca="1">_xlfn.XLOOKUP(1, (Goalies!C:C=Projections!W33)*(Goalies!A:A=Projections!$Q$4), Goalies!D:D)</f>
        <v>Jacob Markstrom</v>
      </c>
      <c r="R33" s="5" t="str" cm="1">
        <f t="array" aca="1" ref="R33" ca="1">_xlfn.XLOOKUP(1, (Goalies!C:C=Projections!W33)*(Goalies!A:A=Projections!$R$4), Goalies!D:D)</f>
        <v>Jake Allen</v>
      </c>
      <c r="S33" s="24">
        <v>0</v>
      </c>
      <c r="T33" s="5">
        <f ca="1">IFERROR(L33*S34+(1-S34)*M33,0)</f>
        <v>3.1117181385284609</v>
      </c>
      <c r="U33" s="5"/>
      <c r="V33" s="5"/>
      <c r="W33" s="40" t="str">
        <f t="shared" ca="1" si="1"/>
        <v>NJD</v>
      </c>
      <c r="X33" s="43">
        <f ca="1">'2026'!BJ31</f>
        <v>-132</v>
      </c>
      <c r="Y33" s="43">
        <f ca="1">'2026'!BK31</f>
        <v>-113</v>
      </c>
      <c r="Z33" s="43">
        <f ca="1">'2026'!BL31</f>
        <v>113</v>
      </c>
      <c r="AA33" s="43">
        <f ca="1">'2026'!BM31</f>
        <v>140</v>
      </c>
    </row>
    <row r="34" spans="1:27" x14ac:dyDescent="0.2">
      <c r="A34" s="34">
        <f ca="1">IF(D34=0,"0",(_xlfn.XLOOKUP(B34,'2026'!A:A,'2026'!C:C)))</f>
        <v>46045</v>
      </c>
      <c r="B34" t="str">
        <f ca="1"/>
        <v>2025020807 VAN</v>
      </c>
      <c r="C34">
        <f ca="1"/>
        <v>2025020807</v>
      </c>
      <c r="D34" s="7">
        <f ca="1">_xlfn.XLOOKUP(B34,'2026'!A:A,'2026'!AT:AT)</f>
        <v>2.7718804448917593</v>
      </c>
      <c r="E34" s="7">
        <f ca="1">_xlfn.XLOOKUP(B34,'2026'!A:A,'2026'!Z:Z)</f>
        <v>1.03</v>
      </c>
      <c r="F34" s="39" t="str">
        <f ca="1">_xlfn.XLOOKUP(B34,'2026'!A:A,'2026'!E:E)</f>
        <v>VAN</v>
      </c>
      <c r="G34" s="5">
        <f ca="1">D34/E33</f>
        <v>2.7175298479330974</v>
      </c>
      <c r="H34" s="5">
        <f ca="1">SUMIFS(Goalies!$J:$J,Goalies!$C:$C,Projections!$F34,Goalies!$A:$A,Projections!H$4)</f>
        <v>0.97499999999999998</v>
      </c>
      <c r="I34" s="5">
        <f ca="1">SUMIFS(Goalies!$J:$J,Goalies!$C:$C,Projections!$F34,Goalies!$A:$A,Projections!I$4)</f>
        <v>2.1100000000000003</v>
      </c>
      <c r="J34" s="5">
        <f ca="1">SUMIFS(Goalies!$J:$J,Goalies!$C:$C,Projections!$F34,Goalies!$A:$A,Projections!J$4)</f>
        <v>0.97499999999999998</v>
      </c>
      <c r="K34" s="5">
        <f ca="1">SUMIFS(Goalies!$J:$J,Goalies!$C:$C,Projections!$F34,Goalies!$A:$A,Projections!K$4)</f>
        <v>2.1100000000000003</v>
      </c>
      <c r="L34" s="5">
        <f ca="1">IFERROR($G34*H33,0)</f>
        <v>2.7718804448917593</v>
      </c>
      <c r="M34" s="5">
        <f ca="1">IFERROR($G34*I33,0)</f>
        <v>2.7718804448917593</v>
      </c>
      <c r="N34" s="5">
        <f ca="1">IFERROR($G34*J33,0)</f>
        <v>2.6903545494537662</v>
      </c>
      <c r="O34" s="5">
        <f ca="1">IFERROR($G34*K33,0)</f>
        <v>2.6903545494537662</v>
      </c>
      <c r="P34" s="2" t="str">
        <f ca="1">_xlfn.XLOOKUP(B34,'2026'!A:A,'2026'!AS:AS)</f>
        <v>Neutral</v>
      </c>
      <c r="Q34" s="5" t="str" cm="1">
        <f t="array" aca="1" ref="Q34" ca="1">_xlfn.XLOOKUP(1, (Goalies!C:C=Projections!W34)*(Goalies!A:A=Projections!$Q$4), Goalies!D:D)</f>
        <v>Thatcher Demko</v>
      </c>
      <c r="R34" s="5" t="str" cm="1">
        <f t="array" aca="1" ref="R34" ca="1">_xlfn.XLOOKUP(1, (Goalies!C:C=Projections!W34)*(Goalies!A:A=Projections!$R$4), Goalies!D:D)</f>
        <v>Kevin Lankinen</v>
      </c>
      <c r="S34" s="24">
        <v>1</v>
      </c>
      <c r="T34" s="5">
        <f ca="1">IFERROR(L34*S33+(1-S33)*N34,0)</f>
        <v>2.6903545494537662</v>
      </c>
      <c r="U34" s="5"/>
      <c r="V34" s="5"/>
      <c r="W34" s="40" t="str">
        <f t="shared" ca="1" si="1"/>
        <v>VAN</v>
      </c>
      <c r="X34" s="43">
        <f ca="1">'2026'!BJ32</f>
        <v>132</v>
      </c>
      <c r="Y34" s="43">
        <f ca="1">'2026'!BK32</f>
        <v>113</v>
      </c>
      <c r="Z34" s="43">
        <f ca="1">'2026'!BL32</f>
        <v>-113</v>
      </c>
      <c r="AA34" s="43">
        <f ca="1">'2026'!BM32</f>
        <v>-140</v>
      </c>
    </row>
    <row r="35" spans="1:27" x14ac:dyDescent="0.2">
      <c r="A35" s="34">
        <f ca="1">IF(D35=0,"0",(_xlfn.XLOOKUP(B35,'2026'!A:A,'2026'!C:C)))</f>
        <v>46045</v>
      </c>
      <c r="B35" t="str">
        <f ca="1"/>
        <v>2025020808 NYR</v>
      </c>
      <c r="C35">
        <f ca="1"/>
        <v>2025020808</v>
      </c>
      <c r="D35" s="7">
        <f ca="1">_xlfn.XLOOKUP(B35,'2026'!A:A,'2026'!AT:AT)</f>
        <v>2.9671483310188407</v>
      </c>
      <c r="E35" s="7">
        <f ca="1">_xlfn.XLOOKUP(B35,'2026'!A:A,'2026'!Z:Z)</f>
        <v>1.05</v>
      </c>
      <c r="F35" s="39" t="str">
        <f ca="1">_xlfn.XLOOKUP(B35,'2026'!A:A,'2026'!E:E)</f>
        <v>NYR</v>
      </c>
      <c r="G35" s="5">
        <f ca="1">D35/E36</f>
        <v>3.0277023785906536</v>
      </c>
      <c r="H35" s="5">
        <f ca="1">SUMIFS(Goalies!$J:$J,Goalies!$C:$C,Projections!$F35,Goalies!$A:$A,Projections!H$2)</f>
        <v>0.97</v>
      </c>
      <c r="I35" s="5">
        <f ca="1">SUMIFS(Goalies!$J:$J,Goalies!$C:$C,Projections!$F35,Goalies!$A:$A,Projections!I$2)</f>
        <v>0.97</v>
      </c>
      <c r="J35" s="5">
        <f ca="1">SUMIFS(Goalies!$J:$J,Goalies!$C:$C,Projections!$F35,Goalies!$A:$A,Projections!J$2)</f>
        <v>1.05</v>
      </c>
      <c r="K35" s="5">
        <f ca="1">SUMIFS(Goalies!$J:$J,Goalies!$C:$C,Projections!$F35,Goalies!$A:$A,Projections!K$2)</f>
        <v>1.05</v>
      </c>
      <c r="L35" s="5">
        <f ca="1">IFERROR($G35*H36,0)</f>
        <v>3.1185334499483734</v>
      </c>
      <c r="M35" s="5">
        <f ca="1">IFERROR($G35*I36,0)</f>
        <v>2.9671483310188407</v>
      </c>
      <c r="N35" s="5">
        <f ca="1">IFERROR($G35*J36,0)</f>
        <v>3.1185334499483734</v>
      </c>
      <c r="O35" s="5">
        <f ca="1">IFERROR($G35*K36,0)</f>
        <v>2.9671483310188407</v>
      </c>
      <c r="P35" s="2" t="str">
        <f ca="1">_xlfn.XLOOKUP(B35,'2026'!A:A,'2026'!AS:AS)</f>
        <v>Neutral</v>
      </c>
      <c r="Q35" s="5" t="str" cm="1">
        <f t="array" aca="1" ref="Q35" ca="1">_xlfn.XLOOKUP(1, (Goalies!C:C=Projections!W35)*(Goalies!A:A=Projections!$Q$4), Goalies!D:D)</f>
        <v>Igor Shesterkin</v>
      </c>
      <c r="R35" s="5" t="str" cm="1">
        <f t="array" aca="1" ref="R35" ca="1">_xlfn.XLOOKUP(1, (Goalies!C:C=Projections!W35)*(Goalies!A:A=Projections!$R$4), Goalies!D:D)</f>
        <v>Jonathan Quick</v>
      </c>
      <c r="S35" s="24">
        <v>1</v>
      </c>
      <c r="T35" s="5">
        <f ca="1">IFERROR(L35*S36+(1-S36)*M35,0)</f>
        <v>3.1185334499483734</v>
      </c>
      <c r="U35" s="5"/>
      <c r="V35" s="5"/>
      <c r="W35" t="str">
        <f t="shared" ca="1" si="1"/>
        <v>NYR</v>
      </c>
      <c r="X35" s="2">
        <f ca="1">'2026'!BJ33</f>
        <v>-106</v>
      </c>
      <c r="Y35" s="2">
        <f ca="1">'2026'!BK33</f>
        <v>-144</v>
      </c>
      <c r="Z35" s="2">
        <f ca="1">'2026'!BL33</f>
        <v>-117</v>
      </c>
      <c r="AA35" s="2">
        <f ca="1">'2026'!BM33</f>
        <v>109</v>
      </c>
    </row>
    <row r="36" spans="1:27" x14ac:dyDescent="0.2">
      <c r="A36" s="34">
        <f ca="1">IF(D36=0,"0",(_xlfn.XLOOKUP(B36,'2026'!A:A,'2026'!C:C)))</f>
        <v>46045</v>
      </c>
      <c r="B36" t="str">
        <f ca="1"/>
        <v>2025020808 SJS</v>
      </c>
      <c r="C36">
        <f ca="1"/>
        <v>2025020808</v>
      </c>
      <c r="D36" s="7">
        <f ca="1">_xlfn.XLOOKUP(B36,'2026'!A:A,'2026'!AT:AT)</f>
        <v>3.3155182282843523</v>
      </c>
      <c r="E36" s="7">
        <f ca="1">_xlfn.XLOOKUP(B36,'2026'!A:A,'2026'!Z:Z)</f>
        <v>0.98</v>
      </c>
      <c r="F36" s="39" t="str">
        <f ca="1">_xlfn.XLOOKUP(B36,'2026'!A:A,'2026'!E:E)</f>
        <v>SJS</v>
      </c>
      <c r="G36" s="5">
        <f ca="1">D36/E35</f>
        <v>3.1576364078898593</v>
      </c>
      <c r="H36" s="5">
        <f ca="1">SUMIFS(Goalies!$J:$J,Goalies!$C:$C,Projections!$F36,Goalies!$A:$A,Projections!H$4)</f>
        <v>1.03</v>
      </c>
      <c r="I36" s="5">
        <f ca="1">SUMIFS(Goalies!$J:$J,Goalies!$C:$C,Projections!$F36,Goalies!$A:$A,Projections!I$4)</f>
        <v>0.98</v>
      </c>
      <c r="J36" s="5">
        <f ca="1">SUMIFS(Goalies!$J:$J,Goalies!$C:$C,Projections!$F36,Goalies!$A:$A,Projections!J$4)</f>
        <v>1.03</v>
      </c>
      <c r="K36" s="5">
        <f ca="1">SUMIFS(Goalies!$J:$J,Goalies!$C:$C,Projections!$F36,Goalies!$A:$A,Projections!K$4)</f>
        <v>0.98</v>
      </c>
      <c r="L36" s="5">
        <f ca="1">IFERROR($G36*H35,0)</f>
        <v>3.0629073156531637</v>
      </c>
      <c r="M36" s="5">
        <f ca="1">IFERROR($G36*I35,0)</f>
        <v>3.0629073156531637</v>
      </c>
      <c r="N36" s="5">
        <f ca="1">IFERROR($G36*J35,0)</f>
        <v>3.3155182282843523</v>
      </c>
      <c r="O36" s="5">
        <f ca="1">IFERROR($G36*K35,0)</f>
        <v>3.3155182282843523</v>
      </c>
      <c r="P36" s="2" t="str">
        <f ca="1">_xlfn.XLOOKUP(B36,'2026'!A:A,'2026'!AS:AS)</f>
        <v>Neutral</v>
      </c>
      <c r="Q36" s="5" t="str" cm="1">
        <f t="array" aca="1" ref="Q36" ca="1">_xlfn.XLOOKUP(1, (Goalies!C:C=Projections!W36)*(Goalies!A:A=Projections!$Q$4), Goalies!D:D)</f>
        <v>Alex Nedeljkovic</v>
      </c>
      <c r="R36" s="5" t="str" cm="1">
        <f t="array" aca="1" ref="R36" ca="1">_xlfn.XLOOKUP(1, (Goalies!C:C=Projections!W36)*(Goalies!A:A=Projections!$R$4), Goalies!D:D)</f>
        <v>Yaroslav Askarov</v>
      </c>
      <c r="S36" s="24">
        <v>1</v>
      </c>
      <c r="T36" s="5">
        <f ca="1">IFERROR(L36*S35+(1-S35)*N36,0)</f>
        <v>3.0629073156531637</v>
      </c>
      <c r="U36" s="5"/>
      <c r="V36" s="5"/>
      <c r="W36" t="str">
        <f t="shared" ca="1" si="1"/>
        <v>SJS</v>
      </c>
      <c r="X36" s="2">
        <f ca="1">'2026'!BJ34</f>
        <v>106</v>
      </c>
      <c r="Y36" s="2">
        <f ca="1">'2026'!BK34</f>
        <v>144</v>
      </c>
      <c r="Z36" s="2">
        <f ca="1">'2026'!BL34</f>
        <v>117</v>
      </c>
      <c r="AA36" s="2">
        <f ca="1">'2026'!BM34</f>
        <v>-109</v>
      </c>
    </row>
    <row r="37" spans="1:27" x14ac:dyDescent="0.2">
      <c r="A37" s="34" t="str">
        <f>IF(D37=0,"0",(_xlfn.XLOOKUP(B37,'2026'!A:A,'2026'!C:C)))</f>
        <v>0</v>
      </c>
      <c r="D37" s="7">
        <f>_xlfn.XLOOKUP(B37,'2026'!A:A,'2026'!AT:AT)</f>
        <v>0</v>
      </c>
      <c r="E37" s="7">
        <f>_xlfn.XLOOKUP(B37,'2026'!A:A,'2026'!Z:Z)</f>
        <v>0</v>
      </c>
      <c r="F37" s="39">
        <f>_xlfn.XLOOKUP(B37,'2026'!A:A,'2026'!E:E)</f>
        <v>0</v>
      </c>
      <c r="G37" s="5" t="e">
        <f>D37/E38</f>
        <v>#DIV/0!</v>
      </c>
      <c r="H37" s="5">
        <f>SUMIFS(Goalies!$J:$J,Goalies!$C:$C,Projections!$F37,Goalies!$A:$A,Projections!H$2)</f>
        <v>0</v>
      </c>
      <c r="I37" s="5">
        <f>SUMIFS(Goalies!$J:$J,Goalies!$C:$C,Projections!$F37,Goalies!$A:$A,Projections!I$2)</f>
        <v>0</v>
      </c>
      <c r="J37" s="5">
        <f>SUMIFS(Goalies!$J:$J,Goalies!$C:$C,Projections!$F37,Goalies!$A:$A,Projections!J$2)</f>
        <v>0</v>
      </c>
      <c r="K37" s="5">
        <f>SUMIFS(Goalies!$J:$J,Goalies!$C:$C,Projections!$F37,Goalies!$A:$A,Projections!K$2)</f>
        <v>0</v>
      </c>
      <c r="L37" s="5">
        <f>IFERROR($G37*H38,0)</f>
        <v>0</v>
      </c>
      <c r="M37" s="5">
        <f>IFERROR($G37*I38,0)</f>
        <v>0</v>
      </c>
      <c r="N37" s="5">
        <f>IFERROR($G37*J38,0)</f>
        <v>0</v>
      </c>
      <c r="O37" s="5">
        <f>IFERROR($G37*K38,0)</f>
        <v>0</v>
      </c>
      <c r="P37" s="2">
        <f>_xlfn.XLOOKUP(B37,'2026'!A:A,'2026'!AS:AS)</f>
        <v>0</v>
      </c>
      <c r="Q37" s="5" t="e" cm="1">
        <f t="array" ref="Q37">_xlfn.XLOOKUP(1, (Goalies!C:C=Projections!W37)*(Goalies!A:A=Projections!$Q$4), Goalies!D:D)</f>
        <v>#N/A</v>
      </c>
      <c r="R37" s="5" t="e" cm="1">
        <f t="array" ref="R37">_xlfn.XLOOKUP(1, (Goalies!C:C=Projections!W37)*(Goalies!A:A=Projections!$R$4), Goalies!D:D)</f>
        <v>#N/A</v>
      </c>
      <c r="S37" s="24">
        <v>1</v>
      </c>
      <c r="T37" s="5">
        <f>IFERROR(L37*S38+(1-S38)*M37,0)</f>
        <v>0</v>
      </c>
      <c r="U37" s="5"/>
      <c r="V37" s="5"/>
      <c r="W37" s="40">
        <f t="shared" si="1"/>
        <v>0</v>
      </c>
      <c r="X37" s="43" t="e">
        <f>'2026'!BJ35</f>
        <v>#N/A</v>
      </c>
      <c r="Y37" s="43" t="e">
        <f>'2026'!BK35</f>
        <v>#N/A</v>
      </c>
      <c r="Z37" s="43" t="e">
        <f>'2026'!BL35</f>
        <v>#N/A</v>
      </c>
      <c r="AA37" s="43" t="e">
        <f>'2026'!BM35</f>
        <v>#N/A</v>
      </c>
    </row>
    <row r="38" spans="1:27" x14ac:dyDescent="0.2">
      <c r="A38" s="34" t="str">
        <f>IF(D38=0,"0",(_xlfn.XLOOKUP(B38,'2026'!A:A,'2026'!C:C)))</f>
        <v>0</v>
      </c>
      <c r="D38" s="7">
        <f>_xlfn.XLOOKUP(B38,'2026'!A:A,'2026'!AT:AT)</f>
        <v>0</v>
      </c>
      <c r="E38" s="7">
        <f>_xlfn.XLOOKUP(B38,'2026'!A:A,'2026'!Z:Z)</f>
        <v>0</v>
      </c>
      <c r="F38" s="39">
        <f>_xlfn.XLOOKUP(B38,'2026'!A:A,'2026'!E:E)</f>
        <v>0</v>
      </c>
      <c r="G38" s="5" t="e">
        <f>D38/E37</f>
        <v>#DIV/0!</v>
      </c>
      <c r="H38" s="5">
        <f>SUMIFS(Goalies!$J:$J,Goalies!$C:$C,Projections!$F38,Goalies!$A:$A,Projections!H$4)</f>
        <v>0</v>
      </c>
      <c r="I38" s="5">
        <f>SUMIFS(Goalies!$J:$J,Goalies!$C:$C,Projections!$F38,Goalies!$A:$A,Projections!I$4)</f>
        <v>0</v>
      </c>
      <c r="J38" s="5">
        <f>SUMIFS(Goalies!$J:$J,Goalies!$C:$C,Projections!$F38,Goalies!$A:$A,Projections!J$4)</f>
        <v>0</v>
      </c>
      <c r="K38" s="5">
        <f>SUMIFS(Goalies!$J:$J,Goalies!$C:$C,Projections!$F38,Goalies!$A:$A,Projections!K$4)</f>
        <v>0</v>
      </c>
      <c r="L38" s="5">
        <f>IFERROR($G38*H37,0)</f>
        <v>0</v>
      </c>
      <c r="M38" s="5">
        <f>IFERROR($G38*I37,0)</f>
        <v>0</v>
      </c>
      <c r="N38" s="5">
        <f>IFERROR($G38*J37,0)</f>
        <v>0</v>
      </c>
      <c r="O38" s="5">
        <f>IFERROR($G38*K37,0)</f>
        <v>0</v>
      </c>
      <c r="P38" s="2">
        <f>_xlfn.XLOOKUP(B38,'2026'!A:A,'2026'!AS:AS)</f>
        <v>0</v>
      </c>
      <c r="Q38" s="5" t="e" cm="1">
        <f t="array" ref="Q38">_xlfn.XLOOKUP(1, (Goalies!C:C=Projections!W38)*(Goalies!A:A=Projections!$Q$4), Goalies!D:D)</f>
        <v>#N/A</v>
      </c>
      <c r="R38" s="5" t="e" cm="1">
        <f t="array" ref="R38">_xlfn.XLOOKUP(1, (Goalies!C:C=Projections!W38)*(Goalies!A:A=Projections!$R$4), Goalies!D:D)</f>
        <v>#N/A</v>
      </c>
      <c r="S38" s="24">
        <v>1</v>
      </c>
      <c r="T38" s="5">
        <f>IFERROR(L38*S37+(1-S37)*N38,0)</f>
        <v>0</v>
      </c>
      <c r="U38" s="5"/>
      <c r="V38" s="5"/>
      <c r="W38" s="40">
        <f t="shared" si="1"/>
        <v>0</v>
      </c>
      <c r="X38" s="43" t="e">
        <f>'2026'!BJ36</f>
        <v>#N/A</v>
      </c>
      <c r="Y38" s="43" t="e">
        <f>'2026'!BK36</f>
        <v>#N/A</v>
      </c>
      <c r="Z38" s="43" t="e">
        <f>'2026'!BL36</f>
        <v>#N/A</v>
      </c>
      <c r="AA38" s="43" t="e">
        <f>'2026'!BM36</f>
        <v>#N/A</v>
      </c>
    </row>
    <row r="39" spans="1:27" x14ac:dyDescent="0.2">
      <c r="A39" s="34" t="str">
        <f>IF(D39=0,"0",(_xlfn.XLOOKUP(B39,'2026'!A:A,'2026'!C:C)))</f>
        <v>0</v>
      </c>
      <c r="D39" s="7">
        <f>_xlfn.XLOOKUP(B39,'2026'!A:A,'2026'!AT:AT)</f>
        <v>0</v>
      </c>
      <c r="E39" s="7">
        <f>_xlfn.XLOOKUP(B39,'2026'!A:A,'2026'!Z:Z)</f>
        <v>0</v>
      </c>
      <c r="F39" s="39">
        <f>_xlfn.XLOOKUP(B39,'2026'!A:A,'2026'!E:E)</f>
        <v>0</v>
      </c>
      <c r="G39" s="5" t="e">
        <f>D39/E40</f>
        <v>#DIV/0!</v>
      </c>
      <c r="H39" s="5">
        <f>SUMIFS(Goalies!$J:$J,Goalies!$C:$C,Projections!$F39,Goalies!$A:$A,Projections!H$2)</f>
        <v>0</v>
      </c>
      <c r="I39" s="5">
        <f>SUMIFS(Goalies!$J:$J,Goalies!$C:$C,Projections!$F39,Goalies!$A:$A,Projections!I$2)</f>
        <v>0</v>
      </c>
      <c r="J39" s="5">
        <f>SUMIFS(Goalies!$J:$J,Goalies!$C:$C,Projections!$F39,Goalies!$A:$A,Projections!J$2)</f>
        <v>0</v>
      </c>
      <c r="K39" s="5">
        <f>SUMIFS(Goalies!$J:$J,Goalies!$C:$C,Projections!$F39,Goalies!$A:$A,Projections!K$2)</f>
        <v>0</v>
      </c>
      <c r="L39" s="5">
        <f>IFERROR($G39*H40,0)</f>
        <v>0</v>
      </c>
      <c r="M39" s="5">
        <f>IFERROR($G39*I40,0)</f>
        <v>0</v>
      </c>
      <c r="N39" s="5">
        <f>IFERROR($G39*J40,0)</f>
        <v>0</v>
      </c>
      <c r="O39" s="5">
        <f>IFERROR($G39*K40,0)</f>
        <v>0</v>
      </c>
      <c r="P39" s="2">
        <f>_xlfn.XLOOKUP(B39,'2026'!A:A,'2026'!AS:AS)</f>
        <v>0</v>
      </c>
      <c r="Q39" s="5" t="e" cm="1">
        <f t="array" ref="Q39">_xlfn.XLOOKUP(1, (Goalies!C:C=Projections!W39)*(Goalies!A:A=Projections!$Q$4), Goalies!D:D)</f>
        <v>#N/A</v>
      </c>
      <c r="R39" s="5" t="e" cm="1">
        <f t="array" ref="R39">_xlfn.XLOOKUP(1, (Goalies!C:C=Projections!W39)*(Goalies!A:A=Projections!$R$4), Goalies!D:D)</f>
        <v>#N/A</v>
      </c>
      <c r="S39" s="24">
        <v>0.7</v>
      </c>
      <c r="T39" s="5">
        <f>IFERROR(L39*S40+(1-S40)*M39,0)</f>
        <v>0</v>
      </c>
      <c r="U39" s="5"/>
      <c r="V39" s="5"/>
      <c r="W39">
        <f t="shared" si="1"/>
        <v>0</v>
      </c>
      <c r="X39" s="2" t="e">
        <f>'2026'!BJ37</f>
        <v>#N/A</v>
      </c>
      <c r="Y39" s="2" t="e">
        <f>'2026'!BK37</f>
        <v>#N/A</v>
      </c>
      <c r="Z39" s="2" t="e">
        <f>'2026'!BL37</f>
        <v>#N/A</v>
      </c>
      <c r="AA39" s="2" t="e">
        <f>'2026'!BM37</f>
        <v>#N/A</v>
      </c>
    </row>
    <row r="40" spans="1:27" x14ac:dyDescent="0.2">
      <c r="A40" s="34" t="str">
        <f>IF(D40=0,"0",(_xlfn.XLOOKUP(B40,'2026'!A:A,'2026'!C:C)))</f>
        <v>0</v>
      </c>
      <c r="D40" s="7">
        <f>_xlfn.XLOOKUP(B40,'2026'!A:A,'2026'!AT:AT)</f>
        <v>0</v>
      </c>
      <c r="E40" s="7">
        <f>_xlfn.XLOOKUP(B40,'2026'!A:A,'2026'!Z:Z)</f>
        <v>0</v>
      </c>
      <c r="F40" s="39">
        <f>_xlfn.XLOOKUP(B40,'2026'!A:A,'2026'!E:E)</f>
        <v>0</v>
      </c>
      <c r="G40" s="5" t="e">
        <f>D40/E39</f>
        <v>#DIV/0!</v>
      </c>
      <c r="H40" s="5">
        <f>SUMIFS(Goalies!$J:$J,Goalies!$C:$C,Projections!$F40,Goalies!$A:$A,Projections!H$4)</f>
        <v>0</v>
      </c>
      <c r="I40" s="5">
        <f>SUMIFS(Goalies!$J:$J,Goalies!$C:$C,Projections!$F40,Goalies!$A:$A,Projections!I$4)</f>
        <v>0</v>
      </c>
      <c r="J40" s="5">
        <f>SUMIFS(Goalies!$J:$J,Goalies!$C:$C,Projections!$F40,Goalies!$A:$A,Projections!J$4)</f>
        <v>0</v>
      </c>
      <c r="K40" s="5">
        <f>SUMIFS(Goalies!$J:$J,Goalies!$C:$C,Projections!$F40,Goalies!$A:$A,Projections!K$4)</f>
        <v>0</v>
      </c>
      <c r="L40" s="5">
        <f>IFERROR($G40*H39,0)</f>
        <v>0</v>
      </c>
      <c r="M40" s="5">
        <f>IFERROR($G40*I39,0)</f>
        <v>0</v>
      </c>
      <c r="N40" s="5">
        <f>IFERROR($G40*J39,0)</f>
        <v>0</v>
      </c>
      <c r="O40" s="5">
        <f>IFERROR($G40*K39,0)</f>
        <v>0</v>
      </c>
      <c r="P40" s="2">
        <f>_xlfn.XLOOKUP(B40,'2026'!A:A,'2026'!AS:AS)</f>
        <v>0</v>
      </c>
      <c r="Q40" s="5" t="e" cm="1">
        <f t="array" ref="Q40">_xlfn.XLOOKUP(1, (Goalies!C:C=Projections!W40)*(Goalies!A:A=Projections!$Q$4), Goalies!D:D)</f>
        <v>#N/A</v>
      </c>
      <c r="R40" s="5" t="e" cm="1">
        <f t="array" ref="R40">_xlfn.XLOOKUP(1, (Goalies!C:C=Projections!W40)*(Goalies!A:A=Projections!$R$4), Goalies!D:D)</f>
        <v>#N/A</v>
      </c>
      <c r="S40" s="24">
        <v>1</v>
      </c>
      <c r="T40" s="5">
        <f>IFERROR(L40*S39+(1-S39)*N40,0)</f>
        <v>0</v>
      </c>
      <c r="U40" s="5"/>
      <c r="V40" s="5"/>
      <c r="W40">
        <f t="shared" si="1"/>
        <v>0</v>
      </c>
      <c r="X40" s="2" t="e">
        <f>'2026'!BJ38</f>
        <v>#N/A</v>
      </c>
      <c r="Y40" s="2" t="e">
        <f>'2026'!BK38</f>
        <v>#N/A</v>
      </c>
      <c r="Z40" s="2" t="e">
        <f>'2026'!BL38</f>
        <v>#N/A</v>
      </c>
      <c r="AA40" s="2" t="e">
        <f>'2026'!BM38</f>
        <v>#N/A</v>
      </c>
    </row>
    <row r="41" spans="1:27" x14ac:dyDescent="0.2">
      <c r="A41" s="34" t="str">
        <f>IF(D41=0,"0",(_xlfn.XLOOKUP(B41,'2026'!A:A,'2026'!C:C)))</f>
        <v>0</v>
      </c>
      <c r="D41" s="7">
        <f>_xlfn.XLOOKUP(B41,'2026'!A:A,'2026'!AT:AT)</f>
        <v>0</v>
      </c>
      <c r="E41" s="7">
        <f>_xlfn.XLOOKUP(B41,'2026'!A:A,'2026'!Z:Z)</f>
        <v>0</v>
      </c>
      <c r="F41" s="39">
        <f>_xlfn.XLOOKUP(B41,'2026'!A:A,'2026'!E:E)</f>
        <v>0</v>
      </c>
      <c r="G41" s="5" t="e">
        <f>D41/E42</f>
        <v>#DIV/0!</v>
      </c>
      <c r="H41" s="5">
        <f>SUMIFS(Goalies!$J:$J,Goalies!$C:$C,Projections!$F41,Goalies!$A:$A,Projections!H$2)</f>
        <v>0</v>
      </c>
      <c r="I41" s="5">
        <f>SUMIFS(Goalies!$J:$J,Goalies!$C:$C,Projections!$F41,Goalies!$A:$A,Projections!I$2)</f>
        <v>0</v>
      </c>
      <c r="J41" s="5">
        <f>SUMIFS(Goalies!$J:$J,Goalies!$C:$C,Projections!$F41,Goalies!$A:$A,Projections!J$2)</f>
        <v>0</v>
      </c>
      <c r="K41" s="5">
        <f>SUMIFS(Goalies!$J:$J,Goalies!$C:$C,Projections!$F41,Goalies!$A:$A,Projections!K$2)</f>
        <v>0</v>
      </c>
      <c r="L41" s="5">
        <f>IFERROR($G41*H42,0)</f>
        <v>0</v>
      </c>
      <c r="M41" s="5">
        <f>IFERROR($G41*I42,0)</f>
        <v>0</v>
      </c>
      <c r="N41" s="5">
        <f>IFERROR($G41*J42,0)</f>
        <v>0</v>
      </c>
      <c r="O41" s="5">
        <f>IFERROR($G41*K42,0)</f>
        <v>0</v>
      </c>
      <c r="P41" s="2">
        <f>_xlfn.XLOOKUP(B41,'2026'!A:A,'2026'!AS:AS)</f>
        <v>0</v>
      </c>
      <c r="Q41" s="5" t="e" cm="1">
        <f t="array" ref="Q41">_xlfn.XLOOKUP(1, (Goalies!C:C=Projections!W41)*(Goalies!A:A=Projections!$Q$4), Goalies!D:D)</f>
        <v>#N/A</v>
      </c>
      <c r="R41" s="5" t="e" cm="1">
        <f t="array" ref="R41">_xlfn.XLOOKUP(1, (Goalies!C:C=Projections!W41)*(Goalies!A:A=Projections!$R$4), Goalies!D:D)</f>
        <v>#N/A</v>
      </c>
      <c r="S41" s="24">
        <v>1</v>
      </c>
      <c r="T41" s="5">
        <f>IFERROR(L41*S42+(1-S42)*M41,0)</f>
        <v>0</v>
      </c>
      <c r="U41" s="5"/>
      <c r="V41" s="5"/>
      <c r="W41" s="40">
        <f t="shared" si="1"/>
        <v>0</v>
      </c>
      <c r="X41" s="43" t="e">
        <f>'2026'!BJ39</f>
        <v>#N/A</v>
      </c>
      <c r="Y41" s="43" t="e">
        <f>'2026'!BK39</f>
        <v>#N/A</v>
      </c>
      <c r="Z41" s="43" t="e">
        <f>'2026'!BL39</f>
        <v>#N/A</v>
      </c>
      <c r="AA41" s="43" t="e">
        <f>'2026'!BM39</f>
        <v>#N/A</v>
      </c>
    </row>
    <row r="42" spans="1:27" x14ac:dyDescent="0.2">
      <c r="A42" s="34" t="str">
        <f>IF(D42=0,"0",(_xlfn.XLOOKUP(B42,'2026'!A:A,'2026'!C:C)))</f>
        <v>0</v>
      </c>
      <c r="D42" s="7">
        <f>_xlfn.XLOOKUP(B42,'2026'!A:A,'2026'!AT:AT)</f>
        <v>0</v>
      </c>
      <c r="E42" s="7">
        <f>_xlfn.XLOOKUP(B42,'2026'!A:A,'2026'!Z:Z)</f>
        <v>0</v>
      </c>
      <c r="F42" s="39">
        <f>_xlfn.XLOOKUP(B42,'2026'!A:A,'2026'!E:E)</f>
        <v>0</v>
      </c>
      <c r="G42" s="5" t="e">
        <f>D42/E41</f>
        <v>#DIV/0!</v>
      </c>
      <c r="H42" s="5">
        <f>SUMIFS(Goalies!$J:$J,Goalies!$C:$C,Projections!$F42,Goalies!$A:$A,Projections!H$4)</f>
        <v>0</v>
      </c>
      <c r="I42" s="5">
        <f>SUMIFS(Goalies!$J:$J,Goalies!$C:$C,Projections!$F42,Goalies!$A:$A,Projections!I$4)</f>
        <v>0</v>
      </c>
      <c r="J42" s="5">
        <f>SUMIFS(Goalies!$J:$J,Goalies!$C:$C,Projections!$F42,Goalies!$A:$A,Projections!J$4)</f>
        <v>0</v>
      </c>
      <c r="K42" s="5">
        <f>SUMIFS(Goalies!$J:$J,Goalies!$C:$C,Projections!$F42,Goalies!$A:$A,Projections!K$4)</f>
        <v>0</v>
      </c>
      <c r="L42" s="5">
        <f>IFERROR($G42*H41,0)</f>
        <v>0</v>
      </c>
      <c r="M42" s="5">
        <f>IFERROR($G42*I41,0)</f>
        <v>0</v>
      </c>
      <c r="N42" s="5">
        <f>IFERROR($G42*J41,0)</f>
        <v>0</v>
      </c>
      <c r="O42" s="5">
        <f>IFERROR($G42*K41,0)</f>
        <v>0</v>
      </c>
      <c r="P42" s="2">
        <f>_xlfn.XLOOKUP(B42,'2026'!A:A,'2026'!AS:AS)</f>
        <v>0</v>
      </c>
      <c r="Q42" s="5" t="e" cm="1">
        <f t="array" ref="Q42">_xlfn.XLOOKUP(1, (Goalies!C:C=Projections!W42)*(Goalies!A:A=Projections!$Q$4), Goalies!D:D)</f>
        <v>#N/A</v>
      </c>
      <c r="R42" s="5" t="e" cm="1">
        <f t="array" ref="R42">_xlfn.XLOOKUP(1, (Goalies!C:C=Projections!W42)*(Goalies!A:A=Projections!$R$4), Goalies!D:D)</f>
        <v>#N/A</v>
      </c>
      <c r="S42" s="24">
        <v>1</v>
      </c>
      <c r="T42" s="5">
        <f>IFERROR(L42*S41+(1-S41)*N42,0)</f>
        <v>0</v>
      </c>
      <c r="U42" s="5"/>
      <c r="V42" s="5"/>
      <c r="W42" s="40">
        <f t="shared" si="1"/>
        <v>0</v>
      </c>
      <c r="X42" s="43" t="e">
        <f>'2026'!BJ40</f>
        <v>#N/A</v>
      </c>
      <c r="Y42" s="43" t="e">
        <f>'2026'!BK40</f>
        <v>#N/A</v>
      </c>
      <c r="Z42" s="43" t="e">
        <f>'2026'!BL40</f>
        <v>#N/A</v>
      </c>
      <c r="AA42" s="43" t="e">
        <f>'2026'!BM40</f>
        <v>#N/A</v>
      </c>
    </row>
    <row r="43" spans="1:27" x14ac:dyDescent="0.2">
      <c r="A43" s="34" t="str">
        <f>IF(D43=0,"0",(_xlfn.XLOOKUP(B43,'2026'!A:A,'2026'!C:C)))</f>
        <v>0</v>
      </c>
      <c r="D43" s="7">
        <f>_xlfn.XLOOKUP(B43,'2026'!A:A,'2026'!AT:AT)</f>
        <v>0</v>
      </c>
      <c r="E43" s="7">
        <f>_xlfn.XLOOKUP(B43,'2026'!A:A,'2026'!Z:Z)</f>
        <v>0</v>
      </c>
      <c r="F43" s="39">
        <f>_xlfn.XLOOKUP(B43,'2026'!A:A,'2026'!E:E)</f>
        <v>0</v>
      </c>
      <c r="G43" s="5" t="e">
        <f>D43/E44</f>
        <v>#DIV/0!</v>
      </c>
      <c r="H43" s="5">
        <f>SUMIFS(Goalies!$J:$J,Goalies!$C:$C,Projections!$F43,Goalies!$A:$A,Projections!H$2)</f>
        <v>0</v>
      </c>
      <c r="I43" s="5">
        <f>SUMIFS(Goalies!$J:$J,Goalies!$C:$C,Projections!$F43,Goalies!$A:$A,Projections!I$2)</f>
        <v>0</v>
      </c>
      <c r="J43" s="5">
        <f>SUMIFS(Goalies!$J:$J,Goalies!$C:$C,Projections!$F43,Goalies!$A:$A,Projections!J$2)</f>
        <v>0</v>
      </c>
      <c r="K43" s="5">
        <f>SUMIFS(Goalies!$J:$J,Goalies!$C:$C,Projections!$F43,Goalies!$A:$A,Projections!K$2)</f>
        <v>0</v>
      </c>
      <c r="L43" s="5">
        <f>IFERROR($G43*H44,0)</f>
        <v>0</v>
      </c>
      <c r="M43" s="5">
        <f>IFERROR($G43*I44,0)</f>
        <v>0</v>
      </c>
      <c r="N43" s="5">
        <f>IFERROR($G43*J44,0)</f>
        <v>0</v>
      </c>
      <c r="O43" s="5">
        <f>IFERROR($G43*K44,0)</f>
        <v>0</v>
      </c>
      <c r="P43" s="2">
        <f>_xlfn.XLOOKUP(B43,'2026'!A:A,'2026'!AS:AS)</f>
        <v>0</v>
      </c>
      <c r="Q43" s="5" t="e" cm="1">
        <f t="array" ref="Q43">_xlfn.XLOOKUP(1, (Goalies!C:C=Projections!W43)*(Goalies!A:A=Projections!$Q$4), Goalies!D:D)</f>
        <v>#N/A</v>
      </c>
      <c r="R43" s="5" t="e" cm="1">
        <f t="array" ref="R43">_xlfn.XLOOKUP(1, (Goalies!C:C=Projections!W43)*(Goalies!A:A=Projections!$R$4), Goalies!D:D)</f>
        <v>#N/A</v>
      </c>
      <c r="S43" s="24">
        <v>1</v>
      </c>
      <c r="T43" s="5">
        <f>IFERROR(L43*S44+(1-S44)*M43,0)</f>
        <v>0</v>
      </c>
      <c r="U43" s="5"/>
      <c r="V43" s="5"/>
      <c r="W43">
        <f t="shared" si="1"/>
        <v>0</v>
      </c>
      <c r="X43" s="2" t="e">
        <f>'2026'!BJ41</f>
        <v>#N/A</v>
      </c>
      <c r="Y43" s="2" t="e">
        <f>'2026'!BK41</f>
        <v>#N/A</v>
      </c>
      <c r="Z43" s="2" t="e">
        <f>'2026'!BL41</f>
        <v>#N/A</v>
      </c>
      <c r="AA43" s="2" t="e">
        <f>'2026'!BM41</f>
        <v>#N/A</v>
      </c>
    </row>
    <row r="44" spans="1:27" x14ac:dyDescent="0.2">
      <c r="A44" s="34" t="str">
        <f>IF(D44=0,"0",(_xlfn.XLOOKUP(B44,'2026'!A:A,'2026'!C:C)))</f>
        <v>0</v>
      </c>
      <c r="D44" s="7">
        <f>_xlfn.XLOOKUP(B44,'2026'!A:A,'2026'!AT:AT)</f>
        <v>0</v>
      </c>
      <c r="E44" s="7">
        <f>_xlfn.XLOOKUP(B44,'2026'!A:A,'2026'!Z:Z)</f>
        <v>0</v>
      </c>
      <c r="F44" s="39">
        <f>_xlfn.XLOOKUP(B44,'2026'!A:A,'2026'!E:E)</f>
        <v>0</v>
      </c>
      <c r="G44" s="5" t="e">
        <f>D44/E43</f>
        <v>#DIV/0!</v>
      </c>
      <c r="H44" s="5">
        <f>SUMIFS(Goalies!$J:$J,Goalies!$C:$C,Projections!$F44,Goalies!$A:$A,Projections!H$4)</f>
        <v>0</v>
      </c>
      <c r="I44" s="5">
        <f>SUMIFS(Goalies!$J:$J,Goalies!$C:$C,Projections!$F44,Goalies!$A:$A,Projections!I$4)</f>
        <v>0</v>
      </c>
      <c r="J44" s="5">
        <f>SUMIFS(Goalies!$J:$J,Goalies!$C:$C,Projections!$F44,Goalies!$A:$A,Projections!J$4)</f>
        <v>0</v>
      </c>
      <c r="K44" s="5">
        <f>SUMIFS(Goalies!$J:$J,Goalies!$C:$C,Projections!$F44,Goalies!$A:$A,Projections!K$4)</f>
        <v>0</v>
      </c>
      <c r="L44" s="5">
        <f>IFERROR($G44*H43,0)</f>
        <v>0</v>
      </c>
      <c r="M44" s="5">
        <f>IFERROR($G44*I43,0)</f>
        <v>0</v>
      </c>
      <c r="N44" s="5">
        <f>IFERROR($G44*J43,0)</f>
        <v>0</v>
      </c>
      <c r="O44" s="5">
        <f>IFERROR($G44*K43,0)</f>
        <v>0</v>
      </c>
      <c r="P44" s="2">
        <f>_xlfn.XLOOKUP(B44,'2026'!A:A,'2026'!AS:AS)</f>
        <v>0</v>
      </c>
      <c r="Q44" s="5" t="e" cm="1">
        <f t="array" ref="Q44">_xlfn.XLOOKUP(1, (Goalies!C:C=Projections!W44)*(Goalies!A:A=Projections!$Q$4), Goalies!D:D)</f>
        <v>#N/A</v>
      </c>
      <c r="R44" s="5" t="e" cm="1">
        <f t="array" ref="R44">_xlfn.XLOOKUP(1, (Goalies!C:C=Projections!W44)*(Goalies!A:A=Projections!$R$4), Goalies!D:D)</f>
        <v>#N/A</v>
      </c>
      <c r="S44" s="24">
        <v>1</v>
      </c>
      <c r="T44" s="5">
        <f>IFERROR(L44*S43+(1-S43)*N44,0)</f>
        <v>0</v>
      </c>
      <c r="U44" s="5"/>
      <c r="V44" s="5"/>
      <c r="W44">
        <f t="shared" si="1"/>
        <v>0</v>
      </c>
      <c r="X44" s="2" t="e">
        <f>'2026'!BJ42</f>
        <v>#N/A</v>
      </c>
      <c r="Y44" s="2" t="e">
        <f>'2026'!BK42</f>
        <v>#N/A</v>
      </c>
      <c r="Z44" s="2" t="e">
        <f>'2026'!BL42</f>
        <v>#N/A</v>
      </c>
      <c r="AA44" s="2" t="e">
        <f>'2026'!BM42</f>
        <v>#N/A</v>
      </c>
    </row>
    <row r="45" spans="1:27" x14ac:dyDescent="0.2">
      <c r="A45" s="34" t="str">
        <f>IF(D45=0,"0",(_xlfn.XLOOKUP(B45,'2026'!A:A,'2026'!C:C)))</f>
        <v>0</v>
      </c>
      <c r="D45" s="7">
        <f>_xlfn.XLOOKUP(B45,'2026'!A:A,'2026'!AT:AT)</f>
        <v>0</v>
      </c>
      <c r="E45" s="7">
        <f>_xlfn.XLOOKUP(B45,'2026'!A:A,'2026'!Z:Z)</f>
        <v>0</v>
      </c>
      <c r="F45" s="39">
        <f>_xlfn.XLOOKUP(B45,'2026'!A:A,'2026'!E:E)</f>
        <v>0</v>
      </c>
      <c r="G45" s="5" t="e">
        <f>D45/E46</f>
        <v>#DIV/0!</v>
      </c>
      <c r="H45" s="5">
        <f>SUMIFS(Goalies!$J:$J,Goalies!$C:$C,Projections!$F45,Goalies!$A:$A,Projections!H$2)</f>
        <v>0</v>
      </c>
      <c r="I45" s="5">
        <f>SUMIFS(Goalies!$J:$J,Goalies!$C:$C,Projections!$F45,Goalies!$A:$A,Projections!I$2)</f>
        <v>0</v>
      </c>
      <c r="J45" s="5">
        <f>SUMIFS(Goalies!$J:$J,Goalies!$C:$C,Projections!$F45,Goalies!$A:$A,Projections!J$2)</f>
        <v>0</v>
      </c>
      <c r="K45" s="5">
        <f>SUMIFS(Goalies!$J:$J,Goalies!$C:$C,Projections!$F45,Goalies!$A:$A,Projections!K$2)</f>
        <v>0</v>
      </c>
      <c r="L45" s="5">
        <f>IFERROR($G45*H46,0)</f>
        <v>0</v>
      </c>
      <c r="M45" s="5">
        <f>IFERROR($G45*I46,0)</f>
        <v>0</v>
      </c>
      <c r="N45" s="5">
        <f>IFERROR($G45*J46,0)</f>
        <v>0</v>
      </c>
      <c r="O45" s="5">
        <f>IFERROR($G45*K46,0)</f>
        <v>0</v>
      </c>
      <c r="P45" s="2">
        <f>_xlfn.XLOOKUP(B45,'2026'!A:A,'2026'!AS:AS)</f>
        <v>0</v>
      </c>
      <c r="Q45" s="5" t="e" cm="1">
        <f t="array" ref="Q45">_xlfn.XLOOKUP(1, (Goalies!C:C=Projections!W45)*(Goalies!A:A=Projections!$Q$4), Goalies!D:D)</f>
        <v>#N/A</v>
      </c>
      <c r="R45" s="5" t="e" cm="1">
        <f t="array" ref="R45">_xlfn.XLOOKUP(1, (Goalies!C:C=Projections!W45)*(Goalies!A:A=Projections!$R$4), Goalies!D:D)</f>
        <v>#N/A</v>
      </c>
      <c r="S45" s="24">
        <v>1</v>
      </c>
      <c r="T45" s="5">
        <f>IFERROR(L45*S46+(1-S46)*M45,0)</f>
        <v>0</v>
      </c>
      <c r="U45" s="5"/>
      <c r="V45" s="5"/>
      <c r="W45" s="40">
        <f t="shared" si="1"/>
        <v>0</v>
      </c>
      <c r="X45" s="43" t="e">
        <f>'2026'!BJ43</f>
        <v>#N/A</v>
      </c>
      <c r="Y45" s="43" t="e">
        <f>'2026'!BK43</f>
        <v>#N/A</v>
      </c>
      <c r="Z45" s="43" t="e">
        <f>'2026'!BL43</f>
        <v>#N/A</v>
      </c>
      <c r="AA45" s="43" t="e">
        <f>'2026'!BM43</f>
        <v>#N/A</v>
      </c>
    </row>
    <row r="46" spans="1:27" x14ac:dyDescent="0.2">
      <c r="A46" s="34" t="str">
        <f>IF(D46=0,"0",(_xlfn.XLOOKUP(B46,'2026'!A:A,'2026'!C:C)))</f>
        <v>0</v>
      </c>
      <c r="D46" s="7">
        <f>_xlfn.XLOOKUP(B46,'2026'!A:A,'2026'!AT:AT)</f>
        <v>0</v>
      </c>
      <c r="E46" s="7">
        <f>_xlfn.XLOOKUP(B46,'2026'!A:A,'2026'!Z:Z)</f>
        <v>0</v>
      </c>
      <c r="F46" s="39">
        <f>_xlfn.XLOOKUP(B46,'2026'!A:A,'2026'!E:E)</f>
        <v>0</v>
      </c>
      <c r="G46" s="5" t="e">
        <f>D46/E45</f>
        <v>#DIV/0!</v>
      </c>
      <c r="H46" s="5">
        <f>SUMIFS(Goalies!$J:$J,Goalies!$C:$C,Projections!$F46,Goalies!$A:$A,Projections!H$4)</f>
        <v>0</v>
      </c>
      <c r="I46" s="5">
        <f>SUMIFS(Goalies!$J:$J,Goalies!$C:$C,Projections!$F46,Goalies!$A:$A,Projections!I$4)</f>
        <v>0</v>
      </c>
      <c r="J46" s="5">
        <f>SUMIFS(Goalies!$J:$J,Goalies!$C:$C,Projections!$F46,Goalies!$A:$A,Projections!J$4)</f>
        <v>0</v>
      </c>
      <c r="K46" s="5">
        <f>SUMIFS(Goalies!$J:$J,Goalies!$C:$C,Projections!$F46,Goalies!$A:$A,Projections!K$4)</f>
        <v>0</v>
      </c>
      <c r="L46" s="5">
        <f>IFERROR($G46*H45,0)</f>
        <v>0</v>
      </c>
      <c r="M46" s="5">
        <f>IFERROR($G46*I45,0)</f>
        <v>0</v>
      </c>
      <c r="N46" s="5">
        <f>IFERROR($G46*J45,0)</f>
        <v>0</v>
      </c>
      <c r="O46" s="5">
        <f>IFERROR($G46*K45,0)</f>
        <v>0</v>
      </c>
      <c r="P46" s="2">
        <f>_xlfn.XLOOKUP(B46,'2026'!A:A,'2026'!AS:AS)</f>
        <v>0</v>
      </c>
      <c r="Q46" s="5" t="e" cm="1">
        <f t="array" ref="Q46">_xlfn.XLOOKUP(1, (Goalies!C:C=Projections!W46)*(Goalies!A:A=Projections!$Q$4), Goalies!D:D)</f>
        <v>#N/A</v>
      </c>
      <c r="R46" s="5" t="e" cm="1">
        <f t="array" ref="R46">_xlfn.XLOOKUP(1, (Goalies!C:C=Projections!W46)*(Goalies!A:A=Projections!$R$4), Goalies!D:D)</f>
        <v>#N/A</v>
      </c>
      <c r="S46" s="24">
        <v>1</v>
      </c>
      <c r="T46" s="5">
        <f>IFERROR(L46*S45+(1-S45)*N46,0)</f>
        <v>0</v>
      </c>
      <c r="U46" s="5"/>
      <c r="V46" s="5"/>
      <c r="W46" s="40">
        <f t="shared" si="1"/>
        <v>0</v>
      </c>
      <c r="X46" s="43" t="e">
        <f>'2026'!BJ44</f>
        <v>#N/A</v>
      </c>
      <c r="Y46" s="43" t="e">
        <f>'2026'!BK44</f>
        <v>#N/A</v>
      </c>
      <c r="Z46" s="43" t="e">
        <f>'2026'!BL44</f>
        <v>#N/A</v>
      </c>
      <c r="AA46" s="43" t="e">
        <f>'2026'!BM44</f>
        <v>#N/A</v>
      </c>
    </row>
    <row r="47" spans="1:27" x14ac:dyDescent="0.2">
      <c r="A47" s="34" t="str">
        <f>IF(D47=0,"0",(_xlfn.XLOOKUP(B47,'2026'!A:A,'2026'!C:C)))</f>
        <v>0</v>
      </c>
      <c r="D47" s="7">
        <f>_xlfn.XLOOKUP(B47,'2026'!A:A,'2026'!AT:AT)</f>
        <v>0</v>
      </c>
      <c r="E47" s="7">
        <f>_xlfn.XLOOKUP(B47,'2026'!A:A,'2026'!Z:Z)</f>
        <v>0</v>
      </c>
      <c r="F47" s="39">
        <f>_xlfn.XLOOKUP(B47,'2026'!A:A,'2026'!E:E)</f>
        <v>0</v>
      </c>
      <c r="G47" s="5" t="e">
        <f>D47/E48</f>
        <v>#DIV/0!</v>
      </c>
      <c r="H47" s="5">
        <f>SUMIFS(Goalies!$J:$J,Goalies!$C:$C,Projections!$F47,Goalies!$A:$A,Projections!H$2)</f>
        <v>0</v>
      </c>
      <c r="I47" s="5">
        <f>SUMIFS(Goalies!$J:$J,Goalies!$C:$C,Projections!$F47,Goalies!$A:$A,Projections!I$2)</f>
        <v>0</v>
      </c>
      <c r="J47" s="5">
        <f>SUMIFS(Goalies!$J:$J,Goalies!$C:$C,Projections!$F47,Goalies!$A:$A,Projections!J$2)</f>
        <v>0</v>
      </c>
      <c r="K47" s="5">
        <f>SUMIFS(Goalies!$J:$J,Goalies!$C:$C,Projections!$F47,Goalies!$A:$A,Projections!K$2)</f>
        <v>0</v>
      </c>
      <c r="L47" s="5">
        <f>IFERROR($G47*H48,0)</f>
        <v>0</v>
      </c>
      <c r="M47" s="5">
        <f>IFERROR($G47*I48,0)</f>
        <v>0</v>
      </c>
      <c r="N47" s="5">
        <f>IFERROR($G47*J48,0)</f>
        <v>0</v>
      </c>
      <c r="O47" s="5">
        <f>IFERROR($G47*K48,0)</f>
        <v>0</v>
      </c>
      <c r="P47" s="2">
        <f>_xlfn.XLOOKUP(B47,'2026'!A:A,'2026'!AS:AS)</f>
        <v>0</v>
      </c>
      <c r="Q47" s="5" t="e" cm="1">
        <f t="array" ref="Q47">_xlfn.XLOOKUP(1, (Goalies!C:C=Projections!W47)*(Goalies!A:A=Projections!$Q$4), Goalies!D:D)</f>
        <v>#N/A</v>
      </c>
      <c r="R47" s="5" t="e" cm="1">
        <f t="array" ref="R47">_xlfn.XLOOKUP(1, (Goalies!C:C=Projections!W47)*(Goalies!A:A=Projections!$R$4), Goalies!D:D)</f>
        <v>#N/A</v>
      </c>
      <c r="S47" s="24">
        <v>1</v>
      </c>
      <c r="T47" s="5">
        <f>IFERROR(L47*S48+(1-S48)*M47,0)</f>
        <v>0</v>
      </c>
      <c r="U47" s="5"/>
      <c r="V47" s="5"/>
      <c r="W47">
        <f t="shared" si="1"/>
        <v>0</v>
      </c>
      <c r="X47" s="2" t="e">
        <f>'2026'!BJ45</f>
        <v>#N/A</v>
      </c>
      <c r="Y47" s="2" t="e">
        <f>'2026'!BK45</f>
        <v>#N/A</v>
      </c>
      <c r="Z47" s="2" t="e">
        <f>'2026'!BL45</f>
        <v>#N/A</v>
      </c>
      <c r="AA47" s="2" t="e">
        <f>'2026'!BM45</f>
        <v>#N/A</v>
      </c>
    </row>
    <row r="48" spans="1:27" x14ac:dyDescent="0.2">
      <c r="A48" s="34" t="str">
        <f>IF(D48=0,"0",(_xlfn.XLOOKUP(B48,'2026'!A:A,'2026'!C:C)))</f>
        <v>0</v>
      </c>
      <c r="D48" s="7">
        <f>_xlfn.XLOOKUP(B48,'2026'!A:A,'2026'!AT:AT)</f>
        <v>0</v>
      </c>
      <c r="E48" s="7">
        <f>_xlfn.XLOOKUP(B48,'2026'!A:A,'2026'!Z:Z)</f>
        <v>0</v>
      </c>
      <c r="F48" s="39">
        <f>_xlfn.XLOOKUP(B48,'2026'!A:A,'2026'!E:E)</f>
        <v>0</v>
      </c>
      <c r="G48" s="5" t="e">
        <f>D48/E47</f>
        <v>#DIV/0!</v>
      </c>
      <c r="H48" s="5">
        <f>SUMIFS(Goalies!$J:$J,Goalies!$C:$C,Projections!$F48,Goalies!$A:$A,Projections!H$4)</f>
        <v>0</v>
      </c>
      <c r="I48" s="5">
        <f>SUMIFS(Goalies!$J:$J,Goalies!$C:$C,Projections!$F48,Goalies!$A:$A,Projections!I$4)</f>
        <v>0</v>
      </c>
      <c r="J48" s="5">
        <f>SUMIFS(Goalies!$J:$J,Goalies!$C:$C,Projections!$F48,Goalies!$A:$A,Projections!J$4)</f>
        <v>0</v>
      </c>
      <c r="K48" s="5">
        <f>SUMIFS(Goalies!$J:$J,Goalies!$C:$C,Projections!$F48,Goalies!$A:$A,Projections!K$4)</f>
        <v>0</v>
      </c>
      <c r="L48" s="5">
        <f>IFERROR($G48*H47,0)</f>
        <v>0</v>
      </c>
      <c r="M48" s="5">
        <f>IFERROR($G48*I47,0)</f>
        <v>0</v>
      </c>
      <c r="N48" s="5">
        <f>IFERROR($G48*J47,0)</f>
        <v>0</v>
      </c>
      <c r="O48" s="5">
        <f>IFERROR($G48*K47,0)</f>
        <v>0</v>
      </c>
      <c r="P48" s="2">
        <f>_xlfn.XLOOKUP(B48,'2026'!A:A,'2026'!AS:AS)</f>
        <v>0</v>
      </c>
      <c r="Q48" s="5" t="e" cm="1">
        <f t="array" ref="Q48">_xlfn.XLOOKUP(1, (Goalies!C:C=Projections!W48)*(Goalies!A:A=Projections!$Q$4), Goalies!D:D)</f>
        <v>#N/A</v>
      </c>
      <c r="R48" s="5" t="e" cm="1">
        <f t="array" ref="R48">_xlfn.XLOOKUP(1, (Goalies!C:C=Projections!W48)*(Goalies!A:A=Projections!$R$4), Goalies!D:D)</f>
        <v>#N/A</v>
      </c>
      <c r="S48" s="24">
        <v>1</v>
      </c>
      <c r="T48" s="5">
        <f>IFERROR(L48*S47+(1-S47)*N48,0)</f>
        <v>0</v>
      </c>
      <c r="U48" s="5"/>
      <c r="V48" s="5"/>
      <c r="W48">
        <f t="shared" si="1"/>
        <v>0</v>
      </c>
      <c r="X48" s="2" t="e">
        <f>'2026'!BJ46</f>
        <v>#N/A</v>
      </c>
      <c r="Y48" s="2" t="e">
        <f>'2026'!BK46</f>
        <v>#N/A</v>
      </c>
      <c r="Z48" s="2" t="e">
        <f>'2026'!BL46</f>
        <v>#N/A</v>
      </c>
      <c r="AA48" s="2" t="e">
        <f>'2026'!BM46</f>
        <v>#N/A</v>
      </c>
    </row>
    <row r="49" spans="1:27" x14ac:dyDescent="0.2">
      <c r="A49" s="34" t="str">
        <f>IF(D49=0,"0",(_xlfn.XLOOKUP(B49,'2026'!A:A,'2026'!C:C)))</f>
        <v>0</v>
      </c>
      <c r="D49" s="7">
        <f>_xlfn.XLOOKUP(B49,'2026'!A:A,'2026'!AT:AT)</f>
        <v>0</v>
      </c>
      <c r="E49" s="7">
        <f>_xlfn.XLOOKUP(B49,'2026'!A:A,'2026'!Z:Z)</f>
        <v>0</v>
      </c>
      <c r="F49" s="39">
        <f>_xlfn.XLOOKUP(B49,'2026'!A:A,'2026'!E:E)</f>
        <v>0</v>
      </c>
      <c r="G49" s="5" t="e">
        <f>D49/E50</f>
        <v>#DIV/0!</v>
      </c>
      <c r="H49" s="5">
        <f>SUMIFS(Goalies!$J:$J,Goalies!$C:$C,Projections!$F49,Goalies!$A:$A,Projections!H$2)</f>
        <v>0</v>
      </c>
      <c r="I49" s="5">
        <f>SUMIFS(Goalies!$J:$J,Goalies!$C:$C,Projections!$F49,Goalies!$A:$A,Projections!I$2)</f>
        <v>0</v>
      </c>
      <c r="J49" s="5">
        <f>SUMIFS(Goalies!$J:$J,Goalies!$C:$C,Projections!$F49,Goalies!$A:$A,Projections!J$2)</f>
        <v>0</v>
      </c>
      <c r="K49" s="5">
        <f>SUMIFS(Goalies!$J:$J,Goalies!$C:$C,Projections!$F49,Goalies!$A:$A,Projections!K$2)</f>
        <v>0</v>
      </c>
      <c r="L49" s="5">
        <f>IFERROR($G49*H50,0)</f>
        <v>0</v>
      </c>
      <c r="M49" s="5">
        <f>IFERROR($G49*I50,0)</f>
        <v>0</v>
      </c>
      <c r="N49" s="5">
        <f>IFERROR($G49*J50,0)</f>
        <v>0</v>
      </c>
      <c r="O49" s="5">
        <f>IFERROR($G49*K50,0)</f>
        <v>0</v>
      </c>
      <c r="P49" s="2">
        <f>_xlfn.XLOOKUP(B49,'2026'!A:A,'2026'!AS:AS)</f>
        <v>0</v>
      </c>
      <c r="Q49" s="5" t="e" cm="1">
        <f t="array" ref="Q49">_xlfn.XLOOKUP(1, (Goalies!C:C=Projections!W49)*(Goalies!A:A=Projections!$Q$4), Goalies!D:D)</f>
        <v>#N/A</v>
      </c>
      <c r="R49" s="5" t="e" cm="1">
        <f t="array" ref="R49">_xlfn.XLOOKUP(1, (Goalies!C:C=Projections!W49)*(Goalies!A:A=Projections!$R$4), Goalies!D:D)</f>
        <v>#N/A</v>
      </c>
      <c r="S49" s="24">
        <v>1</v>
      </c>
      <c r="T49" s="5">
        <f>IFERROR(L49*S50+(1-S50)*M49,0)</f>
        <v>0</v>
      </c>
      <c r="U49" s="5"/>
      <c r="V49" s="5"/>
      <c r="W49" s="40">
        <f t="shared" si="1"/>
        <v>0</v>
      </c>
      <c r="X49" s="43" t="e">
        <f>'2026'!BJ47</f>
        <v>#N/A</v>
      </c>
      <c r="Y49" s="43" t="e">
        <f>'2026'!BK47</f>
        <v>#N/A</v>
      </c>
      <c r="Z49" s="43" t="e">
        <f>'2026'!BL47</f>
        <v>#N/A</v>
      </c>
      <c r="AA49" s="43" t="e">
        <f>'2026'!BM47</f>
        <v>#N/A</v>
      </c>
    </row>
    <row r="50" spans="1:27" x14ac:dyDescent="0.2">
      <c r="A50" s="34" t="str">
        <f>IF(D50=0,"0",(_xlfn.XLOOKUP(B50,'2026'!A:A,'2026'!C:C)))</f>
        <v>0</v>
      </c>
      <c r="D50" s="7">
        <f>_xlfn.XLOOKUP(B50,'2026'!A:A,'2026'!AT:AT)</f>
        <v>0</v>
      </c>
      <c r="E50" s="7">
        <f>_xlfn.XLOOKUP(B50,'2026'!A:A,'2026'!Z:Z)</f>
        <v>0</v>
      </c>
      <c r="F50" s="39">
        <f>_xlfn.XLOOKUP(B50,'2026'!A:A,'2026'!E:E)</f>
        <v>0</v>
      </c>
      <c r="G50" s="5" t="e">
        <f>D50/E49</f>
        <v>#DIV/0!</v>
      </c>
      <c r="H50" s="5">
        <f>SUMIFS(Goalies!$J:$J,Goalies!$C:$C,Projections!$F50,Goalies!$A:$A,Projections!H$4)</f>
        <v>0</v>
      </c>
      <c r="I50" s="5">
        <f>SUMIFS(Goalies!$J:$J,Goalies!$C:$C,Projections!$F50,Goalies!$A:$A,Projections!I$4)</f>
        <v>0</v>
      </c>
      <c r="J50" s="5">
        <f>SUMIFS(Goalies!$J:$J,Goalies!$C:$C,Projections!$F50,Goalies!$A:$A,Projections!J$4)</f>
        <v>0</v>
      </c>
      <c r="K50" s="5">
        <f>SUMIFS(Goalies!$J:$J,Goalies!$C:$C,Projections!$F50,Goalies!$A:$A,Projections!K$4)</f>
        <v>0</v>
      </c>
      <c r="L50" s="5">
        <f>IFERROR($G50*H49,0)</f>
        <v>0</v>
      </c>
      <c r="M50" s="5">
        <f>IFERROR($G50*I49,0)</f>
        <v>0</v>
      </c>
      <c r="N50" s="5">
        <f>IFERROR($G50*J49,0)</f>
        <v>0</v>
      </c>
      <c r="O50" s="5">
        <f>IFERROR($G50*K49,0)</f>
        <v>0</v>
      </c>
      <c r="P50" s="2">
        <f>_xlfn.XLOOKUP(B50,'2026'!A:A,'2026'!AS:AS)</f>
        <v>0</v>
      </c>
      <c r="Q50" s="5" t="e" cm="1">
        <f t="array" ref="Q50">_xlfn.XLOOKUP(1, (Goalies!C:C=Projections!W50)*(Goalies!A:A=Projections!$Q$4), Goalies!D:D)</f>
        <v>#N/A</v>
      </c>
      <c r="R50" s="5" t="e" cm="1">
        <f t="array" ref="R50">_xlfn.XLOOKUP(1, (Goalies!C:C=Projections!W50)*(Goalies!A:A=Projections!$R$4), Goalies!D:D)</f>
        <v>#N/A</v>
      </c>
      <c r="S50" s="24">
        <v>1</v>
      </c>
      <c r="T50" s="5">
        <f>IFERROR(L50*S49+(1-S49)*N50,0)</f>
        <v>0</v>
      </c>
      <c r="U50" s="5"/>
      <c r="V50" s="5"/>
      <c r="W50" s="40">
        <f t="shared" si="1"/>
        <v>0</v>
      </c>
      <c r="X50" s="43" t="e">
        <f>'2026'!BJ48</f>
        <v>#N/A</v>
      </c>
      <c r="Y50" s="43" t="e">
        <f>'2026'!BK48</f>
        <v>#N/A</v>
      </c>
      <c r="Z50" s="43" t="e">
        <f>'2026'!BL48</f>
        <v>#N/A</v>
      </c>
      <c r="AA50" s="43" t="e">
        <f>'2026'!BM48</f>
        <v>#N/A</v>
      </c>
    </row>
    <row r="51" spans="1:27" x14ac:dyDescent="0.2">
      <c r="A51" s="34" t="str">
        <f>IF(D51=0,"0",(_xlfn.XLOOKUP(B51,'2026'!A:A,'2026'!C:C)))</f>
        <v>0</v>
      </c>
      <c r="D51" s="7">
        <f>_xlfn.XLOOKUP(B51,'2026'!A:A,'2026'!AT:AT)</f>
        <v>0</v>
      </c>
      <c r="E51" s="7">
        <f>_xlfn.XLOOKUP(B51,'2026'!A:A,'2026'!Z:Z)</f>
        <v>0</v>
      </c>
      <c r="F51" s="39">
        <f>_xlfn.XLOOKUP(B51,'2026'!A:A,'2026'!E:E)</f>
        <v>0</v>
      </c>
      <c r="G51" s="5" t="e">
        <f>D51/E52</f>
        <v>#DIV/0!</v>
      </c>
      <c r="H51" s="5">
        <f>SUMIFS(Goalies!$J:$J,Goalies!$C:$C,Projections!$F51,Goalies!$A:$A,Projections!H$2)</f>
        <v>0</v>
      </c>
      <c r="I51" s="5">
        <f>SUMIFS(Goalies!$J:$J,Goalies!$C:$C,Projections!$F51,Goalies!$A:$A,Projections!I$2)</f>
        <v>0</v>
      </c>
      <c r="J51" s="5">
        <f>SUMIFS(Goalies!$J:$J,Goalies!$C:$C,Projections!$F51,Goalies!$A:$A,Projections!J$2)</f>
        <v>0</v>
      </c>
      <c r="K51" s="5">
        <f>SUMIFS(Goalies!$J:$J,Goalies!$C:$C,Projections!$F51,Goalies!$A:$A,Projections!K$2)</f>
        <v>0</v>
      </c>
      <c r="L51" s="5">
        <f>IFERROR($G51*H52,0)</f>
        <v>0</v>
      </c>
      <c r="M51" s="5">
        <f>IFERROR($G51*I52,0)</f>
        <v>0</v>
      </c>
      <c r="N51" s="5">
        <f>IFERROR($G51*J52,0)</f>
        <v>0</v>
      </c>
      <c r="O51" s="5">
        <f>IFERROR($G51*K52,0)</f>
        <v>0</v>
      </c>
      <c r="P51" s="2">
        <f>_xlfn.XLOOKUP(B51,'2026'!A:A,'2026'!AS:AS)</f>
        <v>0</v>
      </c>
      <c r="Q51" s="5" t="e" cm="1">
        <f t="array" ref="Q51">_xlfn.XLOOKUP(1, (Goalies!C:C=Projections!W51)*(Goalies!A:A=Projections!$Q$4), Goalies!D:D)</f>
        <v>#N/A</v>
      </c>
      <c r="R51" s="5" t="e" cm="1">
        <f t="array" ref="R51">_xlfn.XLOOKUP(1, (Goalies!C:C=Projections!W51)*(Goalies!A:A=Projections!$R$4), Goalies!D:D)</f>
        <v>#N/A</v>
      </c>
      <c r="S51" s="24">
        <v>1</v>
      </c>
      <c r="T51" s="5">
        <f>IFERROR(L51*S52+(1-S52)*M51,0)</f>
        <v>0</v>
      </c>
      <c r="U51" s="5"/>
      <c r="V51" s="5"/>
      <c r="W51">
        <f t="shared" si="1"/>
        <v>0</v>
      </c>
      <c r="X51" s="2" t="e">
        <f>'2026'!BJ49</f>
        <v>#N/A</v>
      </c>
      <c r="Y51" s="2" t="e">
        <f>'2026'!BK49</f>
        <v>#N/A</v>
      </c>
      <c r="Z51" s="2" t="e">
        <f>'2026'!BL49</f>
        <v>#N/A</v>
      </c>
      <c r="AA51" s="2" t="e">
        <f>'2026'!BM49</f>
        <v>#N/A</v>
      </c>
    </row>
    <row r="52" spans="1:27" x14ac:dyDescent="0.2">
      <c r="A52" s="34" t="str">
        <f>IF(D52=0,"0",(_xlfn.XLOOKUP(B52,'2026'!A:A,'2026'!C:C)))</f>
        <v>0</v>
      </c>
      <c r="D52" s="7">
        <f>_xlfn.XLOOKUP(B52,'2026'!A:A,'2026'!AT:AT)</f>
        <v>0</v>
      </c>
      <c r="E52" s="7">
        <f>_xlfn.XLOOKUP(B52,'2026'!A:A,'2026'!Z:Z)</f>
        <v>0</v>
      </c>
      <c r="F52" s="39">
        <f>_xlfn.XLOOKUP(B52,'2026'!A:A,'2026'!E:E)</f>
        <v>0</v>
      </c>
      <c r="G52" s="5" t="e">
        <f>D52/E51</f>
        <v>#DIV/0!</v>
      </c>
      <c r="H52" s="5">
        <f>SUMIFS(Goalies!$J:$J,Goalies!$C:$C,Projections!$F52,Goalies!$A:$A,Projections!H$4)</f>
        <v>0</v>
      </c>
      <c r="I52" s="5">
        <f>SUMIFS(Goalies!$J:$J,Goalies!$C:$C,Projections!$F52,Goalies!$A:$A,Projections!I$4)</f>
        <v>0</v>
      </c>
      <c r="J52" s="5">
        <f>SUMIFS(Goalies!$J:$J,Goalies!$C:$C,Projections!$F52,Goalies!$A:$A,Projections!J$4)</f>
        <v>0</v>
      </c>
      <c r="K52" s="5">
        <f>SUMIFS(Goalies!$J:$J,Goalies!$C:$C,Projections!$F52,Goalies!$A:$A,Projections!K$4)</f>
        <v>0</v>
      </c>
      <c r="L52" s="5">
        <f>IFERROR($G52*H51,0)</f>
        <v>0</v>
      </c>
      <c r="M52" s="5">
        <f>IFERROR($G52*I51,0)</f>
        <v>0</v>
      </c>
      <c r="N52" s="5">
        <f>IFERROR($G52*J51,0)</f>
        <v>0</v>
      </c>
      <c r="O52" s="5">
        <f>IFERROR($G52*K51,0)</f>
        <v>0</v>
      </c>
      <c r="P52" s="2">
        <f>_xlfn.XLOOKUP(B52,'2026'!A:A,'2026'!AS:AS)</f>
        <v>0</v>
      </c>
      <c r="Q52" s="5" t="e" cm="1">
        <f t="array" ref="Q52">_xlfn.XLOOKUP(1, (Goalies!C:C=Projections!W52)*(Goalies!A:A=Projections!$Q$4), Goalies!D:D)</f>
        <v>#N/A</v>
      </c>
      <c r="R52" s="5" t="e" cm="1">
        <f t="array" ref="R52">_xlfn.XLOOKUP(1, (Goalies!C:C=Projections!W52)*(Goalies!A:A=Projections!$R$4), Goalies!D:D)</f>
        <v>#N/A</v>
      </c>
      <c r="S52" s="24">
        <v>1</v>
      </c>
      <c r="T52" s="5">
        <f>IFERROR(L52*S51+(1-S51)*N52,0)</f>
        <v>0</v>
      </c>
      <c r="U52" s="5"/>
      <c r="V52" s="5"/>
      <c r="W52">
        <f t="shared" si="1"/>
        <v>0</v>
      </c>
      <c r="X52" s="2" t="e">
        <f>'2026'!BJ50</f>
        <v>#N/A</v>
      </c>
      <c r="Y52" s="2" t="e">
        <f>'2026'!BK50</f>
        <v>#N/A</v>
      </c>
      <c r="Z52" s="2" t="e">
        <f>'2026'!BL50</f>
        <v>#N/A</v>
      </c>
      <c r="AA52" s="2" t="e">
        <f>'2026'!BM50</f>
        <v>#N/A</v>
      </c>
    </row>
    <row r="53" spans="1:27" x14ac:dyDescent="0.2">
      <c r="A53" s="34" t="str">
        <f>IF(D53=0,"0",(_xlfn.XLOOKUP(B53,'2026'!A:A,'2026'!C:C)))</f>
        <v>0</v>
      </c>
      <c r="D53" s="7">
        <f>_xlfn.XLOOKUP(B53,'2026'!A:A,'2026'!AT:AT)</f>
        <v>0</v>
      </c>
      <c r="E53" s="7">
        <f>_xlfn.XLOOKUP(B53,'2026'!A:A,'2026'!Z:Z)</f>
        <v>0</v>
      </c>
      <c r="F53" s="39">
        <f>_xlfn.XLOOKUP(B53,'2026'!A:A,'2026'!E:E)</f>
        <v>0</v>
      </c>
      <c r="G53" s="5" t="e">
        <f>D53/E54</f>
        <v>#DIV/0!</v>
      </c>
      <c r="H53" s="5">
        <f>SUMIFS(Goalies!$J:$J,Goalies!$C:$C,Projections!$F53,Goalies!$A:$A,Projections!H$2)</f>
        <v>0</v>
      </c>
      <c r="I53" s="5">
        <f>SUMIFS(Goalies!$J:$J,Goalies!$C:$C,Projections!$F53,Goalies!$A:$A,Projections!I$2)</f>
        <v>0</v>
      </c>
      <c r="J53" s="5">
        <f>SUMIFS(Goalies!$J:$J,Goalies!$C:$C,Projections!$F53,Goalies!$A:$A,Projections!J$2)</f>
        <v>0</v>
      </c>
      <c r="K53" s="5">
        <f>SUMIFS(Goalies!$J:$J,Goalies!$C:$C,Projections!$F53,Goalies!$A:$A,Projections!K$2)</f>
        <v>0</v>
      </c>
      <c r="L53" s="5">
        <f>IFERROR($G53*H54,0)</f>
        <v>0</v>
      </c>
      <c r="M53" s="5">
        <f>IFERROR($G53*I54,0)</f>
        <v>0</v>
      </c>
      <c r="N53" s="5">
        <f>IFERROR($G53*J54,0)</f>
        <v>0</v>
      </c>
      <c r="O53" s="5">
        <f>IFERROR($G53*K54,0)</f>
        <v>0</v>
      </c>
      <c r="P53" s="2">
        <f>_xlfn.XLOOKUP(B53,'2026'!A:A,'2026'!AS:AS)</f>
        <v>0</v>
      </c>
      <c r="Q53" s="5" t="e" cm="1">
        <f t="array" ref="Q53">_xlfn.XLOOKUP(1, (Goalies!C:C=Projections!W53)*(Goalies!A:A=Projections!$Q$4), Goalies!D:D)</f>
        <v>#N/A</v>
      </c>
      <c r="R53" s="5" t="e" cm="1">
        <f t="array" ref="R53">_xlfn.XLOOKUP(1, (Goalies!C:C=Projections!W53)*(Goalies!A:A=Projections!$R$4), Goalies!D:D)</f>
        <v>#N/A</v>
      </c>
      <c r="S53" s="24">
        <v>1</v>
      </c>
      <c r="T53" s="5">
        <f>IFERROR(L53*S54+(1-S54)*M53,0)</f>
        <v>0</v>
      </c>
      <c r="U53" s="5"/>
      <c r="V53" s="5"/>
      <c r="W53" s="40">
        <f t="shared" si="1"/>
        <v>0</v>
      </c>
      <c r="X53" s="43" t="e">
        <f>'2026'!BJ51</f>
        <v>#N/A</v>
      </c>
      <c r="Y53" s="43" t="e">
        <f>'2026'!BK51</f>
        <v>#N/A</v>
      </c>
      <c r="Z53" s="43" t="e">
        <f>'2026'!BL51</f>
        <v>#N/A</v>
      </c>
      <c r="AA53" s="43" t="e">
        <f>'2026'!BM51</f>
        <v>#N/A</v>
      </c>
    </row>
    <row r="54" spans="1:27" x14ac:dyDescent="0.2">
      <c r="A54" s="34" t="str">
        <f>IF(D54=0,"0",(_xlfn.XLOOKUP(B54,'2026'!A:A,'2026'!C:C)))</f>
        <v>0</v>
      </c>
      <c r="D54" s="7">
        <f>_xlfn.XLOOKUP(B54,'2026'!A:A,'2026'!AT:AT)</f>
        <v>0</v>
      </c>
      <c r="E54" s="7">
        <f>_xlfn.XLOOKUP(B54,'2026'!A:A,'2026'!Z:Z)</f>
        <v>0</v>
      </c>
      <c r="F54" s="39">
        <f>_xlfn.XLOOKUP(B54,'2026'!A:A,'2026'!E:E)</f>
        <v>0</v>
      </c>
      <c r="G54" s="5" t="e">
        <f>D54/E53</f>
        <v>#DIV/0!</v>
      </c>
      <c r="H54" s="5">
        <f>SUMIFS(Goalies!$J:$J,Goalies!$C:$C,Projections!$F54,Goalies!$A:$A,Projections!H$4)</f>
        <v>0</v>
      </c>
      <c r="I54" s="5">
        <f>SUMIFS(Goalies!$J:$J,Goalies!$C:$C,Projections!$F54,Goalies!$A:$A,Projections!I$4)</f>
        <v>0</v>
      </c>
      <c r="J54" s="5">
        <f>SUMIFS(Goalies!$J:$J,Goalies!$C:$C,Projections!$F54,Goalies!$A:$A,Projections!J$4)</f>
        <v>0</v>
      </c>
      <c r="K54" s="5">
        <f>SUMIFS(Goalies!$J:$J,Goalies!$C:$C,Projections!$F54,Goalies!$A:$A,Projections!K$4)</f>
        <v>0</v>
      </c>
      <c r="L54" s="5">
        <f>IFERROR($G54*H53,0)</f>
        <v>0</v>
      </c>
      <c r="M54" s="5">
        <f>IFERROR($G54*I53,0)</f>
        <v>0</v>
      </c>
      <c r="N54" s="5">
        <f>IFERROR($G54*J53,0)</f>
        <v>0</v>
      </c>
      <c r="O54" s="5">
        <f>IFERROR($G54*K53,0)</f>
        <v>0</v>
      </c>
      <c r="P54" s="2">
        <f>_xlfn.XLOOKUP(B54,'2026'!A:A,'2026'!AS:AS)</f>
        <v>0</v>
      </c>
      <c r="Q54" s="5" t="e" cm="1">
        <f t="array" ref="Q54">_xlfn.XLOOKUP(1, (Goalies!C:C=Projections!W54)*(Goalies!A:A=Projections!$Q$4), Goalies!D:D)</f>
        <v>#N/A</v>
      </c>
      <c r="R54" s="5" t="e" cm="1">
        <f t="array" ref="R54">_xlfn.XLOOKUP(1, (Goalies!C:C=Projections!W54)*(Goalies!A:A=Projections!$R$4), Goalies!D:D)</f>
        <v>#N/A</v>
      </c>
      <c r="S54" s="24">
        <v>1</v>
      </c>
      <c r="T54" s="5">
        <f>IFERROR(L54*S53+(1-S53)*N54,0)</f>
        <v>0</v>
      </c>
      <c r="U54" s="5"/>
      <c r="V54" s="5"/>
      <c r="W54" s="40">
        <f t="shared" si="1"/>
        <v>0</v>
      </c>
      <c r="X54" s="43" t="e">
        <f>'2026'!BJ52</f>
        <v>#N/A</v>
      </c>
      <c r="Y54" s="43" t="e">
        <f>'2026'!BK52</f>
        <v>#N/A</v>
      </c>
      <c r="Z54" s="43" t="e">
        <f>'2026'!BL52</f>
        <v>#N/A</v>
      </c>
      <c r="AA54" s="43" t="e">
        <f>'2026'!BM52</f>
        <v>#N/A</v>
      </c>
    </row>
    <row r="55" spans="1:27" x14ac:dyDescent="0.2">
      <c r="A55" s="34" t="str">
        <f>IF(D55=0,"0",(_xlfn.XLOOKUP(B55,'2026'!A:A,'2026'!C:C)))</f>
        <v>0</v>
      </c>
      <c r="D55" s="7">
        <f>_xlfn.XLOOKUP(B55,'2026'!A:A,'2026'!AT:AT)</f>
        <v>0</v>
      </c>
      <c r="E55" s="7">
        <f>_xlfn.XLOOKUP(B55,'2026'!A:A,'2026'!Z:Z)</f>
        <v>0</v>
      </c>
      <c r="F55" s="39">
        <f>_xlfn.XLOOKUP(B55,'2026'!A:A,'2026'!E:E)</f>
        <v>0</v>
      </c>
      <c r="G55" s="5" t="e">
        <f>D55/E56</f>
        <v>#DIV/0!</v>
      </c>
      <c r="H55" s="5">
        <f>SUMIFS(Goalies!$J:$J,Goalies!$C:$C,Projections!$F55,Goalies!$A:$A,Projections!H$2)</f>
        <v>0</v>
      </c>
      <c r="I55" s="5">
        <f>SUMIFS(Goalies!$J:$J,Goalies!$C:$C,Projections!$F55,Goalies!$A:$A,Projections!I$2)</f>
        <v>0</v>
      </c>
      <c r="J55" s="5">
        <f>SUMIFS(Goalies!$J:$J,Goalies!$C:$C,Projections!$F55,Goalies!$A:$A,Projections!J$2)</f>
        <v>0</v>
      </c>
      <c r="K55" s="5">
        <f>SUMIFS(Goalies!$J:$J,Goalies!$C:$C,Projections!$F55,Goalies!$A:$A,Projections!K$2)</f>
        <v>0</v>
      </c>
      <c r="L55" s="5">
        <f>IFERROR($G55*H56,0)</f>
        <v>0</v>
      </c>
      <c r="M55" s="5">
        <f>IFERROR($G55*I56,0)</f>
        <v>0</v>
      </c>
      <c r="N55" s="5">
        <f>IFERROR($G55*J56,0)</f>
        <v>0</v>
      </c>
      <c r="O55" s="5">
        <f>IFERROR($G55*K56,0)</f>
        <v>0</v>
      </c>
      <c r="P55" s="2">
        <f>_xlfn.XLOOKUP(B55,'2026'!A:A,'2026'!AS:AS)</f>
        <v>0</v>
      </c>
      <c r="Q55" s="5" t="e" cm="1">
        <f t="array" ref="Q55">_xlfn.XLOOKUP(1, (Goalies!C:C=Projections!W55)*(Goalies!A:A=Projections!$Q$4), Goalies!D:D)</f>
        <v>#N/A</v>
      </c>
      <c r="R55" s="5" t="e" cm="1">
        <f t="array" ref="R55">_xlfn.XLOOKUP(1, (Goalies!C:C=Projections!W55)*(Goalies!A:A=Projections!$R$4), Goalies!D:D)</f>
        <v>#N/A</v>
      </c>
      <c r="S55" s="24">
        <v>1</v>
      </c>
      <c r="T55" s="5">
        <f>IFERROR(L55*S56+(1-S56)*M55,0)</f>
        <v>0</v>
      </c>
      <c r="W55">
        <f t="shared" ref="W55:W62" si="2">F55</f>
        <v>0</v>
      </c>
      <c r="X55" s="2" t="e">
        <f>'2026'!BJ53</f>
        <v>#N/A</v>
      </c>
      <c r="Y55" s="2" t="e">
        <f>'2026'!BK53</f>
        <v>#N/A</v>
      </c>
      <c r="Z55" s="2" t="e">
        <f>'2026'!BL53</f>
        <v>#N/A</v>
      </c>
      <c r="AA55" s="2" t="e">
        <f>'2026'!BM53</f>
        <v>#N/A</v>
      </c>
    </row>
    <row r="56" spans="1:27" x14ac:dyDescent="0.2">
      <c r="A56" s="34" t="str">
        <f>IF(D56=0,"0",(_xlfn.XLOOKUP(B56,'2026'!A:A,'2026'!C:C)))</f>
        <v>0</v>
      </c>
      <c r="D56" s="7">
        <f>_xlfn.XLOOKUP(B56,'2026'!A:A,'2026'!AT:AT)</f>
        <v>0</v>
      </c>
      <c r="E56" s="7">
        <f>_xlfn.XLOOKUP(B56,'2026'!A:A,'2026'!Z:Z)</f>
        <v>0</v>
      </c>
      <c r="F56" s="39">
        <f>_xlfn.XLOOKUP(B56,'2026'!A:A,'2026'!E:E)</f>
        <v>0</v>
      </c>
      <c r="G56" s="5" t="e">
        <f>D56/E55</f>
        <v>#DIV/0!</v>
      </c>
      <c r="H56" s="5">
        <f>SUMIFS(Goalies!$J:$J,Goalies!$C:$C,Projections!$F56,Goalies!$A:$A,Projections!H$4)</f>
        <v>0</v>
      </c>
      <c r="I56" s="5">
        <f>SUMIFS(Goalies!$J:$J,Goalies!$C:$C,Projections!$F56,Goalies!$A:$A,Projections!I$4)</f>
        <v>0</v>
      </c>
      <c r="J56" s="5">
        <f>SUMIFS(Goalies!$J:$J,Goalies!$C:$C,Projections!$F56,Goalies!$A:$A,Projections!J$4)</f>
        <v>0</v>
      </c>
      <c r="K56" s="5">
        <f>SUMIFS(Goalies!$J:$J,Goalies!$C:$C,Projections!$F56,Goalies!$A:$A,Projections!K$4)</f>
        <v>0</v>
      </c>
      <c r="L56" s="5">
        <f>IFERROR($G56*H55,0)</f>
        <v>0</v>
      </c>
      <c r="M56" s="5">
        <f>IFERROR($G56*I55,0)</f>
        <v>0</v>
      </c>
      <c r="N56" s="5">
        <f>IFERROR($G56*J55,0)</f>
        <v>0</v>
      </c>
      <c r="O56" s="5">
        <f>IFERROR($G56*K55,0)</f>
        <v>0</v>
      </c>
      <c r="P56" s="2">
        <f>_xlfn.XLOOKUP(B56,'2026'!A:A,'2026'!AS:AS)</f>
        <v>0</v>
      </c>
      <c r="Q56" s="5" t="e" cm="1">
        <f t="array" ref="Q56">_xlfn.XLOOKUP(1, (Goalies!C:C=Projections!W56)*(Goalies!A:A=Projections!$Q$4), Goalies!D:D)</f>
        <v>#N/A</v>
      </c>
      <c r="R56" s="5" t="e" cm="1">
        <f t="array" ref="R56">_xlfn.XLOOKUP(1, (Goalies!C:C=Projections!W56)*(Goalies!A:A=Projections!$R$4), Goalies!D:D)</f>
        <v>#N/A</v>
      </c>
      <c r="S56" s="24">
        <v>1</v>
      </c>
      <c r="T56" s="5">
        <f>IFERROR(L56*S55+(1-S55)*N56,0)</f>
        <v>0</v>
      </c>
      <c r="W56">
        <f t="shared" si="2"/>
        <v>0</v>
      </c>
      <c r="X56" s="2" t="e">
        <f>'2026'!BJ54</f>
        <v>#N/A</v>
      </c>
      <c r="Y56" s="2" t="e">
        <f>'2026'!BK54</f>
        <v>#N/A</v>
      </c>
      <c r="Z56" s="2" t="e">
        <f>'2026'!BL54</f>
        <v>#N/A</v>
      </c>
      <c r="AA56" s="2" t="e">
        <f>'2026'!BM54</f>
        <v>#N/A</v>
      </c>
    </row>
    <row r="57" spans="1:27" x14ac:dyDescent="0.2">
      <c r="A57" s="34" t="str">
        <f>IF(D57=0,"0",(_xlfn.XLOOKUP(B57,'2026'!A:A,'2026'!C:C)))</f>
        <v>0</v>
      </c>
      <c r="D57" s="7">
        <f>_xlfn.XLOOKUP(B57,'2026'!A:A,'2026'!AT:AT)</f>
        <v>0</v>
      </c>
      <c r="E57" s="7">
        <f>_xlfn.XLOOKUP(B57,'2026'!A:A,'2026'!Z:Z)</f>
        <v>0</v>
      </c>
      <c r="F57" s="39">
        <f>_xlfn.XLOOKUP(B57,'2026'!A:A,'2026'!E:E)</f>
        <v>0</v>
      </c>
      <c r="G57" s="5" t="e">
        <f>D57/E58</f>
        <v>#DIV/0!</v>
      </c>
      <c r="H57" s="5">
        <f>SUMIFS(Goalies!$J:$J,Goalies!$C:$C,Projections!$F57,Goalies!$A:$A,Projections!H$2)</f>
        <v>0</v>
      </c>
      <c r="I57" s="5">
        <f>SUMIFS(Goalies!$J:$J,Goalies!$C:$C,Projections!$F57,Goalies!$A:$A,Projections!I$2)</f>
        <v>0</v>
      </c>
      <c r="J57" s="5">
        <f>SUMIFS(Goalies!$J:$J,Goalies!$C:$C,Projections!$F57,Goalies!$A:$A,Projections!J$2)</f>
        <v>0</v>
      </c>
      <c r="K57" s="5">
        <f>SUMIFS(Goalies!$J:$J,Goalies!$C:$C,Projections!$F57,Goalies!$A:$A,Projections!K$2)</f>
        <v>0</v>
      </c>
      <c r="L57" s="5">
        <f>IFERROR($G57*H58,0)</f>
        <v>0</v>
      </c>
      <c r="M57" s="5">
        <f>IFERROR($G57*I58,0)</f>
        <v>0</v>
      </c>
      <c r="N57" s="5">
        <f>IFERROR($G57*J58,0)</f>
        <v>0</v>
      </c>
      <c r="O57" s="5">
        <f>IFERROR($G57*K58,0)</f>
        <v>0</v>
      </c>
      <c r="P57" s="2">
        <f>_xlfn.XLOOKUP(B57,'2026'!A:A,'2026'!AS:AS)</f>
        <v>0</v>
      </c>
      <c r="Q57" s="5" t="e" cm="1">
        <f t="array" ref="Q57">_xlfn.XLOOKUP(1, (Goalies!C:C=Projections!W57)*(Goalies!A:A=Projections!$Q$4), Goalies!D:D)</f>
        <v>#N/A</v>
      </c>
      <c r="R57" s="5" t="e" cm="1">
        <f t="array" ref="R57">_xlfn.XLOOKUP(1, (Goalies!C:C=Projections!W57)*(Goalies!A:A=Projections!$R$4), Goalies!D:D)</f>
        <v>#N/A</v>
      </c>
      <c r="S57" s="24">
        <v>1</v>
      </c>
      <c r="T57" s="5">
        <f>IFERROR(L57*S58+(1-S58)*M57,0)</f>
        <v>0</v>
      </c>
      <c r="W57" s="40">
        <f t="shared" si="2"/>
        <v>0</v>
      </c>
      <c r="X57" s="43" t="e">
        <f>'2026'!BJ55</f>
        <v>#N/A</v>
      </c>
      <c r="Y57" s="43" t="e">
        <f>'2026'!BK55</f>
        <v>#N/A</v>
      </c>
      <c r="Z57" s="43" t="e">
        <f>'2026'!BL55</f>
        <v>#N/A</v>
      </c>
      <c r="AA57" s="43" t="e">
        <f>'2026'!BM55</f>
        <v>#N/A</v>
      </c>
    </row>
    <row r="58" spans="1:27" x14ac:dyDescent="0.2">
      <c r="A58" s="34" t="str">
        <f>IF(D58=0,"0",(_xlfn.XLOOKUP(B58,'2026'!A:A,'2026'!C:C)))</f>
        <v>0</v>
      </c>
      <c r="D58" s="7">
        <f>_xlfn.XLOOKUP(B58,'2026'!A:A,'2026'!AT:AT)</f>
        <v>0</v>
      </c>
      <c r="E58" s="7">
        <f>_xlfn.XLOOKUP(B58,'2026'!A:A,'2026'!Z:Z)</f>
        <v>0</v>
      </c>
      <c r="F58" s="39">
        <f>_xlfn.XLOOKUP(B58,'2026'!A:A,'2026'!E:E)</f>
        <v>0</v>
      </c>
      <c r="G58" s="5" t="e">
        <f>D58/E57</f>
        <v>#DIV/0!</v>
      </c>
      <c r="H58" s="5">
        <f>SUMIFS(Goalies!$J:$J,Goalies!$C:$C,Projections!$F58,Goalies!$A:$A,Projections!H$4)</f>
        <v>0</v>
      </c>
      <c r="I58" s="5">
        <f>SUMIFS(Goalies!$J:$J,Goalies!$C:$C,Projections!$F58,Goalies!$A:$A,Projections!I$4)</f>
        <v>0</v>
      </c>
      <c r="J58" s="5">
        <f>SUMIFS(Goalies!$J:$J,Goalies!$C:$C,Projections!$F58,Goalies!$A:$A,Projections!J$4)</f>
        <v>0</v>
      </c>
      <c r="K58" s="5">
        <f>SUMIFS(Goalies!$J:$J,Goalies!$C:$C,Projections!$F58,Goalies!$A:$A,Projections!K$4)</f>
        <v>0</v>
      </c>
      <c r="L58" s="5">
        <f>IFERROR($G58*H57,0)</f>
        <v>0</v>
      </c>
      <c r="M58" s="5">
        <f>IFERROR($G58*I57,0)</f>
        <v>0</v>
      </c>
      <c r="N58" s="5">
        <f>IFERROR($G58*J57,0)</f>
        <v>0</v>
      </c>
      <c r="O58" s="5">
        <f>IFERROR($G58*K57,0)</f>
        <v>0</v>
      </c>
      <c r="P58" s="2">
        <f>_xlfn.XLOOKUP(B58,'2026'!A:A,'2026'!AS:AS)</f>
        <v>0</v>
      </c>
      <c r="Q58" s="5" t="e" cm="1">
        <f t="array" ref="Q58">_xlfn.XLOOKUP(1, (Goalies!C:C=Projections!W58)*(Goalies!A:A=Projections!$Q$4), Goalies!D:D)</f>
        <v>#N/A</v>
      </c>
      <c r="R58" s="5" t="e" cm="1">
        <f t="array" ref="R58">_xlfn.XLOOKUP(1, (Goalies!C:C=Projections!W58)*(Goalies!A:A=Projections!$R$4), Goalies!D:D)</f>
        <v>#N/A</v>
      </c>
      <c r="S58" s="24">
        <v>1</v>
      </c>
      <c r="T58" s="5">
        <f>IFERROR(L58*S57+(1-S57)*N58,0)</f>
        <v>0</v>
      </c>
      <c r="W58" s="40">
        <f t="shared" si="2"/>
        <v>0</v>
      </c>
      <c r="X58" s="43" t="e">
        <f>'2026'!BJ56</f>
        <v>#N/A</v>
      </c>
      <c r="Y58" s="43" t="e">
        <f>'2026'!BK56</f>
        <v>#N/A</v>
      </c>
      <c r="Z58" s="43" t="e">
        <f>'2026'!BL56</f>
        <v>#N/A</v>
      </c>
      <c r="AA58" s="43" t="e">
        <f>'2026'!BM56</f>
        <v>#N/A</v>
      </c>
    </row>
    <row r="59" spans="1:27" x14ac:dyDescent="0.2">
      <c r="A59" s="34" t="str">
        <f>IF(D59=0,"0",(_xlfn.XLOOKUP(B59,'2026'!A:A,'2026'!C:C)))</f>
        <v>0</v>
      </c>
      <c r="D59" s="7">
        <f>_xlfn.XLOOKUP(B59,'2026'!A:A,'2026'!AT:AT)</f>
        <v>0</v>
      </c>
      <c r="E59" s="7">
        <f>_xlfn.XLOOKUP(B59,'2026'!A:A,'2026'!Z:Z)</f>
        <v>0</v>
      </c>
      <c r="F59" s="39">
        <f>_xlfn.XLOOKUP(B59,'2026'!A:A,'2026'!E:E)</f>
        <v>0</v>
      </c>
      <c r="G59" s="5" t="e">
        <f>D59/E60</f>
        <v>#DIV/0!</v>
      </c>
      <c r="H59" s="5">
        <f>SUMIFS(Goalies!$J:$J,Goalies!$C:$C,Projections!$F59,Goalies!$A:$A,Projections!H$2)</f>
        <v>0</v>
      </c>
      <c r="I59" s="5">
        <f>SUMIFS(Goalies!$J:$J,Goalies!$C:$C,Projections!$F59,Goalies!$A:$A,Projections!I$2)</f>
        <v>0</v>
      </c>
      <c r="J59" s="5">
        <f>SUMIFS(Goalies!$J:$J,Goalies!$C:$C,Projections!$F59,Goalies!$A:$A,Projections!J$2)</f>
        <v>0</v>
      </c>
      <c r="K59" s="5">
        <f>SUMIFS(Goalies!$J:$J,Goalies!$C:$C,Projections!$F59,Goalies!$A:$A,Projections!K$2)</f>
        <v>0</v>
      </c>
      <c r="L59" s="5">
        <f>IFERROR($G59*H60,0)</f>
        <v>0</v>
      </c>
      <c r="M59" s="5">
        <f>IFERROR($G59*I60,0)</f>
        <v>0</v>
      </c>
      <c r="N59" s="5">
        <f>IFERROR($G59*J60,0)</f>
        <v>0</v>
      </c>
      <c r="O59" s="5">
        <f>IFERROR($G59*K60,0)</f>
        <v>0</v>
      </c>
      <c r="P59" s="2">
        <f>_xlfn.XLOOKUP(B59,'2026'!A:A,'2026'!AS:AS)</f>
        <v>0</v>
      </c>
      <c r="Q59" s="5" t="e" cm="1">
        <f t="array" ref="Q59">_xlfn.XLOOKUP(1, (Goalies!C:C=Projections!W59)*(Goalies!A:A=Projections!$Q$4), Goalies!D:D)</f>
        <v>#N/A</v>
      </c>
      <c r="R59" s="5" t="e" cm="1">
        <f t="array" ref="R59">_xlfn.XLOOKUP(1, (Goalies!C:C=Projections!W59)*(Goalies!A:A=Projections!$R$4), Goalies!D:D)</f>
        <v>#N/A</v>
      </c>
      <c r="W59" s="40">
        <f t="shared" si="2"/>
        <v>0</v>
      </c>
      <c r="X59" s="43">
        <f>'2026'!BJ57</f>
        <v>0</v>
      </c>
      <c r="Y59" s="43">
        <f>'2026'!BK57</f>
        <v>0</v>
      </c>
      <c r="Z59" s="43">
        <f>'2026'!BL57</f>
        <v>0</v>
      </c>
      <c r="AA59" s="43">
        <f>'2026'!BM57</f>
        <v>0</v>
      </c>
    </row>
    <row r="60" spans="1:27" x14ac:dyDescent="0.2">
      <c r="A60" s="34" t="str">
        <f>IF(D60=0,"0",(_xlfn.XLOOKUP(B60,'2026'!A:A,'2026'!C:C)))</f>
        <v>0</v>
      </c>
      <c r="D60" s="7">
        <f>_xlfn.XLOOKUP(B60,'2026'!A:A,'2026'!AT:AT)</f>
        <v>0</v>
      </c>
      <c r="E60" s="7">
        <f>_xlfn.XLOOKUP(B60,'2026'!A:A,'2026'!Z:Z)</f>
        <v>0</v>
      </c>
      <c r="F60" s="39">
        <f>_xlfn.XLOOKUP(B60,'2026'!A:A,'2026'!E:E)</f>
        <v>0</v>
      </c>
      <c r="G60" s="5" t="e">
        <f>D60/E59</f>
        <v>#DIV/0!</v>
      </c>
      <c r="H60" s="5">
        <f>SUMIFS(Goalies!$J:$J,Goalies!$C:$C,Projections!$F60,Goalies!$A:$A,Projections!H$4)</f>
        <v>0</v>
      </c>
      <c r="I60" s="5">
        <f>SUMIFS(Goalies!$J:$J,Goalies!$C:$C,Projections!$F60,Goalies!$A:$A,Projections!I$4)</f>
        <v>0</v>
      </c>
      <c r="J60" s="5">
        <f>SUMIFS(Goalies!$J:$J,Goalies!$C:$C,Projections!$F60,Goalies!$A:$A,Projections!J$4)</f>
        <v>0</v>
      </c>
      <c r="K60" s="5">
        <f>SUMIFS(Goalies!$J:$J,Goalies!$C:$C,Projections!$F60,Goalies!$A:$A,Projections!K$4)</f>
        <v>0</v>
      </c>
      <c r="L60" s="5">
        <f>IFERROR($G60*H59,0)</f>
        <v>0</v>
      </c>
      <c r="M60" s="5">
        <f>IFERROR($G60*I59,0)</f>
        <v>0</v>
      </c>
      <c r="N60" s="5">
        <f>IFERROR($G60*J59,0)</f>
        <v>0</v>
      </c>
      <c r="O60" s="5">
        <f>IFERROR($G60*K59,0)</f>
        <v>0</v>
      </c>
      <c r="P60" s="2">
        <f>_xlfn.XLOOKUP(B60,'2026'!A:A,'2026'!AS:AS)</f>
        <v>0</v>
      </c>
      <c r="Q60" s="5" t="e" cm="1">
        <f t="array" ref="Q60">_xlfn.XLOOKUP(1, (Goalies!C:C=Projections!W60)*(Goalies!A:A=Projections!$Q$4), Goalies!D:D)</f>
        <v>#N/A</v>
      </c>
      <c r="R60" s="5" t="e" cm="1">
        <f t="array" ref="R60">_xlfn.XLOOKUP(1, (Goalies!C:C=Projections!W60)*(Goalies!A:A=Projections!$R$4), Goalies!D:D)</f>
        <v>#N/A</v>
      </c>
      <c r="W60" s="40">
        <f t="shared" si="2"/>
        <v>0</v>
      </c>
      <c r="X60" s="43">
        <f>'2026'!BJ58</f>
        <v>0</v>
      </c>
      <c r="Y60" s="43">
        <f>'2026'!BK58</f>
        <v>0</v>
      </c>
      <c r="Z60" s="43">
        <f>'2026'!BL58</f>
        <v>0</v>
      </c>
      <c r="AA60" s="43">
        <f>'2026'!BM58</f>
        <v>0</v>
      </c>
    </row>
    <row r="61" spans="1:27" x14ac:dyDescent="0.2">
      <c r="A61" s="34" t="str">
        <f>IF(D61=0,"0",(_xlfn.XLOOKUP(B61,'2026'!A:A,'2026'!C:C)))</f>
        <v>0</v>
      </c>
      <c r="D61" s="7">
        <f>_xlfn.XLOOKUP(B61,'2026'!A:A,'2026'!AT:AT)</f>
        <v>0</v>
      </c>
      <c r="E61" s="7">
        <f>_xlfn.XLOOKUP(B61,'2026'!A:A,'2026'!Z:Z)</f>
        <v>0</v>
      </c>
      <c r="F61" s="39">
        <f>_xlfn.XLOOKUP(B61,'2026'!A:A,'2026'!E:E)</f>
        <v>0</v>
      </c>
      <c r="G61" s="5" t="e">
        <f>D61/E62</f>
        <v>#DIV/0!</v>
      </c>
      <c r="H61" s="5">
        <f>SUMIFS(Goalies!$J:$J,Goalies!$C:$C,Projections!$F61,Goalies!$A:$A,Projections!H$2)</f>
        <v>0</v>
      </c>
      <c r="I61" s="5">
        <f>SUMIFS(Goalies!$J:$J,Goalies!$C:$C,Projections!$F61,Goalies!$A:$A,Projections!I$2)</f>
        <v>0</v>
      </c>
      <c r="J61" s="5">
        <f>SUMIFS(Goalies!$J:$J,Goalies!$C:$C,Projections!$F61,Goalies!$A:$A,Projections!J$2)</f>
        <v>0</v>
      </c>
      <c r="K61" s="5">
        <f>SUMIFS(Goalies!$J:$J,Goalies!$C:$C,Projections!$F61,Goalies!$A:$A,Projections!K$2)</f>
        <v>0</v>
      </c>
      <c r="L61" s="5">
        <f>IFERROR($G61*H62,0)</f>
        <v>0</v>
      </c>
      <c r="M61" s="5">
        <f>IFERROR($G61*I62,0)</f>
        <v>0</v>
      </c>
      <c r="N61" s="5">
        <f>IFERROR($G61*J62,0)</f>
        <v>0</v>
      </c>
      <c r="O61" s="5">
        <f>IFERROR($G61*K62,0)</f>
        <v>0</v>
      </c>
      <c r="P61" s="2">
        <f>_xlfn.XLOOKUP(B61,'2026'!A:A,'2026'!AS:AS)</f>
        <v>0</v>
      </c>
      <c r="Q61" s="5" t="e" cm="1">
        <f t="array" ref="Q61">_xlfn.XLOOKUP(1, (Goalies!C:C=Projections!W61)*(Goalies!A:A=Projections!$Q$4), Goalies!D:D)</f>
        <v>#N/A</v>
      </c>
      <c r="R61" s="5" t="e" cm="1">
        <f t="array" ref="R61">_xlfn.XLOOKUP(1, (Goalies!C:C=Projections!W61)*(Goalies!A:A=Projections!$R$4), Goalies!D:D)</f>
        <v>#N/A</v>
      </c>
      <c r="W61" s="40">
        <f t="shared" si="2"/>
        <v>0</v>
      </c>
      <c r="X61" s="43">
        <f>'2026'!BJ59</f>
        <v>0</v>
      </c>
      <c r="Y61" s="43">
        <f>'2026'!BK59</f>
        <v>0</v>
      </c>
      <c r="Z61" s="43">
        <f>'2026'!BL59</f>
        <v>0</v>
      </c>
      <c r="AA61" s="43">
        <f>'2026'!BM59</f>
        <v>0</v>
      </c>
    </row>
    <row r="62" spans="1:27" x14ac:dyDescent="0.2">
      <c r="A62" s="34" t="str">
        <f>IF(D62=0,"0",(_xlfn.XLOOKUP(B62,'2026'!A:A,'2026'!C:C)))</f>
        <v>0</v>
      </c>
      <c r="D62" s="7">
        <f>_xlfn.XLOOKUP(B62,'2026'!A:A,'2026'!AT:AT)</f>
        <v>0</v>
      </c>
      <c r="E62" s="7">
        <f>_xlfn.XLOOKUP(B62,'2026'!A:A,'2026'!Z:Z)</f>
        <v>0</v>
      </c>
      <c r="F62" s="39">
        <f>_xlfn.XLOOKUP(B62,'2026'!A:A,'2026'!E:E)</f>
        <v>0</v>
      </c>
      <c r="G62" s="5" t="e">
        <f>D62/E61</f>
        <v>#DIV/0!</v>
      </c>
      <c r="H62" s="5">
        <f>SUMIFS(Goalies!$J:$J,Goalies!$C:$C,Projections!$F62,Goalies!$A:$A,Projections!H$4)</f>
        <v>0</v>
      </c>
      <c r="I62" s="5">
        <f>SUMIFS(Goalies!$J:$J,Goalies!$C:$C,Projections!$F62,Goalies!$A:$A,Projections!I$4)</f>
        <v>0</v>
      </c>
      <c r="J62" s="5">
        <f>SUMIFS(Goalies!$J:$J,Goalies!$C:$C,Projections!$F62,Goalies!$A:$A,Projections!J$4)</f>
        <v>0</v>
      </c>
      <c r="K62" s="5">
        <f>SUMIFS(Goalies!$J:$J,Goalies!$C:$C,Projections!$F62,Goalies!$A:$A,Projections!K$4)</f>
        <v>0</v>
      </c>
      <c r="L62" s="5">
        <f>IFERROR($G62*H61,0)</f>
        <v>0</v>
      </c>
      <c r="M62" s="5">
        <f>IFERROR($G62*I61,0)</f>
        <v>0</v>
      </c>
      <c r="N62" s="5">
        <f>IFERROR($G62*J61,0)</f>
        <v>0</v>
      </c>
      <c r="O62" s="5">
        <f>IFERROR($G62*K61,0)</f>
        <v>0</v>
      </c>
      <c r="P62" s="2">
        <f>_xlfn.XLOOKUP(B62,'2026'!A:A,'2026'!AS:AS)</f>
        <v>0</v>
      </c>
      <c r="Q62" s="5" t="e" cm="1">
        <f t="array" ref="Q62">_xlfn.XLOOKUP(1, (Goalies!C:C=Projections!W62)*(Goalies!A:A=Projections!$Q$4), Goalies!D:D)</f>
        <v>#N/A</v>
      </c>
      <c r="R62" s="5" t="e" cm="1">
        <f t="array" ref="R62">_xlfn.XLOOKUP(1, (Goalies!C:C=Projections!W62)*(Goalies!A:A=Projections!$R$4), Goalies!D:D)</f>
        <v>#N/A</v>
      </c>
      <c r="W62" s="40">
        <f t="shared" si="2"/>
        <v>0</v>
      </c>
      <c r="X62" s="43">
        <f>'2026'!BJ60</f>
        <v>0</v>
      </c>
      <c r="Y62" s="43">
        <f>'2026'!BK60</f>
        <v>0</v>
      </c>
      <c r="Z62" s="43">
        <f>'2026'!BL60</f>
        <v>0</v>
      </c>
      <c r="AA62" s="43">
        <f>'2026'!BM60</f>
        <v>0</v>
      </c>
    </row>
    <row r="63" spans="1:27" x14ac:dyDescent="0.2">
      <c r="D63"/>
      <c r="P63" s="4" t="s">
        <v>1590</v>
      </c>
      <c r="X63"/>
      <c r="Y63"/>
      <c r="Z63"/>
      <c r="AA63"/>
    </row>
    <row r="64" spans="1:27" x14ac:dyDescent="0.2">
      <c r="D64"/>
      <c r="P64" s="8"/>
      <c r="X64"/>
      <c r="Y64"/>
      <c r="Z64"/>
      <c r="AA64"/>
    </row>
    <row r="65" spans="16:16" x14ac:dyDescent="0.2">
      <c r="P65" s="8"/>
    </row>
    <row r="66" spans="16:16" x14ac:dyDescent="0.2">
      <c r="P66" s="8"/>
    </row>
    <row r="67" spans="16:16" x14ac:dyDescent="0.2">
      <c r="P67" s="8"/>
    </row>
    <row r="68" spans="16:16" x14ac:dyDescent="0.2">
      <c r="P68" s="8"/>
    </row>
    <row r="69" spans="16:16" x14ac:dyDescent="0.2">
      <c r="P69" s="8"/>
    </row>
    <row r="70" spans="16:16" x14ac:dyDescent="0.2">
      <c r="P70" s="8"/>
    </row>
    <row r="71" spans="16:16" x14ac:dyDescent="0.2">
      <c r="P71" s="8"/>
    </row>
    <row r="72" spans="16:16" x14ac:dyDescent="0.2">
      <c r="P72" s="8"/>
    </row>
    <row r="73" spans="16:16" x14ac:dyDescent="0.2">
      <c r="P73" s="8"/>
    </row>
    <row r="74" spans="16:16" x14ac:dyDescent="0.2">
      <c r="P74" s="8"/>
    </row>
    <row r="75" spans="16:16" x14ac:dyDescent="0.2">
      <c r="P75" s="8"/>
    </row>
    <row r="76" spans="16:16" x14ac:dyDescent="0.2">
      <c r="P76" s="8"/>
    </row>
    <row r="77" spans="16:16" x14ac:dyDescent="0.2">
      <c r="P77" s="8"/>
    </row>
    <row r="78" spans="16:16" x14ac:dyDescent="0.2">
      <c r="P78" s="8"/>
    </row>
    <row r="79" spans="16:16" x14ac:dyDescent="0.2">
      <c r="P79" s="8"/>
    </row>
    <row r="80" spans="16:16" x14ac:dyDescent="0.2">
      <c r="P80" s="8"/>
    </row>
    <row r="81" spans="16:16" x14ac:dyDescent="0.2">
      <c r="P81" s="8"/>
    </row>
    <row r="82" spans="16:16" x14ac:dyDescent="0.2">
      <c r="P82" s="8"/>
    </row>
    <row r="83" spans="16:16" x14ac:dyDescent="0.2">
      <c r="P83" s="8"/>
    </row>
    <row r="84" spans="16:16" x14ac:dyDescent="0.2">
      <c r="P84" s="8"/>
    </row>
    <row r="85" spans="16:16" x14ac:dyDescent="0.2">
      <c r="P85" s="8"/>
    </row>
    <row r="86" spans="16:16" x14ac:dyDescent="0.2">
      <c r="P86" s="8"/>
    </row>
    <row r="87" spans="16:16" x14ac:dyDescent="0.2">
      <c r="P87" s="8"/>
    </row>
    <row r="88" spans="16:16" x14ac:dyDescent="0.2">
      <c r="P88" s="8"/>
    </row>
    <row r="89" spans="16:16" x14ac:dyDescent="0.2">
      <c r="P89" s="8"/>
    </row>
    <row r="90" spans="16:16" x14ac:dyDescent="0.2">
      <c r="P90" s="8"/>
    </row>
    <row r="91" spans="16:16" x14ac:dyDescent="0.2">
      <c r="P91" s="8"/>
    </row>
    <row r="92" spans="16:16" x14ac:dyDescent="0.2">
      <c r="P92" s="8"/>
    </row>
    <row r="93" spans="16:16" x14ac:dyDescent="0.2">
      <c r="P93" s="8"/>
    </row>
    <row r="94" spans="16:16" x14ac:dyDescent="0.2">
      <c r="P94" s="8"/>
    </row>
    <row r="95" spans="16:16" x14ac:dyDescent="0.2">
      <c r="P95" s="8"/>
    </row>
    <row r="96" spans="16:16" x14ac:dyDescent="0.2">
      <c r="P96" s="8"/>
    </row>
    <row r="97" spans="16:16" x14ac:dyDescent="0.2">
      <c r="P97" s="8"/>
    </row>
    <row r="98" spans="16:16" x14ac:dyDescent="0.2">
      <c r="P98" s="8"/>
    </row>
    <row r="99" spans="16:16" x14ac:dyDescent="0.2">
      <c r="P99" s="8"/>
    </row>
    <row r="100" spans="16:16" x14ac:dyDescent="0.2">
      <c r="P100" s="8"/>
    </row>
    <row r="101" spans="16:16" x14ac:dyDescent="0.2">
      <c r="P101" s="8"/>
    </row>
    <row r="102" spans="16:16" x14ac:dyDescent="0.2">
      <c r="P102" s="8"/>
    </row>
    <row r="103" spans="16:16" x14ac:dyDescent="0.2">
      <c r="P103" s="8"/>
    </row>
    <row r="104" spans="16:16" x14ac:dyDescent="0.2">
      <c r="P104" s="8"/>
    </row>
    <row r="105" spans="16:16" x14ac:dyDescent="0.2">
      <c r="P105" s="8"/>
    </row>
    <row r="106" spans="16:16" x14ac:dyDescent="0.2">
      <c r="P106" s="8"/>
    </row>
    <row r="107" spans="16:16" x14ac:dyDescent="0.2">
      <c r="P107" s="8"/>
    </row>
    <row r="108" spans="16:16" x14ac:dyDescent="0.2">
      <c r="P108" s="8"/>
    </row>
    <row r="109" spans="16:16" x14ac:dyDescent="0.2">
      <c r="P109" s="8"/>
    </row>
    <row r="110" spans="16:16" x14ac:dyDescent="0.2">
      <c r="P110" s="8"/>
    </row>
    <row r="111" spans="16:16" x14ac:dyDescent="0.2">
      <c r="P111" s="8"/>
    </row>
    <row r="112" spans="16:16" x14ac:dyDescent="0.2">
      <c r="P112" s="8"/>
    </row>
    <row r="113" spans="16:16" x14ac:dyDescent="0.2">
      <c r="P113" s="8"/>
    </row>
    <row r="114" spans="16:16" x14ac:dyDescent="0.2">
      <c r="P114" s="8"/>
    </row>
    <row r="115" spans="16:16" x14ac:dyDescent="0.2">
      <c r="P115" s="8"/>
    </row>
    <row r="116" spans="16:16" x14ac:dyDescent="0.2">
      <c r="P116" s="8"/>
    </row>
    <row r="117" spans="16:16" x14ac:dyDescent="0.2">
      <c r="P117" s="8"/>
    </row>
    <row r="118" spans="16:16" x14ac:dyDescent="0.2">
      <c r="P118" s="8"/>
    </row>
    <row r="119" spans="16:16" x14ac:dyDescent="0.2">
      <c r="P119" s="8"/>
    </row>
    <row r="120" spans="16:16" x14ac:dyDescent="0.2">
      <c r="P120" s="8"/>
    </row>
    <row r="121" spans="16:16" x14ac:dyDescent="0.2">
      <c r="P121" s="8"/>
    </row>
    <row r="122" spans="16:16" x14ac:dyDescent="0.2">
      <c r="P122" s="8"/>
    </row>
    <row r="123" spans="16:16" x14ac:dyDescent="0.2">
      <c r="P123" s="8"/>
    </row>
    <row r="124" spans="16:16" x14ac:dyDescent="0.2">
      <c r="P124" s="8"/>
    </row>
    <row r="125" spans="16:16" x14ac:dyDescent="0.2">
      <c r="P125" s="8"/>
    </row>
    <row r="126" spans="16:16" x14ac:dyDescent="0.2">
      <c r="P126" s="8"/>
    </row>
    <row r="127" spans="16:16" x14ac:dyDescent="0.2">
      <c r="P127" s="8"/>
    </row>
    <row r="128" spans="16:16" x14ac:dyDescent="0.2">
      <c r="P128" s="8"/>
    </row>
    <row r="129" spans="16:16" x14ac:dyDescent="0.2">
      <c r="P129" s="8"/>
    </row>
    <row r="130" spans="16:16" x14ac:dyDescent="0.2">
      <c r="P130" s="8"/>
    </row>
    <row r="131" spans="16:16" x14ac:dyDescent="0.2">
      <c r="P131" s="8"/>
    </row>
    <row r="132" spans="16:16" x14ac:dyDescent="0.2">
      <c r="P132" s="8"/>
    </row>
    <row r="133" spans="16:16" x14ac:dyDescent="0.2">
      <c r="P133" s="8"/>
    </row>
    <row r="134" spans="16:16" x14ac:dyDescent="0.2">
      <c r="P134" s="8"/>
    </row>
    <row r="135" spans="16:16" x14ac:dyDescent="0.2">
      <c r="P135" s="8"/>
    </row>
    <row r="136" spans="16:16" x14ac:dyDescent="0.2">
      <c r="P136" s="8"/>
    </row>
    <row r="137" spans="16:16" x14ac:dyDescent="0.2">
      <c r="P137" s="8"/>
    </row>
    <row r="138" spans="16:16" x14ac:dyDescent="0.2">
      <c r="P138" s="8"/>
    </row>
    <row r="139" spans="16:16" x14ac:dyDescent="0.2">
      <c r="P139" s="8"/>
    </row>
    <row r="140" spans="16:16" x14ac:dyDescent="0.2">
      <c r="P140" s="8"/>
    </row>
    <row r="141" spans="16:16" x14ac:dyDescent="0.2">
      <c r="P141" s="8"/>
    </row>
    <row r="142" spans="16:16" x14ac:dyDescent="0.2">
      <c r="P142" s="8"/>
    </row>
    <row r="143" spans="16:16" x14ac:dyDescent="0.2">
      <c r="P143" s="8"/>
    </row>
    <row r="144" spans="16:16" x14ac:dyDescent="0.2">
      <c r="P144" s="8"/>
    </row>
    <row r="145" spans="16:16" x14ac:dyDescent="0.2">
      <c r="P145" s="8"/>
    </row>
    <row r="146" spans="16:16" x14ac:dyDescent="0.2">
      <c r="P146" s="8"/>
    </row>
    <row r="147" spans="16:16" x14ac:dyDescent="0.2">
      <c r="P147" s="8"/>
    </row>
    <row r="148" spans="16:16" x14ac:dyDescent="0.2">
      <c r="P148" s="8"/>
    </row>
    <row r="149" spans="16:16" x14ac:dyDescent="0.2">
      <c r="P149" s="8"/>
    </row>
    <row r="150" spans="16:16" x14ac:dyDescent="0.2">
      <c r="P150" s="8"/>
    </row>
    <row r="151" spans="16:16" x14ac:dyDescent="0.2">
      <c r="P151" s="8"/>
    </row>
    <row r="152" spans="16:16" x14ac:dyDescent="0.2">
      <c r="P152" s="8"/>
    </row>
    <row r="153" spans="16:16" x14ac:dyDescent="0.2">
      <c r="P153" s="8"/>
    </row>
    <row r="154" spans="16:16" x14ac:dyDescent="0.2">
      <c r="P154" s="8"/>
    </row>
    <row r="155" spans="16:16" x14ac:dyDescent="0.2">
      <c r="P155" s="8"/>
    </row>
    <row r="156" spans="16:16" x14ac:dyDescent="0.2">
      <c r="P156" s="8"/>
    </row>
    <row r="157" spans="16:16" x14ac:dyDescent="0.2">
      <c r="P157" s="8"/>
    </row>
    <row r="158" spans="16:16" x14ac:dyDescent="0.2">
      <c r="P158" s="8"/>
    </row>
    <row r="159" spans="16:16" x14ac:dyDescent="0.2">
      <c r="P159" s="8"/>
    </row>
    <row r="160" spans="16:16" x14ac:dyDescent="0.2">
      <c r="P160" s="8"/>
    </row>
    <row r="161" spans="16:16" x14ac:dyDescent="0.2">
      <c r="P161" s="8"/>
    </row>
    <row r="162" spans="16:16" x14ac:dyDescent="0.2">
      <c r="P162" s="8"/>
    </row>
    <row r="163" spans="16:16" x14ac:dyDescent="0.2">
      <c r="P163" s="8"/>
    </row>
    <row r="164" spans="16:16" x14ac:dyDescent="0.2">
      <c r="P164" s="8"/>
    </row>
    <row r="165" spans="16:16" x14ac:dyDescent="0.2">
      <c r="P165" s="8"/>
    </row>
    <row r="166" spans="16:16" x14ac:dyDescent="0.2">
      <c r="P166" s="8"/>
    </row>
    <row r="167" spans="16:16" x14ac:dyDescent="0.2">
      <c r="P167" s="8"/>
    </row>
    <row r="168" spans="16:16" x14ac:dyDescent="0.2">
      <c r="P168" s="8"/>
    </row>
    <row r="169" spans="16:16" x14ac:dyDescent="0.2">
      <c r="P169" s="8"/>
    </row>
    <row r="170" spans="16:16" x14ac:dyDescent="0.2">
      <c r="P170" s="8"/>
    </row>
    <row r="171" spans="16:16" x14ac:dyDescent="0.2">
      <c r="P171" s="8"/>
    </row>
    <row r="172" spans="16:16" x14ac:dyDescent="0.2">
      <c r="P172" s="8"/>
    </row>
    <row r="173" spans="16:16" x14ac:dyDescent="0.2">
      <c r="P173" s="8"/>
    </row>
    <row r="174" spans="16:16" x14ac:dyDescent="0.2">
      <c r="P174" s="8"/>
    </row>
    <row r="175" spans="16:16" x14ac:dyDescent="0.2">
      <c r="P175" s="8"/>
    </row>
    <row r="176" spans="16:16" x14ac:dyDescent="0.2">
      <c r="P176" s="8"/>
    </row>
    <row r="177" spans="16:16" x14ac:dyDescent="0.2">
      <c r="P177" s="8"/>
    </row>
    <row r="178" spans="16:16" x14ac:dyDescent="0.2">
      <c r="P178" s="8"/>
    </row>
    <row r="179" spans="16:16" x14ac:dyDescent="0.2">
      <c r="P179" s="8"/>
    </row>
    <row r="180" spans="16:16" x14ac:dyDescent="0.2">
      <c r="P180" s="8"/>
    </row>
    <row r="181" spans="16:16" x14ac:dyDescent="0.2">
      <c r="P181" s="8"/>
    </row>
    <row r="182" spans="16:16" x14ac:dyDescent="0.2">
      <c r="P182" s="8"/>
    </row>
    <row r="183" spans="16:16" x14ac:dyDescent="0.2">
      <c r="P183" s="8"/>
    </row>
    <row r="184" spans="16:16" x14ac:dyDescent="0.2">
      <c r="P184" s="8"/>
    </row>
    <row r="185" spans="16:16" x14ac:dyDescent="0.2">
      <c r="P185" s="8"/>
    </row>
    <row r="186" spans="16:16" x14ac:dyDescent="0.2">
      <c r="P186" s="8"/>
    </row>
    <row r="187" spans="16:16" x14ac:dyDescent="0.2">
      <c r="P187" s="8"/>
    </row>
    <row r="188" spans="16:16" x14ac:dyDescent="0.2">
      <c r="P188" s="8"/>
    </row>
    <row r="189" spans="16:16" x14ac:dyDescent="0.2">
      <c r="P189" s="8"/>
    </row>
    <row r="190" spans="16:16" x14ac:dyDescent="0.2">
      <c r="P190" s="8"/>
    </row>
    <row r="191" spans="16:16" x14ac:dyDescent="0.2">
      <c r="P191" s="8"/>
    </row>
    <row r="192" spans="16:16" x14ac:dyDescent="0.2">
      <c r="P192" s="8"/>
    </row>
    <row r="193" spans="16:16" x14ac:dyDescent="0.2">
      <c r="P193" s="8"/>
    </row>
    <row r="194" spans="16:16" x14ac:dyDescent="0.2">
      <c r="P194" s="8"/>
    </row>
    <row r="195" spans="16:16" x14ac:dyDescent="0.2">
      <c r="P195" s="8"/>
    </row>
    <row r="196" spans="16:16" x14ac:dyDescent="0.2">
      <c r="P196" s="8"/>
    </row>
    <row r="197" spans="16:16" x14ac:dyDescent="0.2">
      <c r="P197" s="8"/>
    </row>
    <row r="198" spans="16:16" x14ac:dyDescent="0.2">
      <c r="P198" s="8"/>
    </row>
    <row r="199" spans="16:16" x14ac:dyDescent="0.2">
      <c r="P199" s="8"/>
    </row>
    <row r="200" spans="16:16" x14ac:dyDescent="0.2">
      <c r="P200" s="8"/>
    </row>
    <row r="201" spans="16:16" x14ac:dyDescent="0.2">
      <c r="P201" s="8"/>
    </row>
    <row r="202" spans="16:16" x14ac:dyDescent="0.2">
      <c r="P202" s="8"/>
    </row>
    <row r="203" spans="16:16" x14ac:dyDescent="0.2">
      <c r="P203" s="8"/>
    </row>
    <row r="204" spans="16:16" x14ac:dyDescent="0.2">
      <c r="P204" s="8"/>
    </row>
    <row r="205" spans="16:16" x14ac:dyDescent="0.2">
      <c r="P205" s="8"/>
    </row>
    <row r="206" spans="16:16" x14ac:dyDescent="0.2">
      <c r="P206" s="8"/>
    </row>
    <row r="207" spans="16:16" x14ac:dyDescent="0.2">
      <c r="P207" s="8"/>
    </row>
    <row r="208" spans="16:16" x14ac:dyDescent="0.2">
      <c r="P208" s="8"/>
    </row>
    <row r="209" spans="16:16" x14ac:dyDescent="0.2">
      <c r="P209" s="8"/>
    </row>
    <row r="210" spans="16:16" x14ac:dyDescent="0.2">
      <c r="P210" s="8"/>
    </row>
    <row r="211" spans="16:16" x14ac:dyDescent="0.2">
      <c r="P211" s="8"/>
    </row>
    <row r="212" spans="16:16" x14ac:dyDescent="0.2">
      <c r="P212" s="8"/>
    </row>
    <row r="213" spans="16:16" x14ac:dyDescent="0.2">
      <c r="P213" s="8"/>
    </row>
    <row r="214" spans="16:16" x14ac:dyDescent="0.2">
      <c r="P214" s="8"/>
    </row>
    <row r="215" spans="16:16" x14ac:dyDescent="0.2">
      <c r="P215" s="8"/>
    </row>
    <row r="216" spans="16:16" x14ac:dyDescent="0.2">
      <c r="P216" s="8"/>
    </row>
    <row r="217" spans="16:16" x14ac:dyDescent="0.2">
      <c r="P217" s="8"/>
    </row>
    <row r="218" spans="16:16" x14ac:dyDescent="0.2">
      <c r="P218" s="8"/>
    </row>
    <row r="219" spans="16:16" x14ac:dyDescent="0.2">
      <c r="P219" s="8"/>
    </row>
    <row r="220" spans="16:16" x14ac:dyDescent="0.2">
      <c r="P220" s="8"/>
    </row>
    <row r="221" spans="16:16" x14ac:dyDescent="0.2">
      <c r="P221" s="8"/>
    </row>
    <row r="222" spans="16:16" x14ac:dyDescent="0.2">
      <c r="P222" s="8"/>
    </row>
    <row r="223" spans="16:16" x14ac:dyDescent="0.2">
      <c r="P223" s="8"/>
    </row>
    <row r="224" spans="16:16" x14ac:dyDescent="0.2">
      <c r="P224" s="8"/>
    </row>
    <row r="225" spans="16:16" x14ac:dyDescent="0.2">
      <c r="P225" s="8"/>
    </row>
    <row r="226" spans="16:16" x14ac:dyDescent="0.2">
      <c r="P226" s="8"/>
    </row>
    <row r="227" spans="16:16" x14ac:dyDescent="0.2">
      <c r="P227" s="8"/>
    </row>
    <row r="228" spans="16:16" x14ac:dyDescent="0.2">
      <c r="P228" s="8"/>
    </row>
    <row r="229" spans="16:16" x14ac:dyDescent="0.2">
      <c r="P229" s="8"/>
    </row>
    <row r="230" spans="16:16" x14ac:dyDescent="0.2">
      <c r="P230" s="8"/>
    </row>
    <row r="231" spans="16:16" x14ac:dyDescent="0.2">
      <c r="P231" s="8"/>
    </row>
    <row r="232" spans="16:16" x14ac:dyDescent="0.2">
      <c r="P232" s="8"/>
    </row>
    <row r="233" spans="16:16" x14ac:dyDescent="0.2">
      <c r="P233" s="8"/>
    </row>
    <row r="234" spans="16:16" x14ac:dyDescent="0.2">
      <c r="P234" s="8"/>
    </row>
    <row r="235" spans="16:16" x14ac:dyDescent="0.2">
      <c r="P235" s="8"/>
    </row>
    <row r="236" spans="16:16" x14ac:dyDescent="0.2">
      <c r="P236" s="8"/>
    </row>
    <row r="237" spans="16:16" x14ac:dyDescent="0.2">
      <c r="P237" s="8"/>
    </row>
    <row r="238" spans="16:16" x14ac:dyDescent="0.2">
      <c r="P238" s="8"/>
    </row>
    <row r="239" spans="16:16" x14ac:dyDescent="0.2">
      <c r="P239" s="8"/>
    </row>
    <row r="240" spans="16:16" x14ac:dyDescent="0.2">
      <c r="P240" s="8"/>
    </row>
    <row r="241" spans="16:16" x14ac:dyDescent="0.2">
      <c r="P241" s="8"/>
    </row>
    <row r="242" spans="16:16" x14ac:dyDescent="0.2">
      <c r="P242" s="8"/>
    </row>
    <row r="243" spans="16:16" x14ac:dyDescent="0.2">
      <c r="P243" s="8"/>
    </row>
    <row r="244" spans="16:16" x14ac:dyDescent="0.2">
      <c r="P244" s="8"/>
    </row>
    <row r="245" spans="16:16" x14ac:dyDescent="0.2">
      <c r="P245" s="8"/>
    </row>
    <row r="246" spans="16:16" x14ac:dyDescent="0.2">
      <c r="P246" s="8"/>
    </row>
    <row r="247" spans="16:16" x14ac:dyDescent="0.2">
      <c r="P247" s="8"/>
    </row>
    <row r="248" spans="16:16" x14ac:dyDescent="0.2">
      <c r="P248" s="96"/>
    </row>
    <row r="249" spans="16:16" x14ac:dyDescent="0.2">
      <c r="P249" s="96"/>
    </row>
    <row r="250" spans="16:16" x14ac:dyDescent="0.2">
      <c r="P250" s="96"/>
    </row>
    <row r="251" spans="16:16" x14ac:dyDescent="0.2">
      <c r="P251" s="96"/>
    </row>
    <row r="252" spans="16:16" x14ac:dyDescent="0.2">
      <c r="P252" s="96"/>
    </row>
    <row r="253" spans="16:16" x14ac:dyDescent="0.2">
      <c r="P253" s="96"/>
    </row>
    <row r="254" spans="16:16" x14ac:dyDescent="0.2">
      <c r="P254" s="96"/>
    </row>
    <row r="255" spans="16:16" x14ac:dyDescent="0.2">
      <c r="P255" s="96"/>
    </row>
    <row r="256" spans="16:16" x14ac:dyDescent="0.2">
      <c r="P256" s="96"/>
    </row>
    <row r="257" spans="16:16" x14ac:dyDescent="0.2">
      <c r="P257" s="96"/>
    </row>
    <row r="258" spans="16:16" x14ac:dyDescent="0.2">
      <c r="P258" s="96"/>
    </row>
    <row r="259" spans="16:16" x14ac:dyDescent="0.2">
      <c r="P259" s="96"/>
    </row>
    <row r="260" spans="16:16" x14ac:dyDescent="0.2">
      <c r="P260" s="96"/>
    </row>
    <row r="261" spans="16:16" x14ac:dyDescent="0.2">
      <c r="P261" s="96"/>
    </row>
    <row r="262" spans="16:16" x14ac:dyDescent="0.2">
      <c r="P262" s="96"/>
    </row>
    <row r="263" spans="16:16" x14ac:dyDescent="0.2">
      <c r="P263" s="96"/>
    </row>
    <row r="264" spans="16:16" x14ac:dyDescent="0.2">
      <c r="P264" s="96"/>
    </row>
    <row r="265" spans="16:16" x14ac:dyDescent="0.2">
      <c r="P265" s="96"/>
    </row>
    <row r="266" spans="16:16" x14ac:dyDescent="0.2">
      <c r="P266" s="96"/>
    </row>
    <row r="267" spans="16:16" x14ac:dyDescent="0.2">
      <c r="P267" s="96"/>
    </row>
    <row r="268" spans="16:16" x14ac:dyDescent="0.2">
      <c r="P268" s="96"/>
    </row>
    <row r="269" spans="16:16" x14ac:dyDescent="0.2">
      <c r="P269" s="96"/>
    </row>
    <row r="270" spans="16:16" x14ac:dyDescent="0.2">
      <c r="P270" s="96"/>
    </row>
    <row r="271" spans="16:16" x14ac:dyDescent="0.2">
      <c r="P271" s="96"/>
    </row>
    <row r="272" spans="16:16" x14ac:dyDescent="0.2">
      <c r="P272" s="96"/>
    </row>
    <row r="273" spans="16:16" x14ac:dyDescent="0.2">
      <c r="P273" s="96"/>
    </row>
    <row r="274" spans="16:16" x14ac:dyDescent="0.2">
      <c r="P274" s="96"/>
    </row>
    <row r="275" spans="16:16" x14ac:dyDescent="0.2">
      <c r="P275" s="96"/>
    </row>
    <row r="276" spans="16:16" x14ac:dyDescent="0.2">
      <c r="P276" s="96"/>
    </row>
    <row r="277" spans="16:16" x14ac:dyDescent="0.2">
      <c r="P277" s="96"/>
    </row>
    <row r="278" spans="16:16" x14ac:dyDescent="0.2">
      <c r="P278" s="96"/>
    </row>
    <row r="279" spans="16:16" x14ac:dyDescent="0.2">
      <c r="P279" s="96"/>
    </row>
    <row r="280" spans="16:16" x14ac:dyDescent="0.2">
      <c r="P280" s="96"/>
    </row>
    <row r="281" spans="16:16" x14ac:dyDescent="0.2">
      <c r="P281" s="96"/>
    </row>
    <row r="282" spans="16:16" x14ac:dyDescent="0.2">
      <c r="P282" s="96"/>
    </row>
    <row r="283" spans="16:16" x14ac:dyDescent="0.2">
      <c r="P283" s="96"/>
    </row>
    <row r="284" spans="16:16" x14ac:dyDescent="0.2">
      <c r="P284" s="96"/>
    </row>
    <row r="285" spans="16:16" x14ac:dyDescent="0.2">
      <c r="P285" s="96"/>
    </row>
    <row r="286" spans="16:16" x14ac:dyDescent="0.2">
      <c r="P286" s="96"/>
    </row>
    <row r="287" spans="16:16" x14ac:dyDescent="0.2">
      <c r="P287" s="96"/>
    </row>
    <row r="288" spans="16:16" x14ac:dyDescent="0.2">
      <c r="P288" s="96"/>
    </row>
    <row r="289" spans="16:16" x14ac:dyDescent="0.2">
      <c r="P289" s="96"/>
    </row>
    <row r="290" spans="16:16" x14ac:dyDescent="0.2">
      <c r="P290" s="96"/>
    </row>
    <row r="291" spans="16:16" x14ac:dyDescent="0.2">
      <c r="P291" s="96"/>
    </row>
    <row r="292" spans="16:16" x14ac:dyDescent="0.2">
      <c r="P292" s="96"/>
    </row>
    <row r="293" spans="16:16" x14ac:dyDescent="0.2">
      <c r="P293" s="96"/>
    </row>
    <row r="294" spans="16:16" x14ac:dyDescent="0.2">
      <c r="P294" s="96"/>
    </row>
    <row r="295" spans="16:16" x14ac:dyDescent="0.2">
      <c r="P295" s="96"/>
    </row>
    <row r="296" spans="16:16" x14ac:dyDescent="0.2">
      <c r="P296" s="96"/>
    </row>
    <row r="297" spans="16:16" x14ac:dyDescent="0.2">
      <c r="P297" s="96"/>
    </row>
    <row r="298" spans="16:16" x14ac:dyDescent="0.2">
      <c r="P298" s="96"/>
    </row>
    <row r="299" spans="16:16" x14ac:dyDescent="0.2">
      <c r="P299" s="96"/>
    </row>
    <row r="300" spans="16:16" x14ac:dyDescent="0.2">
      <c r="P300" s="96"/>
    </row>
    <row r="301" spans="16:16" x14ac:dyDescent="0.2">
      <c r="P301" s="96"/>
    </row>
    <row r="302" spans="16:16" x14ac:dyDescent="0.2">
      <c r="P302" s="96"/>
    </row>
    <row r="303" spans="16:16" x14ac:dyDescent="0.2">
      <c r="P303" s="96"/>
    </row>
    <row r="304" spans="16:16" x14ac:dyDescent="0.2">
      <c r="P304" s="96"/>
    </row>
    <row r="305" spans="16:16" x14ac:dyDescent="0.2">
      <c r="P305" s="96"/>
    </row>
    <row r="306" spans="16:16" x14ac:dyDescent="0.2">
      <c r="P306" s="96"/>
    </row>
    <row r="307" spans="16:16" x14ac:dyDescent="0.2">
      <c r="P307" s="96"/>
    </row>
    <row r="308" spans="16:16" x14ac:dyDescent="0.2">
      <c r="P308" s="96"/>
    </row>
    <row r="309" spans="16:16" x14ac:dyDescent="0.2">
      <c r="P309" s="96"/>
    </row>
    <row r="310" spans="16:16" x14ac:dyDescent="0.2">
      <c r="P310" s="96"/>
    </row>
    <row r="311" spans="16:16" x14ac:dyDescent="0.2">
      <c r="P311" s="96"/>
    </row>
    <row r="312" spans="16:16" x14ac:dyDescent="0.2">
      <c r="P312" s="96"/>
    </row>
    <row r="313" spans="16:16" x14ac:dyDescent="0.2">
      <c r="P313" s="96"/>
    </row>
    <row r="314" spans="16:16" x14ac:dyDescent="0.2">
      <c r="P314" s="96"/>
    </row>
    <row r="315" spans="16:16" x14ac:dyDescent="0.2">
      <c r="P315" s="96"/>
    </row>
    <row r="316" spans="16:16" x14ac:dyDescent="0.2">
      <c r="P316" s="96"/>
    </row>
    <row r="317" spans="16:16" x14ac:dyDescent="0.2">
      <c r="P317" s="96"/>
    </row>
    <row r="318" spans="16:16" x14ac:dyDescent="0.2">
      <c r="P318" s="96"/>
    </row>
    <row r="319" spans="16:16" x14ac:dyDescent="0.2">
      <c r="P319" s="96"/>
    </row>
    <row r="320" spans="16:16" x14ac:dyDescent="0.2">
      <c r="P320" s="96"/>
    </row>
    <row r="321" spans="16:16" x14ac:dyDescent="0.2">
      <c r="P321" s="96"/>
    </row>
    <row r="322" spans="16:16" x14ac:dyDescent="0.2">
      <c r="P322" s="96"/>
    </row>
    <row r="323" spans="16:16" x14ac:dyDescent="0.2">
      <c r="P323" s="96"/>
    </row>
    <row r="324" spans="16:16" x14ac:dyDescent="0.2">
      <c r="P324" s="96"/>
    </row>
    <row r="325" spans="16:16" x14ac:dyDescent="0.2">
      <c r="P325" s="96"/>
    </row>
    <row r="326" spans="16:16" x14ac:dyDescent="0.2">
      <c r="P326" s="96"/>
    </row>
    <row r="327" spans="16:16" x14ac:dyDescent="0.2">
      <c r="P327" s="96"/>
    </row>
    <row r="328" spans="16:16" x14ac:dyDescent="0.2">
      <c r="P328" s="96"/>
    </row>
    <row r="329" spans="16:16" x14ac:dyDescent="0.2">
      <c r="P329" s="96"/>
    </row>
    <row r="330" spans="16:16" x14ac:dyDescent="0.2">
      <c r="P330" s="96"/>
    </row>
    <row r="331" spans="16:16" x14ac:dyDescent="0.2">
      <c r="P331" s="96"/>
    </row>
    <row r="332" spans="16:16" x14ac:dyDescent="0.2">
      <c r="P332" s="96"/>
    </row>
    <row r="333" spans="16:16" x14ac:dyDescent="0.2">
      <c r="P333" s="96"/>
    </row>
    <row r="334" spans="16:16" x14ac:dyDescent="0.2">
      <c r="P334" s="96"/>
    </row>
    <row r="335" spans="16:16" x14ac:dyDescent="0.2">
      <c r="P335" s="96"/>
    </row>
    <row r="336" spans="16:16" x14ac:dyDescent="0.2">
      <c r="P336" s="96"/>
    </row>
    <row r="337" spans="16:16" x14ac:dyDescent="0.2">
      <c r="P337" s="96"/>
    </row>
    <row r="338" spans="16:16" x14ac:dyDescent="0.2">
      <c r="P338" s="96"/>
    </row>
    <row r="339" spans="16:16" x14ac:dyDescent="0.2">
      <c r="P339" s="96"/>
    </row>
    <row r="340" spans="16:16" x14ac:dyDescent="0.2">
      <c r="P340" s="96"/>
    </row>
    <row r="341" spans="16:16" x14ac:dyDescent="0.2">
      <c r="P341" s="96"/>
    </row>
    <row r="342" spans="16:16" x14ac:dyDescent="0.2">
      <c r="P342" s="96"/>
    </row>
    <row r="343" spans="16:16" x14ac:dyDescent="0.2">
      <c r="P343" s="96"/>
    </row>
    <row r="344" spans="16:16" x14ac:dyDescent="0.2">
      <c r="P344" s="96"/>
    </row>
    <row r="345" spans="16:16" x14ac:dyDescent="0.2">
      <c r="P345" s="96"/>
    </row>
    <row r="346" spans="16:16" x14ac:dyDescent="0.2">
      <c r="P346" s="96"/>
    </row>
    <row r="347" spans="16:16" x14ac:dyDescent="0.2">
      <c r="P347" s="96"/>
    </row>
    <row r="348" spans="16:16" x14ac:dyDescent="0.2">
      <c r="P348" s="96"/>
    </row>
    <row r="349" spans="16:16" x14ac:dyDescent="0.2">
      <c r="P349" s="96"/>
    </row>
    <row r="350" spans="16:16" x14ac:dyDescent="0.2">
      <c r="P350" s="96"/>
    </row>
    <row r="351" spans="16:16" x14ac:dyDescent="0.2">
      <c r="P351" s="96"/>
    </row>
    <row r="352" spans="16:16" x14ac:dyDescent="0.2">
      <c r="P352" s="96"/>
    </row>
    <row r="353" spans="16:16" x14ac:dyDescent="0.2">
      <c r="P353" s="96"/>
    </row>
    <row r="354" spans="16:16" x14ac:dyDescent="0.2">
      <c r="P354" s="96"/>
    </row>
    <row r="355" spans="16:16" x14ac:dyDescent="0.2">
      <c r="P355" s="96"/>
    </row>
    <row r="356" spans="16:16" x14ac:dyDescent="0.2">
      <c r="P356" s="96"/>
    </row>
    <row r="357" spans="16:16" x14ac:dyDescent="0.2">
      <c r="P357" s="96"/>
    </row>
    <row r="358" spans="16:16" x14ac:dyDescent="0.2">
      <c r="P358" s="96"/>
    </row>
    <row r="359" spans="16:16" x14ac:dyDescent="0.2">
      <c r="P359" s="96"/>
    </row>
    <row r="360" spans="16:16" x14ac:dyDescent="0.2">
      <c r="P360" s="96"/>
    </row>
    <row r="361" spans="16:16" x14ac:dyDescent="0.2">
      <c r="P361" s="96"/>
    </row>
    <row r="362" spans="16:16" x14ac:dyDescent="0.2">
      <c r="P362" s="96"/>
    </row>
    <row r="363" spans="16:16" x14ac:dyDescent="0.2">
      <c r="P363" s="96"/>
    </row>
    <row r="364" spans="16:16" x14ac:dyDescent="0.2">
      <c r="P364" s="96"/>
    </row>
    <row r="365" spans="16:16" x14ac:dyDescent="0.2">
      <c r="P365" s="96"/>
    </row>
    <row r="366" spans="16:16" x14ac:dyDescent="0.2">
      <c r="P366" s="96"/>
    </row>
    <row r="367" spans="16:16" x14ac:dyDescent="0.2">
      <c r="P367" s="96"/>
    </row>
    <row r="368" spans="16:16" x14ac:dyDescent="0.2">
      <c r="P368" s="96"/>
    </row>
    <row r="369" spans="16:16" x14ac:dyDescent="0.2">
      <c r="P369" s="96"/>
    </row>
    <row r="370" spans="16:16" x14ac:dyDescent="0.2">
      <c r="P370" s="96"/>
    </row>
    <row r="371" spans="16:16" x14ac:dyDescent="0.2">
      <c r="P371" s="96"/>
    </row>
    <row r="372" spans="16:16" x14ac:dyDescent="0.2">
      <c r="P372" s="96"/>
    </row>
    <row r="373" spans="16:16" x14ac:dyDescent="0.2">
      <c r="P373" s="96"/>
    </row>
    <row r="374" spans="16:16" x14ac:dyDescent="0.2">
      <c r="P374" s="96"/>
    </row>
    <row r="375" spans="16:16" x14ac:dyDescent="0.2">
      <c r="P375" s="96"/>
    </row>
    <row r="376" spans="16:16" x14ac:dyDescent="0.2">
      <c r="P376" s="96"/>
    </row>
    <row r="377" spans="16:16" x14ac:dyDescent="0.2">
      <c r="P377" s="96"/>
    </row>
    <row r="378" spans="16:16" x14ac:dyDescent="0.2">
      <c r="P378" s="96"/>
    </row>
    <row r="379" spans="16:16" x14ac:dyDescent="0.2">
      <c r="P379" s="96"/>
    </row>
    <row r="380" spans="16:16" x14ac:dyDescent="0.2">
      <c r="P380" s="96"/>
    </row>
    <row r="381" spans="16:16" x14ac:dyDescent="0.2">
      <c r="P381" s="96"/>
    </row>
    <row r="382" spans="16:16" x14ac:dyDescent="0.2">
      <c r="P382" s="96"/>
    </row>
    <row r="383" spans="16:16" x14ac:dyDescent="0.2">
      <c r="P383" s="96"/>
    </row>
    <row r="384" spans="16:16" x14ac:dyDescent="0.2">
      <c r="P384" s="96"/>
    </row>
    <row r="385" spans="16:16" x14ac:dyDescent="0.2">
      <c r="P385" s="96"/>
    </row>
    <row r="386" spans="16:16" x14ac:dyDescent="0.2">
      <c r="P386" s="96"/>
    </row>
    <row r="387" spans="16:16" x14ac:dyDescent="0.2">
      <c r="P387" s="96"/>
    </row>
    <row r="388" spans="16:16" x14ac:dyDescent="0.2">
      <c r="P388" s="96"/>
    </row>
    <row r="389" spans="16:16" x14ac:dyDescent="0.2">
      <c r="P389" s="96"/>
    </row>
    <row r="390" spans="16:16" x14ac:dyDescent="0.2">
      <c r="P390" s="96"/>
    </row>
    <row r="391" spans="16:16" x14ac:dyDescent="0.2">
      <c r="P391" s="96"/>
    </row>
    <row r="392" spans="16:16" x14ac:dyDescent="0.2">
      <c r="P392" s="96"/>
    </row>
    <row r="393" spans="16:16" x14ac:dyDescent="0.2">
      <c r="P393" s="96"/>
    </row>
    <row r="394" spans="16:16" x14ac:dyDescent="0.2">
      <c r="P394" s="96"/>
    </row>
    <row r="395" spans="16:16" x14ac:dyDescent="0.2">
      <c r="P395" s="96"/>
    </row>
    <row r="396" spans="16:16" x14ac:dyDescent="0.2">
      <c r="P396" s="96"/>
    </row>
    <row r="397" spans="16:16" x14ac:dyDescent="0.2">
      <c r="P397" s="96"/>
    </row>
    <row r="398" spans="16:16" x14ac:dyDescent="0.2">
      <c r="P398" s="96"/>
    </row>
    <row r="399" spans="16:16" x14ac:dyDescent="0.2">
      <c r="P399" s="96"/>
    </row>
    <row r="400" spans="16:16" x14ac:dyDescent="0.2">
      <c r="P400" s="96"/>
    </row>
    <row r="401" spans="16:16" x14ac:dyDescent="0.2">
      <c r="P401" s="96"/>
    </row>
    <row r="402" spans="16:16" x14ac:dyDescent="0.2">
      <c r="P402" s="96"/>
    </row>
    <row r="403" spans="16:16" x14ac:dyDescent="0.2">
      <c r="P403" s="96"/>
    </row>
    <row r="404" spans="16:16" x14ac:dyDescent="0.2">
      <c r="P404" s="96"/>
    </row>
    <row r="405" spans="16:16" x14ac:dyDescent="0.2">
      <c r="P405" s="96"/>
    </row>
    <row r="406" spans="16:16" x14ac:dyDescent="0.2">
      <c r="P406" s="96"/>
    </row>
    <row r="407" spans="16:16" x14ac:dyDescent="0.2">
      <c r="P407" s="96"/>
    </row>
    <row r="408" spans="16:16" x14ac:dyDescent="0.2">
      <c r="P408" s="96"/>
    </row>
    <row r="409" spans="16:16" x14ac:dyDescent="0.2">
      <c r="P409" s="96"/>
    </row>
    <row r="410" spans="16:16" x14ac:dyDescent="0.2">
      <c r="P410" s="96"/>
    </row>
    <row r="411" spans="16:16" x14ac:dyDescent="0.2">
      <c r="P411" s="96"/>
    </row>
    <row r="412" spans="16:16" x14ac:dyDescent="0.2">
      <c r="P412" s="96"/>
    </row>
    <row r="413" spans="16:16" x14ac:dyDescent="0.2">
      <c r="P413" s="96"/>
    </row>
    <row r="414" spans="16:16" x14ac:dyDescent="0.2">
      <c r="P414" s="96"/>
    </row>
    <row r="415" spans="16:16" x14ac:dyDescent="0.2">
      <c r="P415" s="96"/>
    </row>
    <row r="416" spans="16:16" x14ac:dyDescent="0.2">
      <c r="P416" s="96"/>
    </row>
    <row r="417" spans="16:16" x14ac:dyDescent="0.2">
      <c r="P417" s="96"/>
    </row>
    <row r="418" spans="16:16" x14ac:dyDescent="0.2">
      <c r="P418" s="96"/>
    </row>
    <row r="419" spans="16:16" x14ac:dyDescent="0.2">
      <c r="P419" s="96"/>
    </row>
    <row r="420" spans="16:16" x14ac:dyDescent="0.2">
      <c r="P420" s="96"/>
    </row>
    <row r="421" spans="16:16" x14ac:dyDescent="0.2">
      <c r="P421" s="96"/>
    </row>
    <row r="422" spans="16:16" x14ac:dyDescent="0.2">
      <c r="P422" s="96"/>
    </row>
    <row r="423" spans="16:16" x14ac:dyDescent="0.2">
      <c r="P423" s="96"/>
    </row>
    <row r="424" spans="16:16" x14ac:dyDescent="0.2">
      <c r="P424" s="96"/>
    </row>
    <row r="425" spans="16:16" x14ac:dyDescent="0.2">
      <c r="P425" s="96"/>
    </row>
    <row r="426" spans="16:16" x14ac:dyDescent="0.2">
      <c r="P426" s="96"/>
    </row>
    <row r="427" spans="16:16" x14ac:dyDescent="0.2">
      <c r="P427" s="96"/>
    </row>
    <row r="428" spans="16:16" x14ac:dyDescent="0.2">
      <c r="P428" s="96"/>
    </row>
    <row r="429" spans="16:16" x14ac:dyDescent="0.2">
      <c r="P429" s="96"/>
    </row>
    <row r="430" spans="16:16" x14ac:dyDescent="0.2">
      <c r="P430" s="96"/>
    </row>
    <row r="431" spans="16:16" x14ac:dyDescent="0.2">
      <c r="P431" s="96"/>
    </row>
    <row r="432" spans="16:16" x14ac:dyDescent="0.2">
      <c r="P432" s="96"/>
    </row>
    <row r="433" spans="16:16" x14ac:dyDescent="0.2">
      <c r="P433" s="96"/>
    </row>
    <row r="434" spans="16:16" x14ac:dyDescent="0.2">
      <c r="P434" s="96"/>
    </row>
    <row r="435" spans="16:16" x14ac:dyDescent="0.2">
      <c r="P435" s="96"/>
    </row>
    <row r="436" spans="16:16" x14ac:dyDescent="0.2">
      <c r="P436" s="96"/>
    </row>
    <row r="437" spans="16:16" x14ac:dyDescent="0.2">
      <c r="P437" s="96"/>
    </row>
    <row r="438" spans="16:16" x14ac:dyDescent="0.2">
      <c r="P438" s="96"/>
    </row>
    <row r="439" spans="16:16" x14ac:dyDescent="0.2">
      <c r="P439" s="96"/>
    </row>
    <row r="440" spans="16:16" x14ac:dyDescent="0.2">
      <c r="P440" s="96"/>
    </row>
    <row r="441" spans="16:16" x14ac:dyDescent="0.2">
      <c r="P441" s="96"/>
    </row>
    <row r="442" spans="16:16" x14ac:dyDescent="0.2">
      <c r="P442" s="96"/>
    </row>
    <row r="443" spans="16:16" x14ac:dyDescent="0.2">
      <c r="P443" s="96"/>
    </row>
    <row r="444" spans="16:16" x14ac:dyDescent="0.2">
      <c r="P444" s="96"/>
    </row>
    <row r="445" spans="16:16" x14ac:dyDescent="0.2">
      <c r="P445" s="96"/>
    </row>
    <row r="446" spans="16:16" x14ac:dyDescent="0.2">
      <c r="P446" s="96"/>
    </row>
    <row r="447" spans="16:16" x14ac:dyDescent="0.2">
      <c r="P447" s="96"/>
    </row>
    <row r="448" spans="16:16" x14ac:dyDescent="0.2">
      <c r="P448" s="96"/>
    </row>
    <row r="449" spans="16:16" x14ac:dyDescent="0.2">
      <c r="P449" s="96"/>
    </row>
    <row r="450" spans="16:16" x14ac:dyDescent="0.2">
      <c r="P450" s="96"/>
    </row>
    <row r="451" spans="16:16" x14ac:dyDescent="0.2">
      <c r="P451" s="96"/>
    </row>
    <row r="452" spans="16:16" x14ac:dyDescent="0.2">
      <c r="P452" s="96"/>
    </row>
    <row r="453" spans="16:16" x14ac:dyDescent="0.2">
      <c r="P453" s="96"/>
    </row>
    <row r="454" spans="16:16" x14ac:dyDescent="0.2">
      <c r="P454" s="96"/>
    </row>
    <row r="455" spans="16:16" x14ac:dyDescent="0.2">
      <c r="P455" s="96"/>
    </row>
    <row r="456" spans="16:16" x14ac:dyDescent="0.2">
      <c r="P456" s="96"/>
    </row>
    <row r="457" spans="16:16" x14ac:dyDescent="0.2">
      <c r="P457" s="96"/>
    </row>
    <row r="458" spans="16:16" x14ac:dyDescent="0.2">
      <c r="P458" s="96"/>
    </row>
    <row r="459" spans="16:16" x14ac:dyDescent="0.2">
      <c r="P459" s="96"/>
    </row>
    <row r="460" spans="16:16" x14ac:dyDescent="0.2">
      <c r="P460" s="96"/>
    </row>
    <row r="461" spans="16:16" x14ac:dyDescent="0.2">
      <c r="P461" s="96"/>
    </row>
    <row r="462" spans="16:16" x14ac:dyDescent="0.2">
      <c r="P462" s="96"/>
    </row>
    <row r="463" spans="16:16" x14ac:dyDescent="0.2">
      <c r="P463" s="96"/>
    </row>
    <row r="464" spans="16:16" x14ac:dyDescent="0.2">
      <c r="P464" s="96"/>
    </row>
    <row r="465" spans="16:16" x14ac:dyDescent="0.2">
      <c r="P465" s="96"/>
    </row>
    <row r="466" spans="16:16" x14ac:dyDescent="0.2">
      <c r="P466" s="96"/>
    </row>
    <row r="467" spans="16:16" x14ac:dyDescent="0.2">
      <c r="P467" s="96"/>
    </row>
    <row r="468" spans="16:16" x14ac:dyDescent="0.2">
      <c r="P468" s="96"/>
    </row>
    <row r="469" spans="16:16" x14ac:dyDescent="0.2">
      <c r="P469" s="96"/>
    </row>
    <row r="470" spans="16:16" x14ac:dyDescent="0.2">
      <c r="P470" s="96"/>
    </row>
    <row r="471" spans="16:16" x14ac:dyDescent="0.2">
      <c r="P471" s="96"/>
    </row>
    <row r="472" spans="16:16" x14ac:dyDescent="0.2">
      <c r="P472" s="96"/>
    </row>
    <row r="473" spans="16:16" x14ac:dyDescent="0.2">
      <c r="P473" s="96"/>
    </row>
    <row r="474" spans="16:16" x14ac:dyDescent="0.2">
      <c r="P474" s="96"/>
    </row>
    <row r="475" spans="16:16" x14ac:dyDescent="0.2">
      <c r="P475" s="96"/>
    </row>
    <row r="476" spans="16:16" x14ac:dyDescent="0.2">
      <c r="P476" s="96"/>
    </row>
    <row r="477" spans="16:16" x14ac:dyDescent="0.2">
      <c r="P477" s="96"/>
    </row>
    <row r="478" spans="16:16" x14ac:dyDescent="0.2">
      <c r="P478" s="96"/>
    </row>
    <row r="479" spans="16:16" x14ac:dyDescent="0.2">
      <c r="P479" s="96"/>
    </row>
    <row r="480" spans="16:16" x14ac:dyDescent="0.2">
      <c r="P480" s="96"/>
    </row>
    <row r="481" spans="16:16" x14ac:dyDescent="0.2">
      <c r="P481" s="96"/>
    </row>
    <row r="482" spans="16:16" x14ac:dyDescent="0.2">
      <c r="P482" s="96"/>
    </row>
    <row r="483" spans="16:16" x14ac:dyDescent="0.2">
      <c r="P483" s="96"/>
    </row>
    <row r="484" spans="16:16" x14ac:dyDescent="0.2">
      <c r="P484" s="96"/>
    </row>
    <row r="485" spans="16:16" x14ac:dyDescent="0.2">
      <c r="P485" s="96"/>
    </row>
    <row r="486" spans="16:16" x14ac:dyDescent="0.2">
      <c r="P486" s="96"/>
    </row>
    <row r="487" spans="16:16" x14ac:dyDescent="0.2">
      <c r="P487" s="96"/>
    </row>
    <row r="488" spans="16:16" x14ac:dyDescent="0.2">
      <c r="P488" s="96"/>
    </row>
    <row r="489" spans="16:16" x14ac:dyDescent="0.2">
      <c r="P489" s="96"/>
    </row>
    <row r="490" spans="16:16" x14ac:dyDescent="0.2">
      <c r="P490" s="96"/>
    </row>
    <row r="491" spans="16:16" x14ac:dyDescent="0.2">
      <c r="P491" s="96"/>
    </row>
    <row r="492" spans="16:16" x14ac:dyDescent="0.2">
      <c r="P492" s="96"/>
    </row>
    <row r="493" spans="16:16" x14ac:dyDescent="0.2">
      <c r="P493" s="96"/>
    </row>
    <row r="494" spans="16:16" x14ac:dyDescent="0.2">
      <c r="P494" s="96"/>
    </row>
    <row r="495" spans="16:16" x14ac:dyDescent="0.2">
      <c r="P495" s="96"/>
    </row>
    <row r="496" spans="16:16" x14ac:dyDescent="0.2">
      <c r="P496" s="96"/>
    </row>
    <row r="497" spans="16:16" x14ac:dyDescent="0.2">
      <c r="P497" s="96"/>
    </row>
    <row r="498" spans="16:16" x14ac:dyDescent="0.2">
      <c r="P498" s="96"/>
    </row>
    <row r="499" spans="16:16" x14ac:dyDescent="0.2">
      <c r="P499" s="96"/>
    </row>
    <row r="500" spans="16:16" x14ac:dyDescent="0.2">
      <c r="P500" s="96"/>
    </row>
    <row r="501" spans="16:16" x14ac:dyDescent="0.2">
      <c r="P501" s="96"/>
    </row>
    <row r="502" spans="16:16" x14ac:dyDescent="0.2">
      <c r="P502" s="96"/>
    </row>
    <row r="503" spans="16:16" x14ac:dyDescent="0.2">
      <c r="P503" s="96"/>
    </row>
    <row r="504" spans="16:16" x14ac:dyDescent="0.2">
      <c r="P504" s="96"/>
    </row>
    <row r="505" spans="16:16" x14ac:dyDescent="0.2">
      <c r="P505" s="96"/>
    </row>
    <row r="506" spans="16:16" x14ac:dyDescent="0.2">
      <c r="P506" s="96"/>
    </row>
    <row r="507" spans="16:16" x14ac:dyDescent="0.2">
      <c r="P507" s="96"/>
    </row>
    <row r="508" spans="16:16" x14ac:dyDescent="0.2">
      <c r="P508" s="96"/>
    </row>
    <row r="509" spans="16:16" x14ac:dyDescent="0.2">
      <c r="P509" s="96"/>
    </row>
    <row r="510" spans="16:16" x14ac:dyDescent="0.2">
      <c r="P510" s="96"/>
    </row>
    <row r="511" spans="16:16" x14ac:dyDescent="0.2">
      <c r="P511" s="96"/>
    </row>
    <row r="512" spans="16:16" x14ac:dyDescent="0.2">
      <c r="P512" s="96"/>
    </row>
    <row r="513" spans="16:16" x14ac:dyDescent="0.2">
      <c r="P513" s="96"/>
    </row>
    <row r="514" spans="16:16" x14ac:dyDescent="0.2">
      <c r="P514" s="96"/>
    </row>
    <row r="515" spans="16:16" x14ac:dyDescent="0.2">
      <c r="P515" s="96"/>
    </row>
    <row r="516" spans="16:16" x14ac:dyDescent="0.2">
      <c r="P516" s="96"/>
    </row>
    <row r="517" spans="16:16" x14ac:dyDescent="0.2">
      <c r="P517" s="96"/>
    </row>
    <row r="518" spans="16:16" x14ac:dyDescent="0.2">
      <c r="P518" s="96"/>
    </row>
    <row r="519" spans="16:16" x14ac:dyDescent="0.2">
      <c r="P519" s="96"/>
    </row>
    <row r="520" spans="16:16" x14ac:dyDescent="0.2">
      <c r="P520" s="96"/>
    </row>
    <row r="521" spans="16:16" x14ac:dyDescent="0.2">
      <c r="P521" s="96"/>
    </row>
    <row r="522" spans="16:16" x14ac:dyDescent="0.2">
      <c r="P522" s="96"/>
    </row>
    <row r="523" spans="16:16" x14ac:dyDescent="0.2">
      <c r="P523" s="96"/>
    </row>
    <row r="524" spans="16:16" x14ac:dyDescent="0.2">
      <c r="P524" s="96"/>
    </row>
    <row r="525" spans="16:16" x14ac:dyDescent="0.2">
      <c r="P525" s="96"/>
    </row>
    <row r="526" spans="16:16" x14ac:dyDescent="0.2">
      <c r="P526" s="96"/>
    </row>
    <row r="527" spans="16:16" x14ac:dyDescent="0.2">
      <c r="P527" s="96"/>
    </row>
    <row r="528" spans="16:16" x14ac:dyDescent="0.2">
      <c r="P528" s="96"/>
    </row>
    <row r="529" spans="16:16" x14ac:dyDescent="0.2">
      <c r="P529" s="96"/>
    </row>
    <row r="530" spans="16:16" x14ac:dyDescent="0.2">
      <c r="P530" s="96"/>
    </row>
    <row r="531" spans="16:16" x14ac:dyDescent="0.2">
      <c r="P531" s="96"/>
    </row>
    <row r="532" spans="16:16" x14ac:dyDescent="0.2">
      <c r="P532" s="96"/>
    </row>
    <row r="533" spans="16:16" x14ac:dyDescent="0.2">
      <c r="P533" s="96"/>
    </row>
    <row r="534" spans="16:16" x14ac:dyDescent="0.2">
      <c r="P534" s="96"/>
    </row>
    <row r="535" spans="16:16" x14ac:dyDescent="0.2">
      <c r="P535" s="96"/>
    </row>
    <row r="536" spans="16:16" x14ac:dyDescent="0.2">
      <c r="P536" s="96"/>
    </row>
    <row r="537" spans="16:16" x14ac:dyDescent="0.2">
      <c r="P537" s="96"/>
    </row>
    <row r="538" spans="16:16" x14ac:dyDescent="0.2">
      <c r="P538" s="96"/>
    </row>
    <row r="539" spans="16:16" x14ac:dyDescent="0.2">
      <c r="P539" s="96"/>
    </row>
    <row r="540" spans="16:16" x14ac:dyDescent="0.2">
      <c r="P540" s="96"/>
    </row>
    <row r="541" spans="16:16" x14ac:dyDescent="0.2">
      <c r="P541" s="96"/>
    </row>
    <row r="542" spans="16:16" x14ac:dyDescent="0.2">
      <c r="P542" s="96"/>
    </row>
    <row r="543" spans="16:16" x14ac:dyDescent="0.2">
      <c r="P543" s="96"/>
    </row>
    <row r="544" spans="16:16" x14ac:dyDescent="0.2">
      <c r="P544" s="96"/>
    </row>
    <row r="545" spans="16:16" x14ac:dyDescent="0.2">
      <c r="P545" s="96"/>
    </row>
    <row r="546" spans="16:16" x14ac:dyDescent="0.2">
      <c r="P546" s="96"/>
    </row>
    <row r="547" spans="16:16" x14ac:dyDescent="0.2">
      <c r="P547" s="96"/>
    </row>
    <row r="548" spans="16:16" x14ac:dyDescent="0.2">
      <c r="P548" s="96"/>
    </row>
    <row r="549" spans="16:16" x14ac:dyDescent="0.2">
      <c r="P549" s="96"/>
    </row>
    <row r="550" spans="16:16" x14ac:dyDescent="0.2">
      <c r="P550" s="96"/>
    </row>
    <row r="551" spans="16:16" x14ac:dyDescent="0.2">
      <c r="P551" s="96"/>
    </row>
    <row r="552" spans="16:16" x14ac:dyDescent="0.2">
      <c r="P552" s="96"/>
    </row>
    <row r="553" spans="16:16" x14ac:dyDescent="0.2">
      <c r="P553" s="96"/>
    </row>
    <row r="554" spans="16:16" x14ac:dyDescent="0.2">
      <c r="P554" s="96"/>
    </row>
    <row r="555" spans="16:16" x14ac:dyDescent="0.2">
      <c r="P555" s="96"/>
    </row>
    <row r="556" spans="16:16" x14ac:dyDescent="0.2">
      <c r="P556" s="96"/>
    </row>
    <row r="557" spans="16:16" x14ac:dyDescent="0.2">
      <c r="P557" s="96"/>
    </row>
    <row r="558" spans="16:16" x14ac:dyDescent="0.2">
      <c r="P558" s="96"/>
    </row>
    <row r="559" spans="16:16" x14ac:dyDescent="0.2">
      <c r="P559" s="96"/>
    </row>
    <row r="560" spans="16:16" x14ac:dyDescent="0.2">
      <c r="P560" s="96"/>
    </row>
    <row r="561" spans="16:16" x14ac:dyDescent="0.2">
      <c r="P561" s="96"/>
    </row>
    <row r="562" spans="16:16" x14ac:dyDescent="0.2">
      <c r="P562" s="96"/>
    </row>
    <row r="563" spans="16:16" x14ac:dyDescent="0.2">
      <c r="P563" s="96"/>
    </row>
    <row r="564" spans="16:16" x14ac:dyDescent="0.2">
      <c r="P564" s="96"/>
    </row>
    <row r="565" spans="16:16" x14ac:dyDescent="0.2">
      <c r="P565" s="96"/>
    </row>
    <row r="566" spans="16:16" x14ac:dyDescent="0.2">
      <c r="P566" s="96"/>
    </row>
    <row r="567" spans="16:16" x14ac:dyDescent="0.2">
      <c r="P567" s="96"/>
    </row>
    <row r="568" spans="16:16" x14ac:dyDescent="0.2">
      <c r="P568" s="96"/>
    </row>
    <row r="569" spans="16:16" x14ac:dyDescent="0.2">
      <c r="P569" s="96"/>
    </row>
    <row r="570" spans="16:16" x14ac:dyDescent="0.2">
      <c r="P570" s="96"/>
    </row>
    <row r="571" spans="16:16" x14ac:dyDescent="0.2">
      <c r="P571" s="96"/>
    </row>
    <row r="572" spans="16:16" x14ac:dyDescent="0.2">
      <c r="P572" s="96"/>
    </row>
    <row r="573" spans="16:16" x14ac:dyDescent="0.2">
      <c r="P573" s="96"/>
    </row>
    <row r="574" spans="16:16" x14ac:dyDescent="0.2">
      <c r="P574" s="96"/>
    </row>
    <row r="575" spans="16:16" x14ac:dyDescent="0.2">
      <c r="P575" s="96"/>
    </row>
    <row r="576" spans="16:16" x14ac:dyDescent="0.2">
      <c r="P576" s="96"/>
    </row>
    <row r="577" spans="16:16" x14ac:dyDescent="0.2">
      <c r="P577" s="96"/>
    </row>
    <row r="578" spans="16:16" x14ac:dyDescent="0.2">
      <c r="P578" s="96"/>
    </row>
    <row r="579" spans="16:16" x14ac:dyDescent="0.2">
      <c r="P579" s="96"/>
    </row>
    <row r="580" spans="16:16" x14ac:dyDescent="0.2">
      <c r="P580" s="96"/>
    </row>
    <row r="581" spans="16:16" x14ac:dyDescent="0.2">
      <c r="P581" s="96"/>
    </row>
    <row r="582" spans="16:16" x14ac:dyDescent="0.2">
      <c r="P582" s="96"/>
    </row>
    <row r="583" spans="16:16" x14ac:dyDescent="0.2">
      <c r="P583" s="96"/>
    </row>
    <row r="584" spans="16:16" x14ac:dyDescent="0.2">
      <c r="P584" s="96"/>
    </row>
    <row r="585" spans="16:16" x14ac:dyDescent="0.2">
      <c r="P585" s="96"/>
    </row>
    <row r="586" spans="16:16" x14ac:dyDescent="0.2">
      <c r="P586" s="96"/>
    </row>
    <row r="587" spans="16:16" x14ac:dyDescent="0.2">
      <c r="P587" s="96"/>
    </row>
    <row r="588" spans="16:16" x14ac:dyDescent="0.2">
      <c r="P588" s="96"/>
    </row>
    <row r="589" spans="16:16" x14ac:dyDescent="0.2">
      <c r="P589" s="96"/>
    </row>
    <row r="590" spans="16:16" x14ac:dyDescent="0.2">
      <c r="P590" s="96"/>
    </row>
    <row r="591" spans="16:16" x14ac:dyDescent="0.2">
      <c r="P591" s="96"/>
    </row>
    <row r="592" spans="16:16" x14ac:dyDescent="0.2">
      <c r="P592" s="96"/>
    </row>
    <row r="593" spans="16:16" x14ac:dyDescent="0.2">
      <c r="P593" s="96"/>
    </row>
    <row r="594" spans="16:16" x14ac:dyDescent="0.2">
      <c r="P594" s="96"/>
    </row>
    <row r="595" spans="16:16" x14ac:dyDescent="0.2">
      <c r="P595" s="96"/>
    </row>
    <row r="596" spans="16:16" x14ac:dyDescent="0.2">
      <c r="P596" s="96"/>
    </row>
    <row r="597" spans="16:16" x14ac:dyDescent="0.2">
      <c r="P597" s="96"/>
    </row>
    <row r="598" spans="16:16" x14ac:dyDescent="0.2">
      <c r="P598" s="96"/>
    </row>
    <row r="599" spans="16:16" x14ac:dyDescent="0.2">
      <c r="P599" s="96"/>
    </row>
    <row r="600" spans="16:16" x14ac:dyDescent="0.2">
      <c r="P600" s="96"/>
    </row>
    <row r="601" spans="16:16" x14ac:dyDescent="0.2">
      <c r="P601" s="96"/>
    </row>
    <row r="602" spans="16:16" x14ac:dyDescent="0.2">
      <c r="P602" s="96"/>
    </row>
    <row r="603" spans="16:16" x14ac:dyDescent="0.2">
      <c r="P603" s="96"/>
    </row>
    <row r="604" spans="16:16" x14ac:dyDescent="0.2">
      <c r="P604" s="96"/>
    </row>
    <row r="605" spans="16:16" x14ac:dyDescent="0.2">
      <c r="P605" s="96"/>
    </row>
    <row r="606" spans="16:16" x14ac:dyDescent="0.2">
      <c r="P606" s="96"/>
    </row>
    <row r="607" spans="16:16" x14ac:dyDescent="0.2">
      <c r="P607" s="96"/>
    </row>
    <row r="608" spans="16:16" x14ac:dyDescent="0.2">
      <c r="P608" s="96"/>
    </row>
    <row r="609" spans="16:16" x14ac:dyDescent="0.2">
      <c r="P609" s="96"/>
    </row>
    <row r="610" spans="16:16" x14ac:dyDescent="0.2">
      <c r="P610" s="96"/>
    </row>
    <row r="611" spans="16:16" x14ac:dyDescent="0.2">
      <c r="P611" s="96"/>
    </row>
    <row r="612" spans="16:16" x14ac:dyDescent="0.2">
      <c r="P612" s="96"/>
    </row>
    <row r="613" spans="16:16" x14ac:dyDescent="0.2">
      <c r="P613" s="96"/>
    </row>
    <row r="614" spans="16:16" x14ac:dyDescent="0.2">
      <c r="P614" s="96"/>
    </row>
    <row r="615" spans="16:16" x14ac:dyDescent="0.2">
      <c r="P615" s="96"/>
    </row>
    <row r="616" spans="16:16" x14ac:dyDescent="0.2">
      <c r="P616" s="96"/>
    </row>
    <row r="617" spans="16:16" x14ac:dyDescent="0.2">
      <c r="P617" s="96"/>
    </row>
    <row r="618" spans="16:16" x14ac:dyDescent="0.2">
      <c r="P618" s="96"/>
    </row>
    <row r="619" spans="16:16" x14ac:dyDescent="0.2">
      <c r="P619" s="96"/>
    </row>
    <row r="620" spans="16:16" x14ac:dyDescent="0.2">
      <c r="P620" s="96"/>
    </row>
    <row r="621" spans="16:16" x14ac:dyDescent="0.2">
      <c r="P621" s="96"/>
    </row>
    <row r="622" spans="16:16" x14ac:dyDescent="0.2">
      <c r="P622" s="96"/>
    </row>
    <row r="623" spans="16:16" x14ac:dyDescent="0.2">
      <c r="P623" s="96"/>
    </row>
    <row r="624" spans="16:16" x14ac:dyDescent="0.2">
      <c r="P624" s="96"/>
    </row>
    <row r="625" spans="16:16" x14ac:dyDescent="0.2">
      <c r="P625" s="96"/>
    </row>
    <row r="626" spans="16:16" x14ac:dyDescent="0.2">
      <c r="P626" s="96"/>
    </row>
    <row r="627" spans="16:16" x14ac:dyDescent="0.2">
      <c r="P627" s="96"/>
    </row>
    <row r="628" spans="16:16" x14ac:dyDescent="0.2">
      <c r="P628" s="96"/>
    </row>
    <row r="629" spans="16:16" x14ac:dyDescent="0.2">
      <c r="P629" s="96"/>
    </row>
    <row r="630" spans="16:16" x14ac:dyDescent="0.2">
      <c r="P630" s="96"/>
    </row>
    <row r="631" spans="16:16" x14ac:dyDescent="0.2">
      <c r="P631" s="96"/>
    </row>
    <row r="632" spans="16:16" x14ac:dyDescent="0.2">
      <c r="P632" s="96"/>
    </row>
    <row r="633" spans="16:16" x14ac:dyDescent="0.2">
      <c r="P633" s="96"/>
    </row>
    <row r="634" spans="16:16" x14ac:dyDescent="0.2">
      <c r="P634" s="96"/>
    </row>
    <row r="635" spans="16:16" x14ac:dyDescent="0.2">
      <c r="P635" s="96"/>
    </row>
    <row r="636" spans="16:16" x14ac:dyDescent="0.2">
      <c r="P636" s="96"/>
    </row>
    <row r="637" spans="16:16" x14ac:dyDescent="0.2">
      <c r="P637" s="96"/>
    </row>
    <row r="638" spans="16:16" x14ac:dyDescent="0.2">
      <c r="P638" s="96"/>
    </row>
    <row r="639" spans="16:16" x14ac:dyDescent="0.2">
      <c r="P639" s="96"/>
    </row>
    <row r="640" spans="16:16" x14ac:dyDescent="0.2">
      <c r="P640" s="96"/>
    </row>
    <row r="641" spans="16:16" x14ac:dyDescent="0.2">
      <c r="P641" s="96"/>
    </row>
    <row r="642" spans="16:16" x14ac:dyDescent="0.2">
      <c r="P642" s="96"/>
    </row>
    <row r="643" spans="16:16" x14ac:dyDescent="0.2">
      <c r="P643" s="96"/>
    </row>
    <row r="644" spans="16:16" x14ac:dyDescent="0.2">
      <c r="P644" s="96"/>
    </row>
    <row r="645" spans="16:16" x14ac:dyDescent="0.2">
      <c r="P645" s="96"/>
    </row>
    <row r="646" spans="16:16" x14ac:dyDescent="0.2">
      <c r="P646" s="96"/>
    </row>
    <row r="647" spans="16:16" x14ac:dyDescent="0.2">
      <c r="P647" s="96"/>
    </row>
    <row r="648" spans="16:16" x14ac:dyDescent="0.2">
      <c r="P648" s="96"/>
    </row>
    <row r="649" spans="16:16" x14ac:dyDescent="0.2">
      <c r="P649" s="96"/>
    </row>
    <row r="650" spans="16:16" x14ac:dyDescent="0.2">
      <c r="P650" s="96"/>
    </row>
    <row r="651" spans="16:16" x14ac:dyDescent="0.2">
      <c r="P651" s="96"/>
    </row>
    <row r="652" spans="16:16" x14ac:dyDescent="0.2">
      <c r="P652" s="96"/>
    </row>
    <row r="653" spans="16:16" x14ac:dyDescent="0.2">
      <c r="P653" s="96"/>
    </row>
    <row r="654" spans="16:16" x14ac:dyDescent="0.2">
      <c r="P654" s="96"/>
    </row>
    <row r="655" spans="16:16" x14ac:dyDescent="0.2">
      <c r="P655" s="96"/>
    </row>
    <row r="656" spans="16:16" x14ac:dyDescent="0.2">
      <c r="P656" s="96"/>
    </row>
    <row r="657" spans="16:16" x14ac:dyDescent="0.2">
      <c r="P657" s="96"/>
    </row>
    <row r="658" spans="16:16" x14ac:dyDescent="0.2">
      <c r="P658" s="96"/>
    </row>
    <row r="659" spans="16:16" x14ac:dyDescent="0.2">
      <c r="P659" s="96"/>
    </row>
    <row r="660" spans="16:16" x14ac:dyDescent="0.2">
      <c r="P660" s="96"/>
    </row>
    <row r="661" spans="16:16" x14ac:dyDescent="0.2">
      <c r="P661" s="96"/>
    </row>
    <row r="662" spans="16:16" x14ac:dyDescent="0.2">
      <c r="P662" s="96"/>
    </row>
    <row r="663" spans="16:16" x14ac:dyDescent="0.2">
      <c r="P663" s="96"/>
    </row>
    <row r="664" spans="16:16" x14ac:dyDescent="0.2">
      <c r="P664" s="96"/>
    </row>
    <row r="665" spans="16:16" x14ac:dyDescent="0.2">
      <c r="P665" s="96"/>
    </row>
    <row r="666" spans="16:16" x14ac:dyDescent="0.2">
      <c r="P666" s="96"/>
    </row>
    <row r="667" spans="16:16" x14ac:dyDescent="0.2">
      <c r="P667" s="96"/>
    </row>
    <row r="668" spans="16:16" x14ac:dyDescent="0.2">
      <c r="P668" s="96"/>
    </row>
    <row r="669" spans="16:16" x14ac:dyDescent="0.2">
      <c r="P669" s="96"/>
    </row>
    <row r="670" spans="16:16" x14ac:dyDescent="0.2">
      <c r="P670" s="96"/>
    </row>
    <row r="671" spans="16:16" x14ac:dyDescent="0.2">
      <c r="P671" s="96"/>
    </row>
    <row r="672" spans="16:16" x14ac:dyDescent="0.2">
      <c r="P672" s="96"/>
    </row>
    <row r="673" spans="16:16" x14ac:dyDescent="0.2">
      <c r="P673" s="96"/>
    </row>
    <row r="674" spans="16:16" x14ac:dyDescent="0.2">
      <c r="P674" s="96"/>
    </row>
    <row r="675" spans="16:16" x14ac:dyDescent="0.2">
      <c r="P675" s="96"/>
    </row>
    <row r="676" spans="16:16" x14ac:dyDescent="0.2">
      <c r="P676" s="96"/>
    </row>
    <row r="677" spans="16:16" x14ac:dyDescent="0.2">
      <c r="P677" s="96"/>
    </row>
    <row r="678" spans="16:16" x14ac:dyDescent="0.2">
      <c r="P678" s="96"/>
    </row>
    <row r="679" spans="16:16" x14ac:dyDescent="0.2">
      <c r="P679" s="96"/>
    </row>
    <row r="680" spans="16:16" x14ac:dyDescent="0.2">
      <c r="P680" s="96"/>
    </row>
    <row r="681" spans="16:16" x14ac:dyDescent="0.2">
      <c r="P681" s="96"/>
    </row>
    <row r="682" spans="16:16" x14ac:dyDescent="0.2">
      <c r="P682" s="96"/>
    </row>
    <row r="683" spans="16:16" x14ac:dyDescent="0.2">
      <c r="P683" s="96"/>
    </row>
    <row r="684" spans="16:16" x14ac:dyDescent="0.2">
      <c r="P684" s="96"/>
    </row>
    <row r="685" spans="16:16" x14ac:dyDescent="0.2">
      <c r="P685" s="96"/>
    </row>
    <row r="686" spans="16:16" x14ac:dyDescent="0.2">
      <c r="P686" s="96"/>
    </row>
    <row r="687" spans="16:16" x14ac:dyDescent="0.2">
      <c r="P687" s="96"/>
    </row>
    <row r="688" spans="16:16" x14ac:dyDescent="0.2">
      <c r="P688" s="96"/>
    </row>
    <row r="689" spans="16:16" x14ac:dyDescent="0.2">
      <c r="P689" s="96"/>
    </row>
    <row r="690" spans="16:16" x14ac:dyDescent="0.2">
      <c r="P690" s="96"/>
    </row>
    <row r="691" spans="16:16" x14ac:dyDescent="0.2">
      <c r="P691" s="96"/>
    </row>
    <row r="692" spans="16:16" x14ac:dyDescent="0.2">
      <c r="P692" s="96"/>
    </row>
    <row r="693" spans="16:16" x14ac:dyDescent="0.2">
      <c r="P693" s="96"/>
    </row>
    <row r="694" spans="16:16" x14ac:dyDescent="0.2">
      <c r="P694" s="96"/>
    </row>
    <row r="695" spans="16:16" x14ac:dyDescent="0.2">
      <c r="P695" s="96"/>
    </row>
    <row r="696" spans="16:16" x14ac:dyDescent="0.2">
      <c r="P696" s="96"/>
    </row>
    <row r="697" spans="16:16" x14ac:dyDescent="0.2">
      <c r="P697" s="96"/>
    </row>
    <row r="698" spans="16:16" x14ac:dyDescent="0.2">
      <c r="P698" s="96"/>
    </row>
    <row r="699" spans="16:16" x14ac:dyDescent="0.2">
      <c r="P699" s="96"/>
    </row>
    <row r="700" spans="16:16" x14ac:dyDescent="0.2">
      <c r="P700" s="96"/>
    </row>
    <row r="701" spans="16:16" x14ac:dyDescent="0.2">
      <c r="P701" s="96"/>
    </row>
    <row r="702" spans="16:16" x14ac:dyDescent="0.2">
      <c r="P702" s="96"/>
    </row>
    <row r="703" spans="16:16" x14ac:dyDescent="0.2">
      <c r="P703" s="96"/>
    </row>
    <row r="704" spans="16:16" x14ac:dyDescent="0.2">
      <c r="P704" s="96"/>
    </row>
    <row r="705" spans="16:16" x14ac:dyDescent="0.2">
      <c r="P705" s="96"/>
    </row>
    <row r="706" spans="16:16" x14ac:dyDescent="0.2">
      <c r="P706" s="96"/>
    </row>
    <row r="707" spans="16:16" x14ac:dyDescent="0.2">
      <c r="P707" s="96"/>
    </row>
    <row r="708" spans="16:16" x14ac:dyDescent="0.2">
      <c r="P708" s="96"/>
    </row>
    <row r="709" spans="16:16" x14ac:dyDescent="0.2">
      <c r="P709" s="96"/>
    </row>
    <row r="710" spans="16:16" x14ac:dyDescent="0.2">
      <c r="P710" s="96"/>
    </row>
    <row r="711" spans="16:16" x14ac:dyDescent="0.2">
      <c r="P711" s="96"/>
    </row>
    <row r="712" spans="16:16" x14ac:dyDescent="0.2">
      <c r="P712" s="96"/>
    </row>
    <row r="713" spans="16:16" x14ac:dyDescent="0.2">
      <c r="P713" s="96"/>
    </row>
    <row r="714" spans="16:16" x14ac:dyDescent="0.2">
      <c r="P714" s="96"/>
    </row>
    <row r="715" spans="16:16" x14ac:dyDescent="0.2">
      <c r="P715" s="96"/>
    </row>
    <row r="716" spans="16:16" x14ac:dyDescent="0.2">
      <c r="P716" s="96"/>
    </row>
    <row r="717" spans="16:16" x14ac:dyDescent="0.2">
      <c r="P717" s="96"/>
    </row>
    <row r="718" spans="16:16" x14ac:dyDescent="0.2">
      <c r="P718" s="96"/>
    </row>
    <row r="719" spans="16:16" x14ac:dyDescent="0.2">
      <c r="P719" s="96"/>
    </row>
    <row r="720" spans="16:16" x14ac:dyDescent="0.2">
      <c r="P720" s="96"/>
    </row>
    <row r="721" spans="16:16" x14ac:dyDescent="0.2">
      <c r="P721" s="96"/>
    </row>
    <row r="722" spans="16:16" x14ac:dyDescent="0.2">
      <c r="P722" s="96"/>
    </row>
    <row r="723" spans="16:16" x14ac:dyDescent="0.2">
      <c r="P723" s="96"/>
    </row>
    <row r="724" spans="16:16" x14ac:dyDescent="0.2">
      <c r="P724" s="96"/>
    </row>
    <row r="725" spans="16:16" x14ac:dyDescent="0.2">
      <c r="P725" s="96"/>
    </row>
    <row r="726" spans="16:16" x14ac:dyDescent="0.2">
      <c r="P726" s="96"/>
    </row>
    <row r="727" spans="16:16" x14ac:dyDescent="0.2">
      <c r="P727" s="96"/>
    </row>
    <row r="728" spans="16:16" x14ac:dyDescent="0.2">
      <c r="P728" s="96"/>
    </row>
    <row r="729" spans="16:16" x14ac:dyDescent="0.2">
      <c r="P729" s="96"/>
    </row>
    <row r="730" spans="16:16" x14ac:dyDescent="0.2">
      <c r="P730" s="96"/>
    </row>
    <row r="731" spans="16:16" x14ac:dyDescent="0.2">
      <c r="P731" s="96"/>
    </row>
    <row r="732" spans="16:16" x14ac:dyDescent="0.2">
      <c r="P732" s="96"/>
    </row>
    <row r="733" spans="16:16" x14ac:dyDescent="0.2">
      <c r="P733" s="96"/>
    </row>
    <row r="734" spans="16:16" x14ac:dyDescent="0.2">
      <c r="P734" s="96"/>
    </row>
    <row r="735" spans="16:16" x14ac:dyDescent="0.2">
      <c r="P735" s="96"/>
    </row>
    <row r="736" spans="16:16" x14ac:dyDescent="0.2">
      <c r="P736" s="96"/>
    </row>
    <row r="737" spans="16:16" x14ac:dyDescent="0.2">
      <c r="P737" s="96"/>
    </row>
    <row r="738" spans="16:16" x14ac:dyDescent="0.2">
      <c r="P738" s="96"/>
    </row>
    <row r="739" spans="16:16" x14ac:dyDescent="0.2">
      <c r="P739" s="96"/>
    </row>
    <row r="740" spans="16:16" x14ac:dyDescent="0.2">
      <c r="P740" s="96"/>
    </row>
    <row r="741" spans="16:16" x14ac:dyDescent="0.2">
      <c r="P741" s="96"/>
    </row>
    <row r="742" spans="16:16" x14ac:dyDescent="0.2">
      <c r="P742" s="96"/>
    </row>
    <row r="743" spans="16:16" x14ac:dyDescent="0.2">
      <c r="P743" s="96"/>
    </row>
    <row r="744" spans="16:16" x14ac:dyDescent="0.2">
      <c r="P744" s="96"/>
    </row>
    <row r="745" spans="16:16" x14ac:dyDescent="0.2">
      <c r="P745" s="96"/>
    </row>
    <row r="746" spans="16:16" x14ac:dyDescent="0.2">
      <c r="P746" s="96"/>
    </row>
    <row r="747" spans="16:16" x14ac:dyDescent="0.2">
      <c r="P747" s="96"/>
    </row>
    <row r="748" spans="16:16" x14ac:dyDescent="0.2">
      <c r="P748" s="96"/>
    </row>
    <row r="749" spans="16:16" x14ac:dyDescent="0.2">
      <c r="P749" s="96"/>
    </row>
    <row r="750" spans="16:16" x14ac:dyDescent="0.2">
      <c r="P750" s="96"/>
    </row>
    <row r="751" spans="16:16" x14ac:dyDescent="0.2">
      <c r="P751" s="96"/>
    </row>
    <row r="752" spans="16:16" x14ac:dyDescent="0.2">
      <c r="P752" s="96"/>
    </row>
    <row r="753" spans="16:16" x14ac:dyDescent="0.2">
      <c r="P753" s="96"/>
    </row>
    <row r="754" spans="16:16" x14ac:dyDescent="0.2">
      <c r="P754" s="96"/>
    </row>
    <row r="755" spans="16:16" x14ac:dyDescent="0.2">
      <c r="P755" s="96"/>
    </row>
    <row r="756" spans="16:16" x14ac:dyDescent="0.2">
      <c r="P756" s="96"/>
    </row>
    <row r="757" spans="16:16" x14ac:dyDescent="0.2">
      <c r="P757" s="96"/>
    </row>
    <row r="758" spans="16:16" x14ac:dyDescent="0.2">
      <c r="P758" s="96"/>
    </row>
    <row r="759" spans="16:16" x14ac:dyDescent="0.2">
      <c r="P759" s="96"/>
    </row>
    <row r="760" spans="16:16" x14ac:dyDescent="0.2">
      <c r="P760" s="96"/>
    </row>
    <row r="761" spans="16:16" x14ac:dyDescent="0.2">
      <c r="P761" s="96"/>
    </row>
    <row r="762" spans="16:16" x14ac:dyDescent="0.2">
      <c r="P762" s="96"/>
    </row>
    <row r="763" spans="16:16" x14ac:dyDescent="0.2">
      <c r="P763" s="96"/>
    </row>
    <row r="764" spans="16:16" x14ac:dyDescent="0.2">
      <c r="P764" s="96"/>
    </row>
    <row r="765" spans="16:16" x14ac:dyDescent="0.2">
      <c r="P765" s="96"/>
    </row>
    <row r="766" spans="16:16" x14ac:dyDescent="0.2">
      <c r="P766" s="96"/>
    </row>
    <row r="767" spans="16:16" x14ac:dyDescent="0.2">
      <c r="P767" s="96"/>
    </row>
    <row r="768" spans="16:16" x14ac:dyDescent="0.2">
      <c r="P768" s="96"/>
    </row>
    <row r="769" spans="16:16" x14ac:dyDescent="0.2">
      <c r="P769" s="96"/>
    </row>
    <row r="770" spans="16:16" x14ac:dyDescent="0.2">
      <c r="P770" s="96"/>
    </row>
    <row r="771" spans="16:16" x14ac:dyDescent="0.2">
      <c r="P771" s="96"/>
    </row>
    <row r="772" spans="16:16" x14ac:dyDescent="0.2">
      <c r="P772" s="96"/>
    </row>
    <row r="773" spans="16:16" x14ac:dyDescent="0.2">
      <c r="P773" s="96"/>
    </row>
    <row r="774" spans="16:16" x14ac:dyDescent="0.2">
      <c r="P774" s="96"/>
    </row>
    <row r="775" spans="16:16" x14ac:dyDescent="0.2">
      <c r="P775" s="96"/>
    </row>
    <row r="776" spans="16:16" x14ac:dyDescent="0.2">
      <c r="P776" s="96"/>
    </row>
    <row r="777" spans="16:16" x14ac:dyDescent="0.2">
      <c r="P777" s="96"/>
    </row>
    <row r="778" spans="16:16" x14ac:dyDescent="0.2">
      <c r="P778" s="96"/>
    </row>
    <row r="779" spans="16:16" x14ac:dyDescent="0.2">
      <c r="P779" s="96"/>
    </row>
    <row r="780" spans="16:16" x14ac:dyDescent="0.2">
      <c r="P780" s="96"/>
    </row>
    <row r="781" spans="16:16" x14ac:dyDescent="0.2">
      <c r="P781" s="96"/>
    </row>
    <row r="782" spans="16:16" x14ac:dyDescent="0.2">
      <c r="P782" s="96"/>
    </row>
    <row r="783" spans="16:16" x14ac:dyDescent="0.2">
      <c r="P783" s="96"/>
    </row>
    <row r="784" spans="16:16" x14ac:dyDescent="0.2">
      <c r="P784" s="96"/>
    </row>
    <row r="785" spans="16:16" x14ac:dyDescent="0.2">
      <c r="P785" s="96"/>
    </row>
    <row r="786" spans="16:16" x14ac:dyDescent="0.2">
      <c r="P786" s="96"/>
    </row>
    <row r="787" spans="16:16" x14ac:dyDescent="0.2">
      <c r="P787" s="96"/>
    </row>
    <row r="788" spans="16:16" x14ac:dyDescent="0.2">
      <c r="P788" s="96"/>
    </row>
    <row r="789" spans="16:16" x14ac:dyDescent="0.2">
      <c r="P789" s="96"/>
    </row>
    <row r="790" spans="16:16" x14ac:dyDescent="0.2">
      <c r="P790" s="96"/>
    </row>
    <row r="791" spans="16:16" x14ac:dyDescent="0.2">
      <c r="P791" s="96"/>
    </row>
    <row r="792" spans="16:16" x14ac:dyDescent="0.2">
      <c r="P792" s="96"/>
    </row>
    <row r="793" spans="16:16" x14ac:dyDescent="0.2">
      <c r="P793" s="96"/>
    </row>
    <row r="794" spans="16:16" x14ac:dyDescent="0.2">
      <c r="P794" s="96"/>
    </row>
    <row r="795" spans="16:16" x14ac:dyDescent="0.2">
      <c r="P795" s="96"/>
    </row>
    <row r="796" spans="16:16" x14ac:dyDescent="0.2">
      <c r="P796" s="96"/>
    </row>
    <row r="797" spans="16:16" x14ac:dyDescent="0.2">
      <c r="P797" s="96"/>
    </row>
    <row r="798" spans="16:16" x14ac:dyDescent="0.2">
      <c r="P798" s="96"/>
    </row>
    <row r="799" spans="16:16" x14ac:dyDescent="0.2">
      <c r="P799" s="96"/>
    </row>
    <row r="800" spans="16:16" x14ac:dyDescent="0.2">
      <c r="P800" s="96"/>
    </row>
    <row r="801" spans="16:16" x14ac:dyDescent="0.2">
      <c r="P801" s="96"/>
    </row>
    <row r="802" spans="16:16" x14ac:dyDescent="0.2">
      <c r="P802" s="96"/>
    </row>
    <row r="803" spans="16:16" x14ac:dyDescent="0.2">
      <c r="P803" s="96"/>
    </row>
    <row r="804" spans="16:16" x14ac:dyDescent="0.2">
      <c r="P804" s="96"/>
    </row>
    <row r="805" spans="16:16" x14ac:dyDescent="0.2">
      <c r="P805" s="96"/>
    </row>
    <row r="806" spans="16:16" x14ac:dyDescent="0.2">
      <c r="P806" s="96"/>
    </row>
    <row r="807" spans="16:16" x14ac:dyDescent="0.2">
      <c r="P807" s="96"/>
    </row>
    <row r="808" spans="16:16" x14ac:dyDescent="0.2">
      <c r="P808" s="96"/>
    </row>
    <row r="809" spans="16:16" x14ac:dyDescent="0.2">
      <c r="P809" s="96"/>
    </row>
    <row r="810" spans="16:16" x14ac:dyDescent="0.2">
      <c r="P810" s="96"/>
    </row>
    <row r="811" spans="16:16" x14ac:dyDescent="0.2">
      <c r="P811" s="96"/>
    </row>
    <row r="812" spans="16:16" x14ac:dyDescent="0.2">
      <c r="P812" s="96"/>
    </row>
    <row r="813" spans="16:16" x14ac:dyDescent="0.2">
      <c r="P813" s="96"/>
    </row>
    <row r="814" spans="16:16" x14ac:dyDescent="0.2">
      <c r="P814" s="96"/>
    </row>
    <row r="815" spans="16:16" x14ac:dyDescent="0.2">
      <c r="P815" s="96"/>
    </row>
    <row r="816" spans="16:16" x14ac:dyDescent="0.2">
      <c r="P816" s="96"/>
    </row>
    <row r="817" spans="16:16" x14ac:dyDescent="0.2">
      <c r="P817" s="96"/>
    </row>
    <row r="818" spans="16:16" x14ac:dyDescent="0.2">
      <c r="P818" s="96"/>
    </row>
    <row r="819" spans="16:16" x14ac:dyDescent="0.2">
      <c r="P819" s="96"/>
    </row>
    <row r="820" spans="16:16" x14ac:dyDescent="0.2">
      <c r="P820" s="96"/>
    </row>
    <row r="821" spans="16:16" x14ac:dyDescent="0.2">
      <c r="P821" s="96"/>
    </row>
    <row r="822" spans="16:16" x14ac:dyDescent="0.2">
      <c r="P822" s="96"/>
    </row>
    <row r="823" spans="16:16" x14ac:dyDescent="0.2">
      <c r="P823" s="96"/>
    </row>
    <row r="824" spans="16:16" x14ac:dyDescent="0.2">
      <c r="P824" s="96"/>
    </row>
    <row r="825" spans="16:16" x14ac:dyDescent="0.2">
      <c r="P825" s="96"/>
    </row>
    <row r="826" spans="16:16" x14ac:dyDescent="0.2">
      <c r="P826" s="96"/>
    </row>
    <row r="827" spans="16:16" x14ac:dyDescent="0.2">
      <c r="P827" s="96"/>
    </row>
    <row r="828" spans="16:16" x14ac:dyDescent="0.2">
      <c r="P828" s="96"/>
    </row>
    <row r="829" spans="16:16" x14ac:dyDescent="0.2">
      <c r="P829" s="96"/>
    </row>
    <row r="830" spans="16:16" x14ac:dyDescent="0.2">
      <c r="P830" s="96"/>
    </row>
    <row r="831" spans="16:16" x14ac:dyDescent="0.2">
      <c r="P831" s="96"/>
    </row>
    <row r="832" spans="16:16" x14ac:dyDescent="0.2">
      <c r="P832" s="96"/>
    </row>
    <row r="833" spans="16:16" x14ac:dyDescent="0.2">
      <c r="P833" s="96"/>
    </row>
    <row r="834" spans="16:16" x14ac:dyDescent="0.2">
      <c r="P834" s="96"/>
    </row>
    <row r="835" spans="16:16" x14ac:dyDescent="0.2">
      <c r="P835" s="96"/>
    </row>
    <row r="836" spans="16:16" x14ac:dyDescent="0.2">
      <c r="P836" s="96"/>
    </row>
    <row r="837" spans="16:16" x14ac:dyDescent="0.2">
      <c r="P837" s="96"/>
    </row>
    <row r="838" spans="16:16" x14ac:dyDescent="0.2">
      <c r="P838" s="96"/>
    </row>
    <row r="839" spans="16:16" x14ac:dyDescent="0.2">
      <c r="P839" s="96"/>
    </row>
    <row r="840" spans="16:16" x14ac:dyDescent="0.2">
      <c r="P840" s="96"/>
    </row>
    <row r="841" spans="16:16" x14ac:dyDescent="0.2">
      <c r="P841" s="96"/>
    </row>
    <row r="842" spans="16:16" x14ac:dyDescent="0.2">
      <c r="P842" s="96"/>
    </row>
    <row r="843" spans="16:16" x14ac:dyDescent="0.2">
      <c r="P843" s="96"/>
    </row>
    <row r="844" spans="16:16" x14ac:dyDescent="0.2">
      <c r="P844" s="96"/>
    </row>
    <row r="845" spans="16:16" x14ac:dyDescent="0.2">
      <c r="P845" s="96"/>
    </row>
    <row r="846" spans="16:16" x14ac:dyDescent="0.2">
      <c r="P846" s="96"/>
    </row>
    <row r="847" spans="16:16" x14ac:dyDescent="0.2">
      <c r="P847" s="96"/>
    </row>
    <row r="848" spans="16:16" x14ac:dyDescent="0.2">
      <c r="P848" s="96"/>
    </row>
    <row r="849" spans="16:16" x14ac:dyDescent="0.2">
      <c r="P849" s="96"/>
    </row>
    <row r="850" spans="16:16" x14ac:dyDescent="0.2">
      <c r="P850" s="96"/>
    </row>
    <row r="851" spans="16:16" x14ac:dyDescent="0.2">
      <c r="P851" s="96"/>
    </row>
    <row r="852" spans="16:16" x14ac:dyDescent="0.2">
      <c r="P852" s="96"/>
    </row>
    <row r="853" spans="16:16" x14ac:dyDescent="0.2">
      <c r="P853" s="96"/>
    </row>
    <row r="854" spans="16:16" x14ac:dyDescent="0.2">
      <c r="P854" s="96"/>
    </row>
    <row r="855" spans="16:16" x14ac:dyDescent="0.2">
      <c r="P855" s="96"/>
    </row>
    <row r="856" spans="16:16" x14ac:dyDescent="0.2">
      <c r="P856" s="96"/>
    </row>
    <row r="857" spans="16:16" x14ac:dyDescent="0.2">
      <c r="P857" s="96"/>
    </row>
    <row r="858" spans="16:16" x14ac:dyDescent="0.2">
      <c r="P858" s="96"/>
    </row>
    <row r="859" spans="16:16" x14ac:dyDescent="0.2">
      <c r="P859" s="96"/>
    </row>
    <row r="860" spans="16:16" x14ac:dyDescent="0.2">
      <c r="P860" s="96"/>
    </row>
    <row r="861" spans="16:16" x14ac:dyDescent="0.2">
      <c r="P861" s="96"/>
    </row>
    <row r="862" spans="16:16" x14ac:dyDescent="0.2">
      <c r="P862" s="96"/>
    </row>
    <row r="863" spans="16:16" x14ac:dyDescent="0.2">
      <c r="P863" s="96"/>
    </row>
    <row r="864" spans="16:16" x14ac:dyDescent="0.2">
      <c r="P864" s="96"/>
    </row>
    <row r="865" spans="16:16" x14ac:dyDescent="0.2">
      <c r="P865" s="96"/>
    </row>
    <row r="866" spans="16:16" x14ac:dyDescent="0.2">
      <c r="P866" s="96"/>
    </row>
    <row r="867" spans="16:16" x14ac:dyDescent="0.2">
      <c r="P867" s="96"/>
    </row>
    <row r="868" spans="16:16" x14ac:dyDescent="0.2">
      <c r="P868" s="96"/>
    </row>
    <row r="869" spans="16:16" x14ac:dyDescent="0.2">
      <c r="P869" s="96"/>
    </row>
    <row r="870" spans="16:16" x14ac:dyDescent="0.2">
      <c r="P870" s="96"/>
    </row>
    <row r="871" spans="16:16" x14ac:dyDescent="0.2">
      <c r="P871" s="96"/>
    </row>
    <row r="872" spans="16:16" x14ac:dyDescent="0.2">
      <c r="P872" s="96"/>
    </row>
    <row r="873" spans="16:16" x14ac:dyDescent="0.2">
      <c r="P873" s="96"/>
    </row>
    <row r="874" spans="16:16" x14ac:dyDescent="0.2">
      <c r="P874" s="96"/>
    </row>
    <row r="875" spans="16:16" x14ac:dyDescent="0.2">
      <c r="P875" s="96"/>
    </row>
    <row r="876" spans="16:16" x14ac:dyDescent="0.2">
      <c r="P876" s="96"/>
    </row>
    <row r="877" spans="16:16" x14ac:dyDescent="0.2">
      <c r="P877" s="96"/>
    </row>
    <row r="878" spans="16:16" x14ac:dyDescent="0.2">
      <c r="P878" s="96"/>
    </row>
    <row r="879" spans="16:16" x14ac:dyDescent="0.2">
      <c r="P879" s="96"/>
    </row>
    <row r="880" spans="16:16" x14ac:dyDescent="0.2">
      <c r="P880" s="96"/>
    </row>
    <row r="881" spans="16:16" x14ac:dyDescent="0.2">
      <c r="P881" s="96"/>
    </row>
    <row r="882" spans="16:16" x14ac:dyDescent="0.2">
      <c r="P882" s="96"/>
    </row>
    <row r="883" spans="16:16" x14ac:dyDescent="0.2">
      <c r="P883" s="96"/>
    </row>
    <row r="884" spans="16:16" x14ac:dyDescent="0.2">
      <c r="P884" s="96"/>
    </row>
    <row r="885" spans="16:16" x14ac:dyDescent="0.2">
      <c r="P885" s="96"/>
    </row>
    <row r="886" spans="16:16" x14ac:dyDescent="0.2">
      <c r="P886" s="96"/>
    </row>
    <row r="887" spans="16:16" x14ac:dyDescent="0.2">
      <c r="P887" s="96"/>
    </row>
    <row r="888" spans="16:16" x14ac:dyDescent="0.2">
      <c r="P888" s="96"/>
    </row>
    <row r="889" spans="16:16" x14ac:dyDescent="0.2">
      <c r="P889" s="96"/>
    </row>
    <row r="890" spans="16:16" x14ac:dyDescent="0.2">
      <c r="P890" s="96"/>
    </row>
    <row r="891" spans="16:16" x14ac:dyDescent="0.2">
      <c r="P891" s="96"/>
    </row>
    <row r="892" spans="16:16" x14ac:dyDescent="0.2">
      <c r="P892" s="96"/>
    </row>
    <row r="893" spans="16:16" x14ac:dyDescent="0.2">
      <c r="P893" s="96"/>
    </row>
    <row r="894" spans="16:16" x14ac:dyDescent="0.2">
      <c r="P894" s="96"/>
    </row>
    <row r="895" spans="16:16" x14ac:dyDescent="0.2">
      <c r="P895" s="96"/>
    </row>
    <row r="896" spans="16:16" x14ac:dyDescent="0.2">
      <c r="P896" s="96"/>
    </row>
    <row r="897" spans="16:16" x14ac:dyDescent="0.2">
      <c r="P897" s="96"/>
    </row>
    <row r="898" spans="16:16" x14ac:dyDescent="0.2">
      <c r="P898" s="96"/>
    </row>
    <row r="899" spans="16:16" x14ac:dyDescent="0.2">
      <c r="P899" s="96"/>
    </row>
    <row r="900" spans="16:16" x14ac:dyDescent="0.2">
      <c r="P900" s="96"/>
    </row>
    <row r="901" spans="16:16" x14ac:dyDescent="0.2">
      <c r="P901" s="96"/>
    </row>
    <row r="902" spans="16:16" x14ac:dyDescent="0.2">
      <c r="P902" s="96"/>
    </row>
    <row r="903" spans="16:16" x14ac:dyDescent="0.2">
      <c r="P903" s="96"/>
    </row>
    <row r="904" spans="16:16" x14ac:dyDescent="0.2">
      <c r="P904" s="96"/>
    </row>
    <row r="905" spans="16:16" x14ac:dyDescent="0.2">
      <c r="P905" s="96"/>
    </row>
    <row r="906" spans="16:16" x14ac:dyDescent="0.2">
      <c r="P906" s="96"/>
    </row>
    <row r="907" spans="16:16" x14ac:dyDescent="0.2">
      <c r="P907" s="96"/>
    </row>
    <row r="908" spans="16:16" x14ac:dyDescent="0.2">
      <c r="P908" s="96"/>
    </row>
    <row r="909" spans="16:16" x14ac:dyDescent="0.2">
      <c r="P909" s="96"/>
    </row>
    <row r="910" spans="16:16" x14ac:dyDescent="0.2">
      <c r="P910" s="96"/>
    </row>
    <row r="911" spans="16:16" x14ac:dyDescent="0.2">
      <c r="P911" s="96"/>
    </row>
    <row r="912" spans="16:16" x14ac:dyDescent="0.2">
      <c r="P912" s="96"/>
    </row>
    <row r="913" spans="16:16" x14ac:dyDescent="0.2">
      <c r="P913" s="96"/>
    </row>
    <row r="914" spans="16:16" x14ac:dyDescent="0.2">
      <c r="P914" s="96"/>
    </row>
    <row r="915" spans="16:16" x14ac:dyDescent="0.2">
      <c r="P915" s="96"/>
    </row>
    <row r="916" spans="16:16" x14ac:dyDescent="0.2">
      <c r="P916" s="96"/>
    </row>
    <row r="917" spans="16:16" x14ac:dyDescent="0.2">
      <c r="P917" s="96"/>
    </row>
    <row r="918" spans="16:16" x14ac:dyDescent="0.2">
      <c r="P918" s="96"/>
    </row>
    <row r="919" spans="16:16" x14ac:dyDescent="0.2">
      <c r="P919" s="96"/>
    </row>
    <row r="920" spans="16:16" x14ac:dyDescent="0.2">
      <c r="P920" s="96"/>
    </row>
    <row r="921" spans="16:16" x14ac:dyDescent="0.2">
      <c r="P921" s="96"/>
    </row>
    <row r="922" spans="16:16" x14ac:dyDescent="0.2">
      <c r="P922" s="96"/>
    </row>
    <row r="923" spans="16:16" x14ac:dyDescent="0.2">
      <c r="P923" s="96"/>
    </row>
    <row r="924" spans="16:16" x14ac:dyDescent="0.2">
      <c r="P924" s="96"/>
    </row>
    <row r="925" spans="16:16" x14ac:dyDescent="0.2">
      <c r="P925" s="96"/>
    </row>
    <row r="926" spans="16:16" x14ac:dyDescent="0.2">
      <c r="P926" s="96"/>
    </row>
    <row r="927" spans="16:16" x14ac:dyDescent="0.2">
      <c r="P927" s="96"/>
    </row>
    <row r="928" spans="16:16" x14ac:dyDescent="0.2">
      <c r="P928" s="96"/>
    </row>
    <row r="929" spans="16:16" x14ac:dyDescent="0.2">
      <c r="P929" s="96"/>
    </row>
    <row r="930" spans="16:16" x14ac:dyDescent="0.2">
      <c r="P930" s="96"/>
    </row>
    <row r="931" spans="16:16" x14ac:dyDescent="0.2">
      <c r="P931" s="96"/>
    </row>
    <row r="932" spans="16:16" x14ac:dyDescent="0.2">
      <c r="P932" s="96"/>
    </row>
    <row r="933" spans="16:16" x14ac:dyDescent="0.2">
      <c r="P933" s="96"/>
    </row>
    <row r="934" spans="16:16" x14ac:dyDescent="0.2">
      <c r="P934" s="96"/>
    </row>
    <row r="935" spans="16:16" x14ac:dyDescent="0.2">
      <c r="P935" s="96"/>
    </row>
    <row r="936" spans="16:16" x14ac:dyDescent="0.2">
      <c r="P936" s="96"/>
    </row>
    <row r="937" spans="16:16" x14ac:dyDescent="0.2">
      <c r="P937" s="96"/>
    </row>
    <row r="938" spans="16:16" x14ac:dyDescent="0.2">
      <c r="P938" s="96"/>
    </row>
    <row r="939" spans="16:16" x14ac:dyDescent="0.2">
      <c r="P939" s="96"/>
    </row>
    <row r="940" spans="16:16" x14ac:dyDescent="0.2">
      <c r="P940" s="96"/>
    </row>
    <row r="941" spans="16:16" x14ac:dyDescent="0.2">
      <c r="P941" s="96"/>
    </row>
    <row r="942" spans="16:16" x14ac:dyDescent="0.2">
      <c r="P942" s="96"/>
    </row>
    <row r="943" spans="16:16" x14ac:dyDescent="0.2">
      <c r="P943" s="96"/>
    </row>
    <row r="944" spans="16:16" x14ac:dyDescent="0.2">
      <c r="P944" s="96"/>
    </row>
    <row r="945" spans="16:16" x14ac:dyDescent="0.2">
      <c r="P945" s="96"/>
    </row>
    <row r="946" spans="16:16" x14ac:dyDescent="0.2">
      <c r="P946" s="96"/>
    </row>
    <row r="947" spans="16:16" x14ac:dyDescent="0.2">
      <c r="P947" s="96"/>
    </row>
    <row r="948" spans="16:16" x14ac:dyDescent="0.2">
      <c r="P948" s="96"/>
    </row>
    <row r="949" spans="16:16" x14ac:dyDescent="0.2">
      <c r="P949" s="96"/>
    </row>
    <row r="950" spans="16:16" x14ac:dyDescent="0.2">
      <c r="P950" s="96"/>
    </row>
    <row r="951" spans="16:16" x14ac:dyDescent="0.2">
      <c r="P951" s="96"/>
    </row>
    <row r="952" spans="16:16" x14ac:dyDescent="0.2">
      <c r="P952" s="96"/>
    </row>
    <row r="953" spans="16:16" x14ac:dyDescent="0.2">
      <c r="P953" s="96"/>
    </row>
    <row r="954" spans="16:16" x14ac:dyDescent="0.2">
      <c r="P954" s="96"/>
    </row>
    <row r="955" spans="16:16" x14ac:dyDescent="0.2">
      <c r="P955" s="96"/>
    </row>
    <row r="956" spans="16:16" x14ac:dyDescent="0.2">
      <c r="P956" s="96"/>
    </row>
    <row r="957" spans="16:16" x14ac:dyDescent="0.2">
      <c r="P957" s="96"/>
    </row>
    <row r="958" spans="16:16" x14ac:dyDescent="0.2">
      <c r="P958" s="96"/>
    </row>
    <row r="959" spans="16:16" x14ac:dyDescent="0.2">
      <c r="P959" s="96"/>
    </row>
    <row r="960" spans="16:16" x14ac:dyDescent="0.2">
      <c r="P960" s="96"/>
    </row>
    <row r="961" spans="16:16" x14ac:dyDescent="0.2">
      <c r="P961" s="96"/>
    </row>
    <row r="962" spans="16:16" x14ac:dyDescent="0.2">
      <c r="P962" s="96"/>
    </row>
    <row r="963" spans="16:16" x14ac:dyDescent="0.2">
      <c r="P963" s="96"/>
    </row>
    <row r="964" spans="16:16" x14ac:dyDescent="0.2">
      <c r="P964" s="96"/>
    </row>
    <row r="965" spans="16:16" x14ac:dyDescent="0.2">
      <c r="P965" s="96"/>
    </row>
    <row r="966" spans="16:16" x14ac:dyDescent="0.2">
      <c r="P966" s="96"/>
    </row>
    <row r="967" spans="16:16" x14ac:dyDescent="0.2">
      <c r="P967" s="96"/>
    </row>
    <row r="968" spans="16:16" x14ac:dyDescent="0.2">
      <c r="P968" s="96"/>
    </row>
    <row r="969" spans="16:16" x14ac:dyDescent="0.2">
      <c r="P969" s="96"/>
    </row>
    <row r="970" spans="16:16" x14ac:dyDescent="0.2">
      <c r="P970" s="96"/>
    </row>
    <row r="971" spans="16:16" x14ac:dyDescent="0.2">
      <c r="P971" s="96"/>
    </row>
    <row r="972" spans="16:16" x14ac:dyDescent="0.2">
      <c r="P972" s="96"/>
    </row>
    <row r="973" spans="16:16" x14ac:dyDescent="0.2">
      <c r="P973" s="96"/>
    </row>
    <row r="974" spans="16:16" x14ac:dyDescent="0.2">
      <c r="P974" s="96"/>
    </row>
    <row r="975" spans="16:16" x14ac:dyDescent="0.2">
      <c r="P975" s="96"/>
    </row>
    <row r="976" spans="16:16" x14ac:dyDescent="0.2">
      <c r="P976" s="96"/>
    </row>
    <row r="977" spans="16:16" x14ac:dyDescent="0.2">
      <c r="P977" s="96"/>
    </row>
    <row r="978" spans="16:16" x14ac:dyDescent="0.2">
      <c r="P978" s="96"/>
    </row>
    <row r="979" spans="16:16" x14ac:dyDescent="0.2">
      <c r="P979" s="96"/>
    </row>
    <row r="980" spans="16:16" x14ac:dyDescent="0.2">
      <c r="P980" s="96"/>
    </row>
    <row r="981" spans="16:16" x14ac:dyDescent="0.2">
      <c r="P981" s="96"/>
    </row>
    <row r="982" spans="16:16" x14ac:dyDescent="0.2">
      <c r="P982" s="96"/>
    </row>
    <row r="983" spans="16:16" x14ac:dyDescent="0.2">
      <c r="P983" s="96"/>
    </row>
    <row r="984" spans="16:16" x14ac:dyDescent="0.2">
      <c r="P984" s="96"/>
    </row>
    <row r="985" spans="16:16" x14ac:dyDescent="0.2">
      <c r="P985" s="96"/>
    </row>
    <row r="986" spans="16:16" x14ac:dyDescent="0.2">
      <c r="P986" s="96"/>
    </row>
    <row r="987" spans="16:16" x14ac:dyDescent="0.2">
      <c r="P987" s="96"/>
    </row>
    <row r="988" spans="16:16" x14ac:dyDescent="0.2">
      <c r="P988" s="96"/>
    </row>
    <row r="989" spans="16:16" x14ac:dyDescent="0.2">
      <c r="P989" s="96"/>
    </row>
    <row r="990" spans="16:16" x14ac:dyDescent="0.2">
      <c r="P990" s="96"/>
    </row>
    <row r="991" spans="16:16" x14ac:dyDescent="0.2">
      <c r="P991" s="96"/>
    </row>
    <row r="992" spans="16:16" x14ac:dyDescent="0.2">
      <c r="P992" s="96"/>
    </row>
    <row r="993" spans="16:16" x14ac:dyDescent="0.2">
      <c r="P993" s="96"/>
    </row>
    <row r="994" spans="16:16" x14ac:dyDescent="0.2">
      <c r="P994" s="96"/>
    </row>
    <row r="995" spans="16:16" x14ac:dyDescent="0.2">
      <c r="P995" s="96"/>
    </row>
    <row r="996" spans="16:16" x14ac:dyDescent="0.2">
      <c r="P996" s="96"/>
    </row>
    <row r="997" spans="16:16" x14ac:dyDescent="0.2">
      <c r="P997" s="96"/>
    </row>
    <row r="998" spans="16:16" x14ac:dyDescent="0.2">
      <c r="P998" s="96"/>
    </row>
    <row r="999" spans="16:16" x14ac:dyDescent="0.2">
      <c r="P999" s="96"/>
    </row>
    <row r="1000" spans="16:16" x14ac:dyDescent="0.2">
      <c r="P1000" s="96"/>
    </row>
    <row r="1001" spans="16:16" x14ac:dyDescent="0.2">
      <c r="P1001" s="96"/>
    </row>
    <row r="1002" spans="16:16" x14ac:dyDescent="0.2">
      <c r="P1002" s="96"/>
    </row>
    <row r="1003" spans="16:16" x14ac:dyDescent="0.2">
      <c r="P1003" s="96"/>
    </row>
    <row r="1004" spans="16:16" x14ac:dyDescent="0.2">
      <c r="P1004" s="96"/>
    </row>
    <row r="1005" spans="16:16" x14ac:dyDescent="0.2">
      <c r="P1005" s="96"/>
    </row>
    <row r="1006" spans="16:16" x14ac:dyDescent="0.2">
      <c r="P1006" s="96"/>
    </row>
    <row r="1007" spans="16:16" x14ac:dyDescent="0.2">
      <c r="P1007" s="96"/>
    </row>
    <row r="1008" spans="16:16" x14ac:dyDescent="0.2">
      <c r="P1008" s="96"/>
    </row>
    <row r="1009" spans="16:16" x14ac:dyDescent="0.2">
      <c r="P1009" s="96"/>
    </row>
    <row r="1010" spans="16:16" x14ac:dyDescent="0.2">
      <c r="P1010" s="96"/>
    </row>
    <row r="1011" spans="16:16" x14ac:dyDescent="0.2">
      <c r="P1011" s="96"/>
    </row>
    <row r="1012" spans="16:16" x14ac:dyDescent="0.2">
      <c r="P1012" s="96"/>
    </row>
    <row r="1013" spans="16:16" x14ac:dyDescent="0.2">
      <c r="P1013" s="96"/>
    </row>
    <row r="1014" spans="16:16" x14ac:dyDescent="0.2">
      <c r="P1014" s="96"/>
    </row>
    <row r="1015" spans="16:16" x14ac:dyDescent="0.2">
      <c r="P1015" s="96"/>
    </row>
    <row r="1016" spans="16:16" x14ac:dyDescent="0.2">
      <c r="P1016" s="96"/>
    </row>
    <row r="1017" spans="16:16" x14ac:dyDescent="0.2">
      <c r="P1017" s="96"/>
    </row>
    <row r="1018" spans="16:16" x14ac:dyDescent="0.2">
      <c r="P1018" s="96"/>
    </row>
    <row r="1019" spans="16:16" x14ac:dyDescent="0.2">
      <c r="P1019" s="96"/>
    </row>
    <row r="1020" spans="16:16" x14ac:dyDescent="0.2">
      <c r="P1020" s="96"/>
    </row>
    <row r="1021" spans="16:16" x14ac:dyDescent="0.2">
      <c r="P1021" s="96"/>
    </row>
    <row r="1022" spans="16:16" x14ac:dyDescent="0.2">
      <c r="P1022" s="96"/>
    </row>
    <row r="1023" spans="16:16" x14ac:dyDescent="0.2">
      <c r="P1023" s="96"/>
    </row>
    <row r="1024" spans="16:16" x14ac:dyDescent="0.2">
      <c r="P1024" s="96"/>
    </row>
    <row r="1025" spans="16:16" x14ac:dyDescent="0.2">
      <c r="P1025" s="96"/>
    </row>
    <row r="1026" spans="16:16" x14ac:dyDescent="0.2">
      <c r="P1026" s="96"/>
    </row>
    <row r="1027" spans="16:16" x14ac:dyDescent="0.2">
      <c r="P1027" s="96"/>
    </row>
    <row r="1028" spans="16:16" x14ac:dyDescent="0.2">
      <c r="P1028" s="96"/>
    </row>
    <row r="1029" spans="16:16" x14ac:dyDescent="0.2">
      <c r="P1029" s="96"/>
    </row>
    <row r="1030" spans="16:16" x14ac:dyDescent="0.2">
      <c r="P1030" s="96"/>
    </row>
    <row r="1031" spans="16:16" x14ac:dyDescent="0.2">
      <c r="P1031" s="96"/>
    </row>
    <row r="1032" spans="16:16" x14ac:dyDescent="0.2">
      <c r="P1032" s="96"/>
    </row>
    <row r="1033" spans="16:16" x14ac:dyDescent="0.2">
      <c r="P1033" s="96"/>
    </row>
    <row r="1034" spans="16:16" x14ac:dyDescent="0.2">
      <c r="P1034" s="96"/>
    </row>
    <row r="1035" spans="16:16" x14ac:dyDescent="0.2">
      <c r="P1035" s="96"/>
    </row>
    <row r="1036" spans="16:16" x14ac:dyDescent="0.2">
      <c r="P1036" s="96"/>
    </row>
    <row r="1037" spans="16:16" x14ac:dyDescent="0.2">
      <c r="P1037" s="96"/>
    </row>
    <row r="1038" spans="16:16" x14ac:dyDescent="0.2">
      <c r="P1038" s="96"/>
    </row>
    <row r="1039" spans="16:16" x14ac:dyDescent="0.2">
      <c r="P1039" s="96"/>
    </row>
    <row r="1040" spans="16:16" x14ac:dyDescent="0.2">
      <c r="P1040" s="96"/>
    </row>
    <row r="1041" spans="16:16" x14ac:dyDescent="0.2">
      <c r="P1041" s="96"/>
    </row>
    <row r="1042" spans="16:16" x14ac:dyDescent="0.2">
      <c r="P1042" s="96"/>
    </row>
    <row r="1043" spans="16:16" x14ac:dyDescent="0.2">
      <c r="P1043" s="96"/>
    </row>
    <row r="1044" spans="16:16" x14ac:dyDescent="0.2">
      <c r="P1044" s="96"/>
    </row>
    <row r="1045" spans="16:16" x14ac:dyDescent="0.2">
      <c r="P1045" s="96"/>
    </row>
    <row r="1046" spans="16:16" x14ac:dyDescent="0.2">
      <c r="P1046" s="96"/>
    </row>
    <row r="1047" spans="16:16" x14ac:dyDescent="0.2">
      <c r="P1047" s="96"/>
    </row>
    <row r="1048" spans="16:16" x14ac:dyDescent="0.2">
      <c r="P1048" s="96"/>
    </row>
    <row r="1049" spans="16:16" x14ac:dyDescent="0.2">
      <c r="P1049" s="96"/>
    </row>
    <row r="1050" spans="16:16" x14ac:dyDescent="0.2">
      <c r="P1050" s="96"/>
    </row>
    <row r="1051" spans="16:16" x14ac:dyDescent="0.2">
      <c r="P1051" s="96"/>
    </row>
    <row r="1052" spans="16:16" x14ac:dyDescent="0.2">
      <c r="P1052" s="96"/>
    </row>
    <row r="1053" spans="16:16" x14ac:dyDescent="0.2">
      <c r="P1053" s="96"/>
    </row>
    <row r="1054" spans="16:16" x14ac:dyDescent="0.2">
      <c r="P1054" s="96"/>
    </row>
    <row r="1055" spans="16:16" x14ac:dyDescent="0.2">
      <c r="P1055" s="96"/>
    </row>
    <row r="1056" spans="16:16" x14ac:dyDescent="0.2">
      <c r="P1056" s="96"/>
    </row>
    <row r="1057" spans="16:16" x14ac:dyDescent="0.2">
      <c r="P1057" s="96"/>
    </row>
    <row r="1058" spans="16:16" x14ac:dyDescent="0.2">
      <c r="P1058" s="96"/>
    </row>
    <row r="1059" spans="16:16" x14ac:dyDescent="0.2">
      <c r="P1059" s="96"/>
    </row>
    <row r="1060" spans="16:16" x14ac:dyDescent="0.2">
      <c r="P1060" s="96"/>
    </row>
    <row r="1061" spans="16:16" x14ac:dyDescent="0.2">
      <c r="P1061" s="96"/>
    </row>
    <row r="1062" spans="16:16" x14ac:dyDescent="0.2">
      <c r="P1062" s="96"/>
    </row>
    <row r="1063" spans="16:16" x14ac:dyDescent="0.2">
      <c r="P1063" s="96"/>
    </row>
    <row r="1064" spans="16:16" x14ac:dyDescent="0.2">
      <c r="P1064" s="96"/>
    </row>
    <row r="1065" spans="16:16" x14ac:dyDescent="0.2">
      <c r="P1065" s="96"/>
    </row>
    <row r="1066" spans="16:16" x14ac:dyDescent="0.2">
      <c r="P1066" s="96"/>
    </row>
    <row r="1067" spans="16:16" x14ac:dyDescent="0.2">
      <c r="P1067" s="96"/>
    </row>
    <row r="1068" spans="16:16" x14ac:dyDescent="0.2">
      <c r="P1068" s="96"/>
    </row>
    <row r="1069" spans="16:16" x14ac:dyDescent="0.2">
      <c r="P1069" s="96"/>
    </row>
    <row r="1070" spans="16:16" x14ac:dyDescent="0.2">
      <c r="P1070" s="96"/>
    </row>
    <row r="1071" spans="16:16" x14ac:dyDescent="0.2">
      <c r="P1071" s="96"/>
    </row>
    <row r="1072" spans="16:16" x14ac:dyDescent="0.2">
      <c r="P1072" s="96"/>
    </row>
    <row r="1073" spans="16:16" x14ac:dyDescent="0.2">
      <c r="P1073" s="96"/>
    </row>
    <row r="1074" spans="16:16" x14ac:dyDescent="0.2">
      <c r="P1074" s="96"/>
    </row>
    <row r="1075" spans="16:16" x14ac:dyDescent="0.2">
      <c r="P1075" s="96"/>
    </row>
    <row r="1076" spans="16:16" x14ac:dyDescent="0.2">
      <c r="P1076" s="96"/>
    </row>
    <row r="1077" spans="16:16" x14ac:dyDescent="0.2">
      <c r="P1077" s="96"/>
    </row>
    <row r="1078" spans="16:16" x14ac:dyDescent="0.2">
      <c r="P1078" s="96"/>
    </row>
    <row r="1079" spans="16:16" x14ac:dyDescent="0.2">
      <c r="P1079" s="96"/>
    </row>
    <row r="1080" spans="16:16" x14ac:dyDescent="0.2">
      <c r="P1080" s="96"/>
    </row>
    <row r="1081" spans="16:16" x14ac:dyDescent="0.2">
      <c r="P1081" s="96"/>
    </row>
    <row r="1082" spans="16:16" x14ac:dyDescent="0.2">
      <c r="P1082" s="96"/>
    </row>
    <row r="1083" spans="16:16" x14ac:dyDescent="0.2">
      <c r="P1083" s="96"/>
    </row>
    <row r="1084" spans="16:16" x14ac:dyDescent="0.2">
      <c r="P1084" s="96"/>
    </row>
    <row r="1085" spans="16:16" x14ac:dyDescent="0.2">
      <c r="P1085" s="96"/>
    </row>
    <row r="1086" spans="16:16" x14ac:dyDescent="0.2">
      <c r="P1086" s="96"/>
    </row>
    <row r="1087" spans="16:16" x14ac:dyDescent="0.2">
      <c r="P1087" s="96"/>
    </row>
    <row r="1088" spans="16:16" x14ac:dyDescent="0.2">
      <c r="P1088" s="96"/>
    </row>
    <row r="1089" spans="16:16" x14ac:dyDescent="0.2">
      <c r="P1089" s="96"/>
    </row>
    <row r="1090" spans="16:16" x14ac:dyDescent="0.2">
      <c r="P1090" s="96"/>
    </row>
    <row r="1091" spans="16:16" x14ac:dyDescent="0.2">
      <c r="P1091" s="96"/>
    </row>
    <row r="1092" spans="16:16" x14ac:dyDescent="0.2">
      <c r="P1092" s="96"/>
    </row>
    <row r="1093" spans="16:16" x14ac:dyDescent="0.2">
      <c r="P1093" s="96"/>
    </row>
    <row r="1094" spans="16:16" x14ac:dyDescent="0.2">
      <c r="P1094" s="96"/>
    </row>
    <row r="1095" spans="16:16" x14ac:dyDescent="0.2">
      <c r="P1095" s="96"/>
    </row>
    <row r="1096" spans="16:16" x14ac:dyDescent="0.2">
      <c r="P1096" s="96"/>
    </row>
    <row r="1097" spans="16:16" x14ac:dyDescent="0.2">
      <c r="P1097" s="96"/>
    </row>
    <row r="1098" spans="16:16" x14ac:dyDescent="0.2">
      <c r="P1098" s="96"/>
    </row>
    <row r="1099" spans="16:16" x14ac:dyDescent="0.2">
      <c r="P1099" s="96"/>
    </row>
    <row r="1100" spans="16:16" x14ac:dyDescent="0.2">
      <c r="P1100" s="96"/>
    </row>
    <row r="1101" spans="16:16" x14ac:dyDescent="0.2">
      <c r="P1101" s="96"/>
    </row>
    <row r="1102" spans="16:16" x14ac:dyDescent="0.2">
      <c r="P1102" s="96"/>
    </row>
    <row r="1103" spans="16:16" x14ac:dyDescent="0.2">
      <c r="P1103" s="96"/>
    </row>
    <row r="1104" spans="16:16" x14ac:dyDescent="0.2">
      <c r="P1104" s="96"/>
    </row>
    <row r="1105" spans="16:16" x14ac:dyDescent="0.2">
      <c r="P1105" s="96"/>
    </row>
    <row r="1106" spans="16:16" x14ac:dyDescent="0.2">
      <c r="P1106" s="96"/>
    </row>
    <row r="1107" spans="16:16" x14ac:dyDescent="0.2">
      <c r="P1107" s="96"/>
    </row>
    <row r="1108" spans="16:16" x14ac:dyDescent="0.2">
      <c r="P1108" s="96"/>
    </row>
    <row r="1109" spans="16:16" x14ac:dyDescent="0.2">
      <c r="P1109" s="96"/>
    </row>
    <row r="1110" spans="16:16" x14ac:dyDescent="0.2">
      <c r="P1110" s="96"/>
    </row>
    <row r="1111" spans="16:16" x14ac:dyDescent="0.2">
      <c r="P1111" s="96"/>
    </row>
    <row r="1112" spans="16:16" x14ac:dyDescent="0.2">
      <c r="P1112" s="96"/>
    </row>
    <row r="1113" spans="16:16" x14ac:dyDescent="0.2">
      <c r="P1113" s="96"/>
    </row>
    <row r="1114" spans="16:16" x14ac:dyDescent="0.2">
      <c r="P1114" s="96"/>
    </row>
    <row r="1115" spans="16:16" x14ac:dyDescent="0.2">
      <c r="P1115" s="96"/>
    </row>
    <row r="1116" spans="16:16" x14ac:dyDescent="0.2">
      <c r="P1116" s="96"/>
    </row>
    <row r="1117" spans="16:16" x14ac:dyDescent="0.2">
      <c r="P1117" s="96"/>
    </row>
    <row r="1118" spans="16:16" x14ac:dyDescent="0.2">
      <c r="P1118" s="96"/>
    </row>
    <row r="1119" spans="16:16" x14ac:dyDescent="0.2">
      <c r="P1119" s="96"/>
    </row>
    <row r="1120" spans="16:16" x14ac:dyDescent="0.2">
      <c r="P1120" s="96"/>
    </row>
    <row r="1121" spans="16:16" x14ac:dyDescent="0.2">
      <c r="P1121" s="96"/>
    </row>
    <row r="1122" spans="16:16" x14ac:dyDescent="0.2">
      <c r="P1122" s="96"/>
    </row>
    <row r="1123" spans="16:16" x14ac:dyDescent="0.2">
      <c r="P1123" s="96"/>
    </row>
    <row r="1124" spans="16:16" x14ac:dyDescent="0.2">
      <c r="P1124" s="96"/>
    </row>
    <row r="1125" spans="16:16" x14ac:dyDescent="0.2">
      <c r="P1125" s="96"/>
    </row>
    <row r="1126" spans="16:16" x14ac:dyDescent="0.2">
      <c r="P1126" s="96"/>
    </row>
    <row r="1127" spans="16:16" x14ac:dyDescent="0.2">
      <c r="P1127" s="96"/>
    </row>
    <row r="1128" spans="16:16" x14ac:dyDescent="0.2">
      <c r="P1128" s="96"/>
    </row>
    <row r="1129" spans="16:16" x14ac:dyDescent="0.2">
      <c r="P1129" s="96"/>
    </row>
    <row r="1130" spans="16:16" x14ac:dyDescent="0.2">
      <c r="P1130" s="96"/>
    </row>
    <row r="1131" spans="16:16" x14ac:dyDescent="0.2">
      <c r="P1131" s="96"/>
    </row>
    <row r="1132" spans="16:16" x14ac:dyDescent="0.2">
      <c r="P1132" s="96"/>
    </row>
    <row r="1133" spans="16:16" x14ac:dyDescent="0.2">
      <c r="P1133" s="96"/>
    </row>
    <row r="1134" spans="16:16" x14ac:dyDescent="0.2">
      <c r="P1134" s="96"/>
    </row>
    <row r="1135" spans="16:16" x14ac:dyDescent="0.2">
      <c r="P1135" s="96"/>
    </row>
    <row r="1136" spans="16:16" x14ac:dyDescent="0.2">
      <c r="P1136" s="96"/>
    </row>
    <row r="1137" spans="16:16" x14ac:dyDescent="0.2">
      <c r="P1137" s="96"/>
    </row>
    <row r="1138" spans="16:16" x14ac:dyDescent="0.2">
      <c r="P1138" s="96"/>
    </row>
    <row r="1139" spans="16:16" x14ac:dyDescent="0.2">
      <c r="P1139" s="96"/>
    </row>
    <row r="1140" spans="16:16" x14ac:dyDescent="0.2">
      <c r="P1140" s="96"/>
    </row>
    <row r="1141" spans="16:16" x14ac:dyDescent="0.2">
      <c r="P1141" s="96"/>
    </row>
    <row r="1142" spans="16:16" x14ac:dyDescent="0.2">
      <c r="P1142" s="96"/>
    </row>
    <row r="1143" spans="16:16" x14ac:dyDescent="0.2">
      <c r="P1143" s="96"/>
    </row>
    <row r="1144" spans="16:16" x14ac:dyDescent="0.2">
      <c r="P1144" s="96"/>
    </row>
    <row r="1145" spans="16:16" x14ac:dyDescent="0.2">
      <c r="P1145" s="96"/>
    </row>
    <row r="1146" spans="16:16" x14ac:dyDescent="0.2">
      <c r="P1146" s="96"/>
    </row>
    <row r="1147" spans="16:16" x14ac:dyDescent="0.2">
      <c r="P1147" s="96"/>
    </row>
    <row r="1148" spans="16:16" x14ac:dyDescent="0.2">
      <c r="P1148" s="96"/>
    </row>
    <row r="1149" spans="16:16" x14ac:dyDescent="0.2">
      <c r="P1149" s="96"/>
    </row>
    <row r="1150" spans="16:16" x14ac:dyDescent="0.2">
      <c r="P1150" s="96"/>
    </row>
    <row r="1151" spans="16:16" x14ac:dyDescent="0.2">
      <c r="P1151" s="96"/>
    </row>
    <row r="1152" spans="16:16" x14ac:dyDescent="0.2">
      <c r="P1152" s="96"/>
    </row>
    <row r="1153" spans="16:16" x14ac:dyDescent="0.2">
      <c r="P1153" s="96"/>
    </row>
    <row r="1154" spans="16:16" x14ac:dyDescent="0.2">
      <c r="P1154" s="96"/>
    </row>
    <row r="1155" spans="16:16" x14ac:dyDescent="0.2">
      <c r="P1155" s="96"/>
    </row>
    <row r="1156" spans="16:16" x14ac:dyDescent="0.2">
      <c r="P1156" s="96"/>
    </row>
    <row r="1157" spans="16:16" x14ac:dyDescent="0.2">
      <c r="P1157" s="96"/>
    </row>
    <row r="1158" spans="16:16" x14ac:dyDescent="0.2">
      <c r="P1158" s="96"/>
    </row>
    <row r="1159" spans="16:16" x14ac:dyDescent="0.2">
      <c r="P1159" s="96"/>
    </row>
    <row r="1160" spans="16:16" x14ac:dyDescent="0.2">
      <c r="P1160" s="96"/>
    </row>
    <row r="1161" spans="16:16" x14ac:dyDescent="0.2">
      <c r="P1161" s="96"/>
    </row>
    <row r="1162" spans="16:16" x14ac:dyDescent="0.2">
      <c r="P1162" s="96"/>
    </row>
    <row r="1163" spans="16:16" x14ac:dyDescent="0.2">
      <c r="P1163" s="96"/>
    </row>
    <row r="1164" spans="16:16" x14ac:dyDescent="0.2">
      <c r="P1164" s="96"/>
    </row>
    <row r="1165" spans="16:16" x14ac:dyDescent="0.2">
      <c r="P1165" s="96"/>
    </row>
    <row r="1166" spans="16:16" x14ac:dyDescent="0.2">
      <c r="P1166" s="96"/>
    </row>
    <row r="1167" spans="16:16" x14ac:dyDescent="0.2">
      <c r="P1167" s="96"/>
    </row>
    <row r="1168" spans="16:16" x14ac:dyDescent="0.2">
      <c r="P1168" s="96"/>
    </row>
    <row r="1169" spans="16:16" x14ac:dyDescent="0.2">
      <c r="P1169" s="96"/>
    </row>
    <row r="1170" spans="16:16" x14ac:dyDescent="0.2">
      <c r="P1170" s="96"/>
    </row>
    <row r="1171" spans="16:16" x14ac:dyDescent="0.2">
      <c r="P1171" s="96"/>
    </row>
    <row r="1172" spans="16:16" x14ac:dyDescent="0.2">
      <c r="P1172" s="96"/>
    </row>
    <row r="1173" spans="16:16" x14ac:dyDescent="0.2">
      <c r="P1173" s="96"/>
    </row>
    <row r="1174" spans="16:16" x14ac:dyDescent="0.2">
      <c r="P1174" s="96"/>
    </row>
    <row r="1175" spans="16:16" x14ac:dyDescent="0.2">
      <c r="P1175" s="96"/>
    </row>
    <row r="1176" spans="16:16" x14ac:dyDescent="0.2">
      <c r="P1176" s="96"/>
    </row>
    <row r="1177" spans="16:16" x14ac:dyDescent="0.2">
      <c r="P1177" s="96"/>
    </row>
    <row r="1178" spans="16:16" x14ac:dyDescent="0.2">
      <c r="P1178" s="96"/>
    </row>
    <row r="1179" spans="16:16" x14ac:dyDescent="0.2">
      <c r="P1179" s="96"/>
    </row>
    <row r="1180" spans="16:16" x14ac:dyDescent="0.2">
      <c r="P1180" s="96"/>
    </row>
    <row r="1181" spans="16:16" x14ac:dyDescent="0.2">
      <c r="P1181" s="96"/>
    </row>
    <row r="1182" spans="16:16" x14ac:dyDescent="0.2">
      <c r="P1182" s="96"/>
    </row>
    <row r="1183" spans="16:16" x14ac:dyDescent="0.2">
      <c r="P1183" s="96"/>
    </row>
    <row r="1184" spans="16:16" x14ac:dyDescent="0.2">
      <c r="P1184" s="96"/>
    </row>
    <row r="1185" spans="16:16" x14ac:dyDescent="0.2">
      <c r="P1185" s="96"/>
    </row>
    <row r="1186" spans="16:16" x14ac:dyDescent="0.2">
      <c r="P1186" s="96"/>
    </row>
    <row r="1187" spans="16:16" x14ac:dyDescent="0.2">
      <c r="P1187" s="96"/>
    </row>
    <row r="1188" spans="16:16" x14ac:dyDescent="0.2">
      <c r="P1188" s="96"/>
    </row>
    <row r="1189" spans="16:16" x14ac:dyDescent="0.2">
      <c r="P1189" s="96"/>
    </row>
    <row r="1190" spans="16:16" x14ac:dyDescent="0.2">
      <c r="P1190" s="96"/>
    </row>
    <row r="1191" spans="16:16" x14ac:dyDescent="0.2">
      <c r="P1191" s="96"/>
    </row>
    <row r="1192" spans="16:16" x14ac:dyDescent="0.2">
      <c r="P1192" s="96"/>
    </row>
    <row r="1193" spans="16:16" x14ac:dyDescent="0.2">
      <c r="P1193" s="96"/>
    </row>
    <row r="1194" spans="16:16" x14ac:dyDescent="0.2">
      <c r="P1194" s="96"/>
    </row>
    <row r="1195" spans="16:16" x14ac:dyDescent="0.2">
      <c r="P1195" s="96"/>
    </row>
    <row r="1196" spans="16:16" x14ac:dyDescent="0.2">
      <c r="P1196" s="96"/>
    </row>
    <row r="1197" spans="16:16" x14ac:dyDescent="0.2">
      <c r="P1197" s="96"/>
    </row>
    <row r="1198" spans="16:16" x14ac:dyDescent="0.2">
      <c r="P1198" s="96"/>
    </row>
    <row r="1199" spans="16:16" x14ac:dyDescent="0.2">
      <c r="P1199" s="96"/>
    </row>
    <row r="1200" spans="16:16" x14ac:dyDescent="0.2">
      <c r="P1200" s="96"/>
    </row>
    <row r="1201" spans="16:16" x14ac:dyDescent="0.2">
      <c r="P1201" s="96"/>
    </row>
    <row r="1202" spans="16:16" x14ac:dyDescent="0.2">
      <c r="P1202" s="96"/>
    </row>
    <row r="1203" spans="16:16" x14ac:dyDescent="0.2">
      <c r="P1203" s="96"/>
    </row>
    <row r="1204" spans="16:16" x14ac:dyDescent="0.2">
      <c r="P1204" s="96"/>
    </row>
    <row r="1205" spans="16:16" x14ac:dyDescent="0.2">
      <c r="P1205" s="96"/>
    </row>
    <row r="1206" spans="16:16" x14ac:dyDescent="0.2">
      <c r="P1206" s="96"/>
    </row>
    <row r="1207" spans="16:16" x14ac:dyDescent="0.2">
      <c r="P1207" s="96"/>
    </row>
    <row r="1208" spans="16:16" x14ac:dyDescent="0.2">
      <c r="P1208" s="96"/>
    </row>
    <row r="1209" spans="16:16" x14ac:dyDescent="0.2">
      <c r="P1209" s="96"/>
    </row>
    <row r="1210" spans="16:16" x14ac:dyDescent="0.2">
      <c r="P1210" s="96"/>
    </row>
    <row r="1211" spans="16:16" x14ac:dyDescent="0.2">
      <c r="P1211" s="96"/>
    </row>
    <row r="1212" spans="16:16" x14ac:dyDescent="0.2">
      <c r="P1212" s="96"/>
    </row>
    <row r="1213" spans="16:16" x14ac:dyDescent="0.2">
      <c r="P1213" s="96"/>
    </row>
    <row r="1214" spans="16:16" x14ac:dyDescent="0.2">
      <c r="P1214" s="96"/>
    </row>
    <row r="1215" spans="16:16" x14ac:dyDescent="0.2">
      <c r="P1215" s="96"/>
    </row>
    <row r="1216" spans="16:16" x14ac:dyDescent="0.2">
      <c r="P1216" s="96"/>
    </row>
    <row r="1217" spans="16:16" x14ac:dyDescent="0.2">
      <c r="P1217" s="96"/>
    </row>
    <row r="1218" spans="16:16" x14ac:dyDescent="0.2">
      <c r="P1218" s="96"/>
    </row>
    <row r="1219" spans="16:16" x14ac:dyDescent="0.2">
      <c r="P1219" s="96"/>
    </row>
    <row r="1220" spans="16:16" x14ac:dyDescent="0.2">
      <c r="P1220" s="96"/>
    </row>
    <row r="1221" spans="16:16" x14ac:dyDescent="0.2">
      <c r="P1221" s="96"/>
    </row>
    <row r="1222" spans="16:16" x14ac:dyDescent="0.2">
      <c r="P1222" s="96"/>
    </row>
    <row r="1223" spans="16:16" x14ac:dyDescent="0.2">
      <c r="P1223" s="96"/>
    </row>
    <row r="1224" spans="16:16" x14ac:dyDescent="0.2">
      <c r="P1224" s="96"/>
    </row>
    <row r="1225" spans="16:16" x14ac:dyDescent="0.2">
      <c r="P1225" s="96"/>
    </row>
    <row r="1226" spans="16:16" x14ac:dyDescent="0.2">
      <c r="P1226" s="96"/>
    </row>
    <row r="1227" spans="16:16" x14ac:dyDescent="0.2">
      <c r="P1227" s="96"/>
    </row>
    <row r="1228" spans="16:16" x14ac:dyDescent="0.2">
      <c r="P1228" s="96"/>
    </row>
    <row r="1229" spans="16:16" x14ac:dyDescent="0.2">
      <c r="P1229" s="96"/>
    </row>
    <row r="1230" spans="16:16" x14ac:dyDescent="0.2">
      <c r="P1230" s="96"/>
    </row>
    <row r="1231" spans="16:16" x14ac:dyDescent="0.2">
      <c r="P1231" s="96"/>
    </row>
    <row r="1232" spans="16:16" x14ac:dyDescent="0.2">
      <c r="P1232" s="96"/>
    </row>
    <row r="1233" spans="16:16" x14ac:dyDescent="0.2">
      <c r="P1233" s="96"/>
    </row>
    <row r="1234" spans="16:16" x14ac:dyDescent="0.2">
      <c r="P1234" s="96"/>
    </row>
    <row r="1235" spans="16:16" x14ac:dyDescent="0.2">
      <c r="P1235" s="96"/>
    </row>
    <row r="1236" spans="16:16" x14ac:dyDescent="0.2">
      <c r="P1236" s="96"/>
    </row>
    <row r="1237" spans="16:16" x14ac:dyDescent="0.2">
      <c r="P1237" s="96"/>
    </row>
    <row r="1238" spans="16:16" x14ac:dyDescent="0.2">
      <c r="P1238" s="96"/>
    </row>
    <row r="1239" spans="16:16" x14ac:dyDescent="0.2">
      <c r="P1239" s="96"/>
    </row>
    <row r="1240" spans="16:16" x14ac:dyDescent="0.2">
      <c r="P1240" s="96"/>
    </row>
    <row r="1241" spans="16:16" x14ac:dyDescent="0.2">
      <c r="P1241" s="96"/>
    </row>
    <row r="1242" spans="16:16" x14ac:dyDescent="0.2">
      <c r="P1242" s="96"/>
    </row>
    <row r="1243" spans="16:16" x14ac:dyDescent="0.2">
      <c r="P1243" s="96"/>
    </row>
    <row r="1244" spans="16:16" x14ac:dyDescent="0.2">
      <c r="P1244" s="96"/>
    </row>
    <row r="1245" spans="16:16" x14ac:dyDescent="0.2">
      <c r="P1245" s="96"/>
    </row>
    <row r="1246" spans="16:16" x14ac:dyDescent="0.2">
      <c r="P1246" s="96"/>
    </row>
    <row r="1247" spans="16:16" x14ac:dyDescent="0.2">
      <c r="P1247" s="96"/>
    </row>
    <row r="1248" spans="16:16" x14ac:dyDescent="0.2">
      <c r="P1248" s="96"/>
    </row>
    <row r="1249" spans="16:16" x14ac:dyDescent="0.2">
      <c r="P1249" s="96"/>
    </row>
    <row r="1250" spans="16:16" x14ac:dyDescent="0.2">
      <c r="P1250" s="96"/>
    </row>
    <row r="1251" spans="16:16" x14ac:dyDescent="0.2">
      <c r="P1251" s="96"/>
    </row>
    <row r="1252" spans="16:16" x14ac:dyDescent="0.2">
      <c r="P1252" s="96"/>
    </row>
    <row r="1253" spans="16:16" x14ac:dyDescent="0.2">
      <c r="P1253" s="96"/>
    </row>
    <row r="1254" spans="16:16" x14ac:dyDescent="0.2">
      <c r="P1254" s="96"/>
    </row>
    <row r="1255" spans="16:16" x14ac:dyDescent="0.2">
      <c r="P1255" s="96"/>
    </row>
    <row r="1256" spans="16:16" x14ac:dyDescent="0.2">
      <c r="P1256" s="96"/>
    </row>
    <row r="1257" spans="16:16" x14ac:dyDescent="0.2">
      <c r="P1257" s="96"/>
    </row>
    <row r="1258" spans="16:16" x14ac:dyDescent="0.2">
      <c r="P1258" s="96"/>
    </row>
    <row r="1259" spans="16:16" x14ac:dyDescent="0.2">
      <c r="P1259" s="96"/>
    </row>
    <row r="1260" spans="16:16" x14ac:dyDescent="0.2">
      <c r="P1260" s="96"/>
    </row>
    <row r="1261" spans="16:16" x14ac:dyDescent="0.2">
      <c r="P1261" s="96"/>
    </row>
    <row r="1262" spans="16:16" x14ac:dyDescent="0.2">
      <c r="P1262" s="96"/>
    </row>
    <row r="1263" spans="16:16" x14ac:dyDescent="0.2">
      <c r="P1263" s="96"/>
    </row>
    <row r="1264" spans="16:16" x14ac:dyDescent="0.2">
      <c r="P1264" s="96"/>
    </row>
    <row r="1265" spans="16:16" x14ac:dyDescent="0.2">
      <c r="P1265" s="96"/>
    </row>
    <row r="1266" spans="16:16" x14ac:dyDescent="0.2">
      <c r="P1266" s="96"/>
    </row>
    <row r="1267" spans="16:16" x14ac:dyDescent="0.2">
      <c r="P1267" s="96"/>
    </row>
    <row r="1268" spans="16:16" x14ac:dyDescent="0.2">
      <c r="P1268" s="96"/>
    </row>
    <row r="1269" spans="16:16" x14ac:dyDescent="0.2">
      <c r="P1269" s="96"/>
    </row>
    <row r="1270" spans="16:16" x14ac:dyDescent="0.2">
      <c r="P1270" s="96"/>
    </row>
    <row r="1271" spans="16:16" x14ac:dyDescent="0.2">
      <c r="P1271" s="96"/>
    </row>
    <row r="1272" spans="16:16" x14ac:dyDescent="0.2">
      <c r="P1272" s="96"/>
    </row>
    <row r="1273" spans="16:16" x14ac:dyDescent="0.2">
      <c r="P1273" s="96"/>
    </row>
    <row r="1274" spans="16:16" x14ac:dyDescent="0.2">
      <c r="P1274" s="96"/>
    </row>
    <row r="1275" spans="16:16" x14ac:dyDescent="0.2">
      <c r="P1275" s="96"/>
    </row>
    <row r="1276" spans="16:16" x14ac:dyDescent="0.2">
      <c r="P1276" s="96"/>
    </row>
    <row r="1277" spans="16:16" x14ac:dyDescent="0.2">
      <c r="P1277" s="96"/>
    </row>
    <row r="1278" spans="16:16" x14ac:dyDescent="0.2">
      <c r="P1278" s="96"/>
    </row>
    <row r="1279" spans="16:16" x14ac:dyDescent="0.2">
      <c r="P1279" s="96"/>
    </row>
    <row r="1280" spans="16:16" x14ac:dyDescent="0.2">
      <c r="P1280" s="96"/>
    </row>
    <row r="1281" spans="16:16" x14ac:dyDescent="0.2">
      <c r="P1281" s="96"/>
    </row>
    <row r="1282" spans="16:16" x14ac:dyDescent="0.2">
      <c r="P1282" s="96"/>
    </row>
    <row r="1283" spans="16:16" x14ac:dyDescent="0.2">
      <c r="P1283" s="96"/>
    </row>
    <row r="1284" spans="16:16" x14ac:dyDescent="0.2">
      <c r="P1284" s="96"/>
    </row>
    <row r="1285" spans="16:16" x14ac:dyDescent="0.2">
      <c r="P1285" s="96"/>
    </row>
    <row r="1286" spans="16:16" x14ac:dyDescent="0.2">
      <c r="P1286" s="96"/>
    </row>
    <row r="1287" spans="16:16" x14ac:dyDescent="0.2">
      <c r="P1287" s="96"/>
    </row>
    <row r="1288" spans="16:16" x14ac:dyDescent="0.2">
      <c r="P1288" s="96"/>
    </row>
    <row r="1289" spans="16:16" x14ac:dyDescent="0.2">
      <c r="P1289" s="96"/>
    </row>
    <row r="1290" spans="16:16" x14ac:dyDescent="0.2">
      <c r="P1290" s="96"/>
    </row>
    <row r="1291" spans="16:16" x14ac:dyDescent="0.2">
      <c r="P1291" s="96"/>
    </row>
    <row r="1292" spans="16:16" x14ac:dyDescent="0.2">
      <c r="P1292" s="96"/>
    </row>
    <row r="1293" spans="16:16" x14ac:dyDescent="0.2">
      <c r="P1293" s="96"/>
    </row>
    <row r="1294" spans="16:16" x14ac:dyDescent="0.2">
      <c r="P1294" s="96"/>
    </row>
    <row r="1295" spans="16:16" x14ac:dyDescent="0.2">
      <c r="P1295" s="96"/>
    </row>
    <row r="1296" spans="16:16" x14ac:dyDescent="0.2">
      <c r="P1296" s="96"/>
    </row>
    <row r="1297" spans="16:16" x14ac:dyDescent="0.2">
      <c r="P1297" s="96"/>
    </row>
    <row r="1298" spans="16:16" x14ac:dyDescent="0.2">
      <c r="P1298" s="96"/>
    </row>
    <row r="1299" spans="16:16" x14ac:dyDescent="0.2">
      <c r="P1299" s="96"/>
    </row>
    <row r="1300" spans="16:16" x14ac:dyDescent="0.2">
      <c r="P1300" s="96"/>
    </row>
    <row r="1301" spans="16:16" x14ac:dyDescent="0.2">
      <c r="P1301" s="96"/>
    </row>
    <row r="1302" spans="16:16" x14ac:dyDescent="0.2">
      <c r="P1302" s="96"/>
    </row>
    <row r="1303" spans="16:16" x14ac:dyDescent="0.2">
      <c r="P1303" s="96"/>
    </row>
    <row r="1304" spans="16:16" x14ac:dyDescent="0.2">
      <c r="P1304" s="96"/>
    </row>
    <row r="1305" spans="16:16" x14ac:dyDescent="0.2">
      <c r="P1305" s="96"/>
    </row>
    <row r="1306" spans="16:16" x14ac:dyDescent="0.2">
      <c r="P1306" s="96" t="s">
        <v>1591</v>
      </c>
    </row>
    <row r="1307" spans="16:16" x14ac:dyDescent="0.2">
      <c r="P1307" s="96" t="s">
        <v>1591</v>
      </c>
    </row>
    <row r="1308" spans="16:16" x14ac:dyDescent="0.2">
      <c r="P1308" s="96" t="s">
        <v>1592</v>
      </c>
    </row>
    <row r="1309" spans="16:16" x14ac:dyDescent="0.2">
      <c r="P1309" s="96" t="s">
        <v>1592</v>
      </c>
    </row>
    <row r="1310" spans="16:16" x14ac:dyDescent="0.2">
      <c r="P1310" s="96" t="s">
        <v>1593</v>
      </c>
    </row>
    <row r="1311" spans="16:16" x14ac:dyDescent="0.2">
      <c r="P1311" s="96" t="s">
        <v>1593</v>
      </c>
    </row>
    <row r="1312" spans="16:16" x14ac:dyDescent="0.2">
      <c r="P1312" s="96" t="s">
        <v>1592</v>
      </c>
    </row>
    <row r="1313" spans="16:16" x14ac:dyDescent="0.2">
      <c r="P1313" s="96" t="s">
        <v>1592</v>
      </c>
    </row>
    <row r="1314" spans="16:16" x14ac:dyDescent="0.2">
      <c r="P1314" s="96" t="s">
        <v>1591</v>
      </c>
    </row>
    <row r="1315" spans="16:16" x14ac:dyDescent="0.2">
      <c r="P1315" s="96" t="s">
        <v>1591</v>
      </c>
    </row>
    <row r="1316" spans="16:16" x14ac:dyDescent="0.2">
      <c r="P1316" s="96" t="s">
        <v>1592</v>
      </c>
    </row>
    <row r="1317" spans="16:16" x14ac:dyDescent="0.2">
      <c r="P1317" s="96" t="s">
        <v>1592</v>
      </c>
    </row>
    <row r="1318" spans="16:16" x14ac:dyDescent="0.2">
      <c r="P1318" s="96" t="s">
        <v>1593</v>
      </c>
    </row>
    <row r="1319" spans="16:16" x14ac:dyDescent="0.2">
      <c r="P1319" s="96" t="s">
        <v>1593</v>
      </c>
    </row>
    <row r="1320" spans="16:16" x14ac:dyDescent="0.2">
      <c r="P1320" s="96" t="s">
        <v>1591</v>
      </c>
    </row>
    <row r="1321" spans="16:16" x14ac:dyDescent="0.2">
      <c r="P1321" s="96" t="s">
        <v>1591</v>
      </c>
    </row>
    <row r="1322" spans="16:16" x14ac:dyDescent="0.2">
      <c r="P1322" s="96" t="s">
        <v>1591</v>
      </c>
    </row>
    <row r="1323" spans="16:16" x14ac:dyDescent="0.2">
      <c r="P1323" s="96" t="s">
        <v>1591</v>
      </c>
    </row>
    <row r="1324" spans="16:16" x14ac:dyDescent="0.2">
      <c r="P1324" s="96" t="s">
        <v>1591</v>
      </c>
    </row>
    <row r="1325" spans="16:16" x14ac:dyDescent="0.2">
      <c r="P1325" s="96" t="s">
        <v>1591</v>
      </c>
    </row>
    <row r="1326" spans="16:16" x14ac:dyDescent="0.2">
      <c r="P1326" s="8"/>
    </row>
    <row r="1327" spans="16:16" x14ac:dyDescent="0.2">
      <c r="P1327" s="8"/>
    </row>
    <row r="1328" spans="16:16" x14ac:dyDescent="0.2">
      <c r="P1328" s="8"/>
    </row>
    <row r="1329" spans="16:16" x14ac:dyDescent="0.2">
      <c r="P1329" s="8"/>
    </row>
    <row r="1330" spans="16:16" x14ac:dyDescent="0.2">
      <c r="P1330" s="8"/>
    </row>
    <row r="1331" spans="16:16" x14ac:dyDescent="0.2">
      <c r="P1331" s="8"/>
    </row>
    <row r="1332" spans="16:16" x14ac:dyDescent="0.2">
      <c r="P1332" s="8"/>
    </row>
    <row r="1333" spans="16:16" x14ac:dyDescent="0.2">
      <c r="P1333" s="8"/>
    </row>
    <row r="1334" spans="16:16" x14ac:dyDescent="0.2">
      <c r="P1334" s="8"/>
    </row>
    <row r="1335" spans="16:16" x14ac:dyDescent="0.2">
      <c r="P1335" s="8"/>
    </row>
    <row r="1336" spans="16:16" x14ac:dyDescent="0.2">
      <c r="P1336" s="8"/>
    </row>
    <row r="1337" spans="16:16" x14ac:dyDescent="0.2">
      <c r="P1337" s="8"/>
    </row>
    <row r="1338" spans="16:16" x14ac:dyDescent="0.2">
      <c r="P1338" s="8"/>
    </row>
    <row r="1339" spans="16:16" x14ac:dyDescent="0.2">
      <c r="P1339" s="8"/>
    </row>
    <row r="1340" spans="16:16" x14ac:dyDescent="0.2">
      <c r="P1340" s="8"/>
    </row>
    <row r="1341" spans="16:16" x14ac:dyDescent="0.2">
      <c r="P1341" s="8"/>
    </row>
    <row r="1342" spans="16:16" x14ac:dyDescent="0.2">
      <c r="P1342" s="8"/>
    </row>
    <row r="1343" spans="16:16" x14ac:dyDescent="0.2">
      <c r="P1343" s="8"/>
    </row>
    <row r="1344" spans="16:16" x14ac:dyDescent="0.2">
      <c r="P1344" s="8"/>
    </row>
    <row r="1345" spans="16:16" x14ac:dyDescent="0.2">
      <c r="P1345" s="8"/>
    </row>
    <row r="1346" spans="16:16" x14ac:dyDescent="0.2">
      <c r="P1346" s="8"/>
    </row>
    <row r="1347" spans="16:16" x14ac:dyDescent="0.2">
      <c r="P1347" s="8"/>
    </row>
    <row r="1348" spans="16:16" x14ac:dyDescent="0.2">
      <c r="P1348" s="8"/>
    </row>
    <row r="1349" spans="16:16" x14ac:dyDescent="0.2">
      <c r="P1349" s="8"/>
    </row>
    <row r="1350" spans="16:16" x14ac:dyDescent="0.2">
      <c r="P1350" s="8"/>
    </row>
    <row r="1351" spans="16:16" x14ac:dyDescent="0.2">
      <c r="P1351" s="8"/>
    </row>
    <row r="1352" spans="16:16" x14ac:dyDescent="0.2">
      <c r="P1352" s="8"/>
    </row>
    <row r="1353" spans="16:16" x14ac:dyDescent="0.2">
      <c r="P1353" s="8"/>
    </row>
    <row r="1354" spans="16:16" x14ac:dyDescent="0.2">
      <c r="P1354" s="8"/>
    </row>
    <row r="1355" spans="16:16" x14ac:dyDescent="0.2">
      <c r="P1355" s="8"/>
    </row>
    <row r="1356" spans="16:16" x14ac:dyDescent="0.2">
      <c r="P1356" s="8"/>
    </row>
    <row r="1357" spans="16:16" x14ac:dyDescent="0.2">
      <c r="P1357" s="8"/>
    </row>
    <row r="1358" spans="16:16" x14ac:dyDescent="0.2">
      <c r="P1358" s="8"/>
    </row>
    <row r="1359" spans="16:16" x14ac:dyDescent="0.2">
      <c r="P1359" s="8"/>
    </row>
    <row r="1360" spans="16:16" x14ac:dyDescent="0.2">
      <c r="P1360" s="8"/>
    </row>
    <row r="1361" spans="16:16" x14ac:dyDescent="0.2">
      <c r="P1361" s="8"/>
    </row>
    <row r="1362" spans="16:16" x14ac:dyDescent="0.2">
      <c r="P1362" s="8"/>
    </row>
    <row r="1363" spans="16:16" x14ac:dyDescent="0.2">
      <c r="P1363" s="8"/>
    </row>
    <row r="1364" spans="16:16" x14ac:dyDescent="0.2">
      <c r="P1364" s="8"/>
    </row>
    <row r="1365" spans="16:16" x14ac:dyDescent="0.2">
      <c r="P1365" s="8"/>
    </row>
    <row r="1366" spans="16:16" x14ac:dyDescent="0.2">
      <c r="P1366" s="8"/>
    </row>
    <row r="1367" spans="16:16" x14ac:dyDescent="0.2">
      <c r="P1367" s="8"/>
    </row>
    <row r="1368" spans="16:16" x14ac:dyDescent="0.2">
      <c r="P1368" s="8"/>
    </row>
    <row r="1369" spans="16:16" x14ac:dyDescent="0.2">
      <c r="P1369" s="8"/>
    </row>
    <row r="1370" spans="16:16" x14ac:dyDescent="0.2">
      <c r="P1370" s="8"/>
    </row>
    <row r="1371" spans="16:16" x14ac:dyDescent="0.2">
      <c r="P1371" s="8"/>
    </row>
    <row r="1372" spans="16:16" x14ac:dyDescent="0.2">
      <c r="P1372" s="8"/>
    </row>
    <row r="1373" spans="16:16" x14ac:dyDescent="0.2">
      <c r="P1373" s="8"/>
    </row>
    <row r="1374" spans="16:16" x14ac:dyDescent="0.2">
      <c r="P1374" s="8"/>
    </row>
    <row r="1375" spans="16:16" x14ac:dyDescent="0.2">
      <c r="P1375" s="8"/>
    </row>
    <row r="1376" spans="16:16" x14ac:dyDescent="0.2">
      <c r="P1376" s="8"/>
    </row>
    <row r="1377" spans="16:16" x14ac:dyDescent="0.2">
      <c r="P1377" s="8"/>
    </row>
    <row r="1378" spans="16:16" x14ac:dyDescent="0.2">
      <c r="P1378" s="8"/>
    </row>
    <row r="1379" spans="16:16" x14ac:dyDescent="0.2">
      <c r="P1379" s="8"/>
    </row>
    <row r="1380" spans="16:16" x14ac:dyDescent="0.2">
      <c r="P1380" s="8"/>
    </row>
    <row r="1381" spans="16:16" x14ac:dyDescent="0.2">
      <c r="P1381" s="8"/>
    </row>
    <row r="1382" spans="16:16" x14ac:dyDescent="0.2">
      <c r="P1382" s="8"/>
    </row>
    <row r="1383" spans="16:16" x14ac:dyDescent="0.2">
      <c r="P1383" s="8"/>
    </row>
    <row r="1384" spans="16:16" x14ac:dyDescent="0.2">
      <c r="P1384" s="8"/>
    </row>
    <row r="1385" spans="16:16" x14ac:dyDescent="0.2">
      <c r="P1385" s="8"/>
    </row>
    <row r="1386" spans="16:16" x14ac:dyDescent="0.2">
      <c r="P1386" s="8"/>
    </row>
    <row r="1387" spans="16:16" x14ac:dyDescent="0.2">
      <c r="P1387" s="8"/>
    </row>
    <row r="1388" spans="16:16" x14ac:dyDescent="0.2">
      <c r="P1388" s="8"/>
    </row>
    <row r="1389" spans="16:16" x14ac:dyDescent="0.2">
      <c r="P1389" s="8"/>
    </row>
    <row r="1390" spans="16:16" x14ac:dyDescent="0.2">
      <c r="P1390" s="8"/>
    </row>
    <row r="1391" spans="16:16" x14ac:dyDescent="0.2">
      <c r="P1391" s="8"/>
    </row>
    <row r="1392" spans="16:16" x14ac:dyDescent="0.2">
      <c r="P1392" s="8"/>
    </row>
    <row r="1393" spans="16:16" x14ac:dyDescent="0.2">
      <c r="P1393" s="8"/>
    </row>
    <row r="1394" spans="16:16" x14ac:dyDescent="0.2">
      <c r="P1394" s="8"/>
    </row>
    <row r="1395" spans="16:16" x14ac:dyDescent="0.2">
      <c r="P1395" s="8"/>
    </row>
    <row r="1396" spans="16:16" x14ac:dyDescent="0.2">
      <c r="P1396" s="8"/>
    </row>
    <row r="1397" spans="16:16" x14ac:dyDescent="0.2">
      <c r="P1397" s="8"/>
    </row>
    <row r="1398" spans="16:16" x14ac:dyDescent="0.2">
      <c r="P1398" s="8"/>
    </row>
    <row r="1399" spans="16:16" x14ac:dyDescent="0.2">
      <c r="P1399" s="8"/>
    </row>
    <row r="1400" spans="16:16" x14ac:dyDescent="0.2">
      <c r="P1400" s="8"/>
    </row>
    <row r="1401" spans="16:16" x14ac:dyDescent="0.2">
      <c r="P1401" s="8"/>
    </row>
    <row r="1402" spans="16:16" x14ac:dyDescent="0.2">
      <c r="P1402" s="8"/>
    </row>
    <row r="1403" spans="16:16" x14ac:dyDescent="0.2">
      <c r="P1403" s="8"/>
    </row>
    <row r="1404" spans="16:16" x14ac:dyDescent="0.2">
      <c r="P1404" s="8"/>
    </row>
    <row r="1405" spans="16:16" x14ac:dyDescent="0.2">
      <c r="P1405" s="8"/>
    </row>
    <row r="1406" spans="16:16" x14ac:dyDescent="0.2">
      <c r="P1406" s="8"/>
    </row>
    <row r="1407" spans="16:16" x14ac:dyDescent="0.2">
      <c r="P1407" s="8"/>
    </row>
    <row r="1408" spans="16:16" x14ac:dyDescent="0.2">
      <c r="P1408" s="8"/>
    </row>
    <row r="1409" spans="16:16" x14ac:dyDescent="0.2">
      <c r="P1409" s="8"/>
    </row>
    <row r="1410" spans="16:16" x14ac:dyDescent="0.2">
      <c r="P1410" s="8"/>
    </row>
    <row r="1411" spans="16:16" x14ac:dyDescent="0.2">
      <c r="P1411" s="8"/>
    </row>
    <row r="1412" spans="16:16" x14ac:dyDescent="0.2">
      <c r="P1412" s="8"/>
    </row>
    <row r="1413" spans="16:16" x14ac:dyDescent="0.2">
      <c r="P1413" s="8"/>
    </row>
    <row r="1414" spans="16:16" x14ac:dyDescent="0.2">
      <c r="P1414" s="8"/>
    </row>
    <row r="1415" spans="16:16" x14ac:dyDescent="0.2">
      <c r="P1415" s="8"/>
    </row>
    <row r="1416" spans="16:16" x14ac:dyDescent="0.2">
      <c r="P1416" s="8"/>
    </row>
    <row r="1417" spans="16:16" x14ac:dyDescent="0.2">
      <c r="P1417" s="8"/>
    </row>
    <row r="1418" spans="16:16" x14ac:dyDescent="0.2">
      <c r="P1418" s="8"/>
    </row>
    <row r="1419" spans="16:16" x14ac:dyDescent="0.2">
      <c r="P1419" s="8"/>
    </row>
    <row r="1420" spans="16:16" x14ac:dyDescent="0.2">
      <c r="P1420" s="8"/>
    </row>
    <row r="1421" spans="16:16" x14ac:dyDescent="0.2">
      <c r="P1421" s="8"/>
    </row>
    <row r="1422" spans="16:16" x14ac:dyDescent="0.2">
      <c r="P1422" s="8"/>
    </row>
    <row r="1423" spans="16:16" x14ac:dyDescent="0.2">
      <c r="P1423" s="8"/>
    </row>
    <row r="1424" spans="16:16" x14ac:dyDescent="0.2">
      <c r="P1424" s="8"/>
    </row>
    <row r="1425" spans="16:16" x14ac:dyDescent="0.2">
      <c r="P1425" s="8"/>
    </row>
    <row r="1426" spans="16:16" x14ac:dyDescent="0.2">
      <c r="P1426" s="8"/>
    </row>
    <row r="1427" spans="16:16" x14ac:dyDescent="0.2">
      <c r="P1427" s="8"/>
    </row>
    <row r="1428" spans="16:16" x14ac:dyDescent="0.2">
      <c r="P1428" s="8"/>
    </row>
    <row r="1429" spans="16:16" x14ac:dyDescent="0.2">
      <c r="P1429" s="8"/>
    </row>
    <row r="1430" spans="16:16" x14ac:dyDescent="0.2">
      <c r="P1430" s="8"/>
    </row>
    <row r="1431" spans="16:16" x14ac:dyDescent="0.2">
      <c r="P1431" s="8"/>
    </row>
    <row r="1432" spans="16:16" x14ac:dyDescent="0.2">
      <c r="P1432" s="8"/>
    </row>
    <row r="1433" spans="16:16" x14ac:dyDescent="0.2">
      <c r="P1433" s="8"/>
    </row>
    <row r="1434" spans="16:16" x14ac:dyDescent="0.2">
      <c r="P1434" s="8"/>
    </row>
    <row r="1435" spans="16:16" x14ac:dyDescent="0.2">
      <c r="P1435" s="8"/>
    </row>
    <row r="1436" spans="16:16" x14ac:dyDescent="0.2">
      <c r="P1436" s="8"/>
    </row>
    <row r="1437" spans="16:16" x14ac:dyDescent="0.2">
      <c r="P1437" s="8"/>
    </row>
    <row r="1438" spans="16:16" x14ac:dyDescent="0.2">
      <c r="P1438" s="8"/>
    </row>
    <row r="1439" spans="16:16" x14ac:dyDescent="0.2">
      <c r="P1439" s="8"/>
    </row>
    <row r="1440" spans="16:16" x14ac:dyDescent="0.2">
      <c r="P1440" s="8"/>
    </row>
    <row r="1441" spans="16:16" x14ac:dyDescent="0.2">
      <c r="P1441" s="8"/>
    </row>
    <row r="1442" spans="16:16" x14ac:dyDescent="0.2">
      <c r="P1442" s="8"/>
    </row>
    <row r="1443" spans="16:16" x14ac:dyDescent="0.2">
      <c r="P1443" s="8"/>
    </row>
    <row r="1444" spans="16:16" x14ac:dyDescent="0.2">
      <c r="P1444" s="8"/>
    </row>
    <row r="1445" spans="16:16" x14ac:dyDescent="0.2">
      <c r="P1445" s="8"/>
    </row>
    <row r="1446" spans="16:16" x14ac:dyDescent="0.2">
      <c r="P1446" s="8"/>
    </row>
    <row r="1447" spans="16:16" x14ac:dyDescent="0.2">
      <c r="P1447" s="8"/>
    </row>
    <row r="1448" spans="16:16" x14ac:dyDescent="0.2">
      <c r="P1448" s="8"/>
    </row>
    <row r="1449" spans="16:16" x14ac:dyDescent="0.2">
      <c r="P1449" s="8"/>
    </row>
    <row r="1450" spans="16:16" x14ac:dyDescent="0.2">
      <c r="P1450" s="8"/>
    </row>
    <row r="1451" spans="16:16" x14ac:dyDescent="0.2">
      <c r="P1451" s="8"/>
    </row>
    <row r="1452" spans="16:16" x14ac:dyDescent="0.2">
      <c r="P1452" s="8"/>
    </row>
    <row r="1453" spans="16:16" x14ac:dyDescent="0.2">
      <c r="P1453" s="8"/>
    </row>
    <row r="1454" spans="16:16" x14ac:dyDescent="0.2">
      <c r="P1454" s="8"/>
    </row>
    <row r="1455" spans="16:16" x14ac:dyDescent="0.2">
      <c r="P1455" s="8"/>
    </row>
    <row r="1456" spans="16:16" x14ac:dyDescent="0.2">
      <c r="P1456" s="8"/>
    </row>
    <row r="1457" spans="16:16" x14ac:dyDescent="0.2">
      <c r="P1457" s="8"/>
    </row>
    <row r="1458" spans="16:16" x14ac:dyDescent="0.2">
      <c r="P1458" s="8"/>
    </row>
    <row r="1459" spans="16:16" x14ac:dyDescent="0.2">
      <c r="P1459" s="8"/>
    </row>
    <row r="1460" spans="16:16" x14ac:dyDescent="0.2">
      <c r="P1460" s="8"/>
    </row>
    <row r="1461" spans="16:16" x14ac:dyDescent="0.2">
      <c r="P1461" s="8"/>
    </row>
    <row r="1462" spans="16:16" x14ac:dyDescent="0.2">
      <c r="P1462" s="8"/>
    </row>
    <row r="1463" spans="16:16" x14ac:dyDescent="0.2">
      <c r="P1463" s="8"/>
    </row>
    <row r="1464" spans="16:16" x14ac:dyDescent="0.2">
      <c r="P1464" s="8"/>
    </row>
    <row r="1465" spans="16:16" x14ac:dyDescent="0.2">
      <c r="P1465" s="8"/>
    </row>
    <row r="1466" spans="16:16" x14ac:dyDescent="0.2">
      <c r="P1466" s="8"/>
    </row>
    <row r="1467" spans="16:16" x14ac:dyDescent="0.2">
      <c r="P1467" s="8"/>
    </row>
    <row r="1468" spans="16:16" x14ac:dyDescent="0.2">
      <c r="P1468" s="8"/>
    </row>
    <row r="1469" spans="16:16" x14ac:dyDescent="0.2">
      <c r="P1469" s="8"/>
    </row>
    <row r="1470" spans="16:16" x14ac:dyDescent="0.2">
      <c r="P1470" s="8"/>
    </row>
    <row r="1471" spans="16:16" x14ac:dyDescent="0.2">
      <c r="P1471" s="8"/>
    </row>
    <row r="1472" spans="16:16" x14ac:dyDescent="0.2">
      <c r="P1472" s="8"/>
    </row>
    <row r="1473" spans="16:16" x14ac:dyDescent="0.2">
      <c r="P1473" s="8"/>
    </row>
    <row r="1474" spans="16:16" x14ac:dyDescent="0.2">
      <c r="P1474" s="8"/>
    </row>
    <row r="1475" spans="16:16" x14ac:dyDescent="0.2">
      <c r="P1475" s="8"/>
    </row>
    <row r="1476" spans="16:16" x14ac:dyDescent="0.2">
      <c r="P1476" s="8"/>
    </row>
    <row r="1477" spans="16:16" x14ac:dyDescent="0.2">
      <c r="P1477" s="8"/>
    </row>
    <row r="1478" spans="16:16" x14ac:dyDescent="0.2">
      <c r="P1478" s="8"/>
    </row>
    <row r="1479" spans="16:16" x14ac:dyDescent="0.2">
      <c r="P1479" s="8"/>
    </row>
    <row r="1480" spans="16:16" x14ac:dyDescent="0.2">
      <c r="P1480" s="8"/>
    </row>
    <row r="1481" spans="16:16" x14ac:dyDescent="0.2">
      <c r="P1481" s="8"/>
    </row>
    <row r="1482" spans="16:16" x14ac:dyDescent="0.2">
      <c r="P1482" s="8"/>
    </row>
    <row r="1483" spans="16:16" x14ac:dyDescent="0.2">
      <c r="P1483" s="8"/>
    </row>
    <row r="1484" spans="16:16" x14ac:dyDescent="0.2">
      <c r="P1484" s="8"/>
    </row>
    <row r="1485" spans="16:16" x14ac:dyDescent="0.2">
      <c r="P1485" s="8"/>
    </row>
    <row r="1486" spans="16:16" x14ac:dyDescent="0.2">
      <c r="P1486" s="8"/>
    </row>
    <row r="1487" spans="16:16" x14ac:dyDescent="0.2">
      <c r="P1487" s="8"/>
    </row>
    <row r="1488" spans="16:16" x14ac:dyDescent="0.2">
      <c r="P1488" s="8"/>
    </row>
    <row r="1489" spans="16:16" x14ac:dyDescent="0.2">
      <c r="P1489" s="8"/>
    </row>
    <row r="1490" spans="16:16" x14ac:dyDescent="0.2">
      <c r="P1490" s="8"/>
    </row>
    <row r="1491" spans="16:16" x14ac:dyDescent="0.2">
      <c r="P1491" s="8"/>
    </row>
    <row r="1492" spans="16:16" x14ac:dyDescent="0.2">
      <c r="P1492" s="8"/>
    </row>
    <row r="1493" spans="16:16" x14ac:dyDescent="0.2">
      <c r="P1493" s="8"/>
    </row>
    <row r="1494" spans="16:16" x14ac:dyDescent="0.2">
      <c r="P1494" s="8"/>
    </row>
    <row r="1495" spans="16:16" x14ac:dyDescent="0.2">
      <c r="P1495" s="8"/>
    </row>
    <row r="1496" spans="16:16" x14ac:dyDescent="0.2">
      <c r="P1496" s="8"/>
    </row>
    <row r="1497" spans="16:16" x14ac:dyDescent="0.2">
      <c r="P1497" s="8"/>
    </row>
    <row r="1498" spans="16:16" x14ac:dyDescent="0.2">
      <c r="P1498" s="8"/>
    </row>
    <row r="1499" spans="16:16" x14ac:dyDescent="0.2">
      <c r="P1499" s="8"/>
    </row>
    <row r="1500" spans="16:16" x14ac:dyDescent="0.2">
      <c r="P1500" s="8"/>
    </row>
    <row r="1501" spans="16:16" x14ac:dyDescent="0.2">
      <c r="P1501" s="8"/>
    </row>
    <row r="1502" spans="16:16" x14ac:dyDescent="0.2">
      <c r="P1502" s="8"/>
    </row>
    <row r="1503" spans="16:16" x14ac:dyDescent="0.2">
      <c r="P1503" s="8"/>
    </row>
    <row r="1504" spans="16:16" x14ac:dyDescent="0.2">
      <c r="P1504" s="8"/>
    </row>
    <row r="1505" spans="16:16" x14ac:dyDescent="0.2">
      <c r="P1505" s="8"/>
    </row>
    <row r="1506" spans="16:16" x14ac:dyDescent="0.2">
      <c r="P1506" s="8"/>
    </row>
    <row r="1507" spans="16:16" x14ac:dyDescent="0.2">
      <c r="P1507" s="8"/>
    </row>
    <row r="1508" spans="16:16" x14ac:dyDescent="0.2">
      <c r="P1508" s="8"/>
    </row>
    <row r="1509" spans="16:16" x14ac:dyDescent="0.2">
      <c r="P1509" s="8"/>
    </row>
    <row r="1510" spans="16:16" x14ac:dyDescent="0.2">
      <c r="P1510" s="8"/>
    </row>
    <row r="1511" spans="16:16" x14ac:dyDescent="0.2">
      <c r="P1511" s="8"/>
    </row>
    <row r="1512" spans="16:16" x14ac:dyDescent="0.2">
      <c r="P1512" s="8"/>
    </row>
    <row r="1513" spans="16:16" x14ac:dyDescent="0.2">
      <c r="P1513" s="8"/>
    </row>
    <row r="1514" spans="16:16" x14ac:dyDescent="0.2">
      <c r="P1514" s="8"/>
    </row>
    <row r="1515" spans="16:16" x14ac:dyDescent="0.2">
      <c r="P1515" s="8"/>
    </row>
    <row r="1516" spans="16:16" x14ac:dyDescent="0.2">
      <c r="P1516" s="8"/>
    </row>
    <row r="1517" spans="16:16" x14ac:dyDescent="0.2">
      <c r="P1517" s="8"/>
    </row>
    <row r="1518" spans="16:16" x14ac:dyDescent="0.2">
      <c r="P1518" s="8"/>
    </row>
    <row r="1519" spans="16:16" x14ac:dyDescent="0.2">
      <c r="P1519" s="8"/>
    </row>
    <row r="1520" spans="16:16" x14ac:dyDescent="0.2">
      <c r="P1520" s="8"/>
    </row>
    <row r="1521" spans="16:16" x14ac:dyDescent="0.2">
      <c r="P1521" s="8"/>
    </row>
    <row r="1522" spans="16:16" x14ac:dyDescent="0.2">
      <c r="P1522" s="8"/>
    </row>
    <row r="1523" spans="16:16" x14ac:dyDescent="0.2">
      <c r="P1523" s="8"/>
    </row>
    <row r="1524" spans="16:16" x14ac:dyDescent="0.2">
      <c r="P1524" s="8"/>
    </row>
    <row r="1525" spans="16:16" x14ac:dyDescent="0.2">
      <c r="P1525" s="8"/>
    </row>
    <row r="1526" spans="16:16" x14ac:dyDescent="0.2">
      <c r="P1526" s="8"/>
    </row>
    <row r="1527" spans="16:16" x14ac:dyDescent="0.2">
      <c r="P1527" s="8"/>
    </row>
    <row r="1528" spans="16:16" x14ac:dyDescent="0.2">
      <c r="P1528" s="8"/>
    </row>
    <row r="1529" spans="16:16" x14ac:dyDescent="0.2">
      <c r="P1529" s="8"/>
    </row>
    <row r="1530" spans="16:16" x14ac:dyDescent="0.2">
      <c r="P1530" s="8"/>
    </row>
    <row r="1531" spans="16:16" x14ac:dyDescent="0.2">
      <c r="P1531" s="8"/>
    </row>
    <row r="1532" spans="16:16" x14ac:dyDescent="0.2">
      <c r="P1532" s="8"/>
    </row>
    <row r="1533" spans="16:16" x14ac:dyDescent="0.2">
      <c r="P1533" s="8"/>
    </row>
    <row r="1534" spans="16:16" x14ac:dyDescent="0.2">
      <c r="P1534" s="8"/>
    </row>
    <row r="1535" spans="16:16" x14ac:dyDescent="0.2">
      <c r="P1535" s="8"/>
    </row>
    <row r="1536" spans="16:16" x14ac:dyDescent="0.2">
      <c r="P1536" s="8"/>
    </row>
    <row r="1537" spans="16:16" x14ac:dyDescent="0.2">
      <c r="P1537" s="8"/>
    </row>
    <row r="1538" spans="16:16" x14ac:dyDescent="0.2">
      <c r="P1538" s="8"/>
    </row>
    <row r="1539" spans="16:16" x14ac:dyDescent="0.2">
      <c r="P1539" s="8"/>
    </row>
    <row r="1540" spans="16:16" x14ac:dyDescent="0.2">
      <c r="P1540" s="8"/>
    </row>
    <row r="1541" spans="16:16" x14ac:dyDescent="0.2">
      <c r="P1541" s="8"/>
    </row>
    <row r="1542" spans="16:16" x14ac:dyDescent="0.2">
      <c r="P1542" s="8"/>
    </row>
    <row r="1543" spans="16:16" x14ac:dyDescent="0.2">
      <c r="P1543" s="8"/>
    </row>
    <row r="1544" spans="16:16" x14ac:dyDescent="0.2">
      <c r="P1544" s="8"/>
    </row>
    <row r="1545" spans="16:16" x14ac:dyDescent="0.2">
      <c r="P1545" s="8"/>
    </row>
    <row r="1546" spans="16:16" x14ac:dyDescent="0.2">
      <c r="P1546" s="8"/>
    </row>
    <row r="1547" spans="16:16" x14ac:dyDescent="0.2">
      <c r="P1547" s="8"/>
    </row>
    <row r="1548" spans="16:16" x14ac:dyDescent="0.2">
      <c r="P1548" s="8"/>
    </row>
    <row r="1549" spans="16:16" x14ac:dyDescent="0.2">
      <c r="P1549" s="8"/>
    </row>
    <row r="1550" spans="16:16" x14ac:dyDescent="0.2">
      <c r="P1550" s="8"/>
    </row>
    <row r="1551" spans="16:16" x14ac:dyDescent="0.2">
      <c r="P1551" s="8"/>
    </row>
    <row r="1552" spans="16:16" x14ac:dyDescent="0.2">
      <c r="P1552" s="8"/>
    </row>
    <row r="1553" spans="16:16" x14ac:dyDescent="0.2">
      <c r="P1553" s="8"/>
    </row>
    <row r="1554" spans="16:16" x14ac:dyDescent="0.2">
      <c r="P1554" s="8"/>
    </row>
    <row r="1555" spans="16:16" x14ac:dyDescent="0.2">
      <c r="P1555" s="8"/>
    </row>
    <row r="1556" spans="16:16" x14ac:dyDescent="0.2">
      <c r="P1556" s="8"/>
    </row>
    <row r="1557" spans="16:16" x14ac:dyDescent="0.2">
      <c r="P1557" s="8"/>
    </row>
    <row r="1558" spans="16:16" x14ac:dyDescent="0.2">
      <c r="P1558" s="8"/>
    </row>
    <row r="1559" spans="16:16" x14ac:dyDescent="0.2">
      <c r="P1559" s="8"/>
    </row>
    <row r="1560" spans="16:16" x14ac:dyDescent="0.2">
      <c r="P1560" s="8"/>
    </row>
    <row r="1561" spans="16:16" x14ac:dyDescent="0.2">
      <c r="P1561" s="8"/>
    </row>
    <row r="1562" spans="16:16" x14ac:dyDescent="0.2">
      <c r="P1562" s="8"/>
    </row>
    <row r="1563" spans="16:16" x14ac:dyDescent="0.2">
      <c r="P1563" s="8"/>
    </row>
    <row r="1564" spans="16:16" x14ac:dyDescent="0.2">
      <c r="P1564" s="8"/>
    </row>
    <row r="1565" spans="16:16" x14ac:dyDescent="0.2">
      <c r="P1565" s="8"/>
    </row>
    <row r="1566" spans="16:16" x14ac:dyDescent="0.2">
      <c r="P1566" s="8"/>
    </row>
    <row r="1567" spans="16:16" x14ac:dyDescent="0.2">
      <c r="P1567" s="8"/>
    </row>
    <row r="1568" spans="16:16" x14ac:dyDescent="0.2">
      <c r="P1568" s="8"/>
    </row>
    <row r="1569" spans="16:16" x14ac:dyDescent="0.2">
      <c r="P1569" s="8"/>
    </row>
    <row r="1570" spans="16:16" x14ac:dyDescent="0.2">
      <c r="P1570" s="8"/>
    </row>
    <row r="1571" spans="16:16" x14ac:dyDescent="0.2">
      <c r="P1571" s="8"/>
    </row>
    <row r="1572" spans="16:16" x14ac:dyDescent="0.2">
      <c r="P1572" s="8"/>
    </row>
    <row r="1573" spans="16:16" x14ac:dyDescent="0.2">
      <c r="P1573" s="8"/>
    </row>
    <row r="1574" spans="16:16" x14ac:dyDescent="0.2">
      <c r="P1574" s="8"/>
    </row>
    <row r="1575" spans="16:16" x14ac:dyDescent="0.2">
      <c r="P1575" s="8"/>
    </row>
    <row r="1576" spans="16:16" x14ac:dyDescent="0.2">
      <c r="P1576" s="8"/>
    </row>
    <row r="1577" spans="16:16" x14ac:dyDescent="0.2">
      <c r="P1577" s="8"/>
    </row>
    <row r="1578" spans="16:16" x14ac:dyDescent="0.2">
      <c r="P1578" s="8"/>
    </row>
    <row r="1579" spans="16:16" x14ac:dyDescent="0.2">
      <c r="P1579" s="8"/>
    </row>
    <row r="1580" spans="16:16" x14ac:dyDescent="0.2">
      <c r="P1580" s="8"/>
    </row>
    <row r="1581" spans="16:16" x14ac:dyDescent="0.2">
      <c r="P1581" s="8"/>
    </row>
    <row r="1582" spans="16:16" x14ac:dyDescent="0.2">
      <c r="P1582" s="8"/>
    </row>
    <row r="1583" spans="16:16" x14ac:dyDescent="0.2">
      <c r="P1583" s="8"/>
    </row>
    <row r="1584" spans="16:16" x14ac:dyDescent="0.2">
      <c r="P1584" s="8"/>
    </row>
    <row r="1585" spans="16:16" x14ac:dyDescent="0.2">
      <c r="P1585" s="8"/>
    </row>
    <row r="1586" spans="16:16" x14ac:dyDescent="0.2">
      <c r="P1586" s="8"/>
    </row>
    <row r="1587" spans="16:16" x14ac:dyDescent="0.2">
      <c r="P1587" s="8"/>
    </row>
    <row r="1588" spans="16:16" x14ac:dyDescent="0.2">
      <c r="P1588" s="8"/>
    </row>
    <row r="1589" spans="16:16" x14ac:dyDescent="0.2">
      <c r="P1589" s="8"/>
    </row>
    <row r="1590" spans="16:16" x14ac:dyDescent="0.2">
      <c r="P1590" s="8"/>
    </row>
    <row r="1591" spans="16:16" x14ac:dyDescent="0.2">
      <c r="P1591" s="8"/>
    </row>
    <row r="1592" spans="16:16" x14ac:dyDescent="0.2">
      <c r="P1592" s="8"/>
    </row>
    <row r="1593" spans="16:16" x14ac:dyDescent="0.2">
      <c r="P1593" s="8"/>
    </row>
    <row r="1594" spans="16:16" x14ac:dyDescent="0.2">
      <c r="P1594" s="8"/>
    </row>
    <row r="1595" spans="16:16" x14ac:dyDescent="0.2">
      <c r="P1595" s="8"/>
    </row>
    <row r="1596" spans="16:16" x14ac:dyDescent="0.2">
      <c r="P1596" s="8"/>
    </row>
    <row r="1597" spans="16:16" x14ac:dyDescent="0.2">
      <c r="P1597" s="8"/>
    </row>
    <row r="1598" spans="16:16" x14ac:dyDescent="0.2">
      <c r="P1598" s="8"/>
    </row>
    <row r="1599" spans="16:16" x14ac:dyDescent="0.2">
      <c r="P1599" s="8"/>
    </row>
    <row r="1600" spans="16:16" x14ac:dyDescent="0.2">
      <c r="P1600" s="8"/>
    </row>
    <row r="1601" spans="16:16" x14ac:dyDescent="0.2">
      <c r="P1601" s="8"/>
    </row>
    <row r="1602" spans="16:16" x14ac:dyDescent="0.2">
      <c r="P1602" s="8"/>
    </row>
    <row r="1603" spans="16:16" x14ac:dyDescent="0.2">
      <c r="P1603" s="8"/>
    </row>
    <row r="1604" spans="16:16" x14ac:dyDescent="0.2">
      <c r="P1604" s="8"/>
    </row>
    <row r="1605" spans="16:16" x14ac:dyDescent="0.2">
      <c r="P1605" s="8"/>
    </row>
    <row r="1606" spans="16:16" x14ac:dyDescent="0.2">
      <c r="P1606" s="8"/>
    </row>
    <row r="1607" spans="16:16" x14ac:dyDescent="0.2">
      <c r="P1607" s="8"/>
    </row>
    <row r="1608" spans="16:16" x14ac:dyDescent="0.2">
      <c r="P1608" s="8"/>
    </row>
    <row r="1609" spans="16:16" x14ac:dyDescent="0.2">
      <c r="P1609" s="8"/>
    </row>
    <row r="1610" spans="16:16" x14ac:dyDescent="0.2">
      <c r="P1610" s="8"/>
    </row>
    <row r="1611" spans="16:16" x14ac:dyDescent="0.2">
      <c r="P1611" s="8"/>
    </row>
    <row r="1612" spans="16:16" x14ac:dyDescent="0.2">
      <c r="P1612" s="8"/>
    </row>
    <row r="1613" spans="16:16" x14ac:dyDescent="0.2">
      <c r="P1613" s="8"/>
    </row>
    <row r="1614" spans="16:16" x14ac:dyDescent="0.2">
      <c r="P1614" s="8"/>
    </row>
    <row r="1615" spans="16:16" x14ac:dyDescent="0.2">
      <c r="P1615" s="8"/>
    </row>
    <row r="1616" spans="16:16" x14ac:dyDescent="0.2">
      <c r="P1616" s="8"/>
    </row>
    <row r="1617" spans="16:16" x14ac:dyDescent="0.2">
      <c r="P1617" s="8"/>
    </row>
    <row r="1618" spans="16:16" x14ac:dyDescent="0.2">
      <c r="P1618" s="8"/>
    </row>
    <row r="1619" spans="16:16" x14ac:dyDescent="0.2">
      <c r="P1619" s="8"/>
    </row>
    <row r="1620" spans="16:16" x14ac:dyDescent="0.2">
      <c r="P1620" s="8"/>
    </row>
    <row r="1621" spans="16:16" x14ac:dyDescent="0.2">
      <c r="P1621" s="8"/>
    </row>
    <row r="1622" spans="16:16" x14ac:dyDescent="0.2">
      <c r="P1622" s="8"/>
    </row>
    <row r="1623" spans="16:16" x14ac:dyDescent="0.2">
      <c r="P1623" s="8"/>
    </row>
    <row r="1624" spans="16:16" x14ac:dyDescent="0.2">
      <c r="P1624" s="8"/>
    </row>
    <row r="1625" spans="16:16" x14ac:dyDescent="0.2">
      <c r="P1625" s="8"/>
    </row>
    <row r="1626" spans="16:16" x14ac:dyDescent="0.2">
      <c r="P1626" s="8"/>
    </row>
    <row r="1627" spans="16:16" x14ac:dyDescent="0.2">
      <c r="P1627" s="8"/>
    </row>
    <row r="1628" spans="16:16" x14ac:dyDescent="0.2">
      <c r="P1628" s="8"/>
    </row>
    <row r="1629" spans="16:16" x14ac:dyDescent="0.2">
      <c r="P1629" s="8"/>
    </row>
    <row r="1630" spans="16:16" x14ac:dyDescent="0.2">
      <c r="P1630" s="8"/>
    </row>
    <row r="1631" spans="16:16" x14ac:dyDescent="0.2">
      <c r="P1631" s="8"/>
    </row>
    <row r="1632" spans="16:16" x14ac:dyDescent="0.2">
      <c r="P1632" s="8"/>
    </row>
    <row r="1633" spans="16:16" x14ac:dyDescent="0.2">
      <c r="P1633" s="8"/>
    </row>
    <row r="1634" spans="16:16" x14ac:dyDescent="0.2">
      <c r="P1634" s="8"/>
    </row>
    <row r="1635" spans="16:16" x14ac:dyDescent="0.2">
      <c r="P1635" s="8"/>
    </row>
    <row r="1636" spans="16:16" x14ac:dyDescent="0.2">
      <c r="P1636" s="8"/>
    </row>
    <row r="1637" spans="16:16" x14ac:dyDescent="0.2">
      <c r="P1637" s="8"/>
    </row>
    <row r="1638" spans="16:16" x14ac:dyDescent="0.2">
      <c r="P1638" s="8"/>
    </row>
    <row r="1639" spans="16:16" x14ac:dyDescent="0.2">
      <c r="P1639" s="8"/>
    </row>
    <row r="1640" spans="16:16" x14ac:dyDescent="0.2">
      <c r="P1640" s="8"/>
    </row>
    <row r="1641" spans="16:16" x14ac:dyDescent="0.2">
      <c r="P1641" s="8"/>
    </row>
    <row r="1642" spans="16:16" x14ac:dyDescent="0.2">
      <c r="P1642" s="8"/>
    </row>
    <row r="1643" spans="16:16" x14ac:dyDescent="0.2">
      <c r="P1643" s="8"/>
    </row>
    <row r="1644" spans="16:16" x14ac:dyDescent="0.2">
      <c r="P1644" s="8"/>
    </row>
    <row r="1645" spans="16:16" x14ac:dyDescent="0.2">
      <c r="P1645" s="8"/>
    </row>
    <row r="1646" spans="16:16" x14ac:dyDescent="0.2">
      <c r="P1646" s="8"/>
    </row>
    <row r="1647" spans="16:16" x14ac:dyDescent="0.2">
      <c r="P1647" s="8"/>
    </row>
    <row r="1648" spans="16:16" x14ac:dyDescent="0.2">
      <c r="P1648" s="8"/>
    </row>
    <row r="1649" spans="16:16" x14ac:dyDescent="0.2">
      <c r="P1649" s="8"/>
    </row>
    <row r="1650" spans="16:16" x14ac:dyDescent="0.2">
      <c r="P1650" s="8"/>
    </row>
    <row r="1651" spans="16:16" x14ac:dyDescent="0.2">
      <c r="P1651" s="8"/>
    </row>
    <row r="1652" spans="16:16" x14ac:dyDescent="0.2">
      <c r="P1652" s="8"/>
    </row>
    <row r="1653" spans="16:16" x14ac:dyDescent="0.2">
      <c r="P1653" s="8"/>
    </row>
    <row r="1654" spans="16:16" x14ac:dyDescent="0.2">
      <c r="P1654" s="8"/>
    </row>
    <row r="1655" spans="16:16" x14ac:dyDescent="0.2">
      <c r="P1655" s="8"/>
    </row>
    <row r="1656" spans="16:16" x14ac:dyDescent="0.2">
      <c r="P1656" s="8"/>
    </row>
    <row r="1657" spans="16:16" x14ac:dyDescent="0.2">
      <c r="P1657" s="8"/>
    </row>
    <row r="1658" spans="16:16" x14ac:dyDescent="0.2">
      <c r="P1658" s="8"/>
    </row>
    <row r="1659" spans="16:16" x14ac:dyDescent="0.2">
      <c r="P1659" s="8"/>
    </row>
    <row r="1660" spans="16:16" x14ac:dyDescent="0.2">
      <c r="P1660" s="8"/>
    </row>
    <row r="1661" spans="16:16" x14ac:dyDescent="0.2">
      <c r="P1661" s="8"/>
    </row>
    <row r="1662" spans="16:16" x14ac:dyDescent="0.2">
      <c r="P1662" s="8"/>
    </row>
    <row r="1663" spans="16:16" x14ac:dyDescent="0.2">
      <c r="P1663" s="8"/>
    </row>
    <row r="1664" spans="16:16" x14ac:dyDescent="0.2">
      <c r="P1664" s="8"/>
    </row>
    <row r="1665" spans="16:16" x14ac:dyDescent="0.2">
      <c r="P1665" s="8"/>
    </row>
    <row r="1666" spans="16:16" x14ac:dyDescent="0.2">
      <c r="P1666" s="8"/>
    </row>
    <row r="1667" spans="16:16" x14ac:dyDescent="0.2">
      <c r="P1667" s="8"/>
    </row>
    <row r="1668" spans="16:16" x14ac:dyDescent="0.2">
      <c r="P1668" s="8"/>
    </row>
    <row r="1669" spans="16:16" x14ac:dyDescent="0.2">
      <c r="P1669" s="8"/>
    </row>
    <row r="1670" spans="16:16" x14ac:dyDescent="0.2">
      <c r="P1670" s="8"/>
    </row>
    <row r="1671" spans="16:16" x14ac:dyDescent="0.2">
      <c r="P1671" s="8"/>
    </row>
    <row r="1672" spans="16:16" x14ac:dyDescent="0.2">
      <c r="P1672" s="8"/>
    </row>
    <row r="1673" spans="16:16" x14ac:dyDescent="0.2">
      <c r="P1673" s="8"/>
    </row>
    <row r="1674" spans="16:16" x14ac:dyDescent="0.2">
      <c r="P1674" s="8"/>
    </row>
    <row r="1675" spans="16:16" x14ac:dyDescent="0.2">
      <c r="P1675" s="8"/>
    </row>
    <row r="1676" spans="16:16" x14ac:dyDescent="0.2">
      <c r="P1676" s="8"/>
    </row>
    <row r="1677" spans="16:16" x14ac:dyDescent="0.2">
      <c r="P1677" s="8"/>
    </row>
    <row r="1678" spans="16:16" x14ac:dyDescent="0.2">
      <c r="P1678" s="8"/>
    </row>
    <row r="1679" spans="16:16" x14ac:dyDescent="0.2">
      <c r="P1679" s="8"/>
    </row>
    <row r="1680" spans="16:16" x14ac:dyDescent="0.2">
      <c r="P1680" s="8"/>
    </row>
    <row r="1681" spans="16:16" x14ac:dyDescent="0.2">
      <c r="P1681" s="8"/>
    </row>
    <row r="1682" spans="16:16" x14ac:dyDescent="0.2">
      <c r="P1682" s="8"/>
    </row>
    <row r="1683" spans="16:16" x14ac:dyDescent="0.2">
      <c r="P1683" s="8"/>
    </row>
    <row r="1684" spans="16:16" x14ac:dyDescent="0.2">
      <c r="P1684" s="8"/>
    </row>
    <row r="1685" spans="16:16" x14ac:dyDescent="0.2">
      <c r="P1685" s="8"/>
    </row>
    <row r="1686" spans="16:16" x14ac:dyDescent="0.2">
      <c r="P1686" s="8"/>
    </row>
    <row r="1687" spans="16:16" x14ac:dyDescent="0.2">
      <c r="P1687" s="8"/>
    </row>
    <row r="1688" spans="16:16" x14ac:dyDescent="0.2">
      <c r="P1688" s="8"/>
    </row>
    <row r="1689" spans="16:16" x14ac:dyDescent="0.2">
      <c r="P1689" s="8"/>
    </row>
    <row r="1690" spans="16:16" x14ac:dyDescent="0.2">
      <c r="P1690" s="8"/>
    </row>
    <row r="1691" spans="16:16" x14ac:dyDescent="0.2">
      <c r="P1691" s="8"/>
    </row>
    <row r="1692" spans="16:16" x14ac:dyDescent="0.2">
      <c r="P1692" s="8"/>
    </row>
    <row r="1693" spans="16:16" x14ac:dyDescent="0.2">
      <c r="P1693" s="8"/>
    </row>
    <row r="1694" spans="16:16" x14ac:dyDescent="0.2">
      <c r="P1694" s="8"/>
    </row>
    <row r="1695" spans="16:16" x14ac:dyDescent="0.2">
      <c r="P1695" s="8"/>
    </row>
    <row r="1696" spans="16:16" x14ac:dyDescent="0.2">
      <c r="P1696" s="8"/>
    </row>
    <row r="1697" spans="16:16" x14ac:dyDescent="0.2">
      <c r="P1697" s="8"/>
    </row>
    <row r="1698" spans="16:16" x14ac:dyDescent="0.2">
      <c r="P1698" s="8"/>
    </row>
    <row r="1699" spans="16:16" x14ac:dyDescent="0.2">
      <c r="P1699" s="8"/>
    </row>
    <row r="1700" spans="16:16" x14ac:dyDescent="0.2">
      <c r="P1700" s="8"/>
    </row>
    <row r="1701" spans="16:16" x14ac:dyDescent="0.2">
      <c r="P1701" s="8"/>
    </row>
    <row r="1702" spans="16:16" x14ac:dyDescent="0.2">
      <c r="P1702" s="8"/>
    </row>
    <row r="1703" spans="16:16" x14ac:dyDescent="0.2">
      <c r="P1703" s="8"/>
    </row>
    <row r="1704" spans="16:16" x14ac:dyDescent="0.2">
      <c r="P1704" s="8"/>
    </row>
    <row r="1705" spans="16:16" x14ac:dyDescent="0.2">
      <c r="P1705" s="8"/>
    </row>
    <row r="1706" spans="16:16" x14ac:dyDescent="0.2">
      <c r="P1706" s="8"/>
    </row>
    <row r="1707" spans="16:16" x14ac:dyDescent="0.2">
      <c r="P1707" s="8"/>
    </row>
    <row r="1708" spans="16:16" x14ac:dyDescent="0.2">
      <c r="P1708" s="8"/>
    </row>
    <row r="1709" spans="16:16" x14ac:dyDescent="0.2">
      <c r="P1709" s="8"/>
    </row>
    <row r="1710" spans="16:16" x14ac:dyDescent="0.2">
      <c r="P1710" s="8"/>
    </row>
    <row r="1711" spans="16:16" x14ac:dyDescent="0.2">
      <c r="P1711" s="8"/>
    </row>
    <row r="1712" spans="16:16" x14ac:dyDescent="0.2">
      <c r="P1712" s="8"/>
    </row>
    <row r="1713" spans="16:16" x14ac:dyDescent="0.2">
      <c r="P1713" s="8"/>
    </row>
    <row r="1714" spans="16:16" x14ac:dyDescent="0.2">
      <c r="P1714" s="8"/>
    </row>
    <row r="1715" spans="16:16" x14ac:dyDescent="0.2">
      <c r="P1715" s="8"/>
    </row>
    <row r="1716" spans="16:16" x14ac:dyDescent="0.2">
      <c r="P1716" s="8"/>
    </row>
    <row r="1717" spans="16:16" x14ac:dyDescent="0.2">
      <c r="P1717" s="8"/>
    </row>
    <row r="1718" spans="16:16" x14ac:dyDescent="0.2">
      <c r="P1718" s="8"/>
    </row>
    <row r="1719" spans="16:16" x14ac:dyDescent="0.2">
      <c r="P1719" s="8"/>
    </row>
    <row r="1720" spans="16:16" x14ac:dyDescent="0.2">
      <c r="P1720" s="8"/>
    </row>
    <row r="1721" spans="16:16" x14ac:dyDescent="0.2">
      <c r="P1721" s="8"/>
    </row>
    <row r="1722" spans="16:16" x14ac:dyDescent="0.2">
      <c r="P1722" s="8"/>
    </row>
    <row r="1723" spans="16:16" x14ac:dyDescent="0.2">
      <c r="P1723" s="8"/>
    </row>
    <row r="1724" spans="16:16" x14ac:dyDescent="0.2">
      <c r="P1724" s="8"/>
    </row>
    <row r="1725" spans="16:16" x14ac:dyDescent="0.2">
      <c r="P1725" s="8"/>
    </row>
    <row r="1726" spans="16:16" x14ac:dyDescent="0.2">
      <c r="P1726" s="8"/>
    </row>
    <row r="1727" spans="16:16" x14ac:dyDescent="0.2">
      <c r="P1727" s="8"/>
    </row>
    <row r="1728" spans="16:16" x14ac:dyDescent="0.2">
      <c r="P1728" s="8"/>
    </row>
    <row r="1729" spans="16:16" x14ac:dyDescent="0.2">
      <c r="P1729" s="8"/>
    </row>
    <row r="1730" spans="16:16" x14ac:dyDescent="0.2">
      <c r="P1730" s="8"/>
    </row>
    <row r="1731" spans="16:16" x14ac:dyDescent="0.2">
      <c r="P1731" s="8"/>
    </row>
    <row r="1732" spans="16:16" x14ac:dyDescent="0.2">
      <c r="P1732" s="8"/>
    </row>
    <row r="1733" spans="16:16" x14ac:dyDescent="0.2">
      <c r="P1733" s="8"/>
    </row>
    <row r="1734" spans="16:16" x14ac:dyDescent="0.2">
      <c r="P1734" s="8"/>
    </row>
    <row r="1735" spans="16:16" x14ac:dyDescent="0.2">
      <c r="P1735" s="8"/>
    </row>
    <row r="1736" spans="16:16" x14ac:dyDescent="0.2">
      <c r="P1736" s="8"/>
    </row>
    <row r="1737" spans="16:16" x14ac:dyDescent="0.2">
      <c r="P1737" s="8"/>
    </row>
    <row r="1738" spans="16:16" x14ac:dyDescent="0.2">
      <c r="P1738" s="8"/>
    </row>
    <row r="1739" spans="16:16" x14ac:dyDescent="0.2">
      <c r="P1739" s="8"/>
    </row>
    <row r="1740" spans="16:16" x14ac:dyDescent="0.2">
      <c r="P1740" s="8"/>
    </row>
    <row r="1741" spans="16:16" x14ac:dyDescent="0.2">
      <c r="P1741" s="8"/>
    </row>
    <row r="1742" spans="16:16" x14ac:dyDescent="0.2">
      <c r="P1742" s="8"/>
    </row>
    <row r="1743" spans="16:16" x14ac:dyDescent="0.2">
      <c r="P1743" s="8"/>
    </row>
    <row r="1744" spans="16:16" x14ac:dyDescent="0.2">
      <c r="P1744" s="8"/>
    </row>
    <row r="1745" spans="16:16" x14ac:dyDescent="0.2">
      <c r="P1745" s="8"/>
    </row>
    <row r="1746" spans="16:16" x14ac:dyDescent="0.2">
      <c r="P1746" s="8"/>
    </row>
    <row r="1747" spans="16:16" x14ac:dyDescent="0.2">
      <c r="P1747" s="8"/>
    </row>
    <row r="1748" spans="16:16" x14ac:dyDescent="0.2">
      <c r="P1748" s="8"/>
    </row>
    <row r="1749" spans="16:16" x14ac:dyDescent="0.2">
      <c r="P1749" s="8"/>
    </row>
    <row r="1750" spans="16:16" x14ac:dyDescent="0.2">
      <c r="P1750" s="8"/>
    </row>
    <row r="1751" spans="16:16" x14ac:dyDescent="0.2">
      <c r="P1751" s="8"/>
    </row>
    <row r="1752" spans="16:16" x14ac:dyDescent="0.2">
      <c r="P1752" s="8"/>
    </row>
    <row r="1753" spans="16:16" x14ac:dyDescent="0.2">
      <c r="P1753" s="8"/>
    </row>
    <row r="1754" spans="16:16" x14ac:dyDescent="0.2">
      <c r="P1754" s="8"/>
    </row>
    <row r="1755" spans="16:16" x14ac:dyDescent="0.2">
      <c r="P1755" s="8"/>
    </row>
    <row r="1756" spans="16:16" x14ac:dyDescent="0.2">
      <c r="P1756" s="8"/>
    </row>
    <row r="1757" spans="16:16" x14ac:dyDescent="0.2">
      <c r="P1757" s="8"/>
    </row>
    <row r="1758" spans="16:16" x14ac:dyDescent="0.2">
      <c r="P1758" s="8"/>
    </row>
    <row r="1759" spans="16:16" x14ac:dyDescent="0.2">
      <c r="P1759" s="8"/>
    </row>
    <row r="1760" spans="16:16" x14ac:dyDescent="0.2">
      <c r="P1760" s="8"/>
    </row>
    <row r="1761" spans="16:16" x14ac:dyDescent="0.2">
      <c r="P1761" s="8"/>
    </row>
    <row r="1762" spans="16:16" x14ac:dyDescent="0.2">
      <c r="P1762" s="8"/>
    </row>
    <row r="1763" spans="16:16" x14ac:dyDescent="0.2">
      <c r="P1763" s="8"/>
    </row>
    <row r="1764" spans="16:16" x14ac:dyDescent="0.2">
      <c r="P1764" s="8"/>
    </row>
    <row r="1765" spans="16:16" x14ac:dyDescent="0.2">
      <c r="P1765" s="8"/>
    </row>
    <row r="1766" spans="16:16" x14ac:dyDescent="0.2">
      <c r="P1766" s="8"/>
    </row>
    <row r="1767" spans="16:16" x14ac:dyDescent="0.2">
      <c r="P1767" s="8"/>
    </row>
    <row r="1768" spans="16:16" x14ac:dyDescent="0.2">
      <c r="P1768" s="8"/>
    </row>
    <row r="1769" spans="16:16" x14ac:dyDescent="0.2">
      <c r="P1769" s="8"/>
    </row>
    <row r="1770" spans="16:16" x14ac:dyDescent="0.2">
      <c r="P1770" s="8"/>
    </row>
    <row r="1771" spans="16:16" x14ac:dyDescent="0.2">
      <c r="P1771" s="8"/>
    </row>
    <row r="1772" spans="16:16" x14ac:dyDescent="0.2">
      <c r="P1772" s="8"/>
    </row>
    <row r="1773" spans="16:16" x14ac:dyDescent="0.2">
      <c r="P1773" s="8"/>
    </row>
    <row r="1774" spans="16:16" x14ac:dyDescent="0.2">
      <c r="P1774" s="8"/>
    </row>
    <row r="1775" spans="16:16" x14ac:dyDescent="0.2">
      <c r="P1775" s="8"/>
    </row>
    <row r="1776" spans="16:16" x14ac:dyDescent="0.2">
      <c r="P1776" s="8"/>
    </row>
    <row r="1777" spans="16:16" x14ac:dyDescent="0.2">
      <c r="P1777" s="8"/>
    </row>
    <row r="1778" spans="16:16" x14ac:dyDescent="0.2">
      <c r="P1778" s="8"/>
    </row>
    <row r="1779" spans="16:16" x14ac:dyDescent="0.2">
      <c r="P1779" s="8"/>
    </row>
    <row r="1780" spans="16:16" x14ac:dyDescent="0.2">
      <c r="P1780" s="8"/>
    </row>
    <row r="1781" spans="16:16" x14ac:dyDescent="0.2">
      <c r="P1781" s="8"/>
    </row>
    <row r="1782" spans="16:16" x14ac:dyDescent="0.2">
      <c r="P1782" s="8"/>
    </row>
    <row r="1783" spans="16:16" x14ac:dyDescent="0.2">
      <c r="P1783" s="8"/>
    </row>
    <row r="1784" spans="16:16" x14ac:dyDescent="0.2">
      <c r="P1784" s="8"/>
    </row>
    <row r="1785" spans="16:16" x14ac:dyDescent="0.2">
      <c r="P1785" s="8"/>
    </row>
    <row r="1786" spans="16:16" x14ac:dyDescent="0.2">
      <c r="P1786" s="8"/>
    </row>
    <row r="1787" spans="16:16" x14ac:dyDescent="0.2">
      <c r="P1787" s="8"/>
    </row>
    <row r="1788" spans="16:16" x14ac:dyDescent="0.2">
      <c r="P1788" s="8"/>
    </row>
    <row r="1789" spans="16:16" x14ac:dyDescent="0.2">
      <c r="P1789" s="8"/>
    </row>
    <row r="1790" spans="16:16" x14ac:dyDescent="0.2">
      <c r="P1790" s="8"/>
    </row>
    <row r="1791" spans="16:16" x14ac:dyDescent="0.2">
      <c r="P1791" s="8"/>
    </row>
    <row r="1792" spans="16:16" x14ac:dyDescent="0.2">
      <c r="P1792" s="8"/>
    </row>
    <row r="1793" spans="16:16" x14ac:dyDescent="0.2">
      <c r="P1793" s="8"/>
    </row>
    <row r="1794" spans="16:16" x14ac:dyDescent="0.2">
      <c r="P1794" s="8"/>
    </row>
    <row r="1795" spans="16:16" x14ac:dyDescent="0.2">
      <c r="P1795" s="8"/>
    </row>
    <row r="1796" spans="16:16" x14ac:dyDescent="0.2">
      <c r="P1796" s="8"/>
    </row>
    <row r="1797" spans="16:16" x14ac:dyDescent="0.2">
      <c r="P1797" s="8"/>
    </row>
    <row r="1798" spans="16:16" x14ac:dyDescent="0.2">
      <c r="P1798" s="8"/>
    </row>
    <row r="1799" spans="16:16" x14ac:dyDescent="0.2">
      <c r="P1799" s="8"/>
    </row>
    <row r="1800" spans="16:16" x14ac:dyDescent="0.2">
      <c r="P1800" s="8"/>
    </row>
    <row r="1801" spans="16:16" x14ac:dyDescent="0.2">
      <c r="P1801" s="8"/>
    </row>
    <row r="1802" spans="16:16" x14ac:dyDescent="0.2">
      <c r="P1802" s="8"/>
    </row>
    <row r="1803" spans="16:16" x14ac:dyDescent="0.2">
      <c r="P1803" s="8"/>
    </row>
    <row r="1804" spans="16:16" x14ac:dyDescent="0.2">
      <c r="P1804" s="8"/>
    </row>
    <row r="1805" spans="16:16" x14ac:dyDescent="0.2">
      <c r="P1805" s="8"/>
    </row>
    <row r="1806" spans="16:16" x14ac:dyDescent="0.2">
      <c r="P1806" s="8"/>
    </row>
    <row r="1807" spans="16:16" x14ac:dyDescent="0.2">
      <c r="P1807" s="8"/>
    </row>
    <row r="1808" spans="16:16" x14ac:dyDescent="0.2">
      <c r="P1808" s="8"/>
    </row>
    <row r="1809" spans="16:16" x14ac:dyDescent="0.2">
      <c r="P1809" s="8"/>
    </row>
    <row r="1810" spans="16:16" x14ac:dyDescent="0.2">
      <c r="P1810" s="8"/>
    </row>
    <row r="1811" spans="16:16" x14ac:dyDescent="0.2">
      <c r="P1811" s="8"/>
    </row>
    <row r="1812" spans="16:16" x14ac:dyDescent="0.2">
      <c r="P1812" s="8"/>
    </row>
    <row r="1813" spans="16:16" x14ac:dyDescent="0.2">
      <c r="P1813" s="8"/>
    </row>
    <row r="1814" spans="16:16" x14ac:dyDescent="0.2">
      <c r="P1814" s="8"/>
    </row>
    <row r="1815" spans="16:16" x14ac:dyDescent="0.2">
      <c r="P1815" s="8"/>
    </row>
    <row r="1816" spans="16:16" x14ac:dyDescent="0.2">
      <c r="P1816" s="8"/>
    </row>
    <row r="1817" spans="16:16" x14ac:dyDescent="0.2">
      <c r="P1817" s="8"/>
    </row>
    <row r="1818" spans="16:16" x14ac:dyDescent="0.2">
      <c r="P1818" s="8"/>
    </row>
    <row r="1819" spans="16:16" x14ac:dyDescent="0.2">
      <c r="P1819" s="8"/>
    </row>
    <row r="1820" spans="16:16" x14ac:dyDescent="0.2">
      <c r="P1820" s="8"/>
    </row>
    <row r="1821" spans="16:16" x14ac:dyDescent="0.2">
      <c r="P1821" s="8"/>
    </row>
    <row r="1822" spans="16:16" x14ac:dyDescent="0.2">
      <c r="P1822" s="8"/>
    </row>
    <row r="1823" spans="16:16" x14ac:dyDescent="0.2">
      <c r="P1823" s="8"/>
    </row>
    <row r="1824" spans="16:16" x14ac:dyDescent="0.2">
      <c r="P1824" s="8"/>
    </row>
    <row r="1825" spans="16:16" x14ac:dyDescent="0.2">
      <c r="P1825" s="8"/>
    </row>
    <row r="1826" spans="16:16" x14ac:dyDescent="0.2">
      <c r="P1826" s="8"/>
    </row>
    <row r="1827" spans="16:16" x14ac:dyDescent="0.2">
      <c r="P1827" s="8"/>
    </row>
    <row r="1828" spans="16:16" x14ac:dyDescent="0.2">
      <c r="P1828" s="8"/>
    </row>
    <row r="1829" spans="16:16" x14ac:dyDescent="0.2">
      <c r="P1829" s="8"/>
    </row>
    <row r="1830" spans="16:16" x14ac:dyDescent="0.2">
      <c r="P1830" s="8"/>
    </row>
    <row r="1831" spans="16:16" x14ac:dyDescent="0.2">
      <c r="P1831" s="8"/>
    </row>
    <row r="1832" spans="16:16" x14ac:dyDescent="0.2">
      <c r="P1832" s="8"/>
    </row>
    <row r="1833" spans="16:16" x14ac:dyDescent="0.2">
      <c r="P1833" s="8"/>
    </row>
    <row r="1834" spans="16:16" x14ac:dyDescent="0.2">
      <c r="P1834" s="8"/>
    </row>
    <row r="1835" spans="16:16" x14ac:dyDescent="0.2">
      <c r="P1835" s="8"/>
    </row>
    <row r="1836" spans="16:16" x14ac:dyDescent="0.2">
      <c r="P1836" s="8"/>
    </row>
    <row r="1837" spans="16:16" x14ac:dyDescent="0.2">
      <c r="P1837" s="8"/>
    </row>
    <row r="1838" spans="16:16" x14ac:dyDescent="0.2">
      <c r="P1838" s="8"/>
    </row>
    <row r="1839" spans="16:16" x14ac:dyDescent="0.2">
      <c r="P1839" s="8"/>
    </row>
    <row r="1840" spans="16:16" x14ac:dyDescent="0.2">
      <c r="P1840" s="8"/>
    </row>
    <row r="1841" spans="16:16" x14ac:dyDescent="0.2">
      <c r="P1841" s="8"/>
    </row>
    <row r="1842" spans="16:16" x14ac:dyDescent="0.2">
      <c r="P1842" s="8"/>
    </row>
    <row r="1843" spans="16:16" x14ac:dyDescent="0.2">
      <c r="P1843" s="8"/>
    </row>
    <row r="1844" spans="16:16" x14ac:dyDescent="0.2">
      <c r="P1844" s="8"/>
    </row>
    <row r="1845" spans="16:16" x14ac:dyDescent="0.2">
      <c r="P1845" s="8"/>
    </row>
    <row r="1846" spans="16:16" x14ac:dyDescent="0.2">
      <c r="P1846" s="8"/>
    </row>
    <row r="1847" spans="16:16" x14ac:dyDescent="0.2">
      <c r="P1847" s="8"/>
    </row>
    <row r="1848" spans="16:16" x14ac:dyDescent="0.2">
      <c r="P1848" s="8"/>
    </row>
    <row r="1849" spans="16:16" x14ac:dyDescent="0.2">
      <c r="P1849" s="8"/>
    </row>
    <row r="1850" spans="16:16" x14ac:dyDescent="0.2">
      <c r="P1850" s="8"/>
    </row>
    <row r="1851" spans="16:16" x14ac:dyDescent="0.2">
      <c r="P1851" s="8"/>
    </row>
    <row r="1852" spans="16:16" x14ac:dyDescent="0.2">
      <c r="P1852" s="8"/>
    </row>
    <row r="1853" spans="16:16" x14ac:dyDescent="0.2">
      <c r="P1853" s="8"/>
    </row>
    <row r="1854" spans="16:16" x14ac:dyDescent="0.2">
      <c r="P1854" s="8"/>
    </row>
    <row r="1855" spans="16:16" x14ac:dyDescent="0.2">
      <c r="P1855" s="8"/>
    </row>
    <row r="1856" spans="16:16" x14ac:dyDescent="0.2">
      <c r="P1856" s="8"/>
    </row>
    <row r="1857" spans="16:16" x14ac:dyDescent="0.2">
      <c r="P1857" s="8"/>
    </row>
    <row r="1858" spans="16:16" x14ac:dyDescent="0.2">
      <c r="P1858" s="8"/>
    </row>
    <row r="1859" spans="16:16" x14ac:dyDescent="0.2">
      <c r="P1859" s="8"/>
    </row>
    <row r="1860" spans="16:16" x14ac:dyDescent="0.2">
      <c r="P1860" s="8"/>
    </row>
    <row r="1861" spans="16:16" x14ac:dyDescent="0.2">
      <c r="P1861" s="8"/>
    </row>
    <row r="1862" spans="16:16" x14ac:dyDescent="0.2">
      <c r="P1862" s="8"/>
    </row>
    <row r="1863" spans="16:16" x14ac:dyDescent="0.2">
      <c r="P1863" s="8"/>
    </row>
    <row r="1864" spans="16:16" x14ac:dyDescent="0.2">
      <c r="P1864" s="8"/>
    </row>
    <row r="1865" spans="16:16" x14ac:dyDescent="0.2">
      <c r="P1865" s="8"/>
    </row>
    <row r="1866" spans="16:16" x14ac:dyDescent="0.2">
      <c r="P1866" s="8"/>
    </row>
    <row r="1867" spans="16:16" x14ac:dyDescent="0.2">
      <c r="P1867" s="8"/>
    </row>
    <row r="1868" spans="16:16" x14ac:dyDescent="0.2">
      <c r="P1868" s="8"/>
    </row>
    <row r="1869" spans="16:16" x14ac:dyDescent="0.2">
      <c r="P1869" s="8"/>
    </row>
    <row r="1870" spans="16:16" x14ac:dyDescent="0.2">
      <c r="P1870" s="8"/>
    </row>
    <row r="1871" spans="16:16" x14ac:dyDescent="0.2">
      <c r="P1871" s="8"/>
    </row>
    <row r="1872" spans="16:16" x14ac:dyDescent="0.2">
      <c r="P1872" s="8"/>
    </row>
    <row r="1873" spans="16:16" x14ac:dyDescent="0.2">
      <c r="P1873" s="8"/>
    </row>
    <row r="1874" spans="16:16" x14ac:dyDescent="0.2">
      <c r="P1874" s="8"/>
    </row>
    <row r="1875" spans="16:16" x14ac:dyDescent="0.2">
      <c r="P1875" s="8"/>
    </row>
    <row r="1876" spans="16:16" x14ac:dyDescent="0.2">
      <c r="P1876" s="8"/>
    </row>
    <row r="1877" spans="16:16" x14ac:dyDescent="0.2">
      <c r="P1877" s="8"/>
    </row>
    <row r="1878" spans="16:16" x14ac:dyDescent="0.2">
      <c r="P1878" s="8"/>
    </row>
    <row r="1879" spans="16:16" x14ac:dyDescent="0.2">
      <c r="P1879" s="8"/>
    </row>
    <row r="1880" spans="16:16" x14ac:dyDescent="0.2">
      <c r="P1880" s="8"/>
    </row>
    <row r="1881" spans="16:16" x14ac:dyDescent="0.2">
      <c r="P1881" s="8"/>
    </row>
    <row r="1882" spans="16:16" x14ac:dyDescent="0.2">
      <c r="P1882" s="8"/>
    </row>
    <row r="1883" spans="16:16" x14ac:dyDescent="0.2">
      <c r="P1883" s="8"/>
    </row>
    <row r="1884" spans="16:16" x14ac:dyDescent="0.2">
      <c r="P1884" s="8"/>
    </row>
    <row r="1885" spans="16:16" x14ac:dyDescent="0.2">
      <c r="P1885" s="8"/>
    </row>
    <row r="1886" spans="16:16" x14ac:dyDescent="0.2">
      <c r="P1886" s="8"/>
    </row>
    <row r="1887" spans="16:16" x14ac:dyDescent="0.2">
      <c r="P1887" s="8"/>
    </row>
    <row r="1888" spans="16:16" x14ac:dyDescent="0.2">
      <c r="P1888" s="8"/>
    </row>
    <row r="1889" spans="16:16" x14ac:dyDescent="0.2">
      <c r="P1889" s="8"/>
    </row>
    <row r="1890" spans="16:16" x14ac:dyDescent="0.2">
      <c r="P1890" s="8"/>
    </row>
    <row r="1891" spans="16:16" x14ac:dyDescent="0.2">
      <c r="P1891" s="8"/>
    </row>
    <row r="1892" spans="16:16" x14ac:dyDescent="0.2">
      <c r="P1892" s="8"/>
    </row>
    <row r="1893" spans="16:16" x14ac:dyDescent="0.2">
      <c r="P1893" s="8"/>
    </row>
    <row r="1894" spans="16:16" x14ac:dyDescent="0.2">
      <c r="P1894" s="8"/>
    </row>
    <row r="1895" spans="16:16" x14ac:dyDescent="0.2">
      <c r="P1895" s="8"/>
    </row>
    <row r="1896" spans="16:16" x14ac:dyDescent="0.2">
      <c r="P1896" s="8"/>
    </row>
    <row r="1897" spans="16:16" x14ac:dyDescent="0.2">
      <c r="P1897" s="8"/>
    </row>
    <row r="1898" spans="16:16" x14ac:dyDescent="0.2">
      <c r="P1898" s="8"/>
    </row>
    <row r="1899" spans="16:16" x14ac:dyDescent="0.2">
      <c r="P1899" s="8"/>
    </row>
    <row r="1900" spans="16:16" x14ac:dyDescent="0.2">
      <c r="P1900" s="8"/>
    </row>
    <row r="1901" spans="16:16" x14ac:dyDescent="0.2">
      <c r="P1901" s="8"/>
    </row>
    <row r="1902" spans="16:16" x14ac:dyDescent="0.2">
      <c r="P1902" s="8"/>
    </row>
    <row r="1903" spans="16:16" x14ac:dyDescent="0.2">
      <c r="P1903" s="8"/>
    </row>
    <row r="1904" spans="16:16" x14ac:dyDescent="0.2">
      <c r="P1904" s="8"/>
    </row>
    <row r="1905" spans="16:16" x14ac:dyDescent="0.2">
      <c r="P1905" s="8"/>
    </row>
    <row r="1906" spans="16:16" x14ac:dyDescent="0.2">
      <c r="P1906" s="8"/>
    </row>
    <row r="1907" spans="16:16" x14ac:dyDescent="0.2">
      <c r="P1907" s="8"/>
    </row>
    <row r="1908" spans="16:16" x14ac:dyDescent="0.2">
      <c r="P1908" s="8"/>
    </row>
    <row r="1909" spans="16:16" x14ac:dyDescent="0.2">
      <c r="P1909" s="8"/>
    </row>
    <row r="1910" spans="16:16" x14ac:dyDescent="0.2">
      <c r="P1910" s="8"/>
    </row>
    <row r="1911" spans="16:16" x14ac:dyDescent="0.2">
      <c r="P1911" s="8"/>
    </row>
    <row r="1912" spans="16:16" x14ac:dyDescent="0.2">
      <c r="P1912" s="8"/>
    </row>
    <row r="1913" spans="16:16" x14ac:dyDescent="0.2">
      <c r="P1913" s="8"/>
    </row>
    <row r="1914" spans="16:16" x14ac:dyDescent="0.2">
      <c r="P1914" s="8"/>
    </row>
    <row r="1915" spans="16:16" x14ac:dyDescent="0.2">
      <c r="P1915" s="8"/>
    </row>
    <row r="1916" spans="16:16" x14ac:dyDescent="0.2">
      <c r="P1916" s="8"/>
    </row>
    <row r="1917" spans="16:16" x14ac:dyDescent="0.2">
      <c r="P1917" s="8"/>
    </row>
    <row r="1918" spans="16:16" x14ac:dyDescent="0.2">
      <c r="P1918" s="8"/>
    </row>
    <row r="1919" spans="16:16" x14ac:dyDescent="0.2">
      <c r="P1919" s="8"/>
    </row>
    <row r="1920" spans="16:16" x14ac:dyDescent="0.2">
      <c r="P1920" s="8"/>
    </row>
    <row r="1921" spans="16:16" x14ac:dyDescent="0.2">
      <c r="P1921" s="8"/>
    </row>
    <row r="1922" spans="16:16" x14ac:dyDescent="0.2">
      <c r="P1922" s="8"/>
    </row>
    <row r="1923" spans="16:16" x14ac:dyDescent="0.2">
      <c r="P1923" s="8"/>
    </row>
    <row r="1924" spans="16:16" x14ac:dyDescent="0.2">
      <c r="P1924" s="8"/>
    </row>
    <row r="1925" spans="16:16" x14ac:dyDescent="0.2">
      <c r="P1925" s="8"/>
    </row>
    <row r="1926" spans="16:16" x14ac:dyDescent="0.2">
      <c r="P1926" s="8"/>
    </row>
    <row r="1927" spans="16:16" x14ac:dyDescent="0.2">
      <c r="P1927" s="8"/>
    </row>
    <row r="1928" spans="16:16" x14ac:dyDescent="0.2">
      <c r="P1928" s="8"/>
    </row>
    <row r="1929" spans="16:16" x14ac:dyDescent="0.2">
      <c r="P1929" s="8"/>
    </row>
    <row r="1930" spans="16:16" x14ac:dyDescent="0.2">
      <c r="P1930" s="8"/>
    </row>
    <row r="1931" spans="16:16" x14ac:dyDescent="0.2">
      <c r="P1931" s="8"/>
    </row>
    <row r="1932" spans="16:16" x14ac:dyDescent="0.2">
      <c r="P1932" s="8"/>
    </row>
    <row r="1933" spans="16:16" x14ac:dyDescent="0.2">
      <c r="P1933" s="8"/>
    </row>
    <row r="1934" spans="16:16" x14ac:dyDescent="0.2">
      <c r="P1934" s="8"/>
    </row>
    <row r="1935" spans="16:16" x14ac:dyDescent="0.2">
      <c r="P1935" s="8"/>
    </row>
    <row r="1936" spans="16:16" x14ac:dyDescent="0.2">
      <c r="P1936" s="8"/>
    </row>
    <row r="1937" spans="16:16" x14ac:dyDescent="0.2">
      <c r="P1937" s="8"/>
    </row>
    <row r="1938" spans="16:16" x14ac:dyDescent="0.2">
      <c r="P1938" s="8"/>
    </row>
    <row r="1939" spans="16:16" x14ac:dyDescent="0.2">
      <c r="P1939" s="8"/>
    </row>
    <row r="1940" spans="16:16" x14ac:dyDescent="0.2">
      <c r="P1940" s="8"/>
    </row>
    <row r="1941" spans="16:16" x14ac:dyDescent="0.2">
      <c r="P1941" s="8"/>
    </row>
    <row r="1942" spans="16:16" x14ac:dyDescent="0.2">
      <c r="P1942" s="8"/>
    </row>
    <row r="1943" spans="16:16" x14ac:dyDescent="0.2">
      <c r="P1943" s="8"/>
    </row>
    <row r="1944" spans="16:16" x14ac:dyDescent="0.2">
      <c r="P1944" s="8"/>
    </row>
    <row r="1945" spans="16:16" x14ac:dyDescent="0.2">
      <c r="P1945" s="8"/>
    </row>
    <row r="1946" spans="16:16" x14ac:dyDescent="0.2">
      <c r="P1946" s="8"/>
    </row>
    <row r="1947" spans="16:16" x14ac:dyDescent="0.2">
      <c r="P1947" s="8"/>
    </row>
    <row r="1948" spans="16:16" x14ac:dyDescent="0.2">
      <c r="P1948" s="8"/>
    </row>
    <row r="1949" spans="16:16" x14ac:dyDescent="0.2">
      <c r="P1949" s="8"/>
    </row>
    <row r="1950" spans="16:16" x14ac:dyDescent="0.2">
      <c r="P1950" s="8"/>
    </row>
    <row r="1951" spans="16:16" x14ac:dyDescent="0.2">
      <c r="P1951" s="8"/>
    </row>
    <row r="1952" spans="16:16" x14ac:dyDescent="0.2">
      <c r="P1952" s="8"/>
    </row>
    <row r="1953" spans="16:16" x14ac:dyDescent="0.2">
      <c r="P1953" s="8"/>
    </row>
    <row r="1954" spans="16:16" x14ac:dyDescent="0.2">
      <c r="P1954" s="8"/>
    </row>
    <row r="1955" spans="16:16" x14ac:dyDescent="0.2">
      <c r="P1955" s="8"/>
    </row>
    <row r="1956" spans="16:16" x14ac:dyDescent="0.2">
      <c r="P1956" s="8"/>
    </row>
    <row r="1957" spans="16:16" x14ac:dyDescent="0.2">
      <c r="P1957" s="8"/>
    </row>
    <row r="1958" spans="16:16" x14ac:dyDescent="0.2">
      <c r="P1958" s="8"/>
    </row>
    <row r="1959" spans="16:16" x14ac:dyDescent="0.2">
      <c r="P1959" s="8"/>
    </row>
    <row r="1960" spans="16:16" x14ac:dyDescent="0.2">
      <c r="P1960" s="8"/>
    </row>
    <row r="1961" spans="16:16" x14ac:dyDescent="0.2">
      <c r="P1961" s="8"/>
    </row>
    <row r="1962" spans="16:16" x14ac:dyDescent="0.2">
      <c r="P1962" s="8"/>
    </row>
    <row r="1963" spans="16:16" x14ac:dyDescent="0.2">
      <c r="P1963" s="8"/>
    </row>
    <row r="1964" spans="16:16" x14ac:dyDescent="0.2">
      <c r="P1964" s="8"/>
    </row>
    <row r="1965" spans="16:16" x14ac:dyDescent="0.2">
      <c r="P1965" s="8"/>
    </row>
    <row r="1966" spans="16:16" x14ac:dyDescent="0.2">
      <c r="P1966" s="8"/>
    </row>
    <row r="1967" spans="16:16" x14ac:dyDescent="0.2">
      <c r="P1967" s="8"/>
    </row>
    <row r="1968" spans="16:16" x14ac:dyDescent="0.2">
      <c r="P1968" s="8"/>
    </row>
    <row r="1969" spans="16:16" x14ac:dyDescent="0.2">
      <c r="P1969" s="8"/>
    </row>
    <row r="1970" spans="16:16" x14ac:dyDescent="0.2">
      <c r="P1970" s="8"/>
    </row>
    <row r="1971" spans="16:16" x14ac:dyDescent="0.2">
      <c r="P1971" s="8"/>
    </row>
    <row r="1972" spans="16:16" x14ac:dyDescent="0.2">
      <c r="P1972" s="8"/>
    </row>
    <row r="1973" spans="16:16" x14ac:dyDescent="0.2">
      <c r="P1973" s="8"/>
    </row>
    <row r="1974" spans="16:16" x14ac:dyDescent="0.2">
      <c r="P1974" s="8"/>
    </row>
    <row r="1975" spans="16:16" x14ac:dyDescent="0.2">
      <c r="P1975" s="8"/>
    </row>
    <row r="1976" spans="16:16" x14ac:dyDescent="0.2">
      <c r="P1976" s="8"/>
    </row>
    <row r="1977" spans="16:16" x14ac:dyDescent="0.2">
      <c r="P1977" s="8"/>
    </row>
    <row r="1978" spans="16:16" x14ac:dyDescent="0.2">
      <c r="P1978" s="8"/>
    </row>
    <row r="1979" spans="16:16" x14ac:dyDescent="0.2">
      <c r="P1979" s="8"/>
    </row>
    <row r="1980" spans="16:16" x14ac:dyDescent="0.2">
      <c r="P1980" s="8"/>
    </row>
    <row r="1981" spans="16:16" x14ac:dyDescent="0.2">
      <c r="P1981" s="8"/>
    </row>
    <row r="1982" spans="16:16" x14ac:dyDescent="0.2">
      <c r="P1982" s="8"/>
    </row>
    <row r="1983" spans="16:16" x14ac:dyDescent="0.2">
      <c r="P1983" s="8"/>
    </row>
    <row r="1984" spans="16:16" x14ac:dyDescent="0.2">
      <c r="P1984" s="8"/>
    </row>
    <row r="1985" spans="16:16" x14ac:dyDescent="0.2">
      <c r="P1985" s="8"/>
    </row>
    <row r="1986" spans="16:16" x14ac:dyDescent="0.2">
      <c r="P1986" s="8"/>
    </row>
    <row r="1987" spans="16:16" x14ac:dyDescent="0.2">
      <c r="P1987" s="8"/>
    </row>
    <row r="1988" spans="16:16" x14ac:dyDescent="0.2">
      <c r="P1988" s="8"/>
    </row>
    <row r="1989" spans="16:16" x14ac:dyDescent="0.2">
      <c r="P1989" s="8"/>
    </row>
    <row r="1990" spans="16:16" x14ac:dyDescent="0.2">
      <c r="P1990" s="8"/>
    </row>
    <row r="1991" spans="16:16" x14ac:dyDescent="0.2">
      <c r="P1991" s="8"/>
    </row>
    <row r="1992" spans="16:16" x14ac:dyDescent="0.2">
      <c r="P1992" s="8"/>
    </row>
    <row r="1993" spans="16:16" x14ac:dyDescent="0.2">
      <c r="P1993" s="8"/>
    </row>
    <row r="1994" spans="16:16" x14ac:dyDescent="0.2">
      <c r="P1994" s="8"/>
    </row>
    <row r="1995" spans="16:16" x14ac:dyDescent="0.2">
      <c r="P1995" s="8"/>
    </row>
    <row r="1996" spans="16:16" x14ac:dyDescent="0.2">
      <c r="P1996" s="8"/>
    </row>
    <row r="1997" spans="16:16" x14ac:dyDescent="0.2">
      <c r="P1997" s="8"/>
    </row>
    <row r="1998" spans="16:16" x14ac:dyDescent="0.2">
      <c r="P1998" s="8"/>
    </row>
    <row r="1999" spans="16:16" x14ac:dyDescent="0.2">
      <c r="P1999" s="8"/>
    </row>
    <row r="2000" spans="16:16" x14ac:dyDescent="0.2">
      <c r="P2000" s="8"/>
    </row>
    <row r="2001" spans="16:16" x14ac:dyDescent="0.2">
      <c r="P2001" s="8"/>
    </row>
    <row r="2002" spans="16:16" x14ac:dyDescent="0.2">
      <c r="P2002" s="8"/>
    </row>
    <row r="2003" spans="16:16" x14ac:dyDescent="0.2">
      <c r="P2003" s="8"/>
    </row>
    <row r="2004" spans="16:16" x14ac:dyDescent="0.2">
      <c r="P2004" s="8"/>
    </row>
    <row r="2005" spans="16:16" x14ac:dyDescent="0.2">
      <c r="P2005" s="8"/>
    </row>
    <row r="2006" spans="16:16" x14ac:dyDescent="0.2">
      <c r="P2006" s="8"/>
    </row>
    <row r="2007" spans="16:16" x14ac:dyDescent="0.2">
      <c r="P2007" s="8"/>
    </row>
    <row r="2008" spans="16:16" x14ac:dyDescent="0.2">
      <c r="P2008" s="8"/>
    </row>
    <row r="2009" spans="16:16" x14ac:dyDescent="0.2">
      <c r="P2009" s="8"/>
    </row>
    <row r="2010" spans="16:16" x14ac:dyDescent="0.2">
      <c r="P2010" s="8"/>
    </row>
    <row r="2011" spans="16:16" x14ac:dyDescent="0.2">
      <c r="P2011" s="8"/>
    </row>
    <row r="2012" spans="16:16" x14ac:dyDescent="0.2">
      <c r="P2012" s="8"/>
    </row>
    <row r="2013" spans="16:16" x14ac:dyDescent="0.2">
      <c r="P2013" s="8"/>
    </row>
    <row r="2014" spans="16:16" x14ac:dyDescent="0.2">
      <c r="P2014" s="8"/>
    </row>
    <row r="2015" spans="16:16" x14ac:dyDescent="0.2">
      <c r="P2015" s="8"/>
    </row>
    <row r="2016" spans="16:16" x14ac:dyDescent="0.2">
      <c r="P2016" s="8"/>
    </row>
    <row r="2017" spans="16:16" x14ac:dyDescent="0.2">
      <c r="P2017" s="8"/>
    </row>
    <row r="2018" spans="16:16" x14ac:dyDescent="0.2">
      <c r="P2018" s="8"/>
    </row>
    <row r="2019" spans="16:16" x14ac:dyDescent="0.2">
      <c r="P2019" s="8"/>
    </row>
    <row r="2020" spans="16:16" x14ac:dyDescent="0.2">
      <c r="P2020" s="8"/>
    </row>
    <row r="2021" spans="16:16" x14ac:dyDescent="0.2">
      <c r="P2021" s="8"/>
    </row>
    <row r="2022" spans="16:16" x14ac:dyDescent="0.2">
      <c r="P2022" s="8"/>
    </row>
    <row r="2023" spans="16:16" x14ac:dyDescent="0.2">
      <c r="P2023" s="8"/>
    </row>
    <row r="2024" spans="16:16" x14ac:dyDescent="0.2">
      <c r="P2024" s="8"/>
    </row>
    <row r="2025" spans="16:16" x14ac:dyDescent="0.2">
      <c r="P2025" s="8"/>
    </row>
    <row r="2026" spans="16:16" x14ac:dyDescent="0.2">
      <c r="P2026" s="8"/>
    </row>
    <row r="2027" spans="16:16" x14ac:dyDescent="0.2">
      <c r="P2027" s="8"/>
    </row>
    <row r="2028" spans="16:16" x14ac:dyDescent="0.2">
      <c r="P2028" s="8"/>
    </row>
    <row r="2029" spans="16:16" x14ac:dyDescent="0.2">
      <c r="P2029" s="8"/>
    </row>
    <row r="2030" spans="16:16" x14ac:dyDescent="0.2">
      <c r="P2030" s="8"/>
    </row>
    <row r="2031" spans="16:16" x14ac:dyDescent="0.2">
      <c r="P2031" s="8"/>
    </row>
    <row r="2032" spans="16:16" x14ac:dyDescent="0.2">
      <c r="P2032" s="8"/>
    </row>
    <row r="2033" spans="16:16" x14ac:dyDescent="0.2">
      <c r="P2033" s="8"/>
    </row>
    <row r="2034" spans="16:16" x14ac:dyDescent="0.2">
      <c r="P2034" s="8"/>
    </row>
    <row r="2035" spans="16:16" x14ac:dyDescent="0.2">
      <c r="P2035" s="8"/>
    </row>
    <row r="2036" spans="16:16" x14ac:dyDescent="0.2">
      <c r="P2036" s="8"/>
    </row>
    <row r="2037" spans="16:16" x14ac:dyDescent="0.2">
      <c r="P2037" s="8"/>
    </row>
    <row r="2038" spans="16:16" x14ac:dyDescent="0.2">
      <c r="P2038" s="8"/>
    </row>
    <row r="2039" spans="16:16" x14ac:dyDescent="0.2">
      <c r="P2039" s="8"/>
    </row>
    <row r="2040" spans="16:16" x14ac:dyDescent="0.2">
      <c r="P2040" s="8"/>
    </row>
    <row r="2041" spans="16:16" x14ac:dyDescent="0.2">
      <c r="P2041" s="8"/>
    </row>
    <row r="2042" spans="16:16" x14ac:dyDescent="0.2">
      <c r="P2042" s="8"/>
    </row>
    <row r="2043" spans="16:16" x14ac:dyDescent="0.2">
      <c r="P2043" s="8"/>
    </row>
    <row r="2044" spans="16:16" x14ac:dyDescent="0.2">
      <c r="P2044" s="8"/>
    </row>
    <row r="2045" spans="16:16" x14ac:dyDescent="0.2">
      <c r="P2045" s="8"/>
    </row>
    <row r="2046" spans="16:16" x14ac:dyDescent="0.2">
      <c r="P2046" s="8"/>
    </row>
    <row r="2047" spans="16:16" x14ac:dyDescent="0.2">
      <c r="P2047" s="8"/>
    </row>
    <row r="2048" spans="16:16" x14ac:dyDescent="0.2">
      <c r="P2048" s="8"/>
    </row>
    <row r="2049" spans="16:16" x14ac:dyDescent="0.2">
      <c r="P2049" s="8"/>
    </row>
    <row r="2050" spans="16:16" x14ac:dyDescent="0.2">
      <c r="P2050" s="8"/>
    </row>
    <row r="2051" spans="16:16" x14ac:dyDescent="0.2">
      <c r="P2051" s="8"/>
    </row>
    <row r="2052" spans="16:16" x14ac:dyDescent="0.2">
      <c r="P2052" s="8"/>
    </row>
    <row r="2053" spans="16:16" x14ac:dyDescent="0.2">
      <c r="P2053" s="8"/>
    </row>
    <row r="2054" spans="16:16" x14ac:dyDescent="0.2">
      <c r="P2054" s="8"/>
    </row>
    <row r="2055" spans="16:16" x14ac:dyDescent="0.2">
      <c r="P2055" s="8"/>
    </row>
    <row r="2056" spans="16:16" x14ac:dyDescent="0.2">
      <c r="P2056" s="8"/>
    </row>
    <row r="2057" spans="16:16" x14ac:dyDescent="0.2">
      <c r="P2057" s="8"/>
    </row>
    <row r="2058" spans="16:16" x14ac:dyDescent="0.2">
      <c r="P2058" s="8"/>
    </row>
    <row r="2059" spans="16:16" x14ac:dyDescent="0.2">
      <c r="P2059" s="8"/>
    </row>
    <row r="2060" spans="16:16" x14ac:dyDescent="0.2">
      <c r="P2060" s="8"/>
    </row>
    <row r="2061" spans="16:16" x14ac:dyDescent="0.2">
      <c r="P2061" s="8"/>
    </row>
    <row r="2062" spans="16:16" x14ac:dyDescent="0.2">
      <c r="P2062" s="8"/>
    </row>
    <row r="2063" spans="16:16" x14ac:dyDescent="0.2">
      <c r="P2063" s="8"/>
    </row>
    <row r="2064" spans="16:16" x14ac:dyDescent="0.2">
      <c r="P2064" s="8"/>
    </row>
    <row r="2065" spans="16:16" x14ac:dyDescent="0.2">
      <c r="P2065" s="8"/>
    </row>
    <row r="2066" spans="16:16" x14ac:dyDescent="0.2">
      <c r="P2066" s="8"/>
    </row>
    <row r="2067" spans="16:16" x14ac:dyDescent="0.2">
      <c r="P2067" s="8"/>
    </row>
    <row r="2068" spans="16:16" x14ac:dyDescent="0.2">
      <c r="P2068" s="8"/>
    </row>
    <row r="2069" spans="16:16" x14ac:dyDescent="0.2">
      <c r="P2069" s="8"/>
    </row>
    <row r="2070" spans="16:16" x14ac:dyDescent="0.2">
      <c r="P2070" s="8"/>
    </row>
    <row r="2071" spans="16:16" x14ac:dyDescent="0.2">
      <c r="P2071" s="8"/>
    </row>
    <row r="2072" spans="16:16" x14ac:dyDescent="0.2">
      <c r="P2072" s="8"/>
    </row>
    <row r="2073" spans="16:16" x14ac:dyDescent="0.2">
      <c r="P2073" s="8"/>
    </row>
    <row r="2074" spans="16:16" x14ac:dyDescent="0.2">
      <c r="P2074" s="8"/>
    </row>
    <row r="2075" spans="16:16" x14ac:dyDescent="0.2">
      <c r="P2075" s="8"/>
    </row>
    <row r="2076" spans="16:16" x14ac:dyDescent="0.2">
      <c r="P2076" s="8"/>
    </row>
    <row r="2077" spans="16:16" x14ac:dyDescent="0.2">
      <c r="P2077" s="8"/>
    </row>
    <row r="2078" spans="16:16" x14ac:dyDescent="0.2">
      <c r="P2078" s="8"/>
    </row>
    <row r="2079" spans="16:16" x14ac:dyDescent="0.2">
      <c r="P2079" s="8"/>
    </row>
    <row r="2080" spans="16:16" x14ac:dyDescent="0.2">
      <c r="P2080" s="8"/>
    </row>
    <row r="2081" spans="16:16" x14ac:dyDescent="0.2">
      <c r="P2081" s="8"/>
    </row>
    <row r="2082" spans="16:16" x14ac:dyDescent="0.2">
      <c r="P2082" s="8"/>
    </row>
    <row r="2083" spans="16:16" x14ac:dyDescent="0.2">
      <c r="P2083" s="8"/>
    </row>
    <row r="2084" spans="16:16" x14ac:dyDescent="0.2">
      <c r="P2084" s="8"/>
    </row>
    <row r="2085" spans="16:16" x14ac:dyDescent="0.2">
      <c r="P2085" s="8"/>
    </row>
    <row r="2086" spans="16:16" x14ac:dyDescent="0.2">
      <c r="P2086" s="8"/>
    </row>
    <row r="2087" spans="16:16" x14ac:dyDescent="0.2">
      <c r="P2087" s="8"/>
    </row>
    <row r="2088" spans="16:16" x14ac:dyDescent="0.2">
      <c r="P2088" s="8"/>
    </row>
    <row r="2089" spans="16:16" x14ac:dyDescent="0.2">
      <c r="P2089" s="8"/>
    </row>
    <row r="2090" spans="16:16" x14ac:dyDescent="0.2">
      <c r="P2090" s="8"/>
    </row>
    <row r="2091" spans="16:16" x14ac:dyDescent="0.2">
      <c r="P2091" s="8"/>
    </row>
    <row r="2092" spans="16:16" x14ac:dyDescent="0.2">
      <c r="P2092" s="8"/>
    </row>
    <row r="2093" spans="16:16" x14ac:dyDescent="0.2">
      <c r="P2093" s="8"/>
    </row>
    <row r="2094" spans="16:16" x14ac:dyDescent="0.2">
      <c r="P2094" s="8"/>
    </row>
    <row r="2095" spans="16:16" x14ac:dyDescent="0.2">
      <c r="P2095" s="8"/>
    </row>
    <row r="2096" spans="16:16" x14ac:dyDescent="0.2">
      <c r="P2096" s="8"/>
    </row>
    <row r="2097" spans="16:16" x14ac:dyDescent="0.2">
      <c r="P2097" s="8"/>
    </row>
    <row r="2098" spans="16:16" x14ac:dyDescent="0.2">
      <c r="P2098" s="8"/>
    </row>
    <row r="2099" spans="16:16" x14ac:dyDescent="0.2">
      <c r="P2099" s="8"/>
    </row>
    <row r="2100" spans="16:16" x14ac:dyDescent="0.2">
      <c r="P2100" s="8"/>
    </row>
    <row r="2101" spans="16:16" x14ac:dyDescent="0.2">
      <c r="P2101" s="8"/>
    </row>
    <row r="2102" spans="16:16" x14ac:dyDescent="0.2">
      <c r="P2102" s="8"/>
    </row>
    <row r="2103" spans="16:16" x14ac:dyDescent="0.2">
      <c r="P2103" s="8"/>
    </row>
    <row r="2104" spans="16:16" x14ac:dyDescent="0.2">
      <c r="P2104" s="8"/>
    </row>
    <row r="2105" spans="16:16" x14ac:dyDescent="0.2">
      <c r="P2105" s="8"/>
    </row>
    <row r="2106" spans="16:16" x14ac:dyDescent="0.2">
      <c r="P2106" s="8"/>
    </row>
    <row r="2107" spans="16:16" x14ac:dyDescent="0.2">
      <c r="P2107" s="8"/>
    </row>
    <row r="2108" spans="16:16" x14ac:dyDescent="0.2">
      <c r="P2108" s="8"/>
    </row>
    <row r="2109" spans="16:16" x14ac:dyDescent="0.2">
      <c r="P2109" s="8"/>
    </row>
    <row r="2110" spans="16:16" x14ac:dyDescent="0.2">
      <c r="P2110" s="8"/>
    </row>
    <row r="2111" spans="16:16" x14ac:dyDescent="0.2">
      <c r="P2111" s="8"/>
    </row>
    <row r="2112" spans="16:16" x14ac:dyDescent="0.2">
      <c r="P2112" s="8"/>
    </row>
    <row r="2113" spans="16:16" x14ac:dyDescent="0.2">
      <c r="P2113" s="8"/>
    </row>
    <row r="2114" spans="16:16" x14ac:dyDescent="0.2">
      <c r="P2114" s="8"/>
    </row>
    <row r="2115" spans="16:16" x14ac:dyDescent="0.2">
      <c r="P2115" s="8"/>
    </row>
    <row r="2116" spans="16:16" x14ac:dyDescent="0.2">
      <c r="P2116" s="8"/>
    </row>
    <row r="2117" spans="16:16" x14ac:dyDescent="0.2">
      <c r="P2117" s="8"/>
    </row>
    <row r="2118" spans="16:16" x14ac:dyDescent="0.2">
      <c r="P2118" s="8"/>
    </row>
    <row r="2119" spans="16:16" x14ac:dyDescent="0.2">
      <c r="P2119" s="8"/>
    </row>
    <row r="2120" spans="16:16" x14ac:dyDescent="0.2">
      <c r="P2120" s="8"/>
    </row>
    <row r="2121" spans="16:16" x14ac:dyDescent="0.2">
      <c r="P2121" s="8"/>
    </row>
    <row r="2122" spans="16:16" x14ac:dyDescent="0.2">
      <c r="P2122" s="8"/>
    </row>
    <row r="2123" spans="16:16" x14ac:dyDescent="0.2">
      <c r="P2123" s="8"/>
    </row>
    <row r="2124" spans="16:16" x14ac:dyDescent="0.2">
      <c r="P2124" s="8"/>
    </row>
    <row r="2125" spans="16:16" x14ac:dyDescent="0.2">
      <c r="P2125" s="8"/>
    </row>
    <row r="2126" spans="16:16" x14ac:dyDescent="0.2">
      <c r="P2126" s="8"/>
    </row>
    <row r="2127" spans="16:16" x14ac:dyDescent="0.2">
      <c r="P2127" s="8"/>
    </row>
    <row r="2128" spans="16:16" x14ac:dyDescent="0.2">
      <c r="P2128" s="8"/>
    </row>
    <row r="2129" spans="16:16" x14ac:dyDescent="0.2">
      <c r="P2129" s="8"/>
    </row>
    <row r="2130" spans="16:16" x14ac:dyDescent="0.2">
      <c r="P2130" s="8"/>
    </row>
    <row r="2131" spans="16:16" x14ac:dyDescent="0.2">
      <c r="P2131" s="8"/>
    </row>
    <row r="2132" spans="16:16" x14ac:dyDescent="0.2">
      <c r="P2132" s="8"/>
    </row>
    <row r="2133" spans="16:16" x14ac:dyDescent="0.2">
      <c r="P2133" s="8"/>
    </row>
    <row r="2134" spans="16:16" x14ac:dyDescent="0.2">
      <c r="P2134" s="8"/>
    </row>
    <row r="2135" spans="16:16" x14ac:dyDescent="0.2">
      <c r="P2135" s="8"/>
    </row>
    <row r="2136" spans="16:16" x14ac:dyDescent="0.2">
      <c r="P2136" s="8"/>
    </row>
    <row r="2137" spans="16:16" x14ac:dyDescent="0.2">
      <c r="P2137" s="8"/>
    </row>
    <row r="2138" spans="16:16" x14ac:dyDescent="0.2">
      <c r="P2138" s="8"/>
    </row>
    <row r="2139" spans="16:16" x14ac:dyDescent="0.2">
      <c r="P2139" s="8"/>
    </row>
    <row r="2140" spans="16:16" x14ac:dyDescent="0.2">
      <c r="P2140" s="8"/>
    </row>
    <row r="2141" spans="16:16" x14ac:dyDescent="0.2">
      <c r="P2141" s="8"/>
    </row>
    <row r="2142" spans="16:16" x14ac:dyDescent="0.2">
      <c r="P2142" s="8"/>
    </row>
    <row r="2143" spans="16:16" x14ac:dyDescent="0.2">
      <c r="P2143" s="8"/>
    </row>
    <row r="2144" spans="16:16" x14ac:dyDescent="0.2">
      <c r="P2144" s="8"/>
    </row>
    <row r="2145" spans="16:16" x14ac:dyDescent="0.2">
      <c r="P2145" s="8"/>
    </row>
    <row r="2146" spans="16:16" x14ac:dyDescent="0.2">
      <c r="P2146" s="8"/>
    </row>
    <row r="2147" spans="16:16" x14ac:dyDescent="0.2">
      <c r="P2147" s="8"/>
    </row>
    <row r="2148" spans="16:16" x14ac:dyDescent="0.2">
      <c r="P2148" s="8"/>
    </row>
    <row r="2149" spans="16:16" x14ac:dyDescent="0.2">
      <c r="P2149" s="8"/>
    </row>
    <row r="2150" spans="16:16" x14ac:dyDescent="0.2">
      <c r="P2150" s="8"/>
    </row>
    <row r="2151" spans="16:16" x14ac:dyDescent="0.2">
      <c r="P2151" s="8"/>
    </row>
    <row r="2152" spans="16:16" x14ac:dyDescent="0.2">
      <c r="P2152" s="8"/>
    </row>
    <row r="2153" spans="16:16" x14ac:dyDescent="0.2">
      <c r="P2153" s="8"/>
    </row>
    <row r="2154" spans="16:16" x14ac:dyDescent="0.2">
      <c r="P2154" s="8"/>
    </row>
    <row r="2155" spans="16:16" x14ac:dyDescent="0.2">
      <c r="P2155" s="8"/>
    </row>
    <row r="2156" spans="16:16" x14ac:dyDescent="0.2">
      <c r="P2156" s="8"/>
    </row>
    <row r="2157" spans="16:16" x14ac:dyDescent="0.2">
      <c r="P2157" s="8"/>
    </row>
    <row r="2158" spans="16:16" x14ac:dyDescent="0.2">
      <c r="P2158" s="8"/>
    </row>
    <row r="2159" spans="16:16" x14ac:dyDescent="0.2">
      <c r="P2159" s="8"/>
    </row>
    <row r="2160" spans="16:16" x14ac:dyDescent="0.2">
      <c r="P2160" s="8"/>
    </row>
    <row r="2161" spans="16:16" x14ac:dyDescent="0.2">
      <c r="P2161" s="8"/>
    </row>
    <row r="2162" spans="16:16" x14ac:dyDescent="0.2">
      <c r="P2162" s="8"/>
    </row>
    <row r="2163" spans="16:16" x14ac:dyDescent="0.2">
      <c r="P2163" s="8"/>
    </row>
    <row r="2164" spans="16:16" x14ac:dyDescent="0.2">
      <c r="P2164" s="8"/>
    </row>
    <row r="2165" spans="16:16" x14ac:dyDescent="0.2">
      <c r="P2165" s="8"/>
    </row>
    <row r="2166" spans="16:16" x14ac:dyDescent="0.2">
      <c r="P2166" s="8"/>
    </row>
    <row r="2167" spans="16:16" x14ac:dyDescent="0.2">
      <c r="P2167" s="8"/>
    </row>
    <row r="2168" spans="16:16" x14ac:dyDescent="0.2">
      <c r="P2168" s="8"/>
    </row>
    <row r="2169" spans="16:16" x14ac:dyDescent="0.2">
      <c r="P2169" s="8"/>
    </row>
    <row r="2170" spans="16:16" x14ac:dyDescent="0.2">
      <c r="P2170" s="8"/>
    </row>
    <row r="2171" spans="16:16" x14ac:dyDescent="0.2">
      <c r="P2171" s="8"/>
    </row>
    <row r="2172" spans="16:16" x14ac:dyDescent="0.2">
      <c r="P2172" s="8"/>
    </row>
    <row r="2173" spans="16:16" x14ac:dyDescent="0.2">
      <c r="P2173" s="8"/>
    </row>
    <row r="2174" spans="16:16" x14ac:dyDescent="0.2">
      <c r="P2174" s="8"/>
    </row>
    <row r="2175" spans="16:16" x14ac:dyDescent="0.2">
      <c r="P2175" s="8"/>
    </row>
    <row r="2176" spans="16:16" x14ac:dyDescent="0.2">
      <c r="P2176" s="8"/>
    </row>
    <row r="2177" spans="16:16" x14ac:dyDescent="0.2">
      <c r="P2177" s="8"/>
    </row>
    <row r="2178" spans="16:16" x14ac:dyDescent="0.2">
      <c r="P2178" s="8"/>
    </row>
    <row r="2179" spans="16:16" x14ac:dyDescent="0.2">
      <c r="P2179" s="8"/>
    </row>
    <row r="2180" spans="16:16" x14ac:dyDescent="0.2">
      <c r="P2180" s="8"/>
    </row>
    <row r="2181" spans="16:16" x14ac:dyDescent="0.2">
      <c r="P2181" s="8"/>
    </row>
    <row r="2182" spans="16:16" x14ac:dyDescent="0.2">
      <c r="P2182" s="8"/>
    </row>
    <row r="2183" spans="16:16" x14ac:dyDescent="0.2">
      <c r="P2183" s="8"/>
    </row>
    <row r="2184" spans="16:16" x14ac:dyDescent="0.2">
      <c r="P2184" s="8"/>
    </row>
    <row r="2185" spans="16:16" x14ac:dyDescent="0.2">
      <c r="P2185" s="8"/>
    </row>
    <row r="2186" spans="16:16" x14ac:dyDescent="0.2">
      <c r="P2186" s="8"/>
    </row>
    <row r="2187" spans="16:16" x14ac:dyDescent="0.2">
      <c r="P2187" s="8"/>
    </row>
    <row r="2188" spans="16:16" x14ac:dyDescent="0.2">
      <c r="P2188" s="8"/>
    </row>
    <row r="2189" spans="16:16" x14ac:dyDescent="0.2">
      <c r="P2189" s="8"/>
    </row>
    <row r="2190" spans="16:16" x14ac:dyDescent="0.2">
      <c r="P2190" s="8"/>
    </row>
    <row r="2191" spans="16:16" x14ac:dyDescent="0.2">
      <c r="P2191" s="8"/>
    </row>
    <row r="2192" spans="16:16" x14ac:dyDescent="0.2">
      <c r="P2192" s="8"/>
    </row>
    <row r="2193" spans="16:16" x14ac:dyDescent="0.2">
      <c r="P2193" s="8"/>
    </row>
    <row r="2194" spans="16:16" x14ac:dyDescent="0.2">
      <c r="P2194" s="8"/>
    </row>
    <row r="2195" spans="16:16" x14ac:dyDescent="0.2">
      <c r="P2195" s="8"/>
    </row>
    <row r="2196" spans="16:16" x14ac:dyDescent="0.2">
      <c r="P2196" s="8"/>
    </row>
    <row r="2197" spans="16:16" x14ac:dyDescent="0.2">
      <c r="P2197" s="8"/>
    </row>
    <row r="2198" spans="16:16" x14ac:dyDescent="0.2">
      <c r="P2198" s="8"/>
    </row>
    <row r="2199" spans="16:16" x14ac:dyDescent="0.2">
      <c r="P2199" s="8"/>
    </row>
    <row r="2200" spans="16:16" x14ac:dyDescent="0.2">
      <c r="P2200" s="8"/>
    </row>
    <row r="2201" spans="16:16" x14ac:dyDescent="0.2">
      <c r="P2201" s="8"/>
    </row>
    <row r="2202" spans="16:16" x14ac:dyDescent="0.2">
      <c r="P2202" s="8"/>
    </row>
    <row r="2203" spans="16:16" x14ac:dyDescent="0.2">
      <c r="P2203" s="8"/>
    </row>
    <row r="2204" spans="16:16" x14ac:dyDescent="0.2">
      <c r="P2204" s="8"/>
    </row>
    <row r="2205" spans="16:16" x14ac:dyDescent="0.2">
      <c r="P2205" s="8"/>
    </row>
    <row r="2206" spans="16:16" x14ac:dyDescent="0.2">
      <c r="P2206" s="8"/>
    </row>
    <row r="2207" spans="16:16" x14ac:dyDescent="0.2">
      <c r="P2207" s="8"/>
    </row>
    <row r="2208" spans="16:16" x14ac:dyDescent="0.2">
      <c r="P2208" s="8"/>
    </row>
    <row r="2209" spans="16:16" x14ac:dyDescent="0.2">
      <c r="P2209" s="8"/>
    </row>
    <row r="2210" spans="16:16" x14ac:dyDescent="0.2">
      <c r="P2210" s="8"/>
    </row>
    <row r="2211" spans="16:16" x14ac:dyDescent="0.2">
      <c r="P2211" s="8"/>
    </row>
    <row r="2212" spans="16:16" x14ac:dyDescent="0.2">
      <c r="P2212" s="8"/>
    </row>
    <row r="2213" spans="16:16" x14ac:dyDescent="0.2">
      <c r="P2213" s="8"/>
    </row>
    <row r="2214" spans="16:16" x14ac:dyDescent="0.2">
      <c r="P2214" s="8"/>
    </row>
    <row r="2215" spans="16:16" x14ac:dyDescent="0.2">
      <c r="P2215" s="8"/>
    </row>
    <row r="2216" spans="16:16" x14ac:dyDescent="0.2">
      <c r="P2216" s="8"/>
    </row>
    <row r="2217" spans="16:16" x14ac:dyDescent="0.2">
      <c r="P2217" s="8"/>
    </row>
    <row r="2218" spans="16:16" x14ac:dyDescent="0.2">
      <c r="P2218" s="8"/>
    </row>
    <row r="2219" spans="16:16" x14ac:dyDescent="0.2">
      <c r="P2219" s="8"/>
    </row>
    <row r="2220" spans="16:16" x14ac:dyDescent="0.2">
      <c r="P2220" s="8"/>
    </row>
    <row r="2221" spans="16:16" x14ac:dyDescent="0.2">
      <c r="P2221" s="8"/>
    </row>
    <row r="2222" spans="16:16" x14ac:dyDescent="0.2">
      <c r="P2222" s="8"/>
    </row>
    <row r="2223" spans="16:16" x14ac:dyDescent="0.2">
      <c r="P2223" s="8"/>
    </row>
    <row r="2224" spans="16:16" x14ac:dyDescent="0.2">
      <c r="P2224" s="8"/>
    </row>
    <row r="2225" spans="16:16" x14ac:dyDescent="0.2">
      <c r="P2225" s="8"/>
    </row>
    <row r="2226" spans="16:16" x14ac:dyDescent="0.2">
      <c r="P2226" s="8"/>
    </row>
    <row r="2227" spans="16:16" x14ac:dyDescent="0.2">
      <c r="P2227" s="8"/>
    </row>
    <row r="2228" spans="16:16" x14ac:dyDescent="0.2">
      <c r="P2228" s="8"/>
    </row>
    <row r="2229" spans="16:16" x14ac:dyDescent="0.2">
      <c r="P2229" s="8"/>
    </row>
    <row r="2230" spans="16:16" x14ac:dyDescent="0.2">
      <c r="P2230" s="8"/>
    </row>
    <row r="2231" spans="16:16" x14ac:dyDescent="0.2">
      <c r="P2231" s="8"/>
    </row>
    <row r="2232" spans="16:16" x14ac:dyDescent="0.2">
      <c r="P2232" s="8"/>
    </row>
    <row r="2233" spans="16:16" x14ac:dyDescent="0.2">
      <c r="P2233" s="8"/>
    </row>
    <row r="2234" spans="16:16" x14ac:dyDescent="0.2">
      <c r="P2234" s="8"/>
    </row>
    <row r="2235" spans="16:16" x14ac:dyDescent="0.2">
      <c r="P2235" s="8"/>
    </row>
    <row r="2236" spans="16:16" x14ac:dyDescent="0.2">
      <c r="P2236" s="8"/>
    </row>
    <row r="2237" spans="16:16" x14ac:dyDescent="0.2">
      <c r="P2237" s="8"/>
    </row>
    <row r="2238" spans="16:16" x14ac:dyDescent="0.2">
      <c r="P2238" s="8"/>
    </row>
    <row r="2239" spans="16:16" x14ac:dyDescent="0.2">
      <c r="P2239" s="8"/>
    </row>
    <row r="2240" spans="16:16" x14ac:dyDescent="0.2">
      <c r="P2240" s="8"/>
    </row>
    <row r="2241" spans="16:16" x14ac:dyDescent="0.2">
      <c r="P2241" s="8"/>
    </row>
    <row r="2242" spans="16:16" x14ac:dyDescent="0.2">
      <c r="P2242" s="8"/>
    </row>
    <row r="2243" spans="16:16" x14ac:dyDescent="0.2">
      <c r="P2243" s="8"/>
    </row>
    <row r="2244" spans="16:16" x14ac:dyDescent="0.2">
      <c r="P2244" s="8"/>
    </row>
    <row r="2245" spans="16:16" x14ac:dyDescent="0.2">
      <c r="P2245" s="8"/>
    </row>
    <row r="2246" spans="16:16" x14ac:dyDescent="0.2">
      <c r="P2246" s="8"/>
    </row>
    <row r="2247" spans="16:16" x14ac:dyDescent="0.2">
      <c r="P2247" s="8"/>
    </row>
    <row r="2248" spans="16:16" x14ac:dyDescent="0.2">
      <c r="P2248" s="8"/>
    </row>
    <row r="2249" spans="16:16" x14ac:dyDescent="0.2">
      <c r="P2249" s="8"/>
    </row>
    <row r="2250" spans="16:16" x14ac:dyDescent="0.2">
      <c r="P2250" s="8"/>
    </row>
    <row r="2251" spans="16:16" x14ac:dyDescent="0.2">
      <c r="P2251" s="8"/>
    </row>
    <row r="2252" spans="16:16" x14ac:dyDescent="0.2">
      <c r="P2252" s="8"/>
    </row>
    <row r="2253" spans="16:16" x14ac:dyDescent="0.2">
      <c r="P2253" s="8"/>
    </row>
    <row r="2254" spans="16:16" x14ac:dyDescent="0.2">
      <c r="P2254" s="8"/>
    </row>
    <row r="2255" spans="16:16" x14ac:dyDescent="0.2">
      <c r="P2255" s="8"/>
    </row>
    <row r="2256" spans="16:16" x14ac:dyDescent="0.2">
      <c r="P2256" s="8"/>
    </row>
    <row r="2257" spans="16:16" x14ac:dyDescent="0.2">
      <c r="P2257" s="8"/>
    </row>
    <row r="2258" spans="16:16" x14ac:dyDescent="0.2">
      <c r="P2258" s="8"/>
    </row>
    <row r="2259" spans="16:16" x14ac:dyDescent="0.2">
      <c r="P2259" s="8"/>
    </row>
    <row r="2260" spans="16:16" x14ac:dyDescent="0.2">
      <c r="P2260" s="8"/>
    </row>
    <row r="2261" spans="16:16" x14ac:dyDescent="0.2">
      <c r="P2261" s="8"/>
    </row>
    <row r="2262" spans="16:16" x14ac:dyDescent="0.2">
      <c r="P2262" s="8"/>
    </row>
    <row r="2263" spans="16:16" x14ac:dyDescent="0.2">
      <c r="P2263" s="8"/>
    </row>
    <row r="2264" spans="16:16" x14ac:dyDescent="0.2">
      <c r="P2264" s="8"/>
    </row>
    <row r="2265" spans="16:16" x14ac:dyDescent="0.2">
      <c r="P2265" s="8"/>
    </row>
    <row r="2266" spans="16:16" x14ac:dyDescent="0.2">
      <c r="P2266" s="8"/>
    </row>
    <row r="2267" spans="16:16" x14ac:dyDescent="0.2">
      <c r="P2267" s="8"/>
    </row>
    <row r="2268" spans="16:16" x14ac:dyDescent="0.2">
      <c r="P2268" s="8"/>
    </row>
    <row r="2269" spans="16:16" x14ac:dyDescent="0.2">
      <c r="P2269" s="8"/>
    </row>
    <row r="2270" spans="16:16" x14ac:dyDescent="0.2">
      <c r="P2270" s="8"/>
    </row>
    <row r="2271" spans="16:16" x14ac:dyDescent="0.2">
      <c r="P2271" s="8"/>
    </row>
    <row r="2272" spans="16:16" x14ac:dyDescent="0.2">
      <c r="P2272" s="8"/>
    </row>
    <row r="2273" spans="16:16" x14ac:dyDescent="0.2">
      <c r="P2273" s="8"/>
    </row>
    <row r="2274" spans="16:16" x14ac:dyDescent="0.2">
      <c r="P2274" s="8"/>
    </row>
    <row r="2275" spans="16:16" x14ac:dyDescent="0.2">
      <c r="P2275" s="8"/>
    </row>
    <row r="2276" spans="16:16" x14ac:dyDescent="0.2">
      <c r="P2276" s="8"/>
    </row>
    <row r="2277" spans="16:16" x14ac:dyDescent="0.2">
      <c r="P2277" s="8"/>
    </row>
    <row r="2278" spans="16:16" x14ac:dyDescent="0.2">
      <c r="P2278" s="8"/>
    </row>
    <row r="2279" spans="16:16" x14ac:dyDescent="0.2">
      <c r="P2279" s="8"/>
    </row>
    <row r="2280" spans="16:16" x14ac:dyDescent="0.2">
      <c r="P2280" s="8"/>
    </row>
    <row r="2281" spans="16:16" x14ac:dyDescent="0.2">
      <c r="P2281" s="8"/>
    </row>
    <row r="2282" spans="16:16" x14ac:dyDescent="0.2">
      <c r="P2282" s="8"/>
    </row>
    <row r="2283" spans="16:16" x14ac:dyDescent="0.2">
      <c r="P2283" s="8"/>
    </row>
    <row r="2284" spans="16:16" x14ac:dyDescent="0.2">
      <c r="P2284" s="8"/>
    </row>
    <row r="2285" spans="16:16" x14ac:dyDescent="0.2">
      <c r="P2285" s="8"/>
    </row>
    <row r="2286" spans="16:16" x14ac:dyDescent="0.2">
      <c r="P2286" s="8"/>
    </row>
    <row r="2287" spans="16:16" x14ac:dyDescent="0.2">
      <c r="P2287" s="8"/>
    </row>
    <row r="2288" spans="16:16" x14ac:dyDescent="0.2">
      <c r="P2288" s="8"/>
    </row>
    <row r="2289" spans="16:16" x14ac:dyDescent="0.2">
      <c r="P2289" s="8"/>
    </row>
    <row r="2290" spans="16:16" x14ac:dyDescent="0.2">
      <c r="P2290" s="8"/>
    </row>
    <row r="2291" spans="16:16" x14ac:dyDescent="0.2">
      <c r="P2291" s="8"/>
    </row>
    <row r="2292" spans="16:16" x14ac:dyDescent="0.2">
      <c r="P2292" s="8"/>
    </row>
    <row r="2293" spans="16:16" x14ac:dyDescent="0.2">
      <c r="P2293" s="8"/>
    </row>
    <row r="2294" spans="16:16" x14ac:dyDescent="0.2">
      <c r="P2294" s="8"/>
    </row>
    <row r="2295" spans="16:16" x14ac:dyDescent="0.2">
      <c r="P2295" s="8"/>
    </row>
    <row r="2296" spans="16:16" x14ac:dyDescent="0.2">
      <c r="P2296" s="8"/>
    </row>
    <row r="2297" spans="16:16" x14ac:dyDescent="0.2">
      <c r="P2297" s="8"/>
    </row>
    <row r="2298" spans="16:16" x14ac:dyDescent="0.2">
      <c r="P2298" s="8"/>
    </row>
    <row r="2299" spans="16:16" x14ac:dyDescent="0.2">
      <c r="P2299" s="8"/>
    </row>
    <row r="2300" spans="16:16" x14ac:dyDescent="0.2">
      <c r="P2300" s="8"/>
    </row>
    <row r="2301" spans="16:16" x14ac:dyDescent="0.2">
      <c r="P2301" s="8"/>
    </row>
    <row r="2302" spans="16:16" x14ac:dyDescent="0.2">
      <c r="P2302" s="8"/>
    </row>
    <row r="2303" spans="16:16" x14ac:dyDescent="0.2">
      <c r="P2303" s="8"/>
    </row>
    <row r="2304" spans="16:16" x14ac:dyDescent="0.2">
      <c r="P2304" s="8"/>
    </row>
    <row r="2305" spans="16:16" x14ac:dyDescent="0.2">
      <c r="P2305" s="8"/>
    </row>
    <row r="2306" spans="16:16" x14ac:dyDescent="0.2">
      <c r="P2306" s="8"/>
    </row>
    <row r="2307" spans="16:16" x14ac:dyDescent="0.2">
      <c r="P2307" s="8"/>
    </row>
    <row r="2308" spans="16:16" x14ac:dyDescent="0.2">
      <c r="P2308" s="8"/>
    </row>
    <row r="2309" spans="16:16" x14ac:dyDescent="0.2">
      <c r="P2309" s="8"/>
    </row>
    <row r="2310" spans="16:16" x14ac:dyDescent="0.2">
      <c r="P2310" s="8"/>
    </row>
    <row r="2311" spans="16:16" x14ac:dyDescent="0.2">
      <c r="P2311" s="8"/>
    </row>
    <row r="2312" spans="16:16" x14ac:dyDescent="0.2">
      <c r="P2312" s="8"/>
    </row>
    <row r="2313" spans="16:16" x14ac:dyDescent="0.2">
      <c r="P2313" s="8"/>
    </row>
    <row r="2314" spans="16:16" x14ac:dyDescent="0.2">
      <c r="P2314" s="8"/>
    </row>
    <row r="2315" spans="16:16" x14ac:dyDescent="0.2">
      <c r="P2315" s="8"/>
    </row>
    <row r="2316" spans="16:16" x14ac:dyDescent="0.2">
      <c r="P2316" s="8"/>
    </row>
    <row r="2317" spans="16:16" x14ac:dyDescent="0.2">
      <c r="P2317" s="8"/>
    </row>
    <row r="2318" spans="16:16" x14ac:dyDescent="0.2">
      <c r="P2318" s="8"/>
    </row>
    <row r="2319" spans="16:16" x14ac:dyDescent="0.2">
      <c r="P2319" s="8"/>
    </row>
    <row r="2320" spans="16:16" x14ac:dyDescent="0.2">
      <c r="P2320" s="8"/>
    </row>
    <row r="2321" spans="16:16" x14ac:dyDescent="0.2">
      <c r="P2321" s="8"/>
    </row>
    <row r="2322" spans="16:16" x14ac:dyDescent="0.2">
      <c r="P2322" s="8"/>
    </row>
    <row r="2323" spans="16:16" x14ac:dyDescent="0.2">
      <c r="P2323" s="8"/>
    </row>
    <row r="2324" spans="16:16" x14ac:dyDescent="0.2">
      <c r="P2324" s="8"/>
    </row>
    <row r="2325" spans="16:16" x14ac:dyDescent="0.2">
      <c r="P2325" s="8"/>
    </row>
    <row r="2326" spans="16:16" x14ac:dyDescent="0.2">
      <c r="P2326" s="8"/>
    </row>
    <row r="2327" spans="16:16" x14ac:dyDescent="0.2">
      <c r="P2327" s="8"/>
    </row>
    <row r="2328" spans="16:16" x14ac:dyDescent="0.2">
      <c r="P2328" s="8"/>
    </row>
    <row r="2329" spans="16:16" x14ac:dyDescent="0.2">
      <c r="P2329" s="8"/>
    </row>
    <row r="2330" spans="16:16" x14ac:dyDescent="0.2">
      <c r="P2330" s="8"/>
    </row>
    <row r="2331" spans="16:16" x14ac:dyDescent="0.2">
      <c r="P2331" s="8"/>
    </row>
    <row r="2332" spans="16:16" x14ac:dyDescent="0.2">
      <c r="P2332" s="8"/>
    </row>
    <row r="2333" spans="16:16" x14ac:dyDescent="0.2">
      <c r="P2333" s="8"/>
    </row>
    <row r="2334" spans="16:16" x14ac:dyDescent="0.2">
      <c r="P2334" s="8"/>
    </row>
    <row r="2335" spans="16:16" x14ac:dyDescent="0.2">
      <c r="P2335" s="8"/>
    </row>
    <row r="2336" spans="16:16" x14ac:dyDescent="0.2">
      <c r="P2336" s="8"/>
    </row>
    <row r="2337" spans="16:16" x14ac:dyDescent="0.2">
      <c r="P2337" s="8"/>
    </row>
    <row r="2338" spans="16:16" x14ac:dyDescent="0.2">
      <c r="P2338" s="8"/>
    </row>
    <row r="2339" spans="16:16" x14ac:dyDescent="0.2">
      <c r="P2339" s="8"/>
    </row>
    <row r="2340" spans="16:16" x14ac:dyDescent="0.2">
      <c r="P2340" s="8"/>
    </row>
    <row r="2341" spans="16:16" x14ac:dyDescent="0.2">
      <c r="P2341" s="8"/>
    </row>
    <row r="2342" spans="16:16" x14ac:dyDescent="0.2">
      <c r="P2342" s="8"/>
    </row>
    <row r="2343" spans="16:16" x14ac:dyDescent="0.2">
      <c r="P2343" s="8"/>
    </row>
    <row r="2344" spans="16:16" x14ac:dyDescent="0.2">
      <c r="P2344" s="8"/>
    </row>
    <row r="2345" spans="16:16" x14ac:dyDescent="0.2">
      <c r="P2345" s="8"/>
    </row>
    <row r="2346" spans="16:16" x14ac:dyDescent="0.2">
      <c r="P2346" s="8"/>
    </row>
    <row r="2347" spans="16:16" x14ac:dyDescent="0.2">
      <c r="P2347" s="8"/>
    </row>
    <row r="2348" spans="16:16" x14ac:dyDescent="0.2">
      <c r="P2348" s="8"/>
    </row>
    <row r="2349" spans="16:16" x14ac:dyDescent="0.2">
      <c r="P2349" s="8"/>
    </row>
    <row r="2350" spans="16:16" x14ac:dyDescent="0.2">
      <c r="P2350" s="8"/>
    </row>
    <row r="2351" spans="16:16" x14ac:dyDescent="0.2">
      <c r="P2351" s="8"/>
    </row>
    <row r="2352" spans="16:16" x14ac:dyDescent="0.2">
      <c r="P2352" s="8"/>
    </row>
    <row r="2353" spans="16:16" x14ac:dyDescent="0.2">
      <c r="P2353" s="8"/>
    </row>
    <row r="2354" spans="16:16" x14ac:dyDescent="0.2">
      <c r="P2354" s="8"/>
    </row>
    <row r="2355" spans="16:16" x14ac:dyDescent="0.2">
      <c r="P2355" s="8"/>
    </row>
    <row r="2356" spans="16:16" x14ac:dyDescent="0.2">
      <c r="P2356" s="8"/>
    </row>
    <row r="2357" spans="16:16" x14ac:dyDescent="0.2">
      <c r="P2357" s="8"/>
    </row>
    <row r="2358" spans="16:16" x14ac:dyDescent="0.2">
      <c r="P2358" s="8"/>
    </row>
    <row r="2359" spans="16:16" x14ac:dyDescent="0.2">
      <c r="P2359" s="8"/>
    </row>
    <row r="2360" spans="16:16" x14ac:dyDescent="0.2">
      <c r="P2360" s="8"/>
    </row>
    <row r="2361" spans="16:16" x14ac:dyDescent="0.2">
      <c r="P2361" s="8"/>
    </row>
    <row r="2362" spans="16:16" x14ac:dyDescent="0.2">
      <c r="P2362" s="8"/>
    </row>
    <row r="2363" spans="16:16" x14ac:dyDescent="0.2">
      <c r="P2363" s="8"/>
    </row>
    <row r="2364" spans="16:16" x14ac:dyDescent="0.2">
      <c r="P2364" s="8"/>
    </row>
    <row r="2365" spans="16:16" x14ac:dyDescent="0.2">
      <c r="P2365" s="8"/>
    </row>
    <row r="2366" spans="16:16" x14ac:dyDescent="0.2">
      <c r="P2366" s="8"/>
    </row>
    <row r="2367" spans="16:16" x14ac:dyDescent="0.2">
      <c r="P2367" s="8"/>
    </row>
    <row r="2368" spans="16:16" x14ac:dyDescent="0.2">
      <c r="P2368" s="8"/>
    </row>
    <row r="2369" spans="16:16" x14ac:dyDescent="0.2">
      <c r="P2369" s="8"/>
    </row>
    <row r="2370" spans="16:16" x14ac:dyDescent="0.2">
      <c r="P2370" s="8"/>
    </row>
    <row r="2371" spans="16:16" x14ac:dyDescent="0.2">
      <c r="P2371" s="8"/>
    </row>
    <row r="2372" spans="16:16" x14ac:dyDescent="0.2">
      <c r="P2372" s="8"/>
    </row>
    <row r="2373" spans="16:16" x14ac:dyDescent="0.2">
      <c r="P2373" s="8"/>
    </row>
    <row r="2374" spans="16:16" x14ac:dyDescent="0.2">
      <c r="P2374" s="8"/>
    </row>
    <row r="2375" spans="16:16" x14ac:dyDescent="0.2">
      <c r="P2375" s="8"/>
    </row>
    <row r="2376" spans="16:16" x14ac:dyDescent="0.2">
      <c r="P2376" s="8"/>
    </row>
    <row r="2377" spans="16:16" x14ac:dyDescent="0.2">
      <c r="P2377" s="8"/>
    </row>
    <row r="2378" spans="16:16" x14ac:dyDescent="0.2">
      <c r="P2378" s="8"/>
    </row>
    <row r="2379" spans="16:16" x14ac:dyDescent="0.2">
      <c r="P2379" s="8"/>
    </row>
    <row r="2380" spans="16:16" x14ac:dyDescent="0.2">
      <c r="P2380" s="8"/>
    </row>
    <row r="2381" spans="16:16" x14ac:dyDescent="0.2">
      <c r="P2381" s="8"/>
    </row>
    <row r="2382" spans="16:16" x14ac:dyDescent="0.2">
      <c r="P2382" s="8"/>
    </row>
    <row r="2383" spans="16:16" x14ac:dyDescent="0.2">
      <c r="P2383" s="8"/>
    </row>
    <row r="2384" spans="16:16" x14ac:dyDescent="0.2">
      <c r="P2384" s="8"/>
    </row>
    <row r="2385" spans="16:16" x14ac:dyDescent="0.2">
      <c r="P2385" s="8"/>
    </row>
    <row r="2386" spans="16:16" x14ac:dyDescent="0.2">
      <c r="P2386" s="8"/>
    </row>
    <row r="2387" spans="16:16" x14ac:dyDescent="0.2">
      <c r="P2387" s="8"/>
    </row>
    <row r="2388" spans="16:16" x14ac:dyDescent="0.2">
      <c r="P2388" s="8"/>
    </row>
    <row r="2389" spans="16:16" x14ac:dyDescent="0.2">
      <c r="P2389" s="8"/>
    </row>
    <row r="2390" spans="16:16" x14ac:dyDescent="0.2">
      <c r="P2390" s="8"/>
    </row>
    <row r="2391" spans="16:16" x14ac:dyDescent="0.2">
      <c r="P2391" s="8"/>
    </row>
    <row r="2392" spans="16:16" x14ac:dyDescent="0.2">
      <c r="P2392" s="8"/>
    </row>
    <row r="2393" spans="16:16" x14ac:dyDescent="0.2">
      <c r="P2393" s="8"/>
    </row>
    <row r="2394" spans="16:16" x14ac:dyDescent="0.2">
      <c r="P2394" s="8"/>
    </row>
    <row r="2395" spans="16:16" x14ac:dyDescent="0.2">
      <c r="P2395" s="8"/>
    </row>
    <row r="2396" spans="16:16" x14ac:dyDescent="0.2">
      <c r="P2396" s="8"/>
    </row>
    <row r="2397" spans="16:16" x14ac:dyDescent="0.2">
      <c r="P2397" s="8"/>
    </row>
    <row r="2398" spans="16:16" x14ac:dyDescent="0.2">
      <c r="P2398" s="8"/>
    </row>
    <row r="2399" spans="16:16" x14ac:dyDescent="0.2">
      <c r="P2399" s="8"/>
    </row>
    <row r="2400" spans="16:16" x14ac:dyDescent="0.2">
      <c r="P2400" s="8"/>
    </row>
    <row r="2401" spans="16:16" x14ac:dyDescent="0.2">
      <c r="P2401" s="8"/>
    </row>
    <row r="2402" spans="16:16" x14ac:dyDescent="0.2">
      <c r="P2402" s="8"/>
    </row>
    <row r="2403" spans="16:16" x14ac:dyDescent="0.2">
      <c r="P2403" s="8"/>
    </row>
    <row r="2404" spans="16:16" x14ac:dyDescent="0.2">
      <c r="P2404" s="8"/>
    </row>
    <row r="2405" spans="16:16" x14ac:dyDescent="0.2">
      <c r="P2405" s="8"/>
    </row>
    <row r="2406" spans="16:16" x14ac:dyDescent="0.2">
      <c r="P2406" s="8"/>
    </row>
    <row r="2407" spans="16:16" x14ac:dyDescent="0.2">
      <c r="P2407" s="8"/>
    </row>
    <row r="2408" spans="16:16" x14ac:dyDescent="0.2">
      <c r="P2408" s="8"/>
    </row>
    <row r="2409" spans="16:16" x14ac:dyDescent="0.2">
      <c r="P2409" s="8"/>
    </row>
    <row r="2410" spans="16:16" x14ac:dyDescent="0.2">
      <c r="P2410" s="8"/>
    </row>
    <row r="2411" spans="16:16" x14ac:dyDescent="0.2">
      <c r="P2411" s="8"/>
    </row>
    <row r="2412" spans="16:16" x14ac:dyDescent="0.2">
      <c r="P2412" s="8"/>
    </row>
    <row r="2413" spans="16:16" x14ac:dyDescent="0.2">
      <c r="P2413" s="8"/>
    </row>
    <row r="2414" spans="16:16" x14ac:dyDescent="0.2">
      <c r="P2414" s="8"/>
    </row>
    <row r="2415" spans="16:16" x14ac:dyDescent="0.2">
      <c r="P2415" s="8"/>
    </row>
    <row r="2416" spans="16:16" x14ac:dyDescent="0.2">
      <c r="P2416" s="8"/>
    </row>
    <row r="2417" spans="16:16" x14ac:dyDescent="0.2">
      <c r="P2417" s="8"/>
    </row>
    <row r="2418" spans="16:16" x14ac:dyDescent="0.2">
      <c r="P2418" s="8"/>
    </row>
    <row r="2419" spans="16:16" x14ac:dyDescent="0.2">
      <c r="P2419" s="8"/>
    </row>
    <row r="2420" spans="16:16" x14ac:dyDescent="0.2">
      <c r="P2420" s="8"/>
    </row>
    <row r="2421" spans="16:16" x14ac:dyDescent="0.2">
      <c r="P2421" s="8"/>
    </row>
    <row r="2422" spans="16:16" x14ac:dyDescent="0.2">
      <c r="P2422" s="8"/>
    </row>
    <row r="2423" spans="16:16" x14ac:dyDescent="0.2">
      <c r="P2423" s="8"/>
    </row>
    <row r="2424" spans="16:16" x14ac:dyDescent="0.2">
      <c r="P2424" s="8"/>
    </row>
    <row r="2425" spans="16:16" x14ac:dyDescent="0.2">
      <c r="P2425" s="8"/>
    </row>
    <row r="2426" spans="16:16" x14ac:dyDescent="0.2">
      <c r="P2426" s="8"/>
    </row>
    <row r="2427" spans="16:16" x14ac:dyDescent="0.2">
      <c r="P2427" s="8"/>
    </row>
    <row r="2428" spans="16:16" x14ac:dyDescent="0.2">
      <c r="P2428" s="8"/>
    </row>
    <row r="2429" spans="16:16" x14ac:dyDescent="0.2">
      <c r="P2429" s="8"/>
    </row>
    <row r="2430" spans="16:16" x14ac:dyDescent="0.2">
      <c r="P2430" s="8"/>
    </row>
    <row r="2431" spans="16:16" x14ac:dyDescent="0.2">
      <c r="P2431" s="8"/>
    </row>
    <row r="2432" spans="16:16" x14ac:dyDescent="0.2">
      <c r="P2432" s="8"/>
    </row>
    <row r="2433" spans="16:16" x14ac:dyDescent="0.2">
      <c r="P2433" s="8"/>
    </row>
    <row r="2434" spans="16:16" x14ac:dyDescent="0.2">
      <c r="P2434" s="8"/>
    </row>
    <row r="2435" spans="16:16" x14ac:dyDescent="0.2">
      <c r="P2435" s="8"/>
    </row>
    <row r="2436" spans="16:16" x14ac:dyDescent="0.2">
      <c r="P2436" s="8"/>
    </row>
    <row r="2437" spans="16:16" x14ac:dyDescent="0.2">
      <c r="P2437" s="8"/>
    </row>
    <row r="2438" spans="16:16" x14ac:dyDescent="0.2">
      <c r="P2438" s="8"/>
    </row>
    <row r="2439" spans="16:16" x14ac:dyDescent="0.2">
      <c r="P2439" s="8"/>
    </row>
    <row r="2440" spans="16:16" x14ac:dyDescent="0.2">
      <c r="P2440" s="8"/>
    </row>
    <row r="2441" spans="16:16" x14ac:dyDescent="0.2">
      <c r="P2441" s="8"/>
    </row>
    <row r="2442" spans="16:16" x14ac:dyDescent="0.2">
      <c r="P2442" s="8"/>
    </row>
    <row r="2443" spans="16:16" x14ac:dyDescent="0.2">
      <c r="P2443" s="8"/>
    </row>
    <row r="2444" spans="16:16" x14ac:dyDescent="0.2">
      <c r="P2444" s="8"/>
    </row>
    <row r="2445" spans="16:16" x14ac:dyDescent="0.2">
      <c r="P2445" s="8"/>
    </row>
    <row r="2446" spans="16:16" x14ac:dyDescent="0.2">
      <c r="P2446" s="8"/>
    </row>
    <row r="2447" spans="16:16" x14ac:dyDescent="0.2">
      <c r="P2447" s="8"/>
    </row>
    <row r="2448" spans="16:16" x14ac:dyDescent="0.2">
      <c r="P2448" s="8"/>
    </row>
    <row r="2449" spans="16:16" x14ac:dyDescent="0.2">
      <c r="P2449" s="8"/>
    </row>
    <row r="2450" spans="16:16" x14ac:dyDescent="0.2">
      <c r="P2450" s="8"/>
    </row>
    <row r="2451" spans="16:16" x14ac:dyDescent="0.2">
      <c r="P2451" s="8"/>
    </row>
    <row r="2452" spans="16:16" x14ac:dyDescent="0.2">
      <c r="P2452" s="8"/>
    </row>
    <row r="2453" spans="16:16" x14ac:dyDescent="0.2">
      <c r="P2453" s="8"/>
    </row>
    <row r="2454" spans="16:16" x14ac:dyDescent="0.2">
      <c r="P2454" s="8"/>
    </row>
    <row r="2455" spans="16:16" x14ac:dyDescent="0.2">
      <c r="P2455" s="8"/>
    </row>
    <row r="2456" spans="16:16" x14ac:dyDescent="0.2">
      <c r="P2456" s="8"/>
    </row>
    <row r="2457" spans="16:16" x14ac:dyDescent="0.2">
      <c r="P2457" s="8"/>
    </row>
    <row r="2458" spans="16:16" x14ac:dyDescent="0.2">
      <c r="P2458" s="8"/>
    </row>
    <row r="2459" spans="16:16" x14ac:dyDescent="0.2">
      <c r="P2459" s="8"/>
    </row>
    <row r="2460" spans="16:16" x14ac:dyDescent="0.2">
      <c r="P2460" s="8"/>
    </row>
    <row r="2461" spans="16:16" x14ac:dyDescent="0.2">
      <c r="P2461" s="8"/>
    </row>
    <row r="2462" spans="16:16" x14ac:dyDescent="0.2">
      <c r="P2462" s="8"/>
    </row>
    <row r="2463" spans="16:16" x14ac:dyDescent="0.2">
      <c r="P2463" s="8"/>
    </row>
    <row r="2464" spans="16:16" x14ac:dyDescent="0.2">
      <c r="P2464" s="8"/>
    </row>
    <row r="2465" spans="16:16" x14ac:dyDescent="0.2">
      <c r="P2465" s="8"/>
    </row>
    <row r="2466" spans="16:16" x14ac:dyDescent="0.2">
      <c r="P2466" s="8"/>
    </row>
    <row r="2467" spans="16:16" x14ac:dyDescent="0.2">
      <c r="P2467" s="8"/>
    </row>
    <row r="2468" spans="16:16" x14ac:dyDescent="0.2">
      <c r="P2468" s="8"/>
    </row>
    <row r="2469" spans="16:16" x14ac:dyDescent="0.2">
      <c r="P2469" s="8"/>
    </row>
    <row r="2470" spans="16:16" x14ac:dyDescent="0.2">
      <c r="P2470" s="8"/>
    </row>
    <row r="2471" spans="16:16" x14ac:dyDescent="0.2">
      <c r="P2471" s="8"/>
    </row>
    <row r="2472" spans="16:16" x14ac:dyDescent="0.2">
      <c r="P2472" s="8"/>
    </row>
    <row r="2473" spans="16:16" x14ac:dyDescent="0.2">
      <c r="P2473" s="8"/>
    </row>
    <row r="2474" spans="16:16" x14ac:dyDescent="0.2">
      <c r="P2474" s="8"/>
    </row>
    <row r="2475" spans="16:16" x14ac:dyDescent="0.2">
      <c r="P2475" s="8"/>
    </row>
    <row r="2476" spans="16:16" x14ac:dyDescent="0.2">
      <c r="P2476" s="8"/>
    </row>
    <row r="2477" spans="16:16" x14ac:dyDescent="0.2">
      <c r="P2477" s="8"/>
    </row>
    <row r="2478" spans="16:16" x14ac:dyDescent="0.2">
      <c r="P2478" s="8"/>
    </row>
    <row r="2479" spans="16:16" x14ac:dyDescent="0.2">
      <c r="P2479" s="8"/>
    </row>
    <row r="2480" spans="16:16" x14ac:dyDescent="0.2">
      <c r="P2480" s="8"/>
    </row>
    <row r="2481" spans="16:16" x14ac:dyDescent="0.2">
      <c r="P2481" s="8"/>
    </row>
    <row r="2482" spans="16:16" x14ac:dyDescent="0.2">
      <c r="P2482" s="8"/>
    </row>
    <row r="2483" spans="16:16" x14ac:dyDescent="0.2">
      <c r="P2483" s="8"/>
    </row>
    <row r="2484" spans="16:16" x14ac:dyDescent="0.2">
      <c r="P2484" s="8"/>
    </row>
    <row r="2485" spans="16:16" x14ac:dyDescent="0.2">
      <c r="P2485" s="8"/>
    </row>
    <row r="2486" spans="16:16" x14ac:dyDescent="0.2">
      <c r="P2486" s="8"/>
    </row>
    <row r="2487" spans="16:16" x14ac:dyDescent="0.2">
      <c r="P2487" s="8"/>
    </row>
    <row r="2488" spans="16:16" x14ac:dyDescent="0.2">
      <c r="P2488" s="8"/>
    </row>
    <row r="2489" spans="16:16" x14ac:dyDescent="0.2">
      <c r="P2489" s="8"/>
    </row>
    <row r="2490" spans="16:16" x14ac:dyDescent="0.2">
      <c r="P2490" s="8"/>
    </row>
    <row r="2491" spans="16:16" x14ac:dyDescent="0.2">
      <c r="P2491" s="8"/>
    </row>
    <row r="2492" spans="16:16" x14ac:dyDescent="0.2">
      <c r="P2492" s="8"/>
    </row>
    <row r="2493" spans="16:16" x14ac:dyDescent="0.2">
      <c r="P2493" s="8"/>
    </row>
    <row r="2494" spans="16:16" x14ac:dyDescent="0.2">
      <c r="P2494" s="8"/>
    </row>
    <row r="2495" spans="16:16" x14ac:dyDescent="0.2">
      <c r="P2495" s="8"/>
    </row>
    <row r="2496" spans="16:16" x14ac:dyDescent="0.2">
      <c r="P2496" s="8"/>
    </row>
    <row r="2497" spans="16:16" x14ac:dyDescent="0.2">
      <c r="P2497" s="8"/>
    </row>
    <row r="2498" spans="16:16" x14ac:dyDescent="0.2">
      <c r="P2498" s="8"/>
    </row>
    <row r="2499" spans="16:16" x14ac:dyDescent="0.2">
      <c r="P2499" s="8"/>
    </row>
    <row r="2500" spans="16:16" x14ac:dyDescent="0.2">
      <c r="P2500" s="8"/>
    </row>
    <row r="2501" spans="16:16" x14ac:dyDescent="0.2">
      <c r="P2501" s="8"/>
    </row>
    <row r="2502" spans="16:16" x14ac:dyDescent="0.2">
      <c r="P2502" s="8"/>
    </row>
    <row r="2503" spans="16:16" x14ac:dyDescent="0.2">
      <c r="P2503" s="8"/>
    </row>
    <row r="2504" spans="16:16" x14ac:dyDescent="0.2">
      <c r="P2504" s="8"/>
    </row>
    <row r="2505" spans="16:16" x14ac:dyDescent="0.2">
      <c r="P2505" s="8"/>
    </row>
    <row r="2506" spans="16:16" x14ac:dyDescent="0.2">
      <c r="P2506" s="8"/>
    </row>
    <row r="2507" spans="16:16" x14ac:dyDescent="0.2">
      <c r="P2507" s="8"/>
    </row>
    <row r="2508" spans="16:16" x14ac:dyDescent="0.2">
      <c r="P2508" s="8"/>
    </row>
    <row r="2509" spans="16:16" x14ac:dyDescent="0.2">
      <c r="P2509" s="8"/>
    </row>
    <row r="2510" spans="16:16" x14ac:dyDescent="0.2">
      <c r="P2510" s="8"/>
    </row>
    <row r="2511" spans="16:16" x14ac:dyDescent="0.2">
      <c r="P2511" s="8"/>
    </row>
    <row r="2512" spans="16:16" x14ac:dyDescent="0.2">
      <c r="P2512" s="8"/>
    </row>
    <row r="2513" spans="16:16" x14ac:dyDescent="0.2">
      <c r="P2513" s="8"/>
    </row>
    <row r="2514" spans="16:16" x14ac:dyDescent="0.2">
      <c r="P2514" s="8"/>
    </row>
    <row r="2515" spans="16:16" x14ac:dyDescent="0.2">
      <c r="P2515" s="8"/>
    </row>
    <row r="2516" spans="16:16" x14ac:dyDescent="0.2">
      <c r="P2516" s="8"/>
    </row>
    <row r="2517" spans="16:16" x14ac:dyDescent="0.2">
      <c r="P2517" s="8"/>
    </row>
    <row r="2518" spans="16:16" x14ac:dyDescent="0.2">
      <c r="P2518" s="8"/>
    </row>
    <row r="2519" spans="16:16" x14ac:dyDescent="0.2">
      <c r="P2519" s="8"/>
    </row>
    <row r="2520" spans="16:16" x14ac:dyDescent="0.2">
      <c r="P2520" s="8"/>
    </row>
    <row r="2521" spans="16:16" x14ac:dyDescent="0.2">
      <c r="P2521" s="8"/>
    </row>
    <row r="2522" spans="16:16" x14ac:dyDescent="0.2">
      <c r="P2522" s="8"/>
    </row>
    <row r="2523" spans="16:16" x14ac:dyDescent="0.2">
      <c r="P2523" s="8"/>
    </row>
    <row r="2524" spans="16:16" x14ac:dyDescent="0.2">
      <c r="P2524" s="8"/>
    </row>
    <row r="2525" spans="16:16" x14ac:dyDescent="0.2">
      <c r="P2525" s="8"/>
    </row>
    <row r="2526" spans="16:16" x14ac:dyDescent="0.2">
      <c r="P2526" s="8"/>
    </row>
    <row r="2527" spans="16:16" x14ac:dyDescent="0.2">
      <c r="P2527" s="8"/>
    </row>
    <row r="2528" spans="16:16" x14ac:dyDescent="0.2">
      <c r="P2528" s="8"/>
    </row>
    <row r="2529" spans="16:16" x14ac:dyDescent="0.2">
      <c r="P2529" s="8"/>
    </row>
    <row r="2530" spans="16:16" x14ac:dyDescent="0.2">
      <c r="P2530" s="8"/>
    </row>
    <row r="2531" spans="16:16" x14ac:dyDescent="0.2">
      <c r="P2531" s="8"/>
    </row>
    <row r="2532" spans="16:16" x14ac:dyDescent="0.2">
      <c r="P2532" s="8"/>
    </row>
    <row r="2533" spans="16:16" x14ac:dyDescent="0.2">
      <c r="P2533" s="8"/>
    </row>
    <row r="2534" spans="16:16" x14ac:dyDescent="0.2">
      <c r="P2534" s="8"/>
    </row>
    <row r="2535" spans="16:16" x14ac:dyDescent="0.2">
      <c r="P2535" s="8"/>
    </row>
    <row r="2536" spans="16:16" x14ac:dyDescent="0.2">
      <c r="P2536" s="8"/>
    </row>
    <row r="2537" spans="16:16" x14ac:dyDescent="0.2">
      <c r="P2537" s="8"/>
    </row>
    <row r="2538" spans="16:16" x14ac:dyDescent="0.2">
      <c r="P2538" s="8"/>
    </row>
    <row r="2539" spans="16:16" x14ac:dyDescent="0.2">
      <c r="P2539" s="8"/>
    </row>
    <row r="2540" spans="16:16" x14ac:dyDescent="0.2">
      <c r="P2540" s="8"/>
    </row>
    <row r="2541" spans="16:16" x14ac:dyDescent="0.2">
      <c r="P2541" s="8"/>
    </row>
    <row r="2542" spans="16:16" x14ac:dyDescent="0.2">
      <c r="P2542" s="8"/>
    </row>
    <row r="2543" spans="16:16" x14ac:dyDescent="0.2">
      <c r="P2543" s="8"/>
    </row>
    <row r="2544" spans="16:16" x14ac:dyDescent="0.2">
      <c r="P2544" s="8"/>
    </row>
    <row r="2545" spans="16:16" x14ac:dyDescent="0.2">
      <c r="P2545" s="8"/>
    </row>
    <row r="2546" spans="16:16" x14ac:dyDescent="0.2">
      <c r="P2546" s="8"/>
    </row>
    <row r="2547" spans="16:16" x14ac:dyDescent="0.2">
      <c r="P2547" s="8"/>
    </row>
    <row r="2548" spans="16:16" x14ac:dyDescent="0.2">
      <c r="P2548" s="8"/>
    </row>
    <row r="2549" spans="16:16" x14ac:dyDescent="0.2">
      <c r="P2549" s="8"/>
    </row>
    <row r="2550" spans="16:16" x14ac:dyDescent="0.2">
      <c r="P2550" s="8"/>
    </row>
    <row r="2551" spans="16:16" x14ac:dyDescent="0.2">
      <c r="P2551" s="8"/>
    </row>
    <row r="2552" spans="16:16" x14ac:dyDescent="0.2">
      <c r="P2552" s="8"/>
    </row>
    <row r="2553" spans="16:16" x14ac:dyDescent="0.2">
      <c r="P2553" s="8"/>
    </row>
    <row r="2554" spans="16:16" x14ac:dyDescent="0.2">
      <c r="P2554" s="8"/>
    </row>
    <row r="2555" spans="16:16" x14ac:dyDescent="0.2">
      <c r="P2555" s="8"/>
    </row>
    <row r="2556" spans="16:16" x14ac:dyDescent="0.2">
      <c r="P2556" s="8"/>
    </row>
    <row r="2557" spans="16:16" x14ac:dyDescent="0.2">
      <c r="P2557" s="8"/>
    </row>
    <row r="2558" spans="16:16" x14ac:dyDescent="0.2">
      <c r="P2558" s="8"/>
    </row>
    <row r="2559" spans="16:16" x14ac:dyDescent="0.2">
      <c r="P2559" s="8"/>
    </row>
    <row r="2560" spans="16:16" x14ac:dyDescent="0.2">
      <c r="P2560" s="8"/>
    </row>
    <row r="2561" spans="16:16" x14ac:dyDescent="0.2">
      <c r="P2561" s="8"/>
    </row>
    <row r="2562" spans="16:16" x14ac:dyDescent="0.2">
      <c r="P2562" s="8"/>
    </row>
    <row r="2563" spans="16:16" x14ac:dyDescent="0.2">
      <c r="P2563" s="8"/>
    </row>
    <row r="2564" spans="16:16" x14ac:dyDescent="0.2">
      <c r="P2564" s="8"/>
    </row>
    <row r="2565" spans="16:16" x14ac:dyDescent="0.2">
      <c r="P2565" s="8"/>
    </row>
    <row r="2566" spans="16:16" x14ac:dyDescent="0.2">
      <c r="P2566" s="8"/>
    </row>
    <row r="2567" spans="16:16" x14ac:dyDescent="0.2">
      <c r="P2567" s="8"/>
    </row>
    <row r="2568" spans="16:16" x14ac:dyDescent="0.2">
      <c r="P2568" s="8"/>
    </row>
    <row r="2569" spans="16:16" x14ac:dyDescent="0.2">
      <c r="P2569" s="8"/>
    </row>
    <row r="2570" spans="16:16" x14ac:dyDescent="0.2">
      <c r="P2570" s="8"/>
    </row>
    <row r="2571" spans="16:16" x14ac:dyDescent="0.2">
      <c r="P2571" s="8"/>
    </row>
    <row r="2572" spans="16:16" x14ac:dyDescent="0.2">
      <c r="P2572" s="8"/>
    </row>
    <row r="2573" spans="16:16" x14ac:dyDescent="0.2">
      <c r="P2573" s="8"/>
    </row>
    <row r="2574" spans="16:16" x14ac:dyDescent="0.2">
      <c r="P2574" s="8"/>
    </row>
    <row r="2575" spans="16:16" x14ac:dyDescent="0.2">
      <c r="P2575" s="8"/>
    </row>
    <row r="2576" spans="16:16" x14ac:dyDescent="0.2">
      <c r="P2576" s="8"/>
    </row>
    <row r="2577" spans="16:16" x14ac:dyDescent="0.2">
      <c r="P2577" s="8"/>
    </row>
    <row r="2578" spans="16:16" x14ac:dyDescent="0.2">
      <c r="P2578" s="8"/>
    </row>
    <row r="2579" spans="16:16" x14ac:dyDescent="0.2">
      <c r="P2579" s="8"/>
    </row>
    <row r="2580" spans="16:16" x14ac:dyDescent="0.2">
      <c r="P2580" s="8"/>
    </row>
    <row r="2581" spans="16:16" x14ac:dyDescent="0.2">
      <c r="P2581" s="8"/>
    </row>
    <row r="2582" spans="16:16" x14ac:dyDescent="0.2">
      <c r="P2582" s="8"/>
    </row>
    <row r="2583" spans="16:16" x14ac:dyDescent="0.2">
      <c r="P2583" s="8"/>
    </row>
    <row r="2584" spans="16:16" x14ac:dyDescent="0.2">
      <c r="P2584" s="8"/>
    </row>
    <row r="2585" spans="16:16" x14ac:dyDescent="0.2">
      <c r="P2585" s="8"/>
    </row>
    <row r="2586" spans="16:16" x14ac:dyDescent="0.2">
      <c r="P2586" s="8"/>
    </row>
    <row r="2587" spans="16:16" x14ac:dyDescent="0.2">
      <c r="P2587" s="8"/>
    </row>
    <row r="2588" spans="16:16" x14ac:dyDescent="0.2">
      <c r="P2588" s="8"/>
    </row>
    <row r="2589" spans="16:16" x14ac:dyDescent="0.2">
      <c r="P2589" s="8"/>
    </row>
    <row r="2590" spans="16:16" x14ac:dyDescent="0.2">
      <c r="P2590" s="8"/>
    </row>
    <row r="2591" spans="16:16" x14ac:dyDescent="0.2">
      <c r="P2591" s="8"/>
    </row>
    <row r="2592" spans="16:16" x14ac:dyDescent="0.2">
      <c r="P2592" s="8"/>
    </row>
    <row r="2593" spans="16:16" x14ac:dyDescent="0.2">
      <c r="P2593" s="8"/>
    </row>
    <row r="2594" spans="16:16" x14ac:dyDescent="0.2">
      <c r="P2594" s="8"/>
    </row>
    <row r="2595" spans="16:16" x14ac:dyDescent="0.2">
      <c r="P2595" s="8"/>
    </row>
    <row r="2596" spans="16:16" x14ac:dyDescent="0.2">
      <c r="P2596" s="8"/>
    </row>
    <row r="2597" spans="16:16" x14ac:dyDescent="0.2">
      <c r="P2597" s="8"/>
    </row>
    <row r="2598" spans="16:16" x14ac:dyDescent="0.2">
      <c r="P2598" s="8"/>
    </row>
    <row r="2599" spans="16:16" x14ac:dyDescent="0.2">
      <c r="P2599" s="8"/>
    </row>
    <row r="2600" spans="16:16" x14ac:dyDescent="0.2">
      <c r="P2600" s="8"/>
    </row>
    <row r="2601" spans="16:16" x14ac:dyDescent="0.2">
      <c r="P2601" s="8"/>
    </row>
    <row r="2602" spans="16:16" x14ac:dyDescent="0.2">
      <c r="P2602" s="8"/>
    </row>
    <row r="2603" spans="16:16" x14ac:dyDescent="0.2">
      <c r="P2603" s="8"/>
    </row>
    <row r="2604" spans="16:16" x14ac:dyDescent="0.2">
      <c r="P2604" s="8"/>
    </row>
    <row r="2605" spans="16:16" x14ac:dyDescent="0.2">
      <c r="P2605" s="8"/>
    </row>
    <row r="2606" spans="16:16" x14ac:dyDescent="0.2">
      <c r="P2606" s="8"/>
    </row>
    <row r="2607" spans="16:16" x14ac:dyDescent="0.2">
      <c r="P2607" s="8"/>
    </row>
    <row r="2608" spans="16:16" x14ac:dyDescent="0.2">
      <c r="P2608" s="8"/>
    </row>
    <row r="2609" spans="16:16" x14ac:dyDescent="0.2">
      <c r="P2609" s="8"/>
    </row>
    <row r="2610" spans="16:16" x14ac:dyDescent="0.2">
      <c r="P2610" s="8"/>
    </row>
    <row r="2611" spans="16:16" x14ac:dyDescent="0.2">
      <c r="P2611" s="8"/>
    </row>
    <row r="2612" spans="16:16" x14ac:dyDescent="0.2">
      <c r="P2612" s="8"/>
    </row>
    <row r="2613" spans="16:16" x14ac:dyDescent="0.2">
      <c r="P2613" s="8"/>
    </row>
    <row r="2614" spans="16:16" x14ac:dyDescent="0.2">
      <c r="P2614" s="8"/>
    </row>
    <row r="2615" spans="16:16" x14ac:dyDescent="0.2">
      <c r="P2615" s="8"/>
    </row>
    <row r="2616" spans="16:16" x14ac:dyDescent="0.2">
      <c r="P2616" s="8"/>
    </row>
    <row r="2617" spans="16:16" x14ac:dyDescent="0.2">
      <c r="P2617" s="8"/>
    </row>
    <row r="2618" spans="16:16" x14ac:dyDescent="0.2">
      <c r="P2618" s="8"/>
    </row>
    <row r="2619" spans="16:16" x14ac:dyDescent="0.2">
      <c r="P2619" s="8"/>
    </row>
    <row r="2620" spans="16:16" x14ac:dyDescent="0.2">
      <c r="P2620" s="8"/>
    </row>
    <row r="2621" spans="16:16" x14ac:dyDescent="0.2">
      <c r="P2621" s="8"/>
    </row>
    <row r="2622" spans="16:16" x14ac:dyDescent="0.2">
      <c r="P2622" s="8"/>
    </row>
    <row r="2623" spans="16:16" x14ac:dyDescent="0.2">
      <c r="P2623" s="8"/>
    </row>
    <row r="2624" spans="16:16" x14ac:dyDescent="0.2">
      <c r="P2624" s="8"/>
    </row>
    <row r="2625" spans="16:16" x14ac:dyDescent="0.2">
      <c r="P2625" s="8"/>
    </row>
    <row r="2626" spans="16:16" x14ac:dyDescent="0.2">
      <c r="P2626" s="8"/>
    </row>
    <row r="2627" spans="16:16" x14ac:dyDescent="0.2">
      <c r="P2627" s="8"/>
    </row>
    <row r="2628" spans="16:16" x14ac:dyDescent="0.2">
      <c r="P2628" s="8"/>
    </row>
    <row r="2629" spans="16:16" x14ac:dyDescent="0.2">
      <c r="P2629" s="8"/>
    </row>
    <row r="2630" spans="16:16" x14ac:dyDescent="0.2">
      <c r="P2630" s="8"/>
    </row>
    <row r="2631" spans="16:16" x14ac:dyDescent="0.2">
      <c r="P2631" s="8"/>
    </row>
    <row r="2632" spans="16:16" x14ac:dyDescent="0.2">
      <c r="P2632" s="8"/>
    </row>
    <row r="2633" spans="16:16" x14ac:dyDescent="0.2">
      <c r="P2633" s="8"/>
    </row>
    <row r="2634" spans="16:16" x14ac:dyDescent="0.2">
      <c r="P2634" s="8"/>
    </row>
    <row r="2635" spans="16:16" x14ac:dyDescent="0.2">
      <c r="P2635" s="8"/>
    </row>
    <row r="2636" spans="16:16" x14ac:dyDescent="0.2">
      <c r="P2636" s="8"/>
    </row>
    <row r="2637" spans="16:16" x14ac:dyDescent="0.2">
      <c r="P2637" s="8"/>
    </row>
    <row r="2638" spans="16:16" x14ac:dyDescent="0.2">
      <c r="P2638" s="8"/>
    </row>
    <row r="2639" spans="16:16" x14ac:dyDescent="0.2">
      <c r="P2639" s="8"/>
    </row>
    <row r="2640" spans="16:16" x14ac:dyDescent="0.2">
      <c r="P2640" s="8"/>
    </row>
    <row r="2641" spans="16:16" x14ac:dyDescent="0.2">
      <c r="P2641" s="8"/>
    </row>
    <row r="2642" spans="16:16" x14ac:dyDescent="0.2">
      <c r="P2642" s="8"/>
    </row>
    <row r="2643" spans="16:16" x14ac:dyDescent="0.2">
      <c r="P2643" s="8"/>
    </row>
    <row r="2644" spans="16:16" x14ac:dyDescent="0.2">
      <c r="P2644" s="8"/>
    </row>
    <row r="2645" spans="16:16" x14ac:dyDescent="0.2">
      <c r="P2645" s="8"/>
    </row>
    <row r="2646" spans="16:16" x14ac:dyDescent="0.2">
      <c r="P2646" s="8"/>
    </row>
    <row r="2647" spans="16:16" x14ac:dyDescent="0.2">
      <c r="P2647" s="8"/>
    </row>
    <row r="2648" spans="16:16" x14ac:dyDescent="0.2">
      <c r="P2648" s="8"/>
    </row>
    <row r="2649" spans="16:16" x14ac:dyDescent="0.2">
      <c r="P2649" s="8"/>
    </row>
    <row r="2650" spans="16:16" x14ac:dyDescent="0.2">
      <c r="P2650" s="8"/>
    </row>
    <row r="2651" spans="16:16" x14ac:dyDescent="0.2">
      <c r="P2651" s="8"/>
    </row>
    <row r="2652" spans="16:16" x14ac:dyDescent="0.2">
      <c r="P2652" s="8"/>
    </row>
    <row r="2653" spans="16:16" x14ac:dyDescent="0.2">
      <c r="P2653" s="8"/>
    </row>
    <row r="2654" spans="16:16" x14ac:dyDescent="0.2">
      <c r="P2654" s="8"/>
    </row>
    <row r="2655" spans="16:16" x14ac:dyDescent="0.2">
      <c r="P2655" s="8"/>
    </row>
    <row r="2656" spans="16:16" x14ac:dyDescent="0.2">
      <c r="P2656" s="8"/>
    </row>
    <row r="2657" spans="16:16" x14ac:dyDescent="0.2">
      <c r="P2657" s="8"/>
    </row>
    <row r="2658" spans="16:16" x14ac:dyDescent="0.2">
      <c r="P2658" s="8"/>
    </row>
    <row r="2659" spans="16:16" x14ac:dyDescent="0.2">
      <c r="P2659" s="8"/>
    </row>
    <row r="2660" spans="16:16" x14ac:dyDescent="0.2">
      <c r="P2660" s="8"/>
    </row>
    <row r="2661" spans="16:16" x14ac:dyDescent="0.2">
      <c r="P2661" s="8"/>
    </row>
    <row r="2662" spans="16:16" x14ac:dyDescent="0.2">
      <c r="P2662" s="8"/>
    </row>
    <row r="2663" spans="16:16" x14ac:dyDescent="0.2">
      <c r="P2663" s="8"/>
    </row>
    <row r="2664" spans="16:16" x14ac:dyDescent="0.2">
      <c r="P2664" s="8"/>
    </row>
    <row r="2665" spans="16:16" x14ac:dyDescent="0.2">
      <c r="P2665" s="8"/>
    </row>
    <row r="2666" spans="16:16" x14ac:dyDescent="0.2">
      <c r="P2666" s="8"/>
    </row>
    <row r="2667" spans="16:16" x14ac:dyDescent="0.2">
      <c r="P2667" s="8"/>
    </row>
    <row r="2668" spans="16:16" x14ac:dyDescent="0.2">
      <c r="P2668" s="8"/>
    </row>
    <row r="2669" spans="16:16" x14ac:dyDescent="0.2">
      <c r="P2669" s="8"/>
    </row>
    <row r="2670" spans="16:16" x14ac:dyDescent="0.2">
      <c r="P2670" s="8"/>
    </row>
    <row r="2671" spans="16:16" x14ac:dyDescent="0.2">
      <c r="P2671" s="8"/>
    </row>
    <row r="2672" spans="16:16" x14ac:dyDescent="0.2">
      <c r="P2672" s="8"/>
    </row>
    <row r="2673" spans="16:16" x14ac:dyDescent="0.2">
      <c r="P2673" s="8"/>
    </row>
    <row r="2674" spans="16:16" x14ac:dyDescent="0.2">
      <c r="P2674" s="8"/>
    </row>
    <row r="2675" spans="16:16" x14ac:dyDescent="0.2">
      <c r="P2675" s="8"/>
    </row>
    <row r="2676" spans="16:16" x14ac:dyDescent="0.2">
      <c r="P2676" s="8"/>
    </row>
    <row r="2677" spans="16:16" x14ac:dyDescent="0.2">
      <c r="P2677" s="8"/>
    </row>
    <row r="2678" spans="16:16" x14ac:dyDescent="0.2">
      <c r="P2678" s="8"/>
    </row>
    <row r="2679" spans="16:16" x14ac:dyDescent="0.2">
      <c r="P2679" s="8"/>
    </row>
    <row r="2680" spans="16:16" x14ac:dyDescent="0.2">
      <c r="P2680" s="8"/>
    </row>
    <row r="2681" spans="16:16" x14ac:dyDescent="0.2">
      <c r="P2681" s="8"/>
    </row>
    <row r="2682" spans="16:16" x14ac:dyDescent="0.2">
      <c r="P2682" s="8"/>
    </row>
    <row r="2683" spans="16:16" x14ac:dyDescent="0.2">
      <c r="P2683" s="8"/>
    </row>
    <row r="2684" spans="16:16" x14ac:dyDescent="0.2">
      <c r="P2684" s="8"/>
    </row>
    <row r="2685" spans="16:16" x14ac:dyDescent="0.2">
      <c r="P2685" s="8"/>
    </row>
    <row r="2686" spans="16:16" x14ac:dyDescent="0.2">
      <c r="P2686" s="8"/>
    </row>
    <row r="2687" spans="16:16" x14ac:dyDescent="0.2">
      <c r="P2687" s="8"/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205B-CCD4-407F-95F6-E5C76C86AAE0}">
  <dimension ref="A1:BW2687"/>
  <sheetViews>
    <sheetView tabSelected="1" topLeftCell="A53" zoomScaleNormal="110" workbookViewId="0">
      <pane xSplit="10" ySplit="11" topLeftCell="AB1654" activePane="bottomRight" state="frozen"/>
      <selection activeCell="J43" sqref="J43"/>
      <selection pane="topRight" activeCell="J43" sqref="J43"/>
      <selection pane="bottomLeft" activeCell="J43" sqref="J43"/>
      <selection pane="bottomRight" activeCell="J1671" sqref="J1671"/>
    </sheetView>
  </sheetViews>
  <sheetFormatPr baseColWidth="10" defaultColWidth="13" defaultRowHeight="16.75" customHeight="1" x14ac:dyDescent="0.2"/>
  <cols>
    <col min="1" max="1" width="15.5" customWidth="1"/>
    <col min="2" max="2" width="13" customWidth="1"/>
    <col min="3" max="3" width="13" style="1" customWidth="1"/>
    <col min="4" max="4" width="4.1640625" style="2" hidden="1" customWidth="1"/>
    <col min="5" max="5" width="6.1640625" customWidth="1"/>
    <col min="6" max="6" width="4.5" hidden="1" customWidth="1"/>
    <col min="7" max="7" width="4.83203125" hidden="1" customWidth="1"/>
    <col min="8" max="8" width="5.1640625" customWidth="1"/>
    <col min="9" max="9" width="4.5" customWidth="1"/>
    <col min="10" max="10" width="18.6640625" style="33" bestFit="1" customWidth="1"/>
    <col min="11" max="11" width="8.5" customWidth="1"/>
    <col min="12" max="13" width="9.5" hidden="1" customWidth="1"/>
    <col min="14" max="15" width="7.5" customWidth="1"/>
    <col min="16" max="17" width="7.5" hidden="1" customWidth="1"/>
    <col min="18" max="18" width="9.83203125" customWidth="1"/>
    <col min="19" max="19" width="10" customWidth="1"/>
    <col min="20" max="21" width="10" hidden="1" customWidth="1"/>
    <col min="22" max="23" width="9.83203125" hidden="1" customWidth="1"/>
    <col min="24" max="24" width="8.83203125" hidden="1" customWidth="1"/>
    <col min="25" max="25" width="9.5" hidden="1" customWidth="1"/>
    <col min="26" max="26" width="10.5" customWidth="1"/>
    <col min="27" max="27" width="7.83203125" customWidth="1"/>
    <col min="28" max="28" width="8" customWidth="1"/>
    <col min="29" max="32" width="8" hidden="1" customWidth="1"/>
    <col min="33" max="34" width="8" style="27" hidden="1" customWidth="1"/>
    <col min="35" max="36" width="11.1640625" hidden="1" customWidth="1"/>
    <col min="37" max="37" width="8.83203125" customWidth="1"/>
    <col min="38" max="38" width="9.83203125" customWidth="1"/>
    <col min="39" max="39" width="9" customWidth="1"/>
    <col min="40" max="40" width="10" customWidth="1"/>
    <col min="41" max="42" width="10" hidden="1" customWidth="1"/>
    <col min="43" max="43" width="12.5" hidden="1" customWidth="1"/>
    <col min="44" max="44" width="12.83203125" customWidth="1"/>
    <col min="45" max="45" width="11" bestFit="1" customWidth="1"/>
    <col min="46" max="46" width="10" style="11" customWidth="1"/>
    <col min="47" max="47" width="10" style="11" hidden="1" customWidth="1"/>
    <col min="48" max="48" width="9.5" customWidth="1"/>
    <col min="49" max="49" width="9.5" hidden="1" customWidth="1"/>
    <col min="50" max="51" width="5.5" customWidth="1"/>
    <col min="52" max="52" width="6.5" customWidth="1"/>
    <col min="53" max="53" width="5.5" customWidth="1"/>
    <col min="54" max="54" width="5.5" style="11" customWidth="1"/>
    <col min="55" max="55" width="6.83203125" bestFit="1" customWidth="1"/>
    <col min="56" max="57" width="5.5" customWidth="1"/>
    <col min="58" max="65" width="8.83203125" customWidth="1"/>
    <col min="66" max="66" width="8" customWidth="1"/>
    <col min="67" max="67" width="7.1640625" customWidth="1"/>
    <col min="68" max="69" width="6.1640625" customWidth="1"/>
    <col min="71" max="71" width="12.1640625" bestFit="1" customWidth="1"/>
    <col min="74" max="74" width="18.5" bestFit="1" customWidth="1"/>
  </cols>
  <sheetData>
    <row r="1" spans="48:69" ht="15" x14ac:dyDescent="0.2">
      <c r="AV1" s="25">
        <f>Projections!V1</f>
        <v>3.03</v>
      </c>
      <c r="BJ1" s="21">
        <f t="shared" ref="BJ1:BM5" si="0">IF(BN1=0.5,100,IF(BN1&gt;0.5,-ROUND(100*BN1/(1-BN1),0),ROUND(100*(1-BN1)/BN1,0)))</f>
        <v>117</v>
      </c>
      <c r="BK1" s="21">
        <f t="shared" si="0"/>
        <v>-155</v>
      </c>
      <c r="BL1" s="21">
        <f t="shared" si="0"/>
        <v>-126</v>
      </c>
      <c r="BM1" s="21">
        <f t="shared" si="0"/>
        <v>102</v>
      </c>
      <c r="BN1" s="22">
        <f>_xlfn.LET(
  _xlpm.a, MIN(AV1,AV2),
  _xlpm.b, MAX(AV1,AV2),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IF(AV1&gt;AV2, 1-_xlpm.interp, _xlpm.interp)
)</f>
        <v>0.46063080000000001</v>
      </c>
      <c r="BO1" s="22">
        <f>1-BO2</f>
        <v>0.6077807999999999</v>
      </c>
      <c r="BP1" s="22">
        <f>1-BP2</f>
        <v>0.55838310172617478</v>
      </c>
      <c r="BQ1" s="22">
        <f>1-BQ2</f>
        <v>0.49592439999999993</v>
      </c>
    </row>
    <row r="2" spans="48:69" ht="15" x14ac:dyDescent="0.2">
      <c r="AV2" s="25">
        <f>Projections!V2</f>
        <v>3.26</v>
      </c>
      <c r="BJ2" s="21">
        <f t="shared" si="0"/>
        <v>-117</v>
      </c>
      <c r="BK2" s="21">
        <f t="shared" si="0"/>
        <v>155</v>
      </c>
      <c r="BL2" s="21">
        <f t="shared" si="0"/>
        <v>126</v>
      </c>
      <c r="BM2" s="21">
        <f t="shared" si="0"/>
        <v>-102</v>
      </c>
      <c r="BN2" s="22">
        <f>1-BN1</f>
        <v>0.53936919999999999</v>
      </c>
      <c r="BO2" s="22">
        <f>_xlfn.LET(
  _xlpm.a, MIN(AV1,AV2),
  _xlpm.b, MAX(AV1,AV2),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0.3922192000000001</v>
      </c>
      <c r="BP2" s="22">
        <f>_xlfn.LET(
  _xlpm.a, MIN(AV1,AV2),
  _xlpm.b, MAX(AV1,AV2),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0.44161689827382522</v>
      </c>
      <c r="BQ2" s="22">
        <f>_xlfn.LET(
  _xlpm.a, MIN(AV1,AV2),
  _xlpm.b, MAX(AV1,AV2),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0.50407560000000007</v>
      </c>
    </row>
    <row r="3" spans="48:69" ht="15" x14ac:dyDescent="0.2">
      <c r="AV3" s="5">
        <f ca="1">Projections!T5</f>
        <v>5.9102464949043672</v>
      </c>
      <c r="BJ3" s="21" t="e">
        <f t="shared" ca="1" si="0"/>
        <v>#N/A</v>
      </c>
      <c r="BK3" s="21" t="e">
        <f t="shared" ca="1" si="0"/>
        <v>#N/A</v>
      </c>
      <c r="BL3" s="21" t="e">
        <f t="shared" ca="1" si="0"/>
        <v>#N/A</v>
      </c>
      <c r="BM3" s="21" t="e">
        <f t="shared" ca="1" si="0"/>
        <v>#N/A</v>
      </c>
      <c r="BN3" s="22" t="e">
        <f ca="1">_xlfn.LET(
  _xlpm.a, MIN(AV3,AV4),
  _xlpm.b, MAX(AV3,AV4),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IF(AV3&gt;AV4, 1-_xlpm.interp, _xlpm.interp)
)</f>
        <v>#N/A</v>
      </c>
      <c r="BO3" s="22" t="e">
        <f ca="1">1-BO4</f>
        <v>#N/A</v>
      </c>
      <c r="BP3" s="22" t="e">
        <f ca="1">1-BP4</f>
        <v>#N/A</v>
      </c>
      <c r="BQ3" s="22" t="e">
        <f ca="1">1-BQ4</f>
        <v>#N/A</v>
      </c>
    </row>
    <row r="4" spans="48:69" ht="15" x14ac:dyDescent="0.2">
      <c r="AV4" s="5">
        <f ca="1">Projections!T6</f>
        <v>3.3083054461840624</v>
      </c>
      <c r="BJ4" s="21" t="e">
        <f t="shared" ca="1" si="0"/>
        <v>#N/A</v>
      </c>
      <c r="BK4" s="21" t="e">
        <f t="shared" ca="1" si="0"/>
        <v>#N/A</v>
      </c>
      <c r="BL4" s="21" t="e">
        <f t="shared" ca="1" si="0"/>
        <v>#N/A</v>
      </c>
      <c r="BM4" s="21" t="e">
        <f t="shared" ca="1" si="0"/>
        <v>#N/A</v>
      </c>
      <c r="BN4" s="22" t="e">
        <f ca="1">1-BN3</f>
        <v>#N/A</v>
      </c>
      <c r="BO4" s="22" t="e">
        <f ca="1">_xlfn.LET(
  _xlpm.a, MIN(AV3,AV4),
  _xlpm.b, MAX(AV3,AV4),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4" s="22" t="e">
        <f ca="1">_xlfn.LET(
  _xlpm.a, MIN(AV3,AV4),
  _xlpm.b, MAX(AV3,AV4),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4" s="22" t="e">
        <f ca="1">_xlfn.LET(
  _xlpm.a, MIN(AV3,AV4),
  _xlpm.b, MAX(AV3,AV4),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5" spans="48:69" ht="15" x14ac:dyDescent="0.2">
      <c r="AV5" s="5">
        <f ca="1">Projections!T7</f>
        <v>2.3939698718523665</v>
      </c>
      <c r="BJ5" s="21">
        <f t="shared" ca="1" si="0"/>
        <v>312</v>
      </c>
      <c r="BK5" s="21">
        <f t="shared" ca="1" si="0"/>
        <v>-191</v>
      </c>
      <c r="BL5" s="21">
        <f t="shared" ca="1" si="0"/>
        <v>-156</v>
      </c>
      <c r="BM5" s="21">
        <f t="shared" ca="1" si="0"/>
        <v>-116</v>
      </c>
      <c r="BN5" s="22">
        <f ca="1">_xlfn.LET(
  _xlpm.a, MIN(AV5,AV6),
  _xlpm.b, MAX(AV5,AV6),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IF(AV5&gt;AV6, 1-_xlpm.interp, _xlpm.interp)
)</f>
        <v>0.24270272804312576</v>
      </c>
      <c r="BO5" s="22">
        <f ca="1">1-BO6</f>
        <v>0.65600805971758991</v>
      </c>
      <c r="BP5" s="22">
        <f ca="1">1-BP6</f>
        <v>0.60998004754737623</v>
      </c>
      <c r="BQ5" s="22">
        <f ca="1">1-BQ6</f>
        <v>0.53800171306323985</v>
      </c>
    </row>
    <row r="6" spans="48:69" ht="15" x14ac:dyDescent="0.2">
      <c r="AV6" s="5">
        <f ca="1">Projections!T8</f>
        <v>4.235063467790809</v>
      </c>
      <c r="BJ6" s="21">
        <f t="shared" ref="BJ6:BJ18" ca="1" si="1">IF(BN6=0.5,100,IF(BN6&gt;0.5,-ROUND(100*BN6/(1-BN6),0),ROUND(100*(1-BN6)/BN6,0)))</f>
        <v>-312</v>
      </c>
      <c r="BK6" s="21">
        <f t="shared" ref="BK6:BK18" ca="1" si="2">IF(BO6=0.5,100,IF(BO6&gt;0.5,-ROUND(100*BO6/(1-BO6),0),ROUND(100*(1-BO6)/BO6,0)))</f>
        <v>191</v>
      </c>
      <c r="BL6" s="21">
        <f t="shared" ref="BL6:BL18" ca="1" si="3">IF(BP6=0.5,100,IF(BP6&gt;0.5,-ROUND(100*BP6/(1-BP6),0),ROUND(100*(1-BP6)/BP6,0)))</f>
        <v>156</v>
      </c>
      <c r="BM6" s="21">
        <f t="shared" ref="BM6:BM18" ca="1" si="4">IF(BQ6=0.5,100,IF(BQ6&gt;0.5,-ROUND(100*BQ6/(1-BQ6),0),ROUND(100*(1-BQ6)/BQ6,0)))</f>
        <v>116</v>
      </c>
      <c r="BN6" s="22">
        <f ca="1">1-BN5</f>
        <v>0.75729727195687424</v>
      </c>
      <c r="BO6" s="22">
        <f ca="1">_xlfn.LET(
  _xlpm.a, MIN(AV5,AV6),
  _xlpm.b, MAX(AV5,AV6),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0.34399194028241009</v>
      </c>
      <c r="BP6" s="22">
        <f ca="1">_xlfn.LET(
  _xlpm.a, MIN(AV5,AV6),
  _xlpm.b, MAX(AV5,AV6),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0.39001995245262377</v>
      </c>
      <c r="BQ6" s="22">
        <f ca="1">_xlfn.LET(
  _xlpm.a, MIN(AV5,AV6),
  _xlpm.b, MAX(AV5,AV6),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0.46199828693676015</v>
      </c>
    </row>
    <row r="7" spans="48:69" ht="15" x14ac:dyDescent="0.2">
      <c r="AV7" s="5">
        <f ca="1">Projections!T9</f>
        <v>3.015174410309637</v>
      </c>
      <c r="BJ7" s="21">
        <f t="shared" ca="1" si="1"/>
        <v>104</v>
      </c>
      <c r="BK7" s="21">
        <f t="shared" ca="1" si="2"/>
        <v>-134</v>
      </c>
      <c r="BL7" s="21">
        <f t="shared" ca="1" si="3"/>
        <v>-107</v>
      </c>
      <c r="BM7" s="21">
        <f t="shared" ca="1" si="4"/>
        <v>118</v>
      </c>
      <c r="BN7" s="22">
        <f ca="1">_xlfn.LET(
  _xlpm.a, MIN(AV7,AV8),
  _xlpm.b, MAX(AV7,AV8),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IF(AV7&gt;AV8, 1-_xlpm.interp, _xlpm.interp)
)</f>
        <v>0.49035790064931539</v>
      </c>
      <c r="BO7" s="22">
        <f ca="1">1-BO8</f>
        <v>0.57279133667732862</v>
      </c>
      <c r="BP7" s="22">
        <f ca="1">1-BP8</f>
        <v>0.51778166540336934</v>
      </c>
      <c r="BQ7" s="22">
        <f ca="1">1-BQ8</f>
        <v>0.45872371834967463</v>
      </c>
    </row>
    <row r="8" spans="48:69" ht="15" x14ac:dyDescent="0.2">
      <c r="AV8" s="5">
        <f ca="1">Projections!T10</f>
        <v>3.0555627094313649</v>
      </c>
      <c r="BJ8" s="21">
        <f t="shared" ca="1" si="1"/>
        <v>-104</v>
      </c>
      <c r="BK8" s="21">
        <f t="shared" ca="1" si="2"/>
        <v>134</v>
      </c>
      <c r="BL8" s="21">
        <f t="shared" ca="1" si="3"/>
        <v>107</v>
      </c>
      <c r="BM8" s="21">
        <f t="shared" ca="1" si="4"/>
        <v>-118</v>
      </c>
      <c r="BN8" s="22">
        <f ca="1">1-BN7</f>
        <v>0.50964209935068461</v>
      </c>
      <c r="BO8" s="22">
        <f ca="1">_xlfn.LET(
  _xlpm.a, MIN(AV7,AV8),
  _xlpm.b, MAX(AV7,AV8),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0.42720866332267138</v>
      </c>
      <c r="BP8" s="22">
        <f ca="1">_xlfn.LET(
  _xlpm.a, MIN(AV7,AV8),
  _xlpm.b, MAX(AV7,AV8),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0.48221833459663066</v>
      </c>
      <c r="BQ8" s="22">
        <f ca="1">_xlfn.LET(
  _xlpm.a, MIN(AV7,AV8),
  _xlpm.b, MAX(AV7,AV8),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0.54127628165032537</v>
      </c>
    </row>
    <row r="9" spans="48:69" ht="15" x14ac:dyDescent="0.2">
      <c r="AV9" s="5">
        <f ca="1">Projections!T11</f>
        <v>3.2514257039290269</v>
      </c>
      <c r="BJ9" s="21" t="e">
        <f t="shared" ca="1" si="1"/>
        <v>#N/A</v>
      </c>
      <c r="BK9" s="21" t="e">
        <f t="shared" ca="1" si="2"/>
        <v>#N/A</v>
      </c>
      <c r="BL9" s="21" t="e">
        <f t="shared" ca="1" si="3"/>
        <v>#N/A</v>
      </c>
      <c r="BM9" s="21" t="e">
        <f t="shared" ca="1" si="4"/>
        <v>#N/A</v>
      </c>
      <c r="BN9" s="22" t="e">
        <f ca="1">_xlfn.LET(
  _xlpm.a, MIN(AV9,AV10),
  _xlpm.b, MAX(AV9,AV10),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IF(AV9&gt;AV10, 1-_xlpm.interp, _xlpm.interp)
)</f>
        <v>#N/A</v>
      </c>
      <c r="BO9" s="22" t="e">
        <f ca="1">1-BO10</f>
        <v>#N/A</v>
      </c>
      <c r="BP9" s="22" t="e">
        <f ca="1">1-BP10</f>
        <v>#N/A</v>
      </c>
      <c r="BQ9" s="22" t="e">
        <f ca="1">1-BQ10</f>
        <v>#N/A</v>
      </c>
    </row>
    <row r="10" spans="48:69" ht="15" x14ac:dyDescent="0.2">
      <c r="AV10" s="5">
        <f ca="1">Projections!T12</f>
        <v>5.8999725372139009</v>
      </c>
      <c r="BJ10" s="21" t="e">
        <f t="shared" ca="1" si="1"/>
        <v>#N/A</v>
      </c>
      <c r="BK10" s="21" t="e">
        <f t="shared" ca="1" si="2"/>
        <v>#N/A</v>
      </c>
      <c r="BL10" s="21" t="e">
        <f t="shared" ca="1" si="3"/>
        <v>#N/A</v>
      </c>
      <c r="BM10" s="21" t="e">
        <f t="shared" ca="1" si="4"/>
        <v>#N/A</v>
      </c>
      <c r="BN10" s="22" t="e">
        <f ca="1">1-BN9</f>
        <v>#N/A</v>
      </c>
      <c r="BO10" s="22" t="e">
        <f ca="1">_xlfn.LET(
  _xlpm.a, MIN(AV9,AV10),
  _xlpm.b, MAX(AV9,AV10),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10" s="22" t="e">
        <f ca="1">_xlfn.LET(
  _xlpm.a, MIN(AV9,AV10),
  _xlpm.b, MAX(AV9,AV10),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10" s="22" t="e">
        <f ca="1">_xlfn.LET(
  _xlpm.a, MIN(AV9,AV10),
  _xlpm.b, MAX(AV9,AV10),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11" spans="48:69" ht="15" x14ac:dyDescent="0.2">
      <c r="AV11" s="5">
        <f ca="1">Projections!T13</f>
        <v>2.9334640298843007</v>
      </c>
      <c r="BJ11" s="21">
        <f t="shared" ca="1" si="1"/>
        <v>-104</v>
      </c>
      <c r="BK11" s="21">
        <f t="shared" ca="1" si="2"/>
        <v>-117</v>
      </c>
      <c r="BL11" s="21">
        <f t="shared" ca="1" si="3"/>
        <v>109</v>
      </c>
      <c r="BM11" s="21">
        <f t="shared" ca="1" si="4"/>
        <v>135</v>
      </c>
      <c r="BN11" s="22">
        <f ca="1">_xlfn.LET(
  _xlpm.a, MIN(AV11,AV12),
  _xlpm.b, MAX(AV11,AV12),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IF(AV11&gt;AV12, 1-_xlpm.interp, _xlpm.interp)
)</f>
        <v>0.50905456887046374</v>
      </c>
      <c r="BO11" s="22">
        <f ca="1">1-BO12</f>
        <v>0.53819632181764832</v>
      </c>
      <c r="BP11" s="22">
        <f ca="1">1-BP12</f>
        <v>0.47917085286639094</v>
      </c>
      <c r="BQ11" s="22">
        <f ca="1">1-BQ12</f>
        <v>0.42489146723779159</v>
      </c>
    </row>
    <row r="12" spans="48:69" ht="15" x14ac:dyDescent="0.2">
      <c r="AV12" s="5">
        <f ca="1">Projections!T14</f>
        <v>2.9201995958827944</v>
      </c>
      <c r="BJ12" s="21">
        <f t="shared" ca="1" si="1"/>
        <v>104</v>
      </c>
      <c r="BK12" s="21">
        <f t="shared" ca="1" si="2"/>
        <v>117</v>
      </c>
      <c r="BL12" s="21">
        <f t="shared" ca="1" si="3"/>
        <v>-109</v>
      </c>
      <c r="BM12" s="21">
        <f t="shared" ca="1" si="4"/>
        <v>-135</v>
      </c>
      <c r="BN12" s="22">
        <f ca="1">1-BN11</f>
        <v>0.49094543112953626</v>
      </c>
      <c r="BO12" s="22">
        <f ca="1">_xlfn.LET(
  _xlpm.a, MIN(AV11,AV12),
  _xlpm.b, MAX(AV11,AV12),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0.46180367818235168</v>
      </c>
      <c r="BP12" s="22">
        <f ca="1">_xlfn.LET(
  _xlpm.a, MIN(AV11,AV12),
  _xlpm.b, MAX(AV11,AV12),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0.52082914713360906</v>
      </c>
      <c r="BQ12" s="22">
        <f ca="1">_xlfn.LET(
  _xlpm.a, MIN(AV11,AV12),
  _xlpm.b, MAX(AV11,AV12),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0.57510853276220841</v>
      </c>
    </row>
    <row r="13" spans="48:69" ht="15" x14ac:dyDescent="0.2">
      <c r="AV13" s="5">
        <f ca="1">Projections!T15</f>
        <v>3.1218222580063983</v>
      </c>
      <c r="BJ13" s="21">
        <f t="shared" ca="1" si="1"/>
        <v>-109</v>
      </c>
      <c r="BK13" s="21">
        <f t="shared" ca="1" si="2"/>
        <v>-140</v>
      </c>
      <c r="BL13" s="21">
        <f t="shared" ca="1" si="3"/>
        <v>-113</v>
      </c>
      <c r="BM13" s="21">
        <f t="shared" ca="1" si="4"/>
        <v>113</v>
      </c>
      <c r="BN13" s="22">
        <f ca="1">_xlfn.LET(
  _xlpm.a, MIN(AV13,AV14),
  _xlpm.b, MAX(AV13,AV14),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IF(AV13&gt;AV14, 1-_xlpm.interp, _xlpm.interp)
)</f>
        <v>0.52137628067324226</v>
      </c>
      <c r="BO13" s="22">
        <f ca="1">1-BO14</f>
        <v>0.58292612782736319</v>
      </c>
      <c r="BP13" s="22">
        <f ca="1">1-BP14</f>
        <v>0.52997919573095231</v>
      </c>
      <c r="BQ13" s="22">
        <f ca="1">1-BQ14</f>
        <v>0.47028678698289161</v>
      </c>
    </row>
    <row r="14" spans="48:69" ht="15" x14ac:dyDescent="0.2">
      <c r="AV14" s="5">
        <f ca="1">Projections!T16</f>
        <v>3.0153512684992196</v>
      </c>
      <c r="BJ14" s="21">
        <f t="shared" ca="1" si="1"/>
        <v>109</v>
      </c>
      <c r="BK14" s="21">
        <f t="shared" ca="1" si="2"/>
        <v>140</v>
      </c>
      <c r="BL14" s="21">
        <f t="shared" ca="1" si="3"/>
        <v>113</v>
      </c>
      <c r="BM14" s="21">
        <f t="shared" ca="1" si="4"/>
        <v>-113</v>
      </c>
      <c r="BN14" s="22">
        <f ca="1">1-BN13</f>
        <v>0.47862371932675774</v>
      </c>
      <c r="BO14" s="22">
        <f ca="1">_xlfn.LET(
  _xlpm.a, MIN(AV13,AV14),
  _xlpm.b, MAX(AV13,AV14),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0.41707387217263681</v>
      </c>
      <c r="BP14" s="22">
        <f ca="1">_xlfn.LET(
  _xlpm.a, MIN(AV13,AV14),
  _xlpm.b, MAX(AV13,AV14),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0.47002080426904774</v>
      </c>
      <c r="BQ14" s="22">
        <f ca="1">_xlfn.LET(
  _xlpm.a, MIN(AV13,AV14),
  _xlpm.b, MAX(AV13,AV14),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0.52971321301710839</v>
      </c>
    </row>
    <row r="15" spans="48:69" ht="15" x14ac:dyDescent="0.2">
      <c r="AV15" s="5">
        <f ca="1">Projections!T17</f>
        <v>2.7898262783501684</v>
      </c>
      <c r="BJ15" s="21">
        <f t="shared" ca="1" si="1"/>
        <v>157</v>
      </c>
      <c r="BK15" s="21">
        <f t="shared" ca="1" si="2"/>
        <v>-153</v>
      </c>
      <c r="BL15" s="21">
        <f t="shared" ca="1" si="3"/>
        <v>-124</v>
      </c>
      <c r="BM15" s="21">
        <f t="shared" ca="1" si="4"/>
        <v>104</v>
      </c>
      <c r="BN15" s="22">
        <f ca="1">_xlfn.LET(
  _xlpm.a, MIN(AV15,AV16),
  _xlpm.b, MAX(AV15,AV16),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IF(AV15&gt;AV16, 1-_xlpm.interp, _xlpm.interp)
)</f>
        <v>0.38932877915601649</v>
      </c>
      <c r="BO15" s="22">
        <f ca="1">1-BO16</f>
        <v>0.60447212567410213</v>
      </c>
      <c r="BP15" s="22">
        <f ca="1">1-BP16</f>
        <v>0.55386586738396493</v>
      </c>
      <c r="BQ15" s="22">
        <f ca="1">1-BQ16</f>
        <v>0.49104092117998444</v>
      </c>
    </row>
    <row r="16" spans="48:69" ht="15" x14ac:dyDescent="0.2">
      <c r="AV16" s="5">
        <f ca="1">Projections!T18</f>
        <v>3.4947646111840358</v>
      </c>
      <c r="BJ16" s="21">
        <f t="shared" ca="1" si="1"/>
        <v>-157</v>
      </c>
      <c r="BK16" s="21">
        <f t="shared" ca="1" si="2"/>
        <v>153</v>
      </c>
      <c r="BL16" s="21">
        <f t="shared" ca="1" si="3"/>
        <v>124</v>
      </c>
      <c r="BM16" s="21">
        <f t="shared" ca="1" si="4"/>
        <v>-104</v>
      </c>
      <c r="BN16" s="22">
        <f ca="1">1-BN15</f>
        <v>0.61067122084398351</v>
      </c>
      <c r="BO16" s="22">
        <f ca="1">_xlfn.LET(
  _xlpm.a, MIN(AV15,AV16),
  _xlpm.b, MAX(AV15,AV16),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0.39552787432589787</v>
      </c>
      <c r="BP16" s="22">
        <f ca="1">_xlfn.LET(
  _xlpm.a, MIN(AV15,AV16),
  _xlpm.b, MAX(AV15,AV16),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0.44613413261603507</v>
      </c>
      <c r="BQ16" s="22">
        <f ca="1">_xlfn.LET(
  _xlpm.a, MIN(AV15,AV16),
  _xlpm.b, MAX(AV15,AV16),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0.50895907882001556</v>
      </c>
    </row>
    <row r="17" spans="48:69" ht="15" x14ac:dyDescent="0.2">
      <c r="AV17" s="5">
        <f ca="1">Projections!T19</f>
        <v>2.7730590894977682</v>
      </c>
      <c r="BJ17" s="21">
        <f t="shared" ca="1" si="1"/>
        <v>140</v>
      </c>
      <c r="BK17" s="21">
        <f t="shared" ca="1" si="2"/>
        <v>-132</v>
      </c>
      <c r="BL17" s="21">
        <f t="shared" ca="1" si="3"/>
        <v>-106</v>
      </c>
      <c r="BM17" s="21">
        <f t="shared" ca="1" si="4"/>
        <v>119</v>
      </c>
      <c r="BN17" s="22">
        <f ca="1">_xlfn.LET(
  _xlpm.a, MIN(AV17,AV18),
  _xlpm.b, MAX(AV17,AV18),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IF(AV17&gt;AV18, 1-_xlpm.interp, _xlpm.interp)
)</f>
        <v>0.41736401528067796</v>
      </c>
      <c r="BO17" s="22">
        <f ca="1">1-BO18</f>
        <v>0.56933258412232057</v>
      </c>
      <c r="BP17" s="22">
        <f ca="1">1-BP18</f>
        <v>0.5143379222096256</v>
      </c>
      <c r="BQ17" s="22">
        <f ca="1">1-BQ18</f>
        <v>0.45608990651882997</v>
      </c>
    </row>
    <row r="18" spans="48:69" ht="15" x14ac:dyDescent="0.2">
      <c r="AV18" s="5">
        <f ca="1">Projections!T20</f>
        <v>3.2856608676059698</v>
      </c>
      <c r="BJ18" s="21">
        <f t="shared" ca="1" si="1"/>
        <v>-140</v>
      </c>
      <c r="BK18" s="21">
        <f t="shared" ca="1" si="2"/>
        <v>132</v>
      </c>
      <c r="BL18" s="21">
        <f t="shared" ca="1" si="3"/>
        <v>106</v>
      </c>
      <c r="BM18" s="21">
        <f t="shared" ca="1" si="4"/>
        <v>-119</v>
      </c>
      <c r="BN18" s="22">
        <f ca="1">1-BN17</f>
        <v>0.5826359847193221</v>
      </c>
      <c r="BO18" s="22">
        <f ca="1">_xlfn.LET(
  _xlpm.a, MIN(AV17,AV18),
  _xlpm.b, MAX(AV17,AV18),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0.43066741587767943</v>
      </c>
      <c r="BP18" s="22">
        <f ca="1">_xlfn.LET(
  _xlpm.a, MIN(AV17,AV18),
  _xlpm.b, MAX(AV17,AV18),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0.48566207779037446</v>
      </c>
      <c r="BQ18" s="22">
        <f ca="1">_xlfn.LET(
  _xlpm.a, MIN(AV17,AV18),
  _xlpm.b, MAX(AV17,AV18),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0.54391009348117003</v>
      </c>
    </row>
    <row r="19" spans="48:69" ht="15" x14ac:dyDescent="0.2">
      <c r="AV19" s="5">
        <f ca="1">Projections!T21</f>
        <v>4.0631841217517071</v>
      </c>
      <c r="BJ19" s="21">
        <f t="shared" ref="BJ19:BJ56" ca="1" si="5">IF(BN19=0.5,100,IF(BN19&gt;0.5,-ROUND(100*BN19/(1-BN19),0),ROUND(100*(1-BN19)/BN19,0)))</f>
        <v>-279</v>
      </c>
      <c r="BK19" s="21">
        <f t="shared" ref="BK19:BK56" ca="1" si="6">IF(BO19=0.5,100,IF(BO19&gt;0.5,-ROUND(100*BO19/(1-BO19),0),ROUND(100*(1-BO19)/BO19,0)))</f>
        <v>-174</v>
      </c>
      <c r="BL19" s="21">
        <f t="shared" ref="BL19:BL56" ca="1" si="7">IF(BP19=0.5,100,IF(BP19&gt;0.5,-ROUND(100*BP19/(1-BP19),0),ROUND(100*(1-BP19)/BP19,0)))</f>
        <v>-141</v>
      </c>
      <c r="BM19" s="21">
        <f t="shared" ref="BM19:BM56" ca="1" si="8">IF(BQ19=0.5,100,IF(BQ19&gt;0.5,-ROUND(100*BQ19/(1-BQ19),0),ROUND(100*(1-BQ19)/BQ19,0)))</f>
        <v>-107</v>
      </c>
      <c r="BN19" s="22">
        <f ca="1">_xlfn.LET(
  _xlpm.a, MIN(AV19,AV20),
  _xlpm.b, MAX(AV19,AV20),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IF(AV19&gt;AV20, 1-_xlpm.interp, _xlpm.interp)
)</f>
        <v>0.73618662553744874</v>
      </c>
      <c r="BO19" s="22">
        <f ca="1">1-BO20</f>
        <v>0.63450575984313329</v>
      </c>
      <c r="BP19" s="22">
        <f ca="1">1-BP20</f>
        <v>0.58578730546939384</v>
      </c>
      <c r="BQ19" s="22">
        <f ca="1">1-BQ20</f>
        <v>0.51689746776869172</v>
      </c>
    </row>
    <row r="20" spans="48:69" ht="15" x14ac:dyDescent="0.2">
      <c r="AV20" s="5">
        <f ca="1">Projections!T22</f>
        <v>2.4124869021604511</v>
      </c>
      <c r="BJ20" s="21">
        <f t="shared" ca="1" si="5"/>
        <v>279</v>
      </c>
      <c r="BK20" s="21">
        <f t="shared" ca="1" si="6"/>
        <v>174</v>
      </c>
      <c r="BL20" s="21">
        <f t="shared" ca="1" si="7"/>
        <v>141</v>
      </c>
      <c r="BM20" s="21">
        <f t="shared" ca="1" si="8"/>
        <v>107</v>
      </c>
      <c r="BN20" s="22">
        <f ca="1">1-BN19</f>
        <v>0.26381337446255126</v>
      </c>
      <c r="BO20" s="22">
        <f ca="1">_xlfn.LET(
  _xlpm.a, MIN(AV19,AV20),
  _xlpm.b, MAX(AV19,AV20),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0.36549424015686671</v>
      </c>
      <c r="BP20" s="22">
        <f ca="1">_xlfn.LET(
  _xlpm.a, MIN(AV19,AV20),
  _xlpm.b, MAX(AV19,AV20),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0.41421269453060611</v>
      </c>
      <c r="BQ20" s="22">
        <f ca="1">_xlfn.LET(
  _xlpm.a, MIN(AV19,AV20),
  _xlpm.b, MAX(AV19,AV20),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0.48310253223130822</v>
      </c>
    </row>
    <row r="21" spans="48:69" ht="15" x14ac:dyDescent="0.2">
      <c r="AV21" s="5">
        <f ca="1">Projections!T23</f>
        <v>3.1636822847692145</v>
      </c>
      <c r="BJ21" s="21">
        <f t="shared" ca="1" si="5"/>
        <v>-113</v>
      </c>
      <c r="BK21" s="21">
        <f t="shared" ca="1" si="6"/>
        <v>-142</v>
      </c>
      <c r="BL21" s="21">
        <f t="shared" ca="1" si="7"/>
        <v>-115</v>
      </c>
      <c r="BM21" s="21">
        <f t="shared" ca="1" si="8"/>
        <v>111</v>
      </c>
      <c r="BN21" s="22">
        <f ca="1">_xlfn.LET(
  _xlpm.a, MIN(AV21,AV22),
  _xlpm.b, MAX(AV21,AV22),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IF(AV21&gt;AV22, 1-_xlpm.interp, _xlpm.interp)
)</f>
        <v>0.53018740547434506</v>
      </c>
      <c r="BO21" s="22">
        <f ca="1">1-BO22</f>
        <v>0.58716933002085137</v>
      </c>
      <c r="BP21" s="22">
        <f ca="1">1-BP22</f>
        <v>0.53472243341762515</v>
      </c>
      <c r="BQ21" s="22">
        <f ca="1">1-BQ22</f>
        <v>0.47444243491131599</v>
      </c>
    </row>
    <row r="22" spans="48:69" ht="15" x14ac:dyDescent="0.2">
      <c r="AV22" s="5">
        <f ca="1">Projections!T24</f>
        <v>2.9991724655618262</v>
      </c>
      <c r="BJ22" s="21">
        <f t="shared" ca="1" si="5"/>
        <v>113</v>
      </c>
      <c r="BK22" s="21">
        <f t="shared" ca="1" si="6"/>
        <v>142</v>
      </c>
      <c r="BL22" s="21">
        <f t="shared" ca="1" si="7"/>
        <v>115</v>
      </c>
      <c r="BM22" s="21">
        <f t="shared" ca="1" si="8"/>
        <v>-111</v>
      </c>
      <c r="BN22" s="22">
        <f ca="1">1-BN21</f>
        <v>0.46981259452565494</v>
      </c>
      <c r="BO22" s="22">
        <f ca="1">_xlfn.LET(
  _xlpm.a, MIN(AV21,AV22),
  _xlpm.b, MAX(AV21,AV22),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0.41283066997914863</v>
      </c>
      <c r="BP22" s="22">
        <f ca="1">_xlfn.LET(
  _xlpm.a, MIN(AV21,AV22),
  _xlpm.b, MAX(AV21,AV22),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0.46527756658237485</v>
      </c>
      <c r="BQ22" s="22">
        <f ca="1">_xlfn.LET(
  _xlpm.a, MIN(AV21,AV22),
  _xlpm.b, MAX(AV21,AV22),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0.52555756508868401</v>
      </c>
    </row>
    <row r="23" spans="48:69" ht="15" x14ac:dyDescent="0.2">
      <c r="AV23" s="5">
        <f ca="1">Projections!T25</f>
        <v>2.6116437206184302</v>
      </c>
      <c r="BJ23" s="21">
        <f t="shared" ca="1" si="5"/>
        <v>165</v>
      </c>
      <c r="BK23" s="21">
        <f t="shared" ca="1" si="6"/>
        <v>-127</v>
      </c>
      <c r="BL23" s="21">
        <f t="shared" ca="1" si="7"/>
        <v>-100</v>
      </c>
      <c r="BM23" s="21">
        <f t="shared" ca="1" si="8"/>
        <v>126</v>
      </c>
      <c r="BN23" s="22">
        <f ca="1">_xlfn.LET(
  _xlpm.a, MIN(AV23,AV24),
  _xlpm.b, MAX(AV23,AV24),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IF(AV23&gt;AV24, 1-_xlpm.interp, _xlpm.interp)
)</f>
        <v>0.37724136917192053</v>
      </c>
      <c r="BO23" s="22">
        <f ca="1">1-BO24</f>
        <v>0.55863003916137477</v>
      </c>
      <c r="BP23" s="22">
        <f ca="1">1-BP24</f>
        <v>0.50094326974499892</v>
      </c>
      <c r="BQ23" s="22">
        <f ca="1">1-BQ24</f>
        <v>0.44303514956462031</v>
      </c>
    </row>
    <row r="24" spans="48:69" ht="15" x14ac:dyDescent="0.2">
      <c r="AV24" s="5">
        <f ca="1">Projections!T26</f>
        <v>3.3752246224666527</v>
      </c>
      <c r="BJ24" s="21">
        <f t="shared" ca="1" si="5"/>
        <v>-165</v>
      </c>
      <c r="BK24" s="21">
        <f t="shared" ca="1" si="6"/>
        <v>127</v>
      </c>
      <c r="BL24" s="21">
        <f t="shared" ca="1" si="7"/>
        <v>100</v>
      </c>
      <c r="BM24" s="21">
        <f t="shared" ca="1" si="8"/>
        <v>-126</v>
      </c>
      <c r="BN24" s="22">
        <f ca="1">1-BN23</f>
        <v>0.62275863082807947</v>
      </c>
      <c r="BO24" s="22">
        <f ca="1">_xlfn.LET(
  _xlpm.a, MIN(AV23,AV24),
  _xlpm.b, MAX(AV23,AV24),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0.44136996083862523</v>
      </c>
      <c r="BP24" s="22">
        <f ca="1">_xlfn.LET(
  _xlpm.a, MIN(AV23,AV24),
  _xlpm.b, MAX(AV23,AV24),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0.49905673025500114</v>
      </c>
      <c r="BQ24" s="22">
        <f ca="1">_xlfn.LET(
  _xlpm.a, MIN(AV23,AV24),
  _xlpm.b, MAX(AV23,AV24),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0.55696485043537969</v>
      </c>
    </row>
    <row r="25" spans="48:69" ht="15" x14ac:dyDescent="0.2">
      <c r="AV25" s="5">
        <f ca="1">Projections!T27</f>
        <v>2.270631839971498</v>
      </c>
      <c r="BJ25" s="21">
        <f t="shared" ca="1" si="5"/>
        <v>322</v>
      </c>
      <c r="BK25" s="21">
        <f t="shared" ca="1" si="6"/>
        <v>-165</v>
      </c>
      <c r="BL25" s="21">
        <f t="shared" ca="1" si="7"/>
        <v>-133</v>
      </c>
      <c r="BM25" s="21">
        <f t="shared" ca="1" si="8"/>
        <v>-100</v>
      </c>
      <c r="BN25" s="22">
        <f ca="1">_xlfn.LET(
  _xlpm.a, MIN(AV25,AV26),
  _xlpm.b, MAX(AV25,AV26),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IF(AV25&gt;AV26, 1-_xlpm.interp, _xlpm.interp)
)</f>
        <v>0.23723278234740586</v>
      </c>
      <c r="BO25" s="22">
        <f ca="1">1-BO26</f>
        <v>0.622784221810185</v>
      </c>
      <c r="BP25" s="22">
        <f ca="1">1-BP26</f>
        <v>0.57053521629159309</v>
      </c>
      <c r="BQ25" s="22">
        <f ca="1">1-BQ26</f>
        <v>0.50111900708168966</v>
      </c>
    </row>
    <row r="26" spans="48:69" ht="15" x14ac:dyDescent="0.2">
      <c r="AV26" s="5">
        <f ca="1">Projections!T28</f>
        <v>4.1284020499027028</v>
      </c>
      <c r="BJ26" s="21">
        <f t="shared" ca="1" si="5"/>
        <v>-322</v>
      </c>
      <c r="BK26" s="21">
        <f t="shared" ca="1" si="6"/>
        <v>165</v>
      </c>
      <c r="BL26" s="21">
        <f t="shared" ca="1" si="7"/>
        <v>133</v>
      </c>
      <c r="BM26" s="21">
        <f t="shared" ca="1" si="8"/>
        <v>100</v>
      </c>
      <c r="BN26" s="22">
        <f ca="1">1-BN25</f>
        <v>0.76276721765259414</v>
      </c>
      <c r="BO26" s="22">
        <f ca="1">_xlfn.LET(
  _xlpm.a, MIN(AV25,AV26),
  _xlpm.b, MAX(AV25,AV26),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0.377215778189815</v>
      </c>
      <c r="BP26" s="22">
        <f ca="1">_xlfn.LET(
  _xlpm.a, MIN(AV25,AV26),
  _xlpm.b, MAX(AV25,AV26),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0.42946478370840691</v>
      </c>
      <c r="BQ26" s="22">
        <f ca="1">_xlfn.LET(
  _xlpm.a, MIN(AV25,AV26),
  _xlpm.b, MAX(AV25,AV26),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0.49888099291831034</v>
      </c>
    </row>
    <row r="27" spans="48:69" ht="15" x14ac:dyDescent="0.2">
      <c r="AV27" s="5">
        <f ca="1">Projections!T29</f>
        <v>3.141133733624629</v>
      </c>
      <c r="BJ27" s="21">
        <f t="shared" ca="1" si="5"/>
        <v>-131</v>
      </c>
      <c r="BK27" s="21">
        <f t="shared" ca="1" si="6"/>
        <v>-120</v>
      </c>
      <c r="BL27" s="21">
        <f t="shared" ca="1" si="7"/>
        <v>105</v>
      </c>
      <c r="BM27" s="21">
        <f t="shared" ca="1" si="8"/>
        <v>132</v>
      </c>
      <c r="BN27" s="22">
        <f ca="1">_xlfn.LET(
  _xlpm.a, MIN(AV27,AV28),
  _xlpm.b, MAX(AV27,AV28),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IF(AV27&gt;AV28, 1-_xlpm.interp, _xlpm.interp)
)</f>
        <v>0.56675111872385986</v>
      </c>
      <c r="BO27" s="22">
        <f ca="1">1-BO28</f>
        <v>0.54465304618166588</v>
      </c>
      <c r="BP27" s="22">
        <f ca="1">1-BP28</f>
        <v>0.48669467863936922</v>
      </c>
      <c r="BQ27" s="22">
        <f ca="1">1-BQ28</f>
        <v>0.43173781861196092</v>
      </c>
    </row>
    <row r="28" spans="48:69" ht="15" x14ac:dyDescent="0.2">
      <c r="AV28" s="5">
        <f ca="1">Projections!T30</f>
        <v>2.7540593253228729</v>
      </c>
      <c r="BJ28" s="21">
        <f t="shared" ca="1" si="5"/>
        <v>131</v>
      </c>
      <c r="BK28" s="21">
        <f t="shared" ca="1" si="6"/>
        <v>120</v>
      </c>
      <c r="BL28" s="21">
        <f t="shared" ca="1" si="7"/>
        <v>-105</v>
      </c>
      <c r="BM28" s="21">
        <f t="shared" ca="1" si="8"/>
        <v>-132</v>
      </c>
      <c r="BN28" s="22">
        <f ca="1">1-BN27</f>
        <v>0.43324888127614014</v>
      </c>
      <c r="BO28" s="22">
        <f ca="1">_xlfn.LET(
  _xlpm.a, MIN(AV27,AV28),
  _xlpm.b, MAX(AV27,AV28),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0.45534695381833407</v>
      </c>
      <c r="BP28" s="22">
        <f ca="1">_xlfn.LET(
  _xlpm.a, MIN(AV27,AV28),
  _xlpm.b, MAX(AV27,AV28),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0.51330532136063078</v>
      </c>
      <c r="BQ28" s="22">
        <f ca="1">_xlfn.LET(
  _xlpm.a, MIN(AV27,AV28),
  _xlpm.b, MAX(AV27,AV28),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0.56826218138803908</v>
      </c>
    </row>
    <row r="29" spans="48:69" ht="15" x14ac:dyDescent="0.2">
      <c r="AV29" s="5">
        <f ca="1">Projections!T31</f>
        <v>3.017408192795787</v>
      </c>
      <c r="BJ29" s="21" t="e">
        <f t="shared" ca="1" si="5"/>
        <v>#N/A</v>
      </c>
      <c r="BK29" s="21" t="e">
        <f t="shared" ca="1" si="6"/>
        <v>#N/A</v>
      </c>
      <c r="BL29" s="21" t="e">
        <f t="shared" ca="1" si="7"/>
        <v>#N/A</v>
      </c>
      <c r="BM29" s="21" t="e">
        <f t="shared" ca="1" si="8"/>
        <v>#N/A</v>
      </c>
      <c r="BN29" s="22" t="e">
        <f ca="1">_xlfn.LET(
  _xlpm.a, MIN(AV29,AV30),
  _xlpm.b, MAX(AV29,AV30),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IF(AV29&gt;AV30, 1-_xlpm.interp, _xlpm.interp)
)</f>
        <v>#N/A</v>
      </c>
      <c r="BO29" s="22" t="e">
        <f ca="1">1-BO30</f>
        <v>#N/A</v>
      </c>
      <c r="BP29" s="22" t="e">
        <f ca="1">1-BP30</f>
        <v>#N/A</v>
      </c>
      <c r="BQ29" s="22" t="e">
        <f ca="1">1-BQ30</f>
        <v>#N/A</v>
      </c>
    </row>
    <row r="30" spans="48:69" ht="15" x14ac:dyDescent="0.2">
      <c r="AV30" s="5">
        <f ca="1">Projections!T32</f>
        <v>6.4765386618302374</v>
      </c>
      <c r="BJ30" s="21" t="e">
        <f t="shared" ca="1" si="5"/>
        <v>#N/A</v>
      </c>
      <c r="BK30" s="21" t="e">
        <f t="shared" ca="1" si="6"/>
        <v>#N/A</v>
      </c>
      <c r="BL30" s="21" t="e">
        <f t="shared" ca="1" si="7"/>
        <v>#N/A</v>
      </c>
      <c r="BM30" s="21" t="e">
        <f t="shared" ca="1" si="8"/>
        <v>#N/A</v>
      </c>
      <c r="BN30" s="22" t="e">
        <f ca="1">1-BN29</f>
        <v>#N/A</v>
      </c>
      <c r="BO30" s="22" t="e">
        <f ca="1">_xlfn.LET(
  _xlpm.a, MIN(AV29,AV30),
  _xlpm.b, MAX(AV29,AV30),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30" s="22" t="e">
        <f ca="1">_xlfn.LET(
  _xlpm.a, MIN(AV29,AV30),
  _xlpm.b, MAX(AV29,AV30),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30" s="22" t="e">
        <f ca="1">_xlfn.LET(
  _xlpm.a, MIN(AV29,AV30),
  _xlpm.b, MAX(AV29,AV30),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31" spans="48:69" ht="15" x14ac:dyDescent="0.2">
      <c r="AV31" s="5">
        <f ca="1">Projections!T33</f>
        <v>3.1117181385284609</v>
      </c>
      <c r="BJ31" s="21">
        <f t="shared" ca="1" si="5"/>
        <v>-132</v>
      </c>
      <c r="BK31" s="21">
        <f t="shared" ca="1" si="6"/>
        <v>-113</v>
      </c>
      <c r="BL31" s="21">
        <f t="shared" ca="1" si="7"/>
        <v>113</v>
      </c>
      <c r="BM31" s="21">
        <f t="shared" ca="1" si="8"/>
        <v>140</v>
      </c>
      <c r="BN31" s="22">
        <f ca="1">_xlfn.LET(
  _xlpm.a, MIN(AV31,AV32),
  _xlpm.b, MAX(AV31,AV32),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IF(AV31&gt;AV32, 1-_xlpm.interp, _xlpm.interp)
)</f>
        <v>0.56988076680558564</v>
      </c>
      <c r="BO31" s="22">
        <f ca="1">1-BO32</f>
        <v>0.53051808919293753</v>
      </c>
      <c r="BP31" s="22">
        <f ca="1">1-BP32</f>
        <v>0.47035198750563767</v>
      </c>
      <c r="BQ31" s="22">
        <f ca="1">1-BQ32</f>
        <v>0.41691737445913946</v>
      </c>
    </row>
    <row r="32" spans="48:69" ht="15" x14ac:dyDescent="0.2">
      <c r="AV32" s="5">
        <f ca="1">Projections!T34</f>
        <v>2.6903545494537662</v>
      </c>
      <c r="BJ32" s="21">
        <f t="shared" ca="1" si="5"/>
        <v>132</v>
      </c>
      <c r="BK32" s="21">
        <f t="shared" ca="1" si="6"/>
        <v>113</v>
      </c>
      <c r="BL32" s="21">
        <f t="shared" ca="1" si="7"/>
        <v>-113</v>
      </c>
      <c r="BM32" s="21">
        <f t="shared" ca="1" si="8"/>
        <v>-140</v>
      </c>
      <c r="BN32" s="22">
        <f ca="1">1-BN31</f>
        <v>0.43011923319441436</v>
      </c>
      <c r="BO32" s="22">
        <f ca="1">_xlfn.LET(
  _xlpm.a, MIN(AV31,AV32),
  _xlpm.b, MAX(AV31,AV32),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0.46948191080706247</v>
      </c>
      <c r="BP32" s="22">
        <f ca="1">_xlfn.LET(
  _xlpm.a, MIN(AV31,AV32),
  _xlpm.b, MAX(AV31,AV32),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0.52964801249436233</v>
      </c>
      <c r="BQ32" s="22">
        <f ca="1">_xlfn.LET(
  _xlpm.a, MIN(AV31,AV32),
  _xlpm.b, MAX(AV31,AV32),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0.58308262554086054</v>
      </c>
    </row>
    <row r="33" spans="48:69" ht="15" x14ac:dyDescent="0.2">
      <c r="AV33" s="5">
        <f ca="1">Projections!T35</f>
        <v>3.1185334499483734</v>
      </c>
      <c r="BJ33" s="21">
        <f t="shared" ca="1" si="5"/>
        <v>-106</v>
      </c>
      <c r="BK33" s="21">
        <f t="shared" ca="1" si="6"/>
        <v>-144</v>
      </c>
      <c r="BL33" s="21">
        <f t="shared" ca="1" si="7"/>
        <v>-117</v>
      </c>
      <c r="BM33" s="21">
        <f t="shared" ca="1" si="8"/>
        <v>109</v>
      </c>
      <c r="BN33" s="22">
        <f ca="1">_xlfn.LET(
  _xlpm.a, MIN(AV33,AV34),
  _xlpm.b, MAX(AV33,AV34),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IF(AV33&gt;AV34, 1-_xlpm.interp, _xlpm.interp)
)</f>
        <v>0.51456869286177254</v>
      </c>
      <c r="BO33" s="22">
        <f ca="1">1-BO34</f>
        <v>0.5902554625954185</v>
      </c>
      <c r="BP33" s="22">
        <f ca="1">1-BP34</f>
        <v>0.5384593121917679</v>
      </c>
      <c r="BQ33" s="22">
        <f ca="1">1-BQ34</f>
        <v>0.4780333974691493</v>
      </c>
    </row>
    <row r="34" spans="48:69" ht="15" x14ac:dyDescent="0.2">
      <c r="AV34" s="5">
        <f ca="1">Projections!T36</f>
        <v>3.0629073156531637</v>
      </c>
      <c r="BJ34" s="21">
        <f t="shared" ca="1" si="5"/>
        <v>106</v>
      </c>
      <c r="BK34" s="21">
        <f t="shared" ca="1" si="6"/>
        <v>144</v>
      </c>
      <c r="BL34" s="21">
        <f t="shared" ca="1" si="7"/>
        <v>117</v>
      </c>
      <c r="BM34" s="21">
        <f t="shared" ca="1" si="8"/>
        <v>-109</v>
      </c>
      <c r="BN34" s="22">
        <f ca="1">1-BN33</f>
        <v>0.48543130713822746</v>
      </c>
      <c r="BO34" s="22">
        <f ca="1">_xlfn.LET(
  _xlpm.a, MIN(AV33,AV34),
  _xlpm.b, MAX(AV33,AV34),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0.4097445374045815</v>
      </c>
      <c r="BP34" s="22">
        <f ca="1">_xlfn.LET(
  _xlpm.a, MIN(AV33,AV34),
  _xlpm.b, MAX(AV33,AV34),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0.4615406878082321</v>
      </c>
      <c r="BQ34" s="22">
        <f ca="1">_xlfn.LET(
  _xlpm.a, MIN(AV33,AV34),
  _xlpm.b, MAX(AV33,AV34),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0.5219666025308507</v>
      </c>
    </row>
    <row r="35" spans="48:69" ht="15" x14ac:dyDescent="0.2">
      <c r="AV35" s="5">
        <f>Projections!T37</f>
        <v>0</v>
      </c>
      <c r="BJ35" s="21" t="e">
        <f t="shared" si="5"/>
        <v>#N/A</v>
      </c>
      <c r="BK35" s="21" t="e">
        <f t="shared" si="6"/>
        <v>#N/A</v>
      </c>
      <c r="BL35" s="21" t="e">
        <f t="shared" si="7"/>
        <v>#N/A</v>
      </c>
      <c r="BM35" s="21" t="e">
        <f t="shared" si="8"/>
        <v>#N/A</v>
      </c>
      <c r="BN35" s="22" t="e">
        <f>_xlfn.LET(
  _xlpm.a, MIN(AV35,AV36),
  _xlpm.b, MAX(AV35,AV36),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IF(AV35&gt;AV36, 1-_xlpm.interp, _xlpm.interp)
)</f>
        <v>#N/A</v>
      </c>
      <c r="BO35" s="22" t="e">
        <f>1-BO36</f>
        <v>#N/A</v>
      </c>
      <c r="BP35" s="22" t="e">
        <f>1-BP36</f>
        <v>#N/A</v>
      </c>
      <c r="BQ35" s="22" t="e">
        <f>1-BQ36</f>
        <v>#N/A</v>
      </c>
    </row>
    <row r="36" spans="48:69" ht="15" x14ac:dyDescent="0.2">
      <c r="AV36" s="5">
        <f>Projections!T38</f>
        <v>0</v>
      </c>
      <c r="BJ36" s="21" t="e">
        <f t="shared" si="5"/>
        <v>#N/A</v>
      </c>
      <c r="BK36" s="21" t="e">
        <f t="shared" si="6"/>
        <v>#N/A</v>
      </c>
      <c r="BL36" s="21" t="e">
        <f t="shared" si="7"/>
        <v>#N/A</v>
      </c>
      <c r="BM36" s="21" t="e">
        <f t="shared" si="8"/>
        <v>#N/A</v>
      </c>
      <c r="BN36" s="22" t="e">
        <f>1-BN35</f>
        <v>#N/A</v>
      </c>
      <c r="BO36" s="22" t="e">
        <f>_xlfn.LET(
  _xlpm.a, MIN(AV35,AV36),
  _xlpm.b, MAX(AV35,AV36),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36" s="22" t="e">
        <f>_xlfn.LET(
  _xlpm.a, MIN(AV35,AV36),
  _xlpm.b, MAX(AV35,AV36),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36" s="22" t="e">
        <f>_xlfn.LET(
  _xlpm.a, MIN(AV35,AV36),
  _xlpm.b, MAX(AV35,AV36),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37" spans="48:69" ht="15" x14ac:dyDescent="0.2">
      <c r="AV37" s="5">
        <f>Projections!T39</f>
        <v>0</v>
      </c>
      <c r="BJ37" s="21" t="e">
        <f t="shared" si="5"/>
        <v>#N/A</v>
      </c>
      <c r="BK37" s="21" t="e">
        <f t="shared" si="6"/>
        <v>#N/A</v>
      </c>
      <c r="BL37" s="21" t="e">
        <f t="shared" si="7"/>
        <v>#N/A</v>
      </c>
      <c r="BM37" s="21" t="e">
        <f t="shared" si="8"/>
        <v>#N/A</v>
      </c>
      <c r="BN37" s="22" t="e">
        <f>_xlfn.LET(
  _xlpm.a, MIN(AV37,AV38),
  _xlpm.b, MAX(AV37,AV38),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IF(AV37&gt;AV38, 1-_xlpm.interp, _xlpm.interp)
)</f>
        <v>#N/A</v>
      </c>
      <c r="BO37" s="22" t="e">
        <f>1-BO38</f>
        <v>#N/A</v>
      </c>
      <c r="BP37" s="22" t="e">
        <f>1-BP38</f>
        <v>#N/A</v>
      </c>
      <c r="BQ37" s="22" t="e">
        <f>1-BQ38</f>
        <v>#N/A</v>
      </c>
    </row>
    <row r="38" spans="48:69" ht="15" x14ac:dyDescent="0.2">
      <c r="AV38" s="5">
        <f>Projections!T40</f>
        <v>0</v>
      </c>
      <c r="BJ38" s="21" t="e">
        <f t="shared" si="5"/>
        <v>#N/A</v>
      </c>
      <c r="BK38" s="21" t="e">
        <f t="shared" si="6"/>
        <v>#N/A</v>
      </c>
      <c r="BL38" s="21" t="e">
        <f t="shared" si="7"/>
        <v>#N/A</v>
      </c>
      <c r="BM38" s="21" t="e">
        <f t="shared" si="8"/>
        <v>#N/A</v>
      </c>
      <c r="BN38" s="22" t="e">
        <f>1-BN37</f>
        <v>#N/A</v>
      </c>
      <c r="BO38" s="22" t="e">
        <f>_xlfn.LET(
  _xlpm.a, MIN(AV37,AV38),
  _xlpm.b, MAX(AV37,AV38),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38" s="22" t="e">
        <f>_xlfn.LET(
  _xlpm.a, MIN(AV37,AV38),
  _xlpm.b, MAX(AV37,AV38),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38" s="22" t="e">
        <f>_xlfn.LET(
  _xlpm.a, MIN(AV37,AV38),
  _xlpm.b, MAX(AV37,AV38),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39" spans="48:69" ht="15" x14ac:dyDescent="0.2">
      <c r="AV39" s="5">
        <f>Projections!T41</f>
        <v>0</v>
      </c>
      <c r="BJ39" s="21" t="e">
        <f t="shared" si="5"/>
        <v>#N/A</v>
      </c>
      <c r="BK39" s="21" t="e">
        <f t="shared" si="6"/>
        <v>#N/A</v>
      </c>
      <c r="BL39" s="21" t="e">
        <f t="shared" si="7"/>
        <v>#N/A</v>
      </c>
      <c r="BM39" s="21" t="e">
        <f t="shared" si="8"/>
        <v>#N/A</v>
      </c>
      <c r="BN39" s="22" t="e">
        <f>_xlfn.LET(
  _xlpm.a, MIN(AV39,AV40),
  _xlpm.b, MAX(AV39,AV40),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IF(AV39&gt;AV40, 1-_xlpm.interp, _xlpm.interp)
)</f>
        <v>#N/A</v>
      </c>
      <c r="BO39" s="22" t="e">
        <f>1-BO40</f>
        <v>#N/A</v>
      </c>
      <c r="BP39" s="22" t="e">
        <f>1-BP40</f>
        <v>#N/A</v>
      </c>
      <c r="BQ39" s="22" t="e">
        <f>1-BQ40</f>
        <v>#N/A</v>
      </c>
    </row>
    <row r="40" spans="48:69" ht="15" x14ac:dyDescent="0.2">
      <c r="AV40" s="5">
        <f>Projections!T42</f>
        <v>0</v>
      </c>
      <c r="BJ40" s="21" t="e">
        <f t="shared" si="5"/>
        <v>#N/A</v>
      </c>
      <c r="BK40" s="21" t="e">
        <f t="shared" si="6"/>
        <v>#N/A</v>
      </c>
      <c r="BL40" s="21" t="e">
        <f t="shared" si="7"/>
        <v>#N/A</v>
      </c>
      <c r="BM40" s="21" t="e">
        <f t="shared" si="8"/>
        <v>#N/A</v>
      </c>
      <c r="BN40" s="22" t="e">
        <f>1-BN39</f>
        <v>#N/A</v>
      </c>
      <c r="BO40" s="22" t="e">
        <f>_xlfn.LET(
  _xlpm.a, MIN(AV39,AV40),
  _xlpm.b, MAX(AV39,AV40),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40" s="22" t="e">
        <f>_xlfn.LET(
  _xlpm.a, MIN(AV39,AV40),
  _xlpm.b, MAX(AV39,AV40),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40" s="22" t="e">
        <f>_xlfn.LET(
  _xlpm.a, MIN(AV39,AV40),
  _xlpm.b, MAX(AV39,AV40),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41" spans="48:69" ht="15" x14ac:dyDescent="0.2">
      <c r="AV41" s="5">
        <f>Projections!T43</f>
        <v>0</v>
      </c>
      <c r="BJ41" s="21" t="e">
        <f t="shared" si="5"/>
        <v>#N/A</v>
      </c>
      <c r="BK41" s="21" t="e">
        <f t="shared" si="6"/>
        <v>#N/A</v>
      </c>
      <c r="BL41" s="21" t="e">
        <f t="shared" si="7"/>
        <v>#N/A</v>
      </c>
      <c r="BM41" s="21" t="e">
        <f t="shared" si="8"/>
        <v>#N/A</v>
      </c>
      <c r="BN41" s="22" t="e">
        <f>_xlfn.LET(
  _xlpm.a, MIN(AV41,AV42),
  _xlpm.b, MAX(AV41,AV42),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IF(AV41&gt;AV42, 1-_xlpm.interp, _xlpm.interp)
)</f>
        <v>#N/A</v>
      </c>
      <c r="BO41" s="22" t="e">
        <f>1-BO42</f>
        <v>#N/A</v>
      </c>
      <c r="BP41" s="22" t="e">
        <f>1-BP42</f>
        <v>#N/A</v>
      </c>
      <c r="BQ41" s="22" t="e">
        <f>1-BQ42</f>
        <v>#N/A</v>
      </c>
    </row>
    <row r="42" spans="48:69" ht="15" x14ac:dyDescent="0.2">
      <c r="AV42" s="5">
        <f>Projections!T44</f>
        <v>0</v>
      </c>
      <c r="BJ42" s="21" t="e">
        <f t="shared" si="5"/>
        <v>#N/A</v>
      </c>
      <c r="BK42" s="21" t="e">
        <f t="shared" si="6"/>
        <v>#N/A</v>
      </c>
      <c r="BL42" s="21" t="e">
        <f t="shared" si="7"/>
        <v>#N/A</v>
      </c>
      <c r="BM42" s="21" t="e">
        <f t="shared" si="8"/>
        <v>#N/A</v>
      </c>
      <c r="BN42" s="22" t="e">
        <f>1-BN41</f>
        <v>#N/A</v>
      </c>
      <c r="BO42" s="22" t="e">
        <f>_xlfn.LET(
  _xlpm.a, MIN(AV41,AV42),
  _xlpm.b, MAX(AV41,AV42),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42" s="22" t="e">
        <f>_xlfn.LET(
  _xlpm.a, MIN(AV41,AV42),
  _xlpm.b, MAX(AV41,AV42),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42" s="22" t="e">
        <f>_xlfn.LET(
  _xlpm.a, MIN(AV41,AV42),
  _xlpm.b, MAX(AV41,AV42),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43" spans="48:69" ht="15" x14ac:dyDescent="0.2">
      <c r="AV43" s="5">
        <f>Projections!T45</f>
        <v>0</v>
      </c>
      <c r="BJ43" s="21" t="e">
        <f t="shared" si="5"/>
        <v>#N/A</v>
      </c>
      <c r="BK43" s="21" t="e">
        <f t="shared" si="6"/>
        <v>#N/A</v>
      </c>
      <c r="BL43" s="21" t="e">
        <f t="shared" si="7"/>
        <v>#N/A</v>
      </c>
      <c r="BM43" s="21" t="e">
        <f t="shared" si="8"/>
        <v>#N/A</v>
      </c>
      <c r="BN43" s="22" t="e">
        <f>_xlfn.LET(
  _xlpm.a, MIN(AV43,AV44),
  _xlpm.b, MAX(AV43,AV44),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IF(AV43&gt;AV44, 1-_xlpm.interp, _xlpm.interp)
)</f>
        <v>#N/A</v>
      </c>
      <c r="BO43" s="22" t="e">
        <f>1-BO44</f>
        <v>#N/A</v>
      </c>
      <c r="BP43" s="22" t="e">
        <f>1-BP44</f>
        <v>#N/A</v>
      </c>
      <c r="BQ43" s="22" t="e">
        <f>1-BQ44</f>
        <v>#N/A</v>
      </c>
    </row>
    <row r="44" spans="48:69" ht="15" x14ac:dyDescent="0.2">
      <c r="AV44" s="5">
        <f>Projections!T46</f>
        <v>0</v>
      </c>
      <c r="BJ44" s="21" t="e">
        <f t="shared" si="5"/>
        <v>#N/A</v>
      </c>
      <c r="BK44" s="21" t="e">
        <f t="shared" si="6"/>
        <v>#N/A</v>
      </c>
      <c r="BL44" s="21" t="e">
        <f t="shared" si="7"/>
        <v>#N/A</v>
      </c>
      <c r="BM44" s="21" t="e">
        <f t="shared" si="8"/>
        <v>#N/A</v>
      </c>
      <c r="BN44" s="22" t="e">
        <f>1-BN43</f>
        <v>#N/A</v>
      </c>
      <c r="BO44" s="22" t="e">
        <f>_xlfn.LET(
  _xlpm.a, MIN(AV43,AV44),
  _xlpm.b, MAX(AV43,AV44),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44" s="22" t="e">
        <f>_xlfn.LET(
  _xlpm.a, MIN(AV43,AV44),
  _xlpm.b, MAX(AV43,AV44),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44" s="22" t="e">
        <f>_xlfn.LET(
  _xlpm.a, MIN(AV43,AV44),
  _xlpm.b, MAX(AV43,AV44),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45" spans="48:69" ht="15" x14ac:dyDescent="0.2">
      <c r="AV45" s="5">
        <f>Projections!T47</f>
        <v>0</v>
      </c>
      <c r="BJ45" s="21" t="e">
        <f t="shared" si="5"/>
        <v>#N/A</v>
      </c>
      <c r="BK45" s="21" t="e">
        <f t="shared" si="6"/>
        <v>#N/A</v>
      </c>
      <c r="BL45" s="21" t="e">
        <f t="shared" si="7"/>
        <v>#N/A</v>
      </c>
      <c r="BM45" s="21" t="e">
        <f t="shared" si="8"/>
        <v>#N/A</v>
      </c>
      <c r="BN45" s="22" t="e">
        <f>_xlfn.LET(
  _xlpm.a, MIN(AV45,AV46),
  _xlpm.b, MAX(AV45,AV46),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IF(AV45&gt;AV46, 1-_xlpm.interp, _xlpm.interp)
)</f>
        <v>#N/A</v>
      </c>
      <c r="BO45" s="22" t="e">
        <f>1-BO46</f>
        <v>#N/A</v>
      </c>
      <c r="BP45" s="22" t="e">
        <f>1-BP46</f>
        <v>#N/A</v>
      </c>
      <c r="BQ45" s="22" t="e">
        <f>1-BQ46</f>
        <v>#N/A</v>
      </c>
    </row>
    <row r="46" spans="48:69" ht="15" x14ac:dyDescent="0.2">
      <c r="AV46" s="5">
        <f>Projections!T48</f>
        <v>0</v>
      </c>
      <c r="BJ46" s="21" t="e">
        <f t="shared" si="5"/>
        <v>#N/A</v>
      </c>
      <c r="BK46" s="21" t="e">
        <f t="shared" si="6"/>
        <v>#N/A</v>
      </c>
      <c r="BL46" s="21" t="e">
        <f t="shared" si="7"/>
        <v>#N/A</v>
      </c>
      <c r="BM46" s="21" t="e">
        <f t="shared" si="8"/>
        <v>#N/A</v>
      </c>
      <c r="BN46" s="22" t="e">
        <f>1-BN45</f>
        <v>#N/A</v>
      </c>
      <c r="BO46" s="22" t="e">
        <f>_xlfn.LET(
  _xlpm.a, MIN(AV45,AV46),
  _xlpm.b, MAX(AV45,AV46),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46" s="22" t="e">
        <f>_xlfn.LET(
  _xlpm.a, MIN(AV45,AV46),
  _xlpm.b, MAX(AV45,AV46),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46" s="22" t="e">
        <f>_xlfn.LET(
  _xlpm.a, MIN(AV45,AV46),
  _xlpm.b, MAX(AV45,AV46),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47" spans="48:69" ht="15" x14ac:dyDescent="0.2">
      <c r="AV47" s="5">
        <f>Projections!T49</f>
        <v>0</v>
      </c>
      <c r="BJ47" s="21" t="e">
        <f t="shared" si="5"/>
        <v>#N/A</v>
      </c>
      <c r="BK47" s="21" t="e">
        <f t="shared" si="6"/>
        <v>#N/A</v>
      </c>
      <c r="BL47" s="21" t="e">
        <f t="shared" si="7"/>
        <v>#N/A</v>
      </c>
      <c r="BM47" s="21" t="e">
        <f t="shared" si="8"/>
        <v>#N/A</v>
      </c>
      <c r="BN47" s="22" t="e">
        <f>_xlfn.LET(
  _xlpm.a, MIN(AV47,AV48),
  _xlpm.b, MAX(AV47,AV48),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IF(AV47&gt;AV48, 1-_xlpm.interp, _xlpm.interp)
)</f>
        <v>#N/A</v>
      </c>
      <c r="BO47" s="22" t="e">
        <f>1-BO48</f>
        <v>#N/A</v>
      </c>
      <c r="BP47" s="22" t="e">
        <f>1-BP48</f>
        <v>#N/A</v>
      </c>
      <c r="BQ47" s="22" t="e">
        <f>1-BQ48</f>
        <v>#N/A</v>
      </c>
    </row>
    <row r="48" spans="48:69" ht="15" x14ac:dyDescent="0.2">
      <c r="AV48" s="5">
        <f>Projections!T50</f>
        <v>0</v>
      </c>
      <c r="BJ48" s="21" t="e">
        <f t="shared" si="5"/>
        <v>#N/A</v>
      </c>
      <c r="BK48" s="21" t="e">
        <f t="shared" si="6"/>
        <v>#N/A</v>
      </c>
      <c r="BL48" s="21" t="e">
        <f t="shared" si="7"/>
        <v>#N/A</v>
      </c>
      <c r="BM48" s="21" t="e">
        <f t="shared" si="8"/>
        <v>#N/A</v>
      </c>
      <c r="BN48" s="22" t="e">
        <f>1-BN47</f>
        <v>#N/A</v>
      </c>
      <c r="BO48" s="22" t="e">
        <f>_xlfn.LET(
  _xlpm.a, MIN(AV47,AV48),
  _xlpm.b, MAX(AV47,AV48),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48" s="22" t="e">
        <f>_xlfn.LET(
  _xlpm.a, MIN(AV47,AV48),
  _xlpm.b, MAX(AV47,AV48),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48" s="22" t="e">
        <f>_xlfn.LET(
  _xlpm.a, MIN(AV47,AV48),
  _xlpm.b, MAX(AV47,AV48),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49" spans="1:75" ht="15" x14ac:dyDescent="0.2">
      <c r="AV49" s="5">
        <f>Projections!T51</f>
        <v>0</v>
      </c>
      <c r="BJ49" s="21" t="e">
        <f t="shared" si="5"/>
        <v>#N/A</v>
      </c>
      <c r="BK49" s="21" t="e">
        <f t="shared" si="6"/>
        <v>#N/A</v>
      </c>
      <c r="BL49" s="21" t="e">
        <f t="shared" si="7"/>
        <v>#N/A</v>
      </c>
      <c r="BM49" s="21" t="e">
        <f t="shared" si="8"/>
        <v>#N/A</v>
      </c>
      <c r="BN49" s="22" t="e">
        <f>_xlfn.LET(
  _xlpm.a, MIN(AV49,AV50),
  _xlpm.b, MAX(AV49,AV50),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IF(AV49&gt;AV50, 1-_xlpm.interp, _xlpm.interp)
)</f>
        <v>#N/A</v>
      </c>
      <c r="BO49" s="22" t="e">
        <f>1-BO50</f>
        <v>#N/A</v>
      </c>
      <c r="BP49" s="22" t="e">
        <f>1-BP50</f>
        <v>#N/A</v>
      </c>
      <c r="BQ49" s="22" t="e">
        <f>1-BQ50</f>
        <v>#N/A</v>
      </c>
    </row>
    <row r="50" spans="1:75" ht="15" x14ac:dyDescent="0.2">
      <c r="AV50" s="5">
        <f>Projections!T52</f>
        <v>0</v>
      </c>
      <c r="BJ50" s="21" t="e">
        <f t="shared" si="5"/>
        <v>#N/A</v>
      </c>
      <c r="BK50" s="21" t="e">
        <f t="shared" si="6"/>
        <v>#N/A</v>
      </c>
      <c r="BL50" s="21" t="e">
        <f t="shared" si="7"/>
        <v>#N/A</v>
      </c>
      <c r="BM50" s="21" t="e">
        <f t="shared" si="8"/>
        <v>#N/A</v>
      </c>
      <c r="BN50" s="22" t="e">
        <f>1-BN49</f>
        <v>#N/A</v>
      </c>
      <c r="BO50" s="22" t="e">
        <f>_xlfn.LET(
  _xlpm.a, MIN(AV49,AV50),
  _xlpm.b, MAX(AV49,AV50),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50" s="22" t="e">
        <f>_xlfn.LET(
  _xlpm.a, MIN(AV49,AV50),
  _xlpm.b, MAX(AV49,AV50),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50" s="22" t="e">
        <f>_xlfn.LET(
  _xlpm.a, MIN(AV49,AV50),
  _xlpm.b, MAX(AV49,AV50),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51" spans="1:75" ht="15" x14ac:dyDescent="0.2">
      <c r="AV51" s="5">
        <f>Projections!T53</f>
        <v>0</v>
      </c>
      <c r="BJ51" s="21" t="e">
        <f t="shared" si="5"/>
        <v>#N/A</v>
      </c>
      <c r="BK51" s="21" t="e">
        <f t="shared" si="6"/>
        <v>#N/A</v>
      </c>
      <c r="BL51" s="21" t="e">
        <f t="shared" si="7"/>
        <v>#N/A</v>
      </c>
      <c r="BM51" s="21" t="e">
        <f t="shared" si="8"/>
        <v>#N/A</v>
      </c>
      <c r="BN51" s="22" t="e">
        <f>_xlfn.LET(
  _xlpm.a, MIN(AV51,AV52),
  _xlpm.b, MAX(AV51,AV52),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IF(AV51&gt;AV52, 1-_xlpm.interp, _xlpm.interp)
)</f>
        <v>#N/A</v>
      </c>
      <c r="BO51" s="22" t="e">
        <f>1-BO52</f>
        <v>#N/A</v>
      </c>
      <c r="BP51" s="22" t="e">
        <f>1-BP52</f>
        <v>#N/A</v>
      </c>
      <c r="BQ51" s="22" t="e">
        <f>1-BQ52</f>
        <v>#N/A</v>
      </c>
    </row>
    <row r="52" spans="1:75" ht="15" x14ac:dyDescent="0.2">
      <c r="AV52" s="5">
        <f>Projections!T54</f>
        <v>0</v>
      </c>
      <c r="BJ52" s="21" t="e">
        <f t="shared" si="5"/>
        <v>#N/A</v>
      </c>
      <c r="BK52" s="21" t="e">
        <f t="shared" si="6"/>
        <v>#N/A</v>
      </c>
      <c r="BL52" s="21" t="e">
        <f t="shared" si="7"/>
        <v>#N/A</v>
      </c>
      <c r="BM52" s="21" t="e">
        <f t="shared" si="8"/>
        <v>#N/A</v>
      </c>
      <c r="BN52" s="22" t="e">
        <f>1-BN51</f>
        <v>#N/A</v>
      </c>
      <c r="BO52" s="22" t="e">
        <f>_xlfn.LET(
  _xlpm.a, MIN(AV51,AV52),
  _xlpm.b, MAX(AV51,AV52),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52" s="22" t="e">
        <f>_xlfn.LET(
  _xlpm.a, MIN(AV51,AV52),
  _xlpm.b, MAX(AV51,AV52),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52" s="22" t="e">
        <f>_xlfn.LET(
  _xlpm.a, MIN(AV51,AV52),
  _xlpm.b, MAX(AV51,AV52),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53" spans="1:75" ht="15" hidden="1" x14ac:dyDescent="0.2">
      <c r="AV53" s="5">
        <f>Projections!T55</f>
        <v>0</v>
      </c>
      <c r="BJ53" s="21" t="e">
        <f t="shared" si="5"/>
        <v>#N/A</v>
      </c>
      <c r="BK53" s="21" t="e">
        <f t="shared" si="6"/>
        <v>#N/A</v>
      </c>
      <c r="BL53" s="21" t="e">
        <f t="shared" si="7"/>
        <v>#N/A</v>
      </c>
      <c r="BM53" s="21" t="e">
        <f t="shared" si="8"/>
        <v>#N/A</v>
      </c>
      <c r="BN53" s="22" t="e">
        <f>_xlfn.LET(
  _xlpm.a, MIN(AV53,AV54),
  _xlpm.b, MAX(AV53,AV54),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IF(AV53&gt;AV54, 1-_xlpm.interp, _xlpm.interp)
)</f>
        <v>#N/A</v>
      </c>
      <c r="BO53" s="22" t="e">
        <f>1-BO54</f>
        <v>#N/A</v>
      </c>
      <c r="BP53" s="22" t="e">
        <f>1-BP54</f>
        <v>#N/A</v>
      </c>
      <c r="BQ53" s="22" t="e">
        <f>1-BQ54</f>
        <v>#N/A</v>
      </c>
    </row>
    <row r="54" spans="1:75" ht="15" hidden="1" x14ac:dyDescent="0.2">
      <c r="AV54" s="5">
        <f>Projections!T56</f>
        <v>0</v>
      </c>
      <c r="BJ54" s="21" t="e">
        <f t="shared" si="5"/>
        <v>#N/A</v>
      </c>
      <c r="BK54" s="21" t="e">
        <f t="shared" si="6"/>
        <v>#N/A</v>
      </c>
      <c r="BL54" s="21" t="e">
        <f t="shared" si="7"/>
        <v>#N/A</v>
      </c>
      <c r="BM54" s="21" t="e">
        <f t="shared" si="8"/>
        <v>#N/A</v>
      </c>
      <c r="BN54" s="22" t="e">
        <f>1-BN53</f>
        <v>#N/A</v>
      </c>
      <c r="BO54" s="22" t="e">
        <f>_xlfn.LET(
  _xlpm.a, MIN(AV53,AV54),
  _xlpm.b, MAX(AV53,AV54),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54" s="22" t="e">
        <f>_xlfn.LET(
  _xlpm.a, MIN(AV53,AV54),
  _xlpm.b, MAX(AV53,AV54),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54" s="22" t="e">
        <f>_xlfn.LET(
  _xlpm.a, MIN(AV53,AV54),
  _xlpm.b, MAX(AV53,AV54),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55" spans="1:75" ht="15" hidden="1" x14ac:dyDescent="0.2">
      <c r="AV55" s="5">
        <f>Projections!T57</f>
        <v>0</v>
      </c>
      <c r="BJ55" s="21" t="e">
        <f>IF(BN55=0.5,100,IF(BN55&gt;0.5,-ROUND(100*BN55/(1-BN55),0),ROUND(100*(1-BN55)/BN55,0)))</f>
        <v>#N/A</v>
      </c>
      <c r="BK55" s="21" t="e">
        <f t="shared" si="6"/>
        <v>#N/A</v>
      </c>
      <c r="BL55" s="21" t="e">
        <f t="shared" si="7"/>
        <v>#N/A</v>
      </c>
      <c r="BM55" s="21" t="e">
        <f t="shared" si="8"/>
        <v>#N/A</v>
      </c>
      <c r="BN55" s="22" t="e">
        <f>_xlfn.LET(
  _xlpm.a, MIN(AV55,AV56),
  _xlpm.b, MAX(AV55,AV56),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IF(AV55&gt;AV56, 1-_xlpm.interp, _xlpm.interp)
)</f>
        <v>#N/A</v>
      </c>
      <c r="BO55" s="22" t="e">
        <f>1-BO56</f>
        <v>#N/A</v>
      </c>
      <c r="BP55" s="22" t="e">
        <f>1-BP56</f>
        <v>#N/A</v>
      </c>
      <c r="BQ55" s="22" t="e">
        <f>1-BQ56</f>
        <v>#N/A</v>
      </c>
    </row>
    <row r="56" spans="1:75" ht="15" hidden="1" x14ac:dyDescent="0.2">
      <c r="AV56" s="5">
        <f>Projections!T58</f>
        <v>0</v>
      </c>
      <c r="BJ56" s="21" t="e">
        <f t="shared" si="5"/>
        <v>#N/A</v>
      </c>
      <c r="BK56" s="21" t="e">
        <f t="shared" si="6"/>
        <v>#N/A</v>
      </c>
      <c r="BL56" s="21" t="e">
        <f t="shared" si="7"/>
        <v>#N/A</v>
      </c>
      <c r="BM56" s="21" t="e">
        <f t="shared" si="8"/>
        <v>#N/A</v>
      </c>
      <c r="BN56" s="22" t="e">
        <f>1-BN55</f>
        <v>#N/A</v>
      </c>
      <c r="BO56" s="22" t="e">
        <f>_xlfn.LET(
  _xlpm.a, MIN(AV55,AV56),
  _xlpm.b, MAX(AV55,AV56),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P56" s="22" t="e">
        <f>_xlfn.LET(
  _xlpm.a, MIN(AV55,AV56),
  _xlpm.b, MAX(AV55,AV56),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  <c r="BQ56" s="22" t="e">
        <f>_xlfn.LET(
  _xlpm.a, MIN(AV55,AV56),
  _xlpm.b, MAX(AV55,AV56),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#N/A</v>
      </c>
    </row>
    <row r="57" spans="1:75" ht="15" hidden="1" x14ac:dyDescent="0.2">
      <c r="AV57" s="5">
        <f>Projections!T59</f>
        <v>0</v>
      </c>
      <c r="BJ57" s="21"/>
      <c r="BK57" s="21"/>
      <c r="BL57" s="21"/>
      <c r="BM57" s="21"/>
      <c r="BN57" s="22"/>
      <c r="BO57" s="22"/>
      <c r="BP57" s="22"/>
      <c r="BQ57" s="22"/>
    </row>
    <row r="58" spans="1:75" ht="15" hidden="1" x14ac:dyDescent="0.2">
      <c r="BJ58" s="21"/>
      <c r="BK58" s="21"/>
      <c r="BL58" s="21"/>
      <c r="BM58" s="21"/>
      <c r="BN58" s="22"/>
      <c r="BO58" s="22"/>
      <c r="BP58" s="22"/>
      <c r="BQ58" s="22"/>
    </row>
    <row r="59" spans="1:75" ht="15" hidden="1" x14ac:dyDescent="0.2">
      <c r="BJ59" s="21"/>
      <c r="BK59" s="21"/>
      <c r="BL59" s="21"/>
      <c r="BM59" s="21"/>
      <c r="BN59" s="22"/>
      <c r="BO59" s="22"/>
      <c r="BP59" s="22"/>
      <c r="BQ59" s="22"/>
    </row>
    <row r="60" spans="1:75" ht="15" hidden="1" x14ac:dyDescent="0.2">
      <c r="BJ60" s="21"/>
      <c r="BK60" s="21"/>
      <c r="BL60" s="21"/>
      <c r="BM60" s="21"/>
      <c r="BN60" s="22"/>
      <c r="BO60" s="22"/>
      <c r="BP60" s="22"/>
      <c r="BQ60" s="22"/>
    </row>
    <row r="61" spans="1:75" ht="15" hidden="1" x14ac:dyDescent="0.2">
      <c r="BJ61" s="21"/>
      <c r="BK61" s="21"/>
      <c r="BL61" s="21"/>
      <c r="BM61" s="21"/>
      <c r="BN61" s="22"/>
      <c r="BO61" s="22"/>
      <c r="BP61" s="22"/>
      <c r="BQ61" s="22"/>
    </row>
    <row r="62" spans="1:75" s="4" customFormat="1" ht="15" x14ac:dyDescent="0.2">
      <c r="C62" s="31"/>
      <c r="D62" s="3"/>
      <c r="J62" s="44"/>
      <c r="L62" s="4" t="s">
        <v>111</v>
      </c>
      <c r="M62" s="4" t="s">
        <v>214</v>
      </c>
      <c r="N62" s="4" t="s">
        <v>64</v>
      </c>
      <c r="O62" s="4" t="s">
        <v>64</v>
      </c>
      <c r="P62" s="100" t="s">
        <v>211</v>
      </c>
      <c r="Q62" s="100"/>
      <c r="R62" s="101" t="s">
        <v>212</v>
      </c>
      <c r="S62" s="101"/>
      <c r="T62" s="100" t="s">
        <v>213</v>
      </c>
      <c r="U62" s="100"/>
      <c r="V62" s="101" t="s">
        <v>137</v>
      </c>
      <c r="W62" s="101"/>
      <c r="X62" s="101" t="s">
        <v>136</v>
      </c>
      <c r="Y62" s="101"/>
      <c r="Z62" s="3" t="s">
        <v>208</v>
      </c>
      <c r="AA62" s="101" t="s">
        <v>139</v>
      </c>
      <c r="AB62" s="101"/>
      <c r="AC62" s="101" t="s">
        <v>138</v>
      </c>
      <c r="AD62" s="101"/>
      <c r="AE62" s="101" t="s">
        <v>218</v>
      </c>
      <c r="AF62" s="101"/>
      <c r="AG62" s="100" t="s">
        <v>210</v>
      </c>
      <c r="AH62" s="100"/>
      <c r="AI62" s="4" t="s">
        <v>237</v>
      </c>
      <c r="AJ62" s="4" t="s">
        <v>238</v>
      </c>
      <c r="AM62" s="4" t="s">
        <v>55</v>
      </c>
      <c r="AN62" s="4" t="s">
        <v>55</v>
      </c>
      <c r="AO62" s="4" t="s">
        <v>120</v>
      </c>
      <c r="AP62" s="4" t="s">
        <v>120</v>
      </c>
      <c r="AQ62" s="4" t="s">
        <v>395</v>
      </c>
      <c r="AT62" s="102" t="s">
        <v>57</v>
      </c>
      <c r="AU62" s="102"/>
      <c r="AV62" s="101" t="s">
        <v>108</v>
      </c>
      <c r="AW62" s="101"/>
      <c r="AX62" s="101" t="s">
        <v>135</v>
      </c>
      <c r="AY62" s="101"/>
      <c r="AZ62" s="101"/>
      <c r="BA62" s="101"/>
      <c r="BB62" s="101" t="s">
        <v>216</v>
      </c>
      <c r="BC62" s="101"/>
      <c r="BD62" s="101"/>
      <c r="BE62" s="101"/>
      <c r="BF62" s="3"/>
      <c r="BG62" s="3"/>
      <c r="BH62" s="3"/>
      <c r="BI62" s="3"/>
      <c r="BJ62" s="101" t="s">
        <v>217</v>
      </c>
      <c r="BK62" s="101"/>
      <c r="BL62" s="101"/>
      <c r="BM62" s="101"/>
      <c r="BN62" s="22"/>
      <c r="BO62" s="22"/>
      <c r="BP62" s="22"/>
      <c r="BQ62" s="22"/>
    </row>
    <row r="63" spans="1:75" s="4" customFormat="1" ht="15" x14ac:dyDescent="0.2">
      <c r="A63" s="4" t="s">
        <v>134</v>
      </c>
      <c r="B63" s="4" t="s">
        <v>116</v>
      </c>
      <c r="C63" s="31" t="s">
        <v>133</v>
      </c>
      <c r="D63" s="3" t="s">
        <v>132</v>
      </c>
      <c r="E63" s="4" t="s">
        <v>55</v>
      </c>
      <c r="F63" s="4" t="s">
        <v>0</v>
      </c>
      <c r="G63" s="4" t="s">
        <v>131</v>
      </c>
      <c r="H63" s="4" t="s">
        <v>130</v>
      </c>
      <c r="J63" s="44" t="s">
        <v>110</v>
      </c>
      <c r="K63" s="4" t="s">
        <v>129</v>
      </c>
      <c r="L63" s="4" t="s">
        <v>112</v>
      </c>
      <c r="M63" s="4" t="s">
        <v>215</v>
      </c>
      <c r="N63" s="4" t="s">
        <v>114</v>
      </c>
      <c r="O63" s="4" t="s">
        <v>115</v>
      </c>
      <c r="P63" s="4" t="s">
        <v>114</v>
      </c>
      <c r="Q63" s="4" t="s">
        <v>115</v>
      </c>
      <c r="R63" s="4" t="s">
        <v>118</v>
      </c>
      <c r="S63" s="4" t="s">
        <v>119</v>
      </c>
      <c r="T63" s="4" t="s">
        <v>118</v>
      </c>
      <c r="U63" s="4" t="s">
        <v>119</v>
      </c>
      <c r="V63" s="4" t="s">
        <v>128</v>
      </c>
      <c r="W63" s="4" t="s">
        <v>127</v>
      </c>
      <c r="X63" s="3" t="s">
        <v>114</v>
      </c>
      <c r="Y63" s="3" t="s">
        <v>126</v>
      </c>
      <c r="Z63" s="3" t="s">
        <v>120</v>
      </c>
      <c r="AA63" s="3" t="s">
        <v>1</v>
      </c>
      <c r="AB63" s="3" t="s">
        <v>2</v>
      </c>
      <c r="AC63" s="3" t="s">
        <v>1</v>
      </c>
      <c r="AD63" s="3" t="s">
        <v>2</v>
      </c>
      <c r="AE63" s="3" t="s">
        <v>1</v>
      </c>
      <c r="AF63" s="3" t="s">
        <v>2</v>
      </c>
      <c r="AG63" s="32" t="s">
        <v>1</v>
      </c>
      <c r="AH63" s="32" t="s">
        <v>2</v>
      </c>
      <c r="AI63" s="4" t="s">
        <v>125</v>
      </c>
      <c r="AJ63" s="4" t="s">
        <v>125</v>
      </c>
      <c r="AK63" s="4" t="s">
        <v>124</v>
      </c>
      <c r="AL63" s="4" t="s">
        <v>123</v>
      </c>
      <c r="AM63" s="4" t="s">
        <v>122</v>
      </c>
      <c r="AN63" s="4" t="s">
        <v>121</v>
      </c>
      <c r="AO63" s="4" t="s">
        <v>122</v>
      </c>
      <c r="AP63" s="4" t="s">
        <v>121</v>
      </c>
      <c r="AR63" s="4" t="s">
        <v>529</v>
      </c>
      <c r="AS63" s="4" t="s">
        <v>1770</v>
      </c>
      <c r="AT63" s="17" t="s">
        <v>1</v>
      </c>
      <c r="AU63" s="17" t="s">
        <v>2</v>
      </c>
      <c r="AV63" s="18" t="s">
        <v>1</v>
      </c>
      <c r="AW63" s="18" t="s">
        <v>2</v>
      </c>
      <c r="AX63" s="29" t="s">
        <v>1</v>
      </c>
      <c r="AY63" s="30" t="s">
        <v>2</v>
      </c>
      <c r="AZ63" s="30" t="s">
        <v>69</v>
      </c>
      <c r="BA63" s="30" t="s">
        <v>3</v>
      </c>
      <c r="BB63" s="16" t="s">
        <v>3</v>
      </c>
      <c r="BC63" s="16">
        <v>5.5</v>
      </c>
      <c r="BD63" s="16">
        <v>6</v>
      </c>
      <c r="BE63" s="16">
        <v>6.5</v>
      </c>
      <c r="BF63" s="16" t="s">
        <v>3</v>
      </c>
      <c r="BG63" s="16">
        <v>5.5</v>
      </c>
      <c r="BH63" s="16">
        <v>6</v>
      </c>
      <c r="BI63" s="16">
        <v>6.5</v>
      </c>
      <c r="BJ63" s="18" t="s">
        <v>3</v>
      </c>
      <c r="BK63" s="18">
        <v>5.5</v>
      </c>
      <c r="BL63" s="18">
        <v>6</v>
      </c>
      <c r="BM63" s="18">
        <v>6.5</v>
      </c>
      <c r="BN63" s="15" t="s">
        <v>3</v>
      </c>
      <c r="BO63" s="15">
        <v>5.5</v>
      </c>
      <c r="BP63" s="15">
        <v>6</v>
      </c>
      <c r="BQ63" s="15">
        <v>6.5</v>
      </c>
    </row>
    <row r="64" spans="1:75" s="36" customFormat="1" ht="16" customHeight="1" x14ac:dyDescent="0.2">
      <c r="A64" s="36" t="s">
        <v>260</v>
      </c>
      <c r="B64" s="36">
        <v>2025020001</v>
      </c>
      <c r="C64" s="35">
        <v>45937</v>
      </c>
      <c r="D64" s="45" t="s">
        <v>6</v>
      </c>
      <c r="E64" s="36" t="s">
        <v>14</v>
      </c>
      <c r="F64" s="45">
        <v>2</v>
      </c>
      <c r="G64" s="45">
        <v>2</v>
      </c>
      <c r="H64" s="36" t="s">
        <v>8</v>
      </c>
      <c r="J64" s="46" t="s">
        <v>155</v>
      </c>
      <c r="K64" s="47">
        <v>2.97</v>
      </c>
      <c r="L64" s="48">
        <v>0.15</v>
      </c>
      <c r="M64" s="49">
        <v>0.15</v>
      </c>
      <c r="N64" s="36">
        <v>2.2499999999999898</v>
      </c>
      <c r="O64" s="36">
        <v>3.5999999999999899</v>
      </c>
      <c r="P64" s="36">
        <v>2.2999999999999998</v>
      </c>
      <c r="Q64" s="36">
        <v>3.82</v>
      </c>
      <c r="R64" s="50">
        <v>2.6463609425196224</v>
      </c>
      <c r="S64" s="50">
        <v>3.4539650486309119</v>
      </c>
      <c r="T64" s="50">
        <v>2.7051689634645149</v>
      </c>
      <c r="U64" s="50">
        <v>3.6650406904917006</v>
      </c>
      <c r="V64" s="50">
        <v>0.96</v>
      </c>
      <c r="W64" s="50">
        <v>0.95702751457800772</v>
      </c>
      <c r="X64" s="50">
        <v>0.91582491582491588</v>
      </c>
      <c r="Y64" s="50">
        <v>1.0101010101010099</v>
      </c>
      <c r="Z64" s="50">
        <v>0.999</v>
      </c>
      <c r="AA64" s="51">
        <v>1</v>
      </c>
      <c r="AB64" s="51">
        <v>1</v>
      </c>
      <c r="AC64" s="51">
        <v>1</v>
      </c>
      <c r="AD64" s="51">
        <v>1</v>
      </c>
      <c r="AE64" s="51">
        <v>1</v>
      </c>
      <c r="AF64" s="51">
        <v>1</v>
      </c>
      <c r="AG64" s="52">
        <v>1</v>
      </c>
      <c r="AH64" s="52">
        <v>1</v>
      </c>
      <c r="AI64" s="53">
        <v>0</v>
      </c>
      <c r="AJ64" s="53"/>
      <c r="AK64" s="51">
        <v>2.6</v>
      </c>
      <c r="AL64" s="51">
        <v>2.6082773218492035</v>
      </c>
      <c r="AM64" s="51">
        <v>3.42</v>
      </c>
      <c r="AN64" s="51">
        <v>3.4298439592365044</v>
      </c>
      <c r="AO64" s="51"/>
      <c r="AP64" s="51"/>
      <c r="AQ64" s="51"/>
      <c r="AR64" s="51"/>
      <c r="AS64" s="8"/>
      <c r="AT64" s="54">
        <v>2.2174487798502547</v>
      </c>
      <c r="AU64" s="54">
        <v>3.5459959090909092</v>
      </c>
      <c r="AV64" s="55">
        <v>2.2174487798502547</v>
      </c>
      <c r="AW64" s="55">
        <v>3.5645988962396173</v>
      </c>
      <c r="AX64" s="56">
        <v>-3.2551220149735105E-2</v>
      </c>
      <c r="AY64" s="56">
        <v>-5.4004090909080649E-2</v>
      </c>
      <c r="AZ64" s="56">
        <v>-8.6555311058815754E-2</v>
      </c>
      <c r="BA64" s="56">
        <v>2.1452870759345544E-2</v>
      </c>
      <c r="BB64" s="61">
        <v>239</v>
      </c>
      <c r="BC64" s="57">
        <v>-109</v>
      </c>
      <c r="BD64" s="57">
        <v>119</v>
      </c>
      <c r="BE64" s="57">
        <v>148</v>
      </c>
      <c r="BF64" s="95">
        <v>0.29540827480611515</v>
      </c>
      <c r="BG64" s="58">
        <v>0.52155597242074958</v>
      </c>
      <c r="BH64" s="58">
        <v>0.45692746241638516</v>
      </c>
      <c r="BI64" s="58">
        <v>0.40255252379215989</v>
      </c>
      <c r="BJ64" s="57">
        <v>241</v>
      </c>
      <c r="BK64" s="57">
        <v>-110</v>
      </c>
      <c r="BL64" s="57">
        <v>117</v>
      </c>
      <c r="BM64" s="57">
        <v>146</v>
      </c>
      <c r="BN64" s="58">
        <v>0.29299634556877435</v>
      </c>
      <c r="BO64" s="58">
        <v>0.52469601344150862</v>
      </c>
      <c r="BP64" s="58">
        <v>0.4606650614571286</v>
      </c>
      <c r="BQ64" s="58">
        <v>0.40597215420184618</v>
      </c>
      <c r="BR64" s="36" t="s">
        <v>58</v>
      </c>
      <c r="BS64" s="36" t="s">
        <v>59</v>
      </c>
      <c r="BT64" s="36" t="s">
        <v>60</v>
      </c>
      <c r="BU64" s="36" t="s">
        <v>61</v>
      </c>
      <c r="BV64" s="36" t="s">
        <v>62</v>
      </c>
      <c r="BW64" s="36" t="s">
        <v>63</v>
      </c>
    </row>
    <row r="65" spans="1:75" s="36" customFormat="1" ht="16.75" customHeight="1" x14ac:dyDescent="0.2">
      <c r="A65" s="36" t="s">
        <v>261</v>
      </c>
      <c r="B65" s="36">
        <v>2025020001</v>
      </c>
      <c r="C65" s="35">
        <v>45937</v>
      </c>
      <c r="D65" s="45" t="s">
        <v>9</v>
      </c>
      <c r="E65" s="36" t="s">
        <v>10</v>
      </c>
      <c r="F65" s="45">
        <v>2</v>
      </c>
      <c r="G65" s="45">
        <v>2</v>
      </c>
      <c r="H65" s="36" t="s">
        <v>11</v>
      </c>
      <c r="J65" s="46" t="s">
        <v>165</v>
      </c>
      <c r="K65" s="47">
        <v>2.97</v>
      </c>
      <c r="L65" s="48">
        <v>0.15</v>
      </c>
      <c r="M65" s="49">
        <v>0.15</v>
      </c>
      <c r="N65" s="36">
        <v>3.5999999999999899</v>
      </c>
      <c r="O65" s="36">
        <v>2.2499999999999898</v>
      </c>
      <c r="P65" s="36">
        <v>3.82</v>
      </c>
      <c r="Q65" s="36">
        <v>2.2999999999999998</v>
      </c>
      <c r="R65" s="50">
        <v>3.0297939023078175</v>
      </c>
      <c r="S65" s="50">
        <v>2.7685006783282202</v>
      </c>
      <c r="T65" s="50">
        <v>3.2149479741155265</v>
      </c>
      <c r="U65" s="50">
        <v>2.8300229156244154</v>
      </c>
      <c r="V65" s="50">
        <v>1.0275000000000001</v>
      </c>
      <c r="W65" s="50">
        <v>1.0328904656929507</v>
      </c>
      <c r="X65" s="50">
        <v>1.1515151515151514</v>
      </c>
      <c r="Y65" s="50">
        <v>0.87542087542087543</v>
      </c>
      <c r="Z65" s="50">
        <v>0.97005545286506301</v>
      </c>
      <c r="AA65" s="51">
        <v>1</v>
      </c>
      <c r="AB65" s="51">
        <v>1</v>
      </c>
      <c r="AC65" s="51">
        <v>1</v>
      </c>
      <c r="AD65" s="51">
        <v>1</v>
      </c>
      <c r="AE65" s="51">
        <v>1</v>
      </c>
      <c r="AF65" s="51">
        <v>1</v>
      </c>
      <c r="AG65" s="52">
        <v>1</v>
      </c>
      <c r="AH65" s="52">
        <v>1</v>
      </c>
      <c r="AI65" s="53">
        <v>0</v>
      </c>
      <c r="AJ65" s="53"/>
      <c r="AK65" s="51">
        <v>3</v>
      </c>
      <c r="AL65" s="51">
        <v>3.0086350519618459</v>
      </c>
      <c r="AM65" s="51">
        <v>2.72</v>
      </c>
      <c r="AN65" s="51">
        <v>2.7286593520883975</v>
      </c>
      <c r="AO65" s="51"/>
      <c r="AP65" s="51"/>
      <c r="AQ65" s="51"/>
      <c r="AR65" s="51"/>
      <c r="AS65" s="8"/>
      <c r="AT65" s="54">
        <v>3.5459959090909092</v>
      </c>
      <c r="AU65" s="54">
        <v>2.2174487798502547</v>
      </c>
      <c r="AV65" s="55">
        <v>3.5645988962396173</v>
      </c>
      <c r="AW65" s="55">
        <v>2.2174487798502547</v>
      </c>
      <c r="AX65" s="56">
        <v>-5.4004090909080649E-2</v>
      </c>
      <c r="AY65" s="56">
        <v>-3.2551220149735105E-2</v>
      </c>
      <c r="AZ65" s="56">
        <v>-8.6555311058815754E-2</v>
      </c>
      <c r="BA65" s="56">
        <v>-2.1452870759345544E-2</v>
      </c>
      <c r="BB65" s="61">
        <v>-239</v>
      </c>
      <c r="BC65" s="57">
        <v>109</v>
      </c>
      <c r="BD65" s="57">
        <v>-119</v>
      </c>
      <c r="BE65" s="57">
        <v>-148</v>
      </c>
      <c r="BF65" s="95">
        <v>0.70459172519388491</v>
      </c>
      <c r="BG65" s="58">
        <v>0.47844402757925042</v>
      </c>
      <c r="BH65" s="58">
        <v>0.54307253758361484</v>
      </c>
      <c r="BI65" s="58">
        <v>0.59744747620784011</v>
      </c>
      <c r="BJ65" s="57">
        <v>-241</v>
      </c>
      <c r="BK65" s="57">
        <v>110</v>
      </c>
      <c r="BL65" s="57">
        <v>-117</v>
      </c>
      <c r="BM65" s="57">
        <v>-146</v>
      </c>
      <c r="BN65" s="58">
        <v>0.7070036544312257</v>
      </c>
      <c r="BO65" s="58">
        <v>0.47530398655849132</v>
      </c>
      <c r="BP65" s="58">
        <v>0.5393349385428714</v>
      </c>
      <c r="BQ65" s="58">
        <v>0.59402784579815382</v>
      </c>
      <c r="BR65" s="36">
        <v>2</v>
      </c>
      <c r="BS65" s="36">
        <v>2</v>
      </c>
      <c r="BT65" s="36">
        <v>0.49589</v>
      </c>
      <c r="BU65" s="36">
        <v>0.78132000000000001</v>
      </c>
      <c r="BV65" s="36">
        <v>0.84430516533390898</v>
      </c>
      <c r="BW65" s="36">
        <v>0.85592000000000001</v>
      </c>
    </row>
    <row r="66" spans="1:75" s="36" customFormat="1" ht="16.75" customHeight="1" x14ac:dyDescent="0.2">
      <c r="A66" s="36" t="s">
        <v>262</v>
      </c>
      <c r="B66" s="36">
        <v>2025020002</v>
      </c>
      <c r="C66" s="35">
        <v>45937</v>
      </c>
      <c r="D66" s="45" t="s">
        <v>6</v>
      </c>
      <c r="E66" s="36" t="s">
        <v>21</v>
      </c>
      <c r="F66" s="45">
        <v>2</v>
      </c>
      <c r="G66" s="45">
        <v>2</v>
      </c>
      <c r="H66" s="36" t="s">
        <v>8</v>
      </c>
      <c r="J66" s="46" t="s">
        <v>232</v>
      </c>
      <c r="K66" s="47">
        <v>2.97</v>
      </c>
      <c r="L66" s="48">
        <v>0.15</v>
      </c>
      <c r="M66" s="49">
        <v>0.15</v>
      </c>
      <c r="N66" s="36">
        <v>2.44999999999999</v>
      </c>
      <c r="O66" s="36">
        <v>3.5999999999999899</v>
      </c>
      <c r="P66" s="36">
        <v>3</v>
      </c>
      <c r="Q66" s="36">
        <v>2.6</v>
      </c>
      <c r="R66" s="50">
        <v>2.7162679897900013</v>
      </c>
      <c r="S66" s="50">
        <v>3.206496685793403</v>
      </c>
      <c r="T66" s="50">
        <v>3.3260424364775663</v>
      </c>
      <c r="U66" s="50">
        <v>2.3158031619619086</v>
      </c>
      <c r="V66" s="50">
        <v>0.96</v>
      </c>
      <c r="W66" s="50">
        <v>0.95702751457800772</v>
      </c>
      <c r="X66" s="50">
        <v>0.98653198653198648</v>
      </c>
      <c r="Y66" s="50">
        <v>1.0303030303030303</v>
      </c>
      <c r="Z66" s="50">
        <v>1.0549999999999999</v>
      </c>
      <c r="AA66" s="51">
        <v>1</v>
      </c>
      <c r="AB66" s="51">
        <v>1</v>
      </c>
      <c r="AC66" s="51">
        <v>1</v>
      </c>
      <c r="AD66" s="51">
        <v>1</v>
      </c>
      <c r="AE66" s="51">
        <v>1</v>
      </c>
      <c r="AF66" s="51">
        <v>1</v>
      </c>
      <c r="AG66" s="52">
        <v>1</v>
      </c>
      <c r="AH66" s="52">
        <v>1</v>
      </c>
      <c r="AI66" s="53">
        <v>0</v>
      </c>
      <c r="AJ66" s="53"/>
      <c r="AK66" s="51">
        <v>2.68</v>
      </c>
      <c r="AL66" s="51">
        <v>2.6991601235189702</v>
      </c>
      <c r="AM66" s="51">
        <v>3.38</v>
      </c>
      <c r="AN66" s="51">
        <v>3.3339338985828015</v>
      </c>
      <c r="AO66" s="51"/>
      <c r="AP66" s="51"/>
      <c r="AQ66" s="51"/>
      <c r="AR66" s="51"/>
      <c r="AS66" s="8"/>
      <c r="AT66" s="54">
        <v>2.4247952456604884</v>
      </c>
      <c r="AU66" s="54">
        <v>3.7749914090909087</v>
      </c>
      <c r="AV66" s="55">
        <v>2.4247952456604884</v>
      </c>
      <c r="AW66" s="55">
        <v>3.7947957513603865</v>
      </c>
      <c r="AX66" s="56">
        <v>-2.5204754339501534E-2</v>
      </c>
      <c r="AY66" s="56">
        <v>0.17499140909091881</v>
      </c>
      <c r="AZ66" s="56">
        <v>0.14978665475141728</v>
      </c>
      <c r="BA66" s="56">
        <v>-0.20019616343042035</v>
      </c>
      <c r="BB66" s="61">
        <v>237</v>
      </c>
      <c r="BC66" s="57">
        <v>-145</v>
      </c>
      <c r="BD66" s="57">
        <v>-116</v>
      </c>
      <c r="BE66" s="57">
        <v>111</v>
      </c>
      <c r="BF66" s="95">
        <v>0.29711835770613293</v>
      </c>
      <c r="BG66" s="58">
        <v>0.59159395430674233</v>
      </c>
      <c r="BH66" s="58">
        <v>0.53675574191873243</v>
      </c>
      <c r="BI66" s="58">
        <v>0.47322198993065845</v>
      </c>
      <c r="BJ66" s="57">
        <v>240</v>
      </c>
      <c r="BK66" s="57">
        <v>-147</v>
      </c>
      <c r="BL66" s="57">
        <v>-118</v>
      </c>
      <c r="BM66" s="57">
        <v>110</v>
      </c>
      <c r="BN66" s="58">
        <v>0.29406813215443151</v>
      </c>
      <c r="BO66" s="58">
        <v>0.59476321835537838</v>
      </c>
      <c r="BP66" s="58">
        <v>0.54042493292475025</v>
      </c>
      <c r="BQ66" s="58">
        <v>0.47653454428995523</v>
      </c>
      <c r="BR66" s="36">
        <v>2</v>
      </c>
      <c r="BS66" s="36">
        <v>2.0499999999999998</v>
      </c>
      <c r="BT66" s="36">
        <v>0.48814000000000002</v>
      </c>
      <c r="BU66" s="36">
        <v>0.77022999999999997</v>
      </c>
      <c r="BV66" s="36">
        <v>0.83525456812882903</v>
      </c>
      <c r="BW66" s="36">
        <v>0.84807999999999995</v>
      </c>
    </row>
    <row r="67" spans="1:75" s="36" customFormat="1" ht="16.75" customHeight="1" x14ac:dyDescent="0.2">
      <c r="A67" s="36" t="s">
        <v>263</v>
      </c>
      <c r="B67" s="36">
        <v>2025020002</v>
      </c>
      <c r="C67" s="35">
        <v>45937</v>
      </c>
      <c r="D67" s="45" t="s">
        <v>9</v>
      </c>
      <c r="E67" s="36" t="s">
        <v>20</v>
      </c>
      <c r="F67" s="45">
        <v>2</v>
      </c>
      <c r="G67" s="45">
        <v>2</v>
      </c>
      <c r="H67" s="36" t="s">
        <v>11</v>
      </c>
      <c r="J67" s="46" t="s">
        <v>177</v>
      </c>
      <c r="K67" s="47">
        <v>2.97</v>
      </c>
      <c r="L67" s="48">
        <v>0.15</v>
      </c>
      <c r="M67" s="49">
        <v>0.15</v>
      </c>
      <c r="N67" s="36">
        <v>3.5999999999999899</v>
      </c>
      <c r="O67" s="36">
        <v>2.44999999999999</v>
      </c>
      <c r="P67" s="36">
        <v>2.6</v>
      </c>
      <c r="Q67" s="36">
        <v>3</v>
      </c>
      <c r="R67" s="50">
        <v>2.9029230350674005</v>
      </c>
      <c r="S67" s="50">
        <v>2.9696511977927997</v>
      </c>
      <c r="T67" s="50">
        <v>2.0965555253264618</v>
      </c>
      <c r="U67" s="50">
        <v>3.6363075891340557</v>
      </c>
      <c r="V67" s="50">
        <v>1.0275000000000001</v>
      </c>
      <c r="W67" s="50">
        <v>1.0328904656929507</v>
      </c>
      <c r="X67" s="50">
        <v>1.138047138047138</v>
      </c>
      <c r="Y67" s="50">
        <v>0.90235690235690236</v>
      </c>
      <c r="Z67" s="50">
        <v>0.9553398058252428</v>
      </c>
      <c r="AA67" s="51">
        <v>1</v>
      </c>
      <c r="AB67" s="51">
        <v>1</v>
      </c>
      <c r="AC67" s="51">
        <v>1</v>
      </c>
      <c r="AD67" s="51">
        <v>1</v>
      </c>
      <c r="AE67" s="51">
        <v>1</v>
      </c>
      <c r="AF67" s="51">
        <v>1</v>
      </c>
      <c r="AG67" s="52">
        <v>1</v>
      </c>
      <c r="AH67" s="52">
        <v>1</v>
      </c>
      <c r="AI67" s="53">
        <v>0</v>
      </c>
      <c r="AJ67" s="53"/>
      <c r="AK67" s="51">
        <v>3.06</v>
      </c>
      <c r="AL67" s="51">
        <v>3.0182951862909388</v>
      </c>
      <c r="AM67" s="51">
        <v>2.93</v>
      </c>
      <c r="AN67" s="51">
        <v>2.9509474484740981</v>
      </c>
      <c r="AO67" s="51"/>
      <c r="AP67" s="51"/>
      <c r="AQ67" s="51"/>
      <c r="AR67" s="51"/>
      <c r="AS67" s="8"/>
      <c r="AT67" s="54">
        <v>3.7749914090909087</v>
      </c>
      <c r="AU67" s="54">
        <v>2.4247952456604884</v>
      </c>
      <c r="AV67" s="55">
        <v>3.7947957513603865</v>
      </c>
      <c r="AW67" s="55">
        <v>2.4247952456604884</v>
      </c>
      <c r="AX67" s="56">
        <v>0.17499140909091881</v>
      </c>
      <c r="AY67" s="56">
        <v>-2.5204754339501534E-2</v>
      </c>
      <c r="AZ67" s="56">
        <v>0.14978665475141728</v>
      </c>
      <c r="BA67" s="56">
        <v>0.20019616343042035</v>
      </c>
      <c r="BB67" s="61">
        <v>-237</v>
      </c>
      <c r="BC67" s="57">
        <v>145</v>
      </c>
      <c r="BD67" s="57">
        <v>116</v>
      </c>
      <c r="BE67" s="57">
        <v>-111</v>
      </c>
      <c r="BF67" s="95">
        <v>0.70288164229386707</v>
      </c>
      <c r="BG67" s="58">
        <v>0.40840604569325772</v>
      </c>
      <c r="BH67" s="58">
        <v>0.46324425808126757</v>
      </c>
      <c r="BI67" s="58">
        <v>0.52677801006934155</v>
      </c>
      <c r="BJ67" s="57">
        <v>-240</v>
      </c>
      <c r="BK67" s="57">
        <v>147</v>
      </c>
      <c r="BL67" s="57">
        <v>118</v>
      </c>
      <c r="BM67" s="57">
        <v>-110</v>
      </c>
      <c r="BN67" s="58">
        <v>0.70593186784556849</v>
      </c>
      <c r="BO67" s="58">
        <v>0.40523678164462157</v>
      </c>
      <c r="BP67" s="58">
        <v>0.45957506707524975</v>
      </c>
      <c r="BQ67" s="58">
        <v>0.52346545571004477</v>
      </c>
      <c r="BR67" s="36">
        <v>2</v>
      </c>
      <c r="BS67" s="36">
        <v>2.1</v>
      </c>
      <c r="BT67" s="36">
        <v>0.47549000000000002</v>
      </c>
      <c r="BU67" s="36">
        <v>0.76385000000000003</v>
      </c>
      <c r="BV67" s="36">
        <v>0.82810247070174803</v>
      </c>
      <c r="BW67" s="36">
        <v>0.84143999999999997</v>
      </c>
    </row>
    <row r="68" spans="1:75" s="36" customFormat="1" ht="16.75" customHeight="1" x14ac:dyDescent="0.2">
      <c r="A68" s="36" t="s">
        <v>264</v>
      </c>
      <c r="B68" s="36">
        <v>2025020003</v>
      </c>
      <c r="C68" s="35">
        <v>45937</v>
      </c>
      <c r="D68" s="45" t="s">
        <v>6</v>
      </c>
      <c r="E68" s="36" t="s">
        <v>24</v>
      </c>
      <c r="F68" s="45">
        <v>2</v>
      </c>
      <c r="G68" s="45">
        <v>2</v>
      </c>
      <c r="H68" s="36" t="s">
        <v>8</v>
      </c>
      <c r="J68" s="46" t="s">
        <v>158</v>
      </c>
      <c r="K68" s="47">
        <v>2.97</v>
      </c>
      <c r="L68" s="48">
        <v>0.15</v>
      </c>
      <c r="M68" s="49">
        <v>0.15</v>
      </c>
      <c r="N68" s="36">
        <v>2.94999999999999</v>
      </c>
      <c r="O68" s="36">
        <v>2.8999999999999901</v>
      </c>
      <c r="P68" s="36">
        <v>2.75</v>
      </c>
      <c r="Q68" s="36">
        <v>2</v>
      </c>
      <c r="R68" s="50">
        <v>3.5539154573521254</v>
      </c>
      <c r="S68" s="50">
        <v>2.7505545795202289</v>
      </c>
      <c r="T68" s="50">
        <v>3.3129720365147044</v>
      </c>
      <c r="U68" s="50">
        <v>1.8969341927725778</v>
      </c>
      <c r="V68" s="50">
        <v>0.96</v>
      </c>
      <c r="W68" s="50">
        <v>0.95702751457800772</v>
      </c>
      <c r="X68" s="50">
        <v>0.90235690235690236</v>
      </c>
      <c r="Y68" s="50">
        <v>0.99663299663299654</v>
      </c>
      <c r="Z68" s="50">
        <v>1.0242080865310339</v>
      </c>
      <c r="AA68" s="51">
        <v>1</v>
      </c>
      <c r="AB68" s="51">
        <v>1</v>
      </c>
      <c r="AC68" s="51">
        <v>1</v>
      </c>
      <c r="AD68" s="51">
        <v>1</v>
      </c>
      <c r="AE68" s="51">
        <v>1</v>
      </c>
      <c r="AF68" s="51">
        <v>1</v>
      </c>
      <c r="AG68" s="52">
        <v>1</v>
      </c>
      <c r="AH68" s="52">
        <v>1</v>
      </c>
      <c r="AI68" s="53">
        <v>0</v>
      </c>
      <c r="AJ68" s="53"/>
      <c r="AK68" s="51">
        <v>3.32</v>
      </c>
      <c r="AL68" s="51">
        <v>3.3496660916339764</v>
      </c>
      <c r="AM68" s="51">
        <v>2.78</v>
      </c>
      <c r="AN68" s="51">
        <v>2.7755831869280341</v>
      </c>
      <c r="AO68" s="51"/>
      <c r="AP68" s="51"/>
      <c r="AQ68" s="51"/>
      <c r="AR68" s="51"/>
      <c r="AS68" s="8"/>
      <c r="AT68" s="54">
        <v>2.7643932028449405</v>
      </c>
      <c r="AU68" s="54">
        <v>2.9157486864524755</v>
      </c>
      <c r="AV68" s="55">
        <v>2.7643932028449405</v>
      </c>
      <c r="AW68" s="55">
        <v>2.9310452735703225</v>
      </c>
      <c r="AX68" s="56">
        <v>-0.18560679715504946</v>
      </c>
      <c r="AY68" s="56">
        <v>1.5748686452485394E-2</v>
      </c>
      <c r="AZ68" s="56">
        <v>-0.16985811070256407</v>
      </c>
      <c r="BA68" s="56">
        <v>-0.20135548360753486</v>
      </c>
      <c r="BB68" s="61">
        <v>112</v>
      </c>
      <c r="BC68" s="57">
        <v>-103</v>
      </c>
      <c r="BD68" s="57">
        <v>124</v>
      </c>
      <c r="BE68" s="57">
        <v>153</v>
      </c>
      <c r="BF68" s="95">
        <v>0.47165465123356998</v>
      </c>
      <c r="BG68" s="58">
        <v>0.50788448816638421</v>
      </c>
      <c r="BH68" s="58">
        <v>0.44569647136805757</v>
      </c>
      <c r="BI68" s="58">
        <v>0.39567486968053434</v>
      </c>
      <c r="BJ68" s="57">
        <v>113</v>
      </c>
      <c r="BK68" s="57">
        <v>-105</v>
      </c>
      <c r="BL68" s="57">
        <v>123</v>
      </c>
      <c r="BM68" s="57">
        <v>151</v>
      </c>
      <c r="BN68" s="58">
        <v>0.46973026634492121</v>
      </c>
      <c r="BO68" s="58">
        <v>0.51104761003964994</v>
      </c>
      <c r="BP68" s="58">
        <v>0.44867252066721841</v>
      </c>
      <c r="BQ68" s="58">
        <v>0.39789455299523291</v>
      </c>
      <c r="BR68" s="36">
        <v>2</v>
      </c>
      <c r="BS68" s="36">
        <v>2.15</v>
      </c>
      <c r="BT68" s="36">
        <v>0.46653</v>
      </c>
      <c r="BU68" s="36">
        <v>0.75509000000000004</v>
      </c>
      <c r="BV68" s="36">
        <v>0.82226045670851799</v>
      </c>
      <c r="BW68" s="36">
        <v>0.83677999999999997</v>
      </c>
    </row>
    <row r="69" spans="1:75" s="36" customFormat="1" ht="16.75" customHeight="1" x14ac:dyDescent="0.2">
      <c r="A69" s="36" t="s">
        <v>265</v>
      </c>
      <c r="B69" s="36">
        <v>2025020003</v>
      </c>
      <c r="C69" s="35">
        <v>45937</v>
      </c>
      <c r="D69" s="45" t="s">
        <v>9</v>
      </c>
      <c r="E69" s="36" t="s">
        <v>28</v>
      </c>
      <c r="F69" s="45">
        <v>2</v>
      </c>
      <c r="G69" s="45">
        <v>2</v>
      </c>
      <c r="H69" s="36" t="s">
        <v>11</v>
      </c>
      <c r="J69" s="46" t="s">
        <v>167</v>
      </c>
      <c r="K69" s="47">
        <v>2.97</v>
      </c>
      <c r="L69" s="48">
        <v>0.15</v>
      </c>
      <c r="M69" s="49">
        <v>0.15</v>
      </c>
      <c r="N69" s="36">
        <v>2.8999999999999901</v>
      </c>
      <c r="O69" s="36">
        <v>2.94999999999999</v>
      </c>
      <c r="P69" s="36">
        <v>2</v>
      </c>
      <c r="Q69" s="36">
        <v>2.75</v>
      </c>
      <c r="R69" s="50">
        <v>2.928648041503553</v>
      </c>
      <c r="S69" s="50">
        <v>2.8688233209950895</v>
      </c>
      <c r="T69" s="50">
        <v>2.0197572700024571</v>
      </c>
      <c r="U69" s="50">
        <v>2.6743268246564482</v>
      </c>
      <c r="V69" s="50">
        <v>1.0275000000000001</v>
      </c>
      <c r="W69" s="50">
        <v>1.0328904656929507</v>
      </c>
      <c r="X69" s="50">
        <v>0.93602693602693587</v>
      </c>
      <c r="Y69" s="50">
        <v>1.1178451178451176</v>
      </c>
      <c r="Z69" s="50">
        <v>0.96119644300727558</v>
      </c>
      <c r="AA69" s="51">
        <v>1</v>
      </c>
      <c r="AB69" s="51">
        <v>1</v>
      </c>
      <c r="AC69" s="51">
        <v>1</v>
      </c>
      <c r="AD69" s="51">
        <v>1</v>
      </c>
      <c r="AE69" s="51">
        <v>1</v>
      </c>
      <c r="AF69" s="51">
        <v>1</v>
      </c>
      <c r="AG69" s="52">
        <v>1</v>
      </c>
      <c r="AH69" s="52">
        <v>1</v>
      </c>
      <c r="AI69" s="53">
        <v>0</v>
      </c>
      <c r="AJ69" s="53"/>
      <c r="AK69" s="51">
        <v>2.96</v>
      </c>
      <c r="AL69" s="51">
        <v>2.9348471638667584</v>
      </c>
      <c r="AM69" s="51">
        <v>2.68</v>
      </c>
      <c r="AN69" s="51">
        <v>2.7083234981492632</v>
      </c>
      <c r="AO69" s="51"/>
      <c r="AP69" s="51"/>
      <c r="AQ69" s="51"/>
      <c r="AR69" s="51"/>
      <c r="AS69" s="8"/>
      <c r="AT69" s="54">
        <v>2.9157486864524755</v>
      </c>
      <c r="AU69" s="54">
        <v>2.7643932028449405</v>
      </c>
      <c r="AV69" s="55">
        <v>2.9310452735703225</v>
      </c>
      <c r="AW69" s="55">
        <v>2.7643932028449405</v>
      </c>
      <c r="AX69" s="56">
        <v>1.5748686452485394E-2</v>
      </c>
      <c r="AY69" s="56">
        <v>-0.18560679715504946</v>
      </c>
      <c r="AZ69" s="56">
        <v>-0.16985811070256407</v>
      </c>
      <c r="BA69" s="56">
        <v>0.20135548360753486</v>
      </c>
      <c r="BB69" s="61">
        <v>-112</v>
      </c>
      <c r="BC69" s="57">
        <v>103</v>
      </c>
      <c r="BD69" s="57">
        <v>-124</v>
      </c>
      <c r="BE69" s="57">
        <v>-153</v>
      </c>
      <c r="BF69" s="95">
        <v>0.52834534876643002</v>
      </c>
      <c r="BG69" s="58">
        <v>0.49211551183361574</v>
      </c>
      <c r="BH69" s="58">
        <v>0.55430352863194243</v>
      </c>
      <c r="BI69" s="58">
        <v>0.60432513031946566</v>
      </c>
      <c r="BJ69" s="57">
        <v>-113</v>
      </c>
      <c r="BK69" s="57">
        <v>105</v>
      </c>
      <c r="BL69" s="57">
        <v>-123</v>
      </c>
      <c r="BM69" s="57">
        <v>-151</v>
      </c>
      <c r="BN69" s="58">
        <v>0.53026973365507879</v>
      </c>
      <c r="BO69" s="58">
        <v>0.48895238996035001</v>
      </c>
      <c r="BP69" s="58">
        <v>0.55132747933278159</v>
      </c>
      <c r="BQ69" s="58">
        <v>0.60210544700476709</v>
      </c>
      <c r="BR69" s="36">
        <v>2</v>
      </c>
      <c r="BS69" s="36">
        <v>2.2000000000000002</v>
      </c>
      <c r="BT69" s="36">
        <v>0.45912999999999998</v>
      </c>
      <c r="BU69" s="36">
        <v>0.74605999999999995</v>
      </c>
      <c r="BV69" s="36">
        <v>0.81300263714229604</v>
      </c>
      <c r="BW69" s="36">
        <v>0.82840000000000003</v>
      </c>
    </row>
    <row r="70" spans="1:75" s="36" customFormat="1" ht="16.75" customHeight="1" x14ac:dyDescent="0.2">
      <c r="A70" s="36" t="s">
        <v>266</v>
      </c>
      <c r="B70" s="36">
        <v>2025020004</v>
      </c>
      <c r="C70" s="35">
        <v>45938</v>
      </c>
      <c r="D70" s="45" t="s">
        <v>6</v>
      </c>
      <c r="E70" s="36" t="s">
        <v>19</v>
      </c>
      <c r="F70" s="45">
        <v>2</v>
      </c>
      <c r="G70" s="45">
        <v>2</v>
      </c>
      <c r="H70" s="36" t="s">
        <v>8</v>
      </c>
      <c r="I70"/>
      <c r="J70" s="46" t="s">
        <v>170</v>
      </c>
      <c r="K70" s="47">
        <v>2.97</v>
      </c>
      <c r="L70" s="48">
        <v>0.15</v>
      </c>
      <c r="M70" s="49">
        <v>0.15</v>
      </c>
      <c r="N70" s="36">
        <v>2.69999999999999</v>
      </c>
      <c r="O70" s="36">
        <v>3.3</v>
      </c>
      <c r="P70" s="36">
        <v>4</v>
      </c>
      <c r="Q70" s="36">
        <v>2.2000000000000002</v>
      </c>
      <c r="R70" s="50">
        <v>2.9795250812124019</v>
      </c>
      <c r="S70" s="50">
        <v>3.0668493884541053</v>
      </c>
      <c r="T70" s="50">
        <v>4.414111231425796</v>
      </c>
      <c r="U70" s="50">
        <v>2.0445662589694038</v>
      </c>
      <c r="V70" s="50">
        <v>0.96</v>
      </c>
      <c r="W70" s="50">
        <v>0.95702751457800772</v>
      </c>
      <c r="X70" s="50">
        <v>0.9562289562289561</v>
      </c>
      <c r="Y70" s="50">
        <v>1.0606060606060606</v>
      </c>
      <c r="Z70" s="50">
        <v>0.9822298275635124</v>
      </c>
      <c r="AA70" s="51">
        <v>1</v>
      </c>
      <c r="AB70" s="51">
        <v>1</v>
      </c>
      <c r="AC70" s="51">
        <v>1</v>
      </c>
      <c r="AD70" s="51">
        <v>1</v>
      </c>
      <c r="AE70" s="51">
        <v>1</v>
      </c>
      <c r="AF70" s="51">
        <v>1</v>
      </c>
      <c r="AG70" s="52">
        <v>1</v>
      </c>
      <c r="AH70" s="52">
        <v>1</v>
      </c>
      <c r="AI70" s="53" cm="1">
        <f t="array" ref="AI70">MAX(IF($E$63:E69=E70,ROW($E$63:E69)-MIN(ROW($E$63:E69))+1))</f>
        <v>0</v>
      </c>
      <c r="AJ70" s="53" cm="1">
        <f t="array" ref="AJ70">MAX(IF($I$63:I69=I70,ROW($I$63:I69)-MIN(ROW($I$63:I69))+1))</f>
        <v>7</v>
      </c>
      <c r="AK70" s="51">
        <v>3.02</v>
      </c>
      <c r="AL70" s="51">
        <v>3.0462069505616611</v>
      </c>
      <c r="AM70" s="51">
        <v>2.98</v>
      </c>
      <c r="AN70" s="51">
        <v>2.9930274082681159</v>
      </c>
      <c r="AO70" s="51"/>
      <c r="AP70" s="51"/>
      <c r="AQ70" s="51"/>
      <c r="AR70" s="51"/>
      <c r="AS70" s="8"/>
      <c r="AT70" s="54">
        <v>2.7451777524557675</v>
      </c>
      <c r="AU70" s="54">
        <v>3.2217118253018548</v>
      </c>
      <c r="AV70" s="55">
        <v>2.7451777524557675</v>
      </c>
      <c r="AW70" s="55">
        <v>3.2065480740666517</v>
      </c>
      <c r="AX70" s="56">
        <v>4.5177752455777487E-2</v>
      </c>
      <c r="AY70" s="56">
        <v>-7.8288174698144974E-2</v>
      </c>
      <c r="AZ70" s="56">
        <v>-3.3110422242367488E-2</v>
      </c>
      <c r="BA70" s="56">
        <v>0.12346592715392246</v>
      </c>
      <c r="BB70" s="61">
        <v>137</v>
      </c>
      <c r="BC70" s="57">
        <v>-125</v>
      </c>
      <c r="BD70" s="57">
        <v>101</v>
      </c>
      <c r="BE70" s="57">
        <v>127</v>
      </c>
      <c r="BF70" s="95">
        <v>0.42230017145445042</v>
      </c>
      <c r="BG70" s="58">
        <v>0.55464351607010565</v>
      </c>
      <c r="BH70" s="58">
        <v>0.49776806143786201</v>
      </c>
      <c r="BI70" s="58">
        <v>0.44139670187502023</v>
      </c>
      <c r="BJ70" s="57">
        <v>136</v>
      </c>
      <c r="BK70" s="57">
        <v>-123</v>
      </c>
      <c r="BL70" s="57">
        <v>102</v>
      </c>
      <c r="BM70" s="57">
        <v>128</v>
      </c>
      <c r="BN70" s="58">
        <v>0.42389272078057849</v>
      </c>
      <c r="BO70" s="58">
        <v>0.55159844700844296</v>
      </c>
      <c r="BP70" s="58">
        <v>0.4944705910248014</v>
      </c>
      <c r="BQ70" s="58">
        <v>0.43859431578610386</v>
      </c>
      <c r="BR70" s="36">
        <v>2</v>
      </c>
      <c r="BS70" s="36">
        <v>2.25</v>
      </c>
      <c r="BT70" s="36">
        <v>0.44996999999999998</v>
      </c>
      <c r="BU70" s="36">
        <v>0.74160000000000004</v>
      </c>
      <c r="BV70" s="36">
        <v>0.81023500748396604</v>
      </c>
      <c r="BW70" s="36">
        <v>0.82630999999999999</v>
      </c>
    </row>
    <row r="71" spans="1:75" s="36" customFormat="1" ht="16.75" customHeight="1" x14ac:dyDescent="0.2">
      <c r="A71" s="36" t="s">
        <v>267</v>
      </c>
      <c r="B71" s="36">
        <v>2025020004</v>
      </c>
      <c r="C71" s="35">
        <v>45938</v>
      </c>
      <c r="D71" s="45" t="s">
        <v>9</v>
      </c>
      <c r="E71" s="36" t="s">
        <v>18</v>
      </c>
      <c r="F71" s="45">
        <v>2</v>
      </c>
      <c r="G71" s="45">
        <v>2</v>
      </c>
      <c r="H71" s="36" t="s">
        <v>11</v>
      </c>
      <c r="I71"/>
      <c r="J71" s="46" t="s">
        <v>189</v>
      </c>
      <c r="K71" s="47">
        <v>2.97</v>
      </c>
      <c r="L71" s="48">
        <v>0.15</v>
      </c>
      <c r="M71" s="49">
        <v>0.15</v>
      </c>
      <c r="N71" s="36">
        <v>3.3</v>
      </c>
      <c r="O71" s="36">
        <v>2.69999999999999</v>
      </c>
      <c r="P71" s="36">
        <v>2.2000000000000002</v>
      </c>
      <c r="Q71" s="36">
        <v>4</v>
      </c>
      <c r="R71" s="50">
        <v>3.2418038837686014</v>
      </c>
      <c r="S71" s="50">
        <v>2.80193749359047</v>
      </c>
      <c r="T71" s="50">
        <v>2.161202589179068</v>
      </c>
      <c r="U71" s="50">
        <v>4.1510185090229337</v>
      </c>
      <c r="V71" s="50">
        <v>1.0275000000000001</v>
      </c>
      <c r="W71" s="50">
        <v>1.0328904656929507</v>
      </c>
      <c r="X71" s="50">
        <v>1.0033670033670032</v>
      </c>
      <c r="Y71" s="50">
        <v>1.0168350168350169</v>
      </c>
      <c r="Z71" s="50">
        <v>0.99021705900336154</v>
      </c>
      <c r="AA71" s="51">
        <v>1</v>
      </c>
      <c r="AB71" s="51">
        <v>1</v>
      </c>
      <c r="AC71" s="51">
        <v>1</v>
      </c>
      <c r="AD71" s="51">
        <v>1</v>
      </c>
      <c r="AE71" s="51">
        <v>1</v>
      </c>
      <c r="AF71" s="51">
        <v>1</v>
      </c>
      <c r="AG71" s="52">
        <v>1.01</v>
      </c>
      <c r="AH71" s="52">
        <v>1</v>
      </c>
      <c r="AI71" s="53" cm="1">
        <f t="array" ref="AI71">MAX(IF($E$63:E70=E71,ROW($E$63:E70)-MIN(ROW($E$63:E70))+1))</f>
        <v>0</v>
      </c>
      <c r="AJ71" s="53" cm="1">
        <f t="array" ref="AJ71">MAX(IF($I$63:I70=I71,ROW($I$63:I70)-MIN(ROW($I$63:I70))+1))</f>
        <v>8</v>
      </c>
      <c r="AK71" s="51">
        <v>3.15</v>
      </c>
      <c r="AL71" s="51">
        <v>3.1394570534370256</v>
      </c>
      <c r="AM71" s="51">
        <v>2.84</v>
      </c>
      <c r="AN71" s="51">
        <v>2.8342906240385703</v>
      </c>
      <c r="AO71" s="51"/>
      <c r="AP71" s="51"/>
      <c r="AQ71" s="51"/>
      <c r="AR71" s="51"/>
      <c r="AS71" s="8"/>
      <c r="AT71" s="54">
        <v>3.2217118253018548</v>
      </c>
      <c r="AU71" s="54">
        <v>2.7451777524557675</v>
      </c>
      <c r="AV71" s="55">
        <v>3.2065480740666517</v>
      </c>
      <c r="AW71" s="55">
        <v>2.7451777524557675</v>
      </c>
      <c r="AX71" s="56">
        <v>-7.8288174698144974E-2</v>
      </c>
      <c r="AY71" s="56">
        <v>4.5177752455777487E-2</v>
      </c>
      <c r="AZ71" s="56">
        <v>-3.3110422242367488E-2</v>
      </c>
      <c r="BA71" s="56">
        <v>-0.12346592715392246</v>
      </c>
      <c r="BB71" s="61">
        <v>-137</v>
      </c>
      <c r="BC71" s="57">
        <v>125</v>
      </c>
      <c r="BD71" s="57">
        <v>-101</v>
      </c>
      <c r="BE71" s="57">
        <v>-127</v>
      </c>
      <c r="BF71" s="95">
        <v>0.57769982854554958</v>
      </c>
      <c r="BG71" s="58">
        <v>0.44535648392989435</v>
      </c>
      <c r="BH71" s="58">
        <v>0.50223193856213799</v>
      </c>
      <c r="BI71" s="58">
        <v>0.55860329812497977</v>
      </c>
      <c r="BJ71" s="57">
        <v>-136</v>
      </c>
      <c r="BK71" s="57">
        <v>123</v>
      </c>
      <c r="BL71" s="57">
        <v>-102</v>
      </c>
      <c r="BM71" s="57">
        <v>-128</v>
      </c>
      <c r="BN71" s="58">
        <v>0.57610727921942151</v>
      </c>
      <c r="BO71" s="58">
        <v>0.44840155299155698</v>
      </c>
      <c r="BP71" s="58">
        <v>0.5055294089751986</v>
      </c>
      <c r="BQ71" s="58">
        <v>0.56140568421389614</v>
      </c>
      <c r="BR71" s="36">
        <v>2</v>
      </c>
      <c r="BS71" s="36">
        <v>2.2999999999999998</v>
      </c>
      <c r="BT71" s="36">
        <v>0.44219999999999998</v>
      </c>
      <c r="BU71" s="36">
        <v>0.72958999999999996</v>
      </c>
      <c r="BV71" s="36">
        <v>0.79877160906075095</v>
      </c>
      <c r="BW71" s="36">
        <v>0.81620000000000004</v>
      </c>
    </row>
    <row r="72" spans="1:75" s="36" customFormat="1" ht="16.75" customHeight="1" x14ac:dyDescent="0.2">
      <c r="A72" s="36" t="s">
        <v>268</v>
      </c>
      <c r="B72" s="36">
        <v>2025020005</v>
      </c>
      <c r="C72" s="35">
        <v>45938</v>
      </c>
      <c r="D72" s="45" t="s">
        <v>6</v>
      </c>
      <c r="E72" s="36" t="s">
        <v>7</v>
      </c>
      <c r="F72" s="45">
        <v>2</v>
      </c>
      <c r="G72" s="45">
        <v>2</v>
      </c>
      <c r="H72" s="36" t="s">
        <v>8</v>
      </c>
      <c r="I72"/>
      <c r="J72" s="46" t="s">
        <v>148</v>
      </c>
      <c r="K72" s="47">
        <v>2.97</v>
      </c>
      <c r="L72" s="48">
        <v>0.15</v>
      </c>
      <c r="M72" s="49">
        <v>0.15</v>
      </c>
      <c r="N72" s="36">
        <v>2.4999999999999898</v>
      </c>
      <c r="O72" s="36">
        <v>3.2499999999999898</v>
      </c>
      <c r="P72" s="36">
        <v>1.9</v>
      </c>
      <c r="Q72" s="36">
        <v>3.5</v>
      </c>
      <c r="R72" s="50">
        <v>2.736107292105773</v>
      </c>
      <c r="S72" s="50">
        <v>3.180203834163855</v>
      </c>
      <c r="T72" s="50">
        <v>2.0794415420003958</v>
      </c>
      <c r="U72" s="50">
        <v>3.4248348983303161</v>
      </c>
      <c r="V72" s="50">
        <v>0.96</v>
      </c>
      <c r="W72" s="50">
        <v>0.95702751457800772</v>
      </c>
      <c r="X72" s="50">
        <v>0.98316498316498313</v>
      </c>
      <c r="Y72" s="50">
        <v>1.0437710437710437</v>
      </c>
      <c r="Z72" s="50">
        <v>0.94791389848525098</v>
      </c>
      <c r="AA72" s="51">
        <v>1</v>
      </c>
      <c r="AB72" s="51">
        <v>1</v>
      </c>
      <c r="AC72" s="51">
        <v>1</v>
      </c>
      <c r="AD72" s="51">
        <v>1</v>
      </c>
      <c r="AE72" s="51">
        <v>1</v>
      </c>
      <c r="AF72" s="51">
        <v>1</v>
      </c>
      <c r="AG72" s="52">
        <v>1.01</v>
      </c>
      <c r="AH72" s="52">
        <v>0.99</v>
      </c>
      <c r="AI72" s="53" cm="1">
        <f t="array" ref="AI72">MAX(IF($E$63:E71=E72,ROW($E$63:E71)-MIN(ROW($E$63:E71))+1))</f>
        <v>0</v>
      </c>
      <c r="AJ72" s="53" cm="1">
        <f t="array" ref="AJ72">MAX(IF($I$63:I71=I72,ROW($I$63:I71)-MIN(ROW($I$63:I71))+1))</f>
        <v>9</v>
      </c>
      <c r="AK72" s="51">
        <v>2.72</v>
      </c>
      <c r="AL72" s="51">
        <v>2.7076411144384953</v>
      </c>
      <c r="AM72" s="51">
        <v>3</v>
      </c>
      <c r="AN72" s="51">
        <v>3</v>
      </c>
      <c r="AO72" s="51"/>
      <c r="AP72" s="51"/>
      <c r="AQ72" s="51"/>
      <c r="AR72" s="51"/>
      <c r="AS72" s="8"/>
      <c r="AT72" s="54">
        <v>2.48</v>
      </c>
      <c r="AU72" s="54">
        <v>3.08</v>
      </c>
      <c r="AV72" s="55">
        <v>2.4930018354851184</v>
      </c>
      <c r="AW72" s="55">
        <v>3.0658412191253319</v>
      </c>
      <c r="AX72" s="56">
        <v>-1.9999999999989804E-2</v>
      </c>
      <c r="AY72" s="56">
        <v>-0.16999999999998971</v>
      </c>
      <c r="AZ72" s="56">
        <v>-0.18999999999997952</v>
      </c>
      <c r="BA72" s="56">
        <v>0.14999999999999991</v>
      </c>
      <c r="BB72" s="61">
        <v>150</v>
      </c>
      <c r="BC72" s="57">
        <v>105</v>
      </c>
      <c r="BD72" s="57">
        <v>137</v>
      </c>
      <c r="BE72" s="57">
        <v>168</v>
      </c>
      <c r="BF72" s="95">
        <v>0.39975839999999996</v>
      </c>
      <c r="BG72" s="58">
        <v>0.4872747999999999</v>
      </c>
      <c r="BH72" s="58">
        <v>0.42145600118521021</v>
      </c>
      <c r="BI72" s="58">
        <v>0.37351479999999992</v>
      </c>
      <c r="BJ72" s="57">
        <v>148</v>
      </c>
      <c r="BK72" s="57">
        <v>106</v>
      </c>
      <c r="BL72" s="57">
        <v>138</v>
      </c>
      <c r="BM72" s="57">
        <v>168</v>
      </c>
      <c r="BN72" s="58">
        <v>0.40398709488534079</v>
      </c>
      <c r="BO72" s="58">
        <v>0.48633393107807721</v>
      </c>
      <c r="BP72" s="58">
        <v>0.42035417099206729</v>
      </c>
      <c r="BQ72" s="58">
        <v>0.37251305655682532</v>
      </c>
      <c r="BR72" s="36">
        <v>2</v>
      </c>
      <c r="BS72" s="36">
        <v>2.35</v>
      </c>
      <c r="BT72" s="36">
        <v>0.43370999999999998</v>
      </c>
      <c r="BU72" s="36">
        <v>0.72219999999999995</v>
      </c>
      <c r="BV72" s="36">
        <v>0.79357405006263304</v>
      </c>
      <c r="BW72" s="36">
        <v>0.81213999999999997</v>
      </c>
    </row>
    <row r="73" spans="1:75" s="36" customFormat="1" ht="16.75" customHeight="1" x14ac:dyDescent="0.2">
      <c r="A73" s="36" t="s">
        <v>269</v>
      </c>
      <c r="B73" s="36">
        <v>2025020005</v>
      </c>
      <c r="C73" s="35">
        <v>45938</v>
      </c>
      <c r="D73" s="45" t="s">
        <v>9</v>
      </c>
      <c r="E73" s="36" t="s">
        <v>49</v>
      </c>
      <c r="F73" s="45">
        <v>2</v>
      </c>
      <c r="G73" s="45">
        <v>2</v>
      </c>
      <c r="H73" s="36" t="s">
        <v>11</v>
      </c>
      <c r="I73"/>
      <c r="J73" s="46" t="s">
        <v>197</v>
      </c>
      <c r="K73" s="47">
        <v>2.97</v>
      </c>
      <c r="L73" s="48">
        <v>0.15</v>
      </c>
      <c r="M73" s="49">
        <v>0.15</v>
      </c>
      <c r="N73" s="36">
        <v>3.2499999999999898</v>
      </c>
      <c r="O73" s="36">
        <v>2.4999999999999898</v>
      </c>
      <c r="P73" s="36">
        <v>3.5</v>
      </c>
      <c r="Q73" s="36">
        <v>1.9</v>
      </c>
      <c r="R73" s="50">
        <v>3.2862106286359842</v>
      </c>
      <c r="S73" s="50">
        <v>2.9372916518194323</v>
      </c>
      <c r="T73" s="50">
        <v>3.5389960616079934</v>
      </c>
      <c r="U73" s="50">
        <v>2.2323416553827777</v>
      </c>
      <c r="V73" s="50">
        <v>1.0275000000000001</v>
      </c>
      <c r="W73" s="50">
        <v>1.0328904656929507</v>
      </c>
      <c r="X73" s="50">
        <v>1.0101010101010099</v>
      </c>
      <c r="Y73" s="50">
        <v>0.91582491582491588</v>
      </c>
      <c r="Z73" s="50">
        <v>0.97108234646102998</v>
      </c>
      <c r="AA73" s="51">
        <v>1</v>
      </c>
      <c r="AB73" s="51">
        <v>1</v>
      </c>
      <c r="AC73" s="51">
        <v>1</v>
      </c>
      <c r="AD73" s="51">
        <v>1</v>
      </c>
      <c r="AE73" s="51">
        <v>1</v>
      </c>
      <c r="AF73" s="51">
        <v>1</v>
      </c>
      <c r="AG73" s="52">
        <v>1</v>
      </c>
      <c r="AH73" s="52">
        <v>1</v>
      </c>
      <c r="AI73" s="53" cm="1">
        <f t="array" ref="AI73">MAX(IF($E$63:E72=E73,ROW($E$63:E72)-MIN(ROW($E$63:E72))+1))</f>
        <v>0</v>
      </c>
      <c r="AJ73" s="53" cm="1">
        <f t="array" ref="AJ73">MAX(IF($I$63:I72=I73,ROW($I$63:I72)-MIN(ROW($I$63:I72))+1))</f>
        <v>10</v>
      </c>
      <c r="AK73" s="51">
        <v>3.1</v>
      </c>
      <c r="AL73" s="51">
        <v>3.1</v>
      </c>
      <c r="AM73" s="51">
        <v>2.92</v>
      </c>
      <c r="AN73" s="51">
        <v>2.9225937477729147</v>
      </c>
      <c r="AO73" s="51"/>
      <c r="AP73" s="51"/>
      <c r="AQ73" s="51"/>
      <c r="AR73" s="51"/>
      <c r="AS73" s="8"/>
      <c r="AT73" s="54">
        <v>3.08</v>
      </c>
      <c r="AU73" s="54">
        <v>2.48</v>
      </c>
      <c r="AV73" s="55">
        <v>3.0658412191253319</v>
      </c>
      <c r="AW73" s="55">
        <v>2.4930018354851184</v>
      </c>
      <c r="AX73" s="56">
        <v>-0.16999999999998971</v>
      </c>
      <c r="AY73" s="56">
        <v>-1.9999999999989804E-2</v>
      </c>
      <c r="AZ73" s="56">
        <v>-0.18999999999997952</v>
      </c>
      <c r="BA73" s="56">
        <v>-0.14999999999999991</v>
      </c>
      <c r="BB73" s="61">
        <v>-150</v>
      </c>
      <c r="BC73" s="57">
        <v>-105</v>
      </c>
      <c r="BD73" s="57">
        <v>-137</v>
      </c>
      <c r="BE73" s="57">
        <v>-168</v>
      </c>
      <c r="BF73" s="95">
        <v>0.60024160000000004</v>
      </c>
      <c r="BG73" s="58">
        <v>0.5127252000000001</v>
      </c>
      <c r="BH73" s="58">
        <v>0.57854399881478979</v>
      </c>
      <c r="BI73" s="58">
        <v>0.62648520000000008</v>
      </c>
      <c r="BJ73" s="57">
        <v>-148</v>
      </c>
      <c r="BK73" s="57">
        <v>-106</v>
      </c>
      <c r="BL73" s="57">
        <v>-138</v>
      </c>
      <c r="BM73" s="57">
        <v>-168</v>
      </c>
      <c r="BN73" s="58">
        <v>0.59601290511465921</v>
      </c>
      <c r="BO73" s="58">
        <v>0.51366606892192279</v>
      </c>
      <c r="BP73" s="58">
        <v>0.57964582900793271</v>
      </c>
      <c r="BQ73" s="58">
        <v>0.62748694344317468</v>
      </c>
      <c r="BR73" s="36">
        <v>2</v>
      </c>
      <c r="BS73" s="36">
        <v>2.4</v>
      </c>
      <c r="BT73" s="36">
        <v>0.42307</v>
      </c>
      <c r="BU73" s="36">
        <v>0.71411999999999998</v>
      </c>
      <c r="BV73" s="36">
        <v>0.78565377633533195</v>
      </c>
      <c r="BW73" s="36">
        <v>0.80517000000000005</v>
      </c>
    </row>
    <row r="74" spans="1:75" s="36" customFormat="1" ht="16.75" customHeight="1" x14ac:dyDescent="0.2">
      <c r="A74" s="36" t="s">
        <v>270</v>
      </c>
      <c r="B74" s="36">
        <v>2025020006</v>
      </c>
      <c r="C74" s="35">
        <v>45938</v>
      </c>
      <c r="D74" s="45" t="s">
        <v>6</v>
      </c>
      <c r="E74" s="36" t="s">
        <v>22</v>
      </c>
      <c r="F74" s="45">
        <v>2</v>
      </c>
      <c r="G74" s="45">
        <v>2</v>
      </c>
      <c r="H74" s="36" t="s">
        <v>8</v>
      </c>
      <c r="I74"/>
      <c r="J74" s="46" t="s">
        <v>151</v>
      </c>
      <c r="K74" s="47">
        <v>2.97</v>
      </c>
      <c r="L74" s="48">
        <v>0.15</v>
      </c>
      <c r="M74" s="49">
        <v>0.15</v>
      </c>
      <c r="N74" s="36">
        <v>2.5499999999999901</v>
      </c>
      <c r="O74" s="36">
        <v>3.5499999999999901</v>
      </c>
      <c r="P74" s="36">
        <v>2.2999999999999998</v>
      </c>
      <c r="Q74" s="36">
        <v>2.4</v>
      </c>
      <c r="R74" s="50">
        <v>2.9375037229459937</v>
      </c>
      <c r="S74" s="50">
        <v>3.2061013945665144</v>
      </c>
      <c r="T74" s="50">
        <v>2.6495131618728673</v>
      </c>
      <c r="U74" s="50">
        <v>2.1675051681576494</v>
      </c>
      <c r="V74" s="50">
        <v>0.96</v>
      </c>
      <c r="W74" s="50">
        <v>0.95702751457800772</v>
      </c>
      <c r="X74" s="50">
        <v>0.92592592592592582</v>
      </c>
      <c r="Y74" s="50">
        <v>1.1245791245791246</v>
      </c>
      <c r="Z74" s="50">
        <v>0.95325000000000104</v>
      </c>
      <c r="AA74" s="51">
        <v>1</v>
      </c>
      <c r="AB74" s="51">
        <v>1</v>
      </c>
      <c r="AC74" s="51">
        <v>1</v>
      </c>
      <c r="AD74" s="51">
        <v>1.01</v>
      </c>
      <c r="AE74" s="51">
        <v>1</v>
      </c>
      <c r="AF74" s="51">
        <v>1</v>
      </c>
      <c r="AG74" s="52">
        <v>1.01</v>
      </c>
      <c r="AH74" s="52">
        <v>1</v>
      </c>
      <c r="AI74" s="53" cm="1">
        <f t="array" ref="AI74">MAX(IF($E$63:E73=E74,ROW($E$63:E73)-MIN(ROW($E$63:E73))+1))</f>
        <v>0</v>
      </c>
      <c r="AJ74" s="53" cm="1">
        <f t="array" ref="AJ74">MAX(IF($I$63:I73=I74,ROW($I$63:I73)-MIN(ROW($I$63:I73))+1))</f>
        <v>11</v>
      </c>
      <c r="AK74" s="51">
        <v>2.74</v>
      </c>
      <c r="AL74" s="51">
        <v>2.7631457708177538</v>
      </c>
      <c r="AM74" s="51">
        <v>3.05</v>
      </c>
      <c r="AN74" s="51">
        <v>3.0734152091849771</v>
      </c>
      <c r="AO74" s="51"/>
      <c r="AP74" s="51"/>
      <c r="AQ74" s="51"/>
      <c r="AR74" s="51"/>
      <c r="AS74" s="8"/>
      <c r="AT74" s="54">
        <v>2.4097972278113127</v>
      </c>
      <c r="AU74" s="54">
        <v>3.4270563771873142</v>
      </c>
      <c r="AV74" s="55">
        <v>2.3859378493181311</v>
      </c>
      <c r="AW74" s="55">
        <v>3.3771545773161411</v>
      </c>
      <c r="AX74" s="56">
        <v>-0.14020277218867738</v>
      </c>
      <c r="AY74" s="56">
        <v>-0.1229436228126759</v>
      </c>
      <c r="AZ74" s="56">
        <v>-0.26314639500135328</v>
      </c>
      <c r="BA74" s="56">
        <v>-1.7259149376001481E-2</v>
      </c>
      <c r="BB74" s="61">
        <v>195</v>
      </c>
      <c r="BC74" s="57">
        <v>-114</v>
      </c>
      <c r="BD74" s="57">
        <v>113</v>
      </c>
      <c r="BE74" s="57">
        <v>142</v>
      </c>
      <c r="BF74" s="95">
        <v>0.33940086953636073</v>
      </c>
      <c r="BG74" s="58">
        <v>0.53197675807311295</v>
      </c>
      <c r="BH74" s="58">
        <v>0.46936574201976178</v>
      </c>
      <c r="BI74" s="58">
        <v>0.41398576284869959</v>
      </c>
      <c r="BJ74" s="57">
        <v>191</v>
      </c>
      <c r="BK74" s="57">
        <v>-109</v>
      </c>
      <c r="BL74" s="57">
        <v>119</v>
      </c>
      <c r="BM74" s="57">
        <v>148</v>
      </c>
      <c r="BN74" s="58">
        <v>0.34371787349574012</v>
      </c>
      <c r="BO74" s="58">
        <v>0.52110750501935166</v>
      </c>
      <c r="BP74" s="58">
        <v>0.4574882881974941</v>
      </c>
      <c r="BQ74" s="58">
        <v>0.40383091935807758</v>
      </c>
      <c r="BR74" s="36">
        <v>2</v>
      </c>
      <c r="BS74" s="36">
        <v>2.4500000000000002</v>
      </c>
      <c r="BT74" s="36">
        <v>0.41905999999999999</v>
      </c>
      <c r="BU74" s="36">
        <v>0.70572999999999997</v>
      </c>
      <c r="BV74" s="36">
        <v>0.77797252904733505</v>
      </c>
      <c r="BW74" s="36">
        <v>0.79859000000000002</v>
      </c>
    </row>
    <row r="75" spans="1:75" s="36" customFormat="1" ht="16.75" customHeight="1" x14ac:dyDescent="0.2">
      <c r="A75" s="36" t="s">
        <v>271</v>
      </c>
      <c r="B75" s="36">
        <v>2025020006</v>
      </c>
      <c r="C75" s="35">
        <v>45938</v>
      </c>
      <c r="D75" s="45" t="s">
        <v>9</v>
      </c>
      <c r="E75" s="36" t="s">
        <v>17</v>
      </c>
      <c r="F75" s="45">
        <v>2</v>
      </c>
      <c r="G75" s="45">
        <v>2</v>
      </c>
      <c r="H75" s="36" t="s">
        <v>11</v>
      </c>
      <c r="I75"/>
      <c r="J75" s="46" t="s">
        <v>163</v>
      </c>
      <c r="K75" s="47">
        <v>2.97</v>
      </c>
      <c r="L75" s="48">
        <v>0.15</v>
      </c>
      <c r="M75" s="49">
        <v>0.15</v>
      </c>
      <c r="N75" s="36">
        <v>3.5499999999999901</v>
      </c>
      <c r="O75" s="36">
        <v>2.5499999999999901</v>
      </c>
      <c r="P75" s="36">
        <v>2.4</v>
      </c>
      <c r="Q75" s="36">
        <v>2.2999999999999998</v>
      </c>
      <c r="R75" s="50">
        <v>3.5109438222466101</v>
      </c>
      <c r="S75" s="50">
        <v>2.9482245394530953</v>
      </c>
      <c r="T75" s="50">
        <v>2.373595823490672</v>
      </c>
      <c r="U75" s="50">
        <v>2.6591829179380966</v>
      </c>
      <c r="V75" s="50">
        <v>1.0275000000000001</v>
      </c>
      <c r="W75" s="50">
        <v>1.0328904656929507</v>
      </c>
      <c r="X75" s="50">
        <v>1.0269360269360268</v>
      </c>
      <c r="Y75" s="50">
        <v>0.92255892255892258</v>
      </c>
      <c r="Z75" s="50">
        <v>0.9796277665995976</v>
      </c>
      <c r="AA75" s="51">
        <v>1</v>
      </c>
      <c r="AB75" s="51">
        <v>1</v>
      </c>
      <c r="AC75" s="51">
        <v>1.01</v>
      </c>
      <c r="AD75" s="51">
        <v>1</v>
      </c>
      <c r="AE75" s="51">
        <v>1</v>
      </c>
      <c r="AF75" s="51">
        <v>1</v>
      </c>
      <c r="AG75" s="52">
        <v>1</v>
      </c>
      <c r="AH75" s="52">
        <v>1</v>
      </c>
      <c r="AI75" s="53" cm="1">
        <f t="array" ref="AI75">MAX(IF($E$63:E74=E75,ROW($E$63:E74)-MIN(ROW($E$63:E74))+1))</f>
        <v>0</v>
      </c>
      <c r="AJ75" s="53" cm="1">
        <f t="array" ref="AJ75">MAX(IF($I$63:I74=I75,ROW($I$63:I74)-MIN(ROW($I$63:I74))+1))</f>
        <v>12</v>
      </c>
      <c r="AK75" s="51">
        <v>3.34</v>
      </c>
      <c r="AL75" s="51">
        <v>3.3400512433649827</v>
      </c>
      <c r="AM75" s="51">
        <v>2.75</v>
      </c>
      <c r="AN75" s="51">
        <v>2.779733680917964</v>
      </c>
      <c r="AO75" s="51"/>
      <c r="AP75" s="51"/>
      <c r="AQ75" s="51"/>
      <c r="AR75" s="51"/>
      <c r="AS75" s="8"/>
      <c r="AT75" s="54">
        <v>3.4270563771873142</v>
      </c>
      <c r="AU75" s="54">
        <v>2.4097972278113127</v>
      </c>
      <c r="AV75" s="55">
        <v>3.3771545773161411</v>
      </c>
      <c r="AW75" s="55">
        <v>2.3859378493181311</v>
      </c>
      <c r="AX75" s="56">
        <v>-0.1229436228126759</v>
      </c>
      <c r="AY75" s="56">
        <v>-0.14020277218867738</v>
      </c>
      <c r="AZ75" s="56">
        <v>-0.26314639500135328</v>
      </c>
      <c r="BA75" s="56">
        <v>1.7259149376001481E-2</v>
      </c>
      <c r="BB75" s="61">
        <v>-195</v>
      </c>
      <c r="BC75" s="57">
        <v>114</v>
      </c>
      <c r="BD75" s="57">
        <v>-113</v>
      </c>
      <c r="BE75" s="57">
        <v>-142</v>
      </c>
      <c r="BF75" s="95">
        <v>0.66059913046363927</v>
      </c>
      <c r="BG75" s="58">
        <v>0.4680232419268871</v>
      </c>
      <c r="BH75" s="58">
        <v>0.53063425798023822</v>
      </c>
      <c r="BI75" s="58">
        <v>0.58601423715130041</v>
      </c>
      <c r="BJ75" s="57">
        <v>-191</v>
      </c>
      <c r="BK75" s="57">
        <v>109</v>
      </c>
      <c r="BL75" s="57">
        <v>-119</v>
      </c>
      <c r="BM75" s="57">
        <v>-148</v>
      </c>
      <c r="BN75" s="58">
        <v>0.65628212650425988</v>
      </c>
      <c r="BO75" s="58">
        <v>0.4788924949806484</v>
      </c>
      <c r="BP75" s="58">
        <v>0.5425117118025059</v>
      </c>
      <c r="BQ75" s="58">
        <v>0.59616908064192242</v>
      </c>
      <c r="BR75" s="36">
        <v>2</v>
      </c>
      <c r="BS75" s="36">
        <v>2.5</v>
      </c>
      <c r="BT75" s="36">
        <v>0.40494000000000002</v>
      </c>
      <c r="BU75" s="36">
        <v>0.69799999999999995</v>
      </c>
      <c r="BV75" s="36">
        <v>0.76886641772137898</v>
      </c>
      <c r="BW75" s="36">
        <v>0.79017000000000004</v>
      </c>
    </row>
    <row r="76" spans="1:75" s="36" customFormat="1" ht="16.75" customHeight="1" x14ac:dyDescent="0.2">
      <c r="A76" s="36" t="s">
        <v>272</v>
      </c>
      <c r="B76" s="36">
        <v>2025020007</v>
      </c>
      <c r="C76" s="35">
        <v>45938</v>
      </c>
      <c r="D76" s="45" t="s">
        <v>6</v>
      </c>
      <c r="E76" s="36" t="s">
        <v>28</v>
      </c>
      <c r="F76" s="45">
        <v>0</v>
      </c>
      <c r="G76" s="45">
        <v>2</v>
      </c>
      <c r="H76" s="36" t="s">
        <v>29</v>
      </c>
      <c r="I76"/>
      <c r="J76" s="46" t="s">
        <v>168</v>
      </c>
      <c r="K76" s="47">
        <v>2.97</v>
      </c>
      <c r="L76" s="48">
        <v>0.15</v>
      </c>
      <c r="M76" s="49">
        <v>0.15</v>
      </c>
      <c r="N76" s="36">
        <v>2.44999999999999</v>
      </c>
      <c r="O76" s="36">
        <v>3.44999999999999</v>
      </c>
      <c r="P76" s="36">
        <v>1.83</v>
      </c>
      <c r="Q76" s="36">
        <v>2.85</v>
      </c>
      <c r="R76" s="50">
        <v>3.0288297138030509</v>
      </c>
      <c r="S76" s="50">
        <v>2.6863415283278411</v>
      </c>
      <c r="T76" s="50">
        <v>2.2623503576569823</v>
      </c>
      <c r="U76" s="50">
        <v>2.2191516973143104</v>
      </c>
      <c r="V76" s="50">
        <v>0.90300000000000002</v>
      </c>
      <c r="W76" s="50">
        <v>0.92051577291954856</v>
      </c>
      <c r="X76" s="50">
        <v>0.91582491582491588</v>
      </c>
      <c r="Y76" s="50">
        <v>1.1178451178451176</v>
      </c>
      <c r="Z76" s="50">
        <v>1.0606305578011319</v>
      </c>
      <c r="AA76" s="51">
        <v>1</v>
      </c>
      <c r="AB76" s="51">
        <v>1</v>
      </c>
      <c r="AC76" s="51">
        <v>1.01</v>
      </c>
      <c r="AD76" s="51">
        <v>0.99</v>
      </c>
      <c r="AE76" s="51">
        <v>1</v>
      </c>
      <c r="AF76" s="51">
        <v>1</v>
      </c>
      <c r="AG76" s="52">
        <v>1</v>
      </c>
      <c r="AH76" s="52">
        <v>1</v>
      </c>
      <c r="AI76" s="53" cm="1">
        <f t="array" ref="AI76">MAX(IF($E$63:E75=E76,ROW($E$63:E75)-MIN(ROW($E$63:E75))+1))</f>
        <v>7</v>
      </c>
      <c r="AJ76" s="53" cm="1">
        <f t="array" ref="AJ76">MAX(IF($I$63:I75=I76,ROW($I$63:I75)-MIN(ROW($I$63:I75))+1))</f>
        <v>13</v>
      </c>
      <c r="AK76" s="51">
        <v>2.9348471638667584</v>
      </c>
      <c r="AL76" s="51">
        <v>2.9316987608439153</v>
      </c>
      <c r="AM76" s="51">
        <v>2.7083234981492632</v>
      </c>
      <c r="AN76" s="51">
        <v>2.7050262026760494</v>
      </c>
      <c r="AO76" s="51"/>
      <c r="AP76" s="51"/>
      <c r="AQ76" s="51"/>
      <c r="AR76" s="51"/>
      <c r="AS76" s="8"/>
      <c r="AT76" s="54">
        <v>2.3520936338956107</v>
      </c>
      <c r="AU76" s="54">
        <v>3.4491433175434274</v>
      </c>
      <c r="AV76" s="55">
        <v>2.3288055781144661</v>
      </c>
      <c r="AW76" s="55">
        <v>3.4782308839304896</v>
      </c>
      <c r="AX76" s="56">
        <v>-9.7906366104379305E-2</v>
      </c>
      <c r="AY76" s="56">
        <v>-8.5668245656256303E-4</v>
      </c>
      <c r="AZ76" s="56">
        <v>-9.8763048560941868E-2</v>
      </c>
      <c r="BA76" s="56">
        <v>-9.7049683647816742E-2</v>
      </c>
      <c r="BB76" s="61">
        <v>206</v>
      </c>
      <c r="BC76" s="57">
        <v>-111</v>
      </c>
      <c r="BD76" s="57">
        <v>116</v>
      </c>
      <c r="BE76" s="57">
        <v>144</v>
      </c>
      <c r="BF76" s="95">
        <v>0.32692575237323052</v>
      </c>
      <c r="BG76" s="58">
        <v>0.52640012098146594</v>
      </c>
      <c r="BH76" s="58">
        <v>0.4636206070085005</v>
      </c>
      <c r="BI76" s="58">
        <v>0.40935651152820107</v>
      </c>
      <c r="BJ76" s="57">
        <v>212</v>
      </c>
      <c r="BK76" s="57">
        <v>-112</v>
      </c>
      <c r="BL76" s="57">
        <v>115</v>
      </c>
      <c r="BM76" s="57">
        <v>144</v>
      </c>
      <c r="BN76" s="58">
        <v>0.32078514140703829</v>
      </c>
      <c r="BO76" s="58">
        <v>0.52796359499414847</v>
      </c>
      <c r="BP76" s="58">
        <v>0.46517995391951794</v>
      </c>
      <c r="BQ76" s="58">
        <v>0.41057189413191708</v>
      </c>
      <c r="BR76" s="36">
        <v>2</v>
      </c>
      <c r="BS76" s="36">
        <v>2.5499999999999998</v>
      </c>
      <c r="BT76" s="36">
        <v>0.39793000000000001</v>
      </c>
      <c r="BU76" s="36">
        <v>0.68881999999999999</v>
      </c>
      <c r="BV76" s="36">
        <v>0.76087484811664596</v>
      </c>
      <c r="BW76" s="36">
        <v>0.78351999999999999</v>
      </c>
    </row>
    <row r="77" spans="1:75" s="36" customFormat="1" ht="16.75" customHeight="1" x14ac:dyDescent="0.2">
      <c r="A77" s="36" t="s">
        <v>273</v>
      </c>
      <c r="B77" s="36">
        <v>2025020007</v>
      </c>
      <c r="C77" s="35">
        <v>45938</v>
      </c>
      <c r="D77" s="45" t="s">
        <v>9</v>
      </c>
      <c r="E77" s="36" t="s">
        <v>25</v>
      </c>
      <c r="F77" s="45">
        <v>2</v>
      </c>
      <c r="G77" s="45">
        <v>0</v>
      </c>
      <c r="H77" s="36" t="s">
        <v>31</v>
      </c>
      <c r="I77"/>
      <c r="J77" s="46" t="s">
        <v>195</v>
      </c>
      <c r="K77" s="47">
        <v>2.97</v>
      </c>
      <c r="L77" s="48">
        <v>0.15</v>
      </c>
      <c r="M77" s="49">
        <v>0.15</v>
      </c>
      <c r="N77" s="36">
        <v>3.44999999999999</v>
      </c>
      <c r="O77" s="36">
        <v>2.44999999999999</v>
      </c>
      <c r="P77" s="36">
        <v>2.85</v>
      </c>
      <c r="Q77" s="36">
        <v>1.83</v>
      </c>
      <c r="R77" s="50">
        <v>3.2930533889851072</v>
      </c>
      <c r="S77" s="50">
        <v>2.8071025036581165</v>
      </c>
      <c r="T77" s="50">
        <v>2.720348451770314</v>
      </c>
      <c r="U77" s="50">
        <v>2.0967337068140308</v>
      </c>
      <c r="V77" s="50">
        <v>1.085</v>
      </c>
      <c r="W77" s="50">
        <v>1.0832085999357419</v>
      </c>
      <c r="X77" s="50">
        <v>0.91189343372029064</v>
      </c>
      <c r="Y77" s="50">
        <v>0.98816402823796567</v>
      </c>
      <c r="Z77" s="50">
        <v>0.9595056534315014</v>
      </c>
      <c r="AA77" s="51">
        <v>1</v>
      </c>
      <c r="AB77" s="51">
        <v>1</v>
      </c>
      <c r="AC77" s="51">
        <v>1</v>
      </c>
      <c r="AD77" s="51">
        <v>1</v>
      </c>
      <c r="AE77" s="51">
        <v>1</v>
      </c>
      <c r="AF77" s="51">
        <v>1</v>
      </c>
      <c r="AG77" s="52">
        <v>1</v>
      </c>
      <c r="AH77" s="52">
        <v>1</v>
      </c>
      <c r="AI77" s="53" cm="1">
        <f t="array" ref="AI77">MAX(IF($E$63:E76=E77,ROW($E$63:E76)-MIN(ROW($E$63:E76))+1))</f>
        <v>0</v>
      </c>
      <c r="AJ77" s="53" cm="1">
        <f t="array" ref="AJ77">MAX(IF($I$63:I76=I77,ROW($I$63:I76)-MIN(ROW($I$63:I76))+1))</f>
        <v>14</v>
      </c>
      <c r="AK77" s="51">
        <v>3.32</v>
      </c>
      <c r="AL77" s="51">
        <v>3.303072147260433</v>
      </c>
      <c r="AM77" s="51">
        <v>2.72</v>
      </c>
      <c r="AN77" s="51">
        <v>2.7330653755487178</v>
      </c>
      <c r="AO77" s="51"/>
      <c r="AP77" s="51"/>
      <c r="AQ77" s="51"/>
      <c r="AR77" s="51"/>
      <c r="AS77" s="8"/>
      <c r="AT77" s="54">
        <v>3.4491433175434274</v>
      </c>
      <c r="AU77" s="54">
        <v>2.3520936338956107</v>
      </c>
      <c r="AV77" s="55">
        <v>3.4782308839304896</v>
      </c>
      <c r="AW77" s="55">
        <v>2.3288055781144661</v>
      </c>
      <c r="AX77" s="56">
        <v>-8.5668245656256303E-4</v>
      </c>
      <c r="AY77" s="56">
        <v>-9.7906366104379305E-2</v>
      </c>
      <c r="AZ77" s="56">
        <v>-9.8763048560941868E-2</v>
      </c>
      <c r="BA77" s="56">
        <v>9.7049683647816742E-2</v>
      </c>
      <c r="BB77" s="61">
        <v>-206</v>
      </c>
      <c r="BC77" s="57">
        <v>111</v>
      </c>
      <c r="BD77" s="57">
        <v>-116</v>
      </c>
      <c r="BE77" s="57">
        <v>-144</v>
      </c>
      <c r="BF77" s="95">
        <v>0.67307424762676948</v>
      </c>
      <c r="BG77" s="58">
        <v>0.47359987901853412</v>
      </c>
      <c r="BH77" s="58">
        <v>0.5363793929914995</v>
      </c>
      <c r="BI77" s="58">
        <v>0.59064348847179893</v>
      </c>
      <c r="BJ77" s="57">
        <v>-212</v>
      </c>
      <c r="BK77" s="57">
        <v>112</v>
      </c>
      <c r="BL77" s="57">
        <v>-115</v>
      </c>
      <c r="BM77" s="57">
        <v>-144</v>
      </c>
      <c r="BN77" s="58">
        <v>0.67921485859296171</v>
      </c>
      <c r="BO77" s="58">
        <v>0.47203640500585153</v>
      </c>
      <c r="BP77" s="58">
        <v>0.53482004608048206</v>
      </c>
      <c r="BQ77" s="58">
        <v>0.58942810586808292</v>
      </c>
      <c r="BR77" s="36">
        <v>2</v>
      </c>
      <c r="BS77" s="36">
        <v>2.6</v>
      </c>
      <c r="BT77" s="36">
        <v>0.39269999999999999</v>
      </c>
      <c r="BU77" s="36">
        <v>0.68030000000000002</v>
      </c>
      <c r="BV77" s="36">
        <v>0.75330255013342995</v>
      </c>
      <c r="BW77" s="36">
        <v>0.77720999999999996</v>
      </c>
    </row>
    <row r="78" spans="1:75" s="36" customFormat="1" ht="16.75" customHeight="1" x14ac:dyDescent="0.2">
      <c r="A78" s="36" t="s">
        <v>275</v>
      </c>
      <c r="B78" s="36">
        <v>2025020008</v>
      </c>
      <c r="C78" s="35">
        <v>45939</v>
      </c>
      <c r="D78" s="45" t="s">
        <v>6</v>
      </c>
      <c r="E78" s="36" t="s">
        <v>14</v>
      </c>
      <c r="F78" s="45">
        <v>1</v>
      </c>
      <c r="G78" s="45">
        <v>0</v>
      </c>
      <c r="H78" s="36" t="s">
        <v>52</v>
      </c>
      <c r="I78"/>
      <c r="J78" s="46" t="s">
        <v>156</v>
      </c>
      <c r="K78" s="47">
        <v>2.97</v>
      </c>
      <c r="L78" s="48">
        <v>0.15</v>
      </c>
      <c r="M78" s="49">
        <v>0.15</v>
      </c>
      <c r="N78" s="36">
        <v>2.6499999999999901</v>
      </c>
      <c r="O78" s="36">
        <v>3.19999999999999</v>
      </c>
      <c r="P78" s="36">
        <v>2</v>
      </c>
      <c r="Q78" s="36">
        <v>4</v>
      </c>
      <c r="R78" s="50">
        <v>2.3662886667595995</v>
      </c>
      <c r="S78" s="50">
        <v>3.4933112216050923</v>
      </c>
      <c r="T78" s="50">
        <v>1.7858782390638555</v>
      </c>
      <c r="U78" s="50">
        <v>4.3666390270063795</v>
      </c>
      <c r="V78" s="50">
        <v>1.04</v>
      </c>
      <c r="W78" s="50">
        <v>1.0074936850113505</v>
      </c>
      <c r="X78" s="50">
        <v>1.0101010101010099</v>
      </c>
      <c r="Y78" s="50">
        <v>0.91166367489511624</v>
      </c>
      <c r="Z78" s="50">
        <v>1.0001</v>
      </c>
      <c r="AA78" s="51">
        <v>1</v>
      </c>
      <c r="AB78" s="51">
        <v>1</v>
      </c>
      <c r="AC78" s="51">
        <v>0.99</v>
      </c>
      <c r="AD78" s="51">
        <v>1.01</v>
      </c>
      <c r="AE78" s="51">
        <v>1</v>
      </c>
      <c r="AF78" s="51">
        <v>1</v>
      </c>
      <c r="AG78" s="52">
        <v>1</v>
      </c>
      <c r="AH78" s="52">
        <v>1</v>
      </c>
      <c r="AI78" s="53" cm="1">
        <f t="array" ref="AI78">MAX(IF($E$63:E77=E78,ROW($E$63:E77)-MIN(ROW($E$63:E77))+1))</f>
        <v>2</v>
      </c>
      <c r="AJ78" s="53" cm="1">
        <f t="array" ref="AJ78">MAX(IF($I$63:I77=I78,ROW($I$63:I77)-MIN(ROW($I$63:I77))+1))</f>
        <v>15</v>
      </c>
      <c r="AK78" s="51">
        <v>2.6082773218492035</v>
      </c>
      <c r="AL78" s="51">
        <v>2.58</v>
      </c>
      <c r="AM78" s="51">
        <v>3.4298439592365044</v>
      </c>
      <c r="AN78" s="51">
        <v>3.4393640485917927</v>
      </c>
      <c r="AO78" s="51"/>
      <c r="AP78" s="51"/>
      <c r="AQ78" s="51"/>
      <c r="AR78" s="51"/>
      <c r="AS78" s="8"/>
      <c r="AT78" s="54">
        <v>2.93</v>
      </c>
      <c r="AU78" s="54">
        <v>3.23</v>
      </c>
      <c r="AV78" s="55">
        <v>3.0152471956795304</v>
      </c>
      <c r="AW78" s="55">
        <v>3.1418616817409699</v>
      </c>
      <c r="AX78" s="56">
        <v>0.28000000000001002</v>
      </c>
      <c r="AY78" s="56">
        <v>3.0000000000010019E-2</v>
      </c>
      <c r="AZ78" s="56">
        <v>0.31000000000002004</v>
      </c>
      <c r="BA78" s="56">
        <v>0.25</v>
      </c>
      <c r="BB78" s="61">
        <v>123</v>
      </c>
      <c r="BC78" s="57">
        <v>-142</v>
      </c>
      <c r="BD78" s="57">
        <v>-115</v>
      </c>
      <c r="BE78" s="57">
        <v>111</v>
      </c>
      <c r="BF78" s="95">
        <v>0.44803080000000001</v>
      </c>
      <c r="BG78" s="58">
        <v>0.58756879999999989</v>
      </c>
      <c r="BH78" s="58">
        <v>0.53480747720623545</v>
      </c>
      <c r="BI78" s="58">
        <v>0.47414439999999991</v>
      </c>
      <c r="BJ78" s="57">
        <v>110</v>
      </c>
      <c r="BK78" s="57">
        <v>-142</v>
      </c>
      <c r="BL78" s="57">
        <v>-114</v>
      </c>
      <c r="BM78" s="57">
        <v>111</v>
      </c>
      <c r="BN78" s="58">
        <v>0.47546319779958007</v>
      </c>
      <c r="BO78" s="58">
        <v>0.58595789582821389</v>
      </c>
      <c r="BP78" s="58">
        <v>0.53360121914215508</v>
      </c>
      <c r="BQ78" s="58">
        <v>0.47370654299316228</v>
      </c>
      <c r="BR78" s="36">
        <v>2</v>
      </c>
      <c r="BS78" s="36">
        <v>2.65</v>
      </c>
      <c r="BT78" s="36">
        <v>0.38368000000000002</v>
      </c>
      <c r="BU78" s="36">
        <v>0.67293999999999998</v>
      </c>
      <c r="BV78" s="36">
        <v>0.74706365594262703</v>
      </c>
      <c r="BW78" s="36">
        <v>0.77215999999999996</v>
      </c>
    </row>
    <row r="79" spans="1:75" s="36" customFormat="1" ht="16.75" customHeight="1" x14ac:dyDescent="0.2">
      <c r="A79" s="36" t="s">
        <v>276</v>
      </c>
      <c r="B79" s="36">
        <v>2025020008</v>
      </c>
      <c r="C79" s="35">
        <v>45939</v>
      </c>
      <c r="D79" s="45" t="s">
        <v>9</v>
      </c>
      <c r="E79" s="36" t="s">
        <v>7</v>
      </c>
      <c r="F79" s="45">
        <v>0</v>
      </c>
      <c r="G79" s="45">
        <v>1</v>
      </c>
      <c r="H79" s="36" t="s">
        <v>53</v>
      </c>
      <c r="I79"/>
      <c r="J79" s="46" t="s">
        <v>149</v>
      </c>
      <c r="K79" s="47">
        <v>2.97</v>
      </c>
      <c r="L79" s="48">
        <v>0.15</v>
      </c>
      <c r="M79" s="49">
        <v>0.15</v>
      </c>
      <c r="N79" s="36">
        <v>3.19999999999999</v>
      </c>
      <c r="O79" s="36">
        <v>2.6499999999999901</v>
      </c>
      <c r="P79" s="36">
        <v>4</v>
      </c>
      <c r="Q79" s="36">
        <v>2</v>
      </c>
      <c r="R79" s="50">
        <v>2.7577444343132274</v>
      </c>
      <c r="S79" s="50">
        <v>2.7216684134054732</v>
      </c>
      <c r="T79" s="50">
        <v>3.4471805428915454</v>
      </c>
      <c r="U79" s="50">
        <v>2.054089368607912</v>
      </c>
      <c r="V79" s="50">
        <v>1</v>
      </c>
      <c r="W79" s="50">
        <v>1.0046958799928625</v>
      </c>
      <c r="X79" s="50">
        <v>1.1548296159045468</v>
      </c>
      <c r="Y79" s="50">
        <v>0.87820785247447919</v>
      </c>
      <c r="Z79" s="50">
        <v>1.1004517672070158</v>
      </c>
      <c r="AA79" s="51">
        <v>1</v>
      </c>
      <c r="AB79" s="51">
        <v>1</v>
      </c>
      <c r="AC79" s="51">
        <v>1.01</v>
      </c>
      <c r="AD79" s="51">
        <v>0.99</v>
      </c>
      <c r="AE79" s="51">
        <v>1</v>
      </c>
      <c r="AF79" s="51">
        <v>1</v>
      </c>
      <c r="AG79" s="52">
        <v>1</v>
      </c>
      <c r="AH79" s="52">
        <v>1</v>
      </c>
      <c r="AI79" s="53" cm="1">
        <f t="array" ref="AI79">MAX(IF($E$63:E78=E79,ROW($E$63:E78)-MIN(ROW($E$63:E78))+1))</f>
        <v>10</v>
      </c>
      <c r="AJ79" s="53" cm="1">
        <f t="array" ref="AJ79">MAX(IF($I$63:I78=I79,ROW($I$63:I78)-MIN(ROW($I$63:I78))+1))</f>
        <v>16</v>
      </c>
      <c r="AK79" s="51">
        <v>2.7076411144384953</v>
      </c>
      <c r="AL79" s="51">
        <v>2.71</v>
      </c>
      <c r="AM79" s="51">
        <v>3</v>
      </c>
      <c r="AN79" s="51">
        <v>3</v>
      </c>
      <c r="AO79" s="51"/>
      <c r="AP79" s="51"/>
      <c r="AQ79" s="51"/>
      <c r="AR79" s="51"/>
      <c r="AS79" s="8"/>
      <c r="AT79" s="54">
        <v>3.23</v>
      </c>
      <c r="AU79" s="54">
        <v>2.93</v>
      </c>
      <c r="AV79" s="55">
        <v>3.1418616817409699</v>
      </c>
      <c r="AW79" s="55">
        <v>3.0152471956795304</v>
      </c>
      <c r="AX79" s="56">
        <v>3.0000000000010019E-2</v>
      </c>
      <c r="AY79" s="56">
        <v>0.28000000000001002</v>
      </c>
      <c r="AZ79" s="56">
        <v>0.31000000000002004</v>
      </c>
      <c r="BA79" s="56">
        <v>-0.25</v>
      </c>
      <c r="BB79" s="61">
        <v>-123</v>
      </c>
      <c r="BC79" s="57">
        <v>142</v>
      </c>
      <c r="BD79" s="57">
        <v>115</v>
      </c>
      <c r="BE79" s="57">
        <v>-111</v>
      </c>
      <c r="BF79" s="95">
        <v>0.55196920000000005</v>
      </c>
      <c r="BG79" s="58">
        <v>0.41243120000000005</v>
      </c>
      <c r="BH79" s="58">
        <v>0.46519252279376455</v>
      </c>
      <c r="BI79" s="58">
        <v>0.52585560000000009</v>
      </c>
      <c r="BJ79" s="57">
        <v>-110</v>
      </c>
      <c r="BK79" s="57">
        <v>142</v>
      </c>
      <c r="BL79" s="57">
        <v>114</v>
      </c>
      <c r="BM79" s="57">
        <v>-111</v>
      </c>
      <c r="BN79" s="58">
        <v>0.52453680220041998</v>
      </c>
      <c r="BO79" s="58">
        <v>0.41404210417178611</v>
      </c>
      <c r="BP79" s="58">
        <v>0.46639878085784492</v>
      </c>
      <c r="BQ79" s="58">
        <v>0.52629345700683772</v>
      </c>
      <c r="BR79" s="36">
        <v>2</v>
      </c>
      <c r="BS79" s="36">
        <v>2.7</v>
      </c>
      <c r="BT79" s="36">
        <v>0.37690000000000001</v>
      </c>
      <c r="BU79" s="36">
        <v>0.66132000000000002</v>
      </c>
      <c r="BV79" s="36">
        <v>0.73605128718821999</v>
      </c>
      <c r="BW79" s="36">
        <v>0.76285000000000003</v>
      </c>
    </row>
    <row r="80" spans="1:75" s="36" customFormat="1" ht="16.75" customHeight="1" x14ac:dyDescent="0.2">
      <c r="A80" s="36" t="s">
        <v>277</v>
      </c>
      <c r="B80" s="36">
        <v>2025020010</v>
      </c>
      <c r="C80" s="35">
        <v>45939</v>
      </c>
      <c r="D80" s="45" t="s">
        <v>6</v>
      </c>
      <c r="E80" s="36" t="s">
        <v>19</v>
      </c>
      <c r="F80" s="45">
        <v>0</v>
      </c>
      <c r="G80" s="45">
        <v>2</v>
      </c>
      <c r="H80" s="36" t="s">
        <v>29</v>
      </c>
      <c r="I80"/>
      <c r="J80" s="46" t="s">
        <v>171</v>
      </c>
      <c r="K80" s="47">
        <v>2.97</v>
      </c>
      <c r="L80" s="48">
        <v>0.15</v>
      </c>
      <c r="M80" s="49">
        <v>0.15</v>
      </c>
      <c r="N80" s="36">
        <v>2.8499999999999899</v>
      </c>
      <c r="O80" s="36">
        <v>3.19999999999999</v>
      </c>
      <c r="P80" s="36">
        <v>2.5</v>
      </c>
      <c r="Q80" s="36">
        <v>2.9</v>
      </c>
      <c r="R80" s="50">
        <v>3.0148814211376793</v>
      </c>
      <c r="S80" s="50">
        <v>2.9710263888560617</v>
      </c>
      <c r="T80" s="50">
        <v>2.6446328255593774</v>
      </c>
      <c r="U80" s="50">
        <v>2.6924926649008141</v>
      </c>
      <c r="V80" s="50">
        <v>0.90300000000000002</v>
      </c>
      <c r="W80" s="50">
        <v>0.92051577291954856</v>
      </c>
      <c r="X80" s="50">
        <v>1.0269360269360268</v>
      </c>
      <c r="Y80" s="50">
        <v>0.95959595959595956</v>
      </c>
      <c r="Z80" s="50">
        <v>1.0361984994076616</v>
      </c>
      <c r="AA80" s="51">
        <v>1</v>
      </c>
      <c r="AB80" s="51">
        <v>1</v>
      </c>
      <c r="AC80" s="51">
        <v>1</v>
      </c>
      <c r="AD80" s="51">
        <v>1</v>
      </c>
      <c r="AE80" s="51">
        <v>1</v>
      </c>
      <c r="AF80" s="51">
        <v>1</v>
      </c>
      <c r="AG80" s="52">
        <v>1</v>
      </c>
      <c r="AH80" s="52">
        <v>1</v>
      </c>
      <c r="AI80" s="53" cm="1">
        <f t="array" ref="AI80">MAX(IF($E$63:E79=E80,ROW($E$63:E79)-MIN(ROW($E$63:E79))+1))</f>
        <v>8</v>
      </c>
      <c r="AJ80" s="53" cm="1">
        <f t="array" ref="AJ80">MAX(IF($I$63:I79=I80,ROW($I$63:I79)-MIN(ROW($I$63:I79))+1))</f>
        <v>17</v>
      </c>
      <c r="AK80" s="51">
        <v>3.0462069505616611</v>
      </c>
      <c r="AL80" s="51">
        <v>3.0331775277475517</v>
      </c>
      <c r="AM80" s="51">
        <v>2.9930274082681159</v>
      </c>
      <c r="AN80" s="51">
        <v>2.9897272553563075</v>
      </c>
      <c r="AO80" s="51"/>
      <c r="AP80" s="51"/>
      <c r="AQ80" s="51"/>
      <c r="AR80" s="51"/>
      <c r="AS80" s="8"/>
      <c r="AT80" s="54">
        <v>2.824818475720333</v>
      </c>
      <c r="AU80" s="54">
        <v>3.2290279316053301</v>
      </c>
      <c r="AV80" s="55">
        <v>2.824818475720333</v>
      </c>
      <c r="AW80" s="55">
        <v>3.223696612854944</v>
      </c>
      <c r="AX80" s="56">
        <v>-2.5181524279656919E-2</v>
      </c>
      <c r="AY80" s="56">
        <v>2.9027931605340118E-2</v>
      </c>
      <c r="AZ80" s="56">
        <v>3.8464073256831988E-3</v>
      </c>
      <c r="BA80" s="56">
        <v>-5.4209455884997038E-2</v>
      </c>
      <c r="BB80" s="61">
        <v>130</v>
      </c>
      <c r="BC80" s="57">
        <v>-132</v>
      </c>
      <c r="BD80" s="57">
        <v>-105</v>
      </c>
      <c r="BE80" s="57">
        <v>120</v>
      </c>
      <c r="BF80" s="95">
        <v>0.4339504783871973</v>
      </c>
      <c r="BG80" s="58">
        <v>0.56856503146967596</v>
      </c>
      <c r="BH80" s="58">
        <v>0.51325978072462486</v>
      </c>
      <c r="BI80" s="58">
        <v>0.45494171149535823</v>
      </c>
      <c r="BJ80" s="57">
        <v>130</v>
      </c>
      <c r="BK80" s="57">
        <v>-131</v>
      </c>
      <c r="BL80" s="57">
        <v>-105</v>
      </c>
      <c r="BM80" s="57">
        <v>120</v>
      </c>
      <c r="BN80" s="58">
        <v>0.43489119398862819</v>
      </c>
      <c r="BO80" s="58">
        <v>0.56783338098436376</v>
      </c>
      <c r="BP80" s="58">
        <v>0.5123513868155285</v>
      </c>
      <c r="BQ80" s="58">
        <v>0.45406076645333393</v>
      </c>
      <c r="BR80" s="36">
        <v>2</v>
      </c>
      <c r="BS80" s="36">
        <v>2.75</v>
      </c>
      <c r="BT80" s="36">
        <v>0.36629</v>
      </c>
      <c r="BU80" s="36">
        <v>0.65600999999999998</v>
      </c>
      <c r="BV80" s="36">
        <v>0.73036885291530695</v>
      </c>
      <c r="BW80" s="36">
        <v>0.75782000000000005</v>
      </c>
    </row>
    <row r="81" spans="1:75" s="36" customFormat="1" ht="16.75" customHeight="1" x14ac:dyDescent="0.2">
      <c r="A81" s="36" t="s">
        <v>278</v>
      </c>
      <c r="B81" s="36">
        <v>2025020010</v>
      </c>
      <c r="C81" s="35">
        <v>45939</v>
      </c>
      <c r="D81" s="45" t="s">
        <v>9</v>
      </c>
      <c r="E81" s="36" t="s">
        <v>30</v>
      </c>
      <c r="F81" s="45">
        <v>2</v>
      </c>
      <c r="G81" s="45">
        <v>0</v>
      </c>
      <c r="H81" s="36" t="s">
        <v>31</v>
      </c>
      <c r="I81"/>
      <c r="J81" s="46" t="s">
        <v>161</v>
      </c>
      <c r="K81" s="47">
        <v>2.97</v>
      </c>
      <c r="L81" s="48">
        <v>0.15</v>
      </c>
      <c r="M81" s="49">
        <v>0.15</v>
      </c>
      <c r="N81" s="36">
        <v>3.19999999999999</v>
      </c>
      <c r="O81" s="36">
        <v>2.8499999999999899</v>
      </c>
      <c r="P81" s="36">
        <v>2.9</v>
      </c>
      <c r="Q81" s="36">
        <v>2.5</v>
      </c>
      <c r="R81" s="50">
        <v>2.8290503404174845</v>
      </c>
      <c r="S81" s="50">
        <v>3.0186354649261342</v>
      </c>
      <c r="T81" s="50">
        <v>2.5638268710033536</v>
      </c>
      <c r="U81" s="50">
        <v>2.647925846426443</v>
      </c>
      <c r="V81" s="50">
        <v>1.085</v>
      </c>
      <c r="W81" s="50">
        <v>1.0832085999357419</v>
      </c>
      <c r="X81" s="50">
        <v>1.0077533361172106</v>
      </c>
      <c r="Y81" s="50">
        <v>1.0256589059130172</v>
      </c>
      <c r="Z81" s="50">
        <v>0.99999999999999889</v>
      </c>
      <c r="AA81" s="51">
        <v>1</v>
      </c>
      <c r="AB81" s="51">
        <v>1</v>
      </c>
      <c r="AC81" s="51">
        <v>1</v>
      </c>
      <c r="AD81" s="51">
        <v>1</v>
      </c>
      <c r="AE81" s="51">
        <v>1</v>
      </c>
      <c r="AF81" s="51">
        <v>1</v>
      </c>
      <c r="AG81" s="52">
        <v>1</v>
      </c>
      <c r="AH81" s="52">
        <v>1</v>
      </c>
      <c r="AI81" s="53" cm="1">
        <f t="array" ref="AI81">MAX(IF($E$63:E80=E81,ROW($E$63:E80)-MIN(ROW($E$63:E80))+1))</f>
        <v>0</v>
      </c>
      <c r="AJ81" s="53" cm="1">
        <f t="array" ref="AJ81">MAX(IF($I$63:I80=I81,ROW($I$63:I80)-MIN(ROW($I$63:I80))+1))</f>
        <v>18</v>
      </c>
      <c r="AK81" s="51">
        <v>2.85</v>
      </c>
      <c r="AL81" s="51">
        <v>2.8408900230008047</v>
      </c>
      <c r="AM81" s="51">
        <v>3.05</v>
      </c>
      <c r="AN81" s="51">
        <v>3.0452953197389201</v>
      </c>
      <c r="AO81" s="51"/>
      <c r="AP81" s="51"/>
      <c r="AQ81" s="51"/>
      <c r="AR81" s="51"/>
      <c r="AS81" s="8"/>
      <c r="AT81" s="54">
        <v>3.2290279316053301</v>
      </c>
      <c r="AU81" s="54">
        <v>2.824818475720333</v>
      </c>
      <c r="AV81" s="55">
        <v>3.223696612854944</v>
      </c>
      <c r="AW81" s="55">
        <v>2.824818475720333</v>
      </c>
      <c r="AX81" s="56">
        <v>2.9027931605340118E-2</v>
      </c>
      <c r="AY81" s="56">
        <v>-2.5181524279656919E-2</v>
      </c>
      <c r="AZ81" s="56">
        <v>3.8464073256831988E-3</v>
      </c>
      <c r="BA81" s="56">
        <v>5.4209455884997038E-2</v>
      </c>
      <c r="BB81" s="61">
        <v>-130</v>
      </c>
      <c r="BC81" s="57">
        <v>132</v>
      </c>
      <c r="BD81" s="57">
        <v>105</v>
      </c>
      <c r="BE81" s="57">
        <v>-120</v>
      </c>
      <c r="BF81" s="95">
        <v>0.56604952161280275</v>
      </c>
      <c r="BG81" s="58">
        <v>0.43143496853032409</v>
      </c>
      <c r="BH81" s="58">
        <v>0.4867402192753752</v>
      </c>
      <c r="BI81" s="58">
        <v>0.54505828850464177</v>
      </c>
      <c r="BJ81" s="57">
        <v>-130</v>
      </c>
      <c r="BK81" s="57">
        <v>131</v>
      </c>
      <c r="BL81" s="57">
        <v>105</v>
      </c>
      <c r="BM81" s="57">
        <v>-120</v>
      </c>
      <c r="BN81" s="58">
        <v>0.56510880601137181</v>
      </c>
      <c r="BO81" s="58">
        <v>0.43216661901563624</v>
      </c>
      <c r="BP81" s="58">
        <v>0.48764861318447156</v>
      </c>
      <c r="BQ81" s="58">
        <v>0.54593923354666607</v>
      </c>
      <c r="BR81" s="36">
        <v>2</v>
      </c>
      <c r="BS81" s="36">
        <v>2.8</v>
      </c>
      <c r="BT81" s="36">
        <v>0.36022999999999999</v>
      </c>
      <c r="BU81" s="36">
        <v>0.64532</v>
      </c>
      <c r="BV81" s="36">
        <v>0.72043226829213802</v>
      </c>
      <c r="BW81" s="36">
        <v>0.74958000000000002</v>
      </c>
    </row>
    <row r="82" spans="1:75" s="36" customFormat="1" ht="16.75" customHeight="1" x14ac:dyDescent="0.2">
      <c r="A82" s="36" t="s">
        <v>279</v>
      </c>
      <c r="B82" s="36">
        <v>2025020013</v>
      </c>
      <c r="C82" s="35">
        <v>45939</v>
      </c>
      <c r="D82" s="45" t="s">
        <v>6</v>
      </c>
      <c r="E82" s="36" t="s">
        <v>37</v>
      </c>
      <c r="F82" s="45">
        <v>2</v>
      </c>
      <c r="G82" s="45">
        <v>1</v>
      </c>
      <c r="H82" s="36" t="s">
        <v>44</v>
      </c>
      <c r="I82"/>
      <c r="J82" s="46" t="s">
        <v>175</v>
      </c>
      <c r="K82" s="47">
        <v>2.97</v>
      </c>
      <c r="L82" s="48">
        <v>0.15</v>
      </c>
      <c r="M82" s="49">
        <v>0.15</v>
      </c>
      <c r="N82" s="36">
        <v>3.0499999999999901</v>
      </c>
      <c r="O82" s="36">
        <v>2.8999999999999901</v>
      </c>
      <c r="P82" s="36">
        <v>3.4</v>
      </c>
      <c r="Q82" s="36">
        <v>4</v>
      </c>
      <c r="R82" s="50">
        <v>2.9055572697456769</v>
      </c>
      <c r="S82" s="50">
        <v>3.2842314562084862</v>
      </c>
      <c r="T82" s="50">
        <v>3.2389818744706012</v>
      </c>
      <c r="U82" s="50">
        <v>4.5299744223565481</v>
      </c>
      <c r="V82" s="50">
        <v>0.96</v>
      </c>
      <c r="W82" s="50">
        <v>0.96305398776725637</v>
      </c>
      <c r="X82" s="50">
        <v>1.1225366661894953</v>
      </c>
      <c r="Y82" s="50">
        <v>0.90880812239695963</v>
      </c>
      <c r="Z82" s="50">
        <v>0.94062078272604577</v>
      </c>
      <c r="AA82" s="51">
        <v>1</v>
      </c>
      <c r="AB82" s="51">
        <v>1</v>
      </c>
      <c r="AC82" s="51">
        <v>1</v>
      </c>
      <c r="AD82" s="51">
        <v>1</v>
      </c>
      <c r="AE82" s="51">
        <v>1</v>
      </c>
      <c r="AF82" s="51">
        <v>1</v>
      </c>
      <c r="AG82" s="52">
        <v>1</v>
      </c>
      <c r="AH82" s="52">
        <v>1</v>
      </c>
      <c r="AI82" s="53" cm="1">
        <f t="array" ref="AI82">MAX(IF($E$63:E81=E82,ROW($E$63:E81)-MIN(ROW($E$63:E81))+1))</f>
        <v>0</v>
      </c>
      <c r="AJ82" s="53" cm="1">
        <f t="array" ref="AJ82">MAX(IF($I$63:I81=I82,ROW($I$63:I81)-MIN(ROW($I$63:I81))+1))</f>
        <v>19</v>
      </c>
      <c r="AK82" s="51">
        <v>2.73</v>
      </c>
      <c r="AL82" s="51">
        <v>2.7638356440681622</v>
      </c>
      <c r="AM82" s="51">
        <v>3.1</v>
      </c>
      <c r="AN82" s="51">
        <v>3.1276347184312727</v>
      </c>
      <c r="AO82" s="51"/>
      <c r="AP82" s="51"/>
      <c r="AQ82" s="51"/>
      <c r="AR82" s="51"/>
      <c r="AS82" s="8"/>
      <c r="AT82" s="54">
        <v>2.84</v>
      </c>
      <c r="AU82" s="54">
        <v>2.77</v>
      </c>
      <c r="AV82" s="55">
        <v>2.8566277160016962</v>
      </c>
      <c r="AW82" s="55">
        <v>2.7373222989522685</v>
      </c>
      <c r="AX82" s="56">
        <v>-0.20999999999999019</v>
      </c>
      <c r="AY82" s="56">
        <v>-0.12999999999999012</v>
      </c>
      <c r="AZ82" s="56">
        <v>-0.33999999999998032</v>
      </c>
      <c r="BA82" s="56">
        <v>-8.0000000000000071E-2</v>
      </c>
      <c r="BB82" s="61">
        <v>-108</v>
      </c>
      <c r="BC82" s="57">
        <v>100</v>
      </c>
      <c r="BD82" s="57">
        <v>130</v>
      </c>
      <c r="BE82" s="57">
        <v>159</v>
      </c>
      <c r="BF82" s="95">
        <v>0.51810159999999994</v>
      </c>
      <c r="BG82" s="58">
        <v>0.49905479999999991</v>
      </c>
      <c r="BH82" s="58">
        <v>0.43513596775514762</v>
      </c>
      <c r="BI82" s="58">
        <v>0.38589679999999993</v>
      </c>
      <c r="BJ82" s="57">
        <v>-111</v>
      </c>
      <c r="BK82" s="57">
        <v>101</v>
      </c>
      <c r="BL82" s="57">
        <v>131</v>
      </c>
      <c r="BM82" s="57">
        <v>161</v>
      </c>
      <c r="BN82" s="58">
        <v>0.52507507938678233</v>
      </c>
      <c r="BO82" s="58">
        <v>0.49660766048194005</v>
      </c>
      <c r="BP82" s="58">
        <v>0.43242316638431677</v>
      </c>
      <c r="BQ82" s="58">
        <v>0.3835254840764174</v>
      </c>
      <c r="BR82" s="36">
        <v>2</v>
      </c>
      <c r="BS82" s="36">
        <v>2.85</v>
      </c>
      <c r="BT82" s="36">
        <v>0.35398000000000002</v>
      </c>
      <c r="BU82" s="36">
        <v>0.63571</v>
      </c>
      <c r="BV82" s="36">
        <v>0.70956112152870698</v>
      </c>
      <c r="BW82" s="36">
        <v>0.73978999999999995</v>
      </c>
    </row>
    <row r="83" spans="1:75" s="36" customFormat="1" ht="16.75" customHeight="1" x14ac:dyDescent="0.2">
      <c r="A83" s="36" t="s">
        <v>280</v>
      </c>
      <c r="B83" s="36">
        <v>2025020013</v>
      </c>
      <c r="C83" s="35">
        <v>45939</v>
      </c>
      <c r="D83" s="45" t="s">
        <v>9</v>
      </c>
      <c r="E83" s="36" t="s">
        <v>21</v>
      </c>
      <c r="F83" s="45">
        <v>1</v>
      </c>
      <c r="G83" s="45">
        <v>2</v>
      </c>
      <c r="H83" s="36" t="s">
        <v>45</v>
      </c>
      <c r="I83"/>
      <c r="J83" s="46" t="s">
        <v>181</v>
      </c>
      <c r="K83" s="47">
        <v>2.97</v>
      </c>
      <c r="L83" s="48">
        <v>0.15</v>
      </c>
      <c r="M83" s="49">
        <v>0.15</v>
      </c>
      <c r="N83" s="36">
        <v>2.8999999999999901</v>
      </c>
      <c r="O83" s="36">
        <v>3.0499999999999901</v>
      </c>
      <c r="P83" s="36">
        <v>4</v>
      </c>
      <c r="Q83" s="36">
        <v>3.4</v>
      </c>
      <c r="R83" s="50">
        <v>2.8595698654853501</v>
      </c>
      <c r="S83" s="50">
        <v>3.548328159662566</v>
      </c>
      <c r="T83" s="50">
        <v>3.9442342972211861</v>
      </c>
      <c r="U83" s="50">
        <v>3.9555133583123818</v>
      </c>
      <c r="V83" s="50">
        <v>1.0349999999999999</v>
      </c>
      <c r="W83" s="50">
        <v>1.0329456510400874</v>
      </c>
      <c r="X83" s="50">
        <v>1.0437710437710437</v>
      </c>
      <c r="Y83" s="50">
        <v>0.91919191919191912</v>
      </c>
      <c r="Z83" s="50">
        <v>0.97099999999999997</v>
      </c>
      <c r="AA83" s="51">
        <v>1</v>
      </c>
      <c r="AB83" s="51">
        <v>1</v>
      </c>
      <c r="AC83" s="51">
        <v>1</v>
      </c>
      <c r="AD83" s="51">
        <v>1</v>
      </c>
      <c r="AE83" s="51">
        <v>1</v>
      </c>
      <c r="AF83" s="51">
        <v>1</v>
      </c>
      <c r="AG83" s="52">
        <v>1.02</v>
      </c>
      <c r="AH83" s="52">
        <v>0.98</v>
      </c>
      <c r="AI83" s="53" cm="1">
        <f t="array" ref="AI83">MAX(IF($E$63:E82=E83,ROW($E$63:E82)-MIN(ROW($E$63:E82))+1))</f>
        <v>4</v>
      </c>
      <c r="AJ83" s="53" cm="1">
        <f t="array" ref="AJ83">MAX(IF($I$63:I82=I83,ROW($I$63:I82)-MIN(ROW($I$63:I82))+1))</f>
        <v>20</v>
      </c>
      <c r="AK83" s="51">
        <v>2.6991601235189702</v>
      </c>
      <c r="AL83" s="51">
        <v>2.7476265345279836</v>
      </c>
      <c r="AM83" s="51">
        <v>3.3339338985828015</v>
      </c>
      <c r="AN83" s="51">
        <v>3.3660930377447662</v>
      </c>
      <c r="AO83" s="51"/>
      <c r="AP83" s="51"/>
      <c r="AQ83" s="51"/>
      <c r="AR83" s="51"/>
      <c r="AS83" s="8"/>
      <c r="AT83" s="54">
        <v>2.77</v>
      </c>
      <c r="AU83" s="54">
        <v>2.84</v>
      </c>
      <c r="AV83" s="55">
        <v>2.7373222989522685</v>
      </c>
      <c r="AW83" s="55">
        <v>2.8566277160016962</v>
      </c>
      <c r="AX83" s="56">
        <v>-0.12999999999999012</v>
      </c>
      <c r="AY83" s="56">
        <v>-0.20999999999999019</v>
      </c>
      <c r="AZ83" s="56">
        <v>-0.33999999999998032</v>
      </c>
      <c r="BA83" s="56">
        <v>8.0000000000000071E-2</v>
      </c>
      <c r="BB83" s="61">
        <v>108</v>
      </c>
      <c r="BC83" s="57">
        <v>-100</v>
      </c>
      <c r="BD83" s="57">
        <v>-130</v>
      </c>
      <c r="BE83" s="57">
        <v>-159</v>
      </c>
      <c r="BF83" s="95">
        <v>0.48189840000000006</v>
      </c>
      <c r="BG83" s="58">
        <v>0.50094520000000009</v>
      </c>
      <c r="BH83" s="58">
        <v>0.56486403224485238</v>
      </c>
      <c r="BI83" s="58">
        <v>0.61410320000000007</v>
      </c>
      <c r="BJ83" s="57">
        <v>111</v>
      </c>
      <c r="BK83" s="57">
        <v>-101</v>
      </c>
      <c r="BL83" s="57">
        <v>-131</v>
      </c>
      <c r="BM83" s="57">
        <v>-161</v>
      </c>
      <c r="BN83" s="58">
        <v>0.47492492061321767</v>
      </c>
      <c r="BO83" s="58">
        <v>0.50339233951805995</v>
      </c>
      <c r="BP83" s="58">
        <v>0.56757683361568323</v>
      </c>
      <c r="BQ83" s="58">
        <v>0.6164745159235826</v>
      </c>
      <c r="BR83" s="36">
        <v>2</v>
      </c>
      <c r="BS83" s="36">
        <v>2.9</v>
      </c>
      <c r="BT83" s="36">
        <v>0.34414</v>
      </c>
      <c r="BU83" s="36">
        <v>0.62980000000000003</v>
      </c>
      <c r="BV83" s="36">
        <v>0.70504209206519797</v>
      </c>
      <c r="BW83" s="36">
        <v>0.73651999999999995</v>
      </c>
    </row>
    <row r="84" spans="1:75" s="36" customFormat="1" ht="16.75" customHeight="1" x14ac:dyDescent="0.2">
      <c r="A84" s="36" t="s">
        <v>281</v>
      </c>
      <c r="B84" s="36">
        <v>2025020009</v>
      </c>
      <c r="C84" s="35">
        <v>45939</v>
      </c>
      <c r="D84" s="45" t="s">
        <v>6</v>
      </c>
      <c r="E84" s="36" t="s">
        <v>20</v>
      </c>
      <c r="F84" s="45">
        <v>1</v>
      </c>
      <c r="G84" s="45">
        <v>2</v>
      </c>
      <c r="H84" s="36" t="s">
        <v>36</v>
      </c>
      <c r="I84"/>
      <c r="J84" s="46" t="s">
        <v>177</v>
      </c>
      <c r="K84" s="47">
        <v>2.97</v>
      </c>
      <c r="L84" s="48">
        <v>0.15</v>
      </c>
      <c r="M84" s="49">
        <v>0.15</v>
      </c>
      <c r="N84" s="36">
        <v>3.0499999999999901</v>
      </c>
      <c r="O84" s="36">
        <v>3.0499999999999901</v>
      </c>
      <c r="P84" s="36">
        <v>3.1</v>
      </c>
      <c r="Q84" s="36">
        <v>2.7</v>
      </c>
      <c r="R84" s="50">
        <v>2.8820932004201807</v>
      </c>
      <c r="S84" s="50">
        <v>3.0093655829501103</v>
      </c>
      <c r="T84" s="50">
        <v>2.9293406299352758</v>
      </c>
      <c r="U84" s="50">
        <v>2.66402854884109</v>
      </c>
      <c r="V84" s="50">
        <v>0.97</v>
      </c>
      <c r="W84" s="50">
        <v>0.95751047349149665</v>
      </c>
      <c r="X84" s="50">
        <v>1.0942760942760943</v>
      </c>
      <c r="Y84" s="50">
        <v>1.0202020202020201</v>
      </c>
      <c r="Z84" s="50">
        <v>0.9553398058252428</v>
      </c>
      <c r="AA84" s="51">
        <v>1</v>
      </c>
      <c r="AB84" s="51">
        <v>1</v>
      </c>
      <c r="AC84" s="51">
        <v>1</v>
      </c>
      <c r="AD84" s="51">
        <v>1</v>
      </c>
      <c r="AE84" s="51">
        <v>1</v>
      </c>
      <c r="AF84" s="51">
        <v>1</v>
      </c>
      <c r="AG84" s="52">
        <v>1</v>
      </c>
      <c r="AH84" s="52">
        <v>1</v>
      </c>
      <c r="AI84" s="53" cm="1">
        <f t="array" ref="AI84">MAX(IF($E$63:E83=E84,ROW($E$63:E83)-MIN(ROW($E$63:E83))+1))</f>
        <v>5</v>
      </c>
      <c r="AJ84" s="53" cm="1">
        <f t="array" ref="AJ84">MAX(IF($I$63:I83=I84,ROW($I$63:I83)-MIN(ROW($I$63:I83))+1))</f>
        <v>21</v>
      </c>
      <c r="AK84" s="51">
        <v>3.0182951862909388</v>
      </c>
      <c r="AL84" s="51">
        <v>2.9989279555744144</v>
      </c>
      <c r="AM84" s="51">
        <v>2.9509474484740981</v>
      </c>
      <c r="AN84" s="51">
        <v>2.9597101686454996</v>
      </c>
      <c r="AO84" s="51"/>
      <c r="AP84" s="51"/>
      <c r="AQ84" s="51"/>
      <c r="AR84" s="51"/>
      <c r="AS84" s="8"/>
      <c r="AT84" s="54">
        <v>3.22</v>
      </c>
      <c r="AU84" s="54">
        <v>3.03</v>
      </c>
      <c r="AV84" s="55">
        <v>3.235800447989901</v>
      </c>
      <c r="AW84" s="55">
        <v>2.9907930657673041</v>
      </c>
      <c r="AX84" s="56">
        <v>0.17000000000001014</v>
      </c>
      <c r="AY84" s="56">
        <v>-1.9999999999990248E-2</v>
      </c>
      <c r="AZ84" s="56">
        <v>0.1500000000000199</v>
      </c>
      <c r="BA84" s="56">
        <v>0.19000000000000039</v>
      </c>
      <c r="BB84" s="61">
        <v>-114</v>
      </c>
      <c r="BC84" s="57">
        <v>-150</v>
      </c>
      <c r="BD84" s="57">
        <v>-122</v>
      </c>
      <c r="BE84" s="57">
        <v>105</v>
      </c>
      <c r="BF84" s="95">
        <v>0.53275040000000007</v>
      </c>
      <c r="BG84" s="58">
        <v>0.60055159999999996</v>
      </c>
      <c r="BH84" s="58">
        <v>0.54986837642862763</v>
      </c>
      <c r="BI84" s="58">
        <v>0.48796679999999992</v>
      </c>
      <c r="BJ84" s="57">
        <v>-119</v>
      </c>
      <c r="BK84" s="57">
        <v>-149</v>
      </c>
      <c r="BL84" s="57">
        <v>-121</v>
      </c>
      <c r="BM84" s="57">
        <v>106</v>
      </c>
      <c r="BN84" s="58">
        <v>0.54258906977639165</v>
      </c>
      <c r="BO84" s="58">
        <v>0.59851997811696478</v>
      </c>
      <c r="BP84" s="58">
        <v>0.54748476847609273</v>
      </c>
      <c r="BQ84" s="58">
        <v>0.48574424428055019</v>
      </c>
      <c r="BR84" s="36">
        <v>2</v>
      </c>
      <c r="BS84" s="36">
        <v>2.95</v>
      </c>
      <c r="BT84" s="36">
        <v>0.33878999999999998</v>
      </c>
      <c r="BU84" s="36">
        <v>0.61755000000000004</v>
      </c>
      <c r="BV84" s="36">
        <v>0.69358805889686304</v>
      </c>
      <c r="BW84" s="36">
        <v>0.72718000000000005</v>
      </c>
    </row>
    <row r="85" spans="1:75" s="36" customFormat="1" ht="16.75" customHeight="1" x14ac:dyDescent="0.2">
      <c r="A85" s="36" t="s">
        <v>282</v>
      </c>
      <c r="B85" s="36">
        <v>2025020009</v>
      </c>
      <c r="C85" s="35">
        <v>45939</v>
      </c>
      <c r="D85" s="45" t="s">
        <v>9</v>
      </c>
      <c r="E85" s="36" t="s">
        <v>5</v>
      </c>
      <c r="F85" s="45">
        <v>2</v>
      </c>
      <c r="G85" s="45">
        <v>1</v>
      </c>
      <c r="H85" s="36" t="s">
        <v>38</v>
      </c>
      <c r="I85"/>
      <c r="J85" s="46" t="s">
        <v>274</v>
      </c>
      <c r="K85" s="47">
        <v>2.97</v>
      </c>
      <c r="L85" s="48">
        <v>0.15</v>
      </c>
      <c r="M85" s="49">
        <v>0.15</v>
      </c>
      <c r="N85" s="36">
        <v>3.0499999999999901</v>
      </c>
      <c r="O85" s="36">
        <v>3.0499999999999901</v>
      </c>
      <c r="P85" s="36">
        <v>2.7</v>
      </c>
      <c r="Q85" s="36">
        <v>3.1</v>
      </c>
      <c r="R85" s="50">
        <v>3.0899830903643655</v>
      </c>
      <c r="S85" s="50">
        <v>3.1033422257403771</v>
      </c>
      <c r="T85" s="50">
        <v>2.7353948668799397</v>
      </c>
      <c r="U85" s="50">
        <v>3.154216688457443</v>
      </c>
      <c r="V85" s="50">
        <v>1.0449999999999999</v>
      </c>
      <c r="W85" s="50">
        <v>1.0398742800952707</v>
      </c>
      <c r="X85" s="50">
        <v>0.99358499948622825</v>
      </c>
      <c r="Y85" s="50">
        <v>1.0162610054851646</v>
      </c>
      <c r="Z85" s="50">
        <v>1.01</v>
      </c>
      <c r="AA85" s="51">
        <v>1</v>
      </c>
      <c r="AB85" s="51">
        <v>1</v>
      </c>
      <c r="AC85" s="51">
        <v>1</v>
      </c>
      <c r="AD85" s="51">
        <v>1</v>
      </c>
      <c r="AE85" s="51">
        <v>1</v>
      </c>
      <c r="AF85" s="51">
        <v>1</v>
      </c>
      <c r="AG85" s="52">
        <v>1</v>
      </c>
      <c r="AH85" s="52">
        <v>1</v>
      </c>
      <c r="AI85" s="53" cm="1">
        <f t="array" ref="AI85">MAX(IF($E$63:E84=E85,ROW($E$63:E84)-MIN(ROW($E$63:E84))+1))</f>
        <v>0</v>
      </c>
      <c r="AJ85" s="53" cm="1">
        <f t="array" ref="AJ85">MAX(IF($I$63:I84=I85,ROW($I$63:I84)-MIN(ROW($I$63:I84))+1))</f>
        <v>22</v>
      </c>
      <c r="AK85" s="51">
        <v>3.03</v>
      </c>
      <c r="AL85" s="51">
        <v>3.0310192285262554</v>
      </c>
      <c r="AM85" s="51">
        <v>3.25</v>
      </c>
      <c r="AN85" s="51">
        <v>3.228001333861056</v>
      </c>
      <c r="AO85" s="51"/>
      <c r="AP85" s="51"/>
      <c r="AQ85" s="51"/>
      <c r="AR85" s="51"/>
      <c r="AS85" s="8"/>
      <c r="AT85" s="54">
        <v>3.03</v>
      </c>
      <c r="AU85" s="54">
        <v>3.22</v>
      </c>
      <c r="AV85" s="55">
        <v>2.9907930657673041</v>
      </c>
      <c r="AW85" s="55">
        <v>3.235800447989901</v>
      </c>
      <c r="AX85" s="56">
        <v>-1.9999999999990248E-2</v>
      </c>
      <c r="AY85" s="56">
        <v>0.17000000000001014</v>
      </c>
      <c r="AZ85" s="56">
        <v>0.1500000000000199</v>
      </c>
      <c r="BA85" s="56">
        <v>-0.19000000000000039</v>
      </c>
      <c r="BB85" s="61">
        <v>114</v>
      </c>
      <c r="BC85" s="57">
        <v>150</v>
      </c>
      <c r="BD85" s="57">
        <v>122</v>
      </c>
      <c r="BE85" s="57">
        <v>-105</v>
      </c>
      <c r="BF85" s="95">
        <v>0.46724959999999993</v>
      </c>
      <c r="BG85" s="58">
        <v>0.39944839999999998</v>
      </c>
      <c r="BH85" s="58">
        <v>0.45013162357137232</v>
      </c>
      <c r="BI85" s="58">
        <v>0.51203320000000008</v>
      </c>
      <c r="BJ85" s="57">
        <v>119</v>
      </c>
      <c r="BK85" s="57">
        <v>149</v>
      </c>
      <c r="BL85" s="57">
        <v>121</v>
      </c>
      <c r="BM85" s="57">
        <v>-106</v>
      </c>
      <c r="BN85" s="58">
        <v>0.45741093022360835</v>
      </c>
      <c r="BO85" s="58">
        <v>0.40148002188303522</v>
      </c>
      <c r="BP85" s="58">
        <v>0.45251523152390727</v>
      </c>
      <c r="BQ85" s="58">
        <v>0.51425575571944981</v>
      </c>
      <c r="BR85" s="36">
        <v>2</v>
      </c>
      <c r="BS85" s="36">
        <v>3</v>
      </c>
      <c r="BT85" s="36">
        <v>0.33080999999999999</v>
      </c>
      <c r="BU85" s="36">
        <v>0.60958999999999997</v>
      </c>
      <c r="BV85" s="36">
        <v>0.68371879135916003</v>
      </c>
      <c r="BW85" s="36">
        <v>0.71801000000000004</v>
      </c>
    </row>
    <row r="86" spans="1:75" s="36" customFormat="1" ht="16.75" customHeight="1" x14ac:dyDescent="0.2">
      <c r="A86" s="36" t="s">
        <v>283</v>
      </c>
      <c r="B86" s="36">
        <v>2025020011</v>
      </c>
      <c r="C86" s="35">
        <v>45939</v>
      </c>
      <c r="D86" s="45" t="s">
        <v>6</v>
      </c>
      <c r="E86" s="36" t="s">
        <v>39</v>
      </c>
      <c r="F86" s="45">
        <v>2</v>
      </c>
      <c r="G86" s="45">
        <v>2</v>
      </c>
      <c r="H86" s="36" t="s">
        <v>8</v>
      </c>
      <c r="I86"/>
      <c r="J86" s="46" t="s">
        <v>179</v>
      </c>
      <c r="K86" s="47">
        <v>2.97</v>
      </c>
      <c r="L86" s="48">
        <v>0.15</v>
      </c>
      <c r="M86" s="49">
        <v>0.15</v>
      </c>
      <c r="N86" s="36">
        <v>2.5999999999999899</v>
      </c>
      <c r="O86" s="36">
        <v>3.3499999999999899</v>
      </c>
      <c r="P86" s="36">
        <v>3.1</v>
      </c>
      <c r="Q86" s="36">
        <v>2.15</v>
      </c>
      <c r="R86" s="50">
        <v>3.0255124440256105</v>
      </c>
      <c r="S86" s="50">
        <v>3.0798732274472198</v>
      </c>
      <c r="T86" s="50">
        <v>3.6073417601843958</v>
      </c>
      <c r="U86" s="50">
        <v>1.976635056421356</v>
      </c>
      <c r="V86" s="50">
        <v>0.96</v>
      </c>
      <c r="W86" s="50">
        <v>0.95702751457800772</v>
      </c>
      <c r="X86" s="50">
        <v>0.94612794612794604</v>
      </c>
      <c r="Y86" s="50">
        <v>1.1144781144781144</v>
      </c>
      <c r="Z86" s="50">
        <v>0.94490066225165559</v>
      </c>
      <c r="AA86" s="51">
        <v>1</v>
      </c>
      <c r="AB86" s="51">
        <v>1</v>
      </c>
      <c r="AC86" s="51">
        <v>1.01</v>
      </c>
      <c r="AD86" s="51">
        <v>1.01</v>
      </c>
      <c r="AE86" s="51">
        <v>1</v>
      </c>
      <c r="AF86" s="51">
        <v>1</v>
      </c>
      <c r="AG86" s="52">
        <v>1</v>
      </c>
      <c r="AH86" s="52">
        <v>1</v>
      </c>
      <c r="AI86" s="53" cm="1">
        <f t="array" ref="AI86">MAX(IF($E$63:E85=E86,ROW($E$63:E85)-MIN(ROW($E$63:E85))+1))</f>
        <v>0</v>
      </c>
      <c r="AJ86" s="53" cm="1">
        <f t="array" ref="AJ86">MAX(IF($I$63:I85=I86,ROW($I$63:I85)-MIN(ROW($I$63:I85))+1))</f>
        <v>23</v>
      </c>
      <c r="AK86" s="51">
        <v>3.02</v>
      </c>
      <c r="AL86" s="51">
        <v>3.0339180262174139</v>
      </c>
      <c r="AM86" s="51">
        <v>2.85</v>
      </c>
      <c r="AN86" s="51">
        <v>2.8844809841170829</v>
      </c>
      <c r="AO86" s="51"/>
      <c r="AP86" s="51"/>
      <c r="AQ86" s="51"/>
      <c r="AR86" s="51"/>
      <c r="AS86" s="8"/>
      <c r="AT86" s="54">
        <v>2.63</v>
      </c>
      <c r="AU86" s="54">
        <v>3.19</v>
      </c>
      <c r="AV86" s="55">
        <v>2.6033236064347176</v>
      </c>
      <c r="AW86" s="55">
        <v>3.0999652566587952</v>
      </c>
      <c r="AX86" s="56">
        <v>3.0000000000010019E-2</v>
      </c>
      <c r="AY86" s="56">
        <v>-0.15999999999998993</v>
      </c>
      <c r="AZ86" s="56">
        <v>-0.12999999999997991</v>
      </c>
      <c r="BA86" s="56">
        <v>0.18999999999999995</v>
      </c>
      <c r="BB86" s="61">
        <v>146</v>
      </c>
      <c r="BC86" s="57">
        <v>-114</v>
      </c>
      <c r="BD86" s="57">
        <v>111</v>
      </c>
      <c r="BE86" s="57">
        <v>139</v>
      </c>
      <c r="BF86" s="95">
        <v>0.4072828</v>
      </c>
      <c r="BG86" s="58">
        <v>0.53360399999999986</v>
      </c>
      <c r="BH86" s="58">
        <v>0.47319570379834563</v>
      </c>
      <c r="BI86" s="58">
        <v>0.41893359999999991</v>
      </c>
      <c r="BJ86" s="57">
        <v>140</v>
      </c>
      <c r="BK86" s="57">
        <v>-105</v>
      </c>
      <c r="BL86" s="57">
        <v>123</v>
      </c>
      <c r="BM86" s="57">
        <v>151</v>
      </c>
      <c r="BN86" s="58">
        <v>0.41708142306629381</v>
      </c>
      <c r="BO86" s="58">
        <v>0.51241076390236295</v>
      </c>
      <c r="BP86" s="58">
        <v>0.44921618552285447</v>
      </c>
      <c r="BQ86" s="58">
        <v>0.39767674581260959</v>
      </c>
      <c r="BR86" s="36">
        <v>2</v>
      </c>
      <c r="BS86" s="36">
        <v>3.05</v>
      </c>
      <c r="BT86" s="36">
        <v>0.32280999999999999</v>
      </c>
      <c r="BU86" s="36">
        <v>0.60233000000000003</v>
      </c>
      <c r="BV86" s="36">
        <v>0.676820909274782</v>
      </c>
      <c r="BW86" s="36">
        <v>0.71238999999999997</v>
      </c>
    </row>
    <row r="87" spans="1:75" s="36" customFormat="1" ht="16.75" customHeight="1" x14ac:dyDescent="0.2">
      <c r="A87" s="36" t="s">
        <v>284</v>
      </c>
      <c r="B87" s="36">
        <v>2025020011</v>
      </c>
      <c r="C87" s="35">
        <v>45939</v>
      </c>
      <c r="D87" s="45" t="s">
        <v>9</v>
      </c>
      <c r="E87" s="36" t="s">
        <v>41</v>
      </c>
      <c r="F87" s="45">
        <v>2</v>
      </c>
      <c r="G87" s="45">
        <v>2</v>
      </c>
      <c r="H87" s="36" t="s">
        <v>11</v>
      </c>
      <c r="I87"/>
      <c r="J87" s="46" t="s">
        <v>187</v>
      </c>
      <c r="K87" s="47">
        <v>2.97</v>
      </c>
      <c r="L87" s="48">
        <v>0.15</v>
      </c>
      <c r="M87" s="49">
        <v>0.15</v>
      </c>
      <c r="N87" s="36">
        <v>3.3499999999999899</v>
      </c>
      <c r="O87" s="36">
        <v>2.5999999999999899</v>
      </c>
      <c r="P87" s="36">
        <v>2.15</v>
      </c>
      <c r="Q87" s="36">
        <v>3.1</v>
      </c>
      <c r="R87" s="50">
        <v>3.5769755729299288</v>
      </c>
      <c r="S87" s="50">
        <v>2.8151291283814448</v>
      </c>
      <c r="T87" s="50">
        <v>2.2956708900893643</v>
      </c>
      <c r="U87" s="50">
        <v>3.356500114608659</v>
      </c>
      <c r="V87" s="50">
        <v>1.0275000000000001</v>
      </c>
      <c r="W87" s="50">
        <v>1.0328904656929507</v>
      </c>
      <c r="X87" s="50">
        <v>0.95959595959595956</v>
      </c>
      <c r="Y87" s="50">
        <v>1.0168350168350169</v>
      </c>
      <c r="Z87" s="50">
        <v>0.94907407407407407</v>
      </c>
      <c r="AA87" s="51">
        <v>1</v>
      </c>
      <c r="AB87" s="51">
        <v>1</v>
      </c>
      <c r="AC87" s="51">
        <v>1.01</v>
      </c>
      <c r="AD87" s="51">
        <v>1.01</v>
      </c>
      <c r="AE87" s="51">
        <v>1</v>
      </c>
      <c r="AF87" s="51">
        <v>1</v>
      </c>
      <c r="AG87" s="52">
        <v>1</v>
      </c>
      <c r="AH87" s="52">
        <v>1</v>
      </c>
      <c r="AI87" s="53" cm="1">
        <f t="array" ref="AI87">MAX(IF($E$63:E86=E87,ROW($E$63:E86)-MIN(ROW($E$63:E86))+1))</f>
        <v>0</v>
      </c>
      <c r="AJ87" s="53" cm="1">
        <f t="array" ref="AJ87">MAX(IF($I$63:I86=I87,ROW($I$63:I86)-MIN(ROW($I$63:I86))+1))</f>
        <v>24</v>
      </c>
      <c r="AK87" s="51">
        <v>3.31</v>
      </c>
      <c r="AL87" s="51">
        <v>3.3212169805755765</v>
      </c>
      <c r="AM87" s="51">
        <v>2.81</v>
      </c>
      <c r="AN87" s="51">
        <v>2.8107693692572169</v>
      </c>
      <c r="AO87" s="51"/>
      <c r="AP87" s="51"/>
      <c r="AQ87" s="51"/>
      <c r="AR87" s="51"/>
      <c r="AS87" s="8"/>
      <c r="AT87" s="54">
        <v>3.19</v>
      </c>
      <c r="AU87" s="54">
        <v>2.63</v>
      </c>
      <c r="AV87" s="55">
        <v>3.0999652566587952</v>
      </c>
      <c r="AW87" s="55">
        <v>2.6033236064347176</v>
      </c>
      <c r="AX87" s="56">
        <v>-0.15999999999998993</v>
      </c>
      <c r="AY87" s="56">
        <v>3.0000000000010019E-2</v>
      </c>
      <c r="AZ87" s="56">
        <v>-0.12999999999997991</v>
      </c>
      <c r="BA87" s="56">
        <v>-0.18999999999999995</v>
      </c>
      <c r="BB87" s="61">
        <v>-146</v>
      </c>
      <c r="BC87" s="57">
        <v>114</v>
      </c>
      <c r="BD87" s="57">
        <v>-111</v>
      </c>
      <c r="BE87" s="57">
        <v>-139</v>
      </c>
      <c r="BF87" s="95">
        <v>0.59271720000000006</v>
      </c>
      <c r="BG87" s="58">
        <v>0.46639600000000014</v>
      </c>
      <c r="BH87" s="58">
        <v>0.52680429620165437</v>
      </c>
      <c r="BI87" s="58">
        <v>0.58106640000000009</v>
      </c>
      <c r="BJ87" s="57">
        <v>-140</v>
      </c>
      <c r="BK87" s="57">
        <v>105</v>
      </c>
      <c r="BL87" s="57">
        <v>-123</v>
      </c>
      <c r="BM87" s="57">
        <v>-151</v>
      </c>
      <c r="BN87" s="58">
        <v>0.58291857693370619</v>
      </c>
      <c r="BO87" s="58">
        <v>0.48758923609763699</v>
      </c>
      <c r="BP87" s="58">
        <v>0.55078381447714553</v>
      </c>
      <c r="BQ87" s="58">
        <v>0.60232325418739041</v>
      </c>
      <c r="BR87" s="36">
        <v>2</v>
      </c>
      <c r="BS87" s="36">
        <v>3.1</v>
      </c>
      <c r="BT87" s="36">
        <v>0.31655</v>
      </c>
      <c r="BU87" s="36">
        <v>0.59184000000000003</v>
      </c>
      <c r="BV87" s="36">
        <v>0.66554962046668498</v>
      </c>
      <c r="BW87" s="36">
        <v>0.70259000000000005</v>
      </c>
    </row>
    <row r="88" spans="1:75" s="36" customFormat="1" ht="16.75" customHeight="1" x14ac:dyDescent="0.2">
      <c r="A88" s="36" t="s">
        <v>285</v>
      </c>
      <c r="B88" s="36">
        <v>2025020012</v>
      </c>
      <c r="C88" s="35">
        <v>45939</v>
      </c>
      <c r="D88" s="45" t="s">
        <v>6</v>
      </c>
      <c r="E88" s="36" t="s">
        <v>43</v>
      </c>
      <c r="F88" s="45">
        <v>2</v>
      </c>
      <c r="G88" s="45">
        <v>1</v>
      </c>
      <c r="H88" s="36" t="s">
        <v>44</v>
      </c>
      <c r="I88"/>
      <c r="J88" s="46" t="s">
        <v>180</v>
      </c>
      <c r="K88" s="47">
        <v>2.97</v>
      </c>
      <c r="L88" s="48">
        <v>0.15</v>
      </c>
      <c r="M88" s="49">
        <v>0.15</v>
      </c>
      <c r="N88" s="36">
        <v>2.3999999999999901</v>
      </c>
      <c r="O88" s="36">
        <v>3.3999999999999901</v>
      </c>
      <c r="P88" s="36">
        <v>2.2999999999999998</v>
      </c>
      <c r="Q88" s="36">
        <v>2.8</v>
      </c>
      <c r="R88" s="50">
        <v>2.7962189492090865</v>
      </c>
      <c r="S88" s="50">
        <v>3.2492893263676472</v>
      </c>
      <c r="T88" s="50">
        <v>2.6797098263253849</v>
      </c>
      <c r="U88" s="50">
        <v>2.6758853275968932</v>
      </c>
      <c r="V88" s="50">
        <v>0.96</v>
      </c>
      <c r="W88" s="50">
        <v>0.96305398776725637</v>
      </c>
      <c r="X88" s="50">
        <v>0.91874052258868599</v>
      </c>
      <c r="Y88" s="50">
        <v>1.0130084350039885</v>
      </c>
      <c r="Z88" s="50">
        <v>1</v>
      </c>
      <c r="AA88" s="51">
        <v>1</v>
      </c>
      <c r="AB88" s="51">
        <v>1</v>
      </c>
      <c r="AC88" s="51">
        <v>1</v>
      </c>
      <c r="AD88" s="51">
        <v>1</v>
      </c>
      <c r="AE88" s="51">
        <v>1</v>
      </c>
      <c r="AF88" s="51">
        <v>1</v>
      </c>
      <c r="AG88" s="52">
        <v>1</v>
      </c>
      <c r="AH88" s="52">
        <v>1.01</v>
      </c>
      <c r="AI88" s="53" cm="1">
        <f t="array" ref="AI88">MAX(IF($E$63:E87=E88,ROW($E$63:E87)-MIN(ROW($E$63:E87))+1))</f>
        <v>0</v>
      </c>
      <c r="AJ88" s="53" cm="1">
        <f t="array" ref="AJ88">MAX(IF($I$63:I87=I88,ROW($I$63:I87)-MIN(ROW($I$63:I87))+1))</f>
        <v>25</v>
      </c>
      <c r="AK88" s="51">
        <v>2.77</v>
      </c>
      <c r="AL88" s="51">
        <v>2.7713113871164796</v>
      </c>
      <c r="AM88" s="51">
        <v>3.19</v>
      </c>
      <c r="AN88" s="51">
        <v>3.1988933989551471</v>
      </c>
      <c r="AO88" s="51"/>
      <c r="AP88" s="51"/>
      <c r="AQ88" s="51"/>
      <c r="AR88" s="51"/>
      <c r="AS88" s="8"/>
      <c r="AT88" s="54">
        <v>2.3462572631384768</v>
      </c>
      <c r="AU88" s="54">
        <v>3.4118257453494798</v>
      </c>
      <c r="AV88" s="55">
        <v>2.3699568314530071</v>
      </c>
      <c r="AW88" s="55">
        <v>3.3379606771197006</v>
      </c>
      <c r="AX88" s="56">
        <v>-5.3742736861513318E-2</v>
      </c>
      <c r="AY88" s="56">
        <v>1.1825745349489658E-2</v>
      </c>
      <c r="AZ88" s="56">
        <v>-4.191699151202366E-2</v>
      </c>
      <c r="BA88" s="56">
        <v>-6.5568482211002976E-2</v>
      </c>
      <c r="BB88" s="61">
        <v>200</v>
      </c>
      <c r="BC88" s="57">
        <v>-108</v>
      </c>
      <c r="BD88" s="57">
        <v>119</v>
      </c>
      <c r="BE88" s="57">
        <v>148</v>
      </c>
      <c r="BF88" s="95">
        <v>0.33321302565144095</v>
      </c>
      <c r="BG88" s="58">
        <v>0.51934241481383725</v>
      </c>
      <c r="BH88" s="58">
        <v>0.45575302801772732</v>
      </c>
      <c r="BI88" s="58">
        <v>0.40250249051072806</v>
      </c>
      <c r="BJ88" s="57">
        <v>188</v>
      </c>
      <c r="BK88" s="57">
        <v>-105</v>
      </c>
      <c r="BL88" s="57">
        <v>123</v>
      </c>
      <c r="BM88" s="57">
        <v>153</v>
      </c>
      <c r="BN88" s="58">
        <v>0.34668875506860175</v>
      </c>
      <c r="BO88" s="58">
        <v>0.51202376739063249</v>
      </c>
      <c r="BP88" s="58">
        <v>0.44780453654878405</v>
      </c>
      <c r="BQ88" s="58">
        <v>0.39572413830987618</v>
      </c>
      <c r="BR88" s="36">
        <v>2</v>
      </c>
      <c r="BS88" s="36">
        <v>3.15</v>
      </c>
      <c r="BT88" s="36">
        <v>0.31181999999999999</v>
      </c>
      <c r="BU88" s="36">
        <v>0.58560000000000001</v>
      </c>
      <c r="BV88" s="36">
        <v>0.66046354254779205</v>
      </c>
      <c r="BW88" s="36">
        <v>0.69894999999999996</v>
      </c>
    </row>
    <row r="89" spans="1:75" s="36" customFormat="1" ht="16.75" customHeight="1" x14ac:dyDescent="0.2">
      <c r="A89" s="36" t="s">
        <v>286</v>
      </c>
      <c r="B89" s="36">
        <v>2025020012</v>
      </c>
      <c r="C89" s="35">
        <v>45939</v>
      </c>
      <c r="D89" s="45" t="s">
        <v>9</v>
      </c>
      <c r="E89" s="36" t="s">
        <v>10</v>
      </c>
      <c r="F89" s="45">
        <v>1</v>
      </c>
      <c r="G89" s="45">
        <v>2</v>
      </c>
      <c r="H89" s="36" t="s">
        <v>45</v>
      </c>
      <c r="I89"/>
      <c r="J89" s="46" t="s">
        <v>165</v>
      </c>
      <c r="K89" s="47">
        <v>2.97</v>
      </c>
      <c r="L89" s="48">
        <v>0.15</v>
      </c>
      <c r="M89" s="49">
        <v>0.15</v>
      </c>
      <c r="N89" s="36">
        <v>3.3999999999999901</v>
      </c>
      <c r="O89" s="36">
        <v>2.3999999999999901</v>
      </c>
      <c r="P89" s="36">
        <v>2.8</v>
      </c>
      <c r="Q89" s="36">
        <v>2.2999999999999998</v>
      </c>
      <c r="R89" s="50">
        <v>3.0645535301803131</v>
      </c>
      <c r="S89" s="50">
        <v>2.754486998644825</v>
      </c>
      <c r="T89" s="50">
        <v>2.5237499660308531</v>
      </c>
      <c r="U89" s="50">
        <v>2.6397167070346343</v>
      </c>
      <c r="V89" s="50">
        <v>1.0349999999999999</v>
      </c>
      <c r="W89" s="50">
        <v>1.0329456510400874</v>
      </c>
      <c r="X89" s="50">
        <v>1.074074074074074</v>
      </c>
      <c r="Y89" s="50">
        <v>0.93265993265993263</v>
      </c>
      <c r="Z89" s="50">
        <v>0.97005545286506301</v>
      </c>
      <c r="AA89" s="51">
        <v>1</v>
      </c>
      <c r="AB89" s="51">
        <v>1</v>
      </c>
      <c r="AC89" s="51">
        <v>1</v>
      </c>
      <c r="AD89" s="51">
        <v>1</v>
      </c>
      <c r="AE89" s="51">
        <v>1</v>
      </c>
      <c r="AF89" s="51">
        <v>1</v>
      </c>
      <c r="AG89" s="52">
        <v>1.01</v>
      </c>
      <c r="AH89" s="52">
        <v>0.99</v>
      </c>
      <c r="AI89" s="53" cm="1">
        <f t="array" ref="AI89">MAX(IF($E$63:E88=E89,ROW($E$63:E88)-MIN(ROW($E$63:E88))+1))</f>
        <v>3</v>
      </c>
      <c r="AJ89" s="53" cm="1">
        <f t="array" ref="AJ89">MAX(IF($I$63:I88=I89,ROW($I$63:I88)-MIN(ROW($I$63:I88))+1))</f>
        <v>26</v>
      </c>
      <c r="AK89" s="51">
        <v>3.0086350519618459</v>
      </c>
      <c r="AL89" s="51">
        <v>3.0048547435012529</v>
      </c>
      <c r="AM89" s="51">
        <v>2.7286593520883975</v>
      </c>
      <c r="AN89" s="51">
        <v>2.7325334990718613</v>
      </c>
      <c r="AO89" s="51"/>
      <c r="AP89" s="51"/>
      <c r="AQ89" s="51"/>
      <c r="AR89" s="51"/>
      <c r="AS89" s="8"/>
      <c r="AT89" s="54">
        <v>3.4118257453494798</v>
      </c>
      <c r="AU89" s="54">
        <v>2.3462572631384768</v>
      </c>
      <c r="AV89" s="55">
        <v>3.3379606771197006</v>
      </c>
      <c r="AW89" s="55">
        <v>2.3699568314530071</v>
      </c>
      <c r="AX89" s="56">
        <v>1.1825745349489658E-2</v>
      </c>
      <c r="AY89" s="56">
        <v>-5.3742736861513318E-2</v>
      </c>
      <c r="AZ89" s="56">
        <v>-4.191699151202366E-2</v>
      </c>
      <c r="BA89" s="56">
        <v>6.5568482211002976E-2</v>
      </c>
      <c r="BB89" s="61">
        <v>-200</v>
      </c>
      <c r="BC89" s="57">
        <v>108</v>
      </c>
      <c r="BD89" s="57">
        <v>-119</v>
      </c>
      <c r="BE89" s="57">
        <v>-148</v>
      </c>
      <c r="BF89" s="95">
        <v>0.66678697434855905</v>
      </c>
      <c r="BG89" s="58">
        <v>0.48065758518616275</v>
      </c>
      <c r="BH89" s="58">
        <v>0.54424697198227268</v>
      </c>
      <c r="BI89" s="58">
        <v>0.59749750948927194</v>
      </c>
      <c r="BJ89" s="57">
        <v>-188</v>
      </c>
      <c r="BK89" s="57">
        <v>105</v>
      </c>
      <c r="BL89" s="57">
        <v>-123</v>
      </c>
      <c r="BM89" s="57">
        <v>-153</v>
      </c>
      <c r="BN89" s="58">
        <v>0.65331124493139825</v>
      </c>
      <c r="BO89" s="58">
        <v>0.48797623260936751</v>
      </c>
      <c r="BP89" s="58">
        <v>0.55219546345121595</v>
      </c>
      <c r="BQ89" s="58">
        <v>0.60427586169012382</v>
      </c>
      <c r="BR89" s="36">
        <v>2</v>
      </c>
      <c r="BS89" s="36">
        <v>3.2</v>
      </c>
      <c r="BT89" s="36">
        <v>0.30549999999999999</v>
      </c>
      <c r="BU89" s="36">
        <v>0.57457999999999998</v>
      </c>
      <c r="BV89" s="36">
        <v>0.64922093036394202</v>
      </c>
      <c r="BW89" s="36">
        <v>0.68955</v>
      </c>
    </row>
    <row r="90" spans="1:75" s="36" customFormat="1" ht="16.75" customHeight="1" x14ac:dyDescent="0.2">
      <c r="A90" s="36" t="s">
        <v>287</v>
      </c>
      <c r="B90" s="36">
        <v>2025020014</v>
      </c>
      <c r="C90" s="35">
        <v>45939</v>
      </c>
      <c r="D90" s="45" t="s">
        <v>6</v>
      </c>
      <c r="E90" s="36" t="s">
        <v>4</v>
      </c>
      <c r="F90" s="45">
        <v>2</v>
      </c>
      <c r="G90" s="45">
        <v>2</v>
      </c>
      <c r="H90" s="36" t="s">
        <v>8</v>
      </c>
      <c r="I90"/>
      <c r="J90" s="46" t="s">
        <v>173</v>
      </c>
      <c r="K90" s="47">
        <v>2.97</v>
      </c>
      <c r="L90" s="48">
        <v>0.15</v>
      </c>
      <c r="M90" s="49">
        <v>0.15</v>
      </c>
      <c r="N90" s="36">
        <v>2.5499999999999901</v>
      </c>
      <c r="O90" s="36">
        <v>3.19999999999999</v>
      </c>
      <c r="P90" s="36">
        <v>2</v>
      </c>
      <c r="Q90" s="36">
        <v>3.4</v>
      </c>
      <c r="R90" s="50">
        <v>2.9051898543588579</v>
      </c>
      <c r="S90" s="50">
        <v>2.8325221811149732</v>
      </c>
      <c r="T90" s="50">
        <v>2.2785802779285245</v>
      </c>
      <c r="U90" s="50">
        <v>3.0095548174346685</v>
      </c>
      <c r="V90" s="50">
        <v>0.96</v>
      </c>
      <c r="W90" s="50">
        <v>0.95702751457800772</v>
      </c>
      <c r="X90" s="50">
        <v>0.9057239057239056</v>
      </c>
      <c r="Y90" s="50">
        <v>1.101010101010101</v>
      </c>
      <c r="Z90" s="50">
        <v>0.99341585462207016</v>
      </c>
      <c r="AA90" s="51">
        <v>1</v>
      </c>
      <c r="AB90" s="51">
        <v>1</v>
      </c>
      <c r="AC90" s="51">
        <v>1</v>
      </c>
      <c r="AD90" s="51">
        <v>1</v>
      </c>
      <c r="AE90" s="51">
        <v>1</v>
      </c>
      <c r="AF90" s="51">
        <v>1</v>
      </c>
      <c r="AG90" s="52">
        <v>0.99</v>
      </c>
      <c r="AH90" s="52">
        <v>1.01</v>
      </c>
      <c r="AI90" s="53" cm="1">
        <f t="array" ref="AI90">MAX(IF($E$63:E89=E90,ROW($E$63:E89)-MIN(ROW($E$63:E89))+1))</f>
        <v>0</v>
      </c>
      <c r="AJ90" s="53" cm="1">
        <f t="array" ref="AJ90">MAX(IF($I$63:I89=I90,ROW($I$63:I89)-MIN(ROW($I$63:I89))+1))</f>
        <v>27</v>
      </c>
      <c r="AK90" s="51">
        <v>3.04</v>
      </c>
      <c r="AL90" s="51">
        <v>3.0056797626841463</v>
      </c>
      <c r="AM90" s="51">
        <v>2.75</v>
      </c>
      <c r="AN90" s="51">
        <v>2.7623783271672457</v>
      </c>
      <c r="AO90" s="51"/>
      <c r="AP90" s="51"/>
      <c r="AQ90" s="51"/>
      <c r="AR90" s="51"/>
      <c r="AS90" s="8"/>
      <c r="AT90" s="54">
        <v>2.6</v>
      </c>
      <c r="AU90" s="54">
        <v>3.18</v>
      </c>
      <c r="AV90" s="55">
        <v>2.6766159050911829</v>
      </c>
      <c r="AW90" s="55">
        <v>3.1067717875861449</v>
      </c>
      <c r="AX90" s="56">
        <v>5.0000000000010036E-2</v>
      </c>
      <c r="AY90" s="56">
        <v>-1.9999999999989804E-2</v>
      </c>
      <c r="AZ90" s="56">
        <v>3.0000000000020233E-2</v>
      </c>
      <c r="BA90" s="56">
        <v>6.999999999999984E-2</v>
      </c>
      <c r="BB90" s="61">
        <v>148</v>
      </c>
      <c r="BC90" s="57">
        <v>-111</v>
      </c>
      <c r="BD90" s="57">
        <v>115</v>
      </c>
      <c r="BE90" s="57">
        <v>142</v>
      </c>
      <c r="BF90" s="95">
        <v>0.40328000000000003</v>
      </c>
      <c r="BG90" s="58">
        <v>0.52713999999999994</v>
      </c>
      <c r="BH90" s="58">
        <v>0.46602704265104133</v>
      </c>
      <c r="BI90" s="58">
        <v>0.41269800000000001</v>
      </c>
      <c r="BJ90" s="57">
        <v>133</v>
      </c>
      <c r="BK90" s="57">
        <v>-111</v>
      </c>
      <c r="BL90" s="57">
        <v>114</v>
      </c>
      <c r="BM90" s="57">
        <v>142</v>
      </c>
      <c r="BN90" s="58">
        <v>0.42837076736208252</v>
      </c>
      <c r="BO90" s="58">
        <v>0.5269483343011222</v>
      </c>
      <c r="BP90" s="58">
        <v>0.46638365834246132</v>
      </c>
      <c r="BQ90" s="58">
        <v>0.4134474396829062</v>
      </c>
      <c r="BR90" s="36">
        <v>2</v>
      </c>
      <c r="BS90" s="36">
        <v>3.25</v>
      </c>
      <c r="BT90" s="36">
        <v>0.29672999999999999</v>
      </c>
      <c r="BU90" s="36">
        <v>0.56808999999999998</v>
      </c>
      <c r="BV90" s="36">
        <v>0.64219986434546605</v>
      </c>
      <c r="BW90" s="36">
        <v>0.68349000000000004</v>
      </c>
    </row>
    <row r="91" spans="1:75" s="36" customFormat="1" ht="16.75" customHeight="1" x14ac:dyDescent="0.2">
      <c r="A91" s="36" t="s">
        <v>288</v>
      </c>
      <c r="B91" s="36">
        <v>2025020014</v>
      </c>
      <c r="C91" s="35">
        <v>45939</v>
      </c>
      <c r="D91" s="45" t="s">
        <v>9</v>
      </c>
      <c r="E91" s="36" t="s">
        <v>42</v>
      </c>
      <c r="F91" s="45">
        <v>2</v>
      </c>
      <c r="G91" s="45">
        <v>2</v>
      </c>
      <c r="H91" s="36" t="s">
        <v>11</v>
      </c>
      <c r="I91"/>
      <c r="J91" s="46" t="s">
        <v>153</v>
      </c>
      <c r="K91" s="47">
        <v>2.97</v>
      </c>
      <c r="L91" s="48">
        <v>0.15</v>
      </c>
      <c r="M91" s="49">
        <v>0.15</v>
      </c>
      <c r="N91" s="36">
        <v>3.19999999999999</v>
      </c>
      <c r="O91" s="36">
        <v>2.5499999999999901</v>
      </c>
      <c r="P91" s="36">
        <v>3.4</v>
      </c>
      <c r="Q91" s="36">
        <v>2</v>
      </c>
      <c r="R91" s="50">
        <v>3.3681263753621682</v>
      </c>
      <c r="S91" s="50">
        <v>2.5707107592846468</v>
      </c>
      <c r="T91" s="50">
        <v>3.5786342738223156</v>
      </c>
      <c r="U91" s="50">
        <v>2.01624373277228</v>
      </c>
      <c r="V91" s="50">
        <v>1.0275000000000001</v>
      </c>
      <c r="W91" s="50">
        <v>1.0328904656929507</v>
      </c>
      <c r="X91" s="50">
        <v>0.92592592592592582</v>
      </c>
      <c r="Y91" s="50">
        <v>1.0235690235690236</v>
      </c>
      <c r="Z91" s="50">
        <v>1.0126174496644307</v>
      </c>
      <c r="AA91" s="51">
        <v>1</v>
      </c>
      <c r="AB91" s="51">
        <v>1</v>
      </c>
      <c r="AC91" s="51">
        <v>1</v>
      </c>
      <c r="AD91" s="51">
        <v>1</v>
      </c>
      <c r="AE91" s="51">
        <v>1</v>
      </c>
      <c r="AF91" s="51">
        <v>1</v>
      </c>
      <c r="AG91" s="52">
        <v>1.01</v>
      </c>
      <c r="AH91" s="52">
        <v>0.99</v>
      </c>
      <c r="AI91" s="53" cm="1">
        <f t="array" ref="AI91">MAX(IF($E$63:E90=E91,ROW($E$63:E90)-MIN(ROW($E$63:E90))+1))</f>
        <v>0</v>
      </c>
      <c r="AJ91" s="53" cm="1">
        <f t="array" ref="AJ91">MAX(IF($I$63:I90=I91,ROW($I$63:I90)-MIN(ROW($I$63:I90))+1))</f>
        <v>28</v>
      </c>
      <c r="AK91" s="51">
        <v>3.27</v>
      </c>
      <c r="AL91" s="51">
        <v>3.2894553840196785</v>
      </c>
      <c r="AM91" s="51">
        <v>2.69</v>
      </c>
      <c r="AN91" s="51">
        <v>2.672106613892697</v>
      </c>
      <c r="AO91" s="51"/>
      <c r="AP91" s="51"/>
      <c r="AQ91" s="51"/>
      <c r="AR91" s="51"/>
      <c r="AS91" s="8"/>
      <c r="AT91" s="54">
        <v>3.18</v>
      </c>
      <c r="AU91" s="54">
        <v>2.6</v>
      </c>
      <c r="AV91" s="55">
        <v>3.1067717875861449</v>
      </c>
      <c r="AW91" s="55">
        <v>2.6766159050911829</v>
      </c>
      <c r="AX91" s="56">
        <v>-1.9999999999989804E-2</v>
      </c>
      <c r="AY91" s="56">
        <v>5.0000000000010036E-2</v>
      </c>
      <c r="AZ91" s="56">
        <v>3.0000000000020233E-2</v>
      </c>
      <c r="BA91" s="56">
        <v>-6.999999999999984E-2</v>
      </c>
      <c r="BB91" s="61">
        <v>-148</v>
      </c>
      <c r="BC91" s="57">
        <v>111</v>
      </c>
      <c r="BD91" s="57">
        <v>-115</v>
      </c>
      <c r="BE91" s="57">
        <v>-142</v>
      </c>
      <c r="BF91" s="95">
        <v>0.59671999999999992</v>
      </c>
      <c r="BG91" s="58">
        <v>0.47286000000000006</v>
      </c>
      <c r="BH91" s="58">
        <v>0.53397295734895867</v>
      </c>
      <c r="BI91" s="58">
        <v>0.58730199999999999</v>
      </c>
      <c r="BJ91" s="57">
        <v>-133</v>
      </c>
      <c r="BK91" s="57">
        <v>111</v>
      </c>
      <c r="BL91" s="57">
        <v>-114</v>
      </c>
      <c r="BM91" s="57">
        <v>-142</v>
      </c>
      <c r="BN91" s="58">
        <v>0.57162923263791754</v>
      </c>
      <c r="BO91" s="58">
        <v>0.4730516656988778</v>
      </c>
      <c r="BP91" s="58">
        <v>0.53361634165753868</v>
      </c>
      <c r="BQ91" s="58">
        <v>0.5865525603170938</v>
      </c>
      <c r="BR91" s="36">
        <v>2</v>
      </c>
      <c r="BS91" s="36">
        <v>3.3</v>
      </c>
      <c r="BT91" s="36">
        <v>0.29241</v>
      </c>
      <c r="BU91" s="36">
        <v>0.55730000000000002</v>
      </c>
      <c r="BV91" s="36">
        <v>0.63005211807400496</v>
      </c>
      <c r="BW91" s="36">
        <v>0.67276999999999998</v>
      </c>
    </row>
    <row r="92" spans="1:75" s="36" customFormat="1" ht="16.75" customHeight="1" x14ac:dyDescent="0.2">
      <c r="A92" s="36" t="s">
        <v>289</v>
      </c>
      <c r="B92" s="36">
        <v>2025020016</v>
      </c>
      <c r="C92" s="35">
        <v>45939</v>
      </c>
      <c r="D92" s="45" t="s">
        <v>6</v>
      </c>
      <c r="E92" s="36" t="s">
        <v>32</v>
      </c>
      <c r="F92" s="45">
        <v>2</v>
      </c>
      <c r="G92" s="45">
        <v>2</v>
      </c>
      <c r="H92" s="36" t="s">
        <v>8</v>
      </c>
      <c r="I92"/>
      <c r="J92" s="46" t="s">
        <v>227</v>
      </c>
      <c r="K92" s="47">
        <v>2.97</v>
      </c>
      <c r="L92" s="48">
        <v>0.15</v>
      </c>
      <c r="M92" s="49">
        <v>0.15</v>
      </c>
      <c r="N92" s="36">
        <v>2.9999999999999898</v>
      </c>
      <c r="O92" s="36">
        <v>3.0999999999999899</v>
      </c>
      <c r="P92" s="36">
        <v>2.85</v>
      </c>
      <c r="Q92" s="36">
        <v>3.25</v>
      </c>
      <c r="R92" s="50">
        <v>3.0199804418424803</v>
      </c>
      <c r="S92" s="50">
        <v>3.2907893948401639</v>
      </c>
      <c r="T92" s="50">
        <v>2.8689814197503667</v>
      </c>
      <c r="U92" s="50">
        <v>3.4500211397517959</v>
      </c>
      <c r="V92" s="50">
        <v>0.96</v>
      </c>
      <c r="W92" s="50">
        <v>0.95702751457800772</v>
      </c>
      <c r="X92" s="50">
        <v>1.0505050505050504</v>
      </c>
      <c r="Y92" s="50">
        <v>0.93602693602693587</v>
      </c>
      <c r="Z92" s="50">
        <v>0.97435897435897367</v>
      </c>
      <c r="AA92" s="51">
        <v>1</v>
      </c>
      <c r="AB92" s="51">
        <v>1</v>
      </c>
      <c r="AC92" s="51">
        <v>1</v>
      </c>
      <c r="AD92" s="51">
        <v>1</v>
      </c>
      <c r="AE92" s="51">
        <v>1</v>
      </c>
      <c r="AF92" s="51">
        <v>1</v>
      </c>
      <c r="AG92" s="52">
        <v>0.99</v>
      </c>
      <c r="AH92" s="52">
        <v>1.01</v>
      </c>
      <c r="AI92" s="53" cm="1">
        <f t="array" ref="AI92">MAX(IF($E$63:E91=E92,ROW($E$63:E91)-MIN(ROW($E$63:E91))+1))</f>
        <v>0</v>
      </c>
      <c r="AJ92" s="53" cm="1">
        <f t="array" ref="AJ92">MAX(IF($I$63:I91=I92,ROW($I$63:I91)-MIN(ROW($I$63:I91))+1))</f>
        <v>29</v>
      </c>
      <c r="AK92" s="51">
        <v>3</v>
      </c>
      <c r="AL92" s="51">
        <v>2.9995995882792994</v>
      </c>
      <c r="AM92" s="51">
        <v>3.26</v>
      </c>
      <c r="AN92" s="51">
        <v>3.2646184092260246</v>
      </c>
      <c r="AO92" s="51"/>
      <c r="AP92" s="51"/>
      <c r="AQ92" s="51"/>
      <c r="AR92" s="51"/>
      <c r="AS92" s="8"/>
      <c r="AT92" s="54">
        <v>2.9299187522339558</v>
      </c>
      <c r="AU92" s="54">
        <v>3.1163735838953617</v>
      </c>
      <c r="AV92" s="55">
        <v>2.9894079708539492</v>
      </c>
      <c r="AW92" s="55">
        <v>3.0709956753372918</v>
      </c>
      <c r="AX92" s="56">
        <v>-7.0081247766033972E-2</v>
      </c>
      <c r="AY92" s="56">
        <v>1.6373583895371802E-2</v>
      </c>
      <c r="AZ92" s="56">
        <v>-5.370766387066217E-2</v>
      </c>
      <c r="BA92" s="56">
        <v>-8.6454831661405773E-2</v>
      </c>
      <c r="BB92" s="61">
        <v>115</v>
      </c>
      <c r="BC92" s="57">
        <v>-132</v>
      </c>
      <c r="BD92" s="57">
        <v>-105</v>
      </c>
      <c r="BE92" s="57">
        <v>120</v>
      </c>
      <c r="BF92" s="95">
        <v>0.46529584788889911</v>
      </c>
      <c r="BG92" s="58">
        <v>0.56847990271350701</v>
      </c>
      <c r="BH92" s="58">
        <v>0.5132602337970481</v>
      </c>
      <c r="BI92" s="58">
        <v>0.45504302641831718</v>
      </c>
      <c r="BJ92" s="57">
        <v>107</v>
      </c>
      <c r="BK92" s="57">
        <v>-133</v>
      </c>
      <c r="BL92" s="57">
        <v>-106</v>
      </c>
      <c r="BM92" s="57">
        <v>119</v>
      </c>
      <c r="BN92" s="58">
        <v>0.48337712448594317</v>
      </c>
      <c r="BO92" s="58">
        <v>0.57090354572038415</v>
      </c>
      <c r="BP92" s="58">
        <v>0.51568923675114753</v>
      </c>
      <c r="BQ92" s="58">
        <v>0.45690137278667531</v>
      </c>
      <c r="BR92" s="36">
        <v>2</v>
      </c>
      <c r="BS92" s="36">
        <v>3.35</v>
      </c>
      <c r="BT92" s="36">
        <v>0.28433999999999998</v>
      </c>
      <c r="BU92" s="36">
        <v>0.55017000000000005</v>
      </c>
      <c r="BV92" s="36">
        <v>0.62345035469029697</v>
      </c>
      <c r="BW92" s="36">
        <v>0.66771000000000003</v>
      </c>
    </row>
    <row r="93" spans="1:75" s="36" customFormat="1" ht="16.75" customHeight="1" x14ac:dyDescent="0.2">
      <c r="A93" s="36" t="s">
        <v>290</v>
      </c>
      <c r="B93" s="36">
        <v>2025020016</v>
      </c>
      <c r="C93" s="35">
        <v>45939</v>
      </c>
      <c r="D93" s="45" t="s">
        <v>9</v>
      </c>
      <c r="E93" s="36" t="s">
        <v>35</v>
      </c>
      <c r="F93" s="45">
        <v>2</v>
      </c>
      <c r="G93" s="45">
        <v>2</v>
      </c>
      <c r="H93" s="36" t="s">
        <v>11</v>
      </c>
      <c r="I93"/>
      <c r="J93" s="46" t="s">
        <v>172</v>
      </c>
      <c r="K93" s="47">
        <v>2.97</v>
      </c>
      <c r="L93" s="48">
        <v>0.15</v>
      </c>
      <c r="M93" s="49">
        <v>0.15</v>
      </c>
      <c r="N93" s="36">
        <v>3.0999999999999899</v>
      </c>
      <c r="O93" s="36">
        <v>2.9999999999999898</v>
      </c>
      <c r="P93" s="36">
        <v>3.25</v>
      </c>
      <c r="Q93" s="36">
        <v>2.85</v>
      </c>
      <c r="R93" s="50">
        <v>2.8062559870109371</v>
      </c>
      <c r="S93" s="50">
        <v>3.1407796595161797</v>
      </c>
      <c r="T93" s="50">
        <v>2.9420425670276051</v>
      </c>
      <c r="U93" s="50">
        <v>2.9837406765403816</v>
      </c>
      <c r="V93" s="50">
        <v>1.0275000000000001</v>
      </c>
      <c r="W93" s="50">
        <v>1.0328904656929507</v>
      </c>
      <c r="X93" s="50">
        <v>1.0976430976430975</v>
      </c>
      <c r="Y93" s="50">
        <v>1.0101010101010099</v>
      </c>
      <c r="Z93" s="50">
        <v>0.9880855672894665</v>
      </c>
      <c r="AA93" s="51">
        <v>1</v>
      </c>
      <c r="AB93" s="51">
        <v>1</v>
      </c>
      <c r="AC93" s="51">
        <v>1</v>
      </c>
      <c r="AD93" s="51">
        <v>1</v>
      </c>
      <c r="AE93" s="51">
        <v>1</v>
      </c>
      <c r="AF93" s="51">
        <v>1</v>
      </c>
      <c r="AG93" s="52">
        <v>1.01</v>
      </c>
      <c r="AH93" s="52">
        <v>0.99</v>
      </c>
      <c r="AI93" s="53" cm="1">
        <f t="array" ref="AI93">MAX(IF($E$63:E92=E93,ROW($E$63:E92)-MIN(ROW($E$63:E92))+1))</f>
        <v>0</v>
      </c>
      <c r="AJ93" s="53" cm="1">
        <f t="array" ref="AJ93">MAX(IF($I$63:I92=I93,ROW($I$63:I92)-MIN(ROW($I$63:I92))+1))</f>
        <v>30</v>
      </c>
      <c r="AK93" s="51">
        <v>2.78</v>
      </c>
      <c r="AL93" s="51">
        <v>2.7869935961020156</v>
      </c>
      <c r="AM93" s="51">
        <v>3.12</v>
      </c>
      <c r="AN93" s="51">
        <v>3.1231169489274269</v>
      </c>
      <c r="AO93" s="51"/>
      <c r="AP93" s="51"/>
      <c r="AQ93" s="51"/>
      <c r="AR93" s="51"/>
      <c r="AS93" s="8"/>
      <c r="AT93" s="54">
        <v>3.1163735838953617</v>
      </c>
      <c r="AU93" s="54">
        <v>2.9299187522339558</v>
      </c>
      <c r="AV93" s="55">
        <v>3.0709956753372918</v>
      </c>
      <c r="AW93" s="55">
        <v>2.9894079708539492</v>
      </c>
      <c r="AX93" s="56">
        <v>1.6373583895371802E-2</v>
      </c>
      <c r="AY93" s="56">
        <v>-7.0081247766033972E-2</v>
      </c>
      <c r="AZ93" s="56">
        <v>-5.370766387066217E-2</v>
      </c>
      <c r="BA93" s="56">
        <v>8.6454831661405773E-2</v>
      </c>
      <c r="BB93" s="61">
        <v>-115</v>
      </c>
      <c r="BC93" s="57">
        <v>132</v>
      </c>
      <c r="BD93" s="57">
        <v>105</v>
      </c>
      <c r="BE93" s="57">
        <v>-120</v>
      </c>
      <c r="BF93" s="95">
        <v>0.53470415211110089</v>
      </c>
      <c r="BG93" s="58">
        <v>0.43152009728649299</v>
      </c>
      <c r="BH93" s="58">
        <v>0.4867397662029519</v>
      </c>
      <c r="BI93" s="58">
        <v>0.54495697358168282</v>
      </c>
      <c r="BJ93" s="57">
        <v>-107</v>
      </c>
      <c r="BK93" s="57">
        <v>133</v>
      </c>
      <c r="BL93" s="57">
        <v>106</v>
      </c>
      <c r="BM93" s="57">
        <v>-119</v>
      </c>
      <c r="BN93" s="58">
        <v>0.51662287551405683</v>
      </c>
      <c r="BO93" s="58">
        <v>0.4290964542796159</v>
      </c>
      <c r="BP93" s="58">
        <v>0.48431076324885247</v>
      </c>
      <c r="BQ93" s="58">
        <v>0.54309862721332469</v>
      </c>
      <c r="BR93" s="36">
        <v>2</v>
      </c>
      <c r="BS93" s="36">
        <v>3.4</v>
      </c>
      <c r="BT93" s="36">
        <v>0.27906999999999998</v>
      </c>
      <c r="BU93" s="36">
        <v>0.54207000000000005</v>
      </c>
      <c r="BV93" s="36">
        <v>0.61505207978759602</v>
      </c>
      <c r="BW93" s="36">
        <v>0.66073000000000004</v>
      </c>
    </row>
    <row r="94" spans="1:75" s="36" customFormat="1" ht="16.75" customHeight="1" x14ac:dyDescent="0.2">
      <c r="A94" s="36" t="s">
        <v>291</v>
      </c>
      <c r="B94" s="36">
        <v>2025020017</v>
      </c>
      <c r="C94" s="35">
        <v>45939</v>
      </c>
      <c r="D94" s="45" t="s">
        <v>6</v>
      </c>
      <c r="E94" s="36" t="s">
        <v>34</v>
      </c>
      <c r="F94" s="45">
        <v>2</v>
      </c>
      <c r="G94" s="45">
        <v>2</v>
      </c>
      <c r="H94" s="36" t="s">
        <v>8</v>
      </c>
      <c r="I94"/>
      <c r="J94" s="46" t="s">
        <v>160</v>
      </c>
      <c r="K94" s="47">
        <v>2.97</v>
      </c>
      <c r="L94" s="48">
        <v>0.15</v>
      </c>
      <c r="M94" s="49">
        <v>0.15</v>
      </c>
      <c r="N94" s="36">
        <v>2.8499999999999899</v>
      </c>
      <c r="O94" s="36">
        <v>2.8499999999999899</v>
      </c>
      <c r="P94" s="36">
        <v>4.9000000000000004</v>
      </c>
      <c r="Q94" s="36">
        <v>2.63</v>
      </c>
      <c r="R94" s="50">
        <v>3.4252707560498949</v>
      </c>
      <c r="S94" s="50">
        <v>2.7692771747100524</v>
      </c>
      <c r="T94" s="50">
        <v>5.8890620016296644</v>
      </c>
      <c r="U94" s="50">
        <v>2.5555084103464787</v>
      </c>
      <c r="V94" s="50">
        <v>0.96</v>
      </c>
      <c r="W94" s="50">
        <v>0.95702751457800772</v>
      </c>
      <c r="X94" s="50">
        <v>0.92255892255892258</v>
      </c>
      <c r="Y94" s="50">
        <v>1.0067340067340067</v>
      </c>
      <c r="Z94" s="50">
        <v>0.98971334522013499</v>
      </c>
      <c r="AA94" s="51">
        <v>1</v>
      </c>
      <c r="AB94" s="51">
        <v>1</v>
      </c>
      <c r="AC94" s="51">
        <v>1</v>
      </c>
      <c r="AD94" s="51">
        <v>1</v>
      </c>
      <c r="AE94" s="51">
        <v>1</v>
      </c>
      <c r="AF94" s="51">
        <v>1</v>
      </c>
      <c r="AG94" s="52">
        <v>1</v>
      </c>
      <c r="AH94" s="52">
        <v>1</v>
      </c>
      <c r="AI94" s="53" cm="1">
        <f t="array" ref="AI94">MAX(IF($E$63:E93=E94,ROW($E$63:E93)-MIN(ROW($E$63:E93))+1))</f>
        <v>0</v>
      </c>
      <c r="AJ94" s="53" cm="1">
        <f t="array" ref="AJ94">MAX(IF($I$63:I93=I94,ROW($I$63:I93)-MIN(ROW($I$63:I93))+1))</f>
        <v>31</v>
      </c>
      <c r="AK94" s="51">
        <v>3.32</v>
      </c>
      <c r="AL94" s="51">
        <v>3.3912259164330285</v>
      </c>
      <c r="AM94" s="51">
        <v>2.73</v>
      </c>
      <c r="AN94" s="51">
        <v>2.7358915762065079</v>
      </c>
      <c r="AO94" s="51"/>
      <c r="AP94" s="51"/>
      <c r="AQ94" s="51"/>
      <c r="AR94" s="51"/>
      <c r="AS94" s="8"/>
      <c r="AT94" s="54">
        <v>2.7709892829957994</v>
      </c>
      <c r="AU94" s="54">
        <v>2.794915247108309</v>
      </c>
      <c r="AV94" s="55">
        <v>2.7709892829957994</v>
      </c>
      <c r="AW94" s="55">
        <v>2.8095779184019749</v>
      </c>
      <c r="AX94" s="56">
        <v>-7.9010717004190489E-2</v>
      </c>
      <c r="AY94" s="56">
        <v>-5.508475289168091E-2</v>
      </c>
      <c r="AZ94" s="56">
        <v>-0.1340954698958714</v>
      </c>
      <c r="BA94" s="56">
        <v>-2.3925964112509579E-2</v>
      </c>
      <c r="BB94" s="61">
        <v>104</v>
      </c>
      <c r="BC94" s="57">
        <v>104</v>
      </c>
      <c r="BD94" s="57">
        <v>135</v>
      </c>
      <c r="BE94" s="57">
        <v>164</v>
      </c>
      <c r="BF94" s="95">
        <v>0.49088000497629558</v>
      </c>
      <c r="BG94" s="58">
        <v>0.49072476696625089</v>
      </c>
      <c r="BH94" s="58">
        <v>0.42622982749180782</v>
      </c>
      <c r="BI94" s="58">
        <v>0.37832769878228512</v>
      </c>
      <c r="BJ94" s="57">
        <v>105</v>
      </c>
      <c r="BK94" s="57">
        <v>103</v>
      </c>
      <c r="BL94" s="57">
        <v>133</v>
      </c>
      <c r="BM94" s="57">
        <v>163</v>
      </c>
      <c r="BN94" s="58">
        <v>0.48850285170621471</v>
      </c>
      <c r="BO94" s="58">
        <v>0.49334665546776135</v>
      </c>
      <c r="BP94" s="58">
        <v>0.42906403517712199</v>
      </c>
      <c r="BQ94" s="58">
        <v>0.38076021349252676</v>
      </c>
      <c r="BR94" s="36">
        <v>2</v>
      </c>
      <c r="BS94" s="36">
        <v>3.45</v>
      </c>
      <c r="BT94" s="36">
        <v>0.27295999999999998</v>
      </c>
      <c r="BU94" s="36">
        <v>0.53144000000000002</v>
      </c>
      <c r="BV94" s="36">
        <v>0.60414937759336096</v>
      </c>
      <c r="BW94" s="36">
        <v>0.65178999999999998</v>
      </c>
    </row>
    <row r="95" spans="1:75" s="36" customFormat="1" ht="16.75" customHeight="1" x14ac:dyDescent="0.2">
      <c r="A95" s="36" t="s">
        <v>292</v>
      </c>
      <c r="B95" s="36">
        <v>2025020017</v>
      </c>
      <c r="C95" s="35">
        <v>45939</v>
      </c>
      <c r="D95" s="45" t="s">
        <v>9</v>
      </c>
      <c r="E95" s="36" t="s">
        <v>16</v>
      </c>
      <c r="F95" s="45">
        <v>2</v>
      </c>
      <c r="G95" s="45">
        <v>2</v>
      </c>
      <c r="H95" s="36" t="s">
        <v>11</v>
      </c>
      <c r="I95"/>
      <c r="J95" s="46" t="s">
        <v>199</v>
      </c>
      <c r="K95" s="47">
        <v>2.97</v>
      </c>
      <c r="L95" s="48">
        <v>0.15</v>
      </c>
      <c r="M95" s="49">
        <v>0.15</v>
      </c>
      <c r="N95" s="36">
        <v>2.8499999999999899</v>
      </c>
      <c r="O95" s="36">
        <v>2.8499999999999899</v>
      </c>
      <c r="P95" s="36">
        <v>2.63</v>
      </c>
      <c r="Q95" s="36">
        <v>4.9000000000000004</v>
      </c>
      <c r="R95" s="50">
        <v>3.0330178580157723</v>
      </c>
      <c r="S95" s="50">
        <v>2.8268800818002151</v>
      </c>
      <c r="T95" s="50">
        <v>2.7988901637128101</v>
      </c>
      <c r="U95" s="50">
        <v>4.8602499652003868</v>
      </c>
      <c r="V95" s="50">
        <v>1.0275000000000001</v>
      </c>
      <c r="W95" s="50">
        <v>1.0328904656929507</v>
      </c>
      <c r="X95" s="50">
        <v>0.91919191919191912</v>
      </c>
      <c r="Y95" s="50">
        <v>1.1178451178451176</v>
      </c>
      <c r="Z95" s="50">
        <v>0.94239162059935966</v>
      </c>
      <c r="AA95" s="51">
        <v>1</v>
      </c>
      <c r="AB95" s="51">
        <v>1</v>
      </c>
      <c r="AC95" s="51">
        <v>1</v>
      </c>
      <c r="AD95" s="51">
        <v>1</v>
      </c>
      <c r="AE95" s="51">
        <v>1</v>
      </c>
      <c r="AF95" s="51">
        <v>1</v>
      </c>
      <c r="AG95" s="52">
        <v>1</v>
      </c>
      <c r="AH95" s="52">
        <v>1</v>
      </c>
      <c r="AI95" s="53" cm="1">
        <f t="array" ref="AI95">MAX(IF($E$63:E94=E95,ROW($E$63:E94)-MIN(ROW($E$63:E94))+1))</f>
        <v>0</v>
      </c>
      <c r="AJ95" s="53" cm="1">
        <f t="array" ref="AJ95">MAX(IF($I$63:I94=I95,ROW($I$63:I94)-MIN(ROW($I$63:I94))+1))</f>
        <v>32</v>
      </c>
      <c r="AK95" s="51">
        <v>2.99</v>
      </c>
      <c r="AL95" s="51">
        <v>2.9911848055805494</v>
      </c>
      <c r="AM95" s="51">
        <v>2.74</v>
      </c>
      <c r="AN95" s="51">
        <v>2.7530320122700322</v>
      </c>
      <c r="AO95" s="51"/>
      <c r="AP95" s="51"/>
      <c r="AQ95" s="51"/>
      <c r="AR95" s="51"/>
      <c r="AS95" s="8"/>
      <c r="AT95" s="54">
        <v>2.794915247108309</v>
      </c>
      <c r="AU95" s="54">
        <v>2.7709892829957994</v>
      </c>
      <c r="AV95" s="55">
        <v>2.8095779184019749</v>
      </c>
      <c r="AW95" s="55">
        <v>2.7709892829957994</v>
      </c>
      <c r="AX95" s="56">
        <v>-5.508475289168091E-2</v>
      </c>
      <c r="AY95" s="56">
        <v>-7.9010717004190489E-2</v>
      </c>
      <c r="AZ95" s="56">
        <v>-0.1340954698958714</v>
      </c>
      <c r="BA95" s="56">
        <v>2.3925964112509579E-2</v>
      </c>
      <c r="BB95" s="61">
        <v>-104</v>
      </c>
      <c r="BC95" s="57">
        <v>-104</v>
      </c>
      <c r="BD95" s="57">
        <v>-135</v>
      </c>
      <c r="BE95" s="57">
        <v>-164</v>
      </c>
      <c r="BF95" s="95">
        <v>0.50911999502370442</v>
      </c>
      <c r="BG95" s="58">
        <v>0.50927523303374911</v>
      </c>
      <c r="BH95" s="58">
        <v>0.57377017250819218</v>
      </c>
      <c r="BI95" s="58">
        <v>0.62167230121771488</v>
      </c>
      <c r="BJ95" s="57">
        <v>-105</v>
      </c>
      <c r="BK95" s="57">
        <v>-103</v>
      </c>
      <c r="BL95" s="57">
        <v>-133</v>
      </c>
      <c r="BM95" s="57">
        <v>-163</v>
      </c>
      <c r="BN95" s="58">
        <v>0.51149714829378534</v>
      </c>
      <c r="BO95" s="58">
        <v>0.50665334453223865</v>
      </c>
      <c r="BP95" s="58">
        <v>0.57093596482287801</v>
      </c>
      <c r="BQ95" s="58">
        <v>0.61923978650747324</v>
      </c>
      <c r="BR95" s="36">
        <v>2</v>
      </c>
      <c r="BS95" s="36">
        <v>3.5</v>
      </c>
      <c r="BT95" s="36">
        <v>0.26828000000000002</v>
      </c>
      <c r="BU95" s="36">
        <v>0.52242</v>
      </c>
      <c r="BV95" s="36">
        <v>0.59371306482407404</v>
      </c>
      <c r="BW95" s="36">
        <v>0.64249999999999996</v>
      </c>
    </row>
    <row r="96" spans="1:75" s="36" customFormat="1" ht="16.75" customHeight="1" x14ac:dyDescent="0.2">
      <c r="A96" s="36" t="s">
        <v>293</v>
      </c>
      <c r="B96" s="36">
        <v>2025020015</v>
      </c>
      <c r="C96" s="35">
        <v>45939</v>
      </c>
      <c r="D96" s="45" t="s">
        <v>6</v>
      </c>
      <c r="E96" s="36" t="s">
        <v>33</v>
      </c>
      <c r="F96" s="45">
        <v>2</v>
      </c>
      <c r="G96" s="45">
        <v>2</v>
      </c>
      <c r="H96" s="36" t="s">
        <v>8</v>
      </c>
      <c r="I96"/>
      <c r="J96" s="46" t="s">
        <v>169</v>
      </c>
      <c r="K96" s="47">
        <v>2.97</v>
      </c>
      <c r="L96" s="48">
        <v>0.15</v>
      </c>
      <c r="M96" s="49">
        <v>0.15</v>
      </c>
      <c r="N96" s="36">
        <v>2.7999999999999901</v>
      </c>
      <c r="O96" s="36">
        <v>2.9999999999999898</v>
      </c>
      <c r="P96" s="36">
        <v>2.9</v>
      </c>
      <c r="Q96" s="36">
        <v>3</v>
      </c>
      <c r="R96" s="50">
        <v>3.0785805495398146</v>
      </c>
      <c r="S96" s="50">
        <v>3.0398658926090483</v>
      </c>
      <c r="T96" s="50">
        <v>3.1885298548805339</v>
      </c>
      <c r="U96" s="50">
        <v>3.0398658926090585</v>
      </c>
      <c r="V96" s="50">
        <v>0.96</v>
      </c>
      <c r="W96" s="50">
        <v>0.95702751457800772</v>
      </c>
      <c r="X96" s="50">
        <v>0.95959595959595956</v>
      </c>
      <c r="Y96" s="50">
        <v>0.98653198653198648</v>
      </c>
      <c r="Z96" s="50">
        <v>0.96850393700787274</v>
      </c>
      <c r="AA96" s="51">
        <v>1</v>
      </c>
      <c r="AB96" s="51">
        <v>1</v>
      </c>
      <c r="AC96" s="51">
        <v>1</v>
      </c>
      <c r="AD96" s="51">
        <v>1</v>
      </c>
      <c r="AE96" s="51">
        <v>1</v>
      </c>
      <c r="AF96" s="51">
        <v>1</v>
      </c>
      <c r="AG96" s="52">
        <v>1</v>
      </c>
      <c r="AH96" s="52">
        <v>1</v>
      </c>
      <c r="AI96" s="53" cm="1">
        <f t="array" ref="AI96">MAX(IF($E$63:E95=E96,ROW($E$63:E95)-MIN(ROW($E$63:E95))+1))</f>
        <v>0</v>
      </c>
      <c r="AJ96" s="53" cm="1">
        <f t="array" ref="AJ96">MAX(IF($I$63:I95=I96,ROW($I$63:I95)-MIN(ROW($I$63:I95))+1))</f>
        <v>33</v>
      </c>
      <c r="AK96" s="51">
        <v>2.99</v>
      </c>
      <c r="AL96" s="51">
        <v>3.0057609418011384</v>
      </c>
      <c r="AM96" s="51">
        <v>2.78</v>
      </c>
      <c r="AN96" s="51">
        <v>2.79</v>
      </c>
      <c r="AO96" s="51"/>
      <c r="AP96" s="51"/>
      <c r="AQ96" s="51"/>
      <c r="AR96" s="51"/>
      <c r="AS96" s="8"/>
      <c r="AT96" s="54">
        <v>2.7278815444694908</v>
      </c>
      <c r="AU96" s="54">
        <v>2.7292240396086815</v>
      </c>
      <c r="AV96" s="55">
        <v>2.7278815444694908</v>
      </c>
      <c r="AW96" s="55">
        <v>2.7435420819968925</v>
      </c>
      <c r="AX96" s="56">
        <v>-7.2118455530499226E-2</v>
      </c>
      <c r="AY96" s="56">
        <v>-0.27077596039130825</v>
      </c>
      <c r="AZ96" s="56">
        <v>-0.34289441592180747</v>
      </c>
      <c r="BA96" s="56">
        <v>0.19865750486080902</v>
      </c>
      <c r="BB96" s="61">
        <v>103</v>
      </c>
      <c r="BC96" s="57">
        <v>112</v>
      </c>
      <c r="BD96" s="57">
        <v>146</v>
      </c>
      <c r="BE96" s="57">
        <v>177</v>
      </c>
      <c r="BF96" s="95">
        <v>0.49213197564811273</v>
      </c>
      <c r="BG96" s="58">
        <v>0.47265148429668569</v>
      </c>
      <c r="BH96" s="58">
        <v>0.40651769884489264</v>
      </c>
      <c r="BI96" s="58">
        <v>0.36121170782378031</v>
      </c>
      <c r="BJ96" s="57">
        <v>103</v>
      </c>
      <c r="BK96" s="57">
        <v>111</v>
      </c>
      <c r="BL96" s="57">
        <v>145</v>
      </c>
      <c r="BM96" s="57">
        <v>176</v>
      </c>
      <c r="BN96" s="58">
        <v>0.49212309483658645</v>
      </c>
      <c r="BO96" s="58">
        <v>0.4744175135270241</v>
      </c>
      <c r="BP96" s="58">
        <v>0.40838924228800566</v>
      </c>
      <c r="BQ96" s="58">
        <v>0.36280495789809497</v>
      </c>
      <c r="BR96" s="36">
        <v>2</v>
      </c>
      <c r="BS96" s="36">
        <v>3.55</v>
      </c>
      <c r="BT96" s="36">
        <v>0.26254</v>
      </c>
      <c r="BU96" s="36">
        <v>0.51505000000000001</v>
      </c>
      <c r="BV96" s="36">
        <v>0.585496998908694</v>
      </c>
      <c r="BW96" s="36">
        <v>0.63536999999999999</v>
      </c>
    </row>
    <row r="97" spans="1:75" s="36" customFormat="1" ht="16.75" customHeight="1" x14ac:dyDescent="0.2">
      <c r="A97" s="36" t="s">
        <v>294</v>
      </c>
      <c r="B97" s="36">
        <v>2025020015</v>
      </c>
      <c r="C97" s="35">
        <v>45939</v>
      </c>
      <c r="D97" s="45" t="s">
        <v>9</v>
      </c>
      <c r="E97" s="36" t="s">
        <v>12</v>
      </c>
      <c r="F97" s="45">
        <v>2</v>
      </c>
      <c r="G97" s="45">
        <v>2</v>
      </c>
      <c r="H97" s="36" t="s">
        <v>11</v>
      </c>
      <c r="I97"/>
      <c r="J97" s="46" t="s">
        <v>186</v>
      </c>
      <c r="K97" s="47">
        <v>2.97</v>
      </c>
      <c r="L97" s="48">
        <v>0.15</v>
      </c>
      <c r="M97" s="49">
        <v>0.15</v>
      </c>
      <c r="N97" s="36">
        <v>2.9999999999999898</v>
      </c>
      <c r="O97" s="36">
        <v>2.7999999999999901</v>
      </c>
      <c r="P97" s="36">
        <v>3</v>
      </c>
      <c r="Q97" s="36">
        <v>2.9</v>
      </c>
      <c r="R97" s="50">
        <v>3.203887433577163</v>
      </c>
      <c r="S97" s="50">
        <v>2.9344329652804255</v>
      </c>
      <c r="T97" s="50">
        <v>3.2038874335771736</v>
      </c>
      <c r="U97" s="50">
        <v>3.0392341426118801</v>
      </c>
      <c r="V97" s="50">
        <v>1.0275000000000001</v>
      </c>
      <c r="W97" s="50">
        <v>1.0328904656929507</v>
      </c>
      <c r="X97" s="50">
        <v>0.93602693602693587</v>
      </c>
      <c r="Y97" s="50">
        <v>1.0067340067340067</v>
      </c>
      <c r="Z97" s="50">
        <v>0.99036361300269771</v>
      </c>
      <c r="AA97" s="51">
        <v>1</v>
      </c>
      <c r="AB97" s="51">
        <v>1</v>
      </c>
      <c r="AC97" s="51">
        <v>1</v>
      </c>
      <c r="AD97" s="51">
        <v>1</v>
      </c>
      <c r="AE97" s="51">
        <v>1</v>
      </c>
      <c r="AF97" s="51">
        <v>1</v>
      </c>
      <c r="AG97" s="52">
        <v>1</v>
      </c>
      <c r="AH97" s="52">
        <v>1</v>
      </c>
      <c r="AI97" s="53" cm="1">
        <f t="array" ref="AI97">MAX(IF($E$63:E96=E97,ROW($E$63:E96)-MIN(ROW($E$63:E96))+1))</f>
        <v>0</v>
      </c>
      <c r="AJ97" s="53" cm="1">
        <f t="array" ref="AJ97">MAX(IF($I$63:I96=I97,ROW($I$63:I96)-MIN(ROW($I$63:I96))+1))</f>
        <v>34</v>
      </c>
      <c r="AK97" s="51">
        <v>2.93</v>
      </c>
      <c r="AL97" s="51">
        <v>2.94</v>
      </c>
      <c r="AM97" s="51">
        <v>2.85</v>
      </c>
      <c r="AN97" s="51">
        <v>2.8626649447920638</v>
      </c>
      <c r="AO97" s="51"/>
      <c r="AP97" s="51"/>
      <c r="AQ97" s="51"/>
      <c r="AR97" s="51"/>
      <c r="AS97" s="8"/>
      <c r="AT97" s="54">
        <v>2.7292240396086815</v>
      </c>
      <c r="AU97" s="54">
        <v>2.7278815444694908</v>
      </c>
      <c r="AV97" s="55">
        <v>2.7435420819968925</v>
      </c>
      <c r="AW97" s="55">
        <v>2.7278815444694908</v>
      </c>
      <c r="AX97" s="56">
        <v>-0.27077596039130825</v>
      </c>
      <c r="AY97" s="56">
        <v>-7.2118455530499226E-2</v>
      </c>
      <c r="AZ97" s="56">
        <v>-0.34289441592180747</v>
      </c>
      <c r="BA97" s="56">
        <v>-0.19865750486080902</v>
      </c>
      <c r="BB97" s="61">
        <v>-103</v>
      </c>
      <c r="BC97" s="57">
        <v>-112</v>
      </c>
      <c r="BD97" s="57">
        <v>-146</v>
      </c>
      <c r="BE97" s="57">
        <v>-177</v>
      </c>
      <c r="BF97" s="95">
        <v>0.50786802435188727</v>
      </c>
      <c r="BG97" s="58">
        <v>0.52734851570331431</v>
      </c>
      <c r="BH97" s="58">
        <v>0.59348230115510736</v>
      </c>
      <c r="BI97" s="58">
        <v>0.63878829217621969</v>
      </c>
      <c r="BJ97" s="57">
        <v>-103</v>
      </c>
      <c r="BK97" s="57">
        <v>-111</v>
      </c>
      <c r="BL97" s="57">
        <v>-145</v>
      </c>
      <c r="BM97" s="57">
        <v>-176</v>
      </c>
      <c r="BN97" s="58">
        <v>0.50787690516341355</v>
      </c>
      <c r="BO97" s="58">
        <v>0.5255824864729759</v>
      </c>
      <c r="BP97" s="58">
        <v>0.59161075771199434</v>
      </c>
      <c r="BQ97" s="58">
        <v>0.63719504210190503</v>
      </c>
      <c r="BR97" s="36">
        <v>2</v>
      </c>
      <c r="BS97" s="36">
        <v>3.6</v>
      </c>
      <c r="BT97" s="36">
        <v>0.25480999999999998</v>
      </c>
      <c r="BU97" s="36">
        <v>0.50817000000000001</v>
      </c>
      <c r="BV97" s="36">
        <v>0.57912431052559599</v>
      </c>
      <c r="BW97" s="36">
        <v>0.63068999999999997</v>
      </c>
    </row>
    <row r="98" spans="1:75" s="36" customFormat="1" ht="16.75" customHeight="1" x14ac:dyDescent="0.2">
      <c r="A98" s="36" t="s">
        <v>295</v>
      </c>
      <c r="B98" s="36">
        <v>2025020018</v>
      </c>
      <c r="C98" s="35">
        <v>45939</v>
      </c>
      <c r="D98" s="45" t="s">
        <v>6</v>
      </c>
      <c r="E98" s="36" t="s">
        <v>15</v>
      </c>
      <c r="F98" s="45">
        <v>2</v>
      </c>
      <c r="G98" s="45">
        <v>1</v>
      </c>
      <c r="H98" s="36" t="s">
        <v>44</v>
      </c>
      <c r="I98"/>
      <c r="J98" s="46" t="s">
        <v>191</v>
      </c>
      <c r="K98" s="47">
        <v>2.97</v>
      </c>
      <c r="L98" s="48">
        <v>0.15</v>
      </c>
      <c r="M98" s="49">
        <v>0.15</v>
      </c>
      <c r="N98" s="36">
        <v>2.69999999999999</v>
      </c>
      <c r="O98" s="36">
        <v>3.4999999999999898</v>
      </c>
      <c r="P98" s="36">
        <v>2.8</v>
      </c>
      <c r="Q98" s="36">
        <v>3.13</v>
      </c>
      <c r="R98" s="50">
        <v>2.9290523318124988</v>
      </c>
      <c r="S98" s="50">
        <v>3.1123009282967411</v>
      </c>
      <c r="T98" s="50">
        <v>3.0375357515092696</v>
      </c>
      <c r="U98" s="50">
        <v>2.7832862587339506</v>
      </c>
      <c r="V98" s="50">
        <v>0.96</v>
      </c>
      <c r="W98" s="50">
        <v>0.96305398776725637</v>
      </c>
      <c r="X98" s="50">
        <v>0.93453979357846262</v>
      </c>
      <c r="Y98" s="50">
        <v>1.1278337008868606</v>
      </c>
      <c r="Z98" s="50">
        <v>0.96530359355638273</v>
      </c>
      <c r="AA98" s="51">
        <v>1</v>
      </c>
      <c r="AB98" s="51">
        <v>1</v>
      </c>
      <c r="AC98" s="51">
        <v>1</v>
      </c>
      <c r="AD98" s="51">
        <v>1</v>
      </c>
      <c r="AE98" s="51">
        <v>1</v>
      </c>
      <c r="AF98" s="51">
        <v>1</v>
      </c>
      <c r="AG98" s="52">
        <v>1</v>
      </c>
      <c r="AH98" s="52">
        <v>1</v>
      </c>
      <c r="AI98" s="53" cm="1">
        <f t="array" ref="AI98">MAX(IF($E$63:E97=E98,ROW($E$63:E97)-MIN(ROW($E$63:E97))+1))</f>
        <v>0</v>
      </c>
      <c r="AJ98" s="53" cm="1">
        <f t="array" ref="AJ98">MAX(IF($I$63:I97=I98,ROW($I$63:I97)-MIN(ROW($I$63:I97))+1))</f>
        <v>35</v>
      </c>
      <c r="AK98" s="51">
        <v>3.03</v>
      </c>
      <c r="AL98" s="51">
        <v>3.0172987267150519</v>
      </c>
      <c r="AM98" s="51">
        <v>2.99</v>
      </c>
      <c r="AN98" s="51">
        <v>3.0083451392445113</v>
      </c>
      <c r="AO98" s="51"/>
      <c r="AP98" s="51"/>
      <c r="AQ98" s="51"/>
      <c r="AR98" s="51"/>
      <c r="AS98" s="8"/>
      <c r="AT98" s="54">
        <v>2.75</v>
      </c>
      <c r="AU98" s="54">
        <v>3.4</v>
      </c>
      <c r="AV98" s="55">
        <v>2.7841963562086627</v>
      </c>
      <c r="AW98" s="55">
        <v>3.3624640550832332</v>
      </c>
      <c r="AX98" s="56">
        <v>5.0000000000010036E-2</v>
      </c>
      <c r="AY98" s="56">
        <v>-9.9999999999989875E-2</v>
      </c>
      <c r="AZ98" s="56">
        <v>-4.9999999999979838E-2</v>
      </c>
      <c r="BA98" s="56">
        <v>0.14999999999999991</v>
      </c>
      <c r="BB98" s="61">
        <v>152</v>
      </c>
      <c r="BC98" s="57">
        <v>-140</v>
      </c>
      <c r="BD98" s="57">
        <v>-113</v>
      </c>
      <c r="BE98" s="57">
        <v>113</v>
      </c>
      <c r="BF98" s="95">
        <v>0.39756000000000002</v>
      </c>
      <c r="BG98" s="58">
        <v>0.58366000000000007</v>
      </c>
      <c r="BH98" s="58">
        <v>0.53047714636924503</v>
      </c>
      <c r="BI98" s="58">
        <v>0.47038999999999997</v>
      </c>
      <c r="BJ98" s="57">
        <v>145</v>
      </c>
      <c r="BK98" s="57">
        <v>-141</v>
      </c>
      <c r="BL98" s="57">
        <v>-114</v>
      </c>
      <c r="BM98" s="57">
        <v>112</v>
      </c>
      <c r="BN98" s="58">
        <v>0.40802704168268</v>
      </c>
      <c r="BO98" s="58">
        <v>0.5856620012556385</v>
      </c>
      <c r="BP98" s="58">
        <v>0.53182855286666231</v>
      </c>
      <c r="BQ98" s="58">
        <v>0.47068354442043925</v>
      </c>
      <c r="BR98" s="36">
        <v>2</v>
      </c>
      <c r="BS98" s="36">
        <v>3.65</v>
      </c>
      <c r="BT98" s="36">
        <v>0.25069999999999998</v>
      </c>
      <c r="BU98" s="36">
        <v>0.49768000000000001</v>
      </c>
      <c r="BV98" s="36">
        <v>0.56720194203526197</v>
      </c>
      <c r="BW98" s="36">
        <v>0.62024999999999997</v>
      </c>
    </row>
    <row r="99" spans="1:75" s="36" customFormat="1" ht="16.75" customHeight="1" x14ac:dyDescent="0.2">
      <c r="A99" s="36" t="s">
        <v>296</v>
      </c>
      <c r="B99" s="36">
        <v>2025020018</v>
      </c>
      <c r="C99" s="35">
        <v>45939</v>
      </c>
      <c r="D99" s="45" t="s">
        <v>9</v>
      </c>
      <c r="E99" s="36" t="s">
        <v>24</v>
      </c>
      <c r="F99" s="45">
        <v>1</v>
      </c>
      <c r="G99" s="45">
        <v>2</v>
      </c>
      <c r="H99" s="36" t="s">
        <v>45</v>
      </c>
      <c r="I99"/>
      <c r="J99" s="46" t="s">
        <v>158</v>
      </c>
      <c r="K99" s="47">
        <v>2.97</v>
      </c>
      <c r="L99" s="48">
        <v>0.15</v>
      </c>
      <c r="M99" s="49">
        <v>0.15</v>
      </c>
      <c r="N99" s="36">
        <v>3.4999999999999898</v>
      </c>
      <c r="O99" s="36">
        <v>2.69999999999999</v>
      </c>
      <c r="P99" s="36">
        <v>3.13</v>
      </c>
      <c r="Q99" s="36">
        <v>2.8</v>
      </c>
      <c r="R99" s="50">
        <v>3.4866785573500132</v>
      </c>
      <c r="S99" s="50">
        <v>2.6831116850861805</v>
      </c>
      <c r="T99" s="50">
        <v>3.1180868241444495</v>
      </c>
      <c r="U99" s="50">
        <v>2.7824861919412345</v>
      </c>
      <c r="V99" s="50">
        <v>1.0349999999999999</v>
      </c>
      <c r="W99" s="50">
        <v>1.0329456510400874</v>
      </c>
      <c r="X99" s="50">
        <v>1.0067340067340067</v>
      </c>
      <c r="Y99" s="50">
        <v>1.0202020202020201</v>
      </c>
      <c r="Z99" s="50">
        <v>1.0242080865310339</v>
      </c>
      <c r="AA99" s="51">
        <v>1</v>
      </c>
      <c r="AB99" s="51">
        <v>1</v>
      </c>
      <c r="AC99" s="51">
        <v>1</v>
      </c>
      <c r="AD99" s="51">
        <v>1</v>
      </c>
      <c r="AE99" s="51">
        <v>1</v>
      </c>
      <c r="AF99" s="51">
        <v>1</v>
      </c>
      <c r="AG99" s="52">
        <v>1</v>
      </c>
      <c r="AH99" s="52">
        <v>1</v>
      </c>
      <c r="AI99" s="53" cm="1">
        <f t="array" ref="AI99">MAX(IF($E$63:E98=E99,ROW($E$63:E98)-MIN(ROW($E$63:E98))+1))</f>
        <v>6</v>
      </c>
      <c r="AJ99" s="53" cm="1">
        <f t="array" ref="AJ99">MAX(IF($I$63:I98=I99,ROW($I$63:I98)-MIN(ROW($I$63:I98))+1))</f>
        <v>36</v>
      </c>
      <c r="AK99" s="51">
        <v>3.3496660916339764</v>
      </c>
      <c r="AL99" s="51">
        <v>3.3619246474942566</v>
      </c>
      <c r="AM99" s="51">
        <v>2.7755831869280341</v>
      </c>
      <c r="AN99" s="51">
        <v>2.7617124616517561</v>
      </c>
      <c r="AO99" s="51"/>
      <c r="AP99" s="51"/>
      <c r="AQ99" s="51"/>
      <c r="AR99" s="51"/>
      <c r="AS99" s="8"/>
      <c r="AT99" s="54">
        <v>3.4</v>
      </c>
      <c r="AU99" s="54">
        <v>2.75</v>
      </c>
      <c r="AV99" s="55">
        <v>3.3624640550832332</v>
      </c>
      <c r="AW99" s="55">
        <v>2.7841963562086627</v>
      </c>
      <c r="AX99" s="56">
        <v>-9.9999999999989875E-2</v>
      </c>
      <c r="AY99" s="56">
        <v>5.0000000000010036E-2</v>
      </c>
      <c r="AZ99" s="56">
        <v>-4.9999999999979838E-2</v>
      </c>
      <c r="BA99" s="56">
        <v>-0.14999999999999991</v>
      </c>
      <c r="BB99" s="61">
        <v>-152</v>
      </c>
      <c r="BC99" s="57">
        <v>140</v>
      </c>
      <c r="BD99" s="57">
        <v>113</v>
      </c>
      <c r="BE99" s="57">
        <v>-113</v>
      </c>
      <c r="BF99" s="95">
        <v>0.60243999999999998</v>
      </c>
      <c r="BG99" s="58">
        <v>0.41633999999999999</v>
      </c>
      <c r="BH99" s="58">
        <v>0.46952285363075502</v>
      </c>
      <c r="BI99" s="58">
        <v>0.52961000000000003</v>
      </c>
      <c r="BJ99" s="57">
        <v>-145</v>
      </c>
      <c r="BK99" s="57">
        <v>141</v>
      </c>
      <c r="BL99" s="57">
        <v>114</v>
      </c>
      <c r="BM99" s="57">
        <v>-112</v>
      </c>
      <c r="BN99" s="58">
        <v>0.59197295831732</v>
      </c>
      <c r="BO99" s="58">
        <v>0.4143379987443615</v>
      </c>
      <c r="BP99" s="58">
        <v>0.46817144713333769</v>
      </c>
      <c r="BQ99" s="58">
        <v>0.52931645557956075</v>
      </c>
      <c r="BR99" s="36">
        <v>2</v>
      </c>
      <c r="BS99" s="36">
        <v>3.7</v>
      </c>
      <c r="BT99" s="36">
        <v>0.24537999999999999</v>
      </c>
      <c r="BU99" s="36">
        <v>0.48816999999999999</v>
      </c>
      <c r="BV99" s="36">
        <v>0.55724624446372295</v>
      </c>
      <c r="BW99" s="36">
        <v>0.61212999999999995</v>
      </c>
    </row>
    <row r="100" spans="1:75" s="36" customFormat="1" ht="16.75" customHeight="1" x14ac:dyDescent="0.2">
      <c r="A100" s="36" t="s">
        <v>297</v>
      </c>
      <c r="B100" s="36">
        <v>2025020021</v>
      </c>
      <c r="C100" s="35">
        <v>45939</v>
      </c>
      <c r="D100" s="45" t="s">
        <v>6</v>
      </c>
      <c r="E100" s="36" t="s">
        <v>48</v>
      </c>
      <c r="F100" s="45">
        <v>2</v>
      </c>
      <c r="G100" s="45">
        <v>2</v>
      </c>
      <c r="H100" s="36" t="s">
        <v>8</v>
      </c>
      <c r="I100"/>
      <c r="J100" s="46" t="s">
        <v>146</v>
      </c>
      <c r="K100" s="47">
        <v>2.97</v>
      </c>
      <c r="L100" s="48">
        <v>0.15</v>
      </c>
      <c r="M100" s="49">
        <v>0.15</v>
      </c>
      <c r="N100" s="36">
        <v>2.94999999999999</v>
      </c>
      <c r="O100" s="36">
        <v>3.1499999999999901</v>
      </c>
      <c r="P100" s="36">
        <v>3.25</v>
      </c>
      <c r="Q100" s="36">
        <v>3.44</v>
      </c>
      <c r="R100" s="50">
        <v>2.9271508764804821</v>
      </c>
      <c r="S100" s="50">
        <v>3.4728003151087021</v>
      </c>
      <c r="T100" s="50">
        <v>3.2248272368005426</v>
      </c>
      <c r="U100" s="50">
        <v>3.7925184393568165</v>
      </c>
      <c r="V100" s="50">
        <v>0.96</v>
      </c>
      <c r="W100" s="50">
        <v>0.95702751457800772</v>
      </c>
      <c r="X100" s="50">
        <v>1.0909090909090908</v>
      </c>
      <c r="Y100" s="50">
        <v>0.91582491582491588</v>
      </c>
      <c r="Z100" s="50">
        <v>0.95887946543305103</v>
      </c>
      <c r="AA100" s="51">
        <v>1</v>
      </c>
      <c r="AB100" s="51">
        <v>1</v>
      </c>
      <c r="AC100" s="51">
        <v>1</v>
      </c>
      <c r="AD100" s="51">
        <v>1</v>
      </c>
      <c r="AE100" s="51">
        <v>1</v>
      </c>
      <c r="AF100" s="51">
        <v>1</v>
      </c>
      <c r="AG100" s="52">
        <v>1</v>
      </c>
      <c r="AH100" s="52">
        <v>1</v>
      </c>
      <c r="AI100" s="53" cm="1">
        <f t="array" ref="AI100">MAX(IF($E$63:E99=E100,ROW($E$63:E99)-MIN(ROW($E$63:E99))+1))</f>
        <v>0</v>
      </c>
      <c r="AJ100" s="53" cm="1">
        <f t="array" ref="AJ100">MAX(IF($I$63:I99=I100,ROW($I$63:I99)-MIN(ROW($I$63:I99))+1))</f>
        <v>37</v>
      </c>
      <c r="AK100" s="51">
        <v>2.75</v>
      </c>
      <c r="AL100" s="51">
        <v>2.77</v>
      </c>
      <c r="AM100" s="51">
        <v>3.21</v>
      </c>
      <c r="AN100" s="51">
        <v>3.23</v>
      </c>
      <c r="AO100" s="51"/>
      <c r="AP100" s="51"/>
      <c r="AQ100" s="51"/>
      <c r="AR100" s="51"/>
      <c r="AS100" s="8"/>
      <c r="AT100" s="54">
        <v>2.7800743494423816</v>
      </c>
      <c r="AU100" s="54">
        <v>2.8964319930219711</v>
      </c>
      <c r="AV100" s="55">
        <v>2.7800743494423816</v>
      </c>
      <c r="AW100" s="55">
        <v>2.9116272409931141</v>
      </c>
      <c r="AX100" s="56">
        <v>-0.16992565055760833</v>
      </c>
      <c r="AY100" s="56">
        <v>-0.25356800697801907</v>
      </c>
      <c r="AZ100" s="56">
        <v>-0.4234936575356274</v>
      </c>
      <c r="BA100" s="56">
        <v>8.3642356420410735E-2</v>
      </c>
      <c r="BB100" s="61">
        <v>110</v>
      </c>
      <c r="BC100" s="57">
        <v>-103</v>
      </c>
      <c r="BD100" s="57">
        <v>125</v>
      </c>
      <c r="BE100" s="57">
        <v>153</v>
      </c>
      <c r="BF100" s="95">
        <v>0.4771142502513015</v>
      </c>
      <c r="BG100" s="58">
        <v>0.50744518929350391</v>
      </c>
      <c r="BH100" s="58">
        <v>0.44525150925093171</v>
      </c>
      <c r="BI100" s="58">
        <v>0.39532466899263119</v>
      </c>
      <c r="BJ100" s="57">
        <v>111</v>
      </c>
      <c r="BK100" s="57">
        <v>-104</v>
      </c>
      <c r="BL100" s="57">
        <v>123</v>
      </c>
      <c r="BM100" s="57">
        <v>152</v>
      </c>
      <c r="BN100" s="58">
        <v>0.47502917707607956</v>
      </c>
      <c r="BO100" s="58">
        <v>0.50995134860326385</v>
      </c>
      <c r="BP100" s="58">
        <v>0.44778747784753248</v>
      </c>
      <c r="BQ100" s="58">
        <v>0.39736363842206279</v>
      </c>
      <c r="BR100" s="36">
        <v>2</v>
      </c>
      <c r="BS100" s="36">
        <v>3.75</v>
      </c>
      <c r="BT100" s="36">
        <v>0.23956</v>
      </c>
      <c r="BU100" s="36">
        <v>0.47805999999999998</v>
      </c>
      <c r="BV100" s="36">
        <v>0.54766241651487502</v>
      </c>
      <c r="BW100" s="36">
        <v>0.60514999999999997</v>
      </c>
    </row>
    <row r="101" spans="1:75" s="36" customFormat="1" ht="16.75" customHeight="1" x14ac:dyDescent="0.2">
      <c r="A101" s="36" t="s">
        <v>298</v>
      </c>
      <c r="B101" s="36">
        <v>2025020021</v>
      </c>
      <c r="C101" s="35">
        <v>45939</v>
      </c>
      <c r="D101" s="45" t="s">
        <v>9</v>
      </c>
      <c r="E101" s="36" t="s">
        <v>13</v>
      </c>
      <c r="F101" s="45">
        <v>2</v>
      </c>
      <c r="G101" s="45">
        <v>2</v>
      </c>
      <c r="H101" s="36" t="s">
        <v>11</v>
      </c>
      <c r="I101"/>
      <c r="J101" s="46" t="s">
        <v>184</v>
      </c>
      <c r="K101" s="47">
        <v>2.97</v>
      </c>
      <c r="L101" s="48">
        <v>0.15</v>
      </c>
      <c r="M101" s="49">
        <v>0.15</v>
      </c>
      <c r="N101" s="36">
        <v>3.1499999999999901</v>
      </c>
      <c r="O101" s="36">
        <v>2.94999999999999</v>
      </c>
      <c r="P101" s="36">
        <v>3.44</v>
      </c>
      <c r="Q101" s="36">
        <v>3.25</v>
      </c>
      <c r="R101" s="50">
        <v>2.9426843791575297</v>
      </c>
      <c r="S101" s="50">
        <v>3.4487159417442776</v>
      </c>
      <c r="T101" s="50">
        <v>3.2135981791434713</v>
      </c>
      <c r="U101" s="50">
        <v>3.7994328171759117</v>
      </c>
      <c r="V101" s="50">
        <v>1.0275000000000001</v>
      </c>
      <c r="W101" s="50">
        <v>1.0328904656929507</v>
      </c>
      <c r="X101" s="50">
        <v>1.0808080808080807</v>
      </c>
      <c r="Y101" s="50">
        <v>0.92592592592592582</v>
      </c>
      <c r="Z101" s="50">
        <v>0.96530359355638273</v>
      </c>
      <c r="AA101" s="51">
        <v>1</v>
      </c>
      <c r="AB101" s="51">
        <v>1</v>
      </c>
      <c r="AC101" s="51">
        <v>1</v>
      </c>
      <c r="AD101" s="51">
        <v>1</v>
      </c>
      <c r="AE101" s="51">
        <v>1</v>
      </c>
      <c r="AF101" s="51">
        <v>1</v>
      </c>
      <c r="AG101" s="52">
        <v>1</v>
      </c>
      <c r="AH101" s="52">
        <v>1</v>
      </c>
      <c r="AI101" s="53" cm="1">
        <f t="array" ref="AI101">MAX(IF($E$63:E100=E101,ROW($E$63:E100)-MIN(ROW($E$63:E100))+1))</f>
        <v>0</v>
      </c>
      <c r="AJ101" s="53" cm="1">
        <f t="array" ref="AJ101">MAX(IF($I$63:I100=I101,ROW($I$63:I100)-MIN(ROW($I$63:I100))+1))</f>
        <v>38</v>
      </c>
      <c r="AK101" s="51">
        <v>2.72</v>
      </c>
      <c r="AL101" s="51">
        <v>2.75</v>
      </c>
      <c r="AM101" s="51">
        <v>3.24</v>
      </c>
      <c r="AN101" s="51">
        <v>3.2549999999999999</v>
      </c>
      <c r="AO101" s="51"/>
      <c r="AP101" s="51"/>
      <c r="AQ101" s="51"/>
      <c r="AR101" s="51"/>
      <c r="AS101" s="8"/>
      <c r="AT101" s="54">
        <v>2.8964319930219711</v>
      </c>
      <c r="AU101" s="54">
        <v>2.7800743494423816</v>
      </c>
      <c r="AV101" s="55">
        <v>2.9116272409931141</v>
      </c>
      <c r="AW101" s="55">
        <v>2.7800743494423816</v>
      </c>
      <c r="AX101" s="56">
        <v>-0.25356800697801907</v>
      </c>
      <c r="AY101" s="56">
        <v>-0.16992565055760833</v>
      </c>
      <c r="AZ101" s="56">
        <v>-0.4234936575356274</v>
      </c>
      <c r="BA101" s="56">
        <v>-8.3642356420410735E-2</v>
      </c>
      <c r="BB101" s="61">
        <v>-110</v>
      </c>
      <c r="BC101" s="57">
        <v>103</v>
      </c>
      <c r="BD101" s="57">
        <v>-125</v>
      </c>
      <c r="BE101" s="57">
        <v>-153</v>
      </c>
      <c r="BF101" s="95">
        <v>0.5228857497486985</v>
      </c>
      <c r="BG101" s="58">
        <v>0.49255481070649609</v>
      </c>
      <c r="BH101" s="58">
        <v>0.55474849074906829</v>
      </c>
      <c r="BI101" s="58">
        <v>0.60467533100736881</v>
      </c>
      <c r="BJ101" s="57">
        <v>-111</v>
      </c>
      <c r="BK101" s="57">
        <v>104</v>
      </c>
      <c r="BL101" s="57">
        <v>-123</v>
      </c>
      <c r="BM101" s="57">
        <v>-152</v>
      </c>
      <c r="BN101" s="58">
        <v>0.5249708229239205</v>
      </c>
      <c r="BO101" s="58">
        <v>0.49004865139673615</v>
      </c>
      <c r="BP101" s="58">
        <v>0.55221252215246752</v>
      </c>
      <c r="BQ101" s="58">
        <v>0.60263636157793721</v>
      </c>
      <c r="BR101" s="36">
        <v>2</v>
      </c>
      <c r="BS101" s="36">
        <v>3.8</v>
      </c>
      <c r="BT101" s="36">
        <v>0.23436000000000001</v>
      </c>
      <c r="BU101" s="36">
        <v>0.47162999999999999</v>
      </c>
      <c r="BV101" s="36">
        <v>0.53844573072575896</v>
      </c>
      <c r="BW101" s="36">
        <v>0.59572000000000003</v>
      </c>
    </row>
    <row r="102" spans="1:75" s="36" customFormat="1" ht="16.75" customHeight="1" x14ac:dyDescent="0.2">
      <c r="A102" s="36" t="s">
        <v>299</v>
      </c>
      <c r="B102" s="36">
        <v>2025020019</v>
      </c>
      <c r="C102" s="35">
        <v>45939</v>
      </c>
      <c r="D102" s="45" t="s">
        <v>6</v>
      </c>
      <c r="E102" s="36" t="s">
        <v>22</v>
      </c>
      <c r="F102" s="45">
        <v>0</v>
      </c>
      <c r="G102" s="45">
        <v>2</v>
      </c>
      <c r="H102" s="36" t="s">
        <v>29</v>
      </c>
      <c r="I102"/>
      <c r="J102" s="46" t="s">
        <v>151</v>
      </c>
      <c r="K102" s="47">
        <v>2.97</v>
      </c>
      <c r="L102" s="48">
        <v>0.15</v>
      </c>
      <c r="M102" s="49">
        <v>0.15</v>
      </c>
      <c r="N102" s="36">
        <v>2.3999999999999901</v>
      </c>
      <c r="O102" s="36">
        <v>3.3999999999999901</v>
      </c>
      <c r="P102" s="36">
        <v>2.59</v>
      </c>
      <c r="Q102" s="36">
        <v>3.14</v>
      </c>
      <c r="R102" s="50">
        <v>2.8217782748260767</v>
      </c>
      <c r="S102" s="50">
        <v>2.9113094923764695</v>
      </c>
      <c r="T102" s="50">
        <v>3.0451690549164874</v>
      </c>
      <c r="U102" s="50">
        <v>2.6886799429594532</v>
      </c>
      <c r="V102" s="50">
        <v>0.90300000000000002</v>
      </c>
      <c r="W102" s="50">
        <v>0.92051577291954856</v>
      </c>
      <c r="X102" s="50">
        <v>0.96296296296296291</v>
      </c>
      <c r="Y102" s="50">
        <v>0.9562289562289561</v>
      </c>
      <c r="Z102" s="50">
        <v>1.1275000000000015</v>
      </c>
      <c r="AA102" s="51">
        <v>1</v>
      </c>
      <c r="AB102" s="51">
        <v>1</v>
      </c>
      <c r="AC102" s="51">
        <v>1</v>
      </c>
      <c r="AD102" s="51">
        <v>1</v>
      </c>
      <c r="AE102" s="51">
        <v>1</v>
      </c>
      <c r="AF102" s="51">
        <v>1</v>
      </c>
      <c r="AG102" s="52">
        <v>1.04</v>
      </c>
      <c r="AH102" s="52">
        <v>0.98</v>
      </c>
      <c r="AI102" s="53" cm="1">
        <f t="array" ref="AI102">MAX(IF($E$63:E101=E102,ROW($E$63:E101)-MIN(ROW($E$63:E101))+1))</f>
        <v>12</v>
      </c>
      <c r="AJ102" s="53" cm="1">
        <f t="array" ref="AJ102">MAX(IF($I$63:I101=I102,ROW($I$63:I101)-MIN(ROW($I$63:I101))+1))</f>
        <v>39</v>
      </c>
      <c r="AK102" s="51">
        <v>2.7631457708177538</v>
      </c>
      <c r="AL102" s="51">
        <v>2.7769669389710363</v>
      </c>
      <c r="AM102" s="51">
        <v>3.0734152091849771</v>
      </c>
      <c r="AN102" s="51">
        <v>3.0490993516637008</v>
      </c>
      <c r="AO102" s="51"/>
      <c r="AP102" s="51"/>
      <c r="AQ102" s="51"/>
      <c r="AR102" s="51"/>
      <c r="AS102" s="8"/>
      <c r="AT102" s="54">
        <v>2.3976291401534113</v>
      </c>
      <c r="AU102" s="54">
        <v>3.4528806490517652</v>
      </c>
      <c r="AV102" s="55">
        <v>2.3054126347628956</v>
      </c>
      <c r="AW102" s="55">
        <v>3.5893166764276203</v>
      </c>
      <c r="AX102" s="56">
        <v>-2.37085984657881E-3</v>
      </c>
      <c r="AY102" s="56">
        <v>5.2880649051775031E-2</v>
      </c>
      <c r="AZ102" s="56">
        <v>5.0509789205196221E-2</v>
      </c>
      <c r="BA102" s="56">
        <v>-5.525150889835384E-2</v>
      </c>
      <c r="BB102" s="61">
        <v>200</v>
      </c>
      <c r="BC102" s="57">
        <v>-114</v>
      </c>
      <c r="BD102" s="57">
        <v>113</v>
      </c>
      <c r="BE102" s="57">
        <v>141</v>
      </c>
      <c r="BF102" s="95">
        <v>0.33376369452518839</v>
      </c>
      <c r="BG102" s="58">
        <v>0.53292304091124576</v>
      </c>
      <c r="BH102" s="58">
        <v>0.47053205684173227</v>
      </c>
      <c r="BI102" s="58">
        <v>0.41508565743188497</v>
      </c>
      <c r="BJ102" s="57">
        <v>229</v>
      </c>
      <c r="BK102" s="57">
        <v>-119</v>
      </c>
      <c r="BL102" s="57">
        <v>108</v>
      </c>
      <c r="BM102" s="57">
        <v>136</v>
      </c>
      <c r="BN102" s="58">
        <v>0.3038859175386226</v>
      </c>
      <c r="BO102" s="58">
        <v>0.54295145109859766</v>
      </c>
      <c r="BP102" s="58">
        <v>0.48134762950148191</v>
      </c>
      <c r="BQ102" s="58">
        <v>0.42416998396595484</v>
      </c>
      <c r="BR102" s="36">
        <v>2</v>
      </c>
      <c r="BS102" s="36">
        <v>3.85</v>
      </c>
      <c r="BT102" s="36">
        <v>0.22952</v>
      </c>
      <c r="BU102" s="36">
        <v>0.46427000000000002</v>
      </c>
      <c r="BV102" s="36">
        <v>0.53041243002399097</v>
      </c>
      <c r="BW102" s="36">
        <v>0.58896999999999999</v>
      </c>
    </row>
    <row r="103" spans="1:75" s="36" customFormat="1" ht="16.75" customHeight="1" x14ac:dyDescent="0.2">
      <c r="A103" s="36" t="s">
        <v>300</v>
      </c>
      <c r="B103" s="36">
        <v>2025020019</v>
      </c>
      <c r="C103" s="35">
        <v>45939</v>
      </c>
      <c r="D103" s="45" t="s">
        <v>9</v>
      </c>
      <c r="E103" s="36" t="s">
        <v>23</v>
      </c>
      <c r="F103" s="45">
        <v>2</v>
      </c>
      <c r="G103" s="45">
        <v>0</v>
      </c>
      <c r="H103" s="36" t="s">
        <v>31</v>
      </c>
      <c r="I103"/>
      <c r="J103" s="46" t="s">
        <v>193</v>
      </c>
      <c r="K103" s="47">
        <v>2.97</v>
      </c>
      <c r="L103" s="48">
        <v>0.15</v>
      </c>
      <c r="M103" s="49">
        <v>0.15</v>
      </c>
      <c r="N103" s="36">
        <v>3.3999999999999901</v>
      </c>
      <c r="O103" s="36">
        <v>2.3999999999999901</v>
      </c>
      <c r="P103" s="36">
        <v>3.14</v>
      </c>
      <c r="Q103" s="36">
        <v>2.59</v>
      </c>
      <c r="R103" s="50">
        <v>2.6902056492854256</v>
      </c>
      <c r="S103" s="50">
        <v>2.9206876999522815</v>
      </c>
      <c r="T103" s="50">
        <v>2.4844840408106652</v>
      </c>
      <c r="U103" s="50">
        <v>3.1519088095318506</v>
      </c>
      <c r="V103" s="50">
        <v>1.085</v>
      </c>
      <c r="W103" s="50">
        <v>1.0832085999357419</v>
      </c>
      <c r="X103" s="50">
        <v>1.0348199357525174</v>
      </c>
      <c r="Y103" s="50">
        <v>0.93035211138644902</v>
      </c>
      <c r="Z103" s="50">
        <v>0.9595056534315014</v>
      </c>
      <c r="AA103" s="51">
        <v>1</v>
      </c>
      <c r="AB103" s="51">
        <v>1</v>
      </c>
      <c r="AC103" s="51">
        <v>1</v>
      </c>
      <c r="AD103" s="51">
        <v>1</v>
      </c>
      <c r="AE103" s="51">
        <v>1</v>
      </c>
      <c r="AF103" s="51">
        <v>1</v>
      </c>
      <c r="AG103" s="52">
        <v>0.98</v>
      </c>
      <c r="AH103" s="52">
        <v>1</v>
      </c>
      <c r="AI103" s="53" cm="1">
        <f t="array" ref="AI103">MAX(IF($E$63:E102=E103,ROW($E$63:E102)-MIN(ROW($E$63:E102))+1))</f>
        <v>0</v>
      </c>
      <c r="AJ103" s="53" cm="1">
        <f t="array" ref="AJ103">MAX(IF($I$63:I102=I103,ROW($I$63:I102)-MIN(ROW($I$63:I102))+1))</f>
        <v>40</v>
      </c>
      <c r="AK103" s="51">
        <v>2.84</v>
      </c>
      <c r="AL103" s="51">
        <v>2.8129021112021313</v>
      </c>
      <c r="AM103" s="51">
        <v>2.86</v>
      </c>
      <c r="AN103" s="51">
        <v>2.8691031549928421</v>
      </c>
      <c r="AO103" s="51"/>
      <c r="AP103" s="51"/>
      <c r="AQ103" s="51"/>
      <c r="AR103" s="51"/>
      <c r="AS103" s="8"/>
      <c r="AT103" s="54">
        <v>3.4528806490517652</v>
      </c>
      <c r="AU103" s="54">
        <v>2.3976291401534113</v>
      </c>
      <c r="AV103" s="55">
        <v>3.5893166764276203</v>
      </c>
      <c r="AW103" s="55">
        <v>2.3054126347628956</v>
      </c>
      <c r="AX103" s="56">
        <v>5.2880649051775031E-2</v>
      </c>
      <c r="AY103" s="56">
        <v>-2.37085984657881E-3</v>
      </c>
      <c r="AZ103" s="56">
        <v>5.0509789205196221E-2</v>
      </c>
      <c r="BA103" s="56">
        <v>5.525150889835384E-2</v>
      </c>
      <c r="BB103" s="61">
        <v>-200</v>
      </c>
      <c r="BC103" s="57">
        <v>114</v>
      </c>
      <c r="BD103" s="57">
        <v>-113</v>
      </c>
      <c r="BE103" s="57">
        <v>-141</v>
      </c>
      <c r="BF103" s="95">
        <v>0.66623630547481161</v>
      </c>
      <c r="BG103" s="58">
        <v>0.4670769590887543</v>
      </c>
      <c r="BH103" s="58">
        <v>0.52946794315826773</v>
      </c>
      <c r="BI103" s="58">
        <v>0.58491434256811503</v>
      </c>
      <c r="BJ103" s="57">
        <v>-229</v>
      </c>
      <c r="BK103" s="57">
        <v>119</v>
      </c>
      <c r="BL103" s="57">
        <v>-108</v>
      </c>
      <c r="BM103" s="57">
        <v>-136</v>
      </c>
      <c r="BN103" s="58">
        <v>0.6961140824613774</v>
      </c>
      <c r="BO103" s="58">
        <v>0.45704854890140234</v>
      </c>
      <c r="BP103" s="58">
        <v>0.51865237049851809</v>
      </c>
      <c r="BQ103" s="58">
        <v>0.57583001603404516</v>
      </c>
      <c r="BR103" s="36">
        <v>2</v>
      </c>
      <c r="BS103" s="36">
        <v>3.9</v>
      </c>
      <c r="BT103" s="36">
        <v>0.22323999999999999</v>
      </c>
      <c r="BU103" s="36">
        <v>0.45415</v>
      </c>
      <c r="BV103" s="36">
        <v>0.52078435869502804</v>
      </c>
      <c r="BW103" s="36">
        <v>0.58209999999999995</v>
      </c>
    </row>
    <row r="104" spans="1:75" s="36" customFormat="1" ht="16.75" customHeight="1" x14ac:dyDescent="0.2">
      <c r="A104" s="36" t="s">
        <v>301</v>
      </c>
      <c r="B104" s="36">
        <v>2025020020</v>
      </c>
      <c r="C104" s="35">
        <v>45939</v>
      </c>
      <c r="D104" s="45" t="s">
        <v>6</v>
      </c>
      <c r="E104" s="36" t="s">
        <v>25</v>
      </c>
      <c r="F104" s="45">
        <v>0</v>
      </c>
      <c r="G104" s="45">
        <v>2</v>
      </c>
      <c r="H104" s="36" t="s">
        <v>29</v>
      </c>
      <c r="I104"/>
      <c r="J104" s="46" t="s">
        <v>196</v>
      </c>
      <c r="K104" s="47">
        <v>2.97</v>
      </c>
      <c r="L104" s="48">
        <v>0.15</v>
      </c>
      <c r="M104" s="49">
        <v>0.15</v>
      </c>
      <c r="N104" s="36">
        <v>3.5999999999999899</v>
      </c>
      <c r="O104" s="36">
        <v>2.5499999999999901</v>
      </c>
      <c r="P104" s="36">
        <v>2.2599999999999998</v>
      </c>
      <c r="Q104" s="36">
        <v>2.6</v>
      </c>
      <c r="R104" s="50">
        <v>3.4672320507035042</v>
      </c>
      <c r="S104" s="50">
        <v>2.4380654632374599</v>
      </c>
      <c r="T104" s="50">
        <v>2.1766512318305393</v>
      </c>
      <c r="U104" s="50">
        <v>2.4858706683989884</v>
      </c>
      <c r="V104" s="50">
        <v>0.90300000000000002</v>
      </c>
      <c r="W104" s="50">
        <v>0.92051577291954856</v>
      </c>
      <c r="X104" s="50">
        <v>1.1279461279461278</v>
      </c>
      <c r="Y104" s="50">
        <v>0.89562289562289565</v>
      </c>
      <c r="Z104" s="50">
        <v>1.0780962398106759</v>
      </c>
      <c r="AA104" s="51">
        <v>1</v>
      </c>
      <c r="AB104" s="51">
        <v>1</v>
      </c>
      <c r="AC104" s="51">
        <v>1.01</v>
      </c>
      <c r="AD104" s="51">
        <v>0.99</v>
      </c>
      <c r="AE104" s="51">
        <v>1</v>
      </c>
      <c r="AF104" s="51">
        <v>1</v>
      </c>
      <c r="AG104" s="52">
        <v>1.02</v>
      </c>
      <c r="AH104" s="52">
        <v>0.98</v>
      </c>
      <c r="AI104" s="53" cm="1">
        <f t="array" ref="AI104">MAX(IF($E$63:E103=E104,ROW($E$63:E103)-MIN(ROW($E$63:E103))+1))</f>
        <v>15</v>
      </c>
      <c r="AJ104" s="53" cm="1">
        <f t="array" ref="AJ104">MAX(IF($I$63:I103=I104,ROW($I$63:I103)-MIN(ROW($I$63:I103))+1))</f>
        <v>41</v>
      </c>
      <c r="AK104" s="51">
        <v>3.303072147260433</v>
      </c>
      <c r="AL104" s="51">
        <v>3.2986580643522521</v>
      </c>
      <c r="AM104" s="51">
        <v>2.7330653755487178</v>
      </c>
      <c r="AN104" s="51">
        <v>2.71</v>
      </c>
      <c r="AO104" s="51"/>
      <c r="AP104" s="51"/>
      <c r="AQ104" s="51"/>
      <c r="AR104" s="51"/>
      <c r="AS104" s="8"/>
      <c r="AT104" s="54">
        <v>3.5352154389146579</v>
      </c>
      <c r="AU104" s="54">
        <v>2.722386754203582</v>
      </c>
      <c r="AV104" s="55">
        <v>3.3642957572626844</v>
      </c>
      <c r="AW104" s="55">
        <v>2.8585437153909647</v>
      </c>
      <c r="AX104" s="56">
        <v>-6.4784561085331926E-2</v>
      </c>
      <c r="AY104" s="56">
        <v>0.17238675420359195</v>
      </c>
      <c r="AZ104" s="56">
        <v>0.10760219311826003</v>
      </c>
      <c r="BA104" s="56">
        <v>-0.23717131528892388</v>
      </c>
      <c r="BB104" s="61">
        <v>-168</v>
      </c>
      <c r="BC104" s="57">
        <v>-151</v>
      </c>
      <c r="BD104" s="57">
        <v>-122</v>
      </c>
      <c r="BE104" s="57">
        <v>105</v>
      </c>
      <c r="BF104" s="95">
        <v>0.62683911964471273</v>
      </c>
      <c r="BG104" s="58">
        <v>0.6008860638217135</v>
      </c>
      <c r="BH104" s="58">
        <v>0.54980738697083809</v>
      </c>
      <c r="BI104" s="58">
        <v>0.4874178492719542</v>
      </c>
      <c r="BJ104" s="57">
        <v>-138</v>
      </c>
      <c r="BK104" s="57">
        <v>-148</v>
      </c>
      <c r="BL104" s="57">
        <v>-119</v>
      </c>
      <c r="BM104" s="57">
        <v>108</v>
      </c>
      <c r="BN104" s="58">
        <v>0.58047473323540433</v>
      </c>
      <c r="BO104" s="58">
        <v>0.59667484545816341</v>
      </c>
      <c r="BP104" s="58">
        <v>0.54422152660123668</v>
      </c>
      <c r="BQ104" s="58">
        <v>0.48159258280848682</v>
      </c>
      <c r="BR104" s="36">
        <v>2</v>
      </c>
      <c r="BS104" s="36">
        <v>3.95</v>
      </c>
      <c r="BT104" s="36">
        <v>0.21783</v>
      </c>
      <c r="BU104" s="36">
        <v>0.44674000000000003</v>
      </c>
      <c r="BV104" s="36">
        <v>0.51201118599000595</v>
      </c>
      <c r="BW104" s="36">
        <v>0.57421999999999995</v>
      </c>
    </row>
    <row r="105" spans="1:75" s="36" customFormat="1" ht="16.75" customHeight="1" x14ac:dyDescent="0.2">
      <c r="A105" s="36" t="s">
        <v>302</v>
      </c>
      <c r="B105" s="36">
        <v>2025020020</v>
      </c>
      <c r="C105" s="35">
        <v>45939</v>
      </c>
      <c r="D105" s="45" t="s">
        <v>9</v>
      </c>
      <c r="E105" s="36" t="s">
        <v>40</v>
      </c>
      <c r="F105" s="45">
        <v>2</v>
      </c>
      <c r="G105" s="45">
        <v>0</v>
      </c>
      <c r="H105" s="36" t="s">
        <v>31</v>
      </c>
      <c r="I105"/>
      <c r="J105" s="46" t="s">
        <v>182</v>
      </c>
      <c r="K105" s="47">
        <v>2.97</v>
      </c>
      <c r="L105" s="48">
        <v>0.15</v>
      </c>
      <c r="M105" s="49">
        <v>0.15</v>
      </c>
      <c r="N105" s="36">
        <v>2.5499999999999901</v>
      </c>
      <c r="O105" s="36">
        <v>3.5999999999999899</v>
      </c>
      <c r="P105" s="36">
        <v>2.6</v>
      </c>
      <c r="Q105" s="36">
        <v>2.2599999999999998</v>
      </c>
      <c r="R105" s="50">
        <v>2.3728865727954269</v>
      </c>
      <c r="S105" s="50">
        <v>3.5164921781955032</v>
      </c>
      <c r="T105" s="50">
        <v>2.4194137604973078</v>
      </c>
      <c r="U105" s="50">
        <v>2.2075756452005164</v>
      </c>
      <c r="V105" s="50">
        <v>1.085</v>
      </c>
      <c r="W105" s="50">
        <v>1.0832085999357419</v>
      </c>
      <c r="X105" s="50">
        <v>0.92022403217128534</v>
      </c>
      <c r="Y105" s="50">
        <v>1.1121455041280919</v>
      </c>
      <c r="Z105" s="50">
        <v>1</v>
      </c>
      <c r="AA105" s="51">
        <v>1</v>
      </c>
      <c r="AB105" s="51">
        <v>1</v>
      </c>
      <c r="AC105" s="51">
        <v>1</v>
      </c>
      <c r="AD105" s="51">
        <v>1</v>
      </c>
      <c r="AE105" s="51">
        <v>1</v>
      </c>
      <c r="AF105" s="51">
        <v>1</v>
      </c>
      <c r="AG105" s="52">
        <v>0.98</v>
      </c>
      <c r="AH105" s="52">
        <v>1.02</v>
      </c>
      <c r="AI105" s="53" cm="1">
        <f t="array" ref="AI105">MAX(IF($E$63:E104=E105,ROW($E$63:E104)-MIN(ROW($E$63:E104))+1))</f>
        <v>0</v>
      </c>
      <c r="AJ105" s="53" cm="1">
        <f t="array" ref="AJ105">MAX(IF($I$63:I104=I105,ROW($I$63:I104)-MIN(ROW($I$63:I104))+1))</f>
        <v>42</v>
      </c>
      <c r="AK105" s="51">
        <v>2.66</v>
      </c>
      <c r="AL105" s="51">
        <v>2.64</v>
      </c>
      <c r="AM105" s="51">
        <v>3.35</v>
      </c>
      <c r="AN105" s="51">
        <v>3.35</v>
      </c>
      <c r="AO105" s="51"/>
      <c r="AP105" s="51"/>
      <c r="AQ105" s="51"/>
      <c r="AR105" s="51"/>
      <c r="AS105" s="8"/>
      <c r="AT105" s="54">
        <v>2.722386754203582</v>
      </c>
      <c r="AU105" s="54">
        <v>3.5352154389146579</v>
      </c>
      <c r="AV105" s="55">
        <v>2.8585437153909647</v>
      </c>
      <c r="AW105" s="55">
        <v>3.3642957572626844</v>
      </c>
      <c r="AX105" s="56">
        <v>0.17238675420359195</v>
      </c>
      <c r="AY105" s="56">
        <v>-6.4784561085331926E-2</v>
      </c>
      <c r="AZ105" s="56">
        <v>0.10760219311826003</v>
      </c>
      <c r="BA105" s="56">
        <v>0.23717131528892388</v>
      </c>
      <c r="BB105" s="61">
        <v>168</v>
      </c>
      <c r="BC105" s="57">
        <v>151</v>
      </c>
      <c r="BD105" s="57">
        <v>122</v>
      </c>
      <c r="BE105" s="57">
        <v>-105</v>
      </c>
      <c r="BF105" s="95">
        <v>0.37316088035528727</v>
      </c>
      <c r="BG105" s="58">
        <v>0.39911393617828655</v>
      </c>
      <c r="BH105" s="58">
        <v>0.45019261302916191</v>
      </c>
      <c r="BI105" s="58">
        <v>0.5125821507280458</v>
      </c>
      <c r="BJ105" s="57">
        <v>138</v>
      </c>
      <c r="BK105" s="57">
        <v>148</v>
      </c>
      <c r="BL105" s="57">
        <v>119</v>
      </c>
      <c r="BM105" s="57">
        <v>-108</v>
      </c>
      <c r="BN105" s="58">
        <v>0.41952526676459567</v>
      </c>
      <c r="BO105" s="58">
        <v>0.40332515454183654</v>
      </c>
      <c r="BP105" s="58">
        <v>0.45577847339876332</v>
      </c>
      <c r="BQ105" s="58">
        <v>0.51840741719151318</v>
      </c>
      <c r="BR105" s="36">
        <v>2</v>
      </c>
      <c r="BS105" s="36">
        <v>4</v>
      </c>
      <c r="BT105" s="36">
        <v>0.21204999999999999</v>
      </c>
      <c r="BU105" s="36">
        <v>0.43741000000000002</v>
      </c>
      <c r="BV105" s="36">
        <v>0.50100221059021599</v>
      </c>
      <c r="BW105" s="36">
        <v>0.56433999999999995</v>
      </c>
    </row>
    <row r="106" spans="1:75" s="36" customFormat="1" ht="16.75" customHeight="1" x14ac:dyDescent="0.2">
      <c r="A106" s="36" t="s">
        <v>313</v>
      </c>
      <c r="B106" s="36">
        <v>2025020022</v>
      </c>
      <c r="C106" s="35">
        <v>45941</v>
      </c>
      <c r="D106" s="45" t="s">
        <v>6</v>
      </c>
      <c r="E106" s="36" t="s">
        <v>28</v>
      </c>
      <c r="F106" s="45">
        <v>2</v>
      </c>
      <c r="G106" s="45">
        <v>1</v>
      </c>
      <c r="H106" s="36" t="s">
        <v>44</v>
      </c>
      <c r="I106" s="36" t="s">
        <v>314</v>
      </c>
      <c r="J106" s="46" t="s">
        <v>167</v>
      </c>
      <c r="K106" s="47">
        <v>2.97</v>
      </c>
      <c r="L106" s="48">
        <v>0.15</v>
      </c>
      <c r="M106" s="49">
        <v>0.15</v>
      </c>
      <c r="N106" s="36">
        <v>2.5499999999999901</v>
      </c>
      <c r="O106" s="36">
        <v>2.8499999999999899</v>
      </c>
      <c r="P106" s="36">
        <v>3.3</v>
      </c>
      <c r="Q106" s="36">
        <v>2.8</v>
      </c>
      <c r="R106" s="50">
        <v>3.0265590322187861</v>
      </c>
      <c r="S106" s="50">
        <v>2.8221911481180229</v>
      </c>
      <c r="T106" s="50">
        <v>3.9167234534596211</v>
      </c>
      <c r="U106" s="50">
        <v>2.7726790227124525</v>
      </c>
      <c r="V106" s="50">
        <v>0.96</v>
      </c>
      <c r="W106" s="50">
        <v>0.96305398776725637</v>
      </c>
      <c r="X106" s="50">
        <v>0.92694680547812525</v>
      </c>
      <c r="Y106" s="50">
        <v>1.0071329311719022</v>
      </c>
      <c r="Z106" s="50">
        <v>0.97072042205965225</v>
      </c>
      <c r="AA106" s="51">
        <v>1</v>
      </c>
      <c r="AB106" s="51">
        <v>1</v>
      </c>
      <c r="AC106" s="51">
        <v>1</v>
      </c>
      <c r="AD106" s="51">
        <v>1</v>
      </c>
      <c r="AE106" s="51">
        <v>1</v>
      </c>
      <c r="AF106" s="51">
        <v>1</v>
      </c>
      <c r="AG106" s="52">
        <v>1</v>
      </c>
      <c r="AH106" s="52">
        <v>1</v>
      </c>
      <c r="AI106" s="53">
        <v>14</v>
      </c>
      <c r="AJ106" s="53">
        <v>0</v>
      </c>
      <c r="AK106" s="51">
        <v>2.9316987608439153</v>
      </c>
      <c r="AL106" s="51">
        <v>2.9659565010280646</v>
      </c>
      <c r="AM106" s="51">
        <v>2.7050262026760494</v>
      </c>
      <c r="AN106" s="51">
        <v>2.7226009444923456</v>
      </c>
      <c r="AO106" s="51">
        <v>2.5760064672594987</v>
      </c>
      <c r="AP106" s="51">
        <v>2.6005392845356949</v>
      </c>
      <c r="AQ106" s="51"/>
      <c r="AR106" s="51"/>
      <c r="AS106" s="8"/>
      <c r="AT106" s="54">
        <v>2.4622433541059849</v>
      </c>
      <c r="AU106" s="54">
        <v>2.7371133902786204</v>
      </c>
      <c r="AV106" s="55">
        <v>2.4622433541059849</v>
      </c>
      <c r="AW106" s="55">
        <v>2.7316805535187347</v>
      </c>
      <c r="AX106" s="56">
        <v>-8.7756645894005114E-2</v>
      </c>
      <c r="AY106" s="56">
        <v>-0.11288660972136944</v>
      </c>
      <c r="AZ106" s="56">
        <v>-0.20064325561537455</v>
      </c>
      <c r="BA106" s="56">
        <v>2.5129963827364321E-2</v>
      </c>
      <c r="BB106" s="61">
        <v>123</v>
      </c>
      <c r="BC106" s="57">
        <v>135</v>
      </c>
      <c r="BD106" s="57">
        <v>181</v>
      </c>
      <c r="BE106" s="57">
        <v>215</v>
      </c>
      <c r="BF106" s="95">
        <v>0.44835050268785764</v>
      </c>
      <c r="BG106" s="58">
        <v>0.42560837589213252</v>
      </c>
      <c r="BH106" s="58">
        <v>0.35583883352871093</v>
      </c>
      <c r="BI106" s="58">
        <v>0.31729182436739778</v>
      </c>
      <c r="BJ106" s="57">
        <v>122</v>
      </c>
      <c r="BK106" s="57">
        <v>136</v>
      </c>
      <c r="BL106" s="57">
        <v>182</v>
      </c>
      <c r="BM106" s="57">
        <v>216</v>
      </c>
      <c r="BN106" s="58">
        <v>0.44948024177865459</v>
      </c>
      <c r="BO106" s="58">
        <v>0.42444418554848951</v>
      </c>
      <c r="BP106" s="58">
        <v>0.35466922514529819</v>
      </c>
      <c r="BQ106" s="58">
        <v>0.31631373363431625</v>
      </c>
      <c r="BR106" s="36">
        <v>2</v>
      </c>
      <c r="BS106" s="36">
        <v>4.05</v>
      </c>
      <c r="BT106" s="36">
        <v>0.20787</v>
      </c>
      <c r="BU106" s="36">
        <v>0.43104999999999999</v>
      </c>
      <c r="BV106" s="36">
        <v>0.49356493461881901</v>
      </c>
      <c r="BW106" s="36">
        <v>0.55771000000000004</v>
      </c>
    </row>
    <row r="107" spans="1:75" s="36" customFormat="1" ht="16.75" customHeight="1" x14ac:dyDescent="0.2">
      <c r="A107" s="36" t="s">
        <v>315</v>
      </c>
      <c r="B107" s="36">
        <v>2025020022</v>
      </c>
      <c r="C107" s="35">
        <v>45941</v>
      </c>
      <c r="D107" s="45" t="s">
        <v>9</v>
      </c>
      <c r="E107" s="36" t="s">
        <v>16</v>
      </c>
      <c r="F107" s="45">
        <v>1</v>
      </c>
      <c r="G107" s="45">
        <v>2</v>
      </c>
      <c r="H107" s="36" t="s">
        <v>45</v>
      </c>
      <c r="I107" s="36" t="s">
        <v>316</v>
      </c>
      <c r="J107" s="46" t="s">
        <v>199</v>
      </c>
      <c r="K107" s="47">
        <v>2.97</v>
      </c>
      <c r="L107" s="48">
        <v>0.15</v>
      </c>
      <c r="M107" s="49">
        <v>0.15</v>
      </c>
      <c r="N107" s="36">
        <v>2.8499999999999899</v>
      </c>
      <c r="O107" s="36">
        <v>2.5499999999999901</v>
      </c>
      <c r="P107" s="36">
        <v>2.8</v>
      </c>
      <c r="Q107" s="36">
        <v>3.3</v>
      </c>
      <c r="R107" s="50">
        <v>3.1207443655604106</v>
      </c>
      <c r="S107" s="50">
        <v>2.8421112066523593</v>
      </c>
      <c r="T107" s="50">
        <v>3.0659944644102386</v>
      </c>
      <c r="U107" s="50">
        <v>3.6780262674324793</v>
      </c>
      <c r="V107" s="50">
        <v>1.0349999999999999</v>
      </c>
      <c r="W107" s="50">
        <v>1.0329456510400874</v>
      </c>
      <c r="X107" s="50">
        <v>0.91078323322425903</v>
      </c>
      <c r="Y107" s="50">
        <v>0.98710395988010613</v>
      </c>
      <c r="Z107" s="50">
        <v>0.94381219667693217</v>
      </c>
      <c r="AA107" s="51">
        <v>1</v>
      </c>
      <c r="AB107" s="51">
        <v>1</v>
      </c>
      <c r="AC107" s="51">
        <v>1</v>
      </c>
      <c r="AD107" s="51">
        <v>1</v>
      </c>
      <c r="AE107" s="51">
        <v>1</v>
      </c>
      <c r="AF107" s="51">
        <v>1</v>
      </c>
      <c r="AG107" s="52">
        <v>1</v>
      </c>
      <c r="AH107" s="52">
        <v>1</v>
      </c>
      <c r="AI107" s="53">
        <v>33</v>
      </c>
      <c r="AJ107" s="53">
        <v>0</v>
      </c>
      <c r="AK107" s="51">
        <v>2.9911848055805494</v>
      </c>
      <c r="AL107" s="51">
        <v>3.0093868668016497</v>
      </c>
      <c r="AM107" s="51">
        <v>2.7530320122700322</v>
      </c>
      <c r="AN107" s="51">
        <v>2.7663938914273816</v>
      </c>
      <c r="AO107" s="51">
        <v>2.5821530404422455</v>
      </c>
      <c r="AP107" s="51">
        <v>2.5971929675485121</v>
      </c>
      <c r="AQ107" s="51"/>
      <c r="AR107" s="51"/>
      <c r="AS107" s="8"/>
      <c r="AT107" s="54">
        <v>2.7371133902786204</v>
      </c>
      <c r="AU107" s="54">
        <v>2.4622433541059849</v>
      </c>
      <c r="AV107" s="55">
        <v>2.7316805535187347</v>
      </c>
      <c r="AW107" s="55">
        <v>2.4622433541059849</v>
      </c>
      <c r="AX107" s="56">
        <v>-0.11288660972136944</v>
      </c>
      <c r="AY107" s="56">
        <v>-8.7756645894005114E-2</v>
      </c>
      <c r="AZ107" s="56">
        <v>-0.20064325561537455</v>
      </c>
      <c r="BA107" s="56">
        <v>-2.5129963827364321E-2</v>
      </c>
      <c r="BB107" s="61">
        <v>-123</v>
      </c>
      <c r="BC107" s="57">
        <v>-135</v>
      </c>
      <c r="BD107" s="57">
        <v>-181</v>
      </c>
      <c r="BE107" s="57">
        <v>-215</v>
      </c>
      <c r="BF107" s="95">
        <v>0.55164949731214241</v>
      </c>
      <c r="BG107" s="58">
        <v>0.57439162410786748</v>
      </c>
      <c r="BH107" s="58">
        <v>0.64416116647128907</v>
      </c>
      <c r="BI107" s="58">
        <v>0.68270817563260222</v>
      </c>
      <c r="BJ107" s="57">
        <v>-122</v>
      </c>
      <c r="BK107" s="57">
        <v>-136</v>
      </c>
      <c r="BL107" s="57">
        <v>-182</v>
      </c>
      <c r="BM107" s="57">
        <v>-216</v>
      </c>
      <c r="BN107" s="58">
        <v>0.55051975822134547</v>
      </c>
      <c r="BO107" s="58">
        <v>0.57555581445151049</v>
      </c>
      <c r="BP107" s="58">
        <v>0.64533077485470181</v>
      </c>
      <c r="BQ107" s="58">
        <v>0.68368626636568375</v>
      </c>
      <c r="BR107" s="36">
        <v>2</v>
      </c>
      <c r="BS107" s="36">
        <v>4.0999999999999996</v>
      </c>
      <c r="BT107" s="36">
        <v>0.20394000000000001</v>
      </c>
      <c r="BU107" s="36">
        <v>0.42310999999999999</v>
      </c>
      <c r="BV107" s="36">
        <v>0.48544056906838001</v>
      </c>
      <c r="BW107" s="36">
        <v>0.55150999999999994</v>
      </c>
    </row>
    <row r="108" spans="1:75" s="36" customFormat="1" ht="16.75" customHeight="1" x14ac:dyDescent="0.2">
      <c r="A108" s="36" t="s">
        <v>317</v>
      </c>
      <c r="B108" s="36">
        <v>2025020023</v>
      </c>
      <c r="C108" s="35">
        <v>45941</v>
      </c>
      <c r="D108" s="45" t="s">
        <v>6</v>
      </c>
      <c r="E108" s="36" t="s">
        <v>12</v>
      </c>
      <c r="F108" s="45">
        <v>1</v>
      </c>
      <c r="G108" s="45">
        <v>1</v>
      </c>
      <c r="H108" s="36" t="s">
        <v>46</v>
      </c>
      <c r="I108" s="36" t="s">
        <v>318</v>
      </c>
      <c r="J108" s="46" t="s">
        <v>233</v>
      </c>
      <c r="K108" s="47">
        <v>2.97</v>
      </c>
      <c r="L108" s="48">
        <v>0.15</v>
      </c>
      <c r="M108" s="49">
        <v>0.15</v>
      </c>
      <c r="N108" s="36">
        <v>2.8499999999999899</v>
      </c>
      <c r="O108" s="36">
        <v>2.7499999999999898</v>
      </c>
      <c r="P108" s="36">
        <v>3.5</v>
      </c>
      <c r="Q108" s="36">
        <v>3.7</v>
      </c>
      <c r="R108" s="50">
        <v>3.0084591104261031</v>
      </c>
      <c r="S108" s="50">
        <v>2.926948824235486</v>
      </c>
      <c r="T108" s="50">
        <v>3.6945989075408412</v>
      </c>
      <c r="U108" s="50">
        <v>3.9380765998804868</v>
      </c>
      <c r="V108" s="50">
        <v>0.95</v>
      </c>
      <c r="W108" s="50">
        <v>0.95302926576458757</v>
      </c>
      <c r="X108" s="50">
        <v>1.0266327783379463</v>
      </c>
      <c r="Y108" s="50">
        <v>0.93500570335725119</v>
      </c>
      <c r="Z108" s="50">
        <v>0.95777570118076638</v>
      </c>
      <c r="AA108" s="51">
        <v>1</v>
      </c>
      <c r="AB108" s="51">
        <v>1</v>
      </c>
      <c r="AC108" s="51">
        <v>1</v>
      </c>
      <c r="AD108" s="51">
        <v>1</v>
      </c>
      <c r="AE108" s="51">
        <v>1</v>
      </c>
      <c r="AF108" s="51">
        <v>1</v>
      </c>
      <c r="AG108" s="52">
        <v>1</v>
      </c>
      <c r="AH108" s="52">
        <v>1</v>
      </c>
      <c r="AI108" s="53">
        <v>35</v>
      </c>
      <c r="AJ108" s="53">
        <v>0</v>
      </c>
      <c r="AK108" s="51">
        <v>2.94</v>
      </c>
      <c r="AL108" s="51">
        <v>2.965707011998997</v>
      </c>
      <c r="AM108" s="51">
        <v>2.8626649447920638</v>
      </c>
      <c r="AN108" s="51">
        <v>2.8723075267085769</v>
      </c>
      <c r="AO108" s="51">
        <v>2.9126172427084658</v>
      </c>
      <c r="AP108" s="51">
        <v>2.8962287256700501</v>
      </c>
      <c r="AQ108" s="51"/>
      <c r="AR108" s="51"/>
      <c r="AS108" s="8"/>
      <c r="AT108" s="54">
        <v>2.7762939414109509</v>
      </c>
      <c r="AU108" s="54">
        <v>2.6866424793469563</v>
      </c>
      <c r="AV108" s="55">
        <v>2.7762939414109509</v>
      </c>
      <c r="AW108" s="55">
        <v>2.6896024054108238</v>
      </c>
      <c r="AX108" s="56">
        <v>-7.3706058589039003E-2</v>
      </c>
      <c r="AY108" s="56">
        <v>-6.3357520653033461E-2</v>
      </c>
      <c r="AZ108" s="56">
        <v>-0.13706357924207246</v>
      </c>
      <c r="BA108" s="56">
        <v>-1.0348537936005542E-2</v>
      </c>
      <c r="BB108" s="61">
        <v>-109</v>
      </c>
      <c r="BC108" s="57">
        <v>111</v>
      </c>
      <c r="BD108" s="57">
        <v>146</v>
      </c>
      <c r="BE108" s="57">
        <v>177</v>
      </c>
      <c r="BF108" s="95">
        <v>0.52062104716089364</v>
      </c>
      <c r="BG108" s="58">
        <v>0.47301010721594161</v>
      </c>
      <c r="BH108" s="58">
        <v>0.40694228976487246</v>
      </c>
      <c r="BI108" s="58">
        <v>0.36160801991286717</v>
      </c>
      <c r="BJ108" s="57">
        <v>-108</v>
      </c>
      <c r="BK108" s="57">
        <v>111</v>
      </c>
      <c r="BL108" s="57">
        <v>145</v>
      </c>
      <c r="BM108" s="57">
        <v>176</v>
      </c>
      <c r="BN108" s="58">
        <v>0.52017146153166949</v>
      </c>
      <c r="BO108" s="58">
        <v>0.47353189245739591</v>
      </c>
      <c r="BP108" s="58">
        <v>0.40754580290282549</v>
      </c>
      <c r="BQ108" s="58">
        <v>0.36215387681412659</v>
      </c>
      <c r="BR108" s="36">
        <v>2</v>
      </c>
      <c r="BS108" s="36">
        <v>4.1500000000000004</v>
      </c>
      <c r="BT108" s="36">
        <v>0.19941999999999999</v>
      </c>
      <c r="BU108" s="36">
        <v>0.41585</v>
      </c>
      <c r="BV108" s="36">
        <v>0.476422335769768</v>
      </c>
      <c r="BW108" s="36">
        <v>0.54298999999999997</v>
      </c>
    </row>
    <row r="109" spans="1:75" s="36" customFormat="1" ht="16.75" customHeight="1" x14ac:dyDescent="0.2">
      <c r="A109" s="36" t="s">
        <v>319</v>
      </c>
      <c r="B109" s="36">
        <v>2025020023</v>
      </c>
      <c r="C109" s="35">
        <v>45941</v>
      </c>
      <c r="D109" s="45" t="s">
        <v>9</v>
      </c>
      <c r="E109" s="36" t="s">
        <v>22</v>
      </c>
      <c r="F109" s="45">
        <v>1</v>
      </c>
      <c r="G109" s="45">
        <v>1</v>
      </c>
      <c r="H109" s="36" t="s">
        <v>47</v>
      </c>
      <c r="I109" s="36" t="s">
        <v>320</v>
      </c>
      <c r="J109" s="46" t="s">
        <v>151</v>
      </c>
      <c r="K109" s="47">
        <v>2.97</v>
      </c>
      <c r="L109" s="48">
        <v>0.15</v>
      </c>
      <c r="M109" s="49">
        <v>0.15</v>
      </c>
      <c r="N109" s="36">
        <v>2.7499999999999898</v>
      </c>
      <c r="O109" s="36">
        <v>2.8499999999999899</v>
      </c>
      <c r="P109" s="36">
        <v>3.7</v>
      </c>
      <c r="Q109" s="36">
        <v>3.5</v>
      </c>
      <c r="R109" s="50">
        <v>2.8393263877245301</v>
      </c>
      <c r="S109" s="50">
        <v>3.1200988854105391</v>
      </c>
      <c r="T109" s="50">
        <v>3.8201845943930182</v>
      </c>
      <c r="U109" s="50">
        <v>3.8317003855919038</v>
      </c>
      <c r="V109" s="50">
        <v>1.048</v>
      </c>
      <c r="W109" s="50">
        <v>1.0491546019013618</v>
      </c>
      <c r="X109" s="50">
        <v>0.96386025077173854</v>
      </c>
      <c r="Y109" s="50">
        <v>0.98989898989898983</v>
      </c>
      <c r="Z109" s="50">
        <v>0.96823189164645174</v>
      </c>
      <c r="AA109" s="51">
        <v>1</v>
      </c>
      <c r="AB109" s="51">
        <v>1</v>
      </c>
      <c r="AC109" s="51">
        <v>1</v>
      </c>
      <c r="AD109" s="51">
        <v>1</v>
      </c>
      <c r="AE109" s="51">
        <v>1</v>
      </c>
      <c r="AF109" s="51">
        <v>1</v>
      </c>
      <c r="AG109" s="52">
        <v>1</v>
      </c>
      <c r="AH109" s="52">
        <v>1</v>
      </c>
      <c r="AI109" s="53">
        <v>40</v>
      </c>
      <c r="AJ109" s="53">
        <v>0</v>
      </c>
      <c r="AK109" s="51">
        <v>2.7769669389710363</v>
      </c>
      <c r="AL109" s="51">
        <v>2.8083901659341013</v>
      </c>
      <c r="AM109" s="51">
        <v>3.0490993516637008</v>
      </c>
      <c r="AN109" s="51">
        <v>3.0597492817257264</v>
      </c>
      <c r="AO109" s="51">
        <v>2.9074125000000031</v>
      </c>
      <c r="AP109" s="51">
        <v>2.9244475118917572</v>
      </c>
      <c r="AQ109" s="51"/>
      <c r="AR109" s="51"/>
      <c r="AS109" s="8"/>
      <c r="AT109" s="54">
        <v>2.6866424793469563</v>
      </c>
      <c r="AU109" s="54">
        <v>2.7762939414109509</v>
      </c>
      <c r="AV109" s="55">
        <v>2.6896024054108238</v>
      </c>
      <c r="AW109" s="55">
        <v>2.7762939414109509</v>
      </c>
      <c r="AX109" s="56">
        <v>-6.3357520653033461E-2</v>
      </c>
      <c r="AY109" s="56">
        <v>-7.3706058589039003E-2</v>
      </c>
      <c r="AZ109" s="56">
        <v>-0.13706357924207246</v>
      </c>
      <c r="BA109" s="56">
        <v>1.0348537936005542E-2</v>
      </c>
      <c r="BB109" s="61">
        <v>109</v>
      </c>
      <c r="BC109" s="57">
        <v>-111</v>
      </c>
      <c r="BD109" s="57">
        <v>-146</v>
      </c>
      <c r="BE109" s="57">
        <v>-177</v>
      </c>
      <c r="BF109" s="95">
        <v>0.47937895283910636</v>
      </c>
      <c r="BG109" s="58">
        <v>0.52698989278405839</v>
      </c>
      <c r="BH109" s="58">
        <v>0.59305771023512754</v>
      </c>
      <c r="BI109" s="58">
        <v>0.63839198008713283</v>
      </c>
      <c r="BJ109" s="57">
        <v>108</v>
      </c>
      <c r="BK109" s="57">
        <v>-111</v>
      </c>
      <c r="BL109" s="57">
        <v>-145</v>
      </c>
      <c r="BM109" s="57">
        <v>-176</v>
      </c>
      <c r="BN109" s="58">
        <v>0.47982853846833051</v>
      </c>
      <c r="BO109" s="58">
        <v>0.52646810754260409</v>
      </c>
      <c r="BP109" s="58">
        <v>0.59245419709717451</v>
      </c>
      <c r="BQ109" s="58">
        <v>0.63784612318587341</v>
      </c>
      <c r="BR109" s="36">
        <v>2</v>
      </c>
      <c r="BS109" s="36">
        <v>4.2</v>
      </c>
      <c r="BT109" s="36">
        <v>0.19539999999999999</v>
      </c>
      <c r="BU109" s="36">
        <v>0.40888999999999998</v>
      </c>
      <c r="BV109" s="36">
        <v>0.46855054029587301</v>
      </c>
      <c r="BW109" s="36">
        <v>0.53622000000000003</v>
      </c>
    </row>
    <row r="110" spans="1:75" s="36" customFormat="1" ht="16.75" customHeight="1" x14ac:dyDescent="0.2">
      <c r="A110" s="36" t="s">
        <v>321</v>
      </c>
      <c r="B110" s="36">
        <v>2025020024</v>
      </c>
      <c r="C110" s="35">
        <v>45941</v>
      </c>
      <c r="D110" s="45" t="s">
        <v>6</v>
      </c>
      <c r="E110" s="36" t="s">
        <v>5</v>
      </c>
      <c r="F110" s="45">
        <v>1</v>
      </c>
      <c r="G110" s="45">
        <v>1</v>
      </c>
      <c r="H110" s="36" t="s">
        <v>46</v>
      </c>
      <c r="I110" s="36" t="s">
        <v>322</v>
      </c>
      <c r="J110" s="46" t="s">
        <v>274</v>
      </c>
      <c r="K110" s="47">
        <v>2.97</v>
      </c>
      <c r="L110" s="48">
        <v>0.15</v>
      </c>
      <c r="M110" s="49">
        <v>0.15</v>
      </c>
      <c r="N110" s="36">
        <v>2.94999999999999</v>
      </c>
      <c r="O110" s="36">
        <v>3.0499999999999901</v>
      </c>
      <c r="P110" s="36">
        <v>1.77</v>
      </c>
      <c r="Q110" s="36">
        <v>3.41</v>
      </c>
      <c r="R110" s="50">
        <v>3.2834232361332578</v>
      </c>
      <c r="S110" s="50">
        <v>3.2520260829299343</v>
      </c>
      <c r="T110" s="50">
        <v>1.9700539416799618</v>
      </c>
      <c r="U110" s="50">
        <v>3.6358717845216764</v>
      </c>
      <c r="V110" s="50">
        <v>0.95</v>
      </c>
      <c r="W110" s="50">
        <v>0.95302926576458757</v>
      </c>
      <c r="X110" s="50">
        <v>1.0101010101010099</v>
      </c>
      <c r="Y110" s="50">
        <v>0.91245791245791241</v>
      </c>
      <c r="Z110" s="50">
        <v>0.98959682461831788</v>
      </c>
      <c r="AA110" s="51">
        <v>0.98</v>
      </c>
      <c r="AB110" s="51">
        <v>1</v>
      </c>
      <c r="AC110" s="51">
        <v>1</v>
      </c>
      <c r="AD110" s="51">
        <v>1</v>
      </c>
      <c r="AE110" s="51">
        <v>1</v>
      </c>
      <c r="AF110" s="51">
        <v>1</v>
      </c>
      <c r="AG110" s="52">
        <v>1.01</v>
      </c>
      <c r="AH110" s="52">
        <v>0.99</v>
      </c>
      <c r="AI110" s="53">
        <v>23</v>
      </c>
      <c r="AJ110" s="53">
        <v>0</v>
      </c>
      <c r="AK110" s="51">
        <v>3.0310192285262554</v>
      </c>
      <c r="AL110" s="51">
        <v>3.0393290205421066</v>
      </c>
      <c r="AM110" s="51">
        <v>3.228001333861056</v>
      </c>
      <c r="AN110" s="51">
        <v>3.2316050462213877</v>
      </c>
      <c r="AO110" s="51">
        <v>3.3560999999999996</v>
      </c>
      <c r="AP110" s="51">
        <v>3.3354142027865112</v>
      </c>
      <c r="AQ110" s="51"/>
      <c r="AR110" s="51"/>
      <c r="AS110" s="8"/>
      <c r="AT110" s="54">
        <v>2.6868823949474017</v>
      </c>
      <c r="AU110" s="54">
        <v>2.963955688363312</v>
      </c>
      <c r="AV110" s="55">
        <v>2.6602795989578234</v>
      </c>
      <c r="AW110" s="55">
        <v>3.0274677438644364</v>
      </c>
      <c r="AX110" s="56">
        <v>-0.2631176050525883</v>
      </c>
      <c r="AY110" s="56">
        <v>-8.6044311636678028E-2</v>
      </c>
      <c r="AZ110" s="56">
        <v>-0.34916191668926633</v>
      </c>
      <c r="BA110" s="56">
        <v>-0.17707329341591027</v>
      </c>
      <c r="BB110" s="61">
        <v>122</v>
      </c>
      <c r="BC110" s="57">
        <v>-102</v>
      </c>
      <c r="BD110" s="57">
        <v>127</v>
      </c>
      <c r="BE110" s="57">
        <v>156</v>
      </c>
      <c r="BF110" s="95">
        <v>0.4501731611207998</v>
      </c>
      <c r="BG110" s="58">
        <v>0.50442086249549822</v>
      </c>
      <c r="BH110" s="58">
        <v>0.44076069684647678</v>
      </c>
      <c r="BI110" s="58">
        <v>0.39058390614202243</v>
      </c>
      <c r="BJ110" s="57">
        <v>130</v>
      </c>
      <c r="BK110" s="57">
        <v>-104</v>
      </c>
      <c r="BL110" s="57">
        <v>124</v>
      </c>
      <c r="BM110" s="57">
        <v>152</v>
      </c>
      <c r="BN110" s="58">
        <v>0.43478936601890128</v>
      </c>
      <c r="BO110" s="58">
        <v>0.50995842886587428</v>
      </c>
      <c r="BP110" s="58">
        <v>0.44713355362146256</v>
      </c>
      <c r="BQ110" s="58">
        <v>0.39632183316036174</v>
      </c>
      <c r="BR110" s="36">
        <v>2</v>
      </c>
      <c r="BS110" s="36">
        <v>4.25</v>
      </c>
      <c r="BT110" s="36">
        <v>0.18995000000000001</v>
      </c>
      <c r="BU110" s="36">
        <v>0.39988000000000001</v>
      </c>
      <c r="BV110" s="36">
        <v>0.458063185869092</v>
      </c>
      <c r="BW110" s="36">
        <v>0.52690000000000003</v>
      </c>
    </row>
    <row r="111" spans="1:75" s="36" customFormat="1" ht="16.75" customHeight="1" x14ac:dyDescent="0.2">
      <c r="A111" s="36" t="s">
        <v>323</v>
      </c>
      <c r="B111" s="36">
        <v>2025020024</v>
      </c>
      <c r="C111" s="35">
        <v>45941</v>
      </c>
      <c r="D111" s="45" t="s">
        <v>9</v>
      </c>
      <c r="E111" s="36" t="s">
        <v>7</v>
      </c>
      <c r="F111" s="45">
        <v>1</v>
      </c>
      <c r="G111" s="45">
        <v>1</v>
      </c>
      <c r="H111" s="36" t="s">
        <v>47</v>
      </c>
      <c r="I111" s="36" t="s">
        <v>324</v>
      </c>
      <c r="J111" s="46" t="s">
        <v>148</v>
      </c>
      <c r="K111" s="47">
        <v>2.97</v>
      </c>
      <c r="L111" s="48">
        <v>0.15</v>
      </c>
      <c r="M111" s="49">
        <v>0.15</v>
      </c>
      <c r="N111" s="36">
        <v>3.0499999999999901</v>
      </c>
      <c r="O111" s="36">
        <v>2.94999999999999</v>
      </c>
      <c r="P111" s="36">
        <v>3.41</v>
      </c>
      <c r="Q111" s="36">
        <v>1.77</v>
      </c>
      <c r="R111" s="50">
        <v>2.7028677734332898</v>
      </c>
      <c r="S111" s="50">
        <v>3.3824666754810759</v>
      </c>
      <c r="T111" s="50">
        <v>3.0218947893139503</v>
      </c>
      <c r="U111" s="50">
        <v>2.0294800052886526</v>
      </c>
      <c r="V111" s="50">
        <v>1.048</v>
      </c>
      <c r="W111" s="50">
        <v>1.0491546019013618</v>
      </c>
      <c r="X111" s="50">
        <v>1.0868691359801534</v>
      </c>
      <c r="Y111" s="50">
        <v>1.0205451947899848</v>
      </c>
      <c r="Z111" s="50">
        <v>0.91500598403882194</v>
      </c>
      <c r="AA111" s="51">
        <v>0.99</v>
      </c>
      <c r="AB111" s="51">
        <v>1.02</v>
      </c>
      <c r="AC111" s="51">
        <v>1</v>
      </c>
      <c r="AD111" s="51">
        <v>1</v>
      </c>
      <c r="AE111" s="51">
        <v>1</v>
      </c>
      <c r="AF111" s="51">
        <v>1</v>
      </c>
      <c r="AG111" s="52">
        <v>0.99</v>
      </c>
      <c r="AH111" s="52">
        <v>1</v>
      </c>
      <c r="AI111" s="53">
        <v>17</v>
      </c>
      <c r="AJ111" s="53">
        <v>0</v>
      </c>
      <c r="AK111" s="51">
        <v>2.71</v>
      </c>
      <c r="AL111" s="51">
        <v>2.7161082738723081</v>
      </c>
      <c r="AM111" s="51">
        <v>3</v>
      </c>
      <c r="AN111" s="51">
        <v>3.0573700013221612</v>
      </c>
      <c r="AO111" s="51">
        <v>2.8437416954557531</v>
      </c>
      <c r="AP111" s="51">
        <v>2.8814270284689525</v>
      </c>
      <c r="AQ111" s="51"/>
      <c r="AR111" s="51"/>
      <c r="AS111" s="8"/>
      <c r="AT111" s="54">
        <v>2.963955688363312</v>
      </c>
      <c r="AU111" s="54">
        <v>2.6868823949474017</v>
      </c>
      <c r="AV111" s="55">
        <v>3.0274677438644364</v>
      </c>
      <c r="AW111" s="55">
        <v>2.6602795989578234</v>
      </c>
      <c r="AX111" s="56">
        <v>-8.6044311636678028E-2</v>
      </c>
      <c r="AY111" s="56">
        <v>-0.2631176050525883</v>
      </c>
      <c r="AZ111" s="56">
        <v>-0.34916191668926633</v>
      </c>
      <c r="BA111" s="56">
        <v>0.17707329341591027</v>
      </c>
      <c r="BB111" s="61">
        <v>-122</v>
      </c>
      <c r="BC111" s="57">
        <v>102</v>
      </c>
      <c r="BD111" s="57">
        <v>-127</v>
      </c>
      <c r="BE111" s="57">
        <v>-156</v>
      </c>
      <c r="BF111" s="95">
        <v>0.54982683887920025</v>
      </c>
      <c r="BG111" s="58">
        <v>0.49557913750450178</v>
      </c>
      <c r="BH111" s="58">
        <v>0.55923930315352322</v>
      </c>
      <c r="BI111" s="58">
        <v>0.60941609385797757</v>
      </c>
      <c r="BJ111" s="57">
        <v>-130</v>
      </c>
      <c r="BK111" s="57">
        <v>104</v>
      </c>
      <c r="BL111" s="57">
        <v>-124</v>
      </c>
      <c r="BM111" s="57">
        <v>-152</v>
      </c>
      <c r="BN111" s="58">
        <v>0.56521063398109872</v>
      </c>
      <c r="BO111" s="58">
        <v>0.49004157113412566</v>
      </c>
      <c r="BP111" s="58">
        <v>0.55286644637853744</v>
      </c>
      <c r="BQ111" s="58">
        <v>0.60367816683963826</v>
      </c>
      <c r="BR111" s="36">
        <v>2</v>
      </c>
      <c r="BS111" s="36">
        <v>4.3</v>
      </c>
      <c r="BT111" s="36">
        <v>0.1867</v>
      </c>
      <c r="BU111" s="36">
        <v>0.3911</v>
      </c>
      <c r="BV111" s="36">
        <v>0.44780562648132999</v>
      </c>
      <c r="BW111" s="36">
        <v>0.51773000000000002</v>
      </c>
    </row>
    <row r="112" spans="1:75" s="36" customFormat="1" ht="16.75" customHeight="1" x14ac:dyDescent="0.2">
      <c r="A112" s="36" t="s">
        <v>325</v>
      </c>
      <c r="B112" s="36">
        <v>2025020031</v>
      </c>
      <c r="C112" s="35">
        <v>45941</v>
      </c>
      <c r="D112" s="45" t="s">
        <v>6</v>
      </c>
      <c r="E112" s="36" t="s">
        <v>19</v>
      </c>
      <c r="F112" s="45">
        <v>1</v>
      </c>
      <c r="G112" s="45">
        <v>1</v>
      </c>
      <c r="H112" s="36" t="s">
        <v>46</v>
      </c>
      <c r="I112" s="36" t="s">
        <v>326</v>
      </c>
      <c r="J112" s="46" t="s">
        <v>170</v>
      </c>
      <c r="K112" s="47">
        <v>2.97</v>
      </c>
      <c r="L112" s="48">
        <v>0.15</v>
      </c>
      <c r="M112" s="49">
        <v>0.15</v>
      </c>
      <c r="N112" s="36">
        <v>3.2999999999999901</v>
      </c>
      <c r="O112" s="36">
        <v>2.69999999999999</v>
      </c>
      <c r="P112" s="36">
        <v>4</v>
      </c>
      <c r="Q112" s="36">
        <v>2</v>
      </c>
      <c r="R112" s="50">
        <v>3.1890201311024886</v>
      </c>
      <c r="S112" s="50">
        <v>2.9236796781432757</v>
      </c>
      <c r="T112" s="50">
        <v>3.8654789467909074</v>
      </c>
      <c r="U112" s="50">
        <v>2.165688650476508</v>
      </c>
      <c r="V112" s="50">
        <v>0.95</v>
      </c>
      <c r="W112" s="50">
        <v>0.95302926576458757</v>
      </c>
      <c r="X112" s="50">
        <v>1.1580350331958897</v>
      </c>
      <c r="Y112" s="50">
        <v>0.86868686868686862</v>
      </c>
      <c r="Z112" s="50">
        <v>1.0132841013547846</v>
      </c>
      <c r="AA112" s="51">
        <v>1</v>
      </c>
      <c r="AB112" s="51">
        <v>1</v>
      </c>
      <c r="AC112" s="51">
        <v>1</v>
      </c>
      <c r="AD112" s="51">
        <v>1</v>
      </c>
      <c r="AE112" s="51">
        <v>1</v>
      </c>
      <c r="AF112" s="51">
        <v>1</v>
      </c>
      <c r="AG112" s="52">
        <v>1</v>
      </c>
      <c r="AH112" s="52">
        <v>1</v>
      </c>
      <c r="AI112" s="53">
        <v>18</v>
      </c>
      <c r="AJ112" s="53">
        <v>0</v>
      </c>
      <c r="AK112" s="51">
        <v>3.0331775277475517</v>
      </c>
      <c r="AL112" s="51">
        <v>3.0717742416037814</v>
      </c>
      <c r="AM112" s="51">
        <v>2.9897272553563075</v>
      </c>
      <c r="AN112" s="51">
        <v>2.9798201187743527</v>
      </c>
      <c r="AO112" s="51">
        <v>2.9270448861392668</v>
      </c>
      <c r="AP112" s="51">
        <v>2.9323658735158751</v>
      </c>
      <c r="AQ112" s="51"/>
      <c r="AR112" s="51"/>
      <c r="AS112" s="8"/>
      <c r="AT112" s="54">
        <v>3.1287573069160546</v>
      </c>
      <c r="AU112" s="54">
        <v>2.7579560332096631</v>
      </c>
      <c r="AV112" s="55">
        <v>3.1287573069160546</v>
      </c>
      <c r="AW112" s="55">
        <v>2.7609945267972744</v>
      </c>
      <c r="AX112" s="56">
        <v>-0.17124269308393547</v>
      </c>
      <c r="AY112" s="56">
        <v>5.795603320967313E-2</v>
      </c>
      <c r="AZ112" s="56">
        <v>-0.11328665987426234</v>
      </c>
      <c r="BA112" s="56">
        <v>-0.2291987262936086</v>
      </c>
      <c r="BB112" s="61">
        <v>-129</v>
      </c>
      <c r="BC112" s="57">
        <v>-119</v>
      </c>
      <c r="BD112" s="57">
        <v>106</v>
      </c>
      <c r="BE112" s="57">
        <v>132</v>
      </c>
      <c r="BF112" s="95">
        <v>0.56334095303836007</v>
      </c>
      <c r="BG112" s="58">
        <v>0.54324269595974495</v>
      </c>
      <c r="BH112" s="58">
        <v>0.48515710701162307</v>
      </c>
      <c r="BI112" s="58">
        <v>0.43041507781295651</v>
      </c>
      <c r="BJ112" s="57">
        <v>-129</v>
      </c>
      <c r="BK112" s="57">
        <v>-119</v>
      </c>
      <c r="BL112" s="57">
        <v>106</v>
      </c>
      <c r="BM112" s="57">
        <v>132</v>
      </c>
      <c r="BN112" s="58">
        <v>0.56264585800921885</v>
      </c>
      <c r="BO112" s="58">
        <v>0.54361288257312901</v>
      </c>
      <c r="BP112" s="58">
        <v>0.48551806398281916</v>
      </c>
      <c r="BQ112" s="58">
        <v>0.43068759533586531</v>
      </c>
      <c r="BR112" s="36">
        <v>2</v>
      </c>
      <c r="BS112" s="36">
        <v>4.3499999999999996</v>
      </c>
      <c r="BT112" s="36">
        <v>0.17988999999999999</v>
      </c>
      <c r="BU112" s="36">
        <v>0.38175999999999999</v>
      </c>
      <c r="BV112" s="36">
        <v>0.43821527371236302</v>
      </c>
      <c r="BW112" s="36">
        <v>0.51058999999999999</v>
      </c>
    </row>
    <row r="113" spans="1:75" s="36" customFormat="1" ht="16.75" customHeight="1" x14ac:dyDescent="0.2">
      <c r="A113" s="36" t="s">
        <v>327</v>
      </c>
      <c r="B113" s="36">
        <v>2025020031</v>
      </c>
      <c r="C113" s="35">
        <v>45941</v>
      </c>
      <c r="D113" s="45" t="s">
        <v>9</v>
      </c>
      <c r="E113" s="36" t="s">
        <v>14</v>
      </c>
      <c r="F113" s="45">
        <v>1</v>
      </c>
      <c r="G113" s="45">
        <v>1</v>
      </c>
      <c r="H113" s="36" t="s">
        <v>47</v>
      </c>
      <c r="I113" s="36" t="s">
        <v>328</v>
      </c>
      <c r="J113" s="46" t="s">
        <v>155</v>
      </c>
      <c r="K113" s="47">
        <v>2.97</v>
      </c>
      <c r="L113" s="48">
        <v>0.15</v>
      </c>
      <c r="M113" s="49">
        <v>0.15</v>
      </c>
      <c r="N113" s="36">
        <v>2.69999999999999</v>
      </c>
      <c r="O113" s="36">
        <v>3.2999999999999901</v>
      </c>
      <c r="P113" s="36">
        <v>2</v>
      </c>
      <c r="Q113" s="36">
        <v>4</v>
      </c>
      <c r="R113" s="50">
        <v>2.5230039148539944</v>
      </c>
      <c r="S113" s="50">
        <v>3.6160762397888426</v>
      </c>
      <c r="T113" s="50">
        <v>1.8688917887807435</v>
      </c>
      <c r="U113" s="50">
        <v>4.3831227148955811</v>
      </c>
      <c r="V113" s="50">
        <v>1.048</v>
      </c>
      <c r="W113" s="50">
        <v>1.0491546019013618</v>
      </c>
      <c r="X113" s="50">
        <v>1.0066421735206421</v>
      </c>
      <c r="Y113" s="50">
        <v>1.0212718948644954</v>
      </c>
      <c r="Z113" s="50">
        <v>0.93762406172868318</v>
      </c>
      <c r="AA113" s="51">
        <v>1</v>
      </c>
      <c r="AB113" s="51">
        <v>1</v>
      </c>
      <c r="AC113" s="51">
        <v>1</v>
      </c>
      <c r="AD113" s="51">
        <v>1</v>
      </c>
      <c r="AE113" s="51">
        <v>1</v>
      </c>
      <c r="AF113" s="51">
        <v>1</v>
      </c>
      <c r="AG113" s="52">
        <v>1</v>
      </c>
      <c r="AH113" s="52">
        <v>1</v>
      </c>
      <c r="AI113" s="53">
        <v>16</v>
      </c>
      <c r="AJ113" s="53">
        <v>0</v>
      </c>
      <c r="AK113" s="51">
        <v>2.58</v>
      </c>
      <c r="AL113" s="51">
        <v>2.5567330643914512</v>
      </c>
      <c r="AM113" s="51">
        <v>3.4393640485917927</v>
      </c>
      <c r="AN113" s="51">
        <v>3.46587087727135</v>
      </c>
      <c r="AO113" s="51">
        <v>3.3173999999999997</v>
      </c>
      <c r="AP113" s="51">
        <v>3.3283680137207097</v>
      </c>
      <c r="AQ113" s="51"/>
      <c r="AR113" s="51"/>
      <c r="AS113" s="8"/>
      <c r="AT113" s="54">
        <v>2.7579560332096631</v>
      </c>
      <c r="AU113" s="54">
        <v>3.1287573069160546</v>
      </c>
      <c r="AV113" s="55">
        <v>2.7609945267972744</v>
      </c>
      <c r="AW113" s="55">
        <v>3.1287573069160546</v>
      </c>
      <c r="AX113" s="56">
        <v>5.795603320967313E-2</v>
      </c>
      <c r="AY113" s="56">
        <v>-0.17124269308393547</v>
      </c>
      <c r="AZ113" s="56">
        <v>-0.11328665987426234</v>
      </c>
      <c r="BA113" s="56">
        <v>0.2291987262936086</v>
      </c>
      <c r="BB113" s="61">
        <v>129</v>
      </c>
      <c r="BC113" s="57">
        <v>119</v>
      </c>
      <c r="BD113" s="57">
        <v>-106</v>
      </c>
      <c r="BE113" s="57">
        <v>-132</v>
      </c>
      <c r="BF113" s="95">
        <v>0.43665904696163993</v>
      </c>
      <c r="BG113" s="58">
        <v>0.456757304040255</v>
      </c>
      <c r="BH113" s="58">
        <v>0.51484289298837693</v>
      </c>
      <c r="BI113" s="58">
        <v>0.56958492218704349</v>
      </c>
      <c r="BJ113" s="57">
        <v>129</v>
      </c>
      <c r="BK113" s="57">
        <v>119</v>
      </c>
      <c r="BL113" s="57">
        <v>-106</v>
      </c>
      <c r="BM113" s="57">
        <v>-132</v>
      </c>
      <c r="BN113" s="58">
        <v>0.43735414199078115</v>
      </c>
      <c r="BO113" s="58">
        <v>0.45638711742687105</v>
      </c>
      <c r="BP113" s="58">
        <v>0.51448193601718084</v>
      </c>
      <c r="BQ113" s="58">
        <v>0.56931240466413469</v>
      </c>
      <c r="BR113" s="36">
        <v>2</v>
      </c>
      <c r="BS113" s="36">
        <v>4.4000000000000004</v>
      </c>
      <c r="BT113" s="36">
        <v>0.17446999999999999</v>
      </c>
      <c r="BU113" s="36">
        <v>0.37842999999999999</v>
      </c>
      <c r="BV113" s="36">
        <v>0.43277829875803298</v>
      </c>
      <c r="BW113" s="36">
        <v>0.50400999999999996</v>
      </c>
    </row>
    <row r="114" spans="1:75" s="36" customFormat="1" ht="16.75" customHeight="1" x14ac:dyDescent="0.2">
      <c r="A114" s="36" t="s">
        <v>329</v>
      </c>
      <c r="B114" s="36">
        <v>2025020026</v>
      </c>
      <c r="C114" s="35">
        <v>45941</v>
      </c>
      <c r="D114" s="45" t="s">
        <v>6</v>
      </c>
      <c r="E114" s="36" t="s">
        <v>4</v>
      </c>
      <c r="F114" s="45">
        <v>1</v>
      </c>
      <c r="G114" s="45">
        <v>1</v>
      </c>
      <c r="H114" s="36" t="s">
        <v>46</v>
      </c>
      <c r="I114" s="36" t="s">
        <v>330</v>
      </c>
      <c r="J114" s="46" t="s">
        <v>173</v>
      </c>
      <c r="K114" s="47">
        <v>2.97</v>
      </c>
      <c r="L114" s="48">
        <v>0.15</v>
      </c>
      <c r="M114" s="49">
        <v>0.15</v>
      </c>
      <c r="N114" s="36">
        <v>2.7499999999999898</v>
      </c>
      <c r="O114" s="36">
        <v>3.2499999999999898</v>
      </c>
      <c r="P114" s="36">
        <v>4.2</v>
      </c>
      <c r="Q114" s="36">
        <v>2</v>
      </c>
      <c r="R114" s="50">
        <v>3.1518815351763143</v>
      </c>
      <c r="S114" s="50">
        <v>2.8128856233481283</v>
      </c>
      <c r="T114" s="50">
        <v>4.8137827082692981</v>
      </c>
      <c r="U114" s="50">
        <v>1.7310065374450074</v>
      </c>
      <c r="V114" s="50">
        <v>0.95</v>
      </c>
      <c r="W114" s="50">
        <v>0.95302926576458757</v>
      </c>
      <c r="X114" s="50">
        <v>0.9463869930158979</v>
      </c>
      <c r="Y114" s="50">
        <v>1.1182548756146722</v>
      </c>
      <c r="Z114" s="50">
        <v>0.98480670613047316</v>
      </c>
      <c r="AA114" s="51">
        <v>1</v>
      </c>
      <c r="AB114" s="51">
        <v>1</v>
      </c>
      <c r="AC114" s="51">
        <v>1</v>
      </c>
      <c r="AD114" s="51">
        <v>1</v>
      </c>
      <c r="AE114" s="51">
        <v>1</v>
      </c>
      <c r="AF114" s="51">
        <v>1</v>
      </c>
      <c r="AG114" s="52">
        <v>1</v>
      </c>
      <c r="AH114" s="52">
        <v>1</v>
      </c>
      <c r="AI114" s="53">
        <v>28</v>
      </c>
      <c r="AJ114" s="53">
        <v>0</v>
      </c>
      <c r="AK114" s="51">
        <v>3.0056797626841463</v>
      </c>
      <c r="AL114" s="51">
        <v>3.0650028049525635</v>
      </c>
      <c r="AM114" s="51">
        <v>2.7623783271672457</v>
      </c>
      <c r="AN114" s="51">
        <v>2.7699544215943779</v>
      </c>
      <c r="AO114" s="51">
        <v>2.7318936002106931</v>
      </c>
      <c r="AP114" s="51">
        <v>2.7376318539967741</v>
      </c>
      <c r="AQ114" s="51"/>
      <c r="AR114" s="51"/>
      <c r="AS114" s="8"/>
      <c r="AT114" s="54">
        <v>2.6141041293889957</v>
      </c>
      <c r="AU114" s="54">
        <v>3.1881315881921228</v>
      </c>
      <c r="AV114" s="55">
        <v>2.6141041293889957</v>
      </c>
      <c r="AW114" s="55">
        <v>3.1916440145218159</v>
      </c>
      <c r="AX114" s="56">
        <v>-0.13589587061099406</v>
      </c>
      <c r="AY114" s="56">
        <v>-6.1868411807866952E-2</v>
      </c>
      <c r="AZ114" s="56">
        <v>-0.19776428241886101</v>
      </c>
      <c r="BA114" s="56">
        <v>-7.4027458803127111E-2</v>
      </c>
      <c r="BB114" s="61">
        <v>147</v>
      </c>
      <c r="BC114" s="57">
        <v>-113</v>
      </c>
      <c r="BD114" s="57">
        <v>113</v>
      </c>
      <c r="BE114" s="57">
        <v>140</v>
      </c>
      <c r="BF114" s="95">
        <v>0.40440874903882834</v>
      </c>
      <c r="BG114" s="58">
        <v>0.53105044089984776</v>
      </c>
      <c r="BH114" s="58">
        <v>0.47044047263619504</v>
      </c>
      <c r="BI114" s="58">
        <v>0.41659866912567478</v>
      </c>
      <c r="BJ114" s="57">
        <v>148</v>
      </c>
      <c r="BK114" s="57">
        <v>-114</v>
      </c>
      <c r="BL114" s="57">
        <v>112</v>
      </c>
      <c r="BM114" s="57">
        <v>140</v>
      </c>
      <c r="BN114" s="58">
        <v>0.40375267209424887</v>
      </c>
      <c r="BO114" s="58">
        <v>0.5317928129504147</v>
      </c>
      <c r="BP114" s="58">
        <v>0.47131021920959992</v>
      </c>
      <c r="BQ114" s="58">
        <v>0.41739262533747501</v>
      </c>
      <c r="BR114" s="36">
        <v>2</v>
      </c>
      <c r="BS114" s="36">
        <v>4.45</v>
      </c>
      <c r="BT114" s="36">
        <v>0.17130999999999999</v>
      </c>
      <c r="BU114" s="36">
        <v>0.36642000000000002</v>
      </c>
      <c r="BV114" s="36">
        <v>0.42059711429194502</v>
      </c>
      <c r="BW114" s="36">
        <v>0.49523</v>
      </c>
    </row>
    <row r="115" spans="1:75" s="36" customFormat="1" ht="16.75" customHeight="1" x14ac:dyDescent="0.2">
      <c r="A115" s="36" t="s">
        <v>331</v>
      </c>
      <c r="B115" s="36">
        <v>2025020026</v>
      </c>
      <c r="C115" s="35">
        <v>45941</v>
      </c>
      <c r="D115" s="45" t="s">
        <v>9</v>
      </c>
      <c r="E115" s="36" t="s">
        <v>41</v>
      </c>
      <c r="F115" s="45">
        <v>1</v>
      </c>
      <c r="G115" s="45">
        <v>1</v>
      </c>
      <c r="H115" s="36" t="s">
        <v>47</v>
      </c>
      <c r="I115" s="36" t="s">
        <v>332</v>
      </c>
      <c r="J115" s="46" t="s">
        <v>187</v>
      </c>
      <c r="K115" s="47">
        <v>2.97</v>
      </c>
      <c r="L115" s="48">
        <v>0.15</v>
      </c>
      <c r="M115" s="49">
        <v>0.15</v>
      </c>
      <c r="N115" s="36">
        <v>3.2499999999999898</v>
      </c>
      <c r="O115" s="36">
        <v>2.7499999999999898</v>
      </c>
      <c r="P115" s="36">
        <v>2</v>
      </c>
      <c r="Q115" s="36">
        <v>4.2</v>
      </c>
      <c r="R115" s="50">
        <v>3.3819420767976158</v>
      </c>
      <c r="S115" s="50">
        <v>2.9474903429796875</v>
      </c>
      <c r="T115" s="50">
        <v>2.081195124183155</v>
      </c>
      <c r="U115" s="50">
        <v>4.5016216147326302</v>
      </c>
      <c r="V115" s="50">
        <v>1.048</v>
      </c>
      <c r="W115" s="50">
        <v>1.0491546019013618</v>
      </c>
      <c r="X115" s="50">
        <v>0.93009371285092446</v>
      </c>
      <c r="Y115" s="50">
        <v>1.01201338810914</v>
      </c>
      <c r="Z115" s="50">
        <v>0.96735929243560725</v>
      </c>
      <c r="AA115" s="51">
        <v>1</v>
      </c>
      <c r="AB115" s="51">
        <v>1</v>
      </c>
      <c r="AC115" s="51">
        <v>1</v>
      </c>
      <c r="AD115" s="51">
        <v>1</v>
      </c>
      <c r="AE115" s="51">
        <v>1</v>
      </c>
      <c r="AF115" s="51">
        <v>1</v>
      </c>
      <c r="AG115" s="52">
        <v>1</v>
      </c>
      <c r="AH115" s="52">
        <v>1</v>
      </c>
      <c r="AI115" s="53">
        <v>25</v>
      </c>
      <c r="AJ115" s="53">
        <v>0</v>
      </c>
      <c r="AK115" s="51">
        <v>3.3212169805755765</v>
      </c>
      <c r="AL115" s="51">
        <v>3.3010589385750571</v>
      </c>
      <c r="AM115" s="51">
        <v>2.8107693692572169</v>
      </c>
      <c r="AN115" s="51">
        <v>2.8312775153155871</v>
      </c>
      <c r="AO115" s="51">
        <v>2.6668981481481482</v>
      </c>
      <c r="AP115" s="51">
        <v>2.6945557518227683</v>
      </c>
      <c r="AQ115" s="51"/>
      <c r="AR115" s="51"/>
      <c r="AS115" s="8"/>
      <c r="AT115" s="54">
        <v>3.1881315881921228</v>
      </c>
      <c r="AU115" s="54">
        <v>2.6141041293889957</v>
      </c>
      <c r="AV115" s="55">
        <v>3.1916440145218159</v>
      </c>
      <c r="AW115" s="55">
        <v>2.6141041293889957</v>
      </c>
      <c r="AX115" s="56">
        <v>-6.1868411807866952E-2</v>
      </c>
      <c r="AY115" s="56">
        <v>-0.13589587061099406</v>
      </c>
      <c r="AZ115" s="56">
        <v>-0.19776428241886101</v>
      </c>
      <c r="BA115" s="56">
        <v>7.4027458803127111E-2</v>
      </c>
      <c r="BB115" s="61">
        <v>-147</v>
      </c>
      <c r="BC115" s="57">
        <v>113</v>
      </c>
      <c r="BD115" s="57">
        <v>-113</v>
      </c>
      <c r="BE115" s="57">
        <v>-140</v>
      </c>
      <c r="BF115" s="95">
        <v>0.5955912509611716</v>
      </c>
      <c r="BG115" s="58">
        <v>0.46894955910015229</v>
      </c>
      <c r="BH115" s="58">
        <v>0.52955952736380496</v>
      </c>
      <c r="BI115" s="58">
        <v>0.58340133087432522</v>
      </c>
      <c r="BJ115" s="57">
        <v>-148</v>
      </c>
      <c r="BK115" s="57">
        <v>114</v>
      </c>
      <c r="BL115" s="57">
        <v>-112</v>
      </c>
      <c r="BM115" s="57">
        <v>-140</v>
      </c>
      <c r="BN115" s="58">
        <v>0.59624732790575119</v>
      </c>
      <c r="BO115" s="58">
        <v>0.4682071870495853</v>
      </c>
      <c r="BP115" s="58">
        <v>0.52868978079040008</v>
      </c>
      <c r="BQ115" s="58">
        <v>0.58260737466252499</v>
      </c>
      <c r="BR115" s="36">
        <v>2</v>
      </c>
      <c r="BS115" s="36">
        <v>4.5</v>
      </c>
      <c r="BT115" s="36">
        <v>0.16818</v>
      </c>
      <c r="BU115" s="36">
        <v>0.36337999999999998</v>
      </c>
      <c r="BV115" s="36">
        <v>0.41585223501407598</v>
      </c>
      <c r="BW115" s="36">
        <v>0.48956</v>
      </c>
    </row>
    <row r="116" spans="1:75" s="36" customFormat="1" ht="16.75" customHeight="1" x14ac:dyDescent="0.2">
      <c r="A116" s="36" t="s">
        <v>333</v>
      </c>
      <c r="B116" s="36">
        <v>2025020029</v>
      </c>
      <c r="C116" s="35">
        <v>45941</v>
      </c>
      <c r="D116" s="45" t="s">
        <v>6</v>
      </c>
      <c r="E116" s="36" t="s">
        <v>20</v>
      </c>
      <c r="F116" s="45">
        <v>1</v>
      </c>
      <c r="G116" s="45">
        <v>1</v>
      </c>
      <c r="H116" s="36" t="s">
        <v>46</v>
      </c>
      <c r="I116" s="36" t="s">
        <v>334</v>
      </c>
      <c r="J116" s="46" t="s">
        <v>177</v>
      </c>
      <c r="K116" s="47">
        <v>2.97</v>
      </c>
      <c r="L116" s="48">
        <v>0.15</v>
      </c>
      <c r="M116" s="49">
        <v>0.15</v>
      </c>
      <c r="N116" s="36">
        <v>3.19999999999999</v>
      </c>
      <c r="O116" s="36">
        <v>2.7999999999999901</v>
      </c>
      <c r="P116" s="36">
        <v>4.4000000000000004</v>
      </c>
      <c r="Q116" s="36">
        <v>2.4</v>
      </c>
      <c r="R116" s="50">
        <v>2.8349166864573032</v>
      </c>
      <c r="S116" s="50">
        <v>3.1307830334188531</v>
      </c>
      <c r="T116" s="50">
        <v>3.898010443878805</v>
      </c>
      <c r="U116" s="50">
        <v>2.6835283143590258</v>
      </c>
      <c r="V116" s="50">
        <v>0.95</v>
      </c>
      <c r="W116" s="50">
        <v>0.95302926576458757</v>
      </c>
      <c r="X116" s="50">
        <v>1.133364659173322</v>
      </c>
      <c r="Y116" s="50">
        <v>0.92512677930235132</v>
      </c>
      <c r="Z116" s="50">
        <v>0.92143417840846786</v>
      </c>
      <c r="AA116" s="51">
        <v>0.99</v>
      </c>
      <c r="AB116" s="51">
        <v>1</v>
      </c>
      <c r="AC116" s="51">
        <v>1</v>
      </c>
      <c r="AD116" s="51">
        <v>1</v>
      </c>
      <c r="AE116" s="51">
        <v>1</v>
      </c>
      <c r="AF116" s="51">
        <v>1</v>
      </c>
      <c r="AG116" s="52">
        <v>1</v>
      </c>
      <c r="AH116" s="52">
        <v>1</v>
      </c>
      <c r="AI116" s="53">
        <v>22</v>
      </c>
      <c r="AJ116" s="53">
        <v>0</v>
      </c>
      <c r="AK116" s="51">
        <v>3</v>
      </c>
      <c r="AL116" s="51">
        <v>2.9991571125105789</v>
      </c>
      <c r="AM116" s="51">
        <v>2.9597101686454996</v>
      </c>
      <c r="AN116" s="51">
        <v>2.9853710983615023</v>
      </c>
      <c r="AO116" s="51">
        <v>2.7991456310679617</v>
      </c>
      <c r="AP116" s="51">
        <v>2.8119953602337882</v>
      </c>
      <c r="AQ116" s="51"/>
      <c r="AR116" s="51"/>
      <c r="AS116" s="8"/>
      <c r="AT116" s="54">
        <v>3.3418233983880099</v>
      </c>
      <c r="AU116" s="54">
        <v>2.6440888032066021</v>
      </c>
      <c r="AV116" s="55">
        <v>3.3418233983880099</v>
      </c>
      <c r="AW116" s="55">
        <v>2.6470018470611358</v>
      </c>
      <c r="AX116" s="56">
        <v>0.14182339838801994</v>
      </c>
      <c r="AY116" s="56">
        <v>-0.15591119679338794</v>
      </c>
      <c r="AZ116" s="56">
        <v>-1.4087798405368002E-2</v>
      </c>
      <c r="BA116" s="56">
        <v>0.29773459518140788</v>
      </c>
      <c r="BB116" s="61">
        <v>-158</v>
      </c>
      <c r="BC116" s="57">
        <v>-126</v>
      </c>
      <c r="BD116" s="57">
        <v>-100</v>
      </c>
      <c r="BE116" s="57">
        <v>125</v>
      </c>
      <c r="BF116" s="95">
        <v>0.61262212447086273</v>
      </c>
      <c r="BG116" s="58">
        <v>0.55752875272055946</v>
      </c>
      <c r="BH116" s="58">
        <v>0.5005831837101844</v>
      </c>
      <c r="BI116" s="58">
        <v>0.44350966925558211</v>
      </c>
      <c r="BJ116" s="57">
        <v>-158</v>
      </c>
      <c r="BK116" s="57">
        <v>-126</v>
      </c>
      <c r="BL116" s="57">
        <v>-100</v>
      </c>
      <c r="BM116" s="57">
        <v>125</v>
      </c>
      <c r="BN116" s="58">
        <v>0.61215719264225532</v>
      </c>
      <c r="BO116" s="58">
        <v>0.5580260376286803</v>
      </c>
      <c r="BP116" s="58">
        <v>0.50118141483738765</v>
      </c>
      <c r="BQ116" s="58">
        <v>0.44407170712670752</v>
      </c>
      <c r="BR116" s="36">
        <v>2</v>
      </c>
      <c r="BS116" s="36">
        <v>4.55</v>
      </c>
      <c r="BT116" s="36">
        <v>0.16422999999999999</v>
      </c>
      <c r="BU116" s="36">
        <v>0.35661999999999999</v>
      </c>
      <c r="BV116" s="36">
        <v>0.40754242614707697</v>
      </c>
      <c r="BW116" s="36">
        <v>0.48157</v>
      </c>
    </row>
    <row r="117" spans="1:75" s="36" customFormat="1" ht="16.75" customHeight="1" x14ac:dyDescent="0.2">
      <c r="A117" s="36" t="s">
        <v>335</v>
      </c>
      <c r="B117" s="36">
        <v>2025020029</v>
      </c>
      <c r="C117" s="35">
        <v>45941</v>
      </c>
      <c r="D117" s="45" t="s">
        <v>9</v>
      </c>
      <c r="E117" s="36" t="s">
        <v>21</v>
      </c>
      <c r="F117" s="45">
        <v>1</v>
      </c>
      <c r="G117" s="45">
        <v>1</v>
      </c>
      <c r="H117" s="36" t="s">
        <v>47</v>
      </c>
      <c r="I117" s="36" t="s">
        <v>336</v>
      </c>
      <c r="J117" s="46" t="s">
        <v>232</v>
      </c>
      <c r="K117" s="47">
        <v>2.97</v>
      </c>
      <c r="L117" s="48">
        <v>0.15</v>
      </c>
      <c r="M117" s="49">
        <v>0.15</v>
      </c>
      <c r="N117" s="36">
        <v>2.7999999999999901</v>
      </c>
      <c r="O117" s="36">
        <v>3.19999999999999</v>
      </c>
      <c r="P117" s="36">
        <v>2.4</v>
      </c>
      <c r="Q117" s="36">
        <v>4.4000000000000004</v>
      </c>
      <c r="R117" s="50">
        <v>2.9064408493783112</v>
      </c>
      <c r="S117" s="50">
        <v>3.212994384131445</v>
      </c>
      <c r="T117" s="50">
        <v>2.4912350137528469</v>
      </c>
      <c r="U117" s="50">
        <v>4.4178672781807515</v>
      </c>
      <c r="V117" s="50">
        <v>1.048</v>
      </c>
      <c r="W117" s="50">
        <v>1.0491546019013618</v>
      </c>
      <c r="X117" s="50">
        <v>0.99653541031835002</v>
      </c>
      <c r="Y117" s="50">
        <v>1.0101010101010099</v>
      </c>
      <c r="Z117" s="50">
        <v>1.0450420713163788</v>
      </c>
      <c r="AA117" s="51">
        <v>1</v>
      </c>
      <c r="AB117" s="51">
        <v>1</v>
      </c>
      <c r="AC117" s="51">
        <v>1</v>
      </c>
      <c r="AD117" s="51">
        <v>1</v>
      </c>
      <c r="AE117" s="51">
        <v>1</v>
      </c>
      <c r="AF117" s="51">
        <v>1</v>
      </c>
      <c r="AG117" s="52">
        <v>1</v>
      </c>
      <c r="AH117" s="52">
        <v>1</v>
      </c>
      <c r="AI117" s="53">
        <v>21</v>
      </c>
      <c r="AJ117" s="53">
        <v>0</v>
      </c>
      <c r="AK117" s="51">
        <v>2.7476265345279836</v>
      </c>
      <c r="AL117" s="51">
        <v>2.7621065504539595</v>
      </c>
      <c r="AM117" s="51">
        <v>3.3660930377447662</v>
      </c>
      <c r="AN117" s="51">
        <v>3.343128239702768</v>
      </c>
      <c r="AO117" s="51">
        <v>3.5658999999999996</v>
      </c>
      <c r="AP117" s="51">
        <v>3.5346721459480923</v>
      </c>
      <c r="AQ117" s="51"/>
      <c r="AR117" s="51"/>
      <c r="AS117" s="8"/>
      <c r="AT117" s="54">
        <v>2.6440888032066021</v>
      </c>
      <c r="AU117" s="54">
        <v>3.3418233983880099</v>
      </c>
      <c r="AV117" s="55">
        <v>2.6470018470611358</v>
      </c>
      <c r="AW117" s="55">
        <v>3.3418233983880099</v>
      </c>
      <c r="AX117" s="56">
        <v>-0.15591119679338794</v>
      </c>
      <c r="AY117" s="56">
        <v>0.14182339838801994</v>
      </c>
      <c r="AZ117" s="56">
        <v>-1.4087798405368002E-2</v>
      </c>
      <c r="BA117" s="56">
        <v>-0.29773459518140788</v>
      </c>
      <c r="BB117" s="61">
        <v>158</v>
      </c>
      <c r="BC117" s="57">
        <v>126</v>
      </c>
      <c r="BD117" s="57">
        <v>100</v>
      </c>
      <c r="BE117" s="57">
        <v>-125</v>
      </c>
      <c r="BF117" s="95">
        <v>0.38737787552913727</v>
      </c>
      <c r="BG117" s="58">
        <v>0.44247124727944054</v>
      </c>
      <c r="BH117" s="58">
        <v>0.49941681628981566</v>
      </c>
      <c r="BI117" s="58">
        <v>0.55649033074441789</v>
      </c>
      <c r="BJ117" s="57">
        <v>158</v>
      </c>
      <c r="BK117" s="57">
        <v>126</v>
      </c>
      <c r="BL117" s="57">
        <v>100</v>
      </c>
      <c r="BM117" s="57">
        <v>-125</v>
      </c>
      <c r="BN117" s="58">
        <v>0.38784280735774468</v>
      </c>
      <c r="BO117" s="58">
        <v>0.4419739623713197</v>
      </c>
      <c r="BP117" s="58">
        <v>0.49881858516261235</v>
      </c>
      <c r="BQ117" s="58">
        <v>0.55592829287329248</v>
      </c>
      <c r="BR117" s="36">
        <v>2</v>
      </c>
      <c r="BS117" s="36">
        <v>4.5999999999999996</v>
      </c>
      <c r="BT117" s="36">
        <v>0.15928</v>
      </c>
      <c r="BU117" s="36">
        <v>0.34534999999999999</v>
      </c>
      <c r="BV117" s="36">
        <v>0.39516894945819397</v>
      </c>
      <c r="BW117" s="36">
        <v>0.47142000000000001</v>
      </c>
    </row>
    <row r="118" spans="1:75" s="36" customFormat="1" ht="16.75" customHeight="1" x14ac:dyDescent="0.2">
      <c r="A118" s="36" t="s">
        <v>337</v>
      </c>
      <c r="B118" s="36">
        <v>2025020027</v>
      </c>
      <c r="C118" s="35">
        <v>45941</v>
      </c>
      <c r="D118" s="45" t="s">
        <v>6</v>
      </c>
      <c r="E118" s="36" t="s">
        <v>39</v>
      </c>
      <c r="F118" s="45">
        <v>1</v>
      </c>
      <c r="G118" s="45">
        <v>1</v>
      </c>
      <c r="H118" s="36" t="s">
        <v>46</v>
      </c>
      <c r="I118" s="36" t="s">
        <v>338</v>
      </c>
      <c r="J118" s="46" t="s">
        <v>179</v>
      </c>
      <c r="K118" s="47">
        <v>2.97</v>
      </c>
      <c r="L118" s="48">
        <v>0.15</v>
      </c>
      <c r="M118" s="49">
        <v>0.15</v>
      </c>
      <c r="N118" s="36">
        <v>2.6499999999999901</v>
      </c>
      <c r="O118" s="36">
        <v>3.0999999999999899</v>
      </c>
      <c r="P118" s="36">
        <v>2.15</v>
      </c>
      <c r="Q118" s="36">
        <v>2.92</v>
      </c>
      <c r="R118" s="50">
        <v>3.1403321449498436</v>
      </c>
      <c r="S118" s="50">
        <v>2.9610901585098945</v>
      </c>
      <c r="T118" s="50">
        <v>2.5478166459027127</v>
      </c>
      <c r="U118" s="50">
        <v>2.7891558912415872</v>
      </c>
      <c r="V118" s="50">
        <v>0.95</v>
      </c>
      <c r="W118" s="50">
        <v>0.95302926576458757</v>
      </c>
      <c r="X118" s="50">
        <v>0.92004494918244484</v>
      </c>
      <c r="Y118" s="50">
        <v>1.0117356038724756</v>
      </c>
      <c r="Z118" s="50">
        <v>0.98628752400525554</v>
      </c>
      <c r="AA118" s="51">
        <v>1</v>
      </c>
      <c r="AB118" s="51">
        <v>1</v>
      </c>
      <c r="AC118" s="51">
        <v>1</v>
      </c>
      <c r="AD118" s="51">
        <v>1</v>
      </c>
      <c r="AE118" s="51">
        <v>1</v>
      </c>
      <c r="AF118" s="51">
        <v>1</v>
      </c>
      <c r="AG118" s="52">
        <v>1</v>
      </c>
      <c r="AH118" s="52">
        <v>1</v>
      </c>
      <c r="AI118" s="53">
        <v>24</v>
      </c>
      <c r="AJ118" s="53">
        <v>0</v>
      </c>
      <c r="AK118" s="51">
        <v>3.0339180262174139</v>
      </c>
      <c r="AL118" s="51">
        <v>3.036548545298718</v>
      </c>
      <c r="AM118" s="51">
        <v>2.8844809841170829</v>
      </c>
      <c r="AN118" s="51">
        <v>2.8959723602760046</v>
      </c>
      <c r="AO118" s="51">
        <v>2.6929668874172186</v>
      </c>
      <c r="AP118" s="51">
        <v>2.7270947964235939</v>
      </c>
      <c r="AQ118" s="51"/>
      <c r="AR118" s="51"/>
      <c r="AS118" s="8"/>
      <c r="AT118" s="54">
        <v>2.5520636375640593</v>
      </c>
      <c r="AU118" s="54">
        <v>3.0164736497800635</v>
      </c>
      <c r="AV118" s="55">
        <v>2.5520636375640593</v>
      </c>
      <c r="AW118" s="55">
        <v>3.0197969572337318</v>
      </c>
      <c r="AX118" s="56">
        <v>-9.7936362435930846E-2</v>
      </c>
      <c r="AY118" s="56">
        <v>-8.3526350219926382E-2</v>
      </c>
      <c r="AZ118" s="56">
        <v>-0.18146271265585723</v>
      </c>
      <c r="BA118" s="56">
        <v>-1.4410012216004464E-2</v>
      </c>
      <c r="BB118" s="61">
        <v>138</v>
      </c>
      <c r="BC118" s="57">
        <v>104</v>
      </c>
      <c r="BD118" s="57">
        <v>135</v>
      </c>
      <c r="BE118" s="57">
        <v>164</v>
      </c>
      <c r="BF118" s="95">
        <v>0.42022472622342316</v>
      </c>
      <c r="BG118" s="58">
        <v>0.49074611195302487</v>
      </c>
      <c r="BH118" s="58">
        <v>0.42620351626111608</v>
      </c>
      <c r="BI118" s="58">
        <v>0.37825967588413867</v>
      </c>
      <c r="BJ118" s="57">
        <v>138</v>
      </c>
      <c r="BK118" s="57">
        <v>104</v>
      </c>
      <c r="BL118" s="57">
        <v>134</v>
      </c>
      <c r="BM118" s="57">
        <v>164</v>
      </c>
      <c r="BN118" s="58">
        <v>0.41958771369343434</v>
      </c>
      <c r="BO118" s="58">
        <v>0.49119873447010021</v>
      </c>
      <c r="BP118" s="58">
        <v>0.42667242575989683</v>
      </c>
      <c r="BQ118" s="58">
        <v>0.37864851434447389</v>
      </c>
      <c r="BR118" s="36">
        <v>2</v>
      </c>
      <c r="BS118" s="36">
        <v>4.6500000000000004</v>
      </c>
      <c r="BT118" s="36">
        <v>0.15711</v>
      </c>
      <c r="BU118" s="36">
        <v>0.34233999999999998</v>
      </c>
      <c r="BV118" s="36">
        <v>0.391344109376071</v>
      </c>
      <c r="BW118" s="36">
        <v>0.46755999999999998</v>
      </c>
    </row>
    <row r="119" spans="1:75" s="36" customFormat="1" ht="16.75" customHeight="1" x14ac:dyDescent="0.2">
      <c r="A119" s="36" t="s">
        <v>339</v>
      </c>
      <c r="B119" s="36">
        <v>2025020027</v>
      </c>
      <c r="C119" s="35">
        <v>45941</v>
      </c>
      <c r="D119" s="45" t="s">
        <v>9</v>
      </c>
      <c r="E119" s="36" t="s">
        <v>10</v>
      </c>
      <c r="F119" s="45">
        <v>1</v>
      </c>
      <c r="G119" s="45">
        <v>1</v>
      </c>
      <c r="H119" s="36" t="s">
        <v>47</v>
      </c>
      <c r="I119" s="36" t="s">
        <v>340</v>
      </c>
      <c r="J119" s="46" t="s">
        <v>165</v>
      </c>
      <c r="K119" s="47">
        <v>2.97</v>
      </c>
      <c r="L119" s="48">
        <v>0.15</v>
      </c>
      <c r="M119" s="49">
        <v>0.15</v>
      </c>
      <c r="N119" s="36">
        <v>3.0999999999999899</v>
      </c>
      <c r="O119" s="36">
        <v>2.6499999999999901</v>
      </c>
      <c r="P119" s="36">
        <v>2.92</v>
      </c>
      <c r="Q119" s="36">
        <v>2.15</v>
      </c>
      <c r="R119" s="50">
        <v>3.084660934749353</v>
      </c>
      <c r="S119" s="50">
        <v>2.8283766107504946</v>
      </c>
      <c r="T119" s="50">
        <v>2.9055515901510125</v>
      </c>
      <c r="U119" s="50">
        <v>2.2947206464579573</v>
      </c>
      <c r="V119" s="50">
        <v>1.048</v>
      </c>
      <c r="W119" s="50">
        <v>1.0491546019013618</v>
      </c>
      <c r="X119" s="50">
        <v>0.97120571855794025</v>
      </c>
      <c r="Y119" s="50">
        <v>1.0215212209486242</v>
      </c>
      <c r="Z119" s="50">
        <v>0.96239865300708227</v>
      </c>
      <c r="AA119" s="51">
        <v>1</v>
      </c>
      <c r="AB119" s="51">
        <v>1</v>
      </c>
      <c r="AC119" s="51">
        <v>1</v>
      </c>
      <c r="AD119" s="51">
        <v>1</v>
      </c>
      <c r="AE119" s="51">
        <v>1</v>
      </c>
      <c r="AF119" s="51">
        <v>1</v>
      </c>
      <c r="AG119" s="52">
        <v>1</v>
      </c>
      <c r="AH119" s="52">
        <v>1</v>
      </c>
      <c r="AI119" s="53">
        <v>27</v>
      </c>
      <c r="AJ119" s="53">
        <v>0</v>
      </c>
      <c r="AK119" s="51">
        <v>3.0048547435012529</v>
      </c>
      <c r="AL119" s="51">
        <v>3.0127957119350053</v>
      </c>
      <c r="AM119" s="51">
        <v>2.7325334990718613</v>
      </c>
      <c r="AN119" s="51">
        <v>2.7469099658236562</v>
      </c>
      <c r="AO119" s="51">
        <v>2.6385508317929718</v>
      </c>
      <c r="AP119" s="51">
        <v>2.6510720830814778</v>
      </c>
      <c r="AQ119" s="51"/>
      <c r="AR119" s="51"/>
      <c r="AS119" s="8"/>
      <c r="AT119" s="54">
        <v>3.0164736497800635</v>
      </c>
      <c r="AU119" s="54">
        <v>2.5520636375640593</v>
      </c>
      <c r="AV119" s="55">
        <v>3.0197969572337318</v>
      </c>
      <c r="AW119" s="55">
        <v>2.5520636375640593</v>
      </c>
      <c r="AX119" s="56">
        <v>-8.3526350219926382E-2</v>
      </c>
      <c r="AY119" s="56">
        <v>-9.7936362435930846E-2</v>
      </c>
      <c r="AZ119" s="56">
        <v>-0.18146271265585723</v>
      </c>
      <c r="BA119" s="56">
        <v>1.4410012216004464E-2</v>
      </c>
      <c r="BB119" s="61">
        <v>-138</v>
      </c>
      <c r="BC119" s="57">
        <v>-104</v>
      </c>
      <c r="BD119" s="57">
        <v>-135</v>
      </c>
      <c r="BE119" s="57">
        <v>-164</v>
      </c>
      <c r="BF119" s="95">
        <v>0.57977527377657689</v>
      </c>
      <c r="BG119" s="58">
        <v>0.50925388804697513</v>
      </c>
      <c r="BH119" s="58">
        <v>0.57379648373888392</v>
      </c>
      <c r="BI119" s="58">
        <v>0.62174032411586133</v>
      </c>
      <c r="BJ119" s="57">
        <v>-138</v>
      </c>
      <c r="BK119" s="57">
        <v>-104</v>
      </c>
      <c r="BL119" s="57">
        <v>-134</v>
      </c>
      <c r="BM119" s="57">
        <v>-164</v>
      </c>
      <c r="BN119" s="58">
        <v>0.58041228630656572</v>
      </c>
      <c r="BO119" s="58">
        <v>0.50880126552989979</v>
      </c>
      <c r="BP119" s="58">
        <v>0.57332757424010317</v>
      </c>
      <c r="BQ119" s="58">
        <v>0.62135148565552611</v>
      </c>
      <c r="BR119" s="36">
        <v>2</v>
      </c>
      <c r="BS119" s="36">
        <v>4.7</v>
      </c>
      <c r="BT119" s="36">
        <v>0.15409</v>
      </c>
      <c r="BU119" s="36">
        <v>0.33210000000000001</v>
      </c>
      <c r="BV119" s="36">
        <v>0.37982501286670001</v>
      </c>
      <c r="BW119" s="36">
        <v>0.45774999999999999</v>
      </c>
    </row>
    <row r="120" spans="1:75" s="36" customFormat="1" ht="16.75" customHeight="1" x14ac:dyDescent="0.2">
      <c r="A120" s="36" t="s">
        <v>341</v>
      </c>
      <c r="B120" s="36">
        <v>2025020030</v>
      </c>
      <c r="C120" s="35">
        <v>45941</v>
      </c>
      <c r="D120" s="45" t="s">
        <v>6</v>
      </c>
      <c r="E120" s="36" t="s">
        <v>43</v>
      </c>
      <c r="F120" s="45">
        <v>1</v>
      </c>
      <c r="G120" s="45">
        <v>1</v>
      </c>
      <c r="H120" s="36" t="s">
        <v>46</v>
      </c>
      <c r="I120" s="36" t="s">
        <v>342</v>
      </c>
      <c r="J120" s="46" t="s">
        <v>231</v>
      </c>
      <c r="K120" s="47">
        <v>2.97</v>
      </c>
      <c r="L120" s="48">
        <v>0.15</v>
      </c>
      <c r="M120" s="49">
        <v>0.15</v>
      </c>
      <c r="N120" s="36">
        <v>2.2499999999999898</v>
      </c>
      <c r="O120" s="36">
        <v>3.69999999999999</v>
      </c>
      <c r="P120" s="36">
        <v>3.4</v>
      </c>
      <c r="Q120" s="36">
        <v>5</v>
      </c>
      <c r="R120" s="50">
        <v>2.6218619644098613</v>
      </c>
      <c r="S120" s="50">
        <v>3.2141777416525525</v>
      </c>
      <c r="T120" s="50">
        <v>3.961924746219363</v>
      </c>
      <c r="U120" s="50">
        <v>4.3434834346656226</v>
      </c>
      <c r="V120" s="50">
        <v>0.95</v>
      </c>
      <c r="W120" s="50">
        <v>0.95302926576458757</v>
      </c>
      <c r="X120" s="50">
        <v>0.89969919659686759</v>
      </c>
      <c r="Y120" s="50">
        <v>1.1075607353601611</v>
      </c>
      <c r="Z120" s="50">
        <v>0.99066037897185077</v>
      </c>
      <c r="AA120" s="51">
        <v>1</v>
      </c>
      <c r="AB120" s="51">
        <v>1</v>
      </c>
      <c r="AC120" s="51">
        <v>1</v>
      </c>
      <c r="AD120" s="51">
        <v>1</v>
      </c>
      <c r="AE120" s="51">
        <v>1</v>
      </c>
      <c r="AF120" s="51">
        <v>1</v>
      </c>
      <c r="AG120" s="52">
        <v>1</v>
      </c>
      <c r="AH120" s="52">
        <v>1</v>
      </c>
      <c r="AI120" s="53">
        <v>26</v>
      </c>
      <c r="AJ120" s="53">
        <v>0</v>
      </c>
      <c r="AK120" s="51">
        <v>2.7713113871164796</v>
      </c>
      <c r="AL120" s="51">
        <v>2.7790453863012008</v>
      </c>
      <c r="AM120" s="51">
        <v>3.1988933989551471</v>
      </c>
      <c r="AN120" s="51">
        <v>3.2011860503597576</v>
      </c>
      <c r="AO120" s="51">
        <v>3.19</v>
      </c>
      <c r="AP120" s="51">
        <v>3.1891237809442607</v>
      </c>
      <c r="AQ120" s="51"/>
      <c r="AR120" s="51"/>
      <c r="AS120" s="8"/>
      <c r="AT120" s="54">
        <v>2.3706933920788207</v>
      </c>
      <c r="AU120" s="54">
        <v>3.6783529196004614</v>
      </c>
      <c r="AV120" s="55">
        <v>2.3706933920788207</v>
      </c>
      <c r="AW120" s="55">
        <v>3.6824054322673034</v>
      </c>
      <c r="AX120" s="56">
        <v>0.1206933920788309</v>
      </c>
      <c r="AY120" s="56">
        <v>-2.1647080399528562E-2</v>
      </c>
      <c r="AZ120" s="56">
        <v>9.9046311679302335E-2</v>
      </c>
      <c r="BA120" s="56">
        <v>0.14234047247835946</v>
      </c>
      <c r="BB120" s="61">
        <v>231</v>
      </c>
      <c r="BC120" s="57">
        <v>-131</v>
      </c>
      <c r="BD120" s="57">
        <v>-104</v>
      </c>
      <c r="BE120" s="57">
        <v>123</v>
      </c>
      <c r="BF120" s="95">
        <v>0.30239831311218657</v>
      </c>
      <c r="BG120" s="58">
        <v>0.56715575954085518</v>
      </c>
      <c r="BH120" s="58">
        <v>0.50887948391224258</v>
      </c>
      <c r="BI120" s="58">
        <v>0.4485139807002837</v>
      </c>
      <c r="BJ120" s="57">
        <v>231</v>
      </c>
      <c r="BK120" s="57">
        <v>-131</v>
      </c>
      <c r="BL120" s="57">
        <v>-104</v>
      </c>
      <c r="BM120" s="57">
        <v>123</v>
      </c>
      <c r="BN120" s="58">
        <v>0.30205038097026915</v>
      </c>
      <c r="BO120" s="58">
        <v>0.56778640075051534</v>
      </c>
      <c r="BP120" s="58">
        <v>0.50966530154879286</v>
      </c>
      <c r="BQ120" s="58">
        <v>0.44926898091981426</v>
      </c>
      <c r="BR120" s="36">
        <v>2</v>
      </c>
      <c r="BS120" s="36">
        <v>4.75</v>
      </c>
      <c r="BT120" s="36">
        <v>0.14960000000000001</v>
      </c>
      <c r="BU120" s="36">
        <v>0.32493</v>
      </c>
      <c r="BV120" s="36">
        <v>0.37156089193824998</v>
      </c>
      <c r="BW120" s="36">
        <v>0.45043</v>
      </c>
    </row>
    <row r="121" spans="1:75" s="36" customFormat="1" ht="16.75" customHeight="1" x14ac:dyDescent="0.2">
      <c r="A121" s="36" t="s">
        <v>343</v>
      </c>
      <c r="B121" s="36">
        <v>2025020030</v>
      </c>
      <c r="C121" s="35">
        <v>45941</v>
      </c>
      <c r="D121" s="45" t="s">
        <v>9</v>
      </c>
      <c r="E121" s="36" t="s">
        <v>42</v>
      </c>
      <c r="F121" s="45">
        <v>1</v>
      </c>
      <c r="G121" s="45">
        <v>1</v>
      </c>
      <c r="H121" s="36" t="s">
        <v>47</v>
      </c>
      <c r="I121" s="36" t="s">
        <v>344</v>
      </c>
      <c r="J121" s="46" t="s">
        <v>153</v>
      </c>
      <c r="K121" s="47">
        <v>2.97</v>
      </c>
      <c r="L121" s="48">
        <v>0.15</v>
      </c>
      <c r="M121" s="49">
        <v>0.15</v>
      </c>
      <c r="N121" s="36">
        <v>3.69999999999999</v>
      </c>
      <c r="O121" s="36">
        <v>2.2499999999999898</v>
      </c>
      <c r="P121" s="36">
        <v>5</v>
      </c>
      <c r="Q121" s="36">
        <v>3.4</v>
      </c>
      <c r="R121" s="50">
        <v>3.3051724327320877</v>
      </c>
      <c r="S121" s="50">
        <v>2.528007039693525</v>
      </c>
      <c r="T121" s="50">
        <v>4.466449233421752</v>
      </c>
      <c r="U121" s="50">
        <v>3.8200995266480104</v>
      </c>
      <c r="V121" s="50">
        <v>1.048</v>
      </c>
      <c r="W121" s="50">
        <v>1.0491546019013618</v>
      </c>
      <c r="X121" s="50">
        <v>1.0770684844966825</v>
      </c>
      <c r="Y121" s="50">
        <v>0.93310147714359581</v>
      </c>
      <c r="Z121" s="50">
        <v>1.0008503029507945</v>
      </c>
      <c r="AA121" s="51">
        <v>1</v>
      </c>
      <c r="AB121" s="51">
        <v>1</v>
      </c>
      <c r="AC121" s="51">
        <v>1</v>
      </c>
      <c r="AD121" s="51">
        <v>1</v>
      </c>
      <c r="AE121" s="51">
        <v>1</v>
      </c>
      <c r="AF121" s="51">
        <v>1</v>
      </c>
      <c r="AG121" s="52">
        <v>1</v>
      </c>
      <c r="AH121" s="52">
        <v>1</v>
      </c>
      <c r="AI121" s="53">
        <v>29</v>
      </c>
      <c r="AJ121" s="53">
        <v>0</v>
      </c>
      <c r="AK121" s="51">
        <v>3.2894553840196785</v>
      </c>
      <c r="AL121" s="51">
        <v>3.3179416693420576</v>
      </c>
      <c r="AM121" s="51">
        <v>2.672106613892697</v>
      </c>
      <c r="AN121" s="51">
        <v>2.6504916777628211</v>
      </c>
      <c r="AO121" s="51">
        <v>2.7239409395973184</v>
      </c>
      <c r="AP121" s="51">
        <v>2.6948732903885717</v>
      </c>
      <c r="AQ121" s="51"/>
      <c r="AR121" s="51"/>
      <c r="AS121" s="8"/>
      <c r="AT121" s="54">
        <v>3.6783529196004614</v>
      </c>
      <c r="AU121" s="54">
        <v>2.3706933920788207</v>
      </c>
      <c r="AV121" s="55">
        <v>3.6824054322673034</v>
      </c>
      <c r="AW121" s="55">
        <v>2.3706933920788207</v>
      </c>
      <c r="AX121" s="56">
        <v>-2.1647080399528562E-2</v>
      </c>
      <c r="AY121" s="56">
        <v>0.1206933920788309</v>
      </c>
      <c r="AZ121" s="56">
        <v>9.9046311679302335E-2</v>
      </c>
      <c r="BA121" s="56">
        <v>-0.14234047247835946</v>
      </c>
      <c r="BB121" s="61">
        <v>-231</v>
      </c>
      <c r="BC121" s="57">
        <v>131</v>
      </c>
      <c r="BD121" s="57">
        <v>104</v>
      </c>
      <c r="BE121" s="57">
        <v>-123</v>
      </c>
      <c r="BF121" s="95">
        <v>0.69760168688781343</v>
      </c>
      <c r="BG121" s="58">
        <v>0.43284424045914477</v>
      </c>
      <c r="BH121" s="58">
        <v>0.49112051608775742</v>
      </c>
      <c r="BI121" s="58">
        <v>0.5514860192997163</v>
      </c>
      <c r="BJ121" s="57">
        <v>-231</v>
      </c>
      <c r="BK121" s="57">
        <v>131</v>
      </c>
      <c r="BL121" s="57">
        <v>104</v>
      </c>
      <c r="BM121" s="57">
        <v>-123</v>
      </c>
      <c r="BN121" s="58">
        <v>0.69794961902973085</v>
      </c>
      <c r="BO121" s="58">
        <v>0.4322135992494846</v>
      </c>
      <c r="BP121" s="58">
        <v>0.49033469845120714</v>
      </c>
      <c r="BQ121" s="58">
        <v>0.55073101908018574</v>
      </c>
      <c r="BR121" s="36">
        <v>2</v>
      </c>
      <c r="BS121" s="36">
        <v>4.8</v>
      </c>
      <c r="BT121" s="36">
        <v>0.14346999999999999</v>
      </c>
      <c r="BU121" s="36">
        <v>0.31701000000000001</v>
      </c>
      <c r="BV121" s="36">
        <v>0.36249185276662799</v>
      </c>
      <c r="BW121" s="36">
        <v>0.44247999999999998</v>
      </c>
    </row>
    <row r="122" spans="1:75" s="36" customFormat="1" ht="16.75" customHeight="1" x14ac:dyDescent="0.2">
      <c r="A122" s="36" t="s">
        <v>345</v>
      </c>
      <c r="B122" s="36">
        <v>2025020025</v>
      </c>
      <c r="C122" s="35">
        <v>45941</v>
      </c>
      <c r="D122" s="45" t="s">
        <v>6</v>
      </c>
      <c r="E122" s="36" t="s">
        <v>18</v>
      </c>
      <c r="F122" s="45">
        <v>2</v>
      </c>
      <c r="G122" s="45">
        <v>1</v>
      </c>
      <c r="H122" s="36" t="s">
        <v>44</v>
      </c>
      <c r="I122" s="36" t="s">
        <v>346</v>
      </c>
      <c r="J122" s="46" t="s">
        <v>189</v>
      </c>
      <c r="K122" s="47">
        <v>2.97</v>
      </c>
      <c r="L122" s="48">
        <v>0.15</v>
      </c>
      <c r="M122" s="49">
        <v>0.15</v>
      </c>
      <c r="N122" s="36">
        <v>3.1499999999999901</v>
      </c>
      <c r="O122" s="36">
        <v>2.7499999999999898</v>
      </c>
      <c r="P122" s="36">
        <v>2.2999999999999998</v>
      </c>
      <c r="Q122" s="36">
        <v>2.9</v>
      </c>
      <c r="R122" s="50">
        <v>3.1043725548236494</v>
      </c>
      <c r="S122" s="50">
        <v>2.838462282167745</v>
      </c>
      <c r="T122" s="50">
        <v>2.2666847225696554</v>
      </c>
      <c r="U122" s="50">
        <v>2.9932874975587236</v>
      </c>
      <c r="V122" s="50">
        <v>0.96</v>
      </c>
      <c r="W122" s="50">
        <v>0.96305398776725637</v>
      </c>
      <c r="X122" s="50">
        <v>1.0253519595080538</v>
      </c>
      <c r="Y122" s="50">
        <v>0.95652862727299814</v>
      </c>
      <c r="Z122" s="50">
        <v>0.98055988564258156</v>
      </c>
      <c r="AA122" s="51">
        <v>1</v>
      </c>
      <c r="AB122" s="51">
        <v>1</v>
      </c>
      <c r="AC122" s="51">
        <v>1</v>
      </c>
      <c r="AD122" s="51">
        <v>1</v>
      </c>
      <c r="AE122" s="51">
        <v>1</v>
      </c>
      <c r="AF122" s="51">
        <v>1</v>
      </c>
      <c r="AG122" s="52">
        <v>1.01</v>
      </c>
      <c r="AH122" s="52">
        <v>0.99</v>
      </c>
      <c r="AI122" s="53">
        <v>9</v>
      </c>
      <c r="AJ122" s="53">
        <v>0</v>
      </c>
      <c r="AK122" s="51">
        <v>3.1394570534370256</v>
      </c>
      <c r="AL122" s="51">
        <v>3.1153464024193043</v>
      </c>
      <c r="AM122" s="51">
        <v>2.8342906240385703</v>
      </c>
      <c r="AN122" s="51">
        <v>2.8349163727579465</v>
      </c>
      <c r="AO122" s="51">
        <v>2.8122164475695466</v>
      </c>
      <c r="AP122" s="51">
        <v>2.8078763180545927</v>
      </c>
      <c r="AQ122" s="51"/>
      <c r="AR122" s="51"/>
      <c r="AS122" s="8"/>
      <c r="AT122" s="54">
        <v>3.2072531320145807</v>
      </c>
      <c r="AU122" s="54">
        <v>2.7239053909054909</v>
      </c>
      <c r="AV122" s="55">
        <v>3.1754981505094859</v>
      </c>
      <c r="AW122" s="55">
        <v>2.7459583539554737</v>
      </c>
      <c r="AX122" s="56">
        <v>5.7253132014590591E-2</v>
      </c>
      <c r="AY122" s="56">
        <v>-2.60946090944989E-2</v>
      </c>
      <c r="AZ122" s="56">
        <v>3.1158522920091691E-2</v>
      </c>
      <c r="BA122" s="56">
        <v>8.334774110908949E-2</v>
      </c>
      <c r="BB122" s="61">
        <v>-138</v>
      </c>
      <c r="BC122" s="57">
        <v>-122</v>
      </c>
      <c r="BD122" s="57">
        <v>104</v>
      </c>
      <c r="BE122" s="57">
        <v>130</v>
      </c>
      <c r="BF122" s="95">
        <v>0.57990217701118274</v>
      </c>
      <c r="BG122" s="58">
        <v>0.54892724516203995</v>
      </c>
      <c r="BH122" s="58">
        <v>0.49080618398186171</v>
      </c>
      <c r="BI122" s="58">
        <v>0.43479533412390126</v>
      </c>
      <c r="BJ122" s="57">
        <v>-134</v>
      </c>
      <c r="BK122" s="57">
        <v>-121</v>
      </c>
      <c r="BL122" s="57">
        <v>104</v>
      </c>
      <c r="BM122" s="57">
        <v>130</v>
      </c>
      <c r="BN122" s="58">
        <v>0.57267817551415401</v>
      </c>
      <c r="BO122" s="58">
        <v>0.54779906632924646</v>
      </c>
      <c r="BP122" s="58">
        <v>0.4902072226659856</v>
      </c>
      <c r="BQ122" s="58">
        <v>0.4348314494476393</v>
      </c>
      <c r="BR122" s="36">
        <v>2</v>
      </c>
      <c r="BS122" s="36">
        <v>4.8499999999999996</v>
      </c>
      <c r="BT122" s="36">
        <v>0.14227000000000001</v>
      </c>
      <c r="BU122" s="36">
        <v>0.31256</v>
      </c>
      <c r="BV122" s="36">
        <v>0.35642932080463402</v>
      </c>
      <c r="BW122" s="36">
        <v>0.43564000000000003</v>
      </c>
    </row>
    <row r="123" spans="1:75" s="36" customFormat="1" ht="16.75" customHeight="1" x14ac:dyDescent="0.2">
      <c r="A123" s="36" t="s">
        <v>347</v>
      </c>
      <c r="B123" s="36">
        <v>2025020025</v>
      </c>
      <c r="C123" s="35">
        <v>45941</v>
      </c>
      <c r="D123" s="45" t="s">
        <v>9</v>
      </c>
      <c r="E123" s="36" t="s">
        <v>30</v>
      </c>
      <c r="F123" s="45">
        <v>1</v>
      </c>
      <c r="G123" s="45">
        <v>2</v>
      </c>
      <c r="H123" s="36" t="s">
        <v>45</v>
      </c>
      <c r="I123" s="36" t="s">
        <v>348</v>
      </c>
      <c r="J123" s="46" t="s">
        <v>162</v>
      </c>
      <c r="K123" s="47">
        <v>2.97</v>
      </c>
      <c r="L123" s="48">
        <v>0.15</v>
      </c>
      <c r="M123" s="49">
        <v>0.15</v>
      </c>
      <c r="N123" s="36">
        <v>2.7499999999999898</v>
      </c>
      <c r="O123" s="36">
        <v>3.1499999999999901</v>
      </c>
      <c r="P123" s="36">
        <v>2.9</v>
      </c>
      <c r="Q123" s="36">
        <v>2.2999999999999998</v>
      </c>
      <c r="R123" s="50">
        <v>2.845071394472745</v>
      </c>
      <c r="S123" s="50">
        <v>3.0112631104733936</v>
      </c>
      <c r="T123" s="50">
        <v>3.0002571068985415</v>
      </c>
      <c r="U123" s="50">
        <v>2.1987000489170874</v>
      </c>
      <c r="V123" s="50">
        <v>1.0349999999999999</v>
      </c>
      <c r="W123" s="50">
        <v>1.0329456510400874</v>
      </c>
      <c r="X123" s="50">
        <v>0.95430660742039397</v>
      </c>
      <c r="Y123" s="50">
        <v>1.0570562469484934</v>
      </c>
      <c r="Z123" s="50">
        <v>1.0275740280168244</v>
      </c>
      <c r="AA123" s="51">
        <v>1</v>
      </c>
      <c r="AB123" s="51">
        <v>1</v>
      </c>
      <c r="AC123" s="51">
        <v>1</v>
      </c>
      <c r="AD123" s="51">
        <v>1</v>
      </c>
      <c r="AE123" s="51">
        <v>1</v>
      </c>
      <c r="AF123" s="51">
        <v>1</v>
      </c>
      <c r="AG123" s="52">
        <v>1</v>
      </c>
      <c r="AH123" s="52">
        <v>1</v>
      </c>
      <c r="AI123" s="53">
        <v>19</v>
      </c>
      <c r="AJ123" s="53">
        <v>0</v>
      </c>
      <c r="AK123" s="51">
        <v>2.8408900230008047</v>
      </c>
      <c r="AL123" s="51">
        <v>2.8450089072511759</v>
      </c>
      <c r="AM123" s="51">
        <v>3.0452953197389201</v>
      </c>
      <c r="AN123" s="51">
        <v>3.0401904883490909</v>
      </c>
      <c r="AO123" s="51">
        <v>3.0499999999999963</v>
      </c>
      <c r="AP123" s="51">
        <v>3.0566443645771391</v>
      </c>
      <c r="AQ123" s="51"/>
      <c r="AR123" s="51"/>
      <c r="AS123" s="8"/>
      <c r="AT123" s="54">
        <v>2.7239053909054909</v>
      </c>
      <c r="AU123" s="54">
        <v>3.2072531320145807</v>
      </c>
      <c r="AV123" s="55">
        <v>2.7459583539554737</v>
      </c>
      <c r="AW123" s="55">
        <v>3.1754981505094859</v>
      </c>
      <c r="AX123" s="56">
        <v>-2.60946090944989E-2</v>
      </c>
      <c r="AY123" s="56">
        <v>5.7253132014590591E-2</v>
      </c>
      <c r="AZ123" s="56">
        <v>3.1158522920091691E-2</v>
      </c>
      <c r="BA123" s="56">
        <v>-8.334774110908949E-2</v>
      </c>
      <c r="BB123" s="61">
        <v>138</v>
      </c>
      <c r="BC123" s="57">
        <v>122</v>
      </c>
      <c r="BD123" s="57">
        <v>-104</v>
      </c>
      <c r="BE123" s="57">
        <v>-130</v>
      </c>
      <c r="BF123" s="95">
        <v>0.42009782298881726</v>
      </c>
      <c r="BG123" s="58">
        <v>0.45107275483796005</v>
      </c>
      <c r="BH123" s="58">
        <v>0.50919381601813829</v>
      </c>
      <c r="BI123" s="58">
        <v>0.56520466587609874</v>
      </c>
      <c r="BJ123" s="57">
        <v>134</v>
      </c>
      <c r="BK123" s="57">
        <v>121</v>
      </c>
      <c r="BL123" s="57">
        <v>-104</v>
      </c>
      <c r="BM123" s="57">
        <v>-130</v>
      </c>
      <c r="BN123" s="58">
        <v>0.42732182448584599</v>
      </c>
      <c r="BO123" s="58">
        <v>0.45220093367075354</v>
      </c>
      <c r="BP123" s="58">
        <v>0.5097927773340144</v>
      </c>
      <c r="BQ123" s="58">
        <v>0.5651685505523607</v>
      </c>
      <c r="BR123" s="36">
        <v>2</v>
      </c>
      <c r="BS123" s="36">
        <v>4.9000000000000004</v>
      </c>
      <c r="BT123" s="36">
        <v>0.13952999999999999</v>
      </c>
      <c r="BU123" s="36">
        <v>0.30438999999999999</v>
      </c>
      <c r="BV123" s="36">
        <v>0.34751287232706501</v>
      </c>
      <c r="BW123" s="36">
        <v>0.42848000000000003</v>
      </c>
    </row>
    <row r="124" spans="1:75" s="36" customFormat="1" ht="16.75" customHeight="1" x14ac:dyDescent="0.2">
      <c r="A124" s="36" t="s">
        <v>349</v>
      </c>
      <c r="B124" s="36">
        <v>2025020028</v>
      </c>
      <c r="C124" s="35">
        <v>45941</v>
      </c>
      <c r="D124" s="45" t="s">
        <v>6</v>
      </c>
      <c r="E124" s="36" t="s">
        <v>49</v>
      </c>
      <c r="F124" s="45">
        <v>2</v>
      </c>
      <c r="G124" s="45">
        <v>1</v>
      </c>
      <c r="H124" s="36" t="s">
        <v>44</v>
      </c>
      <c r="I124" s="36" t="s">
        <v>350</v>
      </c>
      <c r="J124" s="46" t="s">
        <v>197</v>
      </c>
      <c r="K124" s="47">
        <v>2.97</v>
      </c>
      <c r="L124" s="48">
        <v>0.15</v>
      </c>
      <c r="M124" s="49">
        <v>0.15</v>
      </c>
      <c r="N124" s="36">
        <v>2.8999999999999901</v>
      </c>
      <c r="O124" s="36">
        <v>2.7999999999999901</v>
      </c>
      <c r="P124" s="36">
        <v>4.4000000000000004</v>
      </c>
      <c r="Q124" s="36">
        <v>2.75</v>
      </c>
      <c r="R124" s="50">
        <v>3.0443206662568572</v>
      </c>
      <c r="S124" s="50">
        <v>3.0109790568678503</v>
      </c>
      <c r="T124" s="50">
        <v>4.6189692867345578</v>
      </c>
      <c r="U124" s="50">
        <v>2.9572115737095066</v>
      </c>
      <c r="V124" s="50">
        <v>0.96</v>
      </c>
      <c r="W124" s="50">
        <v>0.96305398776725637</v>
      </c>
      <c r="X124" s="50">
        <v>1.0530756627714721</v>
      </c>
      <c r="Y124" s="50">
        <v>0.93058439194214204</v>
      </c>
      <c r="Z124" s="50">
        <v>0.96742445383511422</v>
      </c>
      <c r="AA124" s="51">
        <v>1</v>
      </c>
      <c r="AB124" s="51">
        <v>1</v>
      </c>
      <c r="AC124" s="51">
        <v>1</v>
      </c>
      <c r="AD124" s="51">
        <v>1</v>
      </c>
      <c r="AE124" s="51">
        <v>1</v>
      </c>
      <c r="AF124" s="51">
        <v>1</v>
      </c>
      <c r="AG124" s="52">
        <v>1.01</v>
      </c>
      <c r="AH124" s="52">
        <v>1</v>
      </c>
      <c r="AI124" s="53">
        <v>11</v>
      </c>
      <c r="AJ124" s="53">
        <v>0</v>
      </c>
      <c r="AK124" s="51">
        <v>3.1</v>
      </c>
      <c r="AL124" s="51">
        <v>3.1270776938992766</v>
      </c>
      <c r="AM124" s="51">
        <v>2.9225937477729147</v>
      </c>
      <c r="AN124" s="51">
        <v>2.9358515441371549</v>
      </c>
      <c r="AO124" s="51">
        <v>2.8355604516662076</v>
      </c>
      <c r="AP124" s="51">
        <v>2.8471605993561786</v>
      </c>
      <c r="AQ124" s="51"/>
      <c r="AR124" s="51"/>
      <c r="AS124" s="8"/>
      <c r="AT124" s="54">
        <v>2.9731119930272181</v>
      </c>
      <c r="AU124" s="54">
        <v>2.7232130886564487</v>
      </c>
      <c r="AV124" s="55">
        <v>2.9436752406210078</v>
      </c>
      <c r="AW124" s="55">
        <v>2.717807842302534</v>
      </c>
      <c r="AX124" s="56">
        <v>7.3111993027227928E-2</v>
      </c>
      <c r="AY124" s="56">
        <v>-7.678691134354132E-2</v>
      </c>
      <c r="AZ124" s="56">
        <v>-3.6749183163133914E-3</v>
      </c>
      <c r="BA124" s="56">
        <v>0.14989890437076925</v>
      </c>
      <c r="BB124" s="61">
        <v>-119</v>
      </c>
      <c r="BC124" s="57">
        <v>-105</v>
      </c>
      <c r="BD124" s="57">
        <v>122</v>
      </c>
      <c r="BE124" s="57">
        <v>151</v>
      </c>
      <c r="BF124" s="95">
        <v>0.54420947722432078</v>
      </c>
      <c r="BG124" s="58">
        <v>0.51225986069197593</v>
      </c>
      <c r="BH124" s="58">
        <v>0.44954745183425138</v>
      </c>
      <c r="BI124" s="58">
        <v>0.39833211320894302</v>
      </c>
      <c r="BJ124" s="57">
        <v>-118</v>
      </c>
      <c r="BK124" s="57">
        <v>-102</v>
      </c>
      <c r="BL124" s="57">
        <v>126</v>
      </c>
      <c r="BM124" s="57">
        <v>155</v>
      </c>
      <c r="BN124" s="58">
        <v>0.54061816859732559</v>
      </c>
      <c r="BO124" s="58">
        <v>0.50593751908553397</v>
      </c>
      <c r="BP124" s="58">
        <v>0.44264094444554025</v>
      </c>
      <c r="BQ124" s="58">
        <v>0.39236714084261015</v>
      </c>
      <c r="BR124" s="36">
        <v>2</v>
      </c>
      <c r="BS124" s="36">
        <v>4.95</v>
      </c>
      <c r="BT124" s="36">
        <v>0.13367000000000001</v>
      </c>
      <c r="BU124" s="36">
        <v>0.30014000000000002</v>
      </c>
      <c r="BV124" s="36">
        <v>0.341572777967451</v>
      </c>
      <c r="BW124" s="36">
        <v>0.42143999999999998</v>
      </c>
    </row>
    <row r="125" spans="1:75" s="36" customFormat="1" ht="16.75" customHeight="1" x14ac:dyDescent="0.2">
      <c r="A125" s="36" t="s">
        <v>351</v>
      </c>
      <c r="B125" s="36">
        <v>2025020028</v>
      </c>
      <c r="C125" s="35">
        <v>45941</v>
      </c>
      <c r="D125" s="45" t="s">
        <v>9</v>
      </c>
      <c r="E125" s="36" t="s">
        <v>37</v>
      </c>
      <c r="F125" s="45">
        <v>1</v>
      </c>
      <c r="G125" s="45">
        <v>2</v>
      </c>
      <c r="H125" s="36" t="s">
        <v>45</v>
      </c>
      <c r="I125" s="36" t="s">
        <v>352</v>
      </c>
      <c r="J125" s="46" t="s">
        <v>175</v>
      </c>
      <c r="K125" s="47">
        <v>2.97</v>
      </c>
      <c r="L125" s="48">
        <v>0.15</v>
      </c>
      <c r="M125" s="49">
        <v>0.15</v>
      </c>
      <c r="N125" s="36">
        <v>2.7999999999999901</v>
      </c>
      <c r="O125" s="36">
        <v>2.8999999999999901</v>
      </c>
      <c r="P125" s="36">
        <v>2.75</v>
      </c>
      <c r="Q125" s="36">
        <v>4.4000000000000004</v>
      </c>
      <c r="R125" s="50">
        <v>2.8474197781527284</v>
      </c>
      <c r="S125" s="50">
        <v>3.0714590354266997</v>
      </c>
      <c r="T125" s="50">
        <v>2.7965729964000108</v>
      </c>
      <c r="U125" s="50">
        <v>4.6601447434060441</v>
      </c>
      <c r="V125" s="50">
        <v>1.0349999999999999</v>
      </c>
      <c r="W125" s="50">
        <v>1.0329456510400874</v>
      </c>
      <c r="X125" s="50">
        <v>0.98403829891343919</v>
      </c>
      <c r="Y125" s="50">
        <v>1.0437710437710437</v>
      </c>
      <c r="Z125" s="50">
        <v>0.93928501119220709</v>
      </c>
      <c r="AA125" s="51">
        <v>1</v>
      </c>
      <c r="AB125" s="51">
        <v>1</v>
      </c>
      <c r="AC125" s="51">
        <v>1</v>
      </c>
      <c r="AD125" s="51">
        <v>1</v>
      </c>
      <c r="AE125" s="51">
        <v>1</v>
      </c>
      <c r="AF125" s="51">
        <v>1</v>
      </c>
      <c r="AG125" s="52">
        <v>1</v>
      </c>
      <c r="AH125" s="52">
        <v>1</v>
      </c>
      <c r="AI125" s="53">
        <v>20</v>
      </c>
      <c r="AJ125" s="53">
        <v>0</v>
      </c>
      <c r="AK125" s="51">
        <v>2.7638356440681622</v>
      </c>
      <c r="AL125" s="51">
        <v>2.775229211591411</v>
      </c>
      <c r="AM125" s="51">
        <v>3.1276347184312727</v>
      </c>
      <c r="AN125" s="51">
        <v>3.1192083659805867</v>
      </c>
      <c r="AO125" s="51">
        <v>2.9159244264507418</v>
      </c>
      <c r="AP125" s="51">
        <v>2.9112820776532065</v>
      </c>
      <c r="AQ125" s="51"/>
      <c r="AR125" s="51"/>
      <c r="AS125" s="8"/>
      <c r="AT125" s="54">
        <v>2.7232130886564487</v>
      </c>
      <c r="AU125" s="54">
        <v>2.9731119930272181</v>
      </c>
      <c r="AV125" s="55">
        <v>2.717807842302534</v>
      </c>
      <c r="AW125" s="55">
        <v>2.9436752406210078</v>
      </c>
      <c r="AX125" s="56">
        <v>-7.678691134354132E-2</v>
      </c>
      <c r="AY125" s="56">
        <v>7.3111993027227928E-2</v>
      </c>
      <c r="AZ125" s="56">
        <v>-3.6749183163133914E-3</v>
      </c>
      <c r="BA125" s="56">
        <v>-0.14989890437076925</v>
      </c>
      <c r="BB125" s="61">
        <v>119</v>
      </c>
      <c r="BC125" s="57">
        <v>105</v>
      </c>
      <c r="BD125" s="57">
        <v>-122</v>
      </c>
      <c r="BE125" s="57">
        <v>-151</v>
      </c>
      <c r="BF125" s="95">
        <v>0.45579052277567922</v>
      </c>
      <c r="BG125" s="58">
        <v>0.48774013930802412</v>
      </c>
      <c r="BH125" s="58">
        <v>0.55045254816574862</v>
      </c>
      <c r="BI125" s="58">
        <v>0.60166788679105698</v>
      </c>
      <c r="BJ125" s="57">
        <v>118</v>
      </c>
      <c r="BK125" s="57">
        <v>102</v>
      </c>
      <c r="BL125" s="57">
        <v>-126</v>
      </c>
      <c r="BM125" s="57">
        <v>-155</v>
      </c>
      <c r="BN125" s="58">
        <v>0.45938183140267441</v>
      </c>
      <c r="BO125" s="58">
        <v>0.49406248091446597</v>
      </c>
      <c r="BP125" s="58">
        <v>0.55735905555445975</v>
      </c>
      <c r="BQ125" s="58">
        <v>0.60763285915738985</v>
      </c>
      <c r="BR125" s="36">
        <v>2.0499999999999998</v>
      </c>
      <c r="BS125" s="36">
        <v>2.0499999999999998</v>
      </c>
      <c r="BT125" s="36">
        <v>0.49323</v>
      </c>
      <c r="BU125" s="36">
        <v>0.76280999999999999</v>
      </c>
      <c r="BV125" s="36">
        <v>0.83028746203998904</v>
      </c>
      <c r="BW125" s="36">
        <v>0.84408000000000005</v>
      </c>
    </row>
    <row r="126" spans="1:75" s="36" customFormat="1" ht="16.75" customHeight="1" x14ac:dyDescent="0.2">
      <c r="A126" s="36" t="s">
        <v>353</v>
      </c>
      <c r="B126" s="36">
        <v>2025020033</v>
      </c>
      <c r="C126" s="35">
        <v>45941</v>
      </c>
      <c r="D126" s="45" t="s">
        <v>6</v>
      </c>
      <c r="E126" s="36" t="s">
        <v>32</v>
      </c>
      <c r="F126" s="45">
        <v>1</v>
      </c>
      <c r="G126" s="45">
        <v>1</v>
      </c>
      <c r="H126" s="36" t="s">
        <v>46</v>
      </c>
      <c r="I126" s="36" t="s">
        <v>354</v>
      </c>
      <c r="J126" s="36" t="s">
        <v>159</v>
      </c>
      <c r="K126" s="47">
        <v>2.97</v>
      </c>
      <c r="L126" s="48">
        <v>0.15</v>
      </c>
      <c r="M126" s="49">
        <v>0.15</v>
      </c>
      <c r="N126" s="36">
        <v>2.7999999999999901</v>
      </c>
      <c r="O126" s="36">
        <v>3.3999999999999901</v>
      </c>
      <c r="P126" s="36">
        <v>4.1100000000000003</v>
      </c>
      <c r="Q126" s="36">
        <v>3.86</v>
      </c>
      <c r="R126" s="50">
        <v>3.2401253847231426</v>
      </c>
      <c r="S126" s="50">
        <v>3.1266487759667339</v>
      </c>
      <c r="T126" s="50">
        <v>4.7560411897186308</v>
      </c>
      <c r="U126" s="50">
        <v>3.5496659633034193</v>
      </c>
      <c r="V126" s="50">
        <v>0.95</v>
      </c>
      <c r="W126" s="50">
        <v>0.95302926576458757</v>
      </c>
      <c r="X126" s="50">
        <v>0.93939393939393934</v>
      </c>
      <c r="Y126" s="50">
        <v>1.0033670033670032</v>
      </c>
      <c r="Z126" s="50">
        <v>1.0330004572033591</v>
      </c>
      <c r="AA126" s="51">
        <v>1</v>
      </c>
      <c r="AB126" s="51">
        <v>1</v>
      </c>
      <c r="AC126" s="51">
        <v>1</v>
      </c>
      <c r="AD126" s="51">
        <v>1</v>
      </c>
      <c r="AE126" s="51">
        <v>1</v>
      </c>
      <c r="AF126" s="51">
        <v>1</v>
      </c>
      <c r="AG126" s="52">
        <v>1</v>
      </c>
      <c r="AH126" s="52">
        <v>1</v>
      </c>
      <c r="AI126" s="53">
        <v>30</v>
      </c>
      <c r="AJ126" s="53">
        <v>0</v>
      </c>
      <c r="AK126" s="51">
        <v>2.9995995882792994</v>
      </c>
      <c r="AL126" s="51">
        <v>3.0697865633582744</v>
      </c>
      <c r="AM126" s="51">
        <v>3.2646184092260246</v>
      </c>
      <c r="AN126" s="51">
        <v>3.243922964237131</v>
      </c>
      <c r="AO126" s="51">
        <v>3.3435897435897415</v>
      </c>
      <c r="AP126" s="51">
        <v>3.3265257243144739</v>
      </c>
      <c r="AQ126" s="51"/>
      <c r="AR126" s="51"/>
      <c r="AS126" s="8"/>
      <c r="AT126" s="54">
        <v>2.62</v>
      </c>
      <c r="AU126" s="54">
        <v>3.25</v>
      </c>
      <c r="AV126" s="55">
        <v>2.5839069382007587</v>
      </c>
      <c r="AW126" s="55">
        <v>3.5500318029601896</v>
      </c>
      <c r="AX126" s="56">
        <v>-0.17999999999998995</v>
      </c>
      <c r="AY126" s="56">
        <v>-0.14999999999999014</v>
      </c>
      <c r="AZ126" s="56">
        <v>-0.32999999999998009</v>
      </c>
      <c r="BA126" s="56">
        <v>-2.9999999999999805E-2</v>
      </c>
      <c r="BB126" s="61">
        <v>152</v>
      </c>
      <c r="BC126" s="57">
        <v>-118</v>
      </c>
      <c r="BD126" s="57">
        <v>108</v>
      </c>
      <c r="BE126" s="57">
        <v>135</v>
      </c>
      <c r="BF126" s="95">
        <v>0.396594</v>
      </c>
      <c r="BG126" s="58">
        <v>0.54025800000000002</v>
      </c>
      <c r="BH126" s="58">
        <v>0.48096991282153645</v>
      </c>
      <c r="BI126" s="58">
        <v>0.42602799999999996</v>
      </c>
      <c r="BJ126" s="57">
        <v>186</v>
      </c>
      <c r="BK126" s="57">
        <v>-140</v>
      </c>
      <c r="BL126" s="57">
        <v>-112</v>
      </c>
      <c r="BM126" s="57">
        <v>114</v>
      </c>
      <c r="BN126" s="58">
        <v>0.34957989238992432</v>
      </c>
      <c r="BO126" s="58">
        <v>0.5829154032674766</v>
      </c>
      <c r="BP126" s="58">
        <v>0.52827862386576907</v>
      </c>
      <c r="BQ126" s="58">
        <v>0.46707944251922473</v>
      </c>
      <c r="BR126" s="36">
        <v>2.0499999999999998</v>
      </c>
      <c r="BS126" s="36">
        <v>2.1</v>
      </c>
      <c r="BT126" s="36">
        <v>0.48565000000000003</v>
      </c>
      <c r="BU126" s="36">
        <v>0.75582000000000005</v>
      </c>
      <c r="BV126" s="36">
        <v>0.82242848282390801</v>
      </c>
      <c r="BW126" s="36">
        <v>0.83681000000000005</v>
      </c>
    </row>
    <row r="127" spans="1:75" s="36" customFormat="1" ht="16.75" customHeight="1" x14ac:dyDescent="0.2">
      <c r="A127" s="36" t="s">
        <v>355</v>
      </c>
      <c r="B127" s="36">
        <v>2025020033</v>
      </c>
      <c r="C127" s="35">
        <v>45941</v>
      </c>
      <c r="D127" s="45" t="s">
        <v>9</v>
      </c>
      <c r="E127" s="36" t="s">
        <v>33</v>
      </c>
      <c r="F127" s="45">
        <v>1</v>
      </c>
      <c r="G127" s="45">
        <v>1</v>
      </c>
      <c r="H127" s="36" t="s">
        <v>47</v>
      </c>
      <c r="I127" s="36" t="s">
        <v>356</v>
      </c>
      <c r="J127" s="46" t="s">
        <v>169</v>
      </c>
      <c r="K127" s="47">
        <v>2.97</v>
      </c>
      <c r="L127" s="48">
        <v>0.15</v>
      </c>
      <c r="M127" s="49">
        <v>0.15</v>
      </c>
      <c r="N127" s="36">
        <v>3.3999999999999901</v>
      </c>
      <c r="O127" s="36">
        <v>2.7999999999999901</v>
      </c>
      <c r="P127" s="36">
        <v>3.86</v>
      </c>
      <c r="Q127" s="36">
        <v>4.1100000000000003</v>
      </c>
      <c r="R127" s="50">
        <v>2.8540589387259621</v>
      </c>
      <c r="S127" s="50">
        <v>3.0137188505760784</v>
      </c>
      <c r="T127" s="50">
        <v>3.2401963245536014</v>
      </c>
      <c r="U127" s="50">
        <v>4.423708741381331</v>
      </c>
      <c r="V127" s="50">
        <v>1.048</v>
      </c>
      <c r="W127" s="50">
        <v>1.0491546019013618</v>
      </c>
      <c r="X127" s="50">
        <v>1.09919811758452</v>
      </c>
      <c r="Y127" s="50">
        <v>1.0099661913398315</v>
      </c>
      <c r="Z127" s="50">
        <v>0.96525536358458319</v>
      </c>
      <c r="AA127" s="51">
        <v>1</v>
      </c>
      <c r="AB127" s="51">
        <v>1</v>
      </c>
      <c r="AC127" s="51">
        <v>1</v>
      </c>
      <c r="AD127" s="51">
        <v>1</v>
      </c>
      <c r="AE127" s="51">
        <v>1</v>
      </c>
      <c r="AF127" s="51">
        <v>1</v>
      </c>
      <c r="AG127" s="52">
        <v>1</v>
      </c>
      <c r="AH127" s="52">
        <v>1</v>
      </c>
      <c r="AI127" s="53">
        <v>34</v>
      </c>
      <c r="AJ127" s="53">
        <v>0</v>
      </c>
      <c r="AK127" s="51">
        <v>2.98</v>
      </c>
      <c r="AL127" s="51">
        <v>2.9697969319900159</v>
      </c>
      <c r="AM127" s="51">
        <v>2.79</v>
      </c>
      <c r="AN127" s="51">
        <v>2.8235578275864119</v>
      </c>
      <c r="AO127" s="51">
        <v>2.692440944881886</v>
      </c>
      <c r="AP127" s="51">
        <v>2.7249260458777815</v>
      </c>
      <c r="AQ127" s="51"/>
      <c r="AR127" s="51"/>
      <c r="AS127" s="8"/>
      <c r="AT127" s="54">
        <v>3.25</v>
      </c>
      <c r="AU127" s="54">
        <v>2.62</v>
      </c>
      <c r="AV127" s="55">
        <v>3.5500318029601896</v>
      </c>
      <c r="AW127" s="55">
        <v>2.5839069382007587</v>
      </c>
      <c r="AX127" s="56">
        <v>-0.14999999999999014</v>
      </c>
      <c r="AY127" s="56">
        <v>-0.17999999999998995</v>
      </c>
      <c r="AZ127" s="56">
        <v>-0.32999999999998009</v>
      </c>
      <c r="BA127" s="56">
        <v>2.9999999999999805E-2</v>
      </c>
      <c r="BB127" s="61">
        <v>-152</v>
      </c>
      <c r="BC127" s="57">
        <v>118</v>
      </c>
      <c r="BD127" s="57">
        <v>-108</v>
      </c>
      <c r="BE127" s="57">
        <v>-135</v>
      </c>
      <c r="BF127" s="95">
        <v>0.603406</v>
      </c>
      <c r="BG127" s="58">
        <v>0.45974199999999998</v>
      </c>
      <c r="BH127" s="58">
        <v>0.51903008717846355</v>
      </c>
      <c r="BI127" s="58">
        <v>0.57397200000000004</v>
      </c>
      <c r="BJ127" s="57">
        <v>-186</v>
      </c>
      <c r="BK127" s="57">
        <v>140</v>
      </c>
      <c r="BL127" s="57">
        <v>112</v>
      </c>
      <c r="BM127" s="57">
        <v>-114</v>
      </c>
      <c r="BN127" s="58">
        <v>0.65042010761007574</v>
      </c>
      <c r="BO127" s="58">
        <v>0.41708459673252346</v>
      </c>
      <c r="BP127" s="58">
        <v>0.47172137613423093</v>
      </c>
      <c r="BQ127" s="58">
        <v>0.53292055748077527</v>
      </c>
      <c r="BR127" s="36">
        <v>2.0499999999999998</v>
      </c>
      <c r="BS127" s="36">
        <v>2.15</v>
      </c>
      <c r="BT127" s="36">
        <v>0.47536</v>
      </c>
      <c r="BU127" s="36">
        <v>0.74777000000000005</v>
      </c>
      <c r="BV127" s="36">
        <v>0.81419176411663496</v>
      </c>
      <c r="BW127" s="36">
        <v>0.82935000000000003</v>
      </c>
    </row>
    <row r="128" spans="1:75" s="36" customFormat="1" ht="16.75" customHeight="1" x14ac:dyDescent="0.2">
      <c r="A128" s="36" t="s">
        <v>357</v>
      </c>
      <c r="B128" s="36">
        <v>2025020032</v>
      </c>
      <c r="C128" s="35">
        <v>45941</v>
      </c>
      <c r="D128" s="45" t="s">
        <v>6</v>
      </c>
      <c r="E128" s="36" t="s">
        <v>15</v>
      </c>
      <c r="F128" s="45">
        <v>1</v>
      </c>
      <c r="G128" s="45">
        <v>1</v>
      </c>
      <c r="H128" s="36" t="s">
        <v>46</v>
      </c>
      <c r="I128" s="36" t="s">
        <v>358</v>
      </c>
      <c r="J128" s="46" t="s">
        <v>191</v>
      </c>
      <c r="K128" s="47">
        <v>2.97</v>
      </c>
      <c r="L128" s="48">
        <v>0.15</v>
      </c>
      <c r="M128" s="49">
        <v>0.15</v>
      </c>
      <c r="N128" s="36">
        <v>3.0499999999999901</v>
      </c>
      <c r="O128" s="36">
        <v>2.7999999999999901</v>
      </c>
      <c r="P128" s="36">
        <v>2.9</v>
      </c>
      <c r="Q128" s="36">
        <v>3.1</v>
      </c>
      <c r="R128" s="50">
        <v>3.0955845595840823</v>
      </c>
      <c r="S128" s="50">
        <v>2.9799295854068895</v>
      </c>
      <c r="T128" s="50">
        <v>2.9433426959979894</v>
      </c>
      <c r="U128" s="50">
        <v>3.299207755271925</v>
      </c>
      <c r="V128" s="50">
        <v>0.95</v>
      </c>
      <c r="W128" s="50">
        <v>0.95302926576458757</v>
      </c>
      <c r="X128" s="50">
        <v>1.0515545282583929</v>
      </c>
      <c r="Y128" s="50">
        <v>0.93838168218923079</v>
      </c>
      <c r="Z128" s="50">
        <v>0.95440568582502461</v>
      </c>
      <c r="AA128" s="51">
        <v>1</v>
      </c>
      <c r="AB128" s="51">
        <v>1</v>
      </c>
      <c r="AC128" s="51">
        <v>1</v>
      </c>
      <c r="AD128" s="51">
        <v>1</v>
      </c>
      <c r="AE128" s="51">
        <v>1</v>
      </c>
      <c r="AF128" s="51">
        <v>1</v>
      </c>
      <c r="AG128" s="52">
        <v>1</v>
      </c>
      <c r="AH128" s="52">
        <v>1</v>
      </c>
      <c r="AI128" s="53">
        <v>36</v>
      </c>
      <c r="AJ128" s="53">
        <v>0</v>
      </c>
      <c r="AK128" s="51">
        <v>3.0172987267150519</v>
      </c>
      <c r="AL128" s="51">
        <v>3.0256161597147191</v>
      </c>
      <c r="AM128" s="51">
        <v>3.0083451392445113</v>
      </c>
      <c r="AN128" s="51">
        <v>3.004082806168868</v>
      </c>
      <c r="AO128" s="51">
        <v>2.8862577447335847</v>
      </c>
      <c r="AP128" s="51">
        <v>2.8799283439741283</v>
      </c>
      <c r="AQ128" s="51"/>
      <c r="AR128" s="51"/>
      <c r="AS128" s="8"/>
      <c r="AT128" s="54">
        <v>2.9634175266924596</v>
      </c>
      <c r="AU128" s="54">
        <v>2.8235890062883291</v>
      </c>
      <c r="AV128" s="55">
        <v>2.9634175266924596</v>
      </c>
      <c r="AW128" s="55">
        <v>2.8266998089937911</v>
      </c>
      <c r="AX128" s="56">
        <v>-8.6582473307530439E-2</v>
      </c>
      <c r="AY128" s="56">
        <v>2.3589006288339043E-2</v>
      </c>
      <c r="AZ128" s="56">
        <v>-6.2993467019191396E-2</v>
      </c>
      <c r="BA128" s="56">
        <v>-0.11017147959586948</v>
      </c>
      <c r="BB128" s="61">
        <v>-112</v>
      </c>
      <c r="BC128" s="57">
        <v>-111</v>
      </c>
      <c r="BD128" s="57">
        <v>115</v>
      </c>
      <c r="BE128" s="57">
        <v>143</v>
      </c>
      <c r="BF128" s="95">
        <v>0.52819271550455749</v>
      </c>
      <c r="BG128" s="58">
        <v>0.52638409414835385</v>
      </c>
      <c r="BH128" s="58">
        <v>0.46519282644184967</v>
      </c>
      <c r="BI128" s="58">
        <v>0.41196937157118152</v>
      </c>
      <c r="BJ128" s="57">
        <v>-112</v>
      </c>
      <c r="BK128" s="57">
        <v>-111</v>
      </c>
      <c r="BL128" s="57">
        <v>115</v>
      </c>
      <c r="BM128" s="57">
        <v>142</v>
      </c>
      <c r="BN128" s="58">
        <v>0.52786325667028855</v>
      </c>
      <c r="BO128" s="58">
        <v>0.52692526772632964</v>
      </c>
      <c r="BP128" s="58">
        <v>0.46578706472465026</v>
      </c>
      <c r="BQ128" s="58">
        <v>0.41248237949199973</v>
      </c>
      <c r="BR128" s="36">
        <v>2.0499999999999998</v>
      </c>
      <c r="BS128" s="36">
        <v>2.2000000000000002</v>
      </c>
      <c r="BT128" s="36">
        <v>0.46816000000000002</v>
      </c>
      <c r="BU128" s="36">
        <v>0.73833000000000004</v>
      </c>
      <c r="BV128" s="36">
        <v>0.80768599652128203</v>
      </c>
      <c r="BW128" s="36">
        <v>0.82420000000000004</v>
      </c>
    </row>
    <row r="129" spans="1:75" s="36" customFormat="1" ht="16.75" customHeight="1" x14ac:dyDescent="0.2">
      <c r="A129" s="36" t="s">
        <v>359</v>
      </c>
      <c r="B129" s="36">
        <v>2025020032</v>
      </c>
      <c r="C129" s="35">
        <v>45941</v>
      </c>
      <c r="D129" s="45" t="s">
        <v>9</v>
      </c>
      <c r="E129" s="36" t="s">
        <v>35</v>
      </c>
      <c r="F129" s="45">
        <v>1</v>
      </c>
      <c r="G129" s="45">
        <v>1</v>
      </c>
      <c r="H129" s="36" t="s">
        <v>47</v>
      </c>
      <c r="I129" s="36" t="s">
        <v>360</v>
      </c>
      <c r="J129" s="46" t="s">
        <v>172</v>
      </c>
      <c r="K129" s="47">
        <v>2.97</v>
      </c>
      <c r="L129" s="48">
        <v>0.15</v>
      </c>
      <c r="M129" s="49">
        <v>0.15</v>
      </c>
      <c r="N129" s="36">
        <v>2.7999999999999901</v>
      </c>
      <c r="O129" s="36">
        <v>3.0499999999999901</v>
      </c>
      <c r="P129" s="36">
        <v>3.1</v>
      </c>
      <c r="Q129" s="36">
        <v>2.9</v>
      </c>
      <c r="R129" s="50">
        <v>2.7606688351754709</v>
      </c>
      <c r="S129" s="50">
        <v>3.2041483063231704</v>
      </c>
      <c r="T129" s="50">
        <v>3.0564547818014249</v>
      </c>
      <c r="U129" s="50">
        <v>3.0465672420777783</v>
      </c>
      <c r="V129" s="50">
        <v>1.048</v>
      </c>
      <c r="W129" s="50">
        <v>1.0491546019013618</v>
      </c>
      <c r="X129" s="50">
        <v>1.0129108212944482</v>
      </c>
      <c r="Y129" s="50">
        <v>1.0159254972104552</v>
      </c>
      <c r="Z129" s="50">
        <v>0.98314852601556013</v>
      </c>
      <c r="AA129" s="51">
        <v>1</v>
      </c>
      <c r="AB129" s="51">
        <v>1</v>
      </c>
      <c r="AC129" s="51">
        <v>1</v>
      </c>
      <c r="AD129" s="51">
        <v>1</v>
      </c>
      <c r="AE129" s="51">
        <v>1</v>
      </c>
      <c r="AF129" s="51">
        <v>1</v>
      </c>
      <c r="AG129" s="52">
        <v>1</v>
      </c>
      <c r="AH129" s="52">
        <v>1</v>
      </c>
      <c r="AI129" s="53">
        <v>31</v>
      </c>
      <c r="AJ129" s="53">
        <v>0</v>
      </c>
      <c r="AK129" s="51">
        <v>2.7869935961020156</v>
      </c>
      <c r="AL129" s="51">
        <v>2.7897000657621178</v>
      </c>
      <c r="AM129" s="51">
        <v>3.1231169489274269</v>
      </c>
      <c r="AN129" s="51">
        <v>3.1352716525367885</v>
      </c>
      <c r="AO129" s="51">
        <v>3.0828269699431354</v>
      </c>
      <c r="AP129" s="51">
        <v>3.0929259771261965</v>
      </c>
      <c r="AQ129" s="51"/>
      <c r="AR129" s="51"/>
      <c r="AS129" s="8"/>
      <c r="AT129" s="54">
        <v>2.8235890062883291</v>
      </c>
      <c r="AU129" s="54">
        <v>2.9634175266924596</v>
      </c>
      <c r="AV129" s="55">
        <v>2.8266998089937911</v>
      </c>
      <c r="AW129" s="55">
        <v>2.9634175266924596</v>
      </c>
      <c r="AX129" s="56">
        <v>2.3589006288339043E-2</v>
      </c>
      <c r="AY129" s="56">
        <v>-8.6582473307530439E-2</v>
      </c>
      <c r="AZ129" s="56">
        <v>-6.2993467019191396E-2</v>
      </c>
      <c r="BA129" s="56">
        <v>0.11017147959586948</v>
      </c>
      <c r="BB129" s="61">
        <v>112</v>
      </c>
      <c r="BC129" s="57">
        <v>111</v>
      </c>
      <c r="BD129" s="57">
        <v>-115</v>
      </c>
      <c r="BE129" s="57">
        <v>-143</v>
      </c>
      <c r="BF129" s="95">
        <v>0.47180728449544251</v>
      </c>
      <c r="BG129" s="58">
        <v>0.47361590585164615</v>
      </c>
      <c r="BH129" s="58">
        <v>0.53480717355815033</v>
      </c>
      <c r="BI129" s="58">
        <v>0.58803062842881848</v>
      </c>
      <c r="BJ129" s="57">
        <v>112</v>
      </c>
      <c r="BK129" s="57">
        <v>111</v>
      </c>
      <c r="BL129" s="57">
        <v>-115</v>
      </c>
      <c r="BM129" s="57">
        <v>-142</v>
      </c>
      <c r="BN129" s="58">
        <v>0.47213674332971145</v>
      </c>
      <c r="BO129" s="58">
        <v>0.47307473227367036</v>
      </c>
      <c r="BP129" s="58">
        <v>0.53421293527534974</v>
      </c>
      <c r="BQ129" s="58">
        <v>0.58751762050800027</v>
      </c>
      <c r="BR129" s="36">
        <v>2.0499999999999998</v>
      </c>
      <c r="BS129" s="36">
        <v>2.25</v>
      </c>
      <c r="BT129" s="36">
        <v>0.45899000000000001</v>
      </c>
      <c r="BU129" s="36">
        <v>0.72921000000000002</v>
      </c>
      <c r="BV129" s="36">
        <v>0.799967089024189</v>
      </c>
      <c r="BW129" s="36">
        <v>0.81766000000000005</v>
      </c>
    </row>
    <row r="130" spans="1:75" s="36" customFormat="1" ht="16.75" customHeight="1" x14ac:dyDescent="0.2">
      <c r="A130" s="36" t="s">
        <v>361</v>
      </c>
      <c r="B130" s="36">
        <v>2025020034</v>
      </c>
      <c r="C130" s="35">
        <v>45941</v>
      </c>
      <c r="D130" s="45" t="s">
        <v>6</v>
      </c>
      <c r="E130" s="36" t="s">
        <v>34</v>
      </c>
      <c r="F130" s="45">
        <v>1</v>
      </c>
      <c r="G130" s="45">
        <v>1</v>
      </c>
      <c r="H130" s="36" t="s">
        <v>46</v>
      </c>
      <c r="I130" s="36" t="s">
        <v>362</v>
      </c>
      <c r="J130" s="46" t="s">
        <v>160</v>
      </c>
      <c r="K130" s="47">
        <v>2.97</v>
      </c>
      <c r="L130" s="48">
        <v>0.15</v>
      </c>
      <c r="M130" s="49">
        <v>0.15</v>
      </c>
      <c r="N130" s="36">
        <v>2.8499999999999899</v>
      </c>
      <c r="O130" s="36">
        <v>2.2999999999999998</v>
      </c>
      <c r="P130" s="36">
        <v>2.2000000000000002</v>
      </c>
      <c r="Q130" s="36">
        <v>3.2</v>
      </c>
      <c r="R130" s="50">
        <v>3.1768700740927551</v>
      </c>
      <c r="S130" s="50">
        <v>1.9329485794681114</v>
      </c>
      <c r="T130" s="50">
        <v>2.4523207589488023</v>
      </c>
      <c r="U130" s="50">
        <v>2.6893197627382421</v>
      </c>
      <c r="V130" s="50">
        <v>0.95</v>
      </c>
      <c r="W130" s="50">
        <v>0.95302926576458757</v>
      </c>
      <c r="X130" s="50">
        <v>0.92986951570766196</v>
      </c>
      <c r="Y130" s="50">
        <v>1.1319611607724769</v>
      </c>
      <c r="Z130" s="50">
        <v>1.0019280129638173</v>
      </c>
      <c r="AA130" s="51">
        <v>1</v>
      </c>
      <c r="AB130" s="51">
        <v>1</v>
      </c>
      <c r="AC130" s="51">
        <v>1</v>
      </c>
      <c r="AD130" s="51">
        <v>1</v>
      </c>
      <c r="AE130" s="51">
        <v>1</v>
      </c>
      <c r="AF130" s="51">
        <v>1</v>
      </c>
      <c r="AG130" s="52">
        <v>0.995</v>
      </c>
      <c r="AH130" s="52">
        <v>1.0049999999999999</v>
      </c>
      <c r="AI130" s="53">
        <v>32</v>
      </c>
      <c r="AJ130" s="53">
        <v>0</v>
      </c>
      <c r="AK130" s="51">
        <v>3.3912259164330285</v>
      </c>
      <c r="AL130" s="51">
        <v>3.3427701804912484</v>
      </c>
      <c r="AM130" s="51">
        <v>2.7358915762065079</v>
      </c>
      <c r="AN130" s="51">
        <v>2.6154501266957486</v>
      </c>
      <c r="AO130" s="51">
        <v>2.6890499999999999</v>
      </c>
      <c r="AP130" s="51">
        <v>2.5761937994081574</v>
      </c>
      <c r="AQ130" s="51"/>
      <c r="AR130" s="51"/>
      <c r="AS130" s="8"/>
      <c r="AT130" s="54">
        <v>3.0174673369708849</v>
      </c>
      <c r="AU130" s="54">
        <v>3.2680919839282701</v>
      </c>
      <c r="AV130" s="55">
        <v>3.0326304894179748</v>
      </c>
      <c r="AW130" s="55">
        <v>3.2554154270397024</v>
      </c>
      <c r="AX130" s="56">
        <v>0.167467336970895</v>
      </c>
      <c r="AY130" s="56">
        <v>0.96809198392827023</v>
      </c>
      <c r="AZ130" s="56">
        <v>1.1355593208991652</v>
      </c>
      <c r="BA130" s="56">
        <v>-0.80062464695737523</v>
      </c>
      <c r="BB130" s="61">
        <v>119</v>
      </c>
      <c r="BC130" s="57">
        <v>-154</v>
      </c>
      <c r="BD130" s="57">
        <v>-126</v>
      </c>
      <c r="BE130" s="57">
        <v>102</v>
      </c>
      <c r="BF130" s="95">
        <v>0.45682469773694845</v>
      </c>
      <c r="BG130" s="58">
        <v>0.60684368196111405</v>
      </c>
      <c r="BH130" s="58">
        <v>0.55731454228510491</v>
      </c>
      <c r="BI130" s="58">
        <v>0.49496021716220462</v>
      </c>
      <c r="BJ130" s="57">
        <v>116</v>
      </c>
      <c r="BK130" s="57">
        <v>-155</v>
      </c>
      <c r="BL130" s="57">
        <v>-126</v>
      </c>
      <c r="BM130" s="57">
        <v>102</v>
      </c>
      <c r="BN130" s="58">
        <v>0.46199047720394881</v>
      </c>
      <c r="BO130" s="58">
        <v>0.60754943232027248</v>
      </c>
      <c r="BP130" s="58">
        <v>0.55814492857917331</v>
      </c>
      <c r="BQ130" s="58">
        <v>0.49573886850087767</v>
      </c>
      <c r="BR130" s="36">
        <v>2.0499999999999998</v>
      </c>
      <c r="BS130" s="36">
        <v>2.2999999999999998</v>
      </c>
      <c r="BT130" s="36">
        <v>0.44973000000000002</v>
      </c>
      <c r="BU130" s="36">
        <v>0.72309000000000001</v>
      </c>
      <c r="BV130" s="36">
        <v>0.79299226846520798</v>
      </c>
      <c r="BW130" s="36">
        <v>0.81123999999999996</v>
      </c>
    </row>
    <row r="131" spans="1:75" s="36" customFormat="1" ht="16.75" customHeight="1" x14ac:dyDescent="0.2">
      <c r="A131" s="36" t="s">
        <v>363</v>
      </c>
      <c r="B131" s="36">
        <v>2025020034</v>
      </c>
      <c r="C131" s="35">
        <v>45941</v>
      </c>
      <c r="D131" s="45" t="s">
        <v>9</v>
      </c>
      <c r="E131" s="36" t="s">
        <v>24</v>
      </c>
      <c r="F131" s="45">
        <v>1</v>
      </c>
      <c r="G131" s="45">
        <v>1</v>
      </c>
      <c r="H131" s="36" t="s">
        <v>47</v>
      </c>
      <c r="I131" s="36" t="s">
        <v>364</v>
      </c>
      <c r="J131" s="46" t="s">
        <v>158</v>
      </c>
      <c r="K131" s="47">
        <v>2.97</v>
      </c>
      <c r="L131" s="48">
        <v>0.15</v>
      </c>
      <c r="M131" s="49">
        <v>0.15</v>
      </c>
      <c r="N131" s="36">
        <v>3.2499999999999898</v>
      </c>
      <c r="O131" s="36">
        <v>3.2</v>
      </c>
      <c r="P131" s="36">
        <v>3.2</v>
      </c>
      <c r="Q131" s="36">
        <v>2.2000000000000002</v>
      </c>
      <c r="R131" s="50">
        <v>3.3563320409438622</v>
      </c>
      <c r="S131" s="50">
        <v>2.9048673753857708</v>
      </c>
      <c r="T131" s="50">
        <v>3.3046961633908905</v>
      </c>
      <c r="U131" s="50">
        <v>1.9970963205777177</v>
      </c>
      <c r="V131" s="50">
        <v>1.048</v>
      </c>
      <c r="W131" s="50">
        <v>1.0491546019013618</v>
      </c>
      <c r="X131" s="50">
        <v>0.92117561488434607</v>
      </c>
      <c r="Y131" s="50">
        <v>1.1418269078899086</v>
      </c>
      <c r="Z131" s="50">
        <v>1.0123184656017097</v>
      </c>
      <c r="AA131" s="51">
        <v>1</v>
      </c>
      <c r="AB131" s="51">
        <v>1</v>
      </c>
      <c r="AC131" s="51">
        <v>1</v>
      </c>
      <c r="AD131" s="51">
        <v>1</v>
      </c>
      <c r="AE131" s="51">
        <v>1</v>
      </c>
      <c r="AF131" s="51">
        <v>1</v>
      </c>
      <c r="AG131" s="52">
        <v>1</v>
      </c>
      <c r="AH131" s="52">
        <v>1</v>
      </c>
      <c r="AI131" s="53">
        <v>37</v>
      </c>
      <c r="AJ131" s="53">
        <v>0</v>
      </c>
      <c r="AK131" s="51">
        <v>3.3619246474942566</v>
      </c>
      <c r="AL131" s="51">
        <v>3.3599239492667552</v>
      </c>
      <c r="AM131" s="51">
        <v>2.7617124616517561</v>
      </c>
      <c r="AN131" s="51">
        <v>2.7831856987118582</v>
      </c>
      <c r="AO131" s="51">
        <v>2.8216999999999994</v>
      </c>
      <c r="AP131" s="51">
        <v>2.8395426326340476</v>
      </c>
      <c r="AQ131" s="51"/>
      <c r="AR131" s="51"/>
      <c r="AS131" s="8"/>
      <c r="AT131" s="54">
        <v>3.2680919839282701</v>
      </c>
      <c r="AU131" s="54">
        <v>3.0174673369708849</v>
      </c>
      <c r="AV131" s="55">
        <v>3.2554154270397024</v>
      </c>
      <c r="AW131" s="55">
        <v>3.0326304894179748</v>
      </c>
      <c r="AX131" s="56">
        <v>1.8091983928280264E-2</v>
      </c>
      <c r="AY131" s="56">
        <v>-0.18253266302911531</v>
      </c>
      <c r="AZ131" s="56">
        <v>-0.16444067910083504</v>
      </c>
      <c r="BA131" s="56">
        <v>0.20062464695739557</v>
      </c>
      <c r="BB131" s="61">
        <v>-119</v>
      </c>
      <c r="BC131" s="57">
        <v>154</v>
      </c>
      <c r="BD131" s="57">
        <v>126</v>
      </c>
      <c r="BE131" s="57">
        <v>-102</v>
      </c>
      <c r="BF131" s="95">
        <v>0.54317530226305155</v>
      </c>
      <c r="BG131" s="58">
        <v>0.39315631803888595</v>
      </c>
      <c r="BH131" s="58">
        <v>0.44268545771489509</v>
      </c>
      <c r="BI131" s="58">
        <v>0.50503978283779538</v>
      </c>
      <c r="BJ131" s="57">
        <v>-116</v>
      </c>
      <c r="BK131" s="57">
        <v>155</v>
      </c>
      <c r="BL131" s="57">
        <v>126</v>
      </c>
      <c r="BM131" s="57">
        <v>-102</v>
      </c>
      <c r="BN131" s="58">
        <v>0.53800952279605119</v>
      </c>
      <c r="BO131" s="58">
        <v>0.39245056767972752</v>
      </c>
      <c r="BP131" s="58">
        <v>0.44185507142082669</v>
      </c>
      <c r="BQ131" s="58">
        <v>0.50426113149912233</v>
      </c>
      <c r="BR131" s="36">
        <v>2.0499999999999998</v>
      </c>
      <c r="BS131" s="36">
        <v>2.35</v>
      </c>
      <c r="BT131" s="36">
        <v>0.442</v>
      </c>
      <c r="BU131" s="36">
        <v>0.71391000000000004</v>
      </c>
      <c r="BV131" s="36">
        <v>0.78575988377212203</v>
      </c>
      <c r="BW131" s="36">
        <v>0.80535000000000001</v>
      </c>
    </row>
    <row r="132" spans="1:75" s="36" customFormat="1" ht="16.75" customHeight="1" x14ac:dyDescent="0.2">
      <c r="A132" s="36" t="s">
        <v>365</v>
      </c>
      <c r="B132" s="36">
        <v>2025020036</v>
      </c>
      <c r="C132" s="35">
        <v>45941</v>
      </c>
      <c r="D132" s="45" t="s">
        <v>6</v>
      </c>
      <c r="E132" s="36" t="s">
        <v>48</v>
      </c>
      <c r="F132" s="45">
        <v>1</v>
      </c>
      <c r="G132" s="45">
        <v>1</v>
      </c>
      <c r="H132" s="36" t="s">
        <v>46</v>
      </c>
      <c r="I132" s="36" t="s">
        <v>366</v>
      </c>
      <c r="J132" s="46" t="s">
        <v>147</v>
      </c>
      <c r="K132" s="47">
        <v>2.97</v>
      </c>
      <c r="L132" s="48">
        <v>0.15</v>
      </c>
      <c r="M132" s="49">
        <v>0.15</v>
      </c>
      <c r="N132" s="36">
        <v>3.3499999999999899</v>
      </c>
      <c r="O132" s="36">
        <v>3.0499999999999901</v>
      </c>
      <c r="P132" s="36">
        <v>4.5999999999999996</v>
      </c>
      <c r="Q132" s="36">
        <v>2.6</v>
      </c>
      <c r="R132" s="50">
        <v>3.1105091103625515</v>
      </c>
      <c r="S132" s="50">
        <v>2.9864298642136107</v>
      </c>
      <c r="T132" s="50">
        <v>4.271146838109785</v>
      </c>
      <c r="U132" s="50">
        <v>2.5458090645755451</v>
      </c>
      <c r="V132" s="50">
        <v>0.95</v>
      </c>
      <c r="W132" s="50">
        <v>0.95302926576458757</v>
      </c>
      <c r="X132" s="50">
        <v>1.1279461279461278</v>
      </c>
      <c r="Y132" s="50">
        <v>0.88888888888888884</v>
      </c>
      <c r="Z132" s="50">
        <v>1.0951170787798841</v>
      </c>
      <c r="AA132" s="51">
        <v>1</v>
      </c>
      <c r="AB132" s="51">
        <v>1</v>
      </c>
      <c r="AC132" s="51">
        <v>1</v>
      </c>
      <c r="AD132" s="51">
        <v>1</v>
      </c>
      <c r="AE132" s="51">
        <v>1</v>
      </c>
      <c r="AF132" s="51">
        <v>1</v>
      </c>
      <c r="AG132" s="52">
        <v>1</v>
      </c>
      <c r="AH132" s="52">
        <v>1</v>
      </c>
      <c r="AI132" s="53">
        <v>38</v>
      </c>
      <c r="AJ132" s="53">
        <v>0</v>
      </c>
      <c r="AK132" s="51">
        <v>2.77</v>
      </c>
      <c r="AL132" s="51">
        <v>2.8471907154286953</v>
      </c>
      <c r="AM132" s="51">
        <v>3.23</v>
      </c>
      <c r="AN132" s="51">
        <v>3.1934644796320413</v>
      </c>
      <c r="AO132" s="51">
        <v>3.4162451811873553</v>
      </c>
      <c r="AP132" s="51">
        <v>3.3943819563410442</v>
      </c>
      <c r="AQ132" s="51"/>
      <c r="AR132" s="51"/>
      <c r="AS132" s="8"/>
      <c r="AT132" s="54">
        <v>2.9737911624755875</v>
      </c>
      <c r="AU132" s="54">
        <v>3.2951245478693854</v>
      </c>
      <c r="AV132" s="55">
        <v>2.9737911624755875</v>
      </c>
      <c r="AW132" s="55">
        <v>3.2987548504153721</v>
      </c>
      <c r="AX132" s="56">
        <v>-0.37620883752440237</v>
      </c>
      <c r="AY132" s="56">
        <v>0.2451245478693953</v>
      </c>
      <c r="AZ132" s="56">
        <v>-0.13108428965500707</v>
      </c>
      <c r="BA132" s="56">
        <v>-0.62133338539379768</v>
      </c>
      <c r="BB132" s="61">
        <v>124</v>
      </c>
      <c r="BC132" s="57">
        <v>-153</v>
      </c>
      <c r="BD132" s="57">
        <v>-125</v>
      </c>
      <c r="BE132" s="57">
        <v>103</v>
      </c>
      <c r="BF132" s="95">
        <v>0.44565815483958326</v>
      </c>
      <c r="BG132" s="58">
        <v>0.60417549587417319</v>
      </c>
      <c r="BH132" s="58">
        <v>0.55471798933260852</v>
      </c>
      <c r="BI132" s="58">
        <v>0.49310746069548672</v>
      </c>
      <c r="BJ132" s="57">
        <v>125</v>
      </c>
      <c r="BK132" s="57">
        <v>-153</v>
      </c>
      <c r="BL132" s="57">
        <v>-125</v>
      </c>
      <c r="BM132" s="57">
        <v>103</v>
      </c>
      <c r="BN132" s="58">
        <v>0.44512318564989484</v>
      </c>
      <c r="BO132" s="58">
        <v>0.60455349102658462</v>
      </c>
      <c r="BP132" s="58">
        <v>0.55523000813991619</v>
      </c>
      <c r="BQ132" s="58">
        <v>0.49365584248831573</v>
      </c>
      <c r="BR132" s="36">
        <v>2.0499999999999998</v>
      </c>
      <c r="BS132" s="36">
        <v>2.4</v>
      </c>
      <c r="BT132" s="36">
        <v>0.43451000000000001</v>
      </c>
      <c r="BU132" s="36">
        <v>0.70311000000000001</v>
      </c>
      <c r="BV132" s="36">
        <v>0.77572568099824502</v>
      </c>
      <c r="BW132" s="36">
        <v>0.79671999999999998</v>
      </c>
    </row>
    <row r="133" spans="1:75" s="36" customFormat="1" ht="16.75" customHeight="1" x14ac:dyDescent="0.2">
      <c r="A133" s="36" t="s">
        <v>367</v>
      </c>
      <c r="B133" s="36">
        <v>2025020036</v>
      </c>
      <c r="C133" s="35">
        <v>45941</v>
      </c>
      <c r="D133" s="45" t="s">
        <v>9</v>
      </c>
      <c r="E133" s="36" t="s">
        <v>40</v>
      </c>
      <c r="F133" s="45">
        <v>1</v>
      </c>
      <c r="G133" s="45">
        <v>1</v>
      </c>
      <c r="H133" s="36" t="s">
        <v>47</v>
      </c>
      <c r="I133" s="36" t="s">
        <v>368</v>
      </c>
      <c r="J133" s="36" t="s">
        <v>183</v>
      </c>
      <c r="K133" s="47">
        <v>2.97</v>
      </c>
      <c r="L133" s="48">
        <v>0.15</v>
      </c>
      <c r="M133" s="49">
        <v>0.15</v>
      </c>
      <c r="N133" s="36">
        <v>3.0499999999999901</v>
      </c>
      <c r="O133" s="36">
        <v>3.3499999999999899</v>
      </c>
      <c r="P133" s="36">
        <v>2.6</v>
      </c>
      <c r="Q133" s="36">
        <v>4.5999999999999996</v>
      </c>
      <c r="R133" s="50">
        <v>2.4409210035677811</v>
      </c>
      <c r="S133" s="50">
        <v>3.7618070468283564</v>
      </c>
      <c r="T133" s="50">
        <v>2.0807851177954921</v>
      </c>
      <c r="U133" s="50">
        <v>5.1654663926598481</v>
      </c>
      <c r="V133" s="50">
        <v>1.048</v>
      </c>
      <c r="W133" s="50">
        <v>1.0491546019013618</v>
      </c>
      <c r="X133" s="50">
        <v>1.0875420875420874</v>
      </c>
      <c r="Y133" s="50">
        <v>0.93265993265993263</v>
      </c>
      <c r="Z133" s="50">
        <v>1.0018869837647215</v>
      </c>
      <c r="AA133" s="51">
        <v>1</v>
      </c>
      <c r="AB133" s="51">
        <v>1</v>
      </c>
      <c r="AC133" s="51">
        <v>1</v>
      </c>
      <c r="AD133" s="51">
        <v>1</v>
      </c>
      <c r="AE133" s="51">
        <v>1</v>
      </c>
      <c r="AF133" s="51">
        <v>1</v>
      </c>
      <c r="AG133" s="52">
        <v>1</v>
      </c>
      <c r="AH133" s="52">
        <v>1</v>
      </c>
      <c r="AI133" s="53">
        <v>43</v>
      </c>
      <c r="AJ133" s="53">
        <v>0</v>
      </c>
      <c r="AK133" s="51">
        <v>2.64</v>
      </c>
      <c r="AL133" s="51">
        <v>2.6020350931052909</v>
      </c>
      <c r="AM133" s="51">
        <v>3.35</v>
      </c>
      <c r="AN133" s="51">
        <v>3.4117710570242537</v>
      </c>
      <c r="AO133" s="51">
        <v>3.35</v>
      </c>
      <c r="AP133" s="51">
        <v>3.4128358273477604</v>
      </c>
      <c r="AQ133" s="51"/>
      <c r="AR133" s="51"/>
      <c r="AS133" s="8"/>
      <c r="AT133" s="54">
        <v>3.2951245478693854</v>
      </c>
      <c r="AU133" s="54">
        <v>2.9737911624755875</v>
      </c>
      <c r="AV133" s="55">
        <v>3.2987548504153721</v>
      </c>
      <c r="AW133" s="55">
        <v>2.9737911624755875</v>
      </c>
      <c r="AX133" s="56">
        <v>0.2451245478693953</v>
      </c>
      <c r="AY133" s="56">
        <v>-0.37620883752440237</v>
      </c>
      <c r="AZ133" s="56">
        <v>-0.13108428965500707</v>
      </c>
      <c r="BA133" s="56">
        <v>0.62133338539379768</v>
      </c>
      <c r="BB133" s="61">
        <v>-124</v>
      </c>
      <c r="BC133" s="57">
        <v>153</v>
      </c>
      <c r="BD133" s="57">
        <v>125</v>
      </c>
      <c r="BE133" s="57">
        <v>-103</v>
      </c>
      <c r="BF133" s="95">
        <v>0.55434184516041674</v>
      </c>
      <c r="BG133" s="58">
        <v>0.39582450412582681</v>
      </c>
      <c r="BH133" s="58">
        <v>0.44528201066739148</v>
      </c>
      <c r="BI133" s="58">
        <v>0.50689253930451328</v>
      </c>
      <c r="BJ133" s="57">
        <v>-125</v>
      </c>
      <c r="BK133" s="57">
        <v>153</v>
      </c>
      <c r="BL133" s="57">
        <v>125</v>
      </c>
      <c r="BM133" s="57">
        <v>-103</v>
      </c>
      <c r="BN133" s="58">
        <v>0.55487681435010516</v>
      </c>
      <c r="BO133" s="58">
        <v>0.39544650897341543</v>
      </c>
      <c r="BP133" s="58">
        <v>0.44476999186008387</v>
      </c>
      <c r="BQ133" s="58">
        <v>0.50634415751168427</v>
      </c>
      <c r="BR133" s="36">
        <v>2.0499999999999998</v>
      </c>
      <c r="BS133" s="36">
        <v>2.4500000000000002</v>
      </c>
      <c r="BT133" s="36">
        <v>0.42554999999999998</v>
      </c>
      <c r="BU133" s="36">
        <v>0.69867000000000001</v>
      </c>
      <c r="BV133" s="36">
        <v>0.77056358222124099</v>
      </c>
      <c r="BW133" s="36">
        <v>0.79196999999999995</v>
      </c>
    </row>
    <row r="134" spans="1:75" s="36" customFormat="1" ht="16.75" customHeight="1" x14ac:dyDescent="0.2">
      <c r="A134" s="36" t="s">
        <v>369</v>
      </c>
      <c r="B134" s="36">
        <v>2025020035</v>
      </c>
      <c r="C134" s="35">
        <v>45941</v>
      </c>
      <c r="D134" s="45" t="s">
        <v>6</v>
      </c>
      <c r="E134" s="36" t="s">
        <v>23</v>
      </c>
      <c r="F134" s="45">
        <v>1</v>
      </c>
      <c r="G134" s="45">
        <v>2</v>
      </c>
      <c r="H134" s="36" t="s">
        <v>36</v>
      </c>
      <c r="I134" s="36" t="s">
        <v>370</v>
      </c>
      <c r="J134" s="46" t="s">
        <v>193</v>
      </c>
      <c r="K134" s="47">
        <v>2.97</v>
      </c>
      <c r="L134" s="48">
        <v>0.15</v>
      </c>
      <c r="M134" s="49">
        <v>0.15</v>
      </c>
      <c r="N134" s="36">
        <v>2.6499999999999901</v>
      </c>
      <c r="O134" s="36">
        <v>3.3499999999999899</v>
      </c>
      <c r="P134" s="36">
        <v>2</v>
      </c>
      <c r="Q134" s="36">
        <v>5</v>
      </c>
      <c r="R134" s="50">
        <v>2.8952369651177201</v>
      </c>
      <c r="S134" s="50">
        <v>3.3219578133626966</v>
      </c>
      <c r="T134" s="50">
        <v>2.1850845019756457</v>
      </c>
      <c r="U134" s="50">
        <v>4.9581459900935911</v>
      </c>
      <c r="V134" s="50">
        <v>0.97</v>
      </c>
      <c r="W134" s="50">
        <v>0.95751047349149665</v>
      </c>
      <c r="X134" s="50">
        <v>0.93593726630234475</v>
      </c>
      <c r="Y134" s="50">
        <v>1.1245963782373678</v>
      </c>
      <c r="Z134" s="50">
        <v>0.86232936803675397</v>
      </c>
      <c r="AA134" s="51">
        <v>1</v>
      </c>
      <c r="AB134" s="51">
        <v>1</v>
      </c>
      <c r="AC134" s="51">
        <v>1</v>
      </c>
      <c r="AD134" s="51">
        <v>1</v>
      </c>
      <c r="AE134" s="51">
        <v>1</v>
      </c>
      <c r="AF134" s="51">
        <v>1</v>
      </c>
      <c r="AG134" s="52">
        <v>1.01</v>
      </c>
      <c r="AH134" s="52">
        <v>0.99</v>
      </c>
      <c r="AI134" s="53">
        <v>41</v>
      </c>
      <c r="AJ134" s="53">
        <v>0</v>
      </c>
      <c r="AK134" s="51">
        <v>2.8129021112021313</v>
      </c>
      <c r="AL134" s="51">
        <v>2.8092739088687728</v>
      </c>
      <c r="AM134" s="51">
        <v>2.8691031549928421</v>
      </c>
      <c r="AN134" s="51">
        <v>2.9370313537483201</v>
      </c>
      <c r="AO134" s="51">
        <v>2.7441861688140938</v>
      </c>
      <c r="AP134" s="51">
        <v>2.7622515107682513</v>
      </c>
      <c r="AQ134" s="51"/>
      <c r="AR134" s="51"/>
      <c r="AS134" s="8"/>
      <c r="AT134" s="54">
        <v>2.6606474172065577</v>
      </c>
      <c r="AU134" s="54">
        <v>2.8785084293800702</v>
      </c>
      <c r="AV134" s="55">
        <v>2.6082221519523161</v>
      </c>
      <c r="AW134" s="55">
        <v>2.8933225854233906</v>
      </c>
      <c r="AX134" s="56">
        <v>1.0647417206567589E-2</v>
      </c>
      <c r="AY134" s="56">
        <v>-0.47149157061991964</v>
      </c>
      <c r="AZ134" s="56">
        <v>-0.46084415341335205</v>
      </c>
      <c r="BA134" s="56">
        <v>0.48213898782648723</v>
      </c>
      <c r="BB134" s="61">
        <v>117</v>
      </c>
      <c r="BC134" s="57">
        <v>106</v>
      </c>
      <c r="BD134" s="57">
        <v>138</v>
      </c>
      <c r="BE134" s="57">
        <v>168</v>
      </c>
      <c r="BF134" s="95">
        <v>0.46034215978683801</v>
      </c>
      <c r="BG134" s="58">
        <v>0.48592033211947616</v>
      </c>
      <c r="BH134" s="58">
        <v>0.42092437299263141</v>
      </c>
      <c r="BI134" s="58">
        <v>0.37367539746890288</v>
      </c>
      <c r="BJ134" s="57">
        <v>123</v>
      </c>
      <c r="BK134" s="57">
        <v>109</v>
      </c>
      <c r="BL134" s="57">
        <v>143</v>
      </c>
      <c r="BM134" s="57">
        <v>173</v>
      </c>
      <c r="BN134" s="58">
        <v>0.44883517100681186</v>
      </c>
      <c r="BO134" s="58">
        <v>0.47761302759652025</v>
      </c>
      <c r="BP134" s="58">
        <v>0.41193988904809775</v>
      </c>
      <c r="BQ134" s="58">
        <v>0.36593325107952412</v>
      </c>
      <c r="BR134" s="36">
        <v>2.0499999999999998</v>
      </c>
      <c r="BS134" s="36">
        <v>2.5</v>
      </c>
      <c r="BT134" s="36">
        <v>0.41699999999999998</v>
      </c>
      <c r="BU134" s="36">
        <v>0.68813000000000002</v>
      </c>
      <c r="BV134" s="36">
        <v>0.75974341422483205</v>
      </c>
      <c r="BW134" s="36">
        <v>0.78239000000000003</v>
      </c>
    </row>
    <row r="135" spans="1:75" s="36" customFormat="1" ht="16.75" customHeight="1" x14ac:dyDescent="0.2">
      <c r="A135" s="36" t="s">
        <v>371</v>
      </c>
      <c r="B135" s="36">
        <v>2025020035</v>
      </c>
      <c r="C135" s="35">
        <v>45941</v>
      </c>
      <c r="D135" s="45" t="s">
        <v>9</v>
      </c>
      <c r="E135" s="36" t="s">
        <v>17</v>
      </c>
      <c r="F135" s="45">
        <v>2</v>
      </c>
      <c r="G135" s="45">
        <v>1</v>
      </c>
      <c r="H135" s="36" t="s">
        <v>38</v>
      </c>
      <c r="I135" s="36" t="s">
        <v>372</v>
      </c>
      <c r="J135" s="46" t="s">
        <v>164</v>
      </c>
      <c r="K135" s="47">
        <v>2.97</v>
      </c>
      <c r="L135" s="48">
        <v>0.15</v>
      </c>
      <c r="M135" s="49">
        <v>0.15</v>
      </c>
      <c r="N135" s="36">
        <v>3.3499999999999899</v>
      </c>
      <c r="O135" s="36">
        <v>2.6499999999999901</v>
      </c>
      <c r="P135" s="36">
        <v>5</v>
      </c>
      <c r="Q135" s="36">
        <v>2</v>
      </c>
      <c r="R135" s="50">
        <v>3.8672395956274976</v>
      </c>
      <c r="S135" s="50">
        <v>2.8610976806217479</v>
      </c>
      <c r="T135" s="50">
        <v>5.771999396458968</v>
      </c>
      <c r="U135" s="50">
        <v>2.1593190042428367</v>
      </c>
      <c r="V135" s="50">
        <v>1.0449999999999999</v>
      </c>
      <c r="W135" s="50">
        <v>1.0398742800952707</v>
      </c>
      <c r="X135" s="50">
        <v>0.96602799831408814</v>
      </c>
      <c r="Y135" s="50">
        <v>0.94710508794684545</v>
      </c>
      <c r="Z135" s="50">
        <v>1.0213426922862785</v>
      </c>
      <c r="AA135" s="51">
        <v>1</v>
      </c>
      <c r="AB135" s="51">
        <v>1</v>
      </c>
      <c r="AC135" s="51">
        <v>1</v>
      </c>
      <c r="AD135" s="51">
        <v>1</v>
      </c>
      <c r="AE135" s="51">
        <v>1</v>
      </c>
      <c r="AF135" s="51">
        <v>1</v>
      </c>
      <c r="AG135" s="52">
        <v>1</v>
      </c>
      <c r="AH135" s="52">
        <v>1.01</v>
      </c>
      <c r="AI135" s="53">
        <v>13</v>
      </c>
      <c r="AJ135" s="53">
        <v>0</v>
      </c>
      <c r="AK135" s="51">
        <v>3.3400512433649827</v>
      </c>
      <c r="AL135" s="51">
        <v>3.4619865917230674</v>
      </c>
      <c r="AM135" s="51">
        <v>2.779733680917964</v>
      </c>
      <c r="AN135" s="51">
        <v>2.7919382808735316</v>
      </c>
      <c r="AO135" s="51">
        <v>2.8641222334004022</v>
      </c>
      <c r="AP135" s="51">
        <v>2.8728280795933783</v>
      </c>
      <c r="AQ135" s="51"/>
      <c r="AR135" s="51"/>
      <c r="AS135" s="8"/>
      <c r="AT135" s="54">
        <v>2.8785084293800702</v>
      </c>
      <c r="AU135" s="54">
        <v>2.6606474172065577</v>
      </c>
      <c r="AV135" s="55">
        <v>2.8933225854233906</v>
      </c>
      <c r="AW135" s="55">
        <v>2.6082221519523161</v>
      </c>
      <c r="AX135" s="56">
        <v>-0.47149157061991964</v>
      </c>
      <c r="AY135" s="56">
        <v>1.0647417206567589E-2</v>
      </c>
      <c r="AZ135" s="56">
        <v>-0.46084415341335205</v>
      </c>
      <c r="BA135" s="56">
        <v>-0.48213898782648723</v>
      </c>
      <c r="BB135" s="61">
        <v>-117</v>
      </c>
      <c r="BC135" s="57">
        <v>-106</v>
      </c>
      <c r="BD135" s="57">
        <v>-138</v>
      </c>
      <c r="BE135" s="57">
        <v>-168</v>
      </c>
      <c r="BF135" s="95">
        <v>0.53965784021316199</v>
      </c>
      <c r="BG135" s="58">
        <v>0.51407966788052384</v>
      </c>
      <c r="BH135" s="58">
        <v>0.57907562700736859</v>
      </c>
      <c r="BI135" s="58">
        <v>0.62632460253109712</v>
      </c>
      <c r="BJ135" s="57">
        <v>-123</v>
      </c>
      <c r="BK135" s="57">
        <v>-109</v>
      </c>
      <c r="BL135" s="57">
        <v>-143</v>
      </c>
      <c r="BM135" s="57">
        <v>-173</v>
      </c>
      <c r="BN135" s="58">
        <v>0.55116482899318808</v>
      </c>
      <c r="BO135" s="58">
        <v>0.52238697240347975</v>
      </c>
      <c r="BP135" s="58">
        <v>0.58806011095190225</v>
      </c>
      <c r="BQ135" s="58">
        <v>0.63406674892047588</v>
      </c>
      <c r="BR135" s="36">
        <v>2.0499999999999998</v>
      </c>
      <c r="BS135" s="36">
        <v>2.5499999999999998</v>
      </c>
      <c r="BT135" s="36">
        <v>0.40727999999999998</v>
      </c>
      <c r="BU135" s="36">
        <v>0.68106</v>
      </c>
      <c r="BV135" s="36">
        <v>0.75511403323982995</v>
      </c>
      <c r="BW135" s="36">
        <v>0.77912999999999999</v>
      </c>
    </row>
    <row r="136" spans="1:75" s="36" customFormat="1" ht="16.75" customHeight="1" x14ac:dyDescent="0.2">
      <c r="A136" s="36" t="s">
        <v>373</v>
      </c>
      <c r="B136" s="36">
        <v>2025020037</v>
      </c>
      <c r="C136" s="35">
        <v>45941</v>
      </c>
      <c r="D136" s="45" t="s">
        <v>6</v>
      </c>
      <c r="E136" s="36" t="s">
        <v>25</v>
      </c>
      <c r="F136" s="45">
        <v>1</v>
      </c>
      <c r="G136" s="45">
        <v>1</v>
      </c>
      <c r="H136" s="36" t="s">
        <v>46</v>
      </c>
      <c r="I136" s="36" t="s">
        <v>374</v>
      </c>
      <c r="J136" s="46" t="s">
        <v>195</v>
      </c>
      <c r="K136" s="47">
        <v>2.97</v>
      </c>
      <c r="L136" s="48">
        <v>0.15</v>
      </c>
      <c r="M136" s="49">
        <v>0.15</v>
      </c>
      <c r="N136" s="36">
        <v>3.3999999999999901</v>
      </c>
      <c r="O136" s="36">
        <v>2.6499999999999901</v>
      </c>
      <c r="P136" s="36">
        <v>3</v>
      </c>
      <c r="Q136" s="36">
        <v>2.9</v>
      </c>
      <c r="R136" s="50">
        <v>3.4705741624475173</v>
      </c>
      <c r="S136" s="50">
        <v>2.8155213757439945</v>
      </c>
      <c r="T136" s="50">
        <v>3.0622713198066416</v>
      </c>
      <c r="U136" s="50">
        <v>3.0811365998707974</v>
      </c>
      <c r="V136" s="50">
        <v>0.95</v>
      </c>
      <c r="W136" s="50">
        <v>0.95302926576458757</v>
      </c>
      <c r="X136" s="50">
        <v>1.0959595959595958</v>
      </c>
      <c r="Y136" s="50">
        <v>0.92592592592592582</v>
      </c>
      <c r="Z136" s="50">
        <v>0.9688829436854195</v>
      </c>
      <c r="AA136" s="51">
        <v>1</v>
      </c>
      <c r="AB136" s="51">
        <v>1</v>
      </c>
      <c r="AC136" s="51">
        <v>1</v>
      </c>
      <c r="AD136" s="51">
        <v>1</v>
      </c>
      <c r="AE136" s="51">
        <v>1</v>
      </c>
      <c r="AF136" s="51">
        <v>1</v>
      </c>
      <c r="AG136" s="52">
        <v>0.99</v>
      </c>
      <c r="AH136" s="52">
        <v>1.01</v>
      </c>
      <c r="AI136" s="53">
        <v>42</v>
      </c>
      <c r="AJ136" s="53">
        <v>0</v>
      </c>
      <c r="AK136" s="51">
        <v>3.2986580643522521</v>
      </c>
      <c r="AL136" s="51">
        <v>3.3152586651071223</v>
      </c>
      <c r="AM136" s="51">
        <v>2.71</v>
      </c>
      <c r="AN136" s="51">
        <v>2.7258282063615993</v>
      </c>
      <c r="AO136" s="51">
        <v>2.6098553773336839</v>
      </c>
      <c r="AP136" s="51">
        <v>2.6275636665146407</v>
      </c>
      <c r="AQ136" s="51"/>
      <c r="AR136" s="51"/>
      <c r="AS136" s="8"/>
      <c r="AT136" s="54">
        <v>3.1890949497761971</v>
      </c>
      <c r="AU136" s="54">
        <v>2.5733538161195435</v>
      </c>
      <c r="AV136" s="55">
        <v>3.2213080300769668</v>
      </c>
      <c r="AW136" s="55">
        <v>2.5506821087807512</v>
      </c>
      <c r="AX136" s="56">
        <v>-0.21090505022379302</v>
      </c>
      <c r="AY136" s="56">
        <v>-7.6646183880446639E-2</v>
      </c>
      <c r="AZ136" s="56">
        <v>-0.28755123410423966</v>
      </c>
      <c r="BA136" s="56">
        <v>-0.13425886634334638</v>
      </c>
      <c r="BB136" s="61">
        <v>-151</v>
      </c>
      <c r="BC136" s="57">
        <v>-110</v>
      </c>
      <c r="BD136" s="57">
        <v>116</v>
      </c>
      <c r="BE136" s="57">
        <v>144</v>
      </c>
      <c r="BF136" s="95">
        <v>0.6015125545378639</v>
      </c>
      <c r="BG136" s="58">
        <v>0.52319032887934558</v>
      </c>
      <c r="BH136" s="58">
        <v>0.46190965111175075</v>
      </c>
      <c r="BI136" s="58">
        <v>0.40930241214139007</v>
      </c>
      <c r="BJ136" s="57">
        <v>-156</v>
      </c>
      <c r="BK136" s="57">
        <v>-110</v>
      </c>
      <c r="BL136" s="57">
        <v>116</v>
      </c>
      <c r="BM136" s="57">
        <v>144</v>
      </c>
      <c r="BN136" s="58">
        <v>0.60950366211062834</v>
      </c>
      <c r="BO136" s="58">
        <v>0.52394010061716934</v>
      </c>
      <c r="BP136" s="58">
        <v>0.46263061997306654</v>
      </c>
      <c r="BQ136" s="58">
        <v>0.40984463055844511</v>
      </c>
      <c r="BR136" s="36">
        <v>2.0499999999999998</v>
      </c>
      <c r="BS136" s="36">
        <v>2.6</v>
      </c>
      <c r="BT136" s="36">
        <v>0.40161999999999998</v>
      </c>
      <c r="BU136" s="36">
        <v>0.66968000000000005</v>
      </c>
      <c r="BV136" s="36">
        <v>0.742735459828756</v>
      </c>
      <c r="BW136" s="36">
        <v>0.76803999999999994</v>
      </c>
    </row>
    <row r="137" spans="1:75" s="36" customFormat="1" ht="16.75" customHeight="1" x14ac:dyDescent="0.2">
      <c r="A137" s="36" t="s">
        <v>375</v>
      </c>
      <c r="B137" s="36">
        <v>2025020037</v>
      </c>
      <c r="C137" s="35">
        <v>45941</v>
      </c>
      <c r="D137" s="45" t="s">
        <v>9</v>
      </c>
      <c r="E137" s="36" t="s">
        <v>13</v>
      </c>
      <c r="F137" s="45">
        <v>1</v>
      </c>
      <c r="G137" s="45">
        <v>1</v>
      </c>
      <c r="H137" s="36" t="s">
        <v>47</v>
      </c>
      <c r="I137" s="36" t="s">
        <v>376</v>
      </c>
      <c r="J137" s="46" t="s">
        <v>184</v>
      </c>
      <c r="K137" s="47">
        <v>2.97</v>
      </c>
      <c r="L137" s="48">
        <v>0.15</v>
      </c>
      <c r="M137" s="49">
        <v>0.15</v>
      </c>
      <c r="N137" s="36">
        <v>2.6499999999999901</v>
      </c>
      <c r="O137" s="36">
        <v>3.3999999999999901</v>
      </c>
      <c r="P137" s="36">
        <v>2.9</v>
      </c>
      <c r="Q137" s="36">
        <v>3</v>
      </c>
      <c r="R137" s="50">
        <v>2.8570788868250863</v>
      </c>
      <c r="S137" s="50">
        <v>3.4246407716057017</v>
      </c>
      <c r="T137" s="50">
        <v>3.1266146308652005</v>
      </c>
      <c r="U137" s="50">
        <v>3.0217418572991575</v>
      </c>
      <c r="V137" s="50">
        <v>1.048</v>
      </c>
      <c r="W137" s="50">
        <v>1.0491546019013618</v>
      </c>
      <c r="X137" s="50">
        <v>0.91245791245791241</v>
      </c>
      <c r="Y137" s="50">
        <v>1.1106592809266842</v>
      </c>
      <c r="Z137" s="50">
        <v>0.9379437784399326</v>
      </c>
      <c r="AA137" s="51">
        <v>1</v>
      </c>
      <c r="AB137" s="51">
        <v>1</v>
      </c>
      <c r="AC137" s="51">
        <v>1</v>
      </c>
      <c r="AD137" s="51">
        <v>1</v>
      </c>
      <c r="AE137" s="51">
        <v>1</v>
      </c>
      <c r="AF137" s="51">
        <v>1</v>
      </c>
      <c r="AG137" s="52">
        <v>1</v>
      </c>
      <c r="AH137" s="52">
        <v>1</v>
      </c>
      <c r="AI137" s="53">
        <v>39</v>
      </c>
      <c r="AJ137" s="53">
        <v>0</v>
      </c>
      <c r="AK137" s="51">
        <v>2.75</v>
      </c>
      <c r="AL137" s="51">
        <v>2.7721263872646653</v>
      </c>
      <c r="AM137" s="51">
        <v>3.2549999999999999</v>
      </c>
      <c r="AN137" s="51">
        <v>3.2804461157408555</v>
      </c>
      <c r="AO137" s="51">
        <v>3.1428000000000003</v>
      </c>
      <c r="AP137" s="51">
        <v>3.1531980757678948</v>
      </c>
      <c r="AQ137" s="51"/>
      <c r="AR137" s="51"/>
      <c r="AS137" s="8"/>
      <c r="AT137" s="54">
        <v>2.5733538161195435</v>
      </c>
      <c r="AU137" s="54">
        <v>3.1890949497761971</v>
      </c>
      <c r="AV137" s="55">
        <v>2.5506821087807512</v>
      </c>
      <c r="AW137" s="55">
        <v>3.2213080300769668</v>
      </c>
      <c r="AX137" s="56">
        <v>-7.6646183880446639E-2</v>
      </c>
      <c r="AY137" s="56">
        <v>-0.21090505022379302</v>
      </c>
      <c r="AZ137" s="56">
        <v>-0.28755123410423966</v>
      </c>
      <c r="BA137" s="56">
        <v>0.13425886634334638</v>
      </c>
      <c r="BB137" s="61">
        <v>151</v>
      </c>
      <c r="BC137" s="57">
        <v>110</v>
      </c>
      <c r="BD137" s="57">
        <v>-116</v>
      </c>
      <c r="BE137" s="57">
        <v>-144</v>
      </c>
      <c r="BF137" s="95">
        <v>0.3984874454621361</v>
      </c>
      <c r="BG137" s="58">
        <v>0.47680967112065442</v>
      </c>
      <c r="BH137" s="58">
        <v>0.53809034888824925</v>
      </c>
      <c r="BI137" s="58">
        <v>0.59069758785860993</v>
      </c>
      <c r="BJ137" s="57">
        <v>156</v>
      </c>
      <c r="BK137" s="57">
        <v>110</v>
      </c>
      <c r="BL137" s="57">
        <v>-116</v>
      </c>
      <c r="BM137" s="57">
        <v>-144</v>
      </c>
      <c r="BN137" s="58">
        <v>0.39049633788937166</v>
      </c>
      <c r="BO137" s="58">
        <v>0.47605989938283066</v>
      </c>
      <c r="BP137" s="58">
        <v>0.53736938002693346</v>
      </c>
      <c r="BQ137" s="58">
        <v>0.59015536944155489</v>
      </c>
      <c r="BR137" s="36">
        <v>2.0499999999999998</v>
      </c>
      <c r="BS137" s="36">
        <v>2.65</v>
      </c>
      <c r="BT137" s="36">
        <v>0.39273000000000002</v>
      </c>
      <c r="BU137" s="36">
        <v>0.66234000000000004</v>
      </c>
      <c r="BV137" s="36">
        <v>0.73523894100016596</v>
      </c>
      <c r="BW137" s="36">
        <v>0.76149</v>
      </c>
    </row>
    <row r="138" spans="1:75" s="36" customFormat="1" ht="16.75" customHeight="1" x14ac:dyDescent="0.2">
      <c r="A138" s="36" t="s">
        <v>377</v>
      </c>
      <c r="B138" s="36">
        <v>2025020038</v>
      </c>
      <c r="C138" s="35">
        <v>45942</v>
      </c>
      <c r="D138" s="45" t="s">
        <v>6</v>
      </c>
      <c r="E138" s="36" t="s">
        <v>49</v>
      </c>
      <c r="F138" s="45">
        <v>0</v>
      </c>
      <c r="G138" s="45">
        <v>0</v>
      </c>
      <c r="H138" s="36" t="s">
        <v>50</v>
      </c>
      <c r="I138" s="36" t="s">
        <v>378</v>
      </c>
      <c r="J138" s="46" t="s">
        <v>198</v>
      </c>
      <c r="K138" s="47">
        <v>2.97</v>
      </c>
      <c r="L138" s="48">
        <v>0.15</v>
      </c>
      <c r="M138" s="49">
        <v>0.15</v>
      </c>
      <c r="N138" s="36">
        <v>2.9999999999999898</v>
      </c>
      <c r="O138" s="36">
        <v>2.9999999999999898</v>
      </c>
      <c r="P138" s="36">
        <v>3.2</v>
      </c>
      <c r="Q138" s="36">
        <v>3.2</v>
      </c>
      <c r="R138" s="50">
        <v>2.5622702039322229</v>
      </c>
      <c r="S138" s="50">
        <v>2.7462817827197989</v>
      </c>
      <c r="T138" s="50">
        <v>2.733088217527714</v>
      </c>
      <c r="U138" s="50">
        <v>2.9293672349011293</v>
      </c>
      <c r="V138" s="50">
        <v>0.96699999999999997</v>
      </c>
      <c r="W138" s="50">
        <v>0.96943075693561398</v>
      </c>
      <c r="X138" s="50">
        <v>1.0051754539937718</v>
      </c>
      <c r="Y138" s="50">
        <v>1.0098172095995215</v>
      </c>
      <c r="Z138" s="50">
        <v>1.0564642800191355</v>
      </c>
      <c r="AA138" s="51">
        <v>1</v>
      </c>
      <c r="AB138" s="51">
        <v>1</v>
      </c>
      <c r="AC138" s="51">
        <v>1</v>
      </c>
      <c r="AD138" s="51">
        <v>1</v>
      </c>
      <c r="AE138" s="51">
        <v>1</v>
      </c>
      <c r="AF138" s="51">
        <v>1</v>
      </c>
      <c r="AG138" s="52">
        <v>1</v>
      </c>
      <c r="AH138" s="52">
        <v>1</v>
      </c>
      <c r="AI138" s="53">
        <v>62</v>
      </c>
      <c r="AJ138" s="53">
        <v>0</v>
      </c>
      <c r="AK138" s="51">
        <v>3.1270776938992766</v>
      </c>
      <c r="AL138" s="51">
        <v>3.0461999757101168</v>
      </c>
      <c r="AM138" s="51">
        <v>2.9358515441371549</v>
      </c>
      <c r="AN138" s="51">
        <v>2.9074160799245514</v>
      </c>
      <c r="AO138" s="51">
        <v>3.066361883778574</v>
      </c>
      <c r="AP138" s="51">
        <v>3.0416098921583989</v>
      </c>
      <c r="AQ138" s="51"/>
      <c r="AR138" s="51"/>
      <c r="AS138" s="8"/>
      <c r="AT138" s="54">
        <v>3.6521169792987971</v>
      </c>
      <c r="AU138" s="54">
        <v>3.1937733737271863</v>
      </c>
      <c r="AV138" s="55">
        <v>3.6521169792987971</v>
      </c>
      <c r="AW138" s="55">
        <v>3.2070833691686254</v>
      </c>
      <c r="AX138" s="56">
        <v>0.6521169792988073</v>
      </c>
      <c r="AY138" s="56">
        <v>0.1937733737271965</v>
      </c>
      <c r="AZ138" s="56">
        <v>0.84589035302600379</v>
      </c>
      <c r="BA138" s="56">
        <v>0.4583436055716108</v>
      </c>
      <c r="BB138" s="61">
        <v>-133</v>
      </c>
      <c r="BC138" s="57">
        <v>-216</v>
      </c>
      <c r="BD138" s="57">
        <v>-183</v>
      </c>
      <c r="BE138" s="57">
        <v>-137</v>
      </c>
      <c r="BF138" s="95">
        <v>0.57000556020391635</v>
      </c>
      <c r="BG138" s="58">
        <v>0.68378611592316441</v>
      </c>
      <c r="BH138" s="58">
        <v>0.64631680826636884</v>
      </c>
      <c r="BI138" s="58">
        <v>0.57784871224819156</v>
      </c>
      <c r="BJ138" s="57">
        <v>-131</v>
      </c>
      <c r="BK138" s="57">
        <v>-218</v>
      </c>
      <c r="BL138" s="57">
        <v>-184</v>
      </c>
      <c r="BM138" s="57">
        <v>-138</v>
      </c>
      <c r="BN138" s="58">
        <v>0.5680330551318149</v>
      </c>
      <c r="BO138" s="58">
        <v>0.68545274479074791</v>
      </c>
      <c r="BP138" s="58">
        <v>0.64836810948150581</v>
      </c>
      <c r="BQ138" s="58">
        <v>0.57999574419433775</v>
      </c>
      <c r="BR138" s="36">
        <v>2.0499999999999998</v>
      </c>
      <c r="BS138" s="36">
        <v>2.7</v>
      </c>
      <c r="BT138" s="36">
        <v>0.38468000000000002</v>
      </c>
      <c r="BU138" s="36">
        <v>0.65122000000000002</v>
      </c>
      <c r="BV138" s="36">
        <v>0.72602205201957704</v>
      </c>
      <c r="BW138" s="36">
        <v>0.75424999999999998</v>
      </c>
    </row>
    <row r="139" spans="1:75" s="36" customFormat="1" ht="16.75" customHeight="1" x14ac:dyDescent="0.2">
      <c r="A139" s="36" t="s">
        <v>379</v>
      </c>
      <c r="B139" s="36">
        <v>2025020038</v>
      </c>
      <c r="C139" s="35">
        <v>45942</v>
      </c>
      <c r="D139" s="45" t="s">
        <v>9</v>
      </c>
      <c r="E139" s="36" t="s">
        <v>20</v>
      </c>
      <c r="F139" s="45">
        <v>0</v>
      </c>
      <c r="G139" s="45">
        <v>0</v>
      </c>
      <c r="H139" s="36" t="s">
        <v>51</v>
      </c>
      <c r="I139" s="36" t="s">
        <v>380</v>
      </c>
      <c r="J139" s="46" t="s">
        <v>178</v>
      </c>
      <c r="K139" s="47">
        <v>2.97</v>
      </c>
      <c r="L139" s="48">
        <v>0.15</v>
      </c>
      <c r="M139" s="49">
        <v>0.15</v>
      </c>
      <c r="N139" s="36">
        <v>2.9999999999999898</v>
      </c>
      <c r="O139" s="36">
        <v>2.9999999999999898</v>
      </c>
      <c r="P139" s="36">
        <v>3.2</v>
      </c>
      <c r="Q139" s="36">
        <v>3.2</v>
      </c>
      <c r="R139" s="50">
        <v>2.7774446744318606</v>
      </c>
      <c r="S139" s="50">
        <v>2.4461584142713901</v>
      </c>
      <c r="T139" s="50">
        <v>2.9626076527273284</v>
      </c>
      <c r="U139" s="50">
        <v>2.6092356418894922</v>
      </c>
      <c r="V139" s="50">
        <v>1.03</v>
      </c>
      <c r="W139" s="50">
        <v>1.0342925072321845</v>
      </c>
      <c r="X139" s="50">
        <v>0.9885022034131834</v>
      </c>
      <c r="Y139" s="50">
        <v>1.0528881124239988</v>
      </c>
      <c r="Z139" s="50">
        <v>1.2015384119087129</v>
      </c>
      <c r="AA139" s="51">
        <v>0.99</v>
      </c>
      <c r="AB139" s="51">
        <v>1</v>
      </c>
      <c r="AC139" s="51">
        <v>1</v>
      </c>
      <c r="AD139" s="51">
        <v>1</v>
      </c>
      <c r="AE139" s="51">
        <v>1</v>
      </c>
      <c r="AF139" s="51">
        <v>1</v>
      </c>
      <c r="AG139" s="52">
        <v>1</v>
      </c>
      <c r="AH139" s="52">
        <v>1</v>
      </c>
      <c r="AI139" s="53">
        <v>54</v>
      </c>
      <c r="AJ139" s="53">
        <v>0</v>
      </c>
      <c r="AK139" s="51">
        <v>2.9991571125105789</v>
      </c>
      <c r="AL139" s="51">
        <v>2.9700664138104194</v>
      </c>
      <c r="AM139" s="51">
        <v>2.9853710983615023</v>
      </c>
      <c r="AN139" s="51">
        <v>2.9044891957479857</v>
      </c>
      <c r="AO139" s="51">
        <v>3.2656699029126224</v>
      </c>
      <c r="AP139" s="51">
        <v>3.2166924119298459</v>
      </c>
      <c r="AQ139" s="51"/>
      <c r="AR139" s="51"/>
      <c r="AS139" s="8"/>
      <c r="AT139" s="54">
        <v>3.1937733737271863</v>
      </c>
      <c r="AU139" s="54">
        <v>3.6521169792987971</v>
      </c>
      <c r="AV139" s="55">
        <v>3.2070833691686254</v>
      </c>
      <c r="AW139" s="55">
        <v>3.6521169792987971</v>
      </c>
      <c r="AX139" s="56">
        <v>0.1937733737271965</v>
      </c>
      <c r="AY139" s="56">
        <v>0.6521169792988073</v>
      </c>
      <c r="AZ139" s="56">
        <v>0.84589035302600379</v>
      </c>
      <c r="BA139" s="56">
        <v>-0.4583436055716108</v>
      </c>
      <c r="BB139" s="61">
        <v>133</v>
      </c>
      <c r="BC139" s="57">
        <v>216</v>
      </c>
      <c r="BD139" s="57">
        <v>183</v>
      </c>
      <c r="BE139" s="57">
        <v>137</v>
      </c>
      <c r="BF139" s="95">
        <v>0.42999443979608365</v>
      </c>
      <c r="BG139" s="58">
        <v>0.31621388407683554</v>
      </c>
      <c r="BH139" s="58">
        <v>0.35368319173363111</v>
      </c>
      <c r="BI139" s="58">
        <v>0.42215128775180844</v>
      </c>
      <c r="BJ139" s="57">
        <v>131</v>
      </c>
      <c r="BK139" s="57">
        <v>218</v>
      </c>
      <c r="BL139" s="57">
        <v>184</v>
      </c>
      <c r="BM139" s="57">
        <v>138</v>
      </c>
      <c r="BN139" s="58">
        <v>0.4319669448681851</v>
      </c>
      <c r="BO139" s="58">
        <v>0.31454725520925209</v>
      </c>
      <c r="BP139" s="58">
        <v>0.35163189051849419</v>
      </c>
      <c r="BQ139" s="58">
        <v>0.42000425580566231</v>
      </c>
      <c r="BR139" s="36">
        <v>2.0499999999999998</v>
      </c>
      <c r="BS139" s="36">
        <v>2.75</v>
      </c>
      <c r="BT139" s="36">
        <v>0.37712000000000001</v>
      </c>
      <c r="BU139" s="36">
        <v>0.64539000000000002</v>
      </c>
      <c r="BV139" s="36">
        <v>0.71865709036245196</v>
      </c>
      <c r="BW139" s="36">
        <v>0.74734</v>
      </c>
    </row>
    <row r="140" spans="1:75" s="36" customFormat="1" ht="16.75" customHeight="1" x14ac:dyDescent="0.2">
      <c r="A140" s="36" t="s">
        <v>397</v>
      </c>
      <c r="B140" s="36">
        <v>2025020039</v>
      </c>
      <c r="C140" s="35">
        <v>45943</v>
      </c>
      <c r="D140" s="45" t="s">
        <v>6</v>
      </c>
      <c r="E140" s="36" t="s">
        <v>24</v>
      </c>
      <c r="F140" s="45">
        <v>1</v>
      </c>
      <c r="G140" s="45">
        <v>1</v>
      </c>
      <c r="H140" s="36" t="s">
        <v>46</v>
      </c>
      <c r="I140" s="36" t="s">
        <v>364</v>
      </c>
      <c r="J140" s="46" t="s">
        <v>158</v>
      </c>
      <c r="K140" s="47">
        <v>2.97</v>
      </c>
      <c r="L140" s="48">
        <v>0.15</v>
      </c>
      <c r="M140" s="49">
        <v>0.15</v>
      </c>
      <c r="N140" s="36">
        <v>3.4999999999999898</v>
      </c>
      <c r="O140" s="36">
        <v>2.7999999999999901</v>
      </c>
      <c r="P140" s="36">
        <v>4</v>
      </c>
      <c r="Q140" s="36">
        <v>2.2000000000000002</v>
      </c>
      <c r="R140" s="50">
        <v>3.4175184480537797</v>
      </c>
      <c r="S140" s="50">
        <v>2.6732576584325072</v>
      </c>
      <c r="T140" s="50">
        <v>3.9057353692043315</v>
      </c>
      <c r="U140" s="50">
        <v>2.1004167316255491</v>
      </c>
      <c r="V140" s="50">
        <v>0.95</v>
      </c>
      <c r="W140" s="50">
        <v>0.95302926576458757</v>
      </c>
      <c r="X140" s="50">
        <v>1.0880825071452482</v>
      </c>
      <c r="Y140" s="50">
        <v>1</v>
      </c>
      <c r="Z140" s="50">
        <v>0.9983382750643508</v>
      </c>
      <c r="AA140" s="51">
        <v>1</v>
      </c>
      <c r="AB140" s="51">
        <v>1</v>
      </c>
      <c r="AC140" s="51">
        <v>1</v>
      </c>
      <c r="AD140" s="51">
        <v>1</v>
      </c>
      <c r="AE140" s="51">
        <v>1</v>
      </c>
      <c r="AF140" s="51">
        <v>1</v>
      </c>
      <c r="AG140" s="52">
        <v>1</v>
      </c>
      <c r="AH140" s="52">
        <v>1</v>
      </c>
      <c r="AI140" s="53">
        <v>69</v>
      </c>
      <c r="AJ140" s="53">
        <v>27</v>
      </c>
      <c r="AK140" s="51">
        <v>3.3599239492667552</v>
      </c>
      <c r="AL140" s="51">
        <v>3.3795480048106965</v>
      </c>
      <c r="AM140" s="51">
        <v>2.7831856987118582</v>
      </c>
      <c r="AN140" s="51">
        <v>2.7666964926699555</v>
      </c>
      <c r="AO140" s="51">
        <v>2.8395426326340476</v>
      </c>
      <c r="AP140" s="51">
        <v>2.8139335536672516</v>
      </c>
      <c r="AQ140" s="51">
        <v>2.7785608096357666</v>
      </c>
      <c r="AR140" s="51"/>
      <c r="AS140" s="8"/>
      <c r="AT140" s="54">
        <v>3.4300779699123409</v>
      </c>
      <c r="AU140" s="54">
        <v>2.9119317284982831</v>
      </c>
      <c r="AV140" s="55">
        <v>3.4300779699123409</v>
      </c>
      <c r="AW140" s="55">
        <v>2.9151398600921379</v>
      </c>
      <c r="AX140" s="56">
        <v>-6.9922030087648857E-2</v>
      </c>
      <c r="AY140" s="56">
        <v>0.11193172849829303</v>
      </c>
      <c r="AZ140" s="56">
        <v>4.200969841064417E-2</v>
      </c>
      <c r="BA140" s="56">
        <v>-0.18185375858594188</v>
      </c>
      <c r="BB140" s="61">
        <v>-141</v>
      </c>
      <c r="BC140" s="57">
        <v>-160</v>
      </c>
      <c r="BD140" s="57">
        <v>-130</v>
      </c>
      <c r="BE140" s="57">
        <v>-101</v>
      </c>
      <c r="BF140" s="95">
        <v>0.58431288087912714</v>
      </c>
      <c r="BG140" s="58">
        <v>0.61497465476530189</v>
      </c>
      <c r="BH140" s="58">
        <v>0.56577770813202233</v>
      </c>
      <c r="BI140" s="58">
        <v>0.50168404821919288</v>
      </c>
      <c r="BJ140" s="57">
        <v>-140</v>
      </c>
      <c r="BK140" s="57">
        <v>-160</v>
      </c>
      <c r="BL140" s="57">
        <v>-131</v>
      </c>
      <c r="BM140" s="57">
        <v>-101</v>
      </c>
      <c r="BN140" s="58">
        <v>0.58376446496351275</v>
      </c>
      <c r="BO140" s="58">
        <v>0.6154772122448422</v>
      </c>
      <c r="BP140" s="58">
        <v>0.56638331590215485</v>
      </c>
      <c r="BQ140" s="58">
        <v>0.50226742034362826</v>
      </c>
      <c r="BR140" s="36">
        <v>2.0499999999999998</v>
      </c>
      <c r="BS140" s="36">
        <v>2.8</v>
      </c>
      <c r="BT140" s="36">
        <v>0.36890000000000001</v>
      </c>
      <c r="BU140" s="36">
        <v>0.63749999999999996</v>
      </c>
      <c r="BV140" s="36">
        <v>0.71082120755979195</v>
      </c>
      <c r="BW140" s="36">
        <v>0.74065000000000003</v>
      </c>
    </row>
    <row r="141" spans="1:75" s="36" customFormat="1" ht="16.75" customHeight="1" x14ac:dyDescent="0.2">
      <c r="A141" s="36" t="s">
        <v>398</v>
      </c>
      <c r="B141" s="36">
        <v>2025020039</v>
      </c>
      <c r="C141" s="35">
        <v>45943</v>
      </c>
      <c r="D141" s="45" t="s">
        <v>9</v>
      </c>
      <c r="E141" s="36" t="s">
        <v>5</v>
      </c>
      <c r="F141" s="45">
        <v>1</v>
      </c>
      <c r="G141" s="45">
        <v>1</v>
      </c>
      <c r="H141" s="36" t="s">
        <v>47</v>
      </c>
      <c r="I141" s="36" t="s">
        <v>322</v>
      </c>
      <c r="J141" s="46" t="s">
        <v>274</v>
      </c>
      <c r="K141" s="47">
        <v>2.97</v>
      </c>
      <c r="L141" s="48">
        <v>0.15</v>
      </c>
      <c r="M141" s="49">
        <v>0.15</v>
      </c>
      <c r="N141" s="36">
        <v>2.7999999999999901</v>
      </c>
      <c r="O141" s="36">
        <v>3.4999999999999898</v>
      </c>
      <c r="P141" s="36">
        <v>2.2000000000000002</v>
      </c>
      <c r="Q141" s="36">
        <v>4</v>
      </c>
      <c r="R141" s="50">
        <v>2.8526933180273315</v>
      </c>
      <c r="S141" s="50">
        <v>3.286999952691029</v>
      </c>
      <c r="T141" s="50">
        <v>2.2414018927357682</v>
      </c>
      <c r="U141" s="50">
        <v>3.7565713745040443</v>
      </c>
      <c r="V141" s="50">
        <v>1.048</v>
      </c>
      <c r="W141" s="50">
        <v>1.0491546019013618</v>
      </c>
      <c r="X141" s="50">
        <v>0.93709956185584442</v>
      </c>
      <c r="Y141" s="50">
        <v>1.1312875250056413</v>
      </c>
      <c r="Z141" s="50">
        <v>0.98761826056408175</v>
      </c>
      <c r="AA141" s="51">
        <v>1</v>
      </c>
      <c r="AB141" s="51">
        <v>1</v>
      </c>
      <c r="AC141" s="51">
        <v>1</v>
      </c>
      <c r="AD141" s="51">
        <v>1</v>
      </c>
      <c r="AE141" s="51">
        <v>1</v>
      </c>
      <c r="AF141" s="51">
        <v>1</v>
      </c>
      <c r="AG141" s="52">
        <v>1</v>
      </c>
      <c r="AH141" s="52">
        <v>1</v>
      </c>
      <c r="AI141" s="53">
        <v>48</v>
      </c>
      <c r="AJ141" s="53">
        <v>6</v>
      </c>
      <c r="AK141" s="51">
        <v>2.97</v>
      </c>
      <c r="AL141" s="51">
        <v>2.9386499406350399</v>
      </c>
      <c r="AM141" s="51">
        <v>3.2316050462213877</v>
      </c>
      <c r="AN141" s="51">
        <v>3.2399142821918341</v>
      </c>
      <c r="AO141" s="51">
        <v>3.3354142027865112</v>
      </c>
      <c r="AP141" s="51">
        <v>3.3220472487311743</v>
      </c>
      <c r="AQ141" s="51">
        <v>3.191592154579276</v>
      </c>
      <c r="AR141" s="51"/>
      <c r="AS141" s="8"/>
      <c r="AT141" s="54">
        <v>2.9119317284982831</v>
      </c>
      <c r="AU141" s="54">
        <v>3.4300779699123409</v>
      </c>
      <c r="AV141" s="55">
        <v>2.9151398600921379</v>
      </c>
      <c r="AW141" s="55">
        <v>3.4300779699123409</v>
      </c>
      <c r="AX141" s="56">
        <v>0.11193172849829303</v>
      </c>
      <c r="AY141" s="56">
        <v>-6.9922030087648857E-2</v>
      </c>
      <c r="AZ141" s="56">
        <v>4.200969841064417E-2</v>
      </c>
      <c r="BA141" s="56">
        <v>0.18185375858594188</v>
      </c>
      <c r="BB141" s="61">
        <v>141</v>
      </c>
      <c r="BC141" s="57">
        <v>160</v>
      </c>
      <c r="BD141" s="57">
        <v>130</v>
      </c>
      <c r="BE141" s="57">
        <v>101</v>
      </c>
      <c r="BF141" s="95">
        <v>0.41568711912087286</v>
      </c>
      <c r="BG141" s="58">
        <v>0.38502534523469811</v>
      </c>
      <c r="BH141" s="58">
        <v>0.43422229186797767</v>
      </c>
      <c r="BI141" s="58">
        <v>0.49831595178080712</v>
      </c>
      <c r="BJ141" s="57">
        <v>140</v>
      </c>
      <c r="BK141" s="57">
        <v>160</v>
      </c>
      <c r="BL141" s="57">
        <v>131</v>
      </c>
      <c r="BM141" s="57">
        <v>101</v>
      </c>
      <c r="BN141" s="58">
        <v>0.41623553503648725</v>
      </c>
      <c r="BO141" s="58">
        <v>0.38452278775515786</v>
      </c>
      <c r="BP141" s="58">
        <v>0.43361668409784515</v>
      </c>
      <c r="BQ141" s="58">
        <v>0.49773257965637174</v>
      </c>
      <c r="BR141" s="36">
        <v>2.0499999999999998</v>
      </c>
      <c r="BS141" s="36">
        <v>2.85</v>
      </c>
      <c r="BT141" s="36">
        <v>0.36237999999999998</v>
      </c>
      <c r="BU141" s="36">
        <v>0.62797000000000003</v>
      </c>
      <c r="BV141" s="36">
        <v>0.70265522373029199</v>
      </c>
      <c r="BW141" s="36">
        <v>0.73426000000000002</v>
      </c>
    </row>
    <row r="142" spans="1:75" s="36" customFormat="1" ht="16.75" customHeight="1" x14ac:dyDescent="0.2">
      <c r="A142" s="36" t="s">
        <v>399</v>
      </c>
      <c r="B142" s="36">
        <v>2025020041</v>
      </c>
      <c r="C142" s="35">
        <v>45943</v>
      </c>
      <c r="D142" s="45" t="s">
        <v>6</v>
      </c>
      <c r="E142" s="36" t="s">
        <v>35</v>
      </c>
      <c r="F142" s="45">
        <v>1</v>
      </c>
      <c r="G142" s="45">
        <v>1</v>
      </c>
      <c r="H142" s="36" t="s">
        <v>46</v>
      </c>
      <c r="I142" s="36" t="s">
        <v>360</v>
      </c>
      <c r="J142" s="46" t="s">
        <v>172</v>
      </c>
      <c r="K142" s="47">
        <v>2.97</v>
      </c>
      <c r="L142" s="48">
        <v>0.15</v>
      </c>
      <c r="M142" s="49">
        <v>0.15</v>
      </c>
      <c r="N142" s="36">
        <v>2.5499999999999901</v>
      </c>
      <c r="O142" s="36">
        <v>3.2499999999999898</v>
      </c>
      <c r="P142" s="36">
        <v>3.6</v>
      </c>
      <c r="Q142" s="36">
        <v>2.5</v>
      </c>
      <c r="R142" s="50">
        <v>2.7696431211217605</v>
      </c>
      <c r="S142" s="50">
        <v>3.0896767324292433</v>
      </c>
      <c r="T142" s="50">
        <v>3.9100844062895597</v>
      </c>
      <c r="U142" s="50">
        <v>2.3766744095609638</v>
      </c>
      <c r="V142" s="50">
        <v>0.95</v>
      </c>
      <c r="W142" s="50">
        <v>0.95302926576458757</v>
      </c>
      <c r="X142" s="50">
        <v>0.97507486877979943</v>
      </c>
      <c r="Y142" s="50">
        <v>1.0224069176089958</v>
      </c>
      <c r="Z142" s="50">
        <v>0.98063423188815813</v>
      </c>
      <c r="AA142" s="51">
        <v>1</v>
      </c>
      <c r="AB142" s="51">
        <v>1</v>
      </c>
      <c r="AC142" s="51">
        <v>1</v>
      </c>
      <c r="AD142" s="51">
        <v>1</v>
      </c>
      <c r="AE142" s="51">
        <v>1</v>
      </c>
      <c r="AF142" s="51">
        <v>1</v>
      </c>
      <c r="AG142" s="52">
        <v>1</v>
      </c>
      <c r="AH142" s="52">
        <v>1</v>
      </c>
      <c r="AI142" s="53">
        <v>67</v>
      </c>
      <c r="AJ142" s="53">
        <v>25</v>
      </c>
      <c r="AK142" s="51">
        <v>2.7897000657621178</v>
      </c>
      <c r="AL142" s="51">
        <v>2.8123514529823397</v>
      </c>
      <c r="AM142" s="51">
        <v>3.1352716525367885</v>
      </c>
      <c r="AN142" s="51">
        <v>3.1284324145206566</v>
      </c>
      <c r="AO142" s="51">
        <v>3.0929259771261965</v>
      </c>
      <c r="AP142" s="51">
        <v>3.0834634959505367</v>
      </c>
      <c r="AQ142" s="51">
        <v>3.0745547087461298</v>
      </c>
      <c r="AR142" s="51"/>
      <c r="AS142" s="8"/>
      <c r="AT142" s="54">
        <v>2.5603023154063274</v>
      </c>
      <c r="AU142" s="54">
        <v>3.294331410923244</v>
      </c>
      <c r="AV142" s="55">
        <v>2.5603023154063274</v>
      </c>
      <c r="AW142" s="55">
        <v>3.297960839654893</v>
      </c>
      <c r="AX142" s="56">
        <v>1.0302315406337303E-2</v>
      </c>
      <c r="AY142" s="56">
        <v>4.4331410923254211E-2</v>
      </c>
      <c r="AZ142" s="56">
        <v>5.4633726329591514E-2</v>
      </c>
      <c r="BA142" s="56">
        <v>-3.4029095516916907E-2</v>
      </c>
      <c r="BB142" s="61">
        <v>162</v>
      </c>
      <c r="BC142" s="57">
        <v>-117</v>
      </c>
      <c r="BD142" s="57">
        <v>109</v>
      </c>
      <c r="BE142" s="57">
        <v>137</v>
      </c>
      <c r="BF142" s="95">
        <v>0.38224717479269887</v>
      </c>
      <c r="BG142" s="58">
        <v>0.5381462098341252</v>
      </c>
      <c r="BH142" s="58">
        <v>0.47758561710026859</v>
      </c>
      <c r="BI142" s="58">
        <v>0.42222202080831461</v>
      </c>
      <c r="BJ142" s="57">
        <v>162</v>
      </c>
      <c r="BK142" s="57">
        <v>-117</v>
      </c>
      <c r="BL142" s="57">
        <v>109</v>
      </c>
      <c r="BM142" s="57">
        <v>137</v>
      </c>
      <c r="BN142" s="58">
        <v>0.38187364447797539</v>
      </c>
      <c r="BO142" s="58">
        <v>0.53876923053658188</v>
      </c>
      <c r="BP142" s="58">
        <v>0.47821983158112613</v>
      </c>
      <c r="BQ142" s="58">
        <v>0.42272737642701952</v>
      </c>
      <c r="BR142" s="36">
        <v>2.0499999999999998</v>
      </c>
      <c r="BS142" s="36">
        <v>2.9</v>
      </c>
      <c r="BT142" s="36">
        <v>0.35332000000000002</v>
      </c>
      <c r="BU142" s="36">
        <v>0.61729999999999996</v>
      </c>
      <c r="BV142" s="36">
        <v>0.69234306479290197</v>
      </c>
      <c r="BW142" s="36">
        <v>0.72568999999999995</v>
      </c>
    </row>
    <row r="143" spans="1:75" s="36" customFormat="1" ht="16.75" customHeight="1" x14ac:dyDescent="0.2">
      <c r="A143" s="36" t="s">
        <v>400</v>
      </c>
      <c r="B143" s="36">
        <v>2025020041</v>
      </c>
      <c r="C143" s="35">
        <v>45943</v>
      </c>
      <c r="D143" s="45" t="s">
        <v>9</v>
      </c>
      <c r="E143" s="36" t="s">
        <v>39</v>
      </c>
      <c r="F143" s="45">
        <v>1</v>
      </c>
      <c r="G143" s="45">
        <v>1</v>
      </c>
      <c r="H143" s="36" t="s">
        <v>47</v>
      </c>
      <c r="I143" s="36" t="s">
        <v>338</v>
      </c>
      <c r="J143" s="46" t="s">
        <v>179</v>
      </c>
      <c r="K143" s="47">
        <v>2.97</v>
      </c>
      <c r="L143" s="48">
        <v>0.15</v>
      </c>
      <c r="M143" s="49">
        <v>0.15</v>
      </c>
      <c r="N143" s="36">
        <v>3.2499999999999898</v>
      </c>
      <c r="O143" s="36">
        <v>2.5499999999999901</v>
      </c>
      <c r="P143" s="36">
        <v>2.5</v>
      </c>
      <c r="Q143" s="36">
        <v>3.6</v>
      </c>
      <c r="R143" s="50">
        <v>2.9923893132865396</v>
      </c>
      <c r="S143" s="50">
        <v>2.8751513558881396</v>
      </c>
      <c r="T143" s="50">
        <v>2.3018379332973451</v>
      </c>
      <c r="U143" s="50">
        <v>4.0590372083126836</v>
      </c>
      <c r="V143" s="50">
        <v>1.048</v>
      </c>
      <c r="W143" s="50">
        <v>1.0491546019013618</v>
      </c>
      <c r="X143" s="50">
        <v>1.0556470210561577</v>
      </c>
      <c r="Y143" s="50">
        <v>0.93929295143505642</v>
      </c>
      <c r="Z143" s="50">
        <v>0.99076844840327072</v>
      </c>
      <c r="AA143" s="51">
        <v>1</v>
      </c>
      <c r="AB143" s="51">
        <v>1</v>
      </c>
      <c r="AC143" s="51">
        <v>1</v>
      </c>
      <c r="AD143" s="51">
        <v>1</v>
      </c>
      <c r="AE143" s="51">
        <v>1</v>
      </c>
      <c r="AF143" s="51">
        <v>1</v>
      </c>
      <c r="AG143" s="52">
        <v>1</v>
      </c>
      <c r="AH143" s="52">
        <v>1</v>
      </c>
      <c r="AI143" s="53">
        <v>56</v>
      </c>
      <c r="AJ143" s="53">
        <v>14</v>
      </c>
      <c r="AK143" s="51">
        <v>3.036548545298718</v>
      </c>
      <c r="AL143" s="51">
        <v>3.0143872544471342</v>
      </c>
      <c r="AM143" s="51">
        <v>2.8959723602760046</v>
      </c>
      <c r="AN143" s="51">
        <v>2.8928492096178249</v>
      </c>
      <c r="AO143" s="51">
        <v>2.7270947964235939</v>
      </c>
      <c r="AP143" s="51">
        <v>2.7453219641297326</v>
      </c>
      <c r="AQ143" s="51">
        <v>2.8692380420094148</v>
      </c>
      <c r="AR143" s="51"/>
      <c r="AS143" s="8"/>
      <c r="AT143" s="54">
        <v>3.294331410923244</v>
      </c>
      <c r="AU143" s="54">
        <v>2.5603023154063274</v>
      </c>
      <c r="AV143" s="55">
        <v>3.297960839654893</v>
      </c>
      <c r="AW143" s="55">
        <v>2.5603023154063274</v>
      </c>
      <c r="AX143" s="56">
        <v>4.4331410923254211E-2</v>
      </c>
      <c r="AY143" s="56">
        <v>1.0302315406337303E-2</v>
      </c>
      <c r="AZ143" s="56">
        <v>5.4633726329591514E-2</v>
      </c>
      <c r="BA143" s="56">
        <v>3.4029095516916907E-2</v>
      </c>
      <c r="BB143" s="61">
        <v>-162</v>
      </c>
      <c r="BC143" s="57">
        <v>117</v>
      </c>
      <c r="BD143" s="57">
        <v>-109</v>
      </c>
      <c r="BE143" s="57">
        <v>-137</v>
      </c>
      <c r="BF143" s="95">
        <v>0.61775282520730113</v>
      </c>
      <c r="BG143" s="58">
        <v>0.46185379016587474</v>
      </c>
      <c r="BH143" s="58">
        <v>0.52241438289973141</v>
      </c>
      <c r="BI143" s="58">
        <v>0.57777797919168539</v>
      </c>
      <c r="BJ143" s="57">
        <v>-162</v>
      </c>
      <c r="BK143" s="57">
        <v>117</v>
      </c>
      <c r="BL143" s="57">
        <v>-109</v>
      </c>
      <c r="BM143" s="57">
        <v>-137</v>
      </c>
      <c r="BN143" s="58">
        <v>0.61812635552202466</v>
      </c>
      <c r="BO143" s="58">
        <v>0.46123076946341818</v>
      </c>
      <c r="BP143" s="58">
        <v>0.52178016841887387</v>
      </c>
      <c r="BQ143" s="58">
        <v>0.57727262357298048</v>
      </c>
      <c r="BR143" s="36">
        <v>2.0499999999999998</v>
      </c>
      <c r="BS143" s="36">
        <v>2.95</v>
      </c>
      <c r="BT143" s="36">
        <v>0.34655000000000002</v>
      </c>
      <c r="BU143" s="36">
        <v>0.61124000000000001</v>
      </c>
      <c r="BV143" s="36">
        <v>0.68403500525974104</v>
      </c>
      <c r="BW143" s="36">
        <v>0.71765999999999996</v>
      </c>
    </row>
    <row r="144" spans="1:75" s="36" customFormat="1" ht="18" customHeight="1" x14ac:dyDescent="0.2">
      <c r="A144" s="36" t="s">
        <v>401</v>
      </c>
      <c r="B144" s="36">
        <v>2025020040</v>
      </c>
      <c r="C144" s="35">
        <v>45943</v>
      </c>
      <c r="D144" s="45" t="s">
        <v>6</v>
      </c>
      <c r="E144" s="36" t="s">
        <v>41</v>
      </c>
      <c r="F144" s="45">
        <v>1</v>
      </c>
      <c r="G144" s="45">
        <v>1</v>
      </c>
      <c r="H144" s="36" t="s">
        <v>46</v>
      </c>
      <c r="I144" s="36" t="s">
        <v>402</v>
      </c>
      <c r="J144" s="36" t="s">
        <v>188</v>
      </c>
      <c r="K144" s="47">
        <v>2.97</v>
      </c>
      <c r="L144" s="48">
        <v>0.15</v>
      </c>
      <c r="M144" s="49">
        <v>0.15</v>
      </c>
      <c r="N144" s="36">
        <v>3.2999999999999901</v>
      </c>
      <c r="O144" s="36">
        <v>2.7499999999999898</v>
      </c>
      <c r="P144" s="36">
        <v>3.9</v>
      </c>
      <c r="Q144" s="36">
        <v>2.5</v>
      </c>
      <c r="R144" s="50">
        <v>2.9399308951597773</v>
      </c>
      <c r="S144" s="50">
        <v>2.7202346176672694</v>
      </c>
      <c r="T144" s="50">
        <v>3.4744637851888385</v>
      </c>
      <c r="U144" s="50">
        <v>2.472940561515709</v>
      </c>
      <c r="V144" s="50">
        <v>0.95</v>
      </c>
      <c r="W144" s="50">
        <v>0.95302926576458757</v>
      </c>
      <c r="X144" s="50">
        <v>1.0294175088626805</v>
      </c>
      <c r="Y144" s="50">
        <v>0.91451457032737637</v>
      </c>
      <c r="Z144" s="50">
        <v>1.0642925374499681</v>
      </c>
      <c r="AA144" s="51">
        <v>1</v>
      </c>
      <c r="AB144" s="51">
        <v>1</v>
      </c>
      <c r="AC144" s="51">
        <v>1</v>
      </c>
      <c r="AD144" s="51">
        <v>1</v>
      </c>
      <c r="AE144" s="51">
        <v>1</v>
      </c>
      <c r="AF144" s="51">
        <v>1</v>
      </c>
      <c r="AG144" s="52">
        <v>1</v>
      </c>
      <c r="AH144" s="52">
        <v>1</v>
      </c>
      <c r="AI144" s="53">
        <v>53</v>
      </c>
      <c r="AJ144" s="53">
        <v>0</v>
      </c>
      <c r="AK144" s="51">
        <v>3.3010589385750571</v>
      </c>
      <c r="AL144" s="51">
        <v>3.2589167220884185</v>
      </c>
      <c r="AM144" s="51">
        <v>2.8312775153155871</v>
      </c>
      <c r="AN144" s="51">
        <v>2.8146210806683394</v>
      </c>
      <c r="AO144" s="51">
        <v>3.2002777777777784</v>
      </c>
      <c r="AP144" s="51">
        <v>3.1545049216655632</v>
      </c>
      <c r="AQ144" s="51">
        <v>3.013307531000267</v>
      </c>
      <c r="AR144" s="51"/>
      <c r="AS144" s="8"/>
      <c r="AT144" s="54">
        <v>3.6935796114970021</v>
      </c>
      <c r="AU144" s="54">
        <v>2.8591080178239325</v>
      </c>
      <c r="AV144" s="55">
        <v>3.6935796114970021</v>
      </c>
      <c r="AW144" s="55">
        <v>2.8622579525124614</v>
      </c>
      <c r="AX144" s="56">
        <v>0.39357961149701204</v>
      </c>
      <c r="AY144" s="56">
        <v>0.10910801782394275</v>
      </c>
      <c r="AZ144" s="56">
        <v>0.50268762932095479</v>
      </c>
      <c r="BA144" s="56">
        <v>0.28447159367306929</v>
      </c>
      <c r="BB144" s="61">
        <v>-166</v>
      </c>
      <c r="BC144" s="57">
        <v>-181</v>
      </c>
      <c r="BD144" s="57">
        <v>-149</v>
      </c>
      <c r="BE144" s="57">
        <v>-114</v>
      </c>
      <c r="BF144" s="95">
        <v>0.62424106586138273</v>
      </c>
      <c r="BG144" s="58">
        <v>0.64390371374375577</v>
      </c>
      <c r="BH144" s="58">
        <v>0.59908678978330721</v>
      </c>
      <c r="BI144" s="58">
        <v>0.53211925587674624</v>
      </c>
      <c r="BJ144" s="57">
        <v>-166</v>
      </c>
      <c r="BK144" s="57">
        <v>-181</v>
      </c>
      <c r="BL144" s="57">
        <v>-150</v>
      </c>
      <c r="BM144" s="57">
        <v>-114</v>
      </c>
      <c r="BN144" s="58">
        <v>0.62405376707352556</v>
      </c>
      <c r="BO144" s="58">
        <v>0.64441998566491387</v>
      </c>
      <c r="BP144" s="58">
        <v>0.59969481537387503</v>
      </c>
      <c r="BQ144" s="58">
        <v>0.532696155636322</v>
      </c>
      <c r="BR144" s="36">
        <v>2.0499999999999998</v>
      </c>
      <c r="BS144" s="36">
        <v>3</v>
      </c>
      <c r="BT144" s="36">
        <v>0.33892</v>
      </c>
      <c r="BU144" s="36">
        <v>0.60204000000000002</v>
      </c>
      <c r="BV144" s="36">
        <v>0.67679163622056004</v>
      </c>
      <c r="BW144" s="36">
        <v>0.71248999999999996</v>
      </c>
    </row>
    <row r="145" spans="1:75" s="36" customFormat="1" ht="18" customHeight="1" x14ac:dyDescent="0.2">
      <c r="A145" s="36" t="s">
        <v>403</v>
      </c>
      <c r="B145" s="36">
        <v>2025020040</v>
      </c>
      <c r="C145" s="35">
        <v>45943</v>
      </c>
      <c r="D145" s="45" t="s">
        <v>9</v>
      </c>
      <c r="E145" s="36" t="s">
        <v>7</v>
      </c>
      <c r="F145" s="45">
        <v>1</v>
      </c>
      <c r="G145" s="45">
        <v>1</v>
      </c>
      <c r="H145" s="36" t="s">
        <v>47</v>
      </c>
      <c r="I145" s="36" t="s">
        <v>404</v>
      </c>
      <c r="J145" s="46" t="s">
        <v>149</v>
      </c>
      <c r="K145" s="47">
        <v>2.97</v>
      </c>
      <c r="L145" s="48">
        <v>0.15</v>
      </c>
      <c r="M145" s="49">
        <v>0.15</v>
      </c>
      <c r="N145" s="36">
        <v>2.7499999999999898</v>
      </c>
      <c r="O145" s="36">
        <v>3.2999999999999901</v>
      </c>
      <c r="P145" s="36">
        <v>2.5</v>
      </c>
      <c r="Q145" s="36">
        <v>3.9</v>
      </c>
      <c r="R145" s="50">
        <v>2.5834864985269488</v>
      </c>
      <c r="S145" s="50">
        <v>2.777358970535595</v>
      </c>
      <c r="T145" s="50">
        <v>2.3486240895699622</v>
      </c>
      <c r="U145" s="50">
        <v>3.2823333288148038</v>
      </c>
      <c r="V145" s="50">
        <v>1.048</v>
      </c>
      <c r="W145" s="50">
        <v>1.0491546019013618</v>
      </c>
      <c r="X145" s="50">
        <v>0.95329209269885085</v>
      </c>
      <c r="Y145" s="50">
        <v>1.1114676560858778</v>
      </c>
      <c r="Z145" s="50">
        <v>1.1217055224706676</v>
      </c>
      <c r="AA145" s="51">
        <v>0.99</v>
      </c>
      <c r="AB145" s="51">
        <v>1.02</v>
      </c>
      <c r="AC145" s="51">
        <v>1</v>
      </c>
      <c r="AD145" s="51">
        <v>1</v>
      </c>
      <c r="AE145" s="51">
        <v>1</v>
      </c>
      <c r="AF145" s="51">
        <v>1</v>
      </c>
      <c r="AG145" s="52">
        <v>1</v>
      </c>
      <c r="AH145" s="52">
        <v>1</v>
      </c>
      <c r="AI145" s="53">
        <v>49</v>
      </c>
      <c r="AJ145" s="53">
        <v>0</v>
      </c>
      <c r="AK145" s="51">
        <v>2.7161082738723081</v>
      </c>
      <c r="AL145" s="51">
        <v>2.6909306033689719</v>
      </c>
      <c r="AM145" s="51">
        <v>3.0573700013221612</v>
      </c>
      <c r="AN145" s="51">
        <v>3.0153683467041761</v>
      </c>
      <c r="AO145" s="51">
        <v>3.3013553016210473</v>
      </c>
      <c r="AP145" s="51">
        <v>3.2734588406478737</v>
      </c>
      <c r="AQ145" s="51">
        <v>3.4294688147192205</v>
      </c>
      <c r="AR145" s="51"/>
      <c r="AS145" s="8"/>
      <c r="AT145" s="54">
        <v>2.8591080178239325</v>
      </c>
      <c r="AU145" s="54">
        <v>3.6935796114970021</v>
      </c>
      <c r="AV145" s="55">
        <v>2.8622579525124614</v>
      </c>
      <c r="AW145" s="55">
        <v>3.6935796114970021</v>
      </c>
      <c r="AX145" s="56">
        <v>0.10910801782394275</v>
      </c>
      <c r="AY145" s="56">
        <v>0.39357961149701204</v>
      </c>
      <c r="AZ145" s="56">
        <v>0.50268762932095479</v>
      </c>
      <c r="BA145" s="56">
        <v>-0.28447159367306929</v>
      </c>
      <c r="BB145" s="61">
        <v>166</v>
      </c>
      <c r="BC145" s="57">
        <v>181</v>
      </c>
      <c r="BD145" s="57">
        <v>149</v>
      </c>
      <c r="BE145" s="57">
        <v>114</v>
      </c>
      <c r="BF145" s="95">
        <v>0.37575893413861727</v>
      </c>
      <c r="BG145" s="58">
        <v>0.35609628625624418</v>
      </c>
      <c r="BH145" s="58">
        <v>0.40091321021669279</v>
      </c>
      <c r="BI145" s="58">
        <v>0.4678807441232537</v>
      </c>
      <c r="BJ145" s="57">
        <v>166</v>
      </c>
      <c r="BK145" s="57">
        <v>181</v>
      </c>
      <c r="BL145" s="57">
        <v>150</v>
      </c>
      <c r="BM145" s="57">
        <v>114</v>
      </c>
      <c r="BN145" s="58">
        <v>0.37594623292647444</v>
      </c>
      <c r="BO145" s="58">
        <v>0.35558001433508613</v>
      </c>
      <c r="BP145" s="58">
        <v>0.40030518462612497</v>
      </c>
      <c r="BQ145" s="58">
        <v>0.467303844363678</v>
      </c>
      <c r="BR145" s="36">
        <v>2.0499999999999998</v>
      </c>
      <c r="BS145" s="36">
        <v>3.05</v>
      </c>
      <c r="BT145" s="36">
        <v>0.33048</v>
      </c>
      <c r="BU145" s="36">
        <v>0.59030000000000005</v>
      </c>
      <c r="BV145" s="36">
        <v>0.66403437724981995</v>
      </c>
      <c r="BW145" s="36">
        <v>0.70133999999999996</v>
      </c>
    </row>
    <row r="146" spans="1:75" s="36" customFormat="1" ht="16.75" customHeight="1" x14ac:dyDescent="0.2">
      <c r="A146" s="36" t="s">
        <v>405</v>
      </c>
      <c r="B146" s="36">
        <v>2025020042</v>
      </c>
      <c r="C146" s="35">
        <v>45943</v>
      </c>
      <c r="D146" s="45" t="s">
        <v>6</v>
      </c>
      <c r="E146" s="36" t="s">
        <v>16</v>
      </c>
      <c r="F146" s="45">
        <v>1</v>
      </c>
      <c r="G146" s="45">
        <v>1</v>
      </c>
      <c r="H146" s="36" t="s">
        <v>46</v>
      </c>
      <c r="I146" s="36" t="s">
        <v>406</v>
      </c>
      <c r="J146" s="46" t="s">
        <v>200</v>
      </c>
      <c r="K146" s="47">
        <v>2.97</v>
      </c>
      <c r="L146" s="48">
        <v>0.15</v>
      </c>
      <c r="M146" s="49">
        <v>0.15</v>
      </c>
      <c r="N146" s="36">
        <v>2.94999999999999</v>
      </c>
      <c r="O146" s="36">
        <v>2.8499999999999899</v>
      </c>
      <c r="P146" s="36">
        <v>3.6</v>
      </c>
      <c r="Q146" s="36">
        <v>3.1</v>
      </c>
      <c r="R146" s="50">
        <v>3.0644990738552162</v>
      </c>
      <c r="S146" s="50">
        <v>2.6577640989466151</v>
      </c>
      <c r="T146" s="50">
        <v>3.7397276833487512</v>
      </c>
      <c r="U146" s="50">
        <v>2.8909013006086091</v>
      </c>
      <c r="V146" s="50">
        <v>0.95</v>
      </c>
      <c r="W146" s="50">
        <v>0.95302926576458757</v>
      </c>
      <c r="X146" s="50">
        <v>1.0502385070641704</v>
      </c>
      <c r="Y146" s="50">
        <v>0.93442060996343801</v>
      </c>
      <c r="Z146" s="50">
        <v>1.0938216889204975</v>
      </c>
      <c r="AA146" s="51">
        <v>1</v>
      </c>
      <c r="AB146" s="51">
        <v>1</v>
      </c>
      <c r="AC146" s="51">
        <v>1</v>
      </c>
      <c r="AD146" s="51">
        <v>1</v>
      </c>
      <c r="AE146" s="51">
        <v>1</v>
      </c>
      <c r="AF146" s="51">
        <v>1</v>
      </c>
      <c r="AG146" s="52">
        <v>1</v>
      </c>
      <c r="AH146" s="52">
        <v>1</v>
      </c>
      <c r="AI146" s="53">
        <v>45</v>
      </c>
      <c r="AJ146" s="53">
        <v>0</v>
      </c>
      <c r="AK146" s="51">
        <v>3.0093868668016497</v>
      </c>
      <c r="AL146" s="51">
        <v>3.0328463415732894</v>
      </c>
      <c r="AM146" s="51">
        <v>2.7663938914273816</v>
      </c>
      <c r="AN146" s="51">
        <v>2.7500994225552664</v>
      </c>
      <c r="AO146" s="51">
        <v>3.1704917078847838</v>
      </c>
      <c r="AP146" s="51">
        <v>3.1309859540213738</v>
      </c>
      <c r="AQ146" s="51">
        <v>3.0259416385404458</v>
      </c>
      <c r="AR146" s="51"/>
      <c r="AS146" s="8"/>
      <c r="AT146" s="54">
        <v>2.8877388187492388</v>
      </c>
      <c r="AU146" s="54">
        <v>2.9632223387154673</v>
      </c>
      <c r="AV146" s="55">
        <v>2.8877388187492388</v>
      </c>
      <c r="AW146" s="55">
        <v>2.9664869781681755</v>
      </c>
      <c r="AX146" s="56">
        <v>-6.2261181250751196E-2</v>
      </c>
      <c r="AY146" s="56">
        <v>0.11322233871547738</v>
      </c>
      <c r="AZ146" s="56">
        <v>5.0961157464726181E-2</v>
      </c>
      <c r="BA146" s="56">
        <v>-0.17548351996622857</v>
      </c>
      <c r="BB146" s="61">
        <v>107</v>
      </c>
      <c r="BC146" s="57">
        <v>-116</v>
      </c>
      <c r="BD146" s="57">
        <v>109</v>
      </c>
      <c r="BE146" s="57">
        <v>136</v>
      </c>
      <c r="BF146" s="95">
        <v>0.48264136158664772</v>
      </c>
      <c r="BG146" s="58">
        <v>0.53752276769398399</v>
      </c>
      <c r="BH146" s="58">
        <v>0.47790617473657404</v>
      </c>
      <c r="BI146" s="58">
        <v>0.42334241680336748</v>
      </c>
      <c r="BJ146" s="57">
        <v>107</v>
      </c>
      <c r="BK146" s="57">
        <v>-116</v>
      </c>
      <c r="BL146" s="57">
        <v>109</v>
      </c>
      <c r="BM146" s="57">
        <v>136</v>
      </c>
      <c r="BN146" s="58">
        <v>0.48215666058245288</v>
      </c>
      <c r="BO146" s="58">
        <v>0.53802262971032677</v>
      </c>
      <c r="BP146" s="58">
        <v>0.47852265871328392</v>
      </c>
      <c r="BQ146" s="58">
        <v>0.42393176941959054</v>
      </c>
      <c r="BR146" s="36">
        <v>2.0499999999999998</v>
      </c>
      <c r="BS146" s="36">
        <v>3.1</v>
      </c>
      <c r="BT146" s="36">
        <v>0.32851000000000002</v>
      </c>
      <c r="BU146" s="36">
        <v>0.58425000000000005</v>
      </c>
      <c r="BV146" s="36">
        <v>0.65799846833048004</v>
      </c>
      <c r="BW146" s="36">
        <v>0.69633</v>
      </c>
    </row>
    <row r="147" spans="1:75" s="36" customFormat="1" ht="16.75" customHeight="1" x14ac:dyDescent="0.2">
      <c r="A147" s="36" t="s">
        <v>407</v>
      </c>
      <c r="B147" s="36">
        <v>2025020042</v>
      </c>
      <c r="C147" s="35">
        <v>45943</v>
      </c>
      <c r="D147" s="45" t="s">
        <v>9</v>
      </c>
      <c r="E147" s="36" t="s">
        <v>37</v>
      </c>
      <c r="F147" s="45">
        <v>1</v>
      </c>
      <c r="G147" s="45">
        <v>1</v>
      </c>
      <c r="H147" s="36" t="s">
        <v>47</v>
      </c>
      <c r="I147" s="36" t="s">
        <v>352</v>
      </c>
      <c r="J147" s="46" t="s">
        <v>175</v>
      </c>
      <c r="K147" s="47">
        <v>2.97</v>
      </c>
      <c r="L147" s="48">
        <v>0.15</v>
      </c>
      <c r="M147" s="49">
        <v>0.15</v>
      </c>
      <c r="N147" s="36">
        <v>2.8499999999999899</v>
      </c>
      <c r="O147" s="36">
        <v>2.94999999999999</v>
      </c>
      <c r="P147" s="36">
        <v>3.1</v>
      </c>
      <c r="Q147" s="36">
        <v>3.6</v>
      </c>
      <c r="R147" s="50">
        <v>2.6662524768335909</v>
      </c>
      <c r="S147" s="50">
        <v>3.1763317817851617</v>
      </c>
      <c r="T147" s="50">
        <v>2.9001342730470743</v>
      </c>
      <c r="U147" s="50">
        <v>3.8762014964158031</v>
      </c>
      <c r="V147" s="50">
        <v>1.048</v>
      </c>
      <c r="W147" s="50">
        <v>1.0491546019013618</v>
      </c>
      <c r="X147" s="50">
        <v>0.93144575468935398</v>
      </c>
      <c r="Y147" s="50">
        <v>1.0132615713136868</v>
      </c>
      <c r="Z147" s="50">
        <v>0.96176362301869134</v>
      </c>
      <c r="AA147" s="51">
        <v>1</v>
      </c>
      <c r="AB147" s="51">
        <v>1</v>
      </c>
      <c r="AC147" s="51">
        <v>1</v>
      </c>
      <c r="AD147" s="51">
        <v>1</v>
      </c>
      <c r="AE147" s="51">
        <v>1</v>
      </c>
      <c r="AF147" s="51">
        <v>1</v>
      </c>
      <c r="AG147" s="52">
        <v>1</v>
      </c>
      <c r="AH147" s="52">
        <v>1</v>
      </c>
      <c r="AI147" s="53">
        <v>63</v>
      </c>
      <c r="AJ147" s="53">
        <v>21</v>
      </c>
      <c r="AK147" s="51">
        <v>2.775229211591411</v>
      </c>
      <c r="AL147" s="51">
        <v>2.7641450417925411</v>
      </c>
      <c r="AM147" s="51">
        <v>3.1192083659805867</v>
      </c>
      <c r="AN147" s="51">
        <v>3.1277768783512729</v>
      </c>
      <c r="AO147" s="51">
        <v>2.9112820776532065</v>
      </c>
      <c r="AP147" s="51">
        <v>2.9328218203590923</v>
      </c>
      <c r="AQ147" s="51">
        <v>2.9999411390157014</v>
      </c>
      <c r="AR147" s="51"/>
      <c r="AS147" s="8"/>
      <c r="AT147" s="54">
        <v>2.9632223387154673</v>
      </c>
      <c r="AU147" s="54">
        <v>2.8877388187492388</v>
      </c>
      <c r="AV147" s="55">
        <v>2.9664869781681755</v>
      </c>
      <c r="AW147" s="55">
        <v>2.8877388187492388</v>
      </c>
      <c r="AX147" s="56">
        <v>0.11322233871547738</v>
      </c>
      <c r="AY147" s="56">
        <v>-6.2261181250751196E-2</v>
      </c>
      <c r="AZ147" s="56">
        <v>5.0961157464726181E-2</v>
      </c>
      <c r="BA147" s="56">
        <v>0.17548351996622857</v>
      </c>
      <c r="BB147" s="61">
        <v>-107</v>
      </c>
      <c r="BC147" s="57">
        <v>116</v>
      </c>
      <c r="BD147" s="57">
        <v>-109</v>
      </c>
      <c r="BE147" s="57">
        <v>-136</v>
      </c>
      <c r="BF147" s="95">
        <v>0.51735863841335228</v>
      </c>
      <c r="BG147" s="58">
        <v>0.46247723230601606</v>
      </c>
      <c r="BH147" s="58">
        <v>0.52209382526342596</v>
      </c>
      <c r="BI147" s="58">
        <v>0.57665758319663252</v>
      </c>
      <c r="BJ147" s="57">
        <v>-107</v>
      </c>
      <c r="BK147" s="57">
        <v>116</v>
      </c>
      <c r="BL147" s="57">
        <v>-109</v>
      </c>
      <c r="BM147" s="57">
        <v>-136</v>
      </c>
      <c r="BN147" s="58">
        <v>0.51784333941754712</v>
      </c>
      <c r="BO147" s="58">
        <v>0.46197737028967328</v>
      </c>
      <c r="BP147" s="58">
        <v>0.52147734128671608</v>
      </c>
      <c r="BQ147" s="58">
        <v>0.57606823058040946</v>
      </c>
      <c r="BR147" s="36">
        <v>2.0499999999999998</v>
      </c>
      <c r="BS147" s="36">
        <v>3.15</v>
      </c>
      <c r="BT147" s="36">
        <v>0.31913000000000002</v>
      </c>
      <c r="BU147" s="36">
        <v>0.57418000000000002</v>
      </c>
      <c r="BV147" s="36">
        <v>0.648329437801339</v>
      </c>
      <c r="BW147" s="36">
        <v>0.68855</v>
      </c>
    </row>
    <row r="148" spans="1:75" s="36" customFormat="1" ht="16.75" customHeight="1" x14ac:dyDescent="0.2">
      <c r="A148" s="36" t="s">
        <v>408</v>
      </c>
      <c r="B148" s="36">
        <v>2025020043</v>
      </c>
      <c r="C148" s="35">
        <v>45943</v>
      </c>
      <c r="D148" s="45" t="s">
        <v>6</v>
      </c>
      <c r="E148" s="36" t="s">
        <v>30</v>
      </c>
      <c r="F148" s="45">
        <v>1</v>
      </c>
      <c r="G148" s="45">
        <v>1</v>
      </c>
      <c r="H148" s="36" t="s">
        <v>46</v>
      </c>
      <c r="I148" s="36" t="s">
        <v>348</v>
      </c>
      <c r="J148" s="46" t="s">
        <v>162</v>
      </c>
      <c r="K148" s="47">
        <v>2.97</v>
      </c>
      <c r="L148" s="48">
        <v>0.15</v>
      </c>
      <c r="M148" s="49">
        <v>0.15</v>
      </c>
      <c r="N148" s="36">
        <v>2.69999999999999</v>
      </c>
      <c r="O148" s="36">
        <v>3.3999999999999901</v>
      </c>
      <c r="P148" s="36">
        <v>2.74</v>
      </c>
      <c r="Q148" s="36">
        <v>2.98</v>
      </c>
      <c r="R148" s="50">
        <v>3.0199820785604823</v>
      </c>
      <c r="S148" s="50">
        <v>3.0069724607979498</v>
      </c>
      <c r="T148" s="50">
        <v>3.0647225537984273</v>
      </c>
      <c r="U148" s="50">
        <v>2.6355229215229161</v>
      </c>
      <c r="V148" s="50">
        <v>0.95</v>
      </c>
      <c r="W148" s="50">
        <v>0.95302926576458757</v>
      </c>
      <c r="X148" s="50">
        <v>0.95451729722489775</v>
      </c>
      <c r="Y148" s="50">
        <v>1.0489381826327624</v>
      </c>
      <c r="Z148" s="50">
        <v>1.0274485460816241</v>
      </c>
      <c r="AA148" s="51">
        <v>1</v>
      </c>
      <c r="AB148" s="51">
        <v>1</v>
      </c>
      <c r="AC148" s="51">
        <v>1</v>
      </c>
      <c r="AD148" s="51">
        <v>1</v>
      </c>
      <c r="AE148" s="51">
        <v>1</v>
      </c>
      <c r="AF148" s="51">
        <v>1</v>
      </c>
      <c r="AG148" s="52">
        <v>1</v>
      </c>
      <c r="AH148" s="52">
        <v>1</v>
      </c>
      <c r="AI148" s="53">
        <v>61</v>
      </c>
      <c r="AJ148" s="53">
        <v>19</v>
      </c>
      <c r="AK148" s="51">
        <v>2.8450089072511759</v>
      </c>
      <c r="AL148" s="51">
        <v>2.872261543640426</v>
      </c>
      <c r="AM148" s="51">
        <v>3.0401904883490909</v>
      </c>
      <c r="AN148" s="51">
        <v>3.0352077842164196</v>
      </c>
      <c r="AO148" s="51">
        <v>3.0566443645771391</v>
      </c>
      <c r="AP148" s="51">
        <v>3.0615741323337184</v>
      </c>
      <c r="AQ148" s="51">
        <v>3.1236392970654561</v>
      </c>
      <c r="AR148" s="51"/>
      <c r="AS148" s="8"/>
      <c r="AT148" s="54">
        <v>2.535481212970617</v>
      </c>
      <c r="AU148" s="54">
        <v>3.433776744782397</v>
      </c>
      <c r="AV148" s="55">
        <v>2.535481212970617</v>
      </c>
      <c r="AW148" s="55">
        <v>3.4375598031396275</v>
      </c>
      <c r="AX148" s="56">
        <v>-0.16451878702937295</v>
      </c>
      <c r="AY148" s="56">
        <v>3.3776744782406887E-2</v>
      </c>
      <c r="AZ148" s="56">
        <v>-0.13074204224696606</v>
      </c>
      <c r="BA148" s="56">
        <v>-0.19829553181177983</v>
      </c>
      <c r="BB148" s="61">
        <v>178</v>
      </c>
      <c r="BC148" s="57">
        <v>-125</v>
      </c>
      <c r="BD148" s="57">
        <v>101</v>
      </c>
      <c r="BE148" s="57">
        <v>128</v>
      </c>
      <c r="BF148" s="95">
        <v>0.35961322164384751</v>
      </c>
      <c r="BG148" s="58">
        <v>0.55632586851204935</v>
      </c>
      <c r="BH148" s="58">
        <v>0.49765534592658134</v>
      </c>
      <c r="BI148" s="58">
        <v>0.4395362378473473</v>
      </c>
      <c r="BJ148" s="57">
        <v>178</v>
      </c>
      <c r="BK148" s="57">
        <v>-126</v>
      </c>
      <c r="BL148" s="57">
        <v>101</v>
      </c>
      <c r="BM148" s="57">
        <v>127</v>
      </c>
      <c r="BN148" s="58">
        <v>0.35929487441541408</v>
      </c>
      <c r="BO148" s="58">
        <v>0.55680191316392391</v>
      </c>
      <c r="BP148" s="58">
        <v>0.49820208244712039</v>
      </c>
      <c r="BQ148" s="58">
        <v>0.44002587557406536</v>
      </c>
      <c r="BR148" s="36">
        <v>2.0499999999999998</v>
      </c>
      <c r="BS148" s="36">
        <v>3.2</v>
      </c>
      <c r="BT148" s="36">
        <v>0.31164999999999998</v>
      </c>
      <c r="BU148" s="36">
        <v>0.56555</v>
      </c>
      <c r="BV148" s="36">
        <v>0.63792228300716203</v>
      </c>
      <c r="BW148" s="36">
        <v>0.67900000000000005</v>
      </c>
    </row>
    <row r="149" spans="1:75" s="36" customFormat="1" ht="16.75" customHeight="1" x14ac:dyDescent="0.2">
      <c r="A149" s="36" t="s">
        <v>409</v>
      </c>
      <c r="B149" s="36">
        <v>2025020043</v>
      </c>
      <c r="C149" s="35">
        <v>45943</v>
      </c>
      <c r="D149" s="45" t="s">
        <v>9</v>
      </c>
      <c r="E149" s="36" t="s">
        <v>18</v>
      </c>
      <c r="F149" s="45">
        <v>1</v>
      </c>
      <c r="G149" s="45">
        <v>1</v>
      </c>
      <c r="H149" s="36" t="s">
        <v>47</v>
      </c>
      <c r="I149" s="36" t="s">
        <v>346</v>
      </c>
      <c r="J149" s="46" t="s">
        <v>189</v>
      </c>
      <c r="K149" s="47">
        <v>2.97</v>
      </c>
      <c r="L149" s="48">
        <v>0.15</v>
      </c>
      <c r="M149" s="49">
        <v>0.15</v>
      </c>
      <c r="N149" s="36">
        <v>3.3999999999999901</v>
      </c>
      <c r="O149" s="36">
        <v>2.69999999999999</v>
      </c>
      <c r="P149" s="36">
        <v>2.98</v>
      </c>
      <c r="Q149" s="36">
        <v>2.74</v>
      </c>
      <c r="R149" s="50">
        <v>3.0813071989471856</v>
      </c>
      <c r="S149" s="50">
        <v>3.0092688350204981</v>
      </c>
      <c r="T149" s="50">
        <v>2.7006751331948946</v>
      </c>
      <c r="U149" s="50">
        <v>3.0538505955393318</v>
      </c>
      <c r="V149" s="50">
        <v>1.048</v>
      </c>
      <c r="W149" s="50">
        <v>1.0491546019013618</v>
      </c>
      <c r="X149" s="50">
        <v>1.0236331610603</v>
      </c>
      <c r="Y149" s="50">
        <v>0.95791545698692782</v>
      </c>
      <c r="Z149" s="50">
        <v>0.9828095284401771</v>
      </c>
      <c r="AA149" s="51">
        <v>1</v>
      </c>
      <c r="AB149" s="51">
        <v>1</v>
      </c>
      <c r="AC149" s="51">
        <v>1</v>
      </c>
      <c r="AD149" s="51">
        <v>1</v>
      </c>
      <c r="AE149" s="51">
        <v>1</v>
      </c>
      <c r="AF149" s="51">
        <v>1</v>
      </c>
      <c r="AG149" s="52">
        <v>1</v>
      </c>
      <c r="AH149" s="52">
        <v>1</v>
      </c>
      <c r="AI149" s="53">
        <v>60</v>
      </c>
      <c r="AJ149" s="53">
        <v>18</v>
      </c>
      <c r="AK149" s="51">
        <v>3.1153464024193043</v>
      </c>
      <c r="AL149" s="51">
        <v>3.1016763004190597</v>
      </c>
      <c r="AM149" s="51">
        <v>2.8349163727579465</v>
      </c>
      <c r="AN149" s="51">
        <v>2.8610692420973289</v>
      </c>
      <c r="AO149" s="51">
        <v>2.8078763180545927</v>
      </c>
      <c r="AP149" s="51">
        <v>2.8303255830508363</v>
      </c>
      <c r="AQ149" s="51">
        <v>2.7861828234775747</v>
      </c>
      <c r="AR149" s="51"/>
      <c r="AS149" s="8"/>
      <c r="AT149" s="54">
        <v>3.433776744782397</v>
      </c>
      <c r="AU149" s="54">
        <v>2.535481212970617</v>
      </c>
      <c r="AV149" s="55">
        <v>3.4375598031396275</v>
      </c>
      <c r="AW149" s="55">
        <v>2.535481212970617</v>
      </c>
      <c r="AX149" s="56">
        <v>3.3776744782406887E-2</v>
      </c>
      <c r="AY149" s="56">
        <v>-0.16451878702937295</v>
      </c>
      <c r="AZ149" s="56">
        <v>-0.13074204224696606</v>
      </c>
      <c r="BA149" s="56">
        <v>0.19829553181177983</v>
      </c>
      <c r="BB149" s="61">
        <v>-178</v>
      </c>
      <c r="BC149" s="57">
        <v>125</v>
      </c>
      <c r="BD149" s="57">
        <v>-101</v>
      </c>
      <c r="BE149" s="57">
        <v>-128</v>
      </c>
      <c r="BF149" s="95">
        <v>0.64038677835615254</v>
      </c>
      <c r="BG149" s="58">
        <v>0.44367413148795065</v>
      </c>
      <c r="BH149" s="58">
        <v>0.50234465407341866</v>
      </c>
      <c r="BI149" s="58">
        <v>0.5604637621526527</v>
      </c>
      <c r="BJ149" s="57">
        <v>-178</v>
      </c>
      <c r="BK149" s="57">
        <v>126</v>
      </c>
      <c r="BL149" s="57">
        <v>-101</v>
      </c>
      <c r="BM149" s="57">
        <v>-127</v>
      </c>
      <c r="BN149" s="58">
        <v>0.64070512558458592</v>
      </c>
      <c r="BO149" s="58">
        <v>0.44319808683607609</v>
      </c>
      <c r="BP149" s="58">
        <v>0.50179791755287961</v>
      </c>
      <c r="BQ149" s="58">
        <v>0.55997412442593464</v>
      </c>
      <c r="BR149" s="36">
        <v>2.0499999999999998</v>
      </c>
      <c r="BS149" s="36">
        <v>3.25</v>
      </c>
      <c r="BT149" s="36">
        <v>0.30659999999999998</v>
      </c>
      <c r="BU149" s="36">
        <v>0.55801999999999996</v>
      </c>
      <c r="BV149" s="36">
        <v>0.63142291371994297</v>
      </c>
      <c r="BW149" s="36">
        <v>0.67427000000000004</v>
      </c>
    </row>
    <row r="150" spans="1:75" s="36" customFormat="1" ht="16.75" customHeight="1" x14ac:dyDescent="0.2">
      <c r="A150" s="36" t="s">
        <v>410</v>
      </c>
      <c r="B150" s="36">
        <v>2025020044</v>
      </c>
      <c r="C150" s="35">
        <v>45943</v>
      </c>
      <c r="D150" s="45" t="s">
        <v>6</v>
      </c>
      <c r="E150" s="36" t="s">
        <v>10</v>
      </c>
      <c r="F150" s="45">
        <v>1</v>
      </c>
      <c r="G150" s="45">
        <v>1</v>
      </c>
      <c r="H150" s="36" t="s">
        <v>46</v>
      </c>
      <c r="I150" s="36" t="s">
        <v>411</v>
      </c>
      <c r="J150" s="46" t="s">
        <v>166</v>
      </c>
      <c r="K150" s="47">
        <v>2.97</v>
      </c>
      <c r="L150" s="48">
        <v>0.15</v>
      </c>
      <c r="M150" s="49">
        <v>0.15</v>
      </c>
      <c r="N150" s="36">
        <v>3.19999999999999</v>
      </c>
      <c r="O150" s="36">
        <v>2.6499999999999901</v>
      </c>
      <c r="P150" s="36">
        <v>2.7</v>
      </c>
      <c r="Q150" s="36">
        <v>3.15</v>
      </c>
      <c r="R150" s="50">
        <v>3.1040374897702399</v>
      </c>
      <c r="S150" s="50">
        <v>2.5576502971808037</v>
      </c>
      <c r="T150" s="50">
        <v>2.6190316319936482</v>
      </c>
      <c r="U150" s="50">
        <v>3.0402258249507774</v>
      </c>
      <c r="V150" s="50">
        <v>0.95</v>
      </c>
      <c r="W150" s="50">
        <v>0.95302926576458757</v>
      </c>
      <c r="X150" s="50">
        <v>1.0778404209965513</v>
      </c>
      <c r="Y150" s="50">
        <v>0.93570551727313156</v>
      </c>
      <c r="Z150" s="50">
        <v>1.0554217257886906</v>
      </c>
      <c r="AA150" s="51">
        <v>1</v>
      </c>
      <c r="AB150" s="51">
        <v>1</v>
      </c>
      <c r="AC150" s="51">
        <v>1</v>
      </c>
      <c r="AD150" s="51">
        <v>1</v>
      </c>
      <c r="AE150" s="51">
        <v>1</v>
      </c>
      <c r="AF150" s="51">
        <v>1</v>
      </c>
      <c r="AG150" s="52">
        <v>1</v>
      </c>
      <c r="AH150" s="52">
        <v>1</v>
      </c>
      <c r="AI150" s="53">
        <v>57</v>
      </c>
      <c r="AJ150" s="53">
        <v>0</v>
      </c>
      <c r="AK150" s="51">
        <v>3.0127957119350053</v>
      </c>
      <c r="AL150" s="51">
        <v>3.0155693468103171</v>
      </c>
      <c r="AM150" s="51">
        <v>2.7469099658236562</v>
      </c>
      <c r="AN150" s="51">
        <v>2.7185210155272284</v>
      </c>
      <c r="AO150" s="51">
        <v>2.8859149722735631</v>
      </c>
      <c r="AP150" s="51">
        <v>2.8579376800247065</v>
      </c>
      <c r="AQ150" s="51">
        <v>2.8991484567157566</v>
      </c>
      <c r="AR150" s="51"/>
      <c r="AS150" s="8"/>
      <c r="AT150" s="54">
        <v>3.0960650225579758</v>
      </c>
      <c r="AU150" s="54">
        <v>2.8429611682472733</v>
      </c>
      <c r="AV150" s="55">
        <v>3.0960650225579758</v>
      </c>
      <c r="AW150" s="55">
        <v>2.8460933136388342</v>
      </c>
      <c r="AX150" s="56">
        <v>-0.10393497744201419</v>
      </c>
      <c r="AY150" s="56">
        <v>0.19296116824728315</v>
      </c>
      <c r="AZ150" s="56">
        <v>8.9026190805268968E-2</v>
      </c>
      <c r="BA150" s="56">
        <v>-0.29689614568929734</v>
      </c>
      <c r="BB150" s="61">
        <v>-119</v>
      </c>
      <c r="BC150" s="57">
        <v>-123</v>
      </c>
      <c r="BD150" s="57">
        <v>102</v>
      </c>
      <c r="BE150" s="57">
        <v>129</v>
      </c>
      <c r="BF150" s="95">
        <v>0.54324824172719355</v>
      </c>
      <c r="BG150" s="58">
        <v>0.55206880884732812</v>
      </c>
      <c r="BH150" s="58">
        <v>0.49405775314985723</v>
      </c>
      <c r="BI150" s="58">
        <v>0.43740591235525961</v>
      </c>
      <c r="BJ150" s="57">
        <v>-119</v>
      </c>
      <c r="BK150" s="57">
        <v>-124</v>
      </c>
      <c r="BL150" s="57">
        <v>102</v>
      </c>
      <c r="BM150" s="57">
        <v>128</v>
      </c>
      <c r="BN150" s="58">
        <v>0.54289287581418766</v>
      </c>
      <c r="BO150" s="58">
        <v>0.55260885124867576</v>
      </c>
      <c r="BP150" s="58">
        <v>0.49463174056701353</v>
      </c>
      <c r="BQ150" s="58">
        <v>0.43788377001278622</v>
      </c>
      <c r="BR150" s="36">
        <v>2.0499999999999998</v>
      </c>
      <c r="BS150" s="36">
        <v>3.3</v>
      </c>
      <c r="BT150" s="36">
        <v>0.29870000000000002</v>
      </c>
      <c r="BU150" s="36">
        <v>0.54618999999999995</v>
      </c>
      <c r="BV150" s="36">
        <v>0.62009968097546497</v>
      </c>
      <c r="BW150" s="36">
        <v>0.66537999999999997</v>
      </c>
    </row>
    <row r="151" spans="1:75" s="36" customFormat="1" ht="16.75" customHeight="1" x14ac:dyDescent="0.2">
      <c r="A151" s="36" t="s">
        <v>412</v>
      </c>
      <c r="B151" s="36">
        <v>2025020044</v>
      </c>
      <c r="C151" s="35">
        <v>45943</v>
      </c>
      <c r="D151" s="45" t="s">
        <v>9</v>
      </c>
      <c r="E151" s="36" t="s">
        <v>43</v>
      </c>
      <c r="F151" s="45">
        <v>1</v>
      </c>
      <c r="G151" s="45">
        <v>1</v>
      </c>
      <c r="H151" s="36" t="s">
        <v>47</v>
      </c>
      <c r="I151" s="36" t="s">
        <v>413</v>
      </c>
      <c r="J151" s="46" t="s">
        <v>180</v>
      </c>
      <c r="K151" s="47">
        <v>2.97</v>
      </c>
      <c r="L151" s="48">
        <v>0.15</v>
      </c>
      <c r="M151" s="49">
        <v>0.15</v>
      </c>
      <c r="N151" s="36">
        <v>2.6499999999999901</v>
      </c>
      <c r="O151" s="36">
        <v>3.19999999999999</v>
      </c>
      <c r="P151" s="36">
        <v>3.15</v>
      </c>
      <c r="Q151" s="36">
        <v>2.7</v>
      </c>
      <c r="R151" s="50">
        <v>2.587571615592045</v>
      </c>
      <c r="S151" s="50">
        <v>3.2981331833031273</v>
      </c>
      <c r="T151" s="50">
        <v>3.0757926751377256</v>
      </c>
      <c r="U151" s="50">
        <v>2.7827998734120225</v>
      </c>
      <c r="V151" s="50">
        <v>1.048</v>
      </c>
      <c r="W151" s="50">
        <v>1.0491546019013618</v>
      </c>
      <c r="X151" s="50">
        <v>0.92488551037833533</v>
      </c>
      <c r="Y151" s="50">
        <v>1.0144093306178468</v>
      </c>
      <c r="Z151" s="50">
        <v>1.0036038456088445</v>
      </c>
      <c r="AA151" s="51">
        <v>1</v>
      </c>
      <c r="AB151" s="51">
        <v>1</v>
      </c>
      <c r="AC151" s="51">
        <v>1</v>
      </c>
      <c r="AD151" s="51">
        <v>1</v>
      </c>
      <c r="AE151" s="51">
        <v>1</v>
      </c>
      <c r="AF151" s="51">
        <v>1</v>
      </c>
      <c r="AG151" s="52">
        <v>1</v>
      </c>
      <c r="AH151" s="52">
        <v>1</v>
      </c>
      <c r="AI151" s="53">
        <v>58</v>
      </c>
      <c r="AJ151" s="53">
        <v>0</v>
      </c>
      <c r="AK151" s="51">
        <v>2.7790453863012008</v>
      </c>
      <c r="AL151" s="51">
        <v>2.7613092945346049</v>
      </c>
      <c r="AM151" s="51">
        <v>3.2011860503597576</v>
      </c>
      <c r="AN151" s="51">
        <v>3.2157281203012626</v>
      </c>
      <c r="AO151" s="51">
        <v>3.19</v>
      </c>
      <c r="AP151" s="51">
        <v>3.2080028719139739</v>
      </c>
      <c r="AQ151" s="51">
        <v>3.2127226306504411</v>
      </c>
      <c r="AR151" s="51"/>
      <c r="AS151" s="8"/>
      <c r="AT151" s="54">
        <v>2.8429611682472733</v>
      </c>
      <c r="AU151" s="54">
        <v>3.0960650225579758</v>
      </c>
      <c r="AV151" s="55">
        <v>2.8460933136388342</v>
      </c>
      <c r="AW151" s="55">
        <v>3.0960650225579758</v>
      </c>
      <c r="AX151" s="56">
        <v>0.19296116824728315</v>
      </c>
      <c r="AY151" s="56">
        <v>-0.10393497744201419</v>
      </c>
      <c r="AZ151" s="56">
        <v>8.9026190805268968E-2</v>
      </c>
      <c r="BA151" s="56">
        <v>0.29689614568929734</v>
      </c>
      <c r="BB151" s="61">
        <v>119</v>
      </c>
      <c r="BC151" s="57">
        <v>123</v>
      </c>
      <c r="BD151" s="57">
        <v>-102</v>
      </c>
      <c r="BE151" s="57">
        <v>-129</v>
      </c>
      <c r="BF151" s="95">
        <v>0.45675175827280645</v>
      </c>
      <c r="BG151" s="58">
        <v>0.44793119115267188</v>
      </c>
      <c r="BH151" s="58">
        <v>0.50594224685014277</v>
      </c>
      <c r="BI151" s="58">
        <v>0.56259408764474039</v>
      </c>
      <c r="BJ151" s="57">
        <v>119</v>
      </c>
      <c r="BK151" s="57">
        <v>124</v>
      </c>
      <c r="BL151" s="57">
        <v>-102</v>
      </c>
      <c r="BM151" s="57">
        <v>-128</v>
      </c>
      <c r="BN151" s="58">
        <v>0.45710712418581234</v>
      </c>
      <c r="BO151" s="58">
        <v>0.44739114875132424</v>
      </c>
      <c r="BP151" s="58">
        <v>0.50536825943298647</v>
      </c>
      <c r="BQ151" s="58">
        <v>0.56211622998721378</v>
      </c>
      <c r="BR151" s="36">
        <v>2.0499999999999998</v>
      </c>
      <c r="BS151" s="36">
        <v>3.35</v>
      </c>
      <c r="BT151" s="36">
        <v>0.29335</v>
      </c>
      <c r="BU151" s="36">
        <v>0.54349999999999998</v>
      </c>
      <c r="BV151" s="36">
        <v>0.61492334672172799</v>
      </c>
      <c r="BW151" s="36">
        <v>0.65964999999999996</v>
      </c>
    </row>
    <row r="152" spans="1:75" s="36" customFormat="1" ht="16.75" customHeight="1" x14ac:dyDescent="0.2">
      <c r="A152" s="36" t="s">
        <v>414</v>
      </c>
      <c r="B152" s="36">
        <v>2025020045</v>
      </c>
      <c r="C152" s="35">
        <v>45943</v>
      </c>
      <c r="D152" s="45" t="s">
        <v>6</v>
      </c>
      <c r="E152" s="36" t="s">
        <v>4</v>
      </c>
      <c r="F152" s="45">
        <v>1</v>
      </c>
      <c r="G152" s="45">
        <v>1</v>
      </c>
      <c r="H152" s="36" t="s">
        <v>46</v>
      </c>
      <c r="I152" s="36" t="s">
        <v>415</v>
      </c>
      <c r="J152" s="46" t="s">
        <v>174</v>
      </c>
      <c r="K152" s="47">
        <v>2.97</v>
      </c>
      <c r="L152" s="48">
        <v>0.15</v>
      </c>
      <c r="M152" s="49">
        <v>0.15</v>
      </c>
      <c r="N152" s="36">
        <v>3.19999999999999</v>
      </c>
      <c r="O152" s="36">
        <v>3.0999999999999899</v>
      </c>
      <c r="P152" s="36">
        <v>3.5</v>
      </c>
      <c r="Q152" s="36">
        <v>3.2</v>
      </c>
      <c r="R152" s="50">
        <v>3.1486740090718981</v>
      </c>
      <c r="S152" s="50">
        <v>2.9258831575974917</v>
      </c>
      <c r="T152" s="50">
        <v>3.4438621974223991</v>
      </c>
      <c r="U152" s="50">
        <v>3.0202664852619372</v>
      </c>
      <c r="V152" s="50">
        <v>0.95</v>
      </c>
      <c r="W152" s="50">
        <v>0.95302926576458757</v>
      </c>
      <c r="X152" s="50">
        <v>1.0922299542885963</v>
      </c>
      <c r="Y152" s="50">
        <v>1.0335981694809004</v>
      </c>
      <c r="Z152" s="50">
        <v>0.97704258566516955</v>
      </c>
      <c r="AA152" s="51">
        <v>1</v>
      </c>
      <c r="AB152" s="51">
        <v>1</v>
      </c>
      <c r="AC152" s="51">
        <v>1</v>
      </c>
      <c r="AD152" s="51">
        <v>1</v>
      </c>
      <c r="AE152" s="51">
        <v>1</v>
      </c>
      <c r="AF152" s="51">
        <v>1</v>
      </c>
      <c r="AG152" s="52">
        <v>1</v>
      </c>
      <c r="AH152" s="52">
        <v>1</v>
      </c>
      <c r="AI152" s="53">
        <v>52</v>
      </c>
      <c r="AJ152" s="53">
        <v>0</v>
      </c>
      <c r="AK152" s="51">
        <v>3.0650028049525635</v>
      </c>
      <c r="AL152" s="51">
        <v>3.08419521980835</v>
      </c>
      <c r="AM152" s="51">
        <v>2.7699544215943779</v>
      </c>
      <c r="AN152" s="51">
        <v>2.7933437319948453</v>
      </c>
      <c r="AO152" s="51">
        <v>2.7912825915196211</v>
      </c>
      <c r="AP152" s="51">
        <v>2.8013970696396613</v>
      </c>
      <c r="AQ152" s="51">
        <v>2.7063634302492403</v>
      </c>
      <c r="AR152" s="51"/>
      <c r="AS152" s="8"/>
      <c r="AT152" s="54">
        <v>3.1050637667088177</v>
      </c>
      <c r="AU152" s="54">
        <v>2.9315623172535372</v>
      </c>
      <c r="AV152" s="55">
        <v>3.1050637667088177</v>
      </c>
      <c r="AW152" s="55">
        <v>2.9347920762472981</v>
      </c>
      <c r="AX152" s="56">
        <v>-9.4936233291172289E-2</v>
      </c>
      <c r="AY152" s="56">
        <v>-0.16843768274645265</v>
      </c>
      <c r="AZ152" s="56">
        <v>-0.26337391603762494</v>
      </c>
      <c r="BA152" s="56">
        <v>7.3501449455280365E-2</v>
      </c>
      <c r="BB152" s="61">
        <v>-114</v>
      </c>
      <c r="BC152" s="57">
        <v>-131</v>
      </c>
      <c r="BD152" s="57">
        <v>-105</v>
      </c>
      <c r="BE152" s="57">
        <v>121</v>
      </c>
      <c r="BF152" s="95">
        <v>0.53362993383452328</v>
      </c>
      <c r="BG152" s="58">
        <v>0.56662890851397441</v>
      </c>
      <c r="BH152" s="58">
        <v>0.51117155640550316</v>
      </c>
      <c r="BI152" s="58">
        <v>0.4531900833862349</v>
      </c>
      <c r="BJ152" s="57">
        <v>-114</v>
      </c>
      <c r="BK152" s="57">
        <v>-131</v>
      </c>
      <c r="BL152" s="57">
        <v>-105</v>
      </c>
      <c r="BM152" s="57">
        <v>120</v>
      </c>
      <c r="BN152" s="58">
        <v>0.53315126561945536</v>
      </c>
      <c r="BO152" s="58">
        <v>0.56693400614092737</v>
      </c>
      <c r="BP152" s="58">
        <v>0.51162840138253296</v>
      </c>
      <c r="BQ152" s="58">
        <v>0.453698572478618</v>
      </c>
      <c r="BR152" s="36">
        <v>2.0499999999999998</v>
      </c>
      <c r="BS152" s="36">
        <v>3.4</v>
      </c>
      <c r="BT152" s="36">
        <v>0.28499999999999998</v>
      </c>
      <c r="BU152" s="36">
        <v>0.53017999999999998</v>
      </c>
      <c r="BV152" s="36">
        <v>0.60203942587209303</v>
      </c>
      <c r="BW152" s="36">
        <v>0.64954000000000001</v>
      </c>
    </row>
    <row r="153" spans="1:75" s="36" customFormat="1" ht="16.75" customHeight="1" x14ac:dyDescent="0.2">
      <c r="A153" s="36" t="s">
        <v>416</v>
      </c>
      <c r="B153" s="36">
        <v>2025020045</v>
      </c>
      <c r="C153" s="35">
        <v>45943</v>
      </c>
      <c r="D153" s="45" t="s">
        <v>9</v>
      </c>
      <c r="E153" s="36" t="s">
        <v>32</v>
      </c>
      <c r="F153" s="45">
        <v>1</v>
      </c>
      <c r="G153" s="45">
        <v>1</v>
      </c>
      <c r="H153" s="36" t="s">
        <v>47</v>
      </c>
      <c r="I153" s="36" t="s">
        <v>417</v>
      </c>
      <c r="J153" s="46" t="s">
        <v>227</v>
      </c>
      <c r="K153" s="47">
        <v>2.97</v>
      </c>
      <c r="L153" s="48">
        <v>0.15</v>
      </c>
      <c r="M153" s="49">
        <v>0.15</v>
      </c>
      <c r="N153" s="36">
        <v>3.0999999999999899</v>
      </c>
      <c r="O153" s="36">
        <v>3.19999999999999</v>
      </c>
      <c r="P153" s="36">
        <v>3.2</v>
      </c>
      <c r="Q153" s="36">
        <v>3.5</v>
      </c>
      <c r="R153" s="50">
        <v>3.2425937167511734</v>
      </c>
      <c r="S153" s="50">
        <v>3.33247849183714</v>
      </c>
      <c r="T153" s="50">
        <v>3.3471935140657392</v>
      </c>
      <c r="U153" s="50">
        <v>3.644898350446883</v>
      </c>
      <c r="V153" s="50">
        <v>1.048</v>
      </c>
      <c r="W153" s="50">
        <v>1.0491546019013618</v>
      </c>
      <c r="X153" s="50">
        <v>0.93264458639541337</v>
      </c>
      <c r="Y153" s="50">
        <v>1.0319874764150045</v>
      </c>
      <c r="Z153" s="50">
        <v>0.97634197062079786</v>
      </c>
      <c r="AA153" s="51">
        <v>1</v>
      </c>
      <c r="AB153" s="51">
        <v>1</v>
      </c>
      <c r="AC153" s="51">
        <v>1</v>
      </c>
      <c r="AD153" s="51">
        <v>1</v>
      </c>
      <c r="AE153" s="51">
        <v>1</v>
      </c>
      <c r="AF153" s="51">
        <v>1</v>
      </c>
      <c r="AG153" s="52">
        <v>1</v>
      </c>
      <c r="AH153" s="52">
        <v>1</v>
      </c>
      <c r="AI153" s="53">
        <v>64</v>
      </c>
      <c r="AJ153" s="53">
        <v>0</v>
      </c>
      <c r="AK153" s="51">
        <v>3.0697865633582744</v>
      </c>
      <c r="AL153" s="51">
        <v>3.0980611318067868</v>
      </c>
      <c r="AM153" s="51">
        <v>3.243922964237131</v>
      </c>
      <c r="AN153" s="51">
        <v>3.257206293377132</v>
      </c>
      <c r="AO153" s="51">
        <v>3.1764102564102541</v>
      </c>
      <c r="AP153" s="51">
        <v>3.1879945106144705</v>
      </c>
      <c r="AQ153" s="51">
        <v>3.1671781394453404</v>
      </c>
      <c r="AR153" s="51"/>
      <c r="AS153" s="8"/>
      <c r="AT153" s="54">
        <v>2.9315623172535372</v>
      </c>
      <c r="AU153" s="54">
        <v>3.1050637667088177</v>
      </c>
      <c r="AV153" s="55">
        <v>2.9347920762472981</v>
      </c>
      <c r="AW153" s="55">
        <v>3.1050637667088177</v>
      </c>
      <c r="AX153" s="56">
        <v>-0.16843768274645265</v>
      </c>
      <c r="AY153" s="56">
        <v>-9.4936233291172289E-2</v>
      </c>
      <c r="AZ153" s="56">
        <v>-0.26337391603762494</v>
      </c>
      <c r="BA153" s="56">
        <v>-7.3501449455280365E-2</v>
      </c>
      <c r="BB153" s="61">
        <v>114</v>
      </c>
      <c r="BC153" s="57">
        <v>131</v>
      </c>
      <c r="BD153" s="57">
        <v>105</v>
      </c>
      <c r="BE153" s="57">
        <v>-121</v>
      </c>
      <c r="BF153" s="95">
        <v>0.46637006616547672</v>
      </c>
      <c r="BG153" s="58">
        <v>0.43337109148602565</v>
      </c>
      <c r="BH153" s="58">
        <v>0.48882844359449684</v>
      </c>
      <c r="BI153" s="58">
        <v>0.5468099166137651</v>
      </c>
      <c r="BJ153" s="57">
        <v>114</v>
      </c>
      <c r="BK153" s="57">
        <v>131</v>
      </c>
      <c r="BL153" s="57">
        <v>105</v>
      </c>
      <c r="BM153" s="57">
        <v>-120</v>
      </c>
      <c r="BN153" s="58">
        <v>0.46684873438054464</v>
      </c>
      <c r="BO153" s="58">
        <v>0.43306599385907263</v>
      </c>
      <c r="BP153" s="58">
        <v>0.48837159861746704</v>
      </c>
      <c r="BQ153" s="58">
        <v>0.546301427521382</v>
      </c>
      <c r="BR153" s="36">
        <v>2.0499999999999998</v>
      </c>
      <c r="BS153" s="36">
        <v>3.45</v>
      </c>
      <c r="BT153" s="36">
        <v>0.2792</v>
      </c>
      <c r="BU153" s="36">
        <v>0.52549000000000001</v>
      </c>
      <c r="BV153" s="36">
        <v>0.59632777657992897</v>
      </c>
      <c r="BW153" s="36">
        <v>0.64427999999999996</v>
      </c>
    </row>
    <row r="154" spans="1:75" s="36" customFormat="1" ht="16.75" customHeight="1" x14ac:dyDescent="0.2">
      <c r="A154" s="36" t="s">
        <v>418</v>
      </c>
      <c r="B154" s="36">
        <v>2025020046</v>
      </c>
      <c r="C154" s="35">
        <v>45943</v>
      </c>
      <c r="D154" s="45" t="s">
        <v>6</v>
      </c>
      <c r="E154" s="36" t="s">
        <v>12</v>
      </c>
      <c r="F154" s="45">
        <v>1</v>
      </c>
      <c r="G154" s="45">
        <v>1</v>
      </c>
      <c r="H154" s="36" t="s">
        <v>46</v>
      </c>
      <c r="I154" s="36" t="s">
        <v>419</v>
      </c>
      <c r="J154" s="46" t="s">
        <v>186</v>
      </c>
      <c r="K154" s="47">
        <v>2.97</v>
      </c>
      <c r="L154" s="48">
        <v>0.15</v>
      </c>
      <c r="M154" s="49">
        <v>0.15</v>
      </c>
      <c r="N154" s="36">
        <v>2.7499999999999898</v>
      </c>
      <c r="O154" s="36">
        <v>2.8999999999999901</v>
      </c>
      <c r="P154" s="36">
        <v>3.8</v>
      </c>
      <c r="Q154" s="36">
        <v>2.9</v>
      </c>
      <c r="R154" s="50">
        <v>2.6253458312462632</v>
      </c>
      <c r="S154" s="50">
        <v>2.8977717931626041</v>
      </c>
      <c r="T154" s="50">
        <v>3.6277506031766675</v>
      </c>
      <c r="U154" s="50">
        <v>2.8977717931626139</v>
      </c>
      <c r="V154" s="50">
        <v>0.95</v>
      </c>
      <c r="W154" s="50">
        <v>0.95302926576458757</v>
      </c>
      <c r="X154" s="50">
        <v>0.98889944570650501</v>
      </c>
      <c r="Y154" s="50">
        <v>0.9458834709995867</v>
      </c>
      <c r="Z154" s="50">
        <v>1.0084553885363434</v>
      </c>
      <c r="AA154" s="51">
        <v>1</v>
      </c>
      <c r="AB154" s="51">
        <v>1</v>
      </c>
      <c r="AC154" s="51">
        <v>1</v>
      </c>
      <c r="AD154" s="51">
        <v>1</v>
      </c>
      <c r="AE154" s="51">
        <v>1</v>
      </c>
      <c r="AF154" s="51">
        <v>1</v>
      </c>
      <c r="AG154" s="52">
        <v>1</v>
      </c>
      <c r="AH154" s="52">
        <v>1</v>
      </c>
      <c r="AI154" s="53">
        <v>46</v>
      </c>
      <c r="AJ154" s="53">
        <v>0</v>
      </c>
      <c r="AK154" s="51">
        <v>2.965707011998997</v>
      </c>
      <c r="AL154" s="51">
        <v>2.9372069422545213</v>
      </c>
      <c r="AM154" s="51">
        <v>2.8723075267085769</v>
      </c>
      <c r="AN154" s="51">
        <v>2.8761271666766812</v>
      </c>
      <c r="AO154" s="51">
        <v>2.8225362970576886</v>
      </c>
      <c r="AP154" s="51">
        <v>2.8374968894335528</v>
      </c>
      <c r="AQ154" s="51">
        <v>2.8965940028427615</v>
      </c>
      <c r="AR154" s="51"/>
      <c r="AS154" s="8"/>
      <c r="AT154" s="54">
        <v>3.0966476032616246</v>
      </c>
      <c r="AU154" s="54">
        <v>2.8713527281808022</v>
      </c>
      <c r="AV154" s="55">
        <v>3.0966476032616246</v>
      </c>
      <c r="AW154" s="55">
        <v>2.8745161531039303</v>
      </c>
      <c r="AX154" s="56">
        <v>0.3466476032616348</v>
      </c>
      <c r="AY154" s="56">
        <v>-2.8647271819187914E-2</v>
      </c>
      <c r="AZ154" s="56">
        <v>0.31800033144244688</v>
      </c>
      <c r="BA154" s="56">
        <v>0.37529487508082271</v>
      </c>
      <c r="BB154" s="61">
        <v>-117</v>
      </c>
      <c r="BC154" s="57">
        <v>-126</v>
      </c>
      <c r="BD154" s="57">
        <v>100</v>
      </c>
      <c r="BE154" s="57">
        <v>126</v>
      </c>
      <c r="BF154" s="95">
        <v>0.5401713813983644</v>
      </c>
      <c r="BG154" s="58">
        <v>0.5573005971496201</v>
      </c>
      <c r="BH154" s="58">
        <v>0.49970072106931718</v>
      </c>
      <c r="BI154" s="58">
        <v>0.44216499134242282</v>
      </c>
      <c r="BJ154" s="57">
        <v>-117</v>
      </c>
      <c r="BK154" s="57">
        <v>-126</v>
      </c>
      <c r="BL154" s="57">
        <v>-100</v>
      </c>
      <c r="BM154" s="57">
        <v>126</v>
      </c>
      <c r="BN154" s="58">
        <v>0.53983275181667356</v>
      </c>
      <c r="BO154" s="58">
        <v>0.55788256440333728</v>
      </c>
      <c r="BP154" s="58">
        <v>0.50033168215776913</v>
      </c>
      <c r="BQ154" s="58">
        <v>0.44269954602417561</v>
      </c>
      <c r="BR154" s="36">
        <v>2.0499999999999998</v>
      </c>
      <c r="BS154" s="36">
        <v>3.5</v>
      </c>
      <c r="BT154" s="36">
        <v>0.27703</v>
      </c>
      <c r="BU154" s="36">
        <v>0.51673000000000002</v>
      </c>
      <c r="BV154" s="36">
        <v>0.58871179064176904</v>
      </c>
      <c r="BW154" s="36">
        <v>0.63900000000000001</v>
      </c>
    </row>
    <row r="155" spans="1:75" s="36" customFormat="1" ht="16.75" customHeight="1" x14ac:dyDescent="0.2">
      <c r="A155" s="36" t="s">
        <v>420</v>
      </c>
      <c r="B155" s="36">
        <v>2025020046</v>
      </c>
      <c r="C155" s="35">
        <v>45943</v>
      </c>
      <c r="D155" s="45" t="s">
        <v>9</v>
      </c>
      <c r="E155" s="36" t="s">
        <v>23</v>
      </c>
      <c r="F155" s="45">
        <v>1</v>
      </c>
      <c r="G155" s="45">
        <v>1</v>
      </c>
      <c r="H155" s="36" t="s">
        <v>47</v>
      </c>
      <c r="I155" s="36" t="s">
        <v>421</v>
      </c>
      <c r="J155" s="46" t="s">
        <v>194</v>
      </c>
      <c r="K155" s="47">
        <v>2.97</v>
      </c>
      <c r="L155" s="48">
        <v>0.15</v>
      </c>
      <c r="M155" s="49">
        <v>0.15</v>
      </c>
      <c r="N155" s="36">
        <v>2.8999999999999901</v>
      </c>
      <c r="O155" s="36">
        <v>2.7499999999999898</v>
      </c>
      <c r="P155" s="36">
        <v>2.9</v>
      </c>
      <c r="Q155" s="36">
        <v>3.8</v>
      </c>
      <c r="R155" s="50">
        <v>2.8341793546445442</v>
      </c>
      <c r="S155" s="50">
        <v>2.5999611524691395</v>
      </c>
      <c r="T155" s="50">
        <v>2.8341793546445535</v>
      </c>
      <c r="U155" s="50">
        <v>3.5926735925028237</v>
      </c>
      <c r="V155" s="50">
        <v>1.048</v>
      </c>
      <c r="W155" s="50">
        <v>1.0491546019013618</v>
      </c>
      <c r="X155" s="50">
        <v>0.96710691134968918</v>
      </c>
      <c r="Y155" s="50">
        <v>0.99855454949461175</v>
      </c>
      <c r="Z155" s="50">
        <v>1.1114445559647181</v>
      </c>
      <c r="AA155" s="51">
        <v>1</v>
      </c>
      <c r="AB155" s="51">
        <v>1</v>
      </c>
      <c r="AC155" s="51">
        <v>1</v>
      </c>
      <c r="AD155" s="51">
        <v>1</v>
      </c>
      <c r="AE155" s="51">
        <v>1</v>
      </c>
      <c r="AF155" s="51">
        <v>1</v>
      </c>
      <c r="AG155" s="52">
        <v>1</v>
      </c>
      <c r="AH155" s="52">
        <v>1</v>
      </c>
      <c r="AI155" s="53">
        <v>72</v>
      </c>
      <c r="AJ155" s="53">
        <v>0</v>
      </c>
      <c r="AK155" s="51">
        <v>2.8092739088687728</v>
      </c>
      <c r="AL155" s="51">
        <v>2.8130097257351387</v>
      </c>
      <c r="AM155" s="51">
        <v>2.9370313537483201</v>
      </c>
      <c r="AN155" s="51">
        <v>2.8864708235564431</v>
      </c>
      <c r="AO155" s="51">
        <v>3.0833552458585332</v>
      </c>
      <c r="AP155" s="51">
        <v>3.05430885927449</v>
      </c>
      <c r="AQ155" s="51">
        <v>3.2643475088212566</v>
      </c>
      <c r="AR155" s="51"/>
      <c r="AS155" s="8"/>
      <c r="AT155" s="54">
        <v>2.8713527281808022</v>
      </c>
      <c r="AU155" s="54">
        <v>3.0966476032616246</v>
      </c>
      <c r="AV155" s="55">
        <v>2.8745161531039303</v>
      </c>
      <c r="AW155" s="55">
        <v>3.0966476032616246</v>
      </c>
      <c r="AX155" s="56">
        <v>-2.8647271819187914E-2</v>
      </c>
      <c r="AY155" s="56">
        <v>0.3466476032616348</v>
      </c>
      <c r="AZ155" s="56">
        <v>0.31800033144244688</v>
      </c>
      <c r="BA155" s="56">
        <v>-0.37529487508082271</v>
      </c>
      <c r="BB155" s="61">
        <v>117</v>
      </c>
      <c r="BC155" s="57">
        <v>126</v>
      </c>
      <c r="BD155" s="57">
        <v>-100</v>
      </c>
      <c r="BE155" s="57">
        <v>-126</v>
      </c>
      <c r="BF155" s="95">
        <v>0.4598286186016356</v>
      </c>
      <c r="BG155" s="58">
        <v>0.4426994028503799</v>
      </c>
      <c r="BH155" s="58">
        <v>0.50029927893068282</v>
      </c>
      <c r="BI155" s="58">
        <v>0.55783500865757718</v>
      </c>
      <c r="BJ155" s="57">
        <v>117</v>
      </c>
      <c r="BK155" s="57">
        <v>126</v>
      </c>
      <c r="BL155" s="57">
        <v>100</v>
      </c>
      <c r="BM155" s="57">
        <v>-126</v>
      </c>
      <c r="BN155" s="58">
        <v>0.46016724818332644</v>
      </c>
      <c r="BO155" s="58">
        <v>0.44211743559666272</v>
      </c>
      <c r="BP155" s="58">
        <v>0.49966831784223087</v>
      </c>
      <c r="BQ155" s="58">
        <v>0.55730045397582439</v>
      </c>
      <c r="BR155" s="36">
        <v>2.0499999999999998</v>
      </c>
      <c r="BS155" s="36">
        <v>3.55</v>
      </c>
      <c r="BT155" s="36">
        <v>0.26595999999999997</v>
      </c>
      <c r="BU155" s="36">
        <v>0.50448999999999999</v>
      </c>
      <c r="BV155" s="36">
        <v>0.57453762755102</v>
      </c>
      <c r="BW155" s="36">
        <v>0.62641000000000002</v>
      </c>
    </row>
    <row r="156" spans="1:75" s="36" customFormat="1" ht="16.75" customHeight="1" x14ac:dyDescent="0.2">
      <c r="A156" s="36" t="s">
        <v>422</v>
      </c>
      <c r="B156" s="36">
        <v>2025020047</v>
      </c>
      <c r="C156" s="35">
        <v>45943</v>
      </c>
      <c r="D156" s="45" t="s">
        <v>6</v>
      </c>
      <c r="E156" s="36" t="s">
        <v>28</v>
      </c>
      <c r="F156" s="45">
        <v>1</v>
      </c>
      <c r="G156" s="45">
        <v>1</v>
      </c>
      <c r="H156" s="36" t="s">
        <v>46</v>
      </c>
      <c r="I156" s="36" t="s">
        <v>314</v>
      </c>
      <c r="J156" s="46" t="s">
        <v>167</v>
      </c>
      <c r="K156" s="47">
        <v>2.97</v>
      </c>
      <c r="L156" s="48">
        <v>0.15</v>
      </c>
      <c r="M156" s="49">
        <v>0.15</v>
      </c>
      <c r="N156" s="36">
        <v>2.9999999999999898</v>
      </c>
      <c r="O156" s="36">
        <v>2.8</v>
      </c>
      <c r="P156" s="36">
        <v>2.9999999999999898</v>
      </c>
      <c r="Q156" s="36">
        <v>2.8499999999999899</v>
      </c>
      <c r="R156" s="50">
        <v>3.1422332082289213</v>
      </c>
      <c r="S156" s="50">
        <v>2.7260440929827423</v>
      </c>
      <c r="T156" s="50">
        <v>3.1422332082289213</v>
      </c>
      <c r="U156" s="50">
        <v>2.7747234517859956</v>
      </c>
      <c r="V156" s="50">
        <v>0.95</v>
      </c>
      <c r="W156" s="50">
        <v>0.95302926576458757</v>
      </c>
      <c r="X156" s="50">
        <v>0.95069287124121604</v>
      </c>
      <c r="Y156" s="50">
        <v>0.99993162693266524</v>
      </c>
      <c r="Z156" s="50">
        <v>0.97907364520166129</v>
      </c>
      <c r="AA156" s="51">
        <v>1</v>
      </c>
      <c r="AB156" s="51">
        <v>1</v>
      </c>
      <c r="AC156" s="51">
        <v>1</v>
      </c>
      <c r="AD156" s="51">
        <v>1</v>
      </c>
      <c r="AE156" s="51">
        <v>1</v>
      </c>
      <c r="AF156" s="51">
        <v>1</v>
      </c>
      <c r="AG156" s="52">
        <v>1</v>
      </c>
      <c r="AH156" s="52">
        <v>1</v>
      </c>
      <c r="AI156" s="53">
        <v>44</v>
      </c>
      <c r="AJ156" s="53">
        <v>2</v>
      </c>
      <c r="AK156" s="51">
        <v>2.9659565010280646</v>
      </c>
      <c r="AL156" s="51">
        <v>2.9923980071081928</v>
      </c>
      <c r="AM156" s="51">
        <v>2.7226009444923456</v>
      </c>
      <c r="AN156" s="51">
        <v>2.7231174167659047</v>
      </c>
      <c r="AO156" s="51">
        <v>2.6005392845356949</v>
      </c>
      <c r="AP156" s="51">
        <v>2.610808080919901</v>
      </c>
      <c r="AQ156" s="51">
        <v>2.6656268311536069</v>
      </c>
      <c r="AR156" s="51"/>
      <c r="AS156" s="8"/>
      <c r="AT156" s="54">
        <v>2.8227017079800123</v>
      </c>
      <c r="AU156" s="54">
        <v>2.7933859136261892</v>
      </c>
      <c r="AV156" s="55">
        <v>2.8227017079800123</v>
      </c>
      <c r="AW156" s="55">
        <v>2.7964634409993852</v>
      </c>
      <c r="AX156" s="56">
        <v>-0.17729829201997749</v>
      </c>
      <c r="AY156" s="56">
        <v>-6.6140863738106681E-3</v>
      </c>
      <c r="AZ156" s="56">
        <v>-0.18391237839378816</v>
      </c>
      <c r="BA156" s="56">
        <v>-0.17068420564616682</v>
      </c>
      <c r="BB156" s="61">
        <v>-104</v>
      </c>
      <c r="BC156" s="57">
        <v>100</v>
      </c>
      <c r="BD156" s="57">
        <v>130</v>
      </c>
      <c r="BE156" s="57">
        <v>159</v>
      </c>
      <c r="BF156" s="95">
        <v>0.5107237451878226</v>
      </c>
      <c r="BG156" s="58">
        <v>0.49879766303262285</v>
      </c>
      <c r="BH156" s="58">
        <v>0.43543748695331963</v>
      </c>
      <c r="BI156" s="58">
        <v>0.38656493185069118</v>
      </c>
      <c r="BJ156" s="57">
        <v>-104</v>
      </c>
      <c r="BK156" s="57">
        <v>100</v>
      </c>
      <c r="BL156" s="57">
        <v>129</v>
      </c>
      <c r="BM156" s="57">
        <v>158</v>
      </c>
      <c r="BN156" s="58">
        <v>0.51023507311664573</v>
      </c>
      <c r="BO156" s="58">
        <v>0.49920162395146261</v>
      </c>
      <c r="BP156" s="58">
        <v>0.43594527959510898</v>
      </c>
      <c r="BQ156" s="58">
        <v>0.3870505909714046</v>
      </c>
      <c r="BR156" s="36">
        <v>2.0499999999999998</v>
      </c>
      <c r="BS156" s="36">
        <v>3.6</v>
      </c>
      <c r="BT156" s="36">
        <v>0.26251999999999998</v>
      </c>
      <c r="BU156" s="36">
        <v>0.49647000000000002</v>
      </c>
      <c r="BV156" s="36">
        <v>0.56559730228531002</v>
      </c>
      <c r="BW156" s="36">
        <v>0.61868999999999996</v>
      </c>
    </row>
    <row r="157" spans="1:75" s="36" customFormat="1" ht="16.75" customHeight="1" x14ac:dyDescent="0.2">
      <c r="A157" s="36" t="s">
        <v>423</v>
      </c>
      <c r="B157" s="36">
        <v>2025020047</v>
      </c>
      <c r="C157" s="35">
        <v>45943</v>
      </c>
      <c r="D157" s="45" t="s">
        <v>9</v>
      </c>
      <c r="E157" s="36" t="s">
        <v>33</v>
      </c>
      <c r="F157" s="45">
        <v>1</v>
      </c>
      <c r="G157" s="45">
        <v>1</v>
      </c>
      <c r="H157" s="36" t="s">
        <v>47</v>
      </c>
      <c r="I157" s="36" t="s">
        <v>424</v>
      </c>
      <c r="J157" s="46" t="s">
        <v>229</v>
      </c>
      <c r="K157" s="47">
        <v>2.97</v>
      </c>
      <c r="L157" s="48">
        <v>0.15</v>
      </c>
      <c r="M157" s="49">
        <v>0.15</v>
      </c>
      <c r="N157" s="36">
        <v>2.8499999999999899</v>
      </c>
      <c r="O157" s="36">
        <v>3</v>
      </c>
      <c r="P157" s="36">
        <v>2.8499999999999899</v>
      </c>
      <c r="Q157" s="36">
        <v>2.9999999999999898</v>
      </c>
      <c r="R157" s="50">
        <v>3.0266518532231284</v>
      </c>
      <c r="S157" s="50">
        <v>2.9913713057226028</v>
      </c>
      <c r="T157" s="50">
        <v>3.0266518532231284</v>
      </c>
      <c r="U157" s="50">
        <v>2.9913713057225926</v>
      </c>
      <c r="V157" s="50">
        <v>1.048</v>
      </c>
      <c r="W157" s="50">
        <v>1.0491546019013618</v>
      </c>
      <c r="X157" s="50">
        <v>0.91670065471122741</v>
      </c>
      <c r="Y157" s="50">
        <v>0.9986385525347018</v>
      </c>
      <c r="Z157" s="50">
        <v>1.053747035993513</v>
      </c>
      <c r="AA157" s="51">
        <v>1</v>
      </c>
      <c r="AB157" s="51">
        <v>1</v>
      </c>
      <c r="AC157" s="51">
        <v>1</v>
      </c>
      <c r="AD157" s="51">
        <v>1</v>
      </c>
      <c r="AE157" s="51">
        <v>1</v>
      </c>
      <c r="AF157" s="51">
        <v>1</v>
      </c>
      <c r="AG157" s="52">
        <v>1</v>
      </c>
      <c r="AH157" s="52">
        <v>1</v>
      </c>
      <c r="AI157" s="53">
        <v>65</v>
      </c>
      <c r="AJ157" s="53">
        <v>0</v>
      </c>
      <c r="AK157" s="51">
        <v>2.9697969319900159</v>
      </c>
      <c r="AL157" s="51">
        <v>2.9783251701749829</v>
      </c>
      <c r="AM157" s="51">
        <v>2.8235578275864119</v>
      </c>
      <c r="AN157" s="51">
        <v>2.8487298493068405</v>
      </c>
      <c r="AO157" s="51">
        <v>2.9916010498687631</v>
      </c>
      <c r="AP157" s="51">
        <v>3.0156831894326341</v>
      </c>
      <c r="AQ157" s="51">
        <v>2.9753156917754642</v>
      </c>
      <c r="AR157" s="51"/>
      <c r="AS157" s="8"/>
      <c r="AT157" s="54">
        <v>2.7933859136261892</v>
      </c>
      <c r="AU157" s="54">
        <v>2.8227017079800123</v>
      </c>
      <c r="AV157" s="55">
        <v>2.7964634409993852</v>
      </c>
      <c r="AW157" s="55">
        <v>2.8227017079800123</v>
      </c>
      <c r="AX157" s="56">
        <v>-5.6614086373800721E-2</v>
      </c>
      <c r="AY157" s="56">
        <v>-0.1772982920199877</v>
      </c>
      <c r="AZ157" s="56">
        <v>-0.23391237839378842</v>
      </c>
      <c r="BA157" s="56">
        <v>0.12068420564618698</v>
      </c>
      <c r="BB157" s="61">
        <v>104</v>
      </c>
      <c r="BC157" s="57">
        <v>-100</v>
      </c>
      <c r="BD157" s="57">
        <v>-130</v>
      </c>
      <c r="BE157" s="57">
        <v>-159</v>
      </c>
      <c r="BF157" s="95">
        <v>0.4892762548121774</v>
      </c>
      <c r="BG157" s="58">
        <v>0.50120233696737715</v>
      </c>
      <c r="BH157" s="58">
        <v>0.56456251304668037</v>
      </c>
      <c r="BI157" s="58">
        <v>0.61343506814930882</v>
      </c>
      <c r="BJ157" s="57">
        <v>104</v>
      </c>
      <c r="BK157" s="57">
        <v>-100</v>
      </c>
      <c r="BL157" s="57">
        <v>-129</v>
      </c>
      <c r="BM157" s="57">
        <v>-158</v>
      </c>
      <c r="BN157" s="58">
        <v>0.48976492688335427</v>
      </c>
      <c r="BO157" s="58">
        <v>0.50079837604853739</v>
      </c>
      <c r="BP157" s="58">
        <v>0.56405472040489102</v>
      </c>
      <c r="BQ157" s="58">
        <v>0.6129494090285954</v>
      </c>
      <c r="BR157" s="36">
        <v>2.0499999999999998</v>
      </c>
      <c r="BS157" s="36">
        <v>3.65</v>
      </c>
      <c r="BT157" s="36">
        <v>0.25481999999999999</v>
      </c>
      <c r="BU157" s="36">
        <v>0.48704999999999998</v>
      </c>
      <c r="BV157" s="36">
        <v>0.55563794834352398</v>
      </c>
      <c r="BW157" s="36">
        <v>0.61048999999999998</v>
      </c>
    </row>
    <row r="158" spans="1:75" s="36" customFormat="1" ht="16.75" customHeight="1" x14ac:dyDescent="0.2">
      <c r="A158" s="36" t="s">
        <v>425</v>
      </c>
      <c r="B158" s="36">
        <v>2025020048</v>
      </c>
      <c r="C158" s="35">
        <v>45943</v>
      </c>
      <c r="D158" s="45" t="s">
        <v>6</v>
      </c>
      <c r="E158" s="36" t="s">
        <v>15</v>
      </c>
      <c r="F158" s="45">
        <v>1</v>
      </c>
      <c r="G158" s="45">
        <v>1</v>
      </c>
      <c r="H158" s="36" t="s">
        <v>46</v>
      </c>
      <c r="I158" s="36" t="s">
        <v>426</v>
      </c>
      <c r="J158" s="36" t="s">
        <v>192</v>
      </c>
      <c r="K158" s="47">
        <v>2.97</v>
      </c>
      <c r="L158" s="48">
        <v>0.15</v>
      </c>
      <c r="M158" s="49">
        <v>0.15</v>
      </c>
      <c r="N158" s="36">
        <v>3.2499999999999898</v>
      </c>
      <c r="O158" s="36">
        <v>2.57</v>
      </c>
      <c r="P158" s="36">
        <v>3.2499999999999898</v>
      </c>
      <c r="Q158" s="36">
        <v>2.69999999999999</v>
      </c>
      <c r="R158" s="50">
        <v>3.0624166255560978</v>
      </c>
      <c r="S158" s="50">
        <v>2.6813388278078785</v>
      </c>
      <c r="T158" s="50">
        <v>3.0624166255560978</v>
      </c>
      <c r="U158" s="50">
        <v>2.8169707529499006</v>
      </c>
      <c r="V158" s="50">
        <v>0.95</v>
      </c>
      <c r="W158" s="50">
        <v>0.95302926576458757</v>
      </c>
      <c r="X158" s="50">
        <v>1.1669598913371548</v>
      </c>
      <c r="Y158" s="50">
        <v>0.86085288363348522</v>
      </c>
      <c r="Z158" s="50">
        <v>1.0612385014788484</v>
      </c>
      <c r="AA158" s="51">
        <v>1</v>
      </c>
      <c r="AB158" s="51">
        <v>1</v>
      </c>
      <c r="AC158" s="51">
        <v>1</v>
      </c>
      <c r="AD158" s="51">
        <v>1</v>
      </c>
      <c r="AE158" s="51">
        <v>1</v>
      </c>
      <c r="AF158" s="51">
        <v>1</v>
      </c>
      <c r="AG158" s="52">
        <v>1</v>
      </c>
      <c r="AH158" s="52">
        <v>1</v>
      </c>
      <c r="AI158" s="53">
        <v>66</v>
      </c>
      <c r="AJ158" s="53">
        <v>0</v>
      </c>
      <c r="AK158" s="51">
        <v>3.0256161597147191</v>
      </c>
      <c r="AL158" s="51">
        <v>3.0311362295909259</v>
      </c>
      <c r="AM158" s="51">
        <v>3.004082806168868</v>
      </c>
      <c r="AN158" s="51">
        <v>2.9556712094147195</v>
      </c>
      <c r="AO158" s="51">
        <v>3.1900743494423836</v>
      </c>
      <c r="AP158" s="51">
        <v>3.1383941969630089</v>
      </c>
      <c r="AQ158" s="51">
        <v>3.1880483355370233</v>
      </c>
      <c r="AR158" s="51"/>
      <c r="AS158" s="8"/>
      <c r="AT158" s="54">
        <v>3.2007391815739079</v>
      </c>
      <c r="AU158" s="54">
        <v>2.876173751744858</v>
      </c>
      <c r="AV158" s="55">
        <v>3.2007391815739079</v>
      </c>
      <c r="AW158" s="55">
        <v>2.8793424880830374</v>
      </c>
      <c r="AX158" s="56">
        <v>-4.9260818426081876E-2</v>
      </c>
      <c r="AY158" s="56">
        <v>0.30617375174485817</v>
      </c>
      <c r="AZ158" s="56">
        <v>0.25691293331877629</v>
      </c>
      <c r="BA158" s="56">
        <v>-0.35543457017094005</v>
      </c>
      <c r="BB158" s="61">
        <v>-125</v>
      </c>
      <c r="BC158" s="57">
        <v>-134</v>
      </c>
      <c r="BD158" s="57">
        <v>-108</v>
      </c>
      <c r="BE158" s="57">
        <v>118</v>
      </c>
      <c r="BF158" s="95">
        <v>0.55507575829850753</v>
      </c>
      <c r="BG158" s="58">
        <v>0.57311553515204428</v>
      </c>
      <c r="BH158" s="58">
        <v>0.5181327700873839</v>
      </c>
      <c r="BI158" s="58">
        <v>0.45901336365861678</v>
      </c>
      <c r="BJ158" s="57">
        <v>-125</v>
      </c>
      <c r="BK158" s="57">
        <v>-135</v>
      </c>
      <c r="BL158" s="57">
        <v>-108</v>
      </c>
      <c r="BM158" s="57">
        <v>118</v>
      </c>
      <c r="BN158" s="58">
        <v>0.55481432247297924</v>
      </c>
      <c r="BO158" s="58">
        <v>0.57357168731261554</v>
      </c>
      <c r="BP158" s="58">
        <v>0.51865874366555653</v>
      </c>
      <c r="BQ158" s="58">
        <v>0.4594898519462689</v>
      </c>
      <c r="BR158" s="36">
        <v>2.0499999999999998</v>
      </c>
      <c r="BS158" s="36">
        <v>3.7</v>
      </c>
      <c r="BT158" s="36">
        <v>0.24959999999999999</v>
      </c>
      <c r="BU158" s="36">
        <v>0.48105999999999999</v>
      </c>
      <c r="BV158" s="36">
        <v>0.54858537364153603</v>
      </c>
      <c r="BW158" s="36">
        <v>0.60414999999999996</v>
      </c>
    </row>
    <row r="159" spans="1:75" s="36" customFormat="1" ht="16.75" customHeight="1" x14ac:dyDescent="0.2">
      <c r="A159" s="36" t="s">
        <v>427</v>
      </c>
      <c r="B159" s="36">
        <v>2025020048</v>
      </c>
      <c r="C159" s="35">
        <v>45943</v>
      </c>
      <c r="D159" s="45" t="s">
        <v>9</v>
      </c>
      <c r="E159" s="36" t="s">
        <v>14</v>
      </c>
      <c r="F159" s="45">
        <v>1</v>
      </c>
      <c r="G159" s="45">
        <v>1</v>
      </c>
      <c r="H159" s="36" t="s">
        <v>47</v>
      </c>
      <c r="I159" s="36" t="s">
        <v>328</v>
      </c>
      <c r="J159" s="46" t="s">
        <v>155</v>
      </c>
      <c r="K159" s="47">
        <v>2.97</v>
      </c>
      <c r="L159" s="48">
        <v>0.15</v>
      </c>
      <c r="M159" s="49">
        <v>0.15</v>
      </c>
      <c r="N159" s="36">
        <v>2.69999999999999</v>
      </c>
      <c r="O159" s="36">
        <v>3</v>
      </c>
      <c r="P159" s="36">
        <v>2.69999999999999</v>
      </c>
      <c r="Q159" s="36">
        <v>3.2499999999999898</v>
      </c>
      <c r="R159" s="50">
        <v>2.3974846001917549</v>
      </c>
      <c r="S159" s="50">
        <v>3.2381779810900109</v>
      </c>
      <c r="T159" s="50">
        <v>2.3974846001917549</v>
      </c>
      <c r="U159" s="50">
        <v>3.5080261461808342</v>
      </c>
      <c r="V159" s="50">
        <v>1.048</v>
      </c>
      <c r="W159" s="50">
        <v>1.0491546019013618</v>
      </c>
      <c r="X159" s="50">
        <v>1.0114756923127501</v>
      </c>
      <c r="Y159" s="50">
        <v>1.0187259797019255</v>
      </c>
      <c r="Z159" s="50">
        <v>0.95423846846827454</v>
      </c>
      <c r="AA159" s="51">
        <v>1</v>
      </c>
      <c r="AB159" s="51">
        <v>1</v>
      </c>
      <c r="AC159" s="51">
        <v>1</v>
      </c>
      <c r="AD159" s="51">
        <v>1</v>
      </c>
      <c r="AE159" s="51">
        <v>1</v>
      </c>
      <c r="AF159" s="51">
        <v>1</v>
      </c>
      <c r="AG159" s="52">
        <v>1</v>
      </c>
      <c r="AH159" s="52">
        <v>1</v>
      </c>
      <c r="AI159" s="53">
        <v>51</v>
      </c>
      <c r="AJ159" s="53">
        <v>9</v>
      </c>
      <c r="AK159" s="51">
        <v>2.5567330643914512</v>
      </c>
      <c r="AL159" s="51">
        <v>2.5328457947614966</v>
      </c>
      <c r="AM159" s="51">
        <v>3.46587087727135</v>
      </c>
      <c r="AN159" s="51">
        <v>3.4317169428441492</v>
      </c>
      <c r="AO159" s="51">
        <v>3.3283680137207097</v>
      </c>
      <c r="AP159" s="51">
        <v>3.2926119112580565</v>
      </c>
      <c r="AQ159" s="51">
        <v>3.307267317836208</v>
      </c>
      <c r="AR159" s="51"/>
      <c r="AS159" s="8"/>
      <c r="AT159" s="54">
        <v>2.876173751744858</v>
      </c>
      <c r="AU159" s="54">
        <v>3.2007391815739079</v>
      </c>
      <c r="AV159" s="55">
        <v>2.8793424880830374</v>
      </c>
      <c r="AW159" s="55">
        <v>3.2007391815739079</v>
      </c>
      <c r="AX159" s="56">
        <v>0.17617375174486805</v>
      </c>
      <c r="AY159" s="56">
        <v>0.20073918157390791</v>
      </c>
      <c r="AZ159" s="56">
        <v>0.37691293331877596</v>
      </c>
      <c r="BA159" s="56">
        <v>-2.4565429829039864E-2</v>
      </c>
      <c r="BB159" s="61">
        <v>125</v>
      </c>
      <c r="BC159" s="57">
        <v>134</v>
      </c>
      <c r="BD159" s="57">
        <v>108</v>
      </c>
      <c r="BE159" s="57">
        <v>-118</v>
      </c>
      <c r="BF159" s="95">
        <v>0.44492424170149247</v>
      </c>
      <c r="BG159" s="58">
        <v>0.42688446484795578</v>
      </c>
      <c r="BH159" s="58">
        <v>0.48186722991261605</v>
      </c>
      <c r="BI159" s="58">
        <v>0.54098663634138322</v>
      </c>
      <c r="BJ159" s="57">
        <v>125</v>
      </c>
      <c r="BK159" s="57">
        <v>135</v>
      </c>
      <c r="BL159" s="57">
        <v>108</v>
      </c>
      <c r="BM159" s="57">
        <v>-118</v>
      </c>
      <c r="BN159" s="58">
        <v>0.44518567752702076</v>
      </c>
      <c r="BO159" s="58">
        <v>0.4264283126873844</v>
      </c>
      <c r="BP159" s="58">
        <v>0.48134125633444347</v>
      </c>
      <c r="BQ159" s="58">
        <v>0.5405101480537311</v>
      </c>
      <c r="BR159" s="36">
        <v>2.0499999999999998</v>
      </c>
      <c r="BS159" s="36">
        <v>3.75</v>
      </c>
      <c r="BT159" s="36">
        <v>0.24428</v>
      </c>
      <c r="BU159" s="36">
        <v>0.47471000000000002</v>
      </c>
      <c r="BV159" s="36">
        <v>0.54156636814785197</v>
      </c>
      <c r="BW159" s="36">
        <v>0.59816000000000003</v>
      </c>
    </row>
    <row r="160" spans="1:75" s="36" customFormat="1" ht="16.75" customHeight="1" x14ac:dyDescent="0.2">
      <c r="A160" s="36" t="s">
        <v>428</v>
      </c>
      <c r="B160" s="36">
        <v>2025020051</v>
      </c>
      <c r="C160" s="35">
        <v>45944</v>
      </c>
      <c r="D160" s="45" t="s">
        <v>6</v>
      </c>
      <c r="E160" s="36" t="s">
        <v>17</v>
      </c>
      <c r="F160" s="45">
        <v>2</v>
      </c>
      <c r="G160" s="45">
        <v>1</v>
      </c>
      <c r="H160" s="36" t="s">
        <v>44</v>
      </c>
      <c r="I160" s="36" t="s">
        <v>429</v>
      </c>
      <c r="J160" s="46" t="s">
        <v>163</v>
      </c>
      <c r="K160" s="47">
        <v>2.97</v>
      </c>
      <c r="L160" s="48">
        <v>0.15</v>
      </c>
      <c r="M160" s="49">
        <v>0.15</v>
      </c>
      <c r="N160" s="36">
        <v>3.0999999999999899</v>
      </c>
      <c r="O160" s="36">
        <v>2.7999999999999901</v>
      </c>
      <c r="P160" s="36">
        <v>2.4</v>
      </c>
      <c r="Q160" s="36">
        <v>3.25</v>
      </c>
      <c r="R160" s="50">
        <v>3.4665427062983336</v>
      </c>
      <c r="S160" s="50">
        <v>2.7587658556180155</v>
      </c>
      <c r="T160" s="50">
        <v>2.6837749984245249</v>
      </c>
      <c r="U160" s="50">
        <v>3.2021389395566362</v>
      </c>
      <c r="V160" s="50">
        <v>0.96</v>
      </c>
      <c r="W160" s="50">
        <v>0.96305398776725637</v>
      </c>
      <c r="X160" s="50">
        <v>0.9779424901508369</v>
      </c>
      <c r="Y160" s="50">
        <v>1.0000223615523296</v>
      </c>
      <c r="Z160" s="50">
        <v>0.9924778240012635</v>
      </c>
      <c r="AA160" s="51">
        <v>1</v>
      </c>
      <c r="AB160" s="51">
        <v>1</v>
      </c>
      <c r="AC160" s="51">
        <v>1</v>
      </c>
      <c r="AD160" s="51">
        <v>1</v>
      </c>
      <c r="AE160" s="51">
        <v>1</v>
      </c>
      <c r="AF160" s="51">
        <v>1</v>
      </c>
      <c r="AG160" s="52">
        <v>1</v>
      </c>
      <c r="AH160" s="52">
        <v>1</v>
      </c>
      <c r="AI160" s="53">
        <v>73</v>
      </c>
      <c r="AJ160" s="53">
        <v>0</v>
      </c>
      <c r="AK160" s="51">
        <v>3.4619865917230674</v>
      </c>
      <c r="AL160" s="51">
        <v>3.4450577354821963</v>
      </c>
      <c r="AM160" s="51">
        <v>2.7919382808735316</v>
      </c>
      <c r="AN160" s="51">
        <v>2.7869624170852041</v>
      </c>
      <c r="AO160" s="51">
        <v>2.6939763581488934</v>
      </c>
      <c r="AP160" s="51">
        <v>2.7005819944234721</v>
      </c>
      <c r="AQ160" s="51">
        <v>2.7709368297471912</v>
      </c>
      <c r="AR160" s="51"/>
      <c r="AS160" s="8"/>
      <c r="AT160" s="54">
        <v>3.0861079947346766</v>
      </c>
      <c r="AU160" s="54">
        <v>2.8393039124237456</v>
      </c>
      <c r="AV160" s="55">
        <v>3.0861079947346766</v>
      </c>
      <c r="AW160" s="55">
        <v>2.8336682399219457</v>
      </c>
      <c r="AX160" s="56">
        <v>-1.3892005265313312E-2</v>
      </c>
      <c r="AY160" s="56">
        <v>3.9303912423755527E-2</v>
      </c>
      <c r="AZ160" s="56">
        <v>2.5411907158442215E-2</v>
      </c>
      <c r="BA160" s="56">
        <v>-5.3195917689068839E-2</v>
      </c>
      <c r="BB160" s="61">
        <v>-119</v>
      </c>
      <c r="BC160" s="57">
        <v>-122</v>
      </c>
      <c r="BD160" s="57">
        <v>103</v>
      </c>
      <c r="BE160" s="57">
        <v>130</v>
      </c>
      <c r="BF160" s="95">
        <v>0.54340196992984324</v>
      </c>
      <c r="BG160" s="58">
        <v>0.5498407954623763</v>
      </c>
      <c r="BH160" s="58">
        <v>0.49170615484668545</v>
      </c>
      <c r="BI160" s="58">
        <v>0.43546218301907313</v>
      </c>
      <c r="BJ160" s="57">
        <v>-119</v>
      </c>
      <c r="BK160" s="57">
        <v>-122</v>
      </c>
      <c r="BL160" s="57">
        <v>104</v>
      </c>
      <c r="BM160" s="57">
        <v>130</v>
      </c>
      <c r="BN160" s="58">
        <v>0.54397090031921813</v>
      </c>
      <c r="BO160" s="58">
        <v>0.54883744799584322</v>
      </c>
      <c r="BP160" s="58">
        <v>0.49063525754430881</v>
      </c>
      <c r="BQ160" s="58">
        <v>0.43456578654737443</v>
      </c>
      <c r="BR160" s="36">
        <v>2.0499999999999998</v>
      </c>
      <c r="BS160" s="36">
        <v>3.8</v>
      </c>
      <c r="BT160" s="36">
        <v>0.23979</v>
      </c>
      <c r="BU160" s="36">
        <v>0.46366000000000002</v>
      </c>
      <c r="BV160" s="36">
        <v>0.52940706317580299</v>
      </c>
      <c r="BW160" s="36">
        <v>0.58784999999999998</v>
      </c>
    </row>
    <row r="161" spans="1:75" s="36" customFormat="1" ht="16.75" customHeight="1" x14ac:dyDescent="0.2">
      <c r="A161" s="36" t="s">
        <v>430</v>
      </c>
      <c r="B161" s="36">
        <v>2025020051</v>
      </c>
      <c r="C161" s="35">
        <v>45944</v>
      </c>
      <c r="D161" s="45" t="s">
        <v>9</v>
      </c>
      <c r="E161" s="36" t="s">
        <v>20</v>
      </c>
      <c r="F161" s="45">
        <v>1</v>
      </c>
      <c r="G161" s="45">
        <v>2</v>
      </c>
      <c r="H161" s="36" t="s">
        <v>45</v>
      </c>
      <c r="I161" s="36" t="s">
        <v>334</v>
      </c>
      <c r="J161" s="46" t="s">
        <v>177</v>
      </c>
      <c r="K161" s="47">
        <v>2.97</v>
      </c>
      <c r="L161" s="48">
        <v>0.15</v>
      </c>
      <c r="M161" s="49">
        <v>0.15</v>
      </c>
      <c r="N161" s="36">
        <v>2.7999999999999901</v>
      </c>
      <c r="O161" s="36">
        <v>3.0999999999999899</v>
      </c>
      <c r="P161" s="36">
        <v>3.25</v>
      </c>
      <c r="Q161" s="36">
        <v>2.4</v>
      </c>
      <c r="R161" s="50">
        <v>2.9054297828842643</v>
      </c>
      <c r="S161" s="50">
        <v>2.9083116211698776</v>
      </c>
      <c r="T161" s="50">
        <v>3.3723738551335334</v>
      </c>
      <c r="U161" s="50">
        <v>2.2515960938089448</v>
      </c>
      <c r="V161" s="50">
        <v>1.0349999999999999</v>
      </c>
      <c r="W161" s="50">
        <v>1.0329456510400874</v>
      </c>
      <c r="X161" s="50">
        <v>0.94004655921667724</v>
      </c>
      <c r="Y161" s="50">
        <v>1.1656520510852078</v>
      </c>
      <c r="Z161" s="50">
        <v>0.94951359890706888</v>
      </c>
      <c r="AA161" s="51">
        <v>0.99</v>
      </c>
      <c r="AB161" s="51">
        <v>1</v>
      </c>
      <c r="AC161" s="51">
        <v>1</v>
      </c>
      <c r="AD161" s="51">
        <v>1</v>
      </c>
      <c r="AE161" s="51">
        <v>1</v>
      </c>
      <c r="AF161" s="51">
        <v>1</v>
      </c>
      <c r="AG161" s="52">
        <v>1</v>
      </c>
      <c r="AH161" s="52">
        <v>1</v>
      </c>
      <c r="AI161" s="53">
        <v>77</v>
      </c>
      <c r="AJ161" s="53">
        <v>12</v>
      </c>
      <c r="AK161" s="51">
        <v>2.9700664138104194</v>
      </c>
      <c r="AL161" s="51">
        <v>2.9708771607971047</v>
      </c>
      <c r="AM161" s="51">
        <v>2.9044891957479857</v>
      </c>
      <c r="AN161" s="51">
        <v>2.89</v>
      </c>
      <c r="AO161" s="51">
        <v>2.8119953602337882</v>
      </c>
      <c r="AP161" s="51">
        <v>2.804418271322759</v>
      </c>
      <c r="AQ161" s="51">
        <v>2.757851989241368</v>
      </c>
      <c r="AR161" s="51"/>
      <c r="AS161" s="8"/>
      <c r="AT161" s="54">
        <v>2.8393039124237456</v>
      </c>
      <c r="AU161" s="54">
        <v>3.0861079947346766</v>
      </c>
      <c r="AV161" s="55">
        <v>2.8336682399219457</v>
      </c>
      <c r="AW161" s="55">
        <v>3.0861079947346766</v>
      </c>
      <c r="AX161" s="56">
        <v>3.9303912423755527E-2</v>
      </c>
      <c r="AY161" s="56">
        <v>-1.3892005265313312E-2</v>
      </c>
      <c r="AZ161" s="56">
        <v>2.5411907158442215E-2</v>
      </c>
      <c r="BA161" s="56">
        <v>5.3195917689068839E-2</v>
      </c>
      <c r="BB161" s="61">
        <v>119</v>
      </c>
      <c r="BC161" s="57">
        <v>122</v>
      </c>
      <c r="BD161" s="57">
        <v>-103</v>
      </c>
      <c r="BE161" s="57">
        <v>-130</v>
      </c>
      <c r="BF161" s="95">
        <v>0.45659803007015676</v>
      </c>
      <c r="BG161" s="58">
        <v>0.45015920453762376</v>
      </c>
      <c r="BH161" s="58">
        <v>0.50829384515331455</v>
      </c>
      <c r="BI161" s="58">
        <v>0.56453781698092687</v>
      </c>
      <c r="BJ161" s="57">
        <v>119</v>
      </c>
      <c r="BK161" s="57">
        <v>122</v>
      </c>
      <c r="BL161" s="57">
        <v>-104</v>
      </c>
      <c r="BM161" s="57">
        <v>-130</v>
      </c>
      <c r="BN161" s="58">
        <v>0.45602909968078187</v>
      </c>
      <c r="BO161" s="58">
        <v>0.45116255200415678</v>
      </c>
      <c r="BP161" s="58">
        <v>0.50936474245569119</v>
      </c>
      <c r="BQ161" s="58">
        <v>0.56543421345262557</v>
      </c>
      <c r="BR161" s="36">
        <v>2.0499999999999998</v>
      </c>
      <c r="BS161" s="36">
        <v>3.85</v>
      </c>
      <c r="BT161" s="36">
        <v>0.23322999999999999</v>
      </c>
      <c r="BU161" s="36">
        <v>0.45533000000000001</v>
      </c>
      <c r="BV161" s="36">
        <v>0.520204732145917</v>
      </c>
      <c r="BW161" s="36">
        <v>0.58004</v>
      </c>
    </row>
    <row r="162" spans="1:75" s="36" customFormat="1" ht="16.75" customHeight="1" x14ac:dyDescent="0.2">
      <c r="A162" s="36" t="s">
        <v>431</v>
      </c>
      <c r="B162" s="36">
        <v>2025020049</v>
      </c>
      <c r="C162" s="35">
        <v>45944</v>
      </c>
      <c r="D162" s="45" t="s">
        <v>6</v>
      </c>
      <c r="E162" s="36" t="s">
        <v>35</v>
      </c>
      <c r="F162" s="45">
        <v>0</v>
      </c>
      <c r="G162" s="45">
        <v>0</v>
      </c>
      <c r="H162" s="36" t="s">
        <v>50</v>
      </c>
      <c r="I162" s="36" t="s">
        <v>432</v>
      </c>
      <c r="J162" s="36" t="s">
        <v>230</v>
      </c>
      <c r="K162" s="47">
        <v>2.97</v>
      </c>
      <c r="L162" s="48">
        <v>0.15</v>
      </c>
      <c r="M162" s="49">
        <v>0.15</v>
      </c>
      <c r="N162" s="36">
        <v>2.7499999999999898</v>
      </c>
      <c r="O162" s="36">
        <v>3.4999999999999898</v>
      </c>
      <c r="P162" s="36">
        <v>2.9</v>
      </c>
      <c r="Q162" s="36">
        <v>3.3</v>
      </c>
      <c r="R162" s="50">
        <v>2.7265924310189615</v>
      </c>
      <c r="S162" s="50">
        <v>3.0777424734464756</v>
      </c>
      <c r="T162" s="50">
        <v>2.8753156545290977</v>
      </c>
      <c r="U162" s="50">
        <v>2.9018714749638286</v>
      </c>
      <c r="V162" s="50">
        <v>0.96699999999999997</v>
      </c>
      <c r="W162" s="50">
        <v>0.96943075693561398</v>
      </c>
      <c r="X162" s="50">
        <v>0.96332297713714776</v>
      </c>
      <c r="Y162" s="50">
        <v>1.044335454686552</v>
      </c>
      <c r="Z162" s="50">
        <v>1.0528157312141144</v>
      </c>
      <c r="AA162" s="51">
        <v>1</v>
      </c>
      <c r="AB162" s="51">
        <v>1</v>
      </c>
      <c r="AC162" s="51">
        <v>1</v>
      </c>
      <c r="AD162" s="51">
        <v>1</v>
      </c>
      <c r="AE162" s="51">
        <v>1</v>
      </c>
      <c r="AF162" s="51">
        <v>1</v>
      </c>
      <c r="AG162" s="52">
        <v>1</v>
      </c>
      <c r="AH162" s="52">
        <v>1</v>
      </c>
      <c r="AI162" s="53">
        <v>80</v>
      </c>
      <c r="AJ162" s="53">
        <v>0</v>
      </c>
      <c r="AK162" s="51">
        <v>2.8123514529823397</v>
      </c>
      <c r="AL162" s="51">
        <v>2.8028338722168114</v>
      </c>
      <c r="AM162" s="51">
        <v>3.1284324145206566</v>
      </c>
      <c r="AN162" s="51">
        <v>3.1208289233595292</v>
      </c>
      <c r="AO162" s="51">
        <v>3.221380991064176</v>
      </c>
      <c r="AP162" s="51">
        <v>3.2242181963050927</v>
      </c>
      <c r="AQ162" s="51">
        <v>3.2936628600475024</v>
      </c>
      <c r="AR162" s="51"/>
      <c r="AS162" s="8"/>
      <c r="AT162" s="54">
        <v>2.8293830095172194</v>
      </c>
      <c r="AU162" s="54">
        <v>3.5428795675478755</v>
      </c>
      <c r="AV162" s="55">
        <v>2.8293830095172194</v>
      </c>
      <c r="AW162" s="55">
        <v>3.5576444570298738</v>
      </c>
      <c r="AX162" s="56">
        <v>7.9383009517229652E-2</v>
      </c>
      <c r="AY162" s="56">
        <v>4.2879567547885689E-2</v>
      </c>
      <c r="AZ162" s="56">
        <v>0.12226257706511534</v>
      </c>
      <c r="BA162" s="56">
        <v>3.6503441969343964E-2</v>
      </c>
      <c r="BB162" s="61">
        <v>157</v>
      </c>
      <c r="BC162" s="57">
        <v>-162</v>
      </c>
      <c r="BD162" s="57">
        <v>-132</v>
      </c>
      <c r="BE162" s="57">
        <v>-102</v>
      </c>
      <c r="BF162" s="95">
        <v>0.38870412114915076</v>
      </c>
      <c r="BG162" s="58">
        <v>0.6181992479856202</v>
      </c>
      <c r="BH162" s="58">
        <v>0.5693051329012444</v>
      </c>
      <c r="BI162" s="58">
        <v>0.50467593273411804</v>
      </c>
      <c r="BJ162" s="57">
        <v>159</v>
      </c>
      <c r="BK162" s="57">
        <v>-164</v>
      </c>
      <c r="BL162" s="57">
        <v>-134</v>
      </c>
      <c r="BM162" s="57">
        <v>-103</v>
      </c>
      <c r="BN162" s="58">
        <v>0.38677483652156552</v>
      </c>
      <c r="BO162" s="58">
        <v>0.6206245799195711</v>
      </c>
      <c r="BP162" s="58">
        <v>0.57206761657449168</v>
      </c>
      <c r="BQ162" s="58">
        <v>0.50715703938093837</v>
      </c>
      <c r="BR162" s="36">
        <v>2.0499999999999998</v>
      </c>
      <c r="BS162" s="36">
        <v>3.9</v>
      </c>
      <c r="BT162" s="36">
        <v>0.23230999999999999</v>
      </c>
      <c r="BU162" s="36">
        <v>0.44579000000000002</v>
      </c>
      <c r="BV162" s="36">
        <v>0.51041344645576403</v>
      </c>
      <c r="BW162" s="36">
        <v>0.57240000000000002</v>
      </c>
    </row>
    <row r="163" spans="1:75" s="36" customFormat="1" ht="16.75" customHeight="1" x14ac:dyDescent="0.2">
      <c r="A163" s="36" t="s">
        <v>433</v>
      </c>
      <c r="B163" s="36">
        <v>2025020049</v>
      </c>
      <c r="C163" s="35">
        <v>45944</v>
      </c>
      <c r="D163" s="45" t="s">
        <v>9</v>
      </c>
      <c r="E163" s="36" t="s">
        <v>18</v>
      </c>
      <c r="F163" s="45">
        <v>0</v>
      </c>
      <c r="G163" s="45">
        <v>0</v>
      </c>
      <c r="H163" s="36" t="s">
        <v>51</v>
      </c>
      <c r="I163" s="36" t="s">
        <v>434</v>
      </c>
      <c r="J163" s="36" t="s">
        <v>304</v>
      </c>
      <c r="K163" s="47">
        <v>2.97</v>
      </c>
      <c r="L163" s="48">
        <v>0.15</v>
      </c>
      <c r="M163" s="49">
        <v>0.15</v>
      </c>
      <c r="N163" s="36">
        <v>3.4999999999999898</v>
      </c>
      <c r="O163" s="36">
        <v>2.7499999999999898</v>
      </c>
      <c r="P163" s="36">
        <v>3.3</v>
      </c>
      <c r="Q163" s="36">
        <v>2.9</v>
      </c>
      <c r="R163" s="50">
        <v>3.0514198882396983</v>
      </c>
      <c r="S163" s="50">
        <v>2.7738246341335637</v>
      </c>
      <c r="T163" s="50">
        <v>2.8770530374831522</v>
      </c>
      <c r="U163" s="50">
        <v>2.925124159631769</v>
      </c>
      <c r="V163" s="50">
        <v>1.03</v>
      </c>
      <c r="W163" s="50">
        <v>1.0342925072321845</v>
      </c>
      <c r="X163" s="50">
        <v>1.0533442473133523</v>
      </c>
      <c r="Y163" s="50">
        <v>0.94691968113883485</v>
      </c>
      <c r="Z163" s="63">
        <v>1.08</v>
      </c>
      <c r="AA163" s="51">
        <v>1</v>
      </c>
      <c r="AB163" s="51">
        <v>1</v>
      </c>
      <c r="AC163" s="51">
        <v>1</v>
      </c>
      <c r="AD163" s="51">
        <v>1</v>
      </c>
      <c r="AE163" s="51">
        <v>1</v>
      </c>
      <c r="AF163" s="51">
        <v>1</v>
      </c>
      <c r="AG163" s="52">
        <v>1</v>
      </c>
      <c r="AH163" s="52">
        <v>1</v>
      </c>
      <c r="AI163" s="53">
        <v>87</v>
      </c>
      <c r="AJ163" s="53">
        <v>0</v>
      </c>
      <c r="AK163" s="51">
        <v>3.1016763004190597</v>
      </c>
      <c r="AL163" s="51">
        <v>3.0902145844501332</v>
      </c>
      <c r="AM163" s="51">
        <v>2.8610692420973289</v>
      </c>
      <c r="AN163" s="51">
        <v>2.8479825509027643</v>
      </c>
      <c r="AO163" s="51">
        <v>3.0104000000000002</v>
      </c>
      <c r="AP163" s="51">
        <v>3.0081995907296375</v>
      </c>
      <c r="AQ163" s="51">
        <v>3.0899547814651154</v>
      </c>
      <c r="AR163" s="51"/>
      <c r="AS163" s="8"/>
      <c r="AT163" s="54">
        <v>3.5428795675478755</v>
      </c>
      <c r="AU163" s="54">
        <v>2.8293830095172194</v>
      </c>
      <c r="AV163" s="55">
        <v>3.5576444570298738</v>
      </c>
      <c r="AW163" s="55">
        <v>2.8293830095172194</v>
      </c>
      <c r="AX163" s="56">
        <v>4.2879567547885689E-2</v>
      </c>
      <c r="AY163" s="56">
        <v>7.9383009517229652E-2</v>
      </c>
      <c r="AZ163" s="56">
        <v>0.12226257706511534</v>
      </c>
      <c r="BA163" s="56">
        <v>-3.6503441969343964E-2</v>
      </c>
      <c r="BB163" s="61">
        <v>-157</v>
      </c>
      <c r="BC163" s="57">
        <v>162</v>
      </c>
      <c r="BD163" s="57">
        <v>132</v>
      </c>
      <c r="BE163" s="57">
        <v>102</v>
      </c>
      <c r="BF163" s="95">
        <v>0.61129587885084924</v>
      </c>
      <c r="BG163" s="58">
        <v>0.38180075201437974</v>
      </c>
      <c r="BH163" s="58">
        <v>0.4306948670987556</v>
      </c>
      <c r="BI163" s="58">
        <v>0.49532406726588196</v>
      </c>
      <c r="BJ163" s="57">
        <v>-159</v>
      </c>
      <c r="BK163" s="57">
        <v>164</v>
      </c>
      <c r="BL163" s="57">
        <v>134</v>
      </c>
      <c r="BM163" s="57">
        <v>103</v>
      </c>
      <c r="BN163" s="58">
        <v>0.61322516347843448</v>
      </c>
      <c r="BO163" s="58">
        <v>0.37937542008042885</v>
      </c>
      <c r="BP163" s="58">
        <v>0.42793238342550832</v>
      </c>
      <c r="BQ163" s="58">
        <v>0.49284296061906169</v>
      </c>
      <c r="BR163" s="36">
        <v>2.0499999999999998</v>
      </c>
      <c r="BS163" s="36">
        <v>3.95</v>
      </c>
      <c r="BT163" s="36">
        <v>0.22337000000000001</v>
      </c>
      <c r="BU163" s="36">
        <v>0.43772</v>
      </c>
      <c r="BV163" s="36">
        <v>0.50018283206874403</v>
      </c>
      <c r="BW163" s="36">
        <v>0.56259999999999999</v>
      </c>
    </row>
    <row r="164" spans="1:75" s="36" customFormat="1" ht="16.75" customHeight="1" x14ac:dyDescent="0.2">
      <c r="A164" s="36" t="s">
        <v>435</v>
      </c>
      <c r="B164" s="36">
        <v>2025020050</v>
      </c>
      <c r="C164" s="35">
        <v>45944</v>
      </c>
      <c r="D164" s="45" t="s">
        <v>6</v>
      </c>
      <c r="E164" s="36" t="s">
        <v>13</v>
      </c>
      <c r="F164" s="45">
        <v>2</v>
      </c>
      <c r="G164" s="45">
        <v>2</v>
      </c>
      <c r="H164" s="36" t="s">
        <v>8</v>
      </c>
      <c r="I164" s="36" t="s">
        <v>376</v>
      </c>
      <c r="J164" s="46" t="s">
        <v>184</v>
      </c>
      <c r="K164" s="47">
        <v>2.97</v>
      </c>
      <c r="L164" s="48">
        <v>0.15</v>
      </c>
      <c r="M164" s="49">
        <v>0.15</v>
      </c>
      <c r="N164" s="36">
        <v>2.6499999999999901</v>
      </c>
      <c r="O164" s="36">
        <v>3.2499999999999898</v>
      </c>
      <c r="P164" s="36">
        <v>1.9</v>
      </c>
      <c r="Q164" s="36">
        <v>2.4</v>
      </c>
      <c r="R164" s="50">
        <v>2.7342547131726382</v>
      </c>
      <c r="S164" s="50">
        <v>3.1842903222506309</v>
      </c>
      <c r="T164" s="50">
        <v>1.9604090396332197</v>
      </c>
      <c r="U164" s="50">
        <v>2.3514759302773962</v>
      </c>
      <c r="V164" s="50">
        <v>0.96</v>
      </c>
      <c r="W164" s="50">
        <v>0.95702751457800772</v>
      </c>
      <c r="X164" s="50">
        <v>1.0033064372977618</v>
      </c>
      <c r="Y164" s="50">
        <v>1.0342674214154146</v>
      </c>
      <c r="Z164" s="50">
        <v>0.95539637794589383</v>
      </c>
      <c r="AA164" s="51">
        <v>1</v>
      </c>
      <c r="AB164" s="51">
        <v>1</v>
      </c>
      <c r="AC164" s="51">
        <v>1</v>
      </c>
      <c r="AD164" s="51">
        <v>1</v>
      </c>
      <c r="AE164" s="51">
        <v>1</v>
      </c>
      <c r="AF164" s="51">
        <v>1</v>
      </c>
      <c r="AG164" s="52">
        <v>1</v>
      </c>
      <c r="AH164" s="52">
        <v>1</v>
      </c>
      <c r="AI164" s="53">
        <v>75</v>
      </c>
      <c r="AJ164" s="53">
        <v>33</v>
      </c>
      <c r="AK164" s="51">
        <v>2.7721263872646653</v>
      </c>
      <c r="AL164" s="51">
        <v>2.7490341084962244</v>
      </c>
      <c r="AM164" s="51">
        <v>3.2804461157408555</v>
      </c>
      <c r="AN164" s="51">
        <v>3.2660227467173217</v>
      </c>
      <c r="AO164" s="51">
        <v>3.1531980757678948</v>
      </c>
      <c r="AP164" s="51">
        <v>3.136557280433673</v>
      </c>
      <c r="AQ164" s="51">
        <v>3.1341263370254899</v>
      </c>
      <c r="AR164" s="51"/>
      <c r="AS164" s="8"/>
      <c r="AT164" s="54">
        <v>2.6950494638066571</v>
      </c>
      <c r="AU164" s="54">
        <v>3.3306666960225928</v>
      </c>
      <c r="AV164" s="55">
        <v>2.6950494638066571</v>
      </c>
      <c r="AW164" s="55">
        <v>3.3481400240610975</v>
      </c>
      <c r="AX164" s="56">
        <v>4.5049463806666967E-2</v>
      </c>
      <c r="AY164" s="56">
        <v>8.0666696022603013E-2</v>
      </c>
      <c r="AZ164" s="56">
        <v>0.12571615982926998</v>
      </c>
      <c r="BA164" s="56">
        <v>-3.5617232215936045E-2</v>
      </c>
      <c r="BB164" s="61">
        <v>152</v>
      </c>
      <c r="BC164" s="57">
        <v>-130</v>
      </c>
      <c r="BD164" s="57">
        <v>-104</v>
      </c>
      <c r="BE164" s="57">
        <v>122</v>
      </c>
      <c r="BF164" s="95">
        <v>0.39652339702039241</v>
      </c>
      <c r="BG164" s="58">
        <v>0.56536152449703081</v>
      </c>
      <c r="BH164" s="58">
        <v>0.50890213932040929</v>
      </c>
      <c r="BI164" s="58">
        <v>0.4503919408507866</v>
      </c>
      <c r="BJ164" s="57">
        <v>154</v>
      </c>
      <c r="BK164" s="57">
        <v>-132</v>
      </c>
      <c r="BL164" s="57">
        <v>-105</v>
      </c>
      <c r="BM164" s="57">
        <v>120</v>
      </c>
      <c r="BN164" s="58">
        <v>0.39331391082636769</v>
      </c>
      <c r="BO164" s="58">
        <v>0.56901746272019071</v>
      </c>
      <c r="BP164" s="58">
        <v>0.51296160301479188</v>
      </c>
      <c r="BQ164" s="58">
        <v>0.45391864617113431</v>
      </c>
      <c r="BR164" s="36">
        <v>2.0499999999999998</v>
      </c>
      <c r="BS164" s="36">
        <v>4</v>
      </c>
      <c r="BT164" s="36">
        <v>0.21639</v>
      </c>
      <c r="BU164" s="36">
        <v>0.43226999999999999</v>
      </c>
      <c r="BV164" s="36">
        <v>0.494882538810276</v>
      </c>
      <c r="BW164" s="36">
        <v>0.55879000000000001</v>
      </c>
    </row>
    <row r="165" spans="1:75" s="36" customFormat="1" ht="16.75" customHeight="1" x14ac:dyDescent="0.2">
      <c r="A165" s="36" t="s">
        <v>436</v>
      </c>
      <c r="B165" s="36">
        <v>2025020050</v>
      </c>
      <c r="C165" s="35">
        <v>45944</v>
      </c>
      <c r="D165" s="45" t="s">
        <v>9</v>
      </c>
      <c r="E165" s="36" t="s">
        <v>19</v>
      </c>
      <c r="F165" s="45">
        <v>2</v>
      </c>
      <c r="G165" s="45">
        <v>2</v>
      </c>
      <c r="H165" s="36" t="s">
        <v>11</v>
      </c>
      <c r="I165" s="36" t="s">
        <v>326</v>
      </c>
      <c r="J165" s="46" t="s">
        <v>170</v>
      </c>
      <c r="K165" s="47">
        <v>2.97</v>
      </c>
      <c r="L165" s="48">
        <v>0.15</v>
      </c>
      <c r="M165" s="49">
        <v>0.15</v>
      </c>
      <c r="N165" s="36">
        <v>3.2499999999999898</v>
      </c>
      <c r="O165" s="36">
        <v>2.6499999999999901</v>
      </c>
      <c r="P165" s="36">
        <v>2.4</v>
      </c>
      <c r="Q165" s="36">
        <v>1.9</v>
      </c>
      <c r="R165" s="50">
        <v>2.9817349971830462</v>
      </c>
      <c r="S165" s="50">
        <v>2.9391110165813461</v>
      </c>
      <c r="T165" s="50">
        <v>2.20189661330441</v>
      </c>
      <c r="U165" s="50">
        <v>2.1072871439639917</v>
      </c>
      <c r="V165" s="50">
        <v>1.0275000000000001</v>
      </c>
      <c r="W165" s="50">
        <v>1.0328904656929507</v>
      </c>
      <c r="X165" s="50">
        <v>1.1045273116972576</v>
      </c>
      <c r="Y165" s="50">
        <v>0.93337588796790072</v>
      </c>
      <c r="Z165" s="50">
        <v>1.009366488590248</v>
      </c>
      <c r="AA165" s="51">
        <v>1</v>
      </c>
      <c r="AB165" s="51">
        <v>1</v>
      </c>
      <c r="AC165" s="51">
        <v>1</v>
      </c>
      <c r="AD165" s="51">
        <v>1</v>
      </c>
      <c r="AE165" s="51">
        <v>1</v>
      </c>
      <c r="AF165" s="51">
        <v>1</v>
      </c>
      <c r="AG165" s="52">
        <v>1</v>
      </c>
      <c r="AH165" s="52">
        <v>1</v>
      </c>
      <c r="AI165" s="53">
        <v>50</v>
      </c>
      <c r="AJ165" s="53">
        <v>8</v>
      </c>
      <c r="AK165" s="51">
        <v>3.0717742416037814</v>
      </c>
      <c r="AL165" s="51">
        <v>3.0407219913034016</v>
      </c>
      <c r="AM165" s="51">
        <v>2.9798201187743527</v>
      </c>
      <c r="AN165" s="51">
        <v>2.9737137534454017</v>
      </c>
      <c r="AO165" s="51">
        <v>2.9323658735158751</v>
      </c>
      <c r="AP165" s="51">
        <v>2.937507017446038</v>
      </c>
      <c r="AQ165" s="51">
        <v>3.007730569917844</v>
      </c>
      <c r="AR165" s="51"/>
      <c r="AS165" s="8"/>
      <c r="AT165" s="54">
        <v>3.3306666960225928</v>
      </c>
      <c r="AU165" s="54">
        <v>2.6950494638066571</v>
      </c>
      <c r="AV165" s="55">
        <v>3.3481400240610975</v>
      </c>
      <c r="AW165" s="55">
        <v>2.6950494638066571</v>
      </c>
      <c r="AX165" s="56">
        <v>8.0666696022603013E-2</v>
      </c>
      <c r="AY165" s="56">
        <v>4.5049463806666967E-2</v>
      </c>
      <c r="AZ165" s="56">
        <v>0.12571615982926998</v>
      </c>
      <c r="BA165" s="56">
        <v>3.5617232215936045E-2</v>
      </c>
      <c r="BB165" s="61">
        <v>-152</v>
      </c>
      <c r="BC165" s="57">
        <v>130</v>
      </c>
      <c r="BD165" s="57">
        <v>104</v>
      </c>
      <c r="BE165" s="57">
        <v>-122</v>
      </c>
      <c r="BF165" s="95">
        <v>0.60347660297960759</v>
      </c>
      <c r="BG165" s="58">
        <v>0.43463847550296919</v>
      </c>
      <c r="BH165" s="58">
        <v>0.49109786067959071</v>
      </c>
      <c r="BI165" s="58">
        <v>0.5496080591492134</v>
      </c>
      <c r="BJ165" s="57">
        <v>-154</v>
      </c>
      <c r="BK165" s="57">
        <v>132</v>
      </c>
      <c r="BL165" s="57">
        <v>105</v>
      </c>
      <c r="BM165" s="57">
        <v>-120</v>
      </c>
      <c r="BN165" s="58">
        <v>0.60668608917363231</v>
      </c>
      <c r="BO165" s="58">
        <v>0.43098253727980934</v>
      </c>
      <c r="BP165" s="58">
        <v>0.48703839698520812</v>
      </c>
      <c r="BQ165" s="58">
        <v>0.54608135382886569</v>
      </c>
      <c r="BR165" s="36">
        <v>2.0499999999999998</v>
      </c>
      <c r="BS165" s="36">
        <v>4.05</v>
      </c>
      <c r="BT165" s="36">
        <v>0.2152</v>
      </c>
      <c r="BU165" s="36">
        <v>0.42359000000000002</v>
      </c>
      <c r="BV165" s="36">
        <v>0.48520079723259402</v>
      </c>
      <c r="BW165" s="36">
        <v>0.55057</v>
      </c>
    </row>
    <row r="166" spans="1:75" s="36" customFormat="1" ht="16.75" customHeight="1" x14ac:dyDescent="0.2">
      <c r="A166" s="36" t="s">
        <v>437</v>
      </c>
      <c r="B166" s="36">
        <v>2025020052</v>
      </c>
      <c r="C166" s="35">
        <v>45944</v>
      </c>
      <c r="D166" s="45" t="s">
        <v>6</v>
      </c>
      <c r="E166" s="36" t="s">
        <v>41</v>
      </c>
      <c r="F166" s="45">
        <v>0</v>
      </c>
      <c r="G166" s="45">
        <v>1</v>
      </c>
      <c r="H166" s="36" t="s">
        <v>26</v>
      </c>
      <c r="I166" s="36" t="s">
        <v>332</v>
      </c>
      <c r="J166" s="36" t="s">
        <v>187</v>
      </c>
      <c r="K166" s="47">
        <v>2.97</v>
      </c>
      <c r="L166" s="48">
        <v>0.15</v>
      </c>
      <c r="M166" s="49">
        <v>0.15</v>
      </c>
      <c r="N166" s="36">
        <v>2.9999999999999898</v>
      </c>
      <c r="O166" s="36">
        <v>2.9999999999999898</v>
      </c>
      <c r="P166" s="36">
        <v>2.1</v>
      </c>
      <c r="Q166" s="36">
        <v>2.1</v>
      </c>
      <c r="R166" s="50">
        <v>3.3294475404796695</v>
      </c>
      <c r="S166" s="50">
        <v>2.7930627318081238</v>
      </c>
      <c r="T166" s="50">
        <v>2.3306132783357767</v>
      </c>
      <c r="U166" s="50">
        <v>1.9551439122656935</v>
      </c>
      <c r="V166" s="50">
        <v>0.95</v>
      </c>
      <c r="W166" s="50">
        <v>0.92554174501717079</v>
      </c>
      <c r="X166" s="50">
        <v>0.97892797303856949</v>
      </c>
      <c r="Y166" s="50">
        <v>1.0256565574781538</v>
      </c>
      <c r="Z166" s="50">
        <v>0.97642606960167833</v>
      </c>
      <c r="AA166" s="51">
        <v>1</v>
      </c>
      <c r="AB166" s="51">
        <v>1</v>
      </c>
      <c r="AC166" s="51">
        <v>1</v>
      </c>
      <c r="AD166" s="51">
        <v>1</v>
      </c>
      <c r="AE166" s="51">
        <v>1</v>
      </c>
      <c r="AF166" s="51">
        <v>1</v>
      </c>
      <c r="AG166" s="52">
        <v>1</v>
      </c>
      <c r="AH166" s="52">
        <v>1</v>
      </c>
      <c r="AI166" s="53">
        <v>82</v>
      </c>
      <c r="AJ166" s="53">
        <v>11</v>
      </c>
      <c r="AK166" s="51">
        <v>3.2589167220884185</v>
      </c>
      <c r="AL166" s="51">
        <v>3.2470225739488687</v>
      </c>
      <c r="AM166" s="51">
        <v>2.8146210806683394</v>
      </c>
      <c r="AN166" s="51">
        <v>2.8113873283393067</v>
      </c>
      <c r="AO166" s="51">
        <v>2.6945557518227683</v>
      </c>
      <c r="AP166" s="51">
        <v>2.6994552788549027</v>
      </c>
      <c r="AQ166" s="51">
        <v>2.7482693992150149</v>
      </c>
      <c r="AR166" s="51"/>
      <c r="AS166" s="8"/>
      <c r="AT166" s="54">
        <v>3.014046405543795</v>
      </c>
      <c r="AU166" s="54">
        <v>2.9597195575724973</v>
      </c>
      <c r="AV166" s="55">
        <v>3.014046405543795</v>
      </c>
      <c r="AW166" s="55">
        <v>3.0231556011413856</v>
      </c>
      <c r="AX166" s="56">
        <v>1.4046405543805207E-2</v>
      </c>
      <c r="AY166" s="56">
        <v>-4.0280442427492513E-2</v>
      </c>
      <c r="AZ166" s="56">
        <v>-2.6234036883687306E-2</v>
      </c>
      <c r="BA166" s="56">
        <v>5.432684797129772E-2</v>
      </c>
      <c r="BB166" s="61">
        <v>-107</v>
      </c>
      <c r="BC166" s="57">
        <v>-126</v>
      </c>
      <c r="BD166" s="57">
        <v>-101</v>
      </c>
      <c r="BE166" s="57">
        <v>125</v>
      </c>
      <c r="BF166" s="95">
        <v>0.5159594112529986</v>
      </c>
      <c r="BG166" s="58">
        <v>0.55837344003650302</v>
      </c>
      <c r="BH166" s="58">
        <v>0.50168820688144122</v>
      </c>
      <c r="BI166" s="58">
        <v>0.44461785618475003</v>
      </c>
      <c r="BJ166" s="57">
        <v>103</v>
      </c>
      <c r="BK166" s="57">
        <v>-131</v>
      </c>
      <c r="BL166" s="57">
        <v>-105</v>
      </c>
      <c r="BM166" s="57">
        <v>120</v>
      </c>
      <c r="BN166" s="58">
        <v>0.49299375803285</v>
      </c>
      <c r="BO166" s="58">
        <v>0.5674285362788698</v>
      </c>
      <c r="BP166" s="58">
        <v>0.51199544364481897</v>
      </c>
      <c r="BQ166" s="58">
        <v>0.45383351703373409</v>
      </c>
      <c r="BR166" s="36">
        <v>2.0499999999999998</v>
      </c>
      <c r="BS166" s="36">
        <v>4.0999999999999996</v>
      </c>
      <c r="BT166" s="36">
        <v>0.21126</v>
      </c>
      <c r="BU166" s="36">
        <v>0.41443000000000002</v>
      </c>
      <c r="BV166" s="36">
        <v>0.47443676160820503</v>
      </c>
      <c r="BW166" s="36">
        <v>0.54091</v>
      </c>
    </row>
    <row r="167" spans="1:75" s="36" customFormat="1" ht="16.75" customHeight="1" x14ac:dyDescent="0.2">
      <c r="A167" s="36" t="s">
        <v>438</v>
      </c>
      <c r="B167" s="36">
        <v>2025020052</v>
      </c>
      <c r="C167" s="35">
        <v>45944</v>
      </c>
      <c r="D167" s="45" t="s">
        <v>9</v>
      </c>
      <c r="E167" s="36" t="s">
        <v>49</v>
      </c>
      <c r="F167" s="45">
        <v>1</v>
      </c>
      <c r="G167" s="45">
        <v>0</v>
      </c>
      <c r="H167" s="36" t="s">
        <v>27</v>
      </c>
      <c r="I167" s="36" t="s">
        <v>350</v>
      </c>
      <c r="J167" s="46" t="s">
        <v>197</v>
      </c>
      <c r="K167" s="47">
        <v>2.97</v>
      </c>
      <c r="L167" s="48">
        <v>0.15</v>
      </c>
      <c r="M167" s="49">
        <v>0.15</v>
      </c>
      <c r="N167" s="36">
        <v>2.9999999999999898</v>
      </c>
      <c r="O167" s="36">
        <v>2.9999999999999898</v>
      </c>
      <c r="P167" s="36">
        <v>2.1</v>
      </c>
      <c r="Q167" s="36">
        <v>2.1</v>
      </c>
      <c r="R167" s="50">
        <v>3.0228678681573853</v>
      </c>
      <c r="S167" s="50">
        <v>2.9703395765978726</v>
      </c>
      <c r="T167" s="50">
        <v>2.1160075077101772</v>
      </c>
      <c r="U167" s="50">
        <v>2.0792377036185181</v>
      </c>
      <c r="V167" s="50">
        <v>1.05</v>
      </c>
      <c r="W167" s="50">
        <v>1.0725047827848808</v>
      </c>
      <c r="X167" s="50">
        <v>0.94768386554489537</v>
      </c>
      <c r="Y167" s="50">
        <v>1.0972783576055281</v>
      </c>
      <c r="Z167" s="50">
        <v>0.99449436780154421</v>
      </c>
      <c r="AA167" s="51">
        <v>1</v>
      </c>
      <c r="AB167" s="51">
        <v>1</v>
      </c>
      <c r="AC167" s="51">
        <v>1</v>
      </c>
      <c r="AD167" s="51">
        <v>1</v>
      </c>
      <c r="AE167" s="51">
        <v>1</v>
      </c>
      <c r="AF167" s="51">
        <v>1</v>
      </c>
      <c r="AG167" s="52">
        <v>1</v>
      </c>
      <c r="AH167" s="52">
        <v>1</v>
      </c>
      <c r="AI167" s="53">
        <v>76</v>
      </c>
      <c r="AJ167" s="53">
        <v>20</v>
      </c>
      <c r="AK167" s="51">
        <v>3.0461999757101168</v>
      </c>
      <c r="AL167" s="51">
        <v>3.03</v>
      </c>
      <c r="AM167" s="51">
        <v>2.9074160799245514</v>
      </c>
      <c r="AN167" s="51">
        <v>2.9168546044255494</v>
      </c>
      <c r="AO167" s="51">
        <v>2.8471605993561786</v>
      </c>
      <c r="AP167" s="51">
        <v>2.863184406360443</v>
      </c>
      <c r="AQ167" s="51">
        <v>2.8914089163406107</v>
      </c>
      <c r="AR167" s="51"/>
      <c r="AS167" s="8"/>
      <c r="AT167" s="54">
        <v>2.9597195575724973</v>
      </c>
      <c r="AU167" s="54">
        <v>3.014046405543795</v>
      </c>
      <c r="AV167" s="55">
        <v>3.0231556011413856</v>
      </c>
      <c r="AW167" s="55">
        <v>3.014046405543795</v>
      </c>
      <c r="AX167" s="56">
        <v>-4.0280442427492513E-2</v>
      </c>
      <c r="AY167" s="56">
        <v>1.4046405543805207E-2</v>
      </c>
      <c r="AZ167" s="56">
        <v>-2.6234036883687306E-2</v>
      </c>
      <c r="BA167" s="56">
        <v>-5.432684797129772E-2</v>
      </c>
      <c r="BB167" s="61">
        <v>107</v>
      </c>
      <c r="BC167" s="57">
        <v>126</v>
      </c>
      <c r="BD167" s="57">
        <v>101</v>
      </c>
      <c r="BE167" s="57">
        <v>-125</v>
      </c>
      <c r="BF167" s="95">
        <v>0.4840405887470014</v>
      </c>
      <c r="BG167" s="58">
        <v>0.44162655996349703</v>
      </c>
      <c r="BH167" s="58">
        <v>0.49831179311855878</v>
      </c>
      <c r="BI167" s="58">
        <v>0.55538214381524997</v>
      </c>
      <c r="BJ167" s="57">
        <v>-103</v>
      </c>
      <c r="BK167" s="57">
        <v>131</v>
      </c>
      <c r="BL167" s="57">
        <v>105</v>
      </c>
      <c r="BM167" s="57">
        <v>-120</v>
      </c>
      <c r="BN167" s="58">
        <v>0.50700624196714994</v>
      </c>
      <c r="BO167" s="58">
        <v>0.4325714637211302</v>
      </c>
      <c r="BP167" s="58">
        <v>0.48800455635518103</v>
      </c>
      <c r="BQ167" s="58">
        <v>0.54616648296626591</v>
      </c>
      <c r="BR167" s="36">
        <v>2.0499999999999998</v>
      </c>
      <c r="BS167" s="36">
        <v>4.1500000000000004</v>
      </c>
      <c r="BT167" s="36">
        <v>0.20577000000000001</v>
      </c>
      <c r="BU167" s="36">
        <v>0.40799000000000002</v>
      </c>
      <c r="BV167" s="36">
        <v>0.46710707089210401</v>
      </c>
      <c r="BW167" s="36">
        <v>0.53454999999999997</v>
      </c>
    </row>
    <row r="168" spans="1:75" s="36" customFormat="1" ht="16.75" customHeight="1" x14ac:dyDescent="0.2">
      <c r="A168" s="36" t="s">
        <v>439</v>
      </c>
      <c r="B168" s="36">
        <v>2025020053</v>
      </c>
      <c r="C168" s="35">
        <v>45944</v>
      </c>
      <c r="D168" s="45" t="s">
        <v>6</v>
      </c>
      <c r="E168" s="36" t="s">
        <v>25</v>
      </c>
      <c r="F168" s="45">
        <v>2</v>
      </c>
      <c r="G168" s="45">
        <v>2</v>
      </c>
      <c r="H168" s="36" t="s">
        <v>8</v>
      </c>
      <c r="I168" s="36" t="s">
        <v>374</v>
      </c>
      <c r="J168" s="46" t="s">
        <v>195</v>
      </c>
      <c r="K168" s="47">
        <v>2.97</v>
      </c>
      <c r="L168" s="48">
        <v>0.15</v>
      </c>
      <c r="M168" s="49">
        <v>0.15</v>
      </c>
      <c r="N168" s="36">
        <v>3.2999999999999901</v>
      </c>
      <c r="O168" s="36">
        <v>2.5999999999999899</v>
      </c>
      <c r="P168" s="36">
        <v>2.5</v>
      </c>
      <c r="Q168" s="36">
        <v>2.5</v>
      </c>
      <c r="R168" s="50">
        <v>3.4256577917390025</v>
      </c>
      <c r="S168" s="50">
        <v>2.7231948739244043</v>
      </c>
      <c r="T168" s="50">
        <v>2.5951952967719789</v>
      </c>
      <c r="U168" s="50">
        <v>2.6184566095427066</v>
      </c>
      <c r="V168" s="50">
        <v>0.96</v>
      </c>
      <c r="W168" s="50">
        <v>0.95702751457800772</v>
      </c>
      <c r="X168" s="50">
        <v>1.0302186133756654</v>
      </c>
      <c r="Y168" s="50">
        <v>0.94558591445592632</v>
      </c>
      <c r="Z168" s="50">
        <v>0.9775508646365042</v>
      </c>
      <c r="AA168" s="51">
        <v>0.99</v>
      </c>
      <c r="AB168" s="51">
        <v>1.01</v>
      </c>
      <c r="AC168" s="51">
        <v>1</v>
      </c>
      <c r="AD168" s="51">
        <v>1</v>
      </c>
      <c r="AE168" s="51">
        <v>1</v>
      </c>
      <c r="AF168" s="51">
        <v>1</v>
      </c>
      <c r="AG168" s="52">
        <v>1</v>
      </c>
      <c r="AH168" s="52">
        <v>1</v>
      </c>
      <c r="AI168" s="53">
        <v>74</v>
      </c>
      <c r="AJ168" s="53">
        <v>32</v>
      </c>
      <c r="AK168" s="51">
        <v>3.3152586651071223</v>
      </c>
      <c r="AL168" s="51">
        <v>3.3131331279651466</v>
      </c>
      <c r="AM168" s="51">
        <v>2.7258282063615993</v>
      </c>
      <c r="AN168" s="51">
        <v>2.7254332064960196</v>
      </c>
      <c r="AO168" s="51">
        <v>2.6275636665146407</v>
      </c>
      <c r="AP168" s="51">
        <v>2.6327383420742194</v>
      </c>
      <c r="AQ168" s="51">
        <v>2.6646357199793527</v>
      </c>
      <c r="AR168" s="51"/>
      <c r="AS168" s="8"/>
      <c r="AT168" s="54">
        <v>3.1715341036774869</v>
      </c>
      <c r="AU168" s="54">
        <v>2.6148214806685162</v>
      </c>
      <c r="AV168" s="55">
        <v>3.1715341036774869</v>
      </c>
      <c r="AW168" s="55">
        <v>2.6285393448872352</v>
      </c>
      <c r="AX168" s="56">
        <v>-0.12846589632250316</v>
      </c>
      <c r="AY168" s="56">
        <v>1.4821480668526288E-2</v>
      </c>
      <c r="AZ168" s="56">
        <v>-0.11364441565397687</v>
      </c>
      <c r="BA168" s="56">
        <v>-0.14328737699102945</v>
      </c>
      <c r="BB168" s="61">
        <v>-145</v>
      </c>
      <c r="BC168" s="57">
        <v>-112</v>
      </c>
      <c r="BD168" s="57">
        <v>114</v>
      </c>
      <c r="BE168" s="57">
        <v>142</v>
      </c>
      <c r="BF168" s="95">
        <v>0.59236552280032684</v>
      </c>
      <c r="BG168" s="58">
        <v>0.52766584402743089</v>
      </c>
      <c r="BH168" s="58">
        <v>0.46646841398494798</v>
      </c>
      <c r="BI168" s="58">
        <v>0.41296758565030522</v>
      </c>
      <c r="BJ168" s="57">
        <v>-144</v>
      </c>
      <c r="BK168" s="57">
        <v>-113</v>
      </c>
      <c r="BL168" s="57">
        <v>113</v>
      </c>
      <c r="BM168" s="57">
        <v>141</v>
      </c>
      <c r="BN168" s="58">
        <v>0.5899650708896168</v>
      </c>
      <c r="BO168" s="58">
        <v>0.530025222798854</v>
      </c>
      <c r="BP168" s="58">
        <v>0.46910371573332066</v>
      </c>
      <c r="BQ168" s="58">
        <v>0.41527470548375001</v>
      </c>
      <c r="BR168" s="36">
        <v>2.0499999999999998</v>
      </c>
      <c r="BS168" s="36">
        <v>4.2</v>
      </c>
      <c r="BT168" s="36">
        <v>0.20033000000000001</v>
      </c>
      <c r="BU168" s="36">
        <v>0.39965000000000001</v>
      </c>
      <c r="BV168" s="36">
        <v>0.45766865545159902</v>
      </c>
      <c r="BW168" s="36">
        <v>0.52642</v>
      </c>
    </row>
    <row r="169" spans="1:75" s="36" customFormat="1" ht="16.75" customHeight="1" x14ac:dyDescent="0.2">
      <c r="A169" s="36" t="s">
        <v>440</v>
      </c>
      <c r="B169" s="36">
        <v>2025020053</v>
      </c>
      <c r="C169" s="35">
        <v>45944</v>
      </c>
      <c r="D169" s="45" t="s">
        <v>9</v>
      </c>
      <c r="E169" s="36" t="s">
        <v>22</v>
      </c>
      <c r="F169" s="45">
        <v>2</v>
      </c>
      <c r="G169" s="45">
        <v>2</v>
      </c>
      <c r="H169" s="36" t="s">
        <v>11</v>
      </c>
      <c r="I169" s="36" t="s">
        <v>320</v>
      </c>
      <c r="J169" s="46" t="s">
        <v>151</v>
      </c>
      <c r="K169" s="47">
        <v>2.97</v>
      </c>
      <c r="L169" s="48">
        <v>0.15</v>
      </c>
      <c r="M169" s="49">
        <v>0.15</v>
      </c>
      <c r="N169" s="36">
        <v>2.5999999999999899</v>
      </c>
      <c r="O169" s="36">
        <v>3.2999999999999901</v>
      </c>
      <c r="P169" s="36">
        <v>2.5</v>
      </c>
      <c r="Q169" s="36">
        <v>2.5</v>
      </c>
      <c r="R169" s="50">
        <v>2.7778980921976211</v>
      </c>
      <c r="S169" s="50">
        <v>3.1935756240524276</v>
      </c>
      <c r="T169" s="50">
        <v>2.671055857882338</v>
      </c>
      <c r="U169" s="50">
        <v>2.419375472766998</v>
      </c>
      <c r="V169" s="50">
        <v>1.0275000000000001</v>
      </c>
      <c r="W169" s="50">
        <v>1.0328904656929507</v>
      </c>
      <c r="X169" s="50">
        <v>0.91778727486922529</v>
      </c>
      <c r="Y169" s="50">
        <v>1.1162487087902768</v>
      </c>
      <c r="Z169" s="50">
        <v>0.97704855568037752</v>
      </c>
      <c r="AA169" s="51">
        <v>1</v>
      </c>
      <c r="AB169" s="51">
        <v>1</v>
      </c>
      <c r="AC169" s="51">
        <v>1</v>
      </c>
      <c r="AD169" s="51">
        <v>1</v>
      </c>
      <c r="AE169" s="51">
        <v>1</v>
      </c>
      <c r="AF169" s="51">
        <v>1</v>
      </c>
      <c r="AG169" s="52">
        <v>1</v>
      </c>
      <c r="AH169" s="52">
        <v>1</v>
      </c>
      <c r="AI169" s="53">
        <v>47</v>
      </c>
      <c r="AJ169" s="53">
        <v>5</v>
      </c>
      <c r="AK169" s="51">
        <v>2.8083901659341013</v>
      </c>
      <c r="AL169" s="51">
        <v>2.8014124046015354</v>
      </c>
      <c r="AM169" s="51">
        <v>3.0597492817257264</v>
      </c>
      <c r="AN169" s="51">
        <v>3.0798232330747317</v>
      </c>
      <c r="AO169" s="51">
        <v>2.9244475118917572</v>
      </c>
      <c r="AP169" s="51">
        <v>2.953822152748466</v>
      </c>
      <c r="AQ169" s="51">
        <v>2.9895236164541936</v>
      </c>
      <c r="AR169" s="51"/>
      <c r="AS169" s="8"/>
      <c r="AT169" s="54">
        <v>2.6148214806685162</v>
      </c>
      <c r="AU169" s="54">
        <v>3.1715341036774869</v>
      </c>
      <c r="AV169" s="55">
        <v>2.6285393448872352</v>
      </c>
      <c r="AW169" s="55">
        <v>3.1715341036774869</v>
      </c>
      <c r="AX169" s="56">
        <v>1.4821480668526288E-2</v>
      </c>
      <c r="AY169" s="56">
        <v>-0.12846589632250316</v>
      </c>
      <c r="AZ169" s="56">
        <v>-0.11364441565397687</v>
      </c>
      <c r="BA169" s="56">
        <v>0.14328737699102945</v>
      </c>
      <c r="BB169" s="61">
        <v>145</v>
      </c>
      <c r="BC169" s="57">
        <v>112</v>
      </c>
      <c r="BD169" s="57">
        <v>-114</v>
      </c>
      <c r="BE169" s="57">
        <v>-142</v>
      </c>
      <c r="BF169" s="95">
        <v>0.40763447719967316</v>
      </c>
      <c r="BG169" s="58">
        <v>0.47233415597256917</v>
      </c>
      <c r="BH169" s="58">
        <v>0.53353158601505202</v>
      </c>
      <c r="BI169" s="58">
        <v>0.58703241434969478</v>
      </c>
      <c r="BJ169" s="57">
        <v>144</v>
      </c>
      <c r="BK169" s="57">
        <v>113</v>
      </c>
      <c r="BL169" s="57">
        <v>-113</v>
      </c>
      <c r="BM169" s="57">
        <v>-141</v>
      </c>
      <c r="BN169" s="58">
        <v>0.4100349291103832</v>
      </c>
      <c r="BO169" s="58">
        <v>0.46997477720114594</v>
      </c>
      <c r="BP169" s="58">
        <v>0.53089628426667934</v>
      </c>
      <c r="BQ169" s="58">
        <v>0.58472529451624999</v>
      </c>
      <c r="BR169" s="36">
        <v>2.0499999999999998</v>
      </c>
      <c r="BS169" s="36">
        <v>4.25</v>
      </c>
      <c r="BT169" s="36">
        <v>0.19522</v>
      </c>
      <c r="BU169" s="36">
        <v>0.39178000000000002</v>
      </c>
      <c r="BV169" s="36">
        <v>0.44870752350738102</v>
      </c>
      <c r="BW169" s="36">
        <v>0.51865000000000006</v>
      </c>
    </row>
    <row r="170" spans="1:75" s="36" customFormat="1" ht="16.75" customHeight="1" x14ac:dyDescent="0.2">
      <c r="A170" s="36" t="s">
        <v>441</v>
      </c>
      <c r="B170" s="36">
        <v>2025020054</v>
      </c>
      <c r="C170" s="35">
        <v>45944</v>
      </c>
      <c r="D170" s="45" t="s">
        <v>6</v>
      </c>
      <c r="E170" s="36" t="s">
        <v>33</v>
      </c>
      <c r="F170" s="45">
        <v>0</v>
      </c>
      <c r="G170" s="45">
        <v>2</v>
      </c>
      <c r="H170" s="36" t="s">
        <v>29</v>
      </c>
      <c r="I170" s="36" t="s">
        <v>356</v>
      </c>
      <c r="J170" s="46" t="s">
        <v>169</v>
      </c>
      <c r="K170" s="47">
        <v>2.97</v>
      </c>
      <c r="L170" s="48">
        <v>0.15</v>
      </c>
      <c r="M170" s="49">
        <v>0.15</v>
      </c>
      <c r="N170" s="36">
        <v>2.62</v>
      </c>
      <c r="O170" s="36">
        <v>3.49</v>
      </c>
      <c r="P170" s="36">
        <v>2.62</v>
      </c>
      <c r="Q170" s="36">
        <v>3.49</v>
      </c>
      <c r="R170" s="50">
        <v>3.2298447386785694</v>
      </c>
      <c r="S170" s="50">
        <v>2.9277302439454047</v>
      </c>
      <c r="T170" s="50">
        <v>3.2298447386785694</v>
      </c>
      <c r="U170" s="50">
        <v>2.9277302439454047</v>
      </c>
      <c r="V170" s="50">
        <v>0.90300000000000002</v>
      </c>
      <c r="W170" s="50">
        <v>0.92051577291954856</v>
      </c>
      <c r="X170" s="50">
        <v>0.88062293828139682</v>
      </c>
      <c r="Y170" s="50">
        <v>1.1255118452832487</v>
      </c>
      <c r="Z170" s="50">
        <v>0.97775984717509812</v>
      </c>
      <c r="AA170" s="51">
        <v>1</v>
      </c>
      <c r="AB170" s="51">
        <v>1</v>
      </c>
      <c r="AC170" s="51">
        <v>1</v>
      </c>
      <c r="AD170" s="51">
        <v>1</v>
      </c>
      <c r="AE170" s="51">
        <v>1</v>
      </c>
      <c r="AF170" s="51">
        <v>1</v>
      </c>
      <c r="AG170" s="52">
        <v>1</v>
      </c>
      <c r="AH170" s="52">
        <v>1</v>
      </c>
      <c r="AI170" s="53">
        <v>95</v>
      </c>
      <c r="AJ170" s="53">
        <v>23</v>
      </c>
      <c r="AK170" s="51">
        <v>2.9783251701749829</v>
      </c>
      <c r="AL170" s="51">
        <v>3</v>
      </c>
      <c r="AM170" s="51">
        <v>2.8487298493068405</v>
      </c>
      <c r="AN170" s="51">
        <v>2.8605799085026251</v>
      </c>
      <c r="AO170" s="51">
        <v>2.7249260458777815</v>
      </c>
      <c r="AP170" s="51">
        <v>2.7455797003796101</v>
      </c>
      <c r="AQ170" s="51">
        <v>2.7853736621013967</v>
      </c>
      <c r="AR170" s="51"/>
      <c r="AS170" s="8"/>
      <c r="AT170" s="54">
        <v>2.369999601566307</v>
      </c>
      <c r="AU170" s="54">
        <v>3.4014435895050861</v>
      </c>
      <c r="AV170" s="55">
        <v>2.369999601566307</v>
      </c>
      <c r="AW170" s="55">
        <v>3.3958276021642479</v>
      </c>
      <c r="AX170" s="56">
        <v>-0.25000039843369315</v>
      </c>
      <c r="AY170" s="56">
        <v>-8.855641049491414E-2</v>
      </c>
      <c r="AZ170" s="56">
        <v>-0.33855680892860729</v>
      </c>
      <c r="BA170" s="56">
        <v>-0.16144398793877901</v>
      </c>
      <c r="BB170" s="61">
        <v>196</v>
      </c>
      <c r="BC170" s="57">
        <v>-109</v>
      </c>
      <c r="BD170" s="57">
        <v>118</v>
      </c>
      <c r="BE170" s="57">
        <v>147</v>
      </c>
      <c r="BF170" s="95">
        <v>0.33834949244813872</v>
      </c>
      <c r="BG170" s="58">
        <v>0.5219758538878827</v>
      </c>
      <c r="BH170" s="58">
        <v>0.45837322220531074</v>
      </c>
      <c r="BI170" s="58">
        <v>0.40454006088293026</v>
      </c>
      <c r="BJ170" s="57">
        <v>195</v>
      </c>
      <c r="BK170" s="57">
        <v>-109</v>
      </c>
      <c r="BL170" s="57">
        <v>119</v>
      </c>
      <c r="BM170" s="57">
        <v>148</v>
      </c>
      <c r="BN170" s="58">
        <v>0.33917473112747132</v>
      </c>
      <c r="BO170" s="58">
        <v>0.5211185241393117</v>
      </c>
      <c r="BP170" s="58">
        <v>0.45744866078443414</v>
      </c>
      <c r="BQ170" s="58">
        <v>0.4037583093938244</v>
      </c>
      <c r="BR170" s="36">
        <v>2.0499999999999998</v>
      </c>
      <c r="BS170" s="36">
        <v>4.3</v>
      </c>
      <c r="BT170" s="36">
        <v>0.19261</v>
      </c>
      <c r="BU170" s="36">
        <v>0.38227</v>
      </c>
      <c r="BV170" s="36">
        <v>0.43794608590053502</v>
      </c>
      <c r="BW170" s="36">
        <v>0.50939999999999996</v>
      </c>
    </row>
    <row r="171" spans="1:75" s="36" customFormat="1" ht="16.75" customHeight="1" x14ac:dyDescent="0.2">
      <c r="A171" s="36" t="s">
        <v>442</v>
      </c>
      <c r="B171" s="36">
        <v>2025020054</v>
      </c>
      <c r="C171" s="35">
        <v>45944</v>
      </c>
      <c r="D171" s="45" t="s">
        <v>9</v>
      </c>
      <c r="E171" s="36" t="s">
        <v>34</v>
      </c>
      <c r="F171" s="45">
        <v>2</v>
      </c>
      <c r="G171" s="45">
        <v>0</v>
      </c>
      <c r="H171" s="36" t="s">
        <v>31</v>
      </c>
      <c r="I171" s="36" t="s">
        <v>362</v>
      </c>
      <c r="J171" s="46" t="s">
        <v>160</v>
      </c>
      <c r="K171" s="47">
        <v>2.97</v>
      </c>
      <c r="L171" s="48">
        <v>0.15</v>
      </c>
      <c r="M171" s="49">
        <v>0.15</v>
      </c>
      <c r="N171" s="36">
        <v>3.49</v>
      </c>
      <c r="O171" s="36">
        <v>2.62</v>
      </c>
      <c r="P171" s="36">
        <v>3.49</v>
      </c>
      <c r="Q171" s="36">
        <v>2.62</v>
      </c>
      <c r="R171" s="50">
        <v>3.4354712007403574</v>
      </c>
      <c r="S171" s="50">
        <v>2.8363248968171439</v>
      </c>
      <c r="T171" s="50">
        <v>3.4354712007403574</v>
      </c>
      <c r="U171" s="50">
        <v>2.8363248968171439</v>
      </c>
      <c r="V171" s="50">
        <v>1.085</v>
      </c>
      <c r="W171" s="50">
        <v>1.0832085999357419</v>
      </c>
      <c r="X171" s="50">
        <v>0.95916829942991255</v>
      </c>
      <c r="Y171" s="50">
        <v>1.0028030876010043</v>
      </c>
      <c r="Z171" s="50">
        <v>1.0006873671647745</v>
      </c>
      <c r="AA171" s="51">
        <v>1</v>
      </c>
      <c r="AB171" s="51">
        <v>1</v>
      </c>
      <c r="AC171" s="51">
        <v>1</v>
      </c>
      <c r="AD171" s="51">
        <v>1</v>
      </c>
      <c r="AE171" s="51">
        <v>1</v>
      </c>
      <c r="AF171" s="51">
        <v>1</v>
      </c>
      <c r="AG171" s="52">
        <v>1</v>
      </c>
      <c r="AH171" s="52">
        <v>1</v>
      </c>
      <c r="AI171" s="53">
        <v>68</v>
      </c>
      <c r="AJ171" s="53">
        <v>26</v>
      </c>
      <c r="AK171" s="51">
        <v>3.3427701804912484</v>
      </c>
      <c r="AL171" s="51">
        <v>3.3566753335286146</v>
      </c>
      <c r="AM171" s="51">
        <v>2.6154501266957486</v>
      </c>
      <c r="AN171" s="51">
        <v>2.6485813422139577</v>
      </c>
      <c r="AO171" s="51">
        <v>2.5761937994081574</v>
      </c>
      <c r="AP171" s="51">
        <v>2.6155059035099111</v>
      </c>
      <c r="AQ171" s="51">
        <v>2.6172479012339447</v>
      </c>
      <c r="AR171" s="51"/>
      <c r="AS171" s="8"/>
      <c r="AT171" s="54">
        <v>3.4014435895050861</v>
      </c>
      <c r="AU171" s="54">
        <v>2.369999601566307</v>
      </c>
      <c r="AV171" s="55">
        <v>3.3958276021642479</v>
      </c>
      <c r="AW171" s="55">
        <v>2.369999601566307</v>
      </c>
      <c r="AX171" s="56">
        <v>-8.855641049491414E-2</v>
      </c>
      <c r="AY171" s="56">
        <v>-0.25000039843369315</v>
      </c>
      <c r="AZ171" s="56">
        <v>-0.33855680892860729</v>
      </c>
      <c r="BA171" s="56">
        <v>0.16144398793877901</v>
      </c>
      <c r="BB171" s="61">
        <v>-196</v>
      </c>
      <c r="BC171" s="57">
        <v>109</v>
      </c>
      <c r="BD171" s="57">
        <v>-118</v>
      </c>
      <c r="BE171" s="57">
        <v>-147</v>
      </c>
      <c r="BF171" s="95">
        <v>0.66165050755186128</v>
      </c>
      <c r="BG171" s="58">
        <v>0.47802414611211735</v>
      </c>
      <c r="BH171" s="58">
        <v>0.54162677779468926</v>
      </c>
      <c r="BI171" s="58">
        <v>0.59545993911706974</v>
      </c>
      <c r="BJ171" s="57">
        <v>-195</v>
      </c>
      <c r="BK171" s="57">
        <v>109</v>
      </c>
      <c r="BL171" s="57">
        <v>-119</v>
      </c>
      <c r="BM171" s="57">
        <v>-148</v>
      </c>
      <c r="BN171" s="58">
        <v>0.66082526887252868</v>
      </c>
      <c r="BO171" s="58">
        <v>0.4788814758606883</v>
      </c>
      <c r="BP171" s="58">
        <v>0.54255133921556586</v>
      </c>
      <c r="BQ171" s="58">
        <v>0.5962416906061756</v>
      </c>
      <c r="BR171" s="36">
        <v>2.0499999999999998</v>
      </c>
      <c r="BS171" s="36">
        <v>4.3499999999999996</v>
      </c>
      <c r="BT171" s="36">
        <v>0.18679000000000001</v>
      </c>
      <c r="BU171" s="36">
        <v>0.37580000000000002</v>
      </c>
      <c r="BV171" s="36">
        <v>0.42947589769376698</v>
      </c>
      <c r="BW171" s="36">
        <v>0.50078</v>
      </c>
    </row>
    <row r="172" spans="1:75" s="36" customFormat="1" ht="16.75" customHeight="1" x14ac:dyDescent="0.2">
      <c r="A172" s="36" t="s">
        <v>443</v>
      </c>
      <c r="B172" s="36">
        <v>2025020055</v>
      </c>
      <c r="C172" s="35">
        <v>45944</v>
      </c>
      <c r="D172" s="45" t="s">
        <v>6</v>
      </c>
      <c r="E172" s="36" t="s">
        <v>42</v>
      </c>
      <c r="F172" s="45">
        <v>2</v>
      </c>
      <c r="G172" s="45">
        <v>2</v>
      </c>
      <c r="H172" s="36" t="s">
        <v>8</v>
      </c>
      <c r="I172" s="36" t="s">
        <v>444</v>
      </c>
      <c r="J172" s="46" t="s">
        <v>396</v>
      </c>
      <c r="K172" s="47">
        <v>2.97</v>
      </c>
      <c r="L172" s="48">
        <v>0.15</v>
      </c>
      <c r="M172" s="49">
        <v>0.15</v>
      </c>
      <c r="N172" s="36">
        <v>3.8499999999999899</v>
      </c>
      <c r="O172" s="36">
        <v>2.4999999999999898</v>
      </c>
      <c r="P172" s="36">
        <v>3.8499999999999899</v>
      </c>
      <c r="Q172" s="36">
        <v>2.4999999999999898</v>
      </c>
      <c r="R172" s="50">
        <v>3.4969471774433951</v>
      </c>
      <c r="S172" s="50">
        <v>2.6085929954364744</v>
      </c>
      <c r="T172" s="50">
        <v>3.4969471774433951</v>
      </c>
      <c r="U172" s="50">
        <v>2.6085929954364744</v>
      </c>
      <c r="V172" s="50">
        <v>0.96</v>
      </c>
      <c r="W172" s="50">
        <v>0.95702751457800772</v>
      </c>
      <c r="X172" s="50">
        <v>1.1487444636445299</v>
      </c>
      <c r="Y172" s="50">
        <v>0.8761060919546434</v>
      </c>
      <c r="Z172" s="50">
        <v>1.0590652448384097</v>
      </c>
      <c r="AA172" s="51">
        <v>1</v>
      </c>
      <c r="AB172" s="51">
        <v>1.02</v>
      </c>
      <c r="AC172" s="51">
        <v>1</v>
      </c>
      <c r="AD172" s="51">
        <v>1</v>
      </c>
      <c r="AE172" s="51">
        <v>1</v>
      </c>
      <c r="AF172" s="51">
        <v>1</v>
      </c>
      <c r="AG172" s="52">
        <v>1</v>
      </c>
      <c r="AH172" s="52">
        <v>1</v>
      </c>
      <c r="AI172" s="53">
        <v>59</v>
      </c>
      <c r="AJ172" s="53">
        <v>0</v>
      </c>
      <c r="AK172" s="51">
        <v>3.3179416693420576</v>
      </c>
      <c r="AL172" s="51">
        <v>3.35</v>
      </c>
      <c r="AM172" s="51">
        <v>2.6504916777628211</v>
      </c>
      <c r="AN172" s="51">
        <v>2.63</v>
      </c>
      <c r="AO172" s="51">
        <v>2.75</v>
      </c>
      <c r="AP172" s="51">
        <v>2.7519005269093535</v>
      </c>
      <c r="AQ172" s="51">
        <v>2.8070436176520492</v>
      </c>
      <c r="AR172" s="51"/>
      <c r="AS172" s="8"/>
      <c r="AT172" s="54">
        <v>3.6642678582003851</v>
      </c>
      <c r="AU172" s="54">
        <v>2.5774358418708054</v>
      </c>
      <c r="AV172" s="55">
        <v>3.6642678582003851</v>
      </c>
      <c r="AW172" s="55">
        <v>2.5909575737261692</v>
      </c>
      <c r="AX172" s="56">
        <v>-0.18573214179960473</v>
      </c>
      <c r="AY172" s="56">
        <v>7.7435841870815647E-2</v>
      </c>
      <c r="AZ172" s="56">
        <v>-0.10829629992878909</v>
      </c>
      <c r="BA172" s="56">
        <v>-0.26316798367042038</v>
      </c>
      <c r="BB172" s="61">
        <v>-201</v>
      </c>
      <c r="BC172" s="57">
        <v>-149</v>
      </c>
      <c r="BD172" s="57">
        <v>-120</v>
      </c>
      <c r="BE172" s="57">
        <v>107</v>
      </c>
      <c r="BF172" s="95">
        <v>0.66732735253016351</v>
      </c>
      <c r="BG172" s="58">
        <v>0.59891194711076423</v>
      </c>
      <c r="BH172" s="58">
        <v>0.54581130319322746</v>
      </c>
      <c r="BI172" s="58">
        <v>0.48200062914456743</v>
      </c>
      <c r="BJ172" s="57">
        <v>-198</v>
      </c>
      <c r="BK172" s="57">
        <v>-150</v>
      </c>
      <c r="BL172" s="57">
        <v>-121</v>
      </c>
      <c r="BM172" s="57">
        <v>107</v>
      </c>
      <c r="BN172" s="58">
        <v>0.66459324482807791</v>
      </c>
      <c r="BO172" s="58">
        <v>0.60017765270308421</v>
      </c>
      <c r="BP172" s="58">
        <v>0.54714587201337694</v>
      </c>
      <c r="BQ172" s="58">
        <v>0.48307754529783276</v>
      </c>
      <c r="BR172" s="36">
        <v>2.0499999999999998</v>
      </c>
      <c r="BS172" s="36">
        <v>4.4000000000000004</v>
      </c>
      <c r="BT172" s="36">
        <v>0.18151</v>
      </c>
      <c r="BU172" s="36">
        <v>0.37082999999999999</v>
      </c>
      <c r="BV172" s="36">
        <v>0.424004390628751</v>
      </c>
      <c r="BW172" s="36">
        <v>0.49624000000000001</v>
      </c>
    </row>
    <row r="173" spans="1:75" s="36" customFormat="1" ht="16.75" customHeight="1" x14ac:dyDescent="0.2">
      <c r="A173" s="36" t="s">
        <v>445</v>
      </c>
      <c r="B173" s="36">
        <v>2025020055</v>
      </c>
      <c r="C173" s="35">
        <v>45944</v>
      </c>
      <c r="D173" s="45" t="s">
        <v>9</v>
      </c>
      <c r="E173" s="36" t="s">
        <v>40</v>
      </c>
      <c r="F173" s="45">
        <v>2</v>
      </c>
      <c r="G173" s="45">
        <v>2</v>
      </c>
      <c r="H173" s="36" t="s">
        <v>11</v>
      </c>
      <c r="I173" s="36" t="s">
        <v>368</v>
      </c>
      <c r="J173" s="46" t="s">
        <v>183</v>
      </c>
      <c r="K173" s="47">
        <v>2.97</v>
      </c>
      <c r="L173" s="48">
        <v>0.15</v>
      </c>
      <c r="M173" s="49">
        <v>0.15</v>
      </c>
      <c r="N173" s="36">
        <v>2.4999999999999898</v>
      </c>
      <c r="O173" s="36">
        <v>3.8499999999999899</v>
      </c>
      <c r="P173" s="36">
        <v>2.4999999999999898</v>
      </c>
      <c r="Q173" s="36">
        <v>3.8499999999999899</v>
      </c>
      <c r="R173" s="50">
        <v>2.5106886344757671</v>
      </c>
      <c r="S173" s="50">
        <v>3.5958387328460439</v>
      </c>
      <c r="T173" s="50">
        <v>2.5106886344757671</v>
      </c>
      <c r="U173" s="50">
        <v>3.5958387328460439</v>
      </c>
      <c r="V173" s="50">
        <v>1.0275000000000001</v>
      </c>
      <c r="W173" s="50">
        <v>1.0328904656929507</v>
      </c>
      <c r="X173" s="50">
        <v>0.89242144032418214</v>
      </c>
      <c r="Y173" s="50">
        <v>1.117152077219548</v>
      </c>
      <c r="Z173" s="50">
        <v>1.0014373893558355</v>
      </c>
      <c r="AA173" s="51">
        <v>1</v>
      </c>
      <c r="AB173" s="51">
        <v>1</v>
      </c>
      <c r="AC173" s="51">
        <v>1</v>
      </c>
      <c r="AD173" s="51">
        <v>1</v>
      </c>
      <c r="AE173" s="51">
        <v>1</v>
      </c>
      <c r="AF173" s="51">
        <v>1</v>
      </c>
      <c r="AG173" s="52">
        <v>1</v>
      </c>
      <c r="AH173" s="52">
        <v>1</v>
      </c>
      <c r="AI173" s="53">
        <v>71</v>
      </c>
      <c r="AJ173" s="53">
        <v>29</v>
      </c>
      <c r="AK173" s="51">
        <v>2.6020350931052909</v>
      </c>
      <c r="AL173" s="51">
        <v>2.588333124310862</v>
      </c>
      <c r="AM173" s="51">
        <v>3.4117710570242537</v>
      </c>
      <c r="AN173" s="51">
        <v>3.42</v>
      </c>
      <c r="AO173" s="51">
        <v>3.4128358273477604</v>
      </c>
      <c r="AP173" s="51">
        <v>3.4410615562204869</v>
      </c>
      <c r="AQ173" s="51">
        <v>3.416675100426168</v>
      </c>
      <c r="AR173" s="51"/>
      <c r="AS173" s="8"/>
      <c r="AT173" s="54">
        <v>2.5774358418708054</v>
      </c>
      <c r="AU173" s="54">
        <v>3.6642678582003851</v>
      </c>
      <c r="AV173" s="55">
        <v>2.5909575737261692</v>
      </c>
      <c r="AW173" s="55">
        <v>3.6642678582003851</v>
      </c>
      <c r="AX173" s="56">
        <v>7.7435841870815647E-2</v>
      </c>
      <c r="AY173" s="56">
        <v>-0.18573214179960473</v>
      </c>
      <c r="AZ173" s="56">
        <v>-0.10829629992878909</v>
      </c>
      <c r="BA173" s="56">
        <v>0.26316798367042038</v>
      </c>
      <c r="BB173" s="61">
        <v>201</v>
      </c>
      <c r="BC173" s="57">
        <v>149</v>
      </c>
      <c r="BD173" s="57">
        <v>120</v>
      </c>
      <c r="BE173" s="57">
        <v>-107</v>
      </c>
      <c r="BF173" s="95">
        <v>0.33267264746983649</v>
      </c>
      <c r="BG173" s="58">
        <v>0.40108805288923577</v>
      </c>
      <c r="BH173" s="58">
        <v>0.45418869680677254</v>
      </c>
      <c r="BI173" s="58">
        <v>0.51799937085543257</v>
      </c>
      <c r="BJ173" s="57">
        <v>198</v>
      </c>
      <c r="BK173" s="57">
        <v>150</v>
      </c>
      <c r="BL173" s="57">
        <v>121</v>
      </c>
      <c r="BM173" s="57">
        <v>-107</v>
      </c>
      <c r="BN173" s="58">
        <v>0.33540675517192209</v>
      </c>
      <c r="BO173" s="58">
        <v>0.39982234729691579</v>
      </c>
      <c r="BP173" s="58">
        <v>0.45285412798662306</v>
      </c>
      <c r="BQ173" s="58">
        <v>0.51692245470216724</v>
      </c>
      <c r="BR173" s="36">
        <v>2.0499999999999998</v>
      </c>
      <c r="BS173" s="36">
        <v>4.45</v>
      </c>
      <c r="BT173" s="36">
        <v>0.18</v>
      </c>
      <c r="BU173" s="36">
        <v>0.36314999999999997</v>
      </c>
      <c r="BV173" s="36">
        <v>0.41497640296648403</v>
      </c>
      <c r="BW173" s="36">
        <v>0.48803999999999997</v>
      </c>
    </row>
    <row r="174" spans="1:75" s="36" customFormat="1" ht="16.75" customHeight="1" x14ac:dyDescent="0.2">
      <c r="A174" s="36" t="s">
        <v>446</v>
      </c>
      <c r="B174" s="36">
        <v>2025020056</v>
      </c>
      <c r="C174" s="35">
        <v>45944</v>
      </c>
      <c r="D174" s="45" t="s">
        <v>6</v>
      </c>
      <c r="E174" s="36" t="s">
        <v>21</v>
      </c>
      <c r="F174" s="45">
        <v>2</v>
      </c>
      <c r="G174" s="45">
        <v>2</v>
      </c>
      <c r="H174" s="36" t="s">
        <v>8</v>
      </c>
      <c r="I174" s="36" t="s">
        <v>447</v>
      </c>
      <c r="J174" s="46" t="s">
        <v>181</v>
      </c>
      <c r="K174" s="47">
        <v>2.97</v>
      </c>
      <c r="L174" s="48">
        <v>0.15</v>
      </c>
      <c r="M174" s="49">
        <v>0.15</v>
      </c>
      <c r="N174" s="36">
        <v>2.8999999999999901</v>
      </c>
      <c r="O174" s="36">
        <v>2.9</v>
      </c>
      <c r="P174" s="36">
        <v>2.8999999999999901</v>
      </c>
      <c r="Q174" s="36">
        <v>2.9</v>
      </c>
      <c r="R174" s="50">
        <v>2.9475012271893384</v>
      </c>
      <c r="S174" s="50">
        <v>2.9802546997082322</v>
      </c>
      <c r="T174" s="50">
        <v>2.9475012271893384</v>
      </c>
      <c r="U174" s="50">
        <v>2.9802546997082322</v>
      </c>
      <c r="V174" s="50">
        <v>0.96</v>
      </c>
      <c r="W174" s="50">
        <v>0.95702751457800772</v>
      </c>
      <c r="X174" s="50">
        <v>1.0752405655326738</v>
      </c>
      <c r="Y174" s="50">
        <v>0.95865007253491419</v>
      </c>
      <c r="Z174" s="50">
        <v>0.98272100369403903</v>
      </c>
      <c r="AA174" s="51">
        <v>1</v>
      </c>
      <c r="AB174" s="51">
        <v>1</v>
      </c>
      <c r="AC174" s="51">
        <v>1</v>
      </c>
      <c r="AD174" s="51">
        <v>1</v>
      </c>
      <c r="AE174" s="51">
        <v>1</v>
      </c>
      <c r="AF174" s="51">
        <v>1</v>
      </c>
      <c r="AG174" s="52">
        <v>1</v>
      </c>
      <c r="AH174" s="52">
        <v>1</v>
      </c>
      <c r="AI174" s="53">
        <v>55</v>
      </c>
      <c r="AJ174" s="53">
        <v>0</v>
      </c>
      <c r="AK174" s="51">
        <v>2.7621065504539595</v>
      </c>
      <c r="AL174" s="51">
        <v>2.7899157519642666</v>
      </c>
      <c r="AM174" s="51">
        <v>3.343128239702768</v>
      </c>
      <c r="AN174" s="51">
        <v>3.2886972087035873</v>
      </c>
      <c r="AO174" s="51">
        <v>3.2819799999999999</v>
      </c>
      <c r="AP174" s="51">
        <v>3.2289968334641723</v>
      </c>
      <c r="AQ174" s="51">
        <v>3.2853623391985902</v>
      </c>
      <c r="AR174" s="51"/>
      <c r="AS174" s="8"/>
      <c r="AT174" s="54">
        <v>2.7260338244777573</v>
      </c>
      <c r="AU174" s="54">
        <v>3.2361244480075495</v>
      </c>
      <c r="AV174" s="55">
        <v>2.7260338244777573</v>
      </c>
      <c r="AW174" s="55">
        <v>3.2531017889468234</v>
      </c>
      <c r="AX174" s="56">
        <v>-0.17396617552223281</v>
      </c>
      <c r="AY174" s="56">
        <v>0.33612444800754959</v>
      </c>
      <c r="AZ174" s="56">
        <v>0.16215827248531678</v>
      </c>
      <c r="BA174" s="56">
        <v>-0.51009062352978241</v>
      </c>
      <c r="BB174" s="61">
        <v>139</v>
      </c>
      <c r="BC174" s="57">
        <v>-124</v>
      </c>
      <c r="BD174" s="57">
        <v>101</v>
      </c>
      <c r="BE174" s="57">
        <v>127</v>
      </c>
      <c r="BF174" s="95">
        <v>0.41800834964107653</v>
      </c>
      <c r="BG174" s="58">
        <v>0.55372411184343773</v>
      </c>
      <c r="BH174" s="58">
        <v>0.49635053934831164</v>
      </c>
      <c r="BI174" s="58">
        <v>0.43981446030055493</v>
      </c>
      <c r="BJ174" s="57">
        <v>140</v>
      </c>
      <c r="BK174" s="57">
        <v>-125</v>
      </c>
      <c r="BL174" s="57">
        <v>100</v>
      </c>
      <c r="BM174" s="57">
        <v>126</v>
      </c>
      <c r="BN174" s="58">
        <v>0.41624772941926241</v>
      </c>
      <c r="BO174" s="58">
        <v>0.55634716052767652</v>
      </c>
      <c r="BP174" s="58">
        <v>0.49934827157305772</v>
      </c>
      <c r="BQ174" s="58">
        <v>0.44250102652950274</v>
      </c>
      <c r="BR174" s="36">
        <v>2.0499999999999998</v>
      </c>
      <c r="BS174" s="36">
        <v>4.5</v>
      </c>
      <c r="BT174" s="36">
        <v>0.17549999999999999</v>
      </c>
      <c r="BU174" s="36">
        <v>0.35787000000000002</v>
      </c>
      <c r="BV174" s="36">
        <v>0.40921877144033297</v>
      </c>
      <c r="BW174" s="36">
        <v>0.48335</v>
      </c>
    </row>
    <row r="175" spans="1:75" s="36" customFormat="1" ht="16.75" customHeight="1" x14ac:dyDescent="0.2">
      <c r="A175" s="36" t="s">
        <v>448</v>
      </c>
      <c r="B175" s="36">
        <v>2025020056</v>
      </c>
      <c r="C175" s="35">
        <v>45944</v>
      </c>
      <c r="D175" s="45" t="s">
        <v>9</v>
      </c>
      <c r="E175" s="36" t="s">
        <v>48</v>
      </c>
      <c r="F175" s="45">
        <v>2</v>
      </c>
      <c r="G175" s="45">
        <v>2</v>
      </c>
      <c r="H175" s="36" t="s">
        <v>11</v>
      </c>
      <c r="I175" s="36" t="s">
        <v>449</v>
      </c>
      <c r="J175" s="46" t="s">
        <v>146</v>
      </c>
      <c r="K175" s="47">
        <v>2.97</v>
      </c>
      <c r="L175" s="48">
        <v>0.15</v>
      </c>
      <c r="M175" s="49">
        <v>0.15</v>
      </c>
      <c r="N175" s="36">
        <v>2.9</v>
      </c>
      <c r="O175" s="36">
        <v>2.8999999999999901</v>
      </c>
      <c r="P175" s="36">
        <v>2.9</v>
      </c>
      <c r="Q175" s="36">
        <v>2.8999999999999901</v>
      </c>
      <c r="R175" s="50">
        <v>2.5381477772376542</v>
      </c>
      <c r="S175" s="50">
        <v>3.407812226198875</v>
      </c>
      <c r="T175" s="50">
        <v>2.5381477772376542</v>
      </c>
      <c r="U175" s="50">
        <v>3.407812226198875</v>
      </c>
      <c r="V175" s="50">
        <v>1.0275000000000001</v>
      </c>
      <c r="W175" s="50">
        <v>1.0328904656929507</v>
      </c>
      <c r="X175" s="50">
        <v>1.1256324039403258</v>
      </c>
      <c r="Y175" s="50">
        <v>0.93000220554005364</v>
      </c>
      <c r="Z175" s="50">
        <v>0.95612338146935738</v>
      </c>
      <c r="AA175" s="51">
        <v>1</v>
      </c>
      <c r="AB175" s="51">
        <v>1</v>
      </c>
      <c r="AC175" s="51">
        <v>1</v>
      </c>
      <c r="AD175" s="51">
        <v>1</v>
      </c>
      <c r="AE175" s="51">
        <v>1</v>
      </c>
      <c r="AF175" s="51">
        <v>1</v>
      </c>
      <c r="AG175" s="52">
        <v>1</v>
      </c>
      <c r="AH175" s="52">
        <v>1</v>
      </c>
      <c r="AI175" s="53">
        <v>70</v>
      </c>
      <c r="AJ175" s="53">
        <v>0</v>
      </c>
      <c r="AK175" s="51">
        <v>2.8471907154286953</v>
      </c>
      <c r="AL175" s="51">
        <v>2.8008342747000388</v>
      </c>
      <c r="AM175" s="51">
        <v>3.1934644796320413</v>
      </c>
      <c r="AN175" s="51">
        <v>3.2256166416170666</v>
      </c>
      <c r="AO175" s="51">
        <v>3.0780030840400898</v>
      </c>
      <c r="AP175" s="51">
        <v>3.1050459638029593</v>
      </c>
      <c r="AQ175" s="51">
        <v>3.0533460568680693</v>
      </c>
      <c r="AR175" s="51"/>
      <c r="AS175" s="8"/>
      <c r="AT175" s="54">
        <v>3.2361244480075495</v>
      </c>
      <c r="AU175" s="54">
        <v>2.7260338244777573</v>
      </c>
      <c r="AV175" s="55">
        <v>3.2531017889468234</v>
      </c>
      <c r="AW175" s="55">
        <v>2.7260338244777573</v>
      </c>
      <c r="AX175" s="56">
        <v>0.33612444800754959</v>
      </c>
      <c r="AY175" s="56">
        <v>-0.17396617552223281</v>
      </c>
      <c r="AZ175" s="56">
        <v>0.16215827248531678</v>
      </c>
      <c r="BA175" s="56">
        <v>0.51009062352978241</v>
      </c>
      <c r="BB175" s="61">
        <v>-139</v>
      </c>
      <c r="BC175" s="57">
        <v>124</v>
      </c>
      <c r="BD175" s="57">
        <v>-101</v>
      </c>
      <c r="BE175" s="57">
        <v>-127</v>
      </c>
      <c r="BF175" s="95">
        <v>0.58199165035892353</v>
      </c>
      <c r="BG175" s="58">
        <v>0.44627588815656227</v>
      </c>
      <c r="BH175" s="58">
        <v>0.50364946065168836</v>
      </c>
      <c r="BI175" s="58">
        <v>0.56018553969944507</v>
      </c>
      <c r="BJ175" s="57">
        <v>-140</v>
      </c>
      <c r="BK175" s="57">
        <v>125</v>
      </c>
      <c r="BL175" s="57">
        <v>-100</v>
      </c>
      <c r="BM175" s="57">
        <v>-126</v>
      </c>
      <c r="BN175" s="58">
        <v>0.58375227058073764</v>
      </c>
      <c r="BO175" s="58">
        <v>0.44365283947232348</v>
      </c>
      <c r="BP175" s="58">
        <v>0.50065172842694228</v>
      </c>
      <c r="BQ175" s="58">
        <v>0.55749897347049726</v>
      </c>
      <c r="BR175" s="36">
        <v>2.0499999999999998</v>
      </c>
      <c r="BS175" s="36">
        <v>4.55</v>
      </c>
      <c r="BT175" s="36">
        <v>0.17082</v>
      </c>
      <c r="BU175" s="36">
        <v>0.34606999999999999</v>
      </c>
      <c r="BV175" s="36">
        <v>0.39618321484585101</v>
      </c>
      <c r="BW175" s="36">
        <v>0.47255999999999998</v>
      </c>
    </row>
    <row r="176" spans="1:75" s="36" customFormat="1" ht="16.75" customHeight="1" x14ac:dyDescent="0.2">
      <c r="A176" s="36" t="s">
        <v>452</v>
      </c>
      <c r="B176" s="36">
        <v>2025020058</v>
      </c>
      <c r="C176" s="35">
        <v>45945</v>
      </c>
      <c r="D176" s="45" t="s">
        <v>6</v>
      </c>
      <c r="E176" s="36" t="s">
        <v>10</v>
      </c>
      <c r="F176" s="45">
        <v>1</v>
      </c>
      <c r="G176" s="45">
        <v>1</v>
      </c>
      <c r="H176" s="36" t="s">
        <v>46</v>
      </c>
      <c r="I176" s="36" t="s">
        <v>340</v>
      </c>
      <c r="J176" s="46" t="s">
        <v>165</v>
      </c>
      <c r="K176" s="47">
        <v>2.97</v>
      </c>
      <c r="L176" s="48">
        <v>0.15</v>
      </c>
      <c r="M176" s="49">
        <v>0.15</v>
      </c>
      <c r="N176" s="36">
        <v>3.0499999999999901</v>
      </c>
      <c r="O176" s="36">
        <v>2.5999999999999899</v>
      </c>
      <c r="P176" s="36">
        <v>2.81</v>
      </c>
      <c r="Q176" s="36">
        <v>3.05</v>
      </c>
      <c r="R176" s="50">
        <v>3.0213741530022915</v>
      </c>
      <c r="S176" s="50">
        <v>2.7021668004498394</v>
      </c>
      <c r="T176" s="50">
        <v>2.783626678667694</v>
      </c>
      <c r="U176" s="50">
        <v>3.1698495159123237</v>
      </c>
      <c r="V176" s="50">
        <v>0.95</v>
      </c>
      <c r="W176" s="50">
        <v>0.95302926576458757</v>
      </c>
      <c r="X176" s="50">
        <v>1.0219554829011512</v>
      </c>
      <c r="Y176" s="50">
        <v>0.96709142883516019</v>
      </c>
      <c r="Z176" s="50">
        <v>0.96767182080778591</v>
      </c>
      <c r="AA176" s="51">
        <v>1</v>
      </c>
      <c r="AB176" s="51">
        <v>1</v>
      </c>
      <c r="AC176" s="51">
        <v>1</v>
      </c>
      <c r="AD176" s="51">
        <v>1</v>
      </c>
      <c r="AE176" s="51">
        <v>1</v>
      </c>
      <c r="AF176" s="51">
        <v>1</v>
      </c>
      <c r="AG176" s="52">
        <v>1</v>
      </c>
      <c r="AH176" s="52">
        <v>1</v>
      </c>
      <c r="AI176" s="53">
        <v>88</v>
      </c>
      <c r="AJ176" s="53">
        <v>15</v>
      </c>
      <c r="AK176" s="51">
        <v>3.0155693468103171</v>
      </c>
      <c r="AL176" s="51">
        <v>3.0110907495665846</v>
      </c>
      <c r="AM176" s="51">
        <v>2.7185210155272284</v>
      </c>
      <c r="AN176" s="51">
        <v>2.71606788326562</v>
      </c>
      <c r="AO176" s="51">
        <v>2.6510720830814778</v>
      </c>
      <c r="AP176" s="51">
        <v>2.645632870806903</v>
      </c>
      <c r="AQ176" s="51">
        <v>2.6306361809994643</v>
      </c>
      <c r="AR176" s="51"/>
      <c r="AS176" s="8"/>
      <c r="AT176" s="54">
        <v>3.0344641980532314</v>
      </c>
      <c r="AU176" s="54">
        <v>2.6128572396381244</v>
      </c>
      <c r="AV176" s="55">
        <v>3.0344641980532314</v>
      </c>
      <c r="AW176" s="55">
        <v>2.6157358750740722</v>
      </c>
      <c r="AX176" s="56">
        <v>-1.5535801946758632E-2</v>
      </c>
      <c r="AY176" s="56">
        <v>1.2857239638134565E-2</v>
      </c>
      <c r="AZ176" s="56">
        <v>-2.6785623086240662E-3</v>
      </c>
      <c r="BA176" s="56">
        <v>-2.8393041584893197E-2</v>
      </c>
      <c r="BB176" s="61">
        <v>-133</v>
      </c>
      <c r="BC176" s="57">
        <v>-101</v>
      </c>
      <c r="BD176" s="57">
        <v>128</v>
      </c>
      <c r="BE176" s="57">
        <v>157</v>
      </c>
      <c r="BF176" s="95">
        <v>0.57171820887952274</v>
      </c>
      <c r="BG176" s="58">
        <v>0.50286438713479786</v>
      </c>
      <c r="BH176" s="58">
        <v>0.43921734241708732</v>
      </c>
      <c r="BI176" s="58">
        <v>0.38936679691757825</v>
      </c>
      <c r="BJ176" s="57">
        <v>-133</v>
      </c>
      <c r="BK176" s="57">
        <v>-101</v>
      </c>
      <c r="BL176" s="57">
        <v>127</v>
      </c>
      <c r="BM176" s="57">
        <v>157</v>
      </c>
      <c r="BN176" s="58">
        <v>0.57144073480948598</v>
      </c>
      <c r="BO176" s="58">
        <v>0.50333493129765494</v>
      </c>
      <c r="BP176" s="58">
        <v>0.43973808507223211</v>
      </c>
      <c r="BQ176" s="58">
        <v>0.38982114475379381</v>
      </c>
      <c r="BR176" s="36">
        <v>2.0499999999999998</v>
      </c>
      <c r="BS176" s="36">
        <v>4.5999999999999996</v>
      </c>
      <c r="BT176" s="36">
        <v>0.16667000000000001</v>
      </c>
      <c r="BU176" s="36">
        <v>0.34216999999999997</v>
      </c>
      <c r="BV176" s="36">
        <v>0.39087274388850801</v>
      </c>
      <c r="BW176" s="36">
        <v>0.46677000000000002</v>
      </c>
    </row>
    <row r="177" spans="1:75" s="36" customFormat="1" ht="16.75" customHeight="1" x14ac:dyDescent="0.2">
      <c r="A177" s="36" t="s">
        <v>453</v>
      </c>
      <c r="B177" s="36">
        <v>2025020058</v>
      </c>
      <c r="C177" s="35">
        <v>45945</v>
      </c>
      <c r="D177" s="45" t="s">
        <v>9</v>
      </c>
      <c r="E177" s="36" t="s">
        <v>30</v>
      </c>
      <c r="F177" s="45">
        <v>1</v>
      </c>
      <c r="G177" s="45">
        <v>1</v>
      </c>
      <c r="H177" s="36" t="s">
        <v>47</v>
      </c>
      <c r="I177" s="36" t="s">
        <v>348</v>
      </c>
      <c r="J177" s="46" t="s">
        <v>162</v>
      </c>
      <c r="K177" s="47">
        <v>2.97</v>
      </c>
      <c r="L177" s="48">
        <v>0.15</v>
      </c>
      <c r="M177" s="49">
        <v>0.15</v>
      </c>
      <c r="N177" s="36">
        <v>2.5999999999999899</v>
      </c>
      <c r="O177" s="36">
        <v>3.0499999999999901</v>
      </c>
      <c r="P177" s="36">
        <v>3.05</v>
      </c>
      <c r="Q177" s="36">
        <v>2.81</v>
      </c>
      <c r="R177" s="50">
        <v>2.7978827996112305</v>
      </c>
      <c r="S177" s="50">
        <v>3.0714608972604336</v>
      </c>
      <c r="T177" s="50">
        <v>3.2821317456978023</v>
      </c>
      <c r="U177" s="50">
        <v>2.8297721709186381</v>
      </c>
      <c r="V177" s="50">
        <v>1.048</v>
      </c>
      <c r="W177" s="50">
        <v>1.0491546019013618</v>
      </c>
      <c r="X177" s="50">
        <v>0.91532694125495895</v>
      </c>
      <c r="Y177" s="50">
        <v>1.015343214414248</v>
      </c>
      <c r="Z177" s="50">
        <v>1.0262088145542145</v>
      </c>
      <c r="AA177" s="51">
        <v>0.98</v>
      </c>
      <c r="AB177" s="51">
        <v>1.01</v>
      </c>
      <c r="AC177" s="51">
        <v>1</v>
      </c>
      <c r="AD177" s="51">
        <v>1</v>
      </c>
      <c r="AE177" s="51">
        <v>1</v>
      </c>
      <c r="AF177" s="51">
        <v>1</v>
      </c>
      <c r="AG177" s="52">
        <v>1</v>
      </c>
      <c r="AH177" s="52">
        <v>1</v>
      </c>
      <c r="AI177" s="53">
        <v>86</v>
      </c>
      <c r="AJ177" s="53">
        <v>44</v>
      </c>
      <c r="AK177" s="51">
        <v>2.872261543640426</v>
      </c>
      <c r="AL177" s="51">
        <v>2.8720003333229944</v>
      </c>
      <c r="AM177" s="51">
        <v>3.0352077842164196</v>
      </c>
      <c r="AN177" s="51">
        <v>3.0406457511730216</v>
      </c>
      <c r="AO177" s="51">
        <v>3.0615741323337184</v>
      </c>
      <c r="AP177" s="51">
        <v>3.075132049432749</v>
      </c>
      <c r="AQ177" s="51">
        <v>3.114756982166456</v>
      </c>
      <c r="AR177" s="51"/>
      <c r="AS177" s="8"/>
      <c r="AT177" s="54">
        <v>2.6128572396381244</v>
      </c>
      <c r="AU177" s="54">
        <v>3.0344641980532314</v>
      </c>
      <c r="AV177" s="55">
        <v>2.6157358750740722</v>
      </c>
      <c r="AW177" s="55">
        <v>3.0344641980532314</v>
      </c>
      <c r="AX177" s="56">
        <v>1.2857239638134565E-2</v>
      </c>
      <c r="AY177" s="56">
        <v>-1.5535801946758632E-2</v>
      </c>
      <c r="AZ177" s="56">
        <v>-2.6785623086240662E-3</v>
      </c>
      <c r="BA177" s="56">
        <v>2.8393041584893197E-2</v>
      </c>
      <c r="BB177" s="61">
        <v>133</v>
      </c>
      <c r="BC177" s="57">
        <v>101</v>
      </c>
      <c r="BD177" s="57">
        <v>-128</v>
      </c>
      <c r="BE177" s="57">
        <v>-157</v>
      </c>
      <c r="BF177" s="95">
        <v>0.42828179112047726</v>
      </c>
      <c r="BG177" s="58">
        <v>0.49713561286520214</v>
      </c>
      <c r="BH177" s="58">
        <v>0.56078265758291268</v>
      </c>
      <c r="BI177" s="58">
        <v>0.61063320308242175</v>
      </c>
      <c r="BJ177" s="57">
        <v>133</v>
      </c>
      <c r="BK177" s="57">
        <v>101</v>
      </c>
      <c r="BL177" s="57">
        <v>-127</v>
      </c>
      <c r="BM177" s="57">
        <v>-157</v>
      </c>
      <c r="BN177" s="58">
        <v>0.42855926519051402</v>
      </c>
      <c r="BO177" s="58">
        <v>0.49666506870234511</v>
      </c>
      <c r="BP177" s="58">
        <v>0.56026191492776789</v>
      </c>
      <c r="BQ177" s="58">
        <v>0.61017885524620619</v>
      </c>
      <c r="BR177" s="36">
        <v>2.0499999999999998</v>
      </c>
      <c r="BS177" s="36">
        <v>4.6500000000000004</v>
      </c>
      <c r="BT177" s="36">
        <v>0.16125999999999999</v>
      </c>
      <c r="BU177" s="36">
        <v>0.33067999999999997</v>
      </c>
      <c r="BV177" s="36">
        <v>0.37789840580538198</v>
      </c>
      <c r="BW177" s="36">
        <v>0.45562999999999998</v>
      </c>
    </row>
    <row r="178" spans="1:75" s="36" customFormat="1" ht="16.75" customHeight="1" x14ac:dyDescent="0.2">
      <c r="A178" s="36" t="s">
        <v>454</v>
      </c>
      <c r="B178" s="36">
        <v>2025020057</v>
      </c>
      <c r="C178" s="35">
        <v>45945</v>
      </c>
      <c r="D178" s="45" t="s">
        <v>6</v>
      </c>
      <c r="E178" s="36" t="s">
        <v>39</v>
      </c>
      <c r="F178" s="45">
        <v>1</v>
      </c>
      <c r="G178" s="45">
        <v>1</v>
      </c>
      <c r="H178" s="36" t="s">
        <v>46</v>
      </c>
      <c r="I178" s="36" t="s">
        <v>1365</v>
      </c>
      <c r="J178" s="46" t="s">
        <v>450</v>
      </c>
      <c r="K178" s="47">
        <v>2.97</v>
      </c>
      <c r="L178" s="48">
        <v>0.15</v>
      </c>
      <c r="M178" s="49">
        <v>0.15</v>
      </c>
      <c r="N178" s="36">
        <v>3.0499999999999901</v>
      </c>
      <c r="O178" s="36">
        <v>3.0499999999999901</v>
      </c>
      <c r="P178" s="36">
        <v>4</v>
      </c>
      <c r="Q178" s="36">
        <v>4</v>
      </c>
      <c r="R178" s="50">
        <v>2.9766036866227754</v>
      </c>
      <c r="S178" s="50">
        <v>2.961802959427867</v>
      </c>
      <c r="T178" s="50">
        <v>3.9037425398331611</v>
      </c>
      <c r="U178" s="50">
        <v>3.8843317500693462</v>
      </c>
      <c r="V178" s="50">
        <v>0.95</v>
      </c>
      <c r="W178" s="50">
        <v>0.95302926576458757</v>
      </c>
      <c r="X178" s="50">
        <v>1.0908802296942202</v>
      </c>
      <c r="Y178" s="50">
        <v>0.98944442445624237</v>
      </c>
      <c r="Z178" s="50">
        <v>1.0122474826992442</v>
      </c>
      <c r="AA178" s="51">
        <v>0.96</v>
      </c>
      <c r="AB178" s="51">
        <v>1.02</v>
      </c>
      <c r="AC178" s="51">
        <v>1</v>
      </c>
      <c r="AD178" s="51">
        <v>1</v>
      </c>
      <c r="AE178" s="51">
        <v>1</v>
      </c>
      <c r="AF178" s="51">
        <v>1</v>
      </c>
      <c r="AG178" s="52">
        <v>1</v>
      </c>
      <c r="AH178" s="52">
        <v>1</v>
      </c>
      <c r="AI178" s="53">
        <v>81</v>
      </c>
      <c r="AJ178" s="53">
        <v>0</v>
      </c>
      <c r="AK178" s="51">
        <v>3.0143872544471342</v>
      </c>
      <c r="AL178" s="51">
        <v>3.0295803434707138</v>
      </c>
      <c r="AM178" s="51">
        <v>2.8928492096178249</v>
      </c>
      <c r="AN178" s="51">
        <v>2.9031922720893313</v>
      </c>
      <c r="AO178" s="51">
        <v>3.0953642384105962</v>
      </c>
      <c r="AP178" s="51">
        <v>3.0807712411388111</v>
      </c>
      <c r="AQ178" s="51">
        <v>2.9282793302641417</v>
      </c>
      <c r="AR178" s="51"/>
      <c r="AS178" s="8"/>
      <c r="AT178" s="54">
        <v>2.9557416403817229</v>
      </c>
      <c r="AU178" s="54">
        <v>3.0352288227361308</v>
      </c>
      <c r="AV178" s="55">
        <v>2.9557416403817229</v>
      </c>
      <c r="AW178" s="55">
        <v>3.0385727931271607</v>
      </c>
      <c r="AX178" s="56">
        <v>-9.4258359618267118E-2</v>
      </c>
      <c r="AY178" s="56">
        <v>-1.4771177263859236E-2</v>
      </c>
      <c r="AZ178" s="56">
        <v>-0.10902953688212635</v>
      </c>
      <c r="BA178" s="56">
        <v>-7.9487182354407881E-2</v>
      </c>
      <c r="BB178" s="61">
        <v>108</v>
      </c>
      <c r="BC178" s="57">
        <v>-127</v>
      </c>
      <c r="BD178" s="57">
        <v>-102</v>
      </c>
      <c r="BE178" s="57">
        <v>124</v>
      </c>
      <c r="BF178" s="95">
        <v>0.48049968239740076</v>
      </c>
      <c r="BG178" s="58">
        <v>0.56043942993975682</v>
      </c>
      <c r="BH178" s="58">
        <v>0.50382696196017673</v>
      </c>
      <c r="BI178" s="58">
        <v>0.4463389692801204</v>
      </c>
      <c r="BJ178" s="57">
        <v>108</v>
      </c>
      <c r="BK178" s="57">
        <v>-128</v>
      </c>
      <c r="BL178" s="57">
        <v>-102</v>
      </c>
      <c r="BM178" s="57">
        <v>124</v>
      </c>
      <c r="BN178" s="58">
        <v>0.48008888285024726</v>
      </c>
      <c r="BO178" s="58">
        <v>0.56085878305515591</v>
      </c>
      <c r="BP178" s="58">
        <v>0.50427319449993058</v>
      </c>
      <c r="BQ178" s="58">
        <v>0.44670998679933149</v>
      </c>
      <c r="BR178" s="36">
        <v>2.0499999999999998</v>
      </c>
      <c r="BS178" s="36">
        <v>4.7</v>
      </c>
      <c r="BT178" s="36">
        <v>0.15867999999999999</v>
      </c>
      <c r="BU178" s="36">
        <v>0.32773000000000002</v>
      </c>
      <c r="BV178" s="36">
        <v>0.37398438926419503</v>
      </c>
      <c r="BW178" s="36">
        <v>0.45140999999999998</v>
      </c>
    </row>
    <row r="179" spans="1:75" s="36" customFormat="1" ht="16.75" customHeight="1" x14ac:dyDescent="0.2">
      <c r="A179" s="36" t="s">
        <v>455</v>
      </c>
      <c r="B179" s="36">
        <v>2025020057</v>
      </c>
      <c r="C179" s="35">
        <v>45945</v>
      </c>
      <c r="D179" s="45" t="s">
        <v>9</v>
      </c>
      <c r="E179" s="36" t="s">
        <v>5</v>
      </c>
      <c r="F179" s="45">
        <v>1</v>
      </c>
      <c r="G179" s="45">
        <v>1</v>
      </c>
      <c r="H179" s="36" t="s">
        <v>47</v>
      </c>
      <c r="I179" s="36" t="s">
        <v>322</v>
      </c>
      <c r="J179" s="46" t="s">
        <v>274</v>
      </c>
      <c r="K179" s="47">
        <v>2.97</v>
      </c>
      <c r="L179" s="48">
        <v>0.15</v>
      </c>
      <c r="M179" s="49">
        <v>0.15</v>
      </c>
      <c r="N179" s="36">
        <v>3.0499999999999901</v>
      </c>
      <c r="O179" s="36">
        <v>3.0499999999999901</v>
      </c>
      <c r="P179" s="36">
        <v>4</v>
      </c>
      <c r="Q179" s="36">
        <v>4</v>
      </c>
      <c r="R179" s="50">
        <v>2.8907073387958562</v>
      </c>
      <c r="S179" s="50">
        <v>3.3326081937293197</v>
      </c>
      <c r="T179" s="50">
        <v>3.79109159186343</v>
      </c>
      <c r="U179" s="50">
        <v>4.3706336966942043</v>
      </c>
      <c r="V179" s="50">
        <v>1.048</v>
      </c>
      <c r="W179" s="50">
        <v>1.0491546019013618</v>
      </c>
      <c r="X179" s="50">
        <v>0.97402330290162442</v>
      </c>
      <c r="Y179" s="50">
        <v>1.0149452035175535</v>
      </c>
      <c r="Z179" s="50">
        <v>0.98558824670800627</v>
      </c>
      <c r="AA179" s="51">
        <v>0.98</v>
      </c>
      <c r="AB179" s="51">
        <v>1</v>
      </c>
      <c r="AC179" s="51">
        <v>1</v>
      </c>
      <c r="AD179" s="51">
        <v>1</v>
      </c>
      <c r="AE179" s="51">
        <v>1</v>
      </c>
      <c r="AF179" s="51">
        <v>1</v>
      </c>
      <c r="AG179" s="52">
        <v>1</v>
      </c>
      <c r="AH179" s="52">
        <v>1</v>
      </c>
      <c r="AI179" s="53">
        <v>79</v>
      </c>
      <c r="AJ179" s="53">
        <v>37</v>
      </c>
      <c r="AK179" s="51">
        <v>2.9386499406350399</v>
      </c>
      <c r="AL179" s="51">
        <v>2.9517171960531829</v>
      </c>
      <c r="AM179" s="51">
        <v>3.2399142821918341</v>
      </c>
      <c r="AN179" s="51">
        <v>3.2538183689224569</v>
      </c>
      <c r="AO179" s="51">
        <v>3.3220472487311743</v>
      </c>
      <c r="AP179" s="51">
        <v>3.3164270814148602</v>
      </c>
      <c r="AQ179" s="51">
        <v>3.1932214368696785</v>
      </c>
      <c r="AR179" s="51"/>
      <c r="AS179" s="8"/>
      <c r="AT179" s="54">
        <v>3.0352288227361308</v>
      </c>
      <c r="AU179" s="54">
        <v>2.9557416403817229</v>
      </c>
      <c r="AV179" s="55">
        <v>3.0385727931271607</v>
      </c>
      <c r="AW179" s="55">
        <v>2.9557416403817229</v>
      </c>
      <c r="AX179" s="56">
        <v>-1.4771177263859236E-2</v>
      </c>
      <c r="AY179" s="56">
        <v>-9.4258359618267118E-2</v>
      </c>
      <c r="AZ179" s="56">
        <v>-0.10902953688212635</v>
      </c>
      <c r="BA179" s="56">
        <v>7.9487182354407881E-2</v>
      </c>
      <c r="BB179" s="61">
        <v>-108</v>
      </c>
      <c r="BC179" s="57">
        <v>127</v>
      </c>
      <c r="BD179" s="57">
        <v>102</v>
      </c>
      <c r="BE179" s="57">
        <v>-124</v>
      </c>
      <c r="BF179" s="95">
        <v>0.51950031760259918</v>
      </c>
      <c r="BG179" s="58">
        <v>0.43956057006024313</v>
      </c>
      <c r="BH179" s="58">
        <v>0.49617303803982332</v>
      </c>
      <c r="BI179" s="58">
        <v>0.5536610307198796</v>
      </c>
      <c r="BJ179" s="57">
        <v>-108</v>
      </c>
      <c r="BK179" s="57">
        <v>128</v>
      </c>
      <c r="BL179" s="57">
        <v>102</v>
      </c>
      <c r="BM179" s="57">
        <v>-124</v>
      </c>
      <c r="BN179" s="58">
        <v>0.5199111171497528</v>
      </c>
      <c r="BO179" s="58">
        <v>0.43914121694484415</v>
      </c>
      <c r="BP179" s="58">
        <v>0.49572680550006942</v>
      </c>
      <c r="BQ179" s="58">
        <v>0.55329001320066851</v>
      </c>
      <c r="BR179" s="36">
        <v>2.0499999999999998</v>
      </c>
      <c r="BS179" s="36">
        <v>4.75</v>
      </c>
      <c r="BT179" s="36">
        <v>0.15462999999999999</v>
      </c>
      <c r="BU179" s="36">
        <v>0.31811</v>
      </c>
      <c r="BV179" s="36">
        <v>0.36208113276270198</v>
      </c>
      <c r="BW179" s="36">
        <v>0.43955</v>
      </c>
    </row>
    <row r="180" spans="1:75" s="36" customFormat="1" ht="16.75" customHeight="1" x14ac:dyDescent="0.2">
      <c r="A180" s="36" t="s">
        <v>456</v>
      </c>
      <c r="B180" s="36">
        <v>2025020060</v>
      </c>
      <c r="C180" s="35">
        <v>45945</v>
      </c>
      <c r="D180" s="45" t="s">
        <v>6</v>
      </c>
      <c r="E180" s="36" t="s">
        <v>22</v>
      </c>
      <c r="F180" s="45">
        <v>0</v>
      </c>
      <c r="G180" s="45">
        <v>1</v>
      </c>
      <c r="H180" s="36" t="s">
        <v>26</v>
      </c>
      <c r="I180" s="36" t="s">
        <v>457</v>
      </c>
      <c r="J180" s="46" t="s">
        <v>152</v>
      </c>
      <c r="K180" s="47">
        <v>2.97</v>
      </c>
      <c r="L180" s="48">
        <v>0.15</v>
      </c>
      <c r="M180" s="49">
        <v>0.15</v>
      </c>
      <c r="N180" s="36">
        <v>2.3999999999999901</v>
      </c>
      <c r="O180" s="36">
        <v>3.4999999999999898</v>
      </c>
      <c r="P180" s="36">
        <v>3.7</v>
      </c>
      <c r="Q180" s="36">
        <v>3.7</v>
      </c>
      <c r="R180" s="50">
        <v>2.7295894557458174</v>
      </c>
      <c r="S180" s="50">
        <v>3.089152729286015</v>
      </c>
      <c r="T180" s="50">
        <v>4.2081170776081525</v>
      </c>
      <c r="U180" s="50">
        <v>3.2656757423880829</v>
      </c>
      <c r="V180" s="50">
        <v>0.95</v>
      </c>
      <c r="W180" s="50">
        <v>0.92554174501717079</v>
      </c>
      <c r="X180" s="50">
        <v>0.99517549138542738</v>
      </c>
      <c r="Y180" s="50">
        <v>1.0205845890878538</v>
      </c>
      <c r="Z180" s="50">
        <v>1.0350954988334276</v>
      </c>
      <c r="AA180" s="51">
        <v>1</v>
      </c>
      <c r="AB180" s="51">
        <v>1</v>
      </c>
      <c r="AC180" s="51">
        <v>1</v>
      </c>
      <c r="AD180" s="51">
        <v>1</v>
      </c>
      <c r="AE180" s="51">
        <v>1</v>
      </c>
      <c r="AF180" s="51">
        <v>1</v>
      </c>
      <c r="AG180" s="52">
        <v>1</v>
      </c>
      <c r="AH180" s="52">
        <v>1</v>
      </c>
      <c r="AI180" s="53">
        <v>107</v>
      </c>
      <c r="AJ180" s="53">
        <v>0</v>
      </c>
      <c r="AK180" s="51">
        <v>2.8014124046015354</v>
      </c>
      <c r="AL180" s="51">
        <v>2.8239058337650804</v>
      </c>
      <c r="AM180" s="51">
        <v>3.0798232330747317</v>
      </c>
      <c r="AN180" s="51">
        <v>3.0812226575064239</v>
      </c>
      <c r="AO180" s="51">
        <v>3.4388750000000043</v>
      </c>
      <c r="AP180" s="51">
        <v>3.4026789627939467</v>
      </c>
      <c r="AQ180" s="51">
        <v>3.187911165758269</v>
      </c>
      <c r="AR180" s="51"/>
      <c r="AS180" s="8"/>
      <c r="AT180" s="54">
        <v>2.5282414712695216</v>
      </c>
      <c r="AU180" s="54">
        <v>3.4162096575116832</v>
      </c>
      <c r="AV180" s="55">
        <v>2.5282414712695216</v>
      </c>
      <c r="AW180" s="55">
        <v>3.4894297111211232</v>
      </c>
      <c r="AX180" s="56">
        <v>0.12824147126953145</v>
      </c>
      <c r="AY180" s="56">
        <v>-8.3790342488306635E-2</v>
      </c>
      <c r="AZ180" s="56">
        <v>4.4451128781224813E-2</v>
      </c>
      <c r="BA180" s="56">
        <v>0.21203181375783808</v>
      </c>
      <c r="BB180" s="61">
        <v>178</v>
      </c>
      <c r="BC180" s="57">
        <v>-124</v>
      </c>
      <c r="BD180" s="57">
        <v>103</v>
      </c>
      <c r="BE180" s="57">
        <v>130</v>
      </c>
      <c r="BF180" s="95">
        <v>0.36031642574230405</v>
      </c>
      <c r="BG180" s="58">
        <v>0.55267436715598539</v>
      </c>
      <c r="BH180" s="58">
        <v>0.49343126262085413</v>
      </c>
      <c r="BI180" s="58">
        <v>0.43572848432935696</v>
      </c>
      <c r="BJ180" s="57">
        <v>185</v>
      </c>
      <c r="BK180" s="57">
        <v>-129</v>
      </c>
      <c r="BL180" s="57">
        <v>-102</v>
      </c>
      <c r="BM180" s="57">
        <v>124</v>
      </c>
      <c r="BN180" s="58">
        <v>0.35054353644062075</v>
      </c>
      <c r="BO180" s="58">
        <v>0.56318413653780064</v>
      </c>
      <c r="BP180" s="58">
        <v>0.50569724947041839</v>
      </c>
      <c r="BQ180" s="58">
        <v>0.44688360606111521</v>
      </c>
      <c r="BR180" s="36">
        <v>2.0499999999999998</v>
      </c>
      <c r="BS180" s="36">
        <v>4.8</v>
      </c>
      <c r="BT180" s="36">
        <v>0.15326999999999999</v>
      </c>
      <c r="BU180" s="36">
        <v>0.31125000000000003</v>
      </c>
      <c r="BV180" s="36">
        <v>0.35538530046471201</v>
      </c>
      <c r="BW180" s="36">
        <v>0.43543999999999999</v>
      </c>
    </row>
    <row r="181" spans="1:75" s="36" customFormat="1" ht="16.75" customHeight="1" x14ac:dyDescent="0.2">
      <c r="A181" s="36" t="s">
        <v>458</v>
      </c>
      <c r="B181" s="36">
        <v>2025020060</v>
      </c>
      <c r="C181" s="35">
        <v>45945</v>
      </c>
      <c r="D181" s="45" t="s">
        <v>9</v>
      </c>
      <c r="E181" s="36" t="s">
        <v>15</v>
      </c>
      <c r="F181" s="45">
        <v>1</v>
      </c>
      <c r="G181" s="45">
        <v>0</v>
      </c>
      <c r="H181" s="36" t="s">
        <v>27</v>
      </c>
      <c r="I181" s="36" t="s">
        <v>358</v>
      </c>
      <c r="J181" s="46" t="s">
        <v>191</v>
      </c>
      <c r="K181" s="47">
        <v>2.97</v>
      </c>
      <c r="L181" s="48">
        <v>0.15</v>
      </c>
      <c r="M181" s="49">
        <v>0.15</v>
      </c>
      <c r="N181" s="36">
        <v>3.4999999999999898</v>
      </c>
      <c r="O181" s="36">
        <v>2.3999999999999901</v>
      </c>
      <c r="P181" s="36">
        <v>3.7</v>
      </c>
      <c r="Q181" s="36">
        <v>3.7</v>
      </c>
      <c r="R181" s="50">
        <v>3.0403182416188113</v>
      </c>
      <c r="S181" s="50">
        <v>2.8798933547299126</v>
      </c>
      <c r="T181" s="50">
        <v>3.2140507125684672</v>
      </c>
      <c r="U181" s="50">
        <v>4.4398355885419667</v>
      </c>
      <c r="V181" s="50">
        <v>1.05</v>
      </c>
      <c r="W181" s="50">
        <v>1.0725047827848808</v>
      </c>
      <c r="X181" s="50">
        <v>1.0369775195537816</v>
      </c>
      <c r="Y181" s="50">
        <v>0.9432364998658368</v>
      </c>
      <c r="Z181" s="50">
        <v>0.95459295806512834</v>
      </c>
      <c r="AA181" s="51">
        <v>1</v>
      </c>
      <c r="AB181" s="51">
        <v>1</v>
      </c>
      <c r="AC181" s="51">
        <v>1</v>
      </c>
      <c r="AD181" s="51">
        <v>1</v>
      </c>
      <c r="AE181" s="51">
        <v>1</v>
      </c>
      <c r="AF181" s="51">
        <v>1</v>
      </c>
      <c r="AG181" s="52">
        <v>1</v>
      </c>
      <c r="AH181" s="52">
        <v>1</v>
      </c>
      <c r="AI181" s="53">
        <v>96</v>
      </c>
      <c r="AJ181" s="53">
        <v>24</v>
      </c>
      <c r="AK181" s="51">
        <v>3.0311362295909259</v>
      </c>
      <c r="AL181" s="51">
        <v>3.0364225119914758</v>
      </c>
      <c r="AM181" s="51">
        <v>2.9556712094147195</v>
      </c>
      <c r="AN181" s="51">
        <v>2.9443045312119982</v>
      </c>
      <c r="AO181" s="51">
        <v>2.8799283439741283</v>
      </c>
      <c r="AP181" s="51">
        <v>2.8603079798385691</v>
      </c>
      <c r="AQ181" s="51">
        <v>2.8214629228631325</v>
      </c>
      <c r="AR181" s="51"/>
      <c r="AS181" s="8"/>
      <c r="AT181" s="54">
        <v>3.4162096575116832</v>
      </c>
      <c r="AU181" s="54">
        <v>2.5282414712695216</v>
      </c>
      <c r="AV181" s="55">
        <v>3.4894297111211232</v>
      </c>
      <c r="AW181" s="55">
        <v>2.5282414712695216</v>
      </c>
      <c r="AX181" s="56">
        <v>-8.3790342488306635E-2</v>
      </c>
      <c r="AY181" s="56">
        <v>0.12824147126953145</v>
      </c>
      <c r="AZ181" s="56">
        <v>4.4451128781224813E-2</v>
      </c>
      <c r="BA181" s="56">
        <v>-0.21203181375783808</v>
      </c>
      <c r="BB181" s="61">
        <v>-178</v>
      </c>
      <c r="BC181" s="57">
        <v>124</v>
      </c>
      <c r="BD181" s="57">
        <v>-103</v>
      </c>
      <c r="BE181" s="57">
        <v>-130</v>
      </c>
      <c r="BF181" s="95">
        <v>0.63968357425769595</v>
      </c>
      <c r="BG181" s="58">
        <v>0.44732563284401461</v>
      </c>
      <c r="BH181" s="58">
        <v>0.50656873737914587</v>
      </c>
      <c r="BI181" s="58">
        <v>0.56427151567064304</v>
      </c>
      <c r="BJ181" s="57">
        <v>-185</v>
      </c>
      <c r="BK181" s="57">
        <v>129</v>
      </c>
      <c r="BL181" s="57">
        <v>102</v>
      </c>
      <c r="BM181" s="57">
        <v>-124</v>
      </c>
      <c r="BN181" s="58">
        <v>0.64945646355937925</v>
      </c>
      <c r="BO181" s="58">
        <v>0.43681586346219936</v>
      </c>
      <c r="BP181" s="58">
        <v>0.49430275052958161</v>
      </c>
      <c r="BQ181" s="58">
        <v>0.55311639393888479</v>
      </c>
      <c r="BR181" s="36">
        <v>2.0499999999999998</v>
      </c>
      <c r="BS181" s="36">
        <v>4.8499999999999996</v>
      </c>
      <c r="BT181" s="36">
        <v>0.14735999999999999</v>
      </c>
      <c r="BU181" s="36">
        <v>0.30652000000000001</v>
      </c>
      <c r="BV181" s="36">
        <v>0.34857565247057398</v>
      </c>
      <c r="BW181" s="36">
        <v>0.42716999999999999</v>
      </c>
    </row>
    <row r="182" spans="1:75" s="36" customFormat="1" ht="16.75" customHeight="1" x14ac:dyDescent="0.2">
      <c r="A182" s="36" t="s">
        <v>459</v>
      </c>
      <c r="B182" s="36">
        <v>2025020059</v>
      </c>
      <c r="C182" s="35">
        <v>45945</v>
      </c>
      <c r="D182" s="45" t="s">
        <v>6</v>
      </c>
      <c r="E182" s="36" t="s">
        <v>14</v>
      </c>
      <c r="F182" s="45">
        <v>1</v>
      </c>
      <c r="G182" s="45">
        <v>1</v>
      </c>
      <c r="H182" s="36" t="s">
        <v>46</v>
      </c>
      <c r="I182" s="36" t="s">
        <v>460</v>
      </c>
      <c r="J182" s="46" t="s">
        <v>303</v>
      </c>
      <c r="K182" s="47">
        <v>2.97</v>
      </c>
      <c r="L182" s="48">
        <v>0.15</v>
      </c>
      <c r="M182" s="49">
        <v>0.15</v>
      </c>
      <c r="N182" s="36">
        <v>2.3999999999999901</v>
      </c>
      <c r="O182" s="36">
        <v>3.4999999999999898</v>
      </c>
      <c r="P182" s="36">
        <v>4</v>
      </c>
      <c r="Q182" s="36">
        <v>3</v>
      </c>
      <c r="R182" s="50">
        <v>2.623760803640443</v>
      </c>
      <c r="S182" s="50">
        <v>3.0816686135420852</v>
      </c>
      <c r="T182" s="50">
        <v>4.3729346727340905</v>
      </c>
      <c r="U182" s="50">
        <v>2.6414302401789382</v>
      </c>
      <c r="V182" s="50">
        <v>0.95</v>
      </c>
      <c r="W182" s="50">
        <v>0.95302926576458757</v>
      </c>
      <c r="X182" s="50">
        <v>0.96839298541302388</v>
      </c>
      <c r="Y182" s="50">
        <v>0.98895856641566371</v>
      </c>
      <c r="Z182" s="50">
        <v>1.094622882494672</v>
      </c>
      <c r="AA182" s="51">
        <v>1</v>
      </c>
      <c r="AB182" s="51">
        <v>1</v>
      </c>
      <c r="AC182" s="51">
        <v>1</v>
      </c>
      <c r="AD182" s="51">
        <v>1</v>
      </c>
      <c r="AE182" s="51">
        <v>1</v>
      </c>
      <c r="AF182" s="51">
        <v>1</v>
      </c>
      <c r="AG182" s="52">
        <v>1</v>
      </c>
      <c r="AH182" s="52">
        <v>1</v>
      </c>
      <c r="AI182" s="53">
        <v>97</v>
      </c>
      <c r="AJ182" s="53">
        <v>0</v>
      </c>
      <c r="AK182" s="51">
        <v>2.5328457947614966</v>
      </c>
      <c r="AL182" s="51">
        <v>2.5858394581479458</v>
      </c>
      <c r="AM182" s="51">
        <v>3.4317169428441492</v>
      </c>
      <c r="AN182" s="51">
        <v>3.3792096934488391</v>
      </c>
      <c r="AO182" s="51">
        <v>3.5910000000000002</v>
      </c>
      <c r="AP182" s="51">
        <v>3.5583397470973197</v>
      </c>
      <c r="AQ182" s="51">
        <v>3.7564358918818663</v>
      </c>
      <c r="AR182" s="51"/>
      <c r="AS182" s="8"/>
      <c r="AT182" s="54">
        <v>2.42</v>
      </c>
      <c r="AU182" s="54">
        <v>3.8</v>
      </c>
      <c r="AV182" s="55">
        <v>2.3094742253731568</v>
      </c>
      <c r="AW182" s="55">
        <v>3.8975668075319017</v>
      </c>
      <c r="AX182" s="56">
        <v>2.0000000000009788E-2</v>
      </c>
      <c r="AY182" s="56">
        <v>0.30000000000001004</v>
      </c>
      <c r="AZ182" s="56">
        <v>0.32000000000001982</v>
      </c>
      <c r="BA182" s="56">
        <v>-0.28000000000000025</v>
      </c>
      <c r="BB182" s="61">
        <v>242</v>
      </c>
      <c r="BC182" s="57">
        <v>-147</v>
      </c>
      <c r="BD182" s="57">
        <v>-118</v>
      </c>
      <c r="BE182" s="57">
        <v>110</v>
      </c>
      <c r="BF182" s="95">
        <v>0.29248399999999991</v>
      </c>
      <c r="BG182" s="58">
        <v>0.59491799999999995</v>
      </c>
      <c r="BH182" s="58">
        <v>0.54054689714052151</v>
      </c>
      <c r="BI182" s="58">
        <v>0.47658599999999995</v>
      </c>
      <c r="BJ182" s="57">
        <v>276</v>
      </c>
      <c r="BK182" s="57">
        <v>-145</v>
      </c>
      <c r="BL182" s="57">
        <v>-116</v>
      </c>
      <c r="BM182" s="57">
        <v>112</v>
      </c>
      <c r="BN182" s="58">
        <v>0.26574870352971147</v>
      </c>
      <c r="BO182" s="58">
        <v>0.59251093499884222</v>
      </c>
      <c r="BP182" s="58">
        <v>0.53652243462771854</v>
      </c>
      <c r="BQ182" s="58">
        <v>0.47171934825985473</v>
      </c>
      <c r="BR182" s="36">
        <v>2.0499999999999998</v>
      </c>
      <c r="BS182" s="36">
        <v>4.9000000000000004</v>
      </c>
      <c r="BT182" s="36">
        <v>0.14354</v>
      </c>
      <c r="BU182" s="36">
        <v>0.30034</v>
      </c>
      <c r="BV182" s="36">
        <v>0.34207289293849602</v>
      </c>
      <c r="BW182" s="36">
        <v>0.42233999999999999</v>
      </c>
    </row>
    <row r="183" spans="1:75" s="36" customFormat="1" ht="16.75" customHeight="1" x14ac:dyDescent="0.2">
      <c r="A183" s="36" t="s">
        <v>461</v>
      </c>
      <c r="B183" s="36">
        <v>2025020059</v>
      </c>
      <c r="C183" s="35">
        <v>45945</v>
      </c>
      <c r="D183" s="45" t="s">
        <v>9</v>
      </c>
      <c r="E183" s="36" t="s">
        <v>12</v>
      </c>
      <c r="F183" s="45">
        <v>1</v>
      </c>
      <c r="G183" s="45">
        <v>1</v>
      </c>
      <c r="H183" s="36" t="s">
        <v>47</v>
      </c>
      <c r="I183" s="36" t="s">
        <v>419</v>
      </c>
      <c r="J183" s="46" t="s">
        <v>186</v>
      </c>
      <c r="K183" s="47">
        <v>2.97</v>
      </c>
      <c r="L183" s="48">
        <v>0.15</v>
      </c>
      <c r="M183" s="49">
        <v>0.15</v>
      </c>
      <c r="N183" s="36">
        <v>3.4999999999999898</v>
      </c>
      <c r="O183" s="36">
        <v>2.3999999999999901</v>
      </c>
      <c r="P183" s="36">
        <v>3</v>
      </c>
      <c r="Q183" s="36">
        <v>4</v>
      </c>
      <c r="R183" s="50">
        <v>2.6376005352941343</v>
      </c>
      <c r="S183" s="50">
        <v>2.9793640583327767</v>
      </c>
      <c r="T183" s="50">
        <v>2.2608004588235504</v>
      </c>
      <c r="U183" s="50">
        <v>4.9656067638879815</v>
      </c>
      <c r="V183" s="50">
        <v>1.048</v>
      </c>
      <c r="W183" s="50">
        <v>1.0491546019013618</v>
      </c>
      <c r="X183" s="50">
        <v>1.1554602501158751</v>
      </c>
      <c r="Y183" s="50">
        <v>0.85281003190622773</v>
      </c>
      <c r="Z183" s="50">
        <v>0.99112659481942944</v>
      </c>
      <c r="AA183" s="51">
        <v>1</v>
      </c>
      <c r="AB183" s="51">
        <v>1</v>
      </c>
      <c r="AC183" s="51">
        <v>1</v>
      </c>
      <c r="AD183" s="51">
        <v>1</v>
      </c>
      <c r="AE183" s="51">
        <v>1</v>
      </c>
      <c r="AF183" s="51">
        <v>1</v>
      </c>
      <c r="AG183" s="52">
        <v>1</v>
      </c>
      <c r="AH183" s="52">
        <v>1</v>
      </c>
      <c r="AI183" s="53">
        <v>92</v>
      </c>
      <c r="AJ183" s="53">
        <v>50</v>
      </c>
      <c r="AK183" s="51">
        <v>2.9372069422545213</v>
      </c>
      <c r="AL183" s="51">
        <v>2.8837879794898753</v>
      </c>
      <c r="AM183" s="51">
        <v>2.8761271666766812</v>
      </c>
      <c r="AN183" s="51">
        <v>2.8916127004250956</v>
      </c>
      <c r="AO183" s="51">
        <v>2.8374968894335528</v>
      </c>
      <c r="AP183" s="51">
        <v>2.854811399097934</v>
      </c>
      <c r="AQ183" s="51">
        <v>2.8506061249759127</v>
      </c>
      <c r="AR183" s="51"/>
      <c r="AS183" s="8"/>
      <c r="AT183" s="54">
        <v>3.8</v>
      </c>
      <c r="AU183" s="54">
        <v>2.42</v>
      </c>
      <c r="AV183" s="55">
        <v>3.8975668075319017</v>
      </c>
      <c r="AW183" s="55">
        <v>2.3094742253731568</v>
      </c>
      <c r="AX183" s="56">
        <v>0.30000000000001004</v>
      </c>
      <c r="AY183" s="56">
        <v>2.0000000000009788E-2</v>
      </c>
      <c r="AZ183" s="56">
        <v>0.32000000000001982</v>
      </c>
      <c r="BA183" s="56">
        <v>0.28000000000000025</v>
      </c>
      <c r="BB183" s="61">
        <v>-242</v>
      </c>
      <c r="BC183" s="57">
        <v>147</v>
      </c>
      <c r="BD183" s="57">
        <v>118</v>
      </c>
      <c r="BE183" s="57">
        <v>-110</v>
      </c>
      <c r="BF183" s="95">
        <v>0.70751600000000003</v>
      </c>
      <c r="BG183" s="58">
        <v>0.40508200000000005</v>
      </c>
      <c r="BH183" s="58">
        <v>0.45945310285947849</v>
      </c>
      <c r="BI183" s="58">
        <v>0.52341400000000005</v>
      </c>
      <c r="BJ183" s="57">
        <v>-276</v>
      </c>
      <c r="BK183" s="57">
        <v>145</v>
      </c>
      <c r="BL183" s="57">
        <v>116</v>
      </c>
      <c r="BM183" s="57">
        <v>-112</v>
      </c>
      <c r="BN183" s="58">
        <v>0.73425129647028853</v>
      </c>
      <c r="BO183" s="58">
        <v>0.40748906500115772</v>
      </c>
      <c r="BP183" s="58">
        <v>0.46347756537228146</v>
      </c>
      <c r="BQ183" s="58">
        <v>0.52828065174014527</v>
      </c>
      <c r="BR183" s="36">
        <v>2.0499999999999998</v>
      </c>
      <c r="BS183" s="36">
        <v>4.95</v>
      </c>
      <c r="BT183" s="36">
        <v>0.14094999999999999</v>
      </c>
      <c r="BU183" s="36">
        <v>0.29187999999999997</v>
      </c>
      <c r="BV183" s="36">
        <v>0.33207049159812002</v>
      </c>
      <c r="BW183" s="36">
        <v>0.41291</v>
      </c>
    </row>
    <row r="184" spans="1:75" s="36" customFormat="1" ht="16.75" customHeight="1" x14ac:dyDescent="0.2">
      <c r="A184" s="36" t="s">
        <v>462</v>
      </c>
      <c r="B184" s="36">
        <v>2025020067</v>
      </c>
      <c r="C184" s="35">
        <v>45946</v>
      </c>
      <c r="D184" s="45" t="s">
        <v>6</v>
      </c>
      <c r="E184" s="36" t="s">
        <v>24</v>
      </c>
      <c r="F184" s="45">
        <v>2</v>
      </c>
      <c r="G184" s="45">
        <v>2</v>
      </c>
      <c r="H184" s="36" t="s">
        <v>8</v>
      </c>
      <c r="I184" s="36" t="s">
        <v>364</v>
      </c>
      <c r="J184" s="46" t="s">
        <v>158</v>
      </c>
      <c r="K184" s="47">
        <v>2.97</v>
      </c>
      <c r="L184" s="48">
        <v>0.15</v>
      </c>
      <c r="M184" s="49">
        <v>0.1</v>
      </c>
      <c r="N184" s="36">
        <v>3.4999999999999898</v>
      </c>
      <c r="O184" s="36">
        <v>2.8499999999999899</v>
      </c>
      <c r="P184" s="36">
        <v>3.4999999999999898</v>
      </c>
      <c r="Q184" s="36">
        <v>2.8499999999999899</v>
      </c>
      <c r="R184" s="50">
        <v>3.2451821933944722</v>
      </c>
      <c r="S184" s="50">
        <v>2.6463215083519072</v>
      </c>
      <c r="T184" s="50">
        <v>3.2451821933944722</v>
      </c>
      <c r="U184" s="50">
        <v>2.6463215083519072</v>
      </c>
      <c r="V184" s="50">
        <v>0.96</v>
      </c>
      <c r="W184" s="50">
        <v>0.95702751457800772</v>
      </c>
      <c r="X184" s="50">
        <v>1.096702455682536</v>
      </c>
      <c r="Y184" s="50">
        <v>1.0431182261975713</v>
      </c>
      <c r="Z184" s="50">
        <v>0.99957284888858977</v>
      </c>
      <c r="AA184" s="51">
        <v>1</v>
      </c>
      <c r="AB184" s="51">
        <v>1</v>
      </c>
      <c r="AC184" s="51">
        <v>1</v>
      </c>
      <c r="AD184" s="51">
        <v>1</v>
      </c>
      <c r="AE184" s="51">
        <v>1</v>
      </c>
      <c r="AF184" s="51">
        <v>1</v>
      </c>
      <c r="AG184" s="52">
        <v>1</v>
      </c>
      <c r="AH184" s="52">
        <v>1</v>
      </c>
      <c r="AI184" s="53">
        <v>78</v>
      </c>
      <c r="AJ184" s="53">
        <v>36</v>
      </c>
      <c r="AK184" s="51">
        <v>3.3795480048106965</v>
      </c>
      <c r="AL184" s="51">
        <v>3.38</v>
      </c>
      <c r="AM184" s="51">
        <v>2.7666964926699555</v>
      </c>
      <c r="AN184" s="51">
        <v>2.7486402450222482</v>
      </c>
      <c r="AO184" s="51">
        <v>2.8139335536672516</v>
      </c>
      <c r="AP184" s="51">
        <v>2.7886221899939336</v>
      </c>
      <c r="AQ184" s="51">
        <v>2.7655146951881768</v>
      </c>
      <c r="AR184" s="51"/>
      <c r="AS184" s="8"/>
      <c r="AT184" s="54">
        <v>3.6562374179715609</v>
      </c>
      <c r="AU184" s="54">
        <v>2.9640896499106284</v>
      </c>
      <c r="AV184" s="55">
        <v>3.6562374179715609</v>
      </c>
      <c r="AW184" s="55">
        <v>2.9796398431648115</v>
      </c>
      <c r="AX184" s="56">
        <v>0.15623741797157109</v>
      </c>
      <c r="AY184" s="56">
        <v>0.11408964991063852</v>
      </c>
      <c r="AZ184" s="56">
        <v>0.27032706788220962</v>
      </c>
      <c r="BA184" s="56">
        <v>4.2147768060932567E-2</v>
      </c>
      <c r="BB184" s="61">
        <v>-152</v>
      </c>
      <c r="BC184" s="57">
        <v>-189</v>
      </c>
      <c r="BD184" s="57">
        <v>-157</v>
      </c>
      <c r="BE184" s="57">
        <v>-119</v>
      </c>
      <c r="BF184" s="95">
        <v>0.60330053951926477</v>
      </c>
      <c r="BG184" s="58">
        <v>0.65378285257368474</v>
      </c>
      <c r="BH184" s="58">
        <v>0.61063587243404027</v>
      </c>
      <c r="BI184" s="58">
        <v>0.54298129640086124</v>
      </c>
      <c r="BJ184" s="57">
        <v>-151</v>
      </c>
      <c r="BK184" s="57">
        <v>-191</v>
      </c>
      <c r="BL184" s="57">
        <v>-159</v>
      </c>
      <c r="BM184" s="57">
        <v>-120</v>
      </c>
      <c r="BN184" s="58">
        <v>0.60195615821109816</v>
      </c>
      <c r="BO184" s="58">
        <v>0.65642739302445563</v>
      </c>
      <c r="BP184" s="58">
        <v>0.61388733684042784</v>
      </c>
      <c r="BQ184" s="58">
        <v>0.5462658415653785</v>
      </c>
      <c r="BR184" s="36">
        <v>2.1</v>
      </c>
      <c r="BS184" s="36">
        <v>2.1</v>
      </c>
      <c r="BT184" s="36">
        <v>0.49559999999999998</v>
      </c>
      <c r="BU184" s="36">
        <v>0.74573999999999996</v>
      </c>
      <c r="BV184" s="36">
        <v>0.81511438533594205</v>
      </c>
      <c r="BW184" s="36">
        <v>0.83084999999999998</v>
      </c>
    </row>
    <row r="185" spans="1:75" s="36" customFormat="1" ht="16.75" customHeight="1" x14ac:dyDescent="0.2">
      <c r="A185" s="36" t="s">
        <v>463</v>
      </c>
      <c r="B185" s="36">
        <v>2025020067</v>
      </c>
      <c r="C185" s="35">
        <v>45946</v>
      </c>
      <c r="D185" s="45" t="s">
        <v>9</v>
      </c>
      <c r="E185" s="36" t="s">
        <v>32</v>
      </c>
      <c r="F185" s="45">
        <v>2</v>
      </c>
      <c r="G185" s="45">
        <v>2</v>
      </c>
      <c r="H185" s="36" t="s">
        <v>11</v>
      </c>
      <c r="I185" s="36" t="s">
        <v>354</v>
      </c>
      <c r="J185" s="46" t="s">
        <v>159</v>
      </c>
      <c r="K185" s="47">
        <v>2.97</v>
      </c>
      <c r="L185" s="48">
        <v>0.15</v>
      </c>
      <c r="M185" s="49">
        <v>0.1</v>
      </c>
      <c r="N185" s="36">
        <v>2.8499999999999899</v>
      </c>
      <c r="O185" s="36">
        <v>3.4999999999999898</v>
      </c>
      <c r="P185" s="36">
        <v>2.8499999999999899</v>
      </c>
      <c r="Q185" s="36">
        <v>3.4999999999999898</v>
      </c>
      <c r="R185" s="50">
        <v>2.9632689487301</v>
      </c>
      <c r="S185" s="50">
        <v>3.1277046067797953</v>
      </c>
      <c r="T185" s="50">
        <v>2.9632689487301</v>
      </c>
      <c r="U185" s="50">
        <v>3.1277046067797953</v>
      </c>
      <c r="V185" s="50">
        <v>1.0275000000000001</v>
      </c>
      <c r="W185" s="50">
        <v>1.0328904656929507</v>
      </c>
      <c r="X185" s="50">
        <v>0.93154764062961459</v>
      </c>
      <c r="Y185" s="50">
        <v>1.1378949511147125</v>
      </c>
      <c r="Z185" s="50">
        <v>1.0275801828399815</v>
      </c>
      <c r="AA185" s="51">
        <v>1</v>
      </c>
      <c r="AB185" s="51">
        <v>1</v>
      </c>
      <c r="AC185" s="51">
        <v>1</v>
      </c>
      <c r="AD185" s="51">
        <v>1</v>
      </c>
      <c r="AE185" s="51">
        <v>1</v>
      </c>
      <c r="AF185" s="51">
        <v>1</v>
      </c>
      <c r="AG185" s="52">
        <v>1</v>
      </c>
      <c r="AH185" s="52">
        <v>1</v>
      </c>
      <c r="AI185" s="53">
        <v>91</v>
      </c>
      <c r="AJ185" s="53">
        <v>22</v>
      </c>
      <c r="AK185" s="51">
        <v>3.0980611318067868</v>
      </c>
      <c r="AL185" s="51">
        <v>3.0778423043452836</v>
      </c>
      <c r="AM185" s="51">
        <v>3.257206293377132</v>
      </c>
      <c r="AN185" s="51">
        <v>3.2377810403875311</v>
      </c>
      <c r="AO185" s="51">
        <v>3.3265257243144739</v>
      </c>
      <c r="AP185" s="51">
        <v>3.3096419564229378</v>
      </c>
      <c r="AQ185" s="51">
        <v>3.3470406384960119</v>
      </c>
      <c r="AR185" s="51"/>
      <c r="AS185" s="8"/>
      <c r="AT185" s="54">
        <v>2.9640896499106284</v>
      </c>
      <c r="AU185" s="54">
        <v>3.6562374179715609</v>
      </c>
      <c r="AV185" s="55">
        <v>2.9796398431648115</v>
      </c>
      <c r="AW185" s="55">
        <v>3.6562374179715609</v>
      </c>
      <c r="AX185" s="56">
        <v>0.11408964991063852</v>
      </c>
      <c r="AY185" s="56">
        <v>0.15623741797157109</v>
      </c>
      <c r="AZ185" s="56">
        <v>0.27032706788220962</v>
      </c>
      <c r="BA185" s="56">
        <v>-4.2147768060932567E-2</v>
      </c>
      <c r="BB185" s="61">
        <v>152</v>
      </c>
      <c r="BC185" s="57">
        <v>189</v>
      </c>
      <c r="BD185" s="57">
        <v>157</v>
      </c>
      <c r="BE185" s="57">
        <v>119</v>
      </c>
      <c r="BF185" s="95">
        <v>0.39669946048073523</v>
      </c>
      <c r="BG185" s="58">
        <v>0.34621714742631526</v>
      </c>
      <c r="BH185" s="58">
        <v>0.38936412756595973</v>
      </c>
      <c r="BI185" s="58">
        <v>0.45701870359913876</v>
      </c>
      <c r="BJ185" s="57">
        <v>151</v>
      </c>
      <c r="BK185" s="57">
        <v>191</v>
      </c>
      <c r="BL185" s="57">
        <v>159</v>
      </c>
      <c r="BM185" s="57">
        <v>120</v>
      </c>
      <c r="BN185" s="58">
        <v>0.39804384178890184</v>
      </c>
      <c r="BO185" s="58">
        <v>0.34357260697554437</v>
      </c>
      <c r="BP185" s="58">
        <v>0.38611266315957221</v>
      </c>
      <c r="BQ185" s="58">
        <v>0.4537341584346215</v>
      </c>
      <c r="BR185" s="36">
        <v>2.1</v>
      </c>
      <c r="BS185" s="36">
        <v>2.15</v>
      </c>
      <c r="BT185" s="36">
        <v>0.48860999999999999</v>
      </c>
      <c r="BU185" s="36">
        <v>0.73914999999999997</v>
      </c>
      <c r="BV185" s="36">
        <v>0.80755826022353505</v>
      </c>
      <c r="BW185" s="36">
        <v>0.82386000000000004</v>
      </c>
    </row>
    <row r="186" spans="1:75" s="36" customFormat="1" ht="16.75" customHeight="1" x14ac:dyDescent="0.2">
      <c r="A186" s="36" t="s">
        <v>464</v>
      </c>
      <c r="B186" s="36">
        <v>2025020064</v>
      </c>
      <c r="C186" s="35">
        <v>45946</v>
      </c>
      <c r="D186" s="45" t="s">
        <v>6</v>
      </c>
      <c r="E186" s="36" t="s">
        <v>10</v>
      </c>
      <c r="F186" s="45">
        <v>0</v>
      </c>
      <c r="G186" s="45">
        <v>2</v>
      </c>
      <c r="H186" s="36" t="s">
        <v>29</v>
      </c>
      <c r="I186" s="36" t="s">
        <v>411</v>
      </c>
      <c r="J186" s="46" t="s">
        <v>166</v>
      </c>
      <c r="K186" s="47">
        <v>2.97</v>
      </c>
      <c r="L186" s="48">
        <v>0.15</v>
      </c>
      <c r="M186" s="49">
        <v>0.1</v>
      </c>
      <c r="N186" s="36">
        <v>2.69999999999999</v>
      </c>
      <c r="O186" s="36">
        <v>3.2499999999999898</v>
      </c>
      <c r="P186" s="36">
        <v>2.9</v>
      </c>
      <c r="Q186" s="36">
        <v>2.9</v>
      </c>
      <c r="R186" s="50">
        <v>3.187150744139402</v>
      </c>
      <c r="S186" s="50">
        <v>2.7107424369202215</v>
      </c>
      <c r="T186" s="50">
        <v>3.4232359844460367</v>
      </c>
      <c r="U186" s="50">
        <v>2.4188163283288207</v>
      </c>
      <c r="V186" s="50">
        <v>0.90300000000000002</v>
      </c>
      <c r="W186" s="50">
        <v>0.92051577291954856</v>
      </c>
      <c r="X186" s="50">
        <v>0.94051977508243945</v>
      </c>
      <c r="Y186" s="50">
        <v>1.0384495689590403</v>
      </c>
      <c r="Z186" s="50">
        <v>1.0658536983545102</v>
      </c>
      <c r="AA186" s="51">
        <v>1</v>
      </c>
      <c r="AB186" s="51">
        <v>1</v>
      </c>
      <c r="AC186" s="51">
        <v>1</v>
      </c>
      <c r="AD186" s="51">
        <v>1</v>
      </c>
      <c r="AE186" s="51">
        <v>1</v>
      </c>
      <c r="AF186" s="51">
        <v>1</v>
      </c>
      <c r="AG186" s="52">
        <v>1</v>
      </c>
      <c r="AH186" s="52">
        <v>1</v>
      </c>
      <c r="AI186" s="53">
        <v>114</v>
      </c>
      <c r="AJ186" s="53">
        <v>46</v>
      </c>
      <c r="AK186" s="51">
        <v>3.0110907495665846</v>
      </c>
      <c r="AL186" s="51">
        <v>3.02</v>
      </c>
      <c r="AM186" s="51">
        <v>2.71606788326562</v>
      </c>
      <c r="AN186" s="51">
        <v>2.7152690663138106</v>
      </c>
      <c r="AO186" s="51">
        <v>2.8579376800247065</v>
      </c>
      <c r="AP186" s="51">
        <v>2.8626352557726906</v>
      </c>
      <c r="AQ186" s="51">
        <v>2.8949309983605671</v>
      </c>
      <c r="AR186" s="51"/>
      <c r="AS186" s="8"/>
      <c r="AT186" s="54">
        <v>2.5023123518262924</v>
      </c>
      <c r="AU186" s="54">
        <v>3.2617702344438593</v>
      </c>
      <c r="AV186" s="55">
        <v>2.5023123518262924</v>
      </c>
      <c r="AW186" s="55">
        <v>3.2563848561880273</v>
      </c>
      <c r="AX186" s="56">
        <v>-0.19768764817369755</v>
      </c>
      <c r="AY186" s="56">
        <v>1.1770234443869487E-2</v>
      </c>
      <c r="AZ186" s="56">
        <v>-0.18591741372982806</v>
      </c>
      <c r="BA186" s="56">
        <v>-0.20945788261756704</v>
      </c>
      <c r="BB186" s="61">
        <v>164</v>
      </c>
      <c r="BC186" s="57">
        <v>-109</v>
      </c>
      <c r="BD186" s="57">
        <v>118</v>
      </c>
      <c r="BE186" s="57">
        <v>146</v>
      </c>
      <c r="BF186" s="95">
        <v>0.37861050901247362</v>
      </c>
      <c r="BG186" s="58">
        <v>0.52172056145515944</v>
      </c>
      <c r="BH186" s="58">
        <v>0.45943583565892954</v>
      </c>
      <c r="BI186" s="58">
        <v>0.40650052076398546</v>
      </c>
      <c r="BJ186" s="57">
        <v>163</v>
      </c>
      <c r="BK186" s="57">
        <v>-109</v>
      </c>
      <c r="BL186" s="57">
        <v>118</v>
      </c>
      <c r="BM186" s="57">
        <v>147</v>
      </c>
      <c r="BN186" s="58">
        <v>0.37951894275647524</v>
      </c>
      <c r="BO186" s="58">
        <v>0.52063121497067</v>
      </c>
      <c r="BP186" s="58">
        <v>0.45818093704339813</v>
      </c>
      <c r="BQ186" s="58">
        <v>0.4053721578166678</v>
      </c>
      <c r="BR186" s="36">
        <v>2.1</v>
      </c>
      <c r="BS186" s="36">
        <v>2.2000000000000002</v>
      </c>
      <c r="BT186" s="36">
        <v>0.47417999999999999</v>
      </c>
      <c r="BU186" s="36">
        <v>0.72938999999999998</v>
      </c>
      <c r="BV186" s="36">
        <v>0.79795858085266902</v>
      </c>
      <c r="BW186" s="36">
        <v>0.81532000000000004</v>
      </c>
    </row>
    <row r="187" spans="1:75" s="36" customFormat="1" ht="16.75" customHeight="1" x14ac:dyDescent="0.2">
      <c r="A187" s="36" t="s">
        <v>465</v>
      </c>
      <c r="B187" s="36">
        <v>2025020064</v>
      </c>
      <c r="C187" s="35">
        <v>45946</v>
      </c>
      <c r="D187" s="45" t="s">
        <v>9</v>
      </c>
      <c r="E187" s="36" t="s">
        <v>4</v>
      </c>
      <c r="F187" s="45">
        <v>2</v>
      </c>
      <c r="G187" s="45">
        <v>0</v>
      </c>
      <c r="H187" s="36" t="s">
        <v>31</v>
      </c>
      <c r="I187" s="36" t="s">
        <v>415</v>
      </c>
      <c r="J187" s="46" t="s">
        <v>174</v>
      </c>
      <c r="K187" s="47">
        <v>2.97</v>
      </c>
      <c r="L187" s="48">
        <v>0.15</v>
      </c>
      <c r="M187" s="49">
        <v>0.1</v>
      </c>
      <c r="N187" s="36">
        <v>3.2499999999999898</v>
      </c>
      <c r="O187" s="36">
        <v>2.69999999999999</v>
      </c>
      <c r="P187" s="36">
        <v>2.9</v>
      </c>
      <c r="Q187" s="36">
        <v>2.9</v>
      </c>
      <c r="R187" s="50">
        <v>3.0781479791399482</v>
      </c>
      <c r="S187" s="50">
        <v>2.9566719486438502</v>
      </c>
      <c r="T187" s="50">
        <v>2.7466551198479623</v>
      </c>
      <c r="U187" s="50">
        <v>3.175684685580443</v>
      </c>
      <c r="V187" s="50">
        <v>1.085</v>
      </c>
      <c r="W187" s="50">
        <v>1.0832085999357419</v>
      </c>
      <c r="X187" s="50">
        <v>0.91450097079650494</v>
      </c>
      <c r="Y187" s="50">
        <v>1.0138352692143382</v>
      </c>
      <c r="Z187" s="50">
        <v>0.97850262116644515</v>
      </c>
      <c r="AA187" s="51">
        <v>1</v>
      </c>
      <c r="AB187" s="51">
        <v>1</v>
      </c>
      <c r="AC187" s="51">
        <v>1</v>
      </c>
      <c r="AD187" s="51">
        <v>1</v>
      </c>
      <c r="AE187" s="51">
        <v>1</v>
      </c>
      <c r="AF187" s="51">
        <v>1</v>
      </c>
      <c r="AG187" s="52">
        <v>1</v>
      </c>
      <c r="AH187" s="52">
        <v>1</v>
      </c>
      <c r="AI187" s="53">
        <v>90</v>
      </c>
      <c r="AJ187" s="53">
        <v>48</v>
      </c>
      <c r="AK187" s="51">
        <v>3.08419521980835</v>
      </c>
      <c r="AL187" s="51">
        <v>3.0783157408187098</v>
      </c>
      <c r="AM187" s="51">
        <v>2.7933437319948453</v>
      </c>
      <c r="AN187" s="51">
        <v>2.8178429644921961</v>
      </c>
      <c r="AO187" s="51">
        <v>2.8013970696396613</v>
      </c>
      <c r="AP187" s="51">
        <v>2.8151541969453087</v>
      </c>
      <c r="AQ187" s="51">
        <v>2.7332941635758163</v>
      </c>
      <c r="AR187" s="51"/>
      <c r="AS187" s="8"/>
      <c r="AT187" s="54">
        <v>3.2617702344438593</v>
      </c>
      <c r="AU187" s="54">
        <v>2.5023123518262924</v>
      </c>
      <c r="AV187" s="55">
        <v>3.2563848561880273</v>
      </c>
      <c r="AW187" s="55">
        <v>2.5023123518262924</v>
      </c>
      <c r="AX187" s="56">
        <v>1.1770234443869487E-2</v>
      </c>
      <c r="AY187" s="56">
        <v>-0.19768764817369755</v>
      </c>
      <c r="AZ187" s="56">
        <v>-0.18591741372982806</v>
      </c>
      <c r="BA187" s="56">
        <v>0.20945788261756704</v>
      </c>
      <c r="BB187" s="61">
        <v>-164</v>
      </c>
      <c r="BC187" s="57">
        <v>109</v>
      </c>
      <c r="BD187" s="57">
        <v>-118</v>
      </c>
      <c r="BE187" s="57">
        <v>-146</v>
      </c>
      <c r="BF187" s="95">
        <v>0.62138949098752638</v>
      </c>
      <c r="BG187" s="58">
        <v>0.47827943854484056</v>
      </c>
      <c r="BH187" s="58">
        <v>0.54056416434107046</v>
      </c>
      <c r="BI187" s="58">
        <v>0.59349947923601454</v>
      </c>
      <c r="BJ187" s="57">
        <v>-163</v>
      </c>
      <c r="BK187" s="57">
        <v>109</v>
      </c>
      <c r="BL187" s="57">
        <v>-118</v>
      </c>
      <c r="BM187" s="57">
        <v>-147</v>
      </c>
      <c r="BN187" s="58">
        <v>0.62048105724352476</v>
      </c>
      <c r="BO187" s="58">
        <v>0.47936878502933006</v>
      </c>
      <c r="BP187" s="58">
        <v>0.54181906295660187</v>
      </c>
      <c r="BQ187" s="58">
        <v>0.5946278421833322</v>
      </c>
      <c r="BR187" s="36">
        <v>2.1</v>
      </c>
      <c r="BS187" s="36">
        <v>2.25</v>
      </c>
      <c r="BT187" s="36">
        <v>0.46792</v>
      </c>
      <c r="BU187" s="36">
        <v>0.72091000000000005</v>
      </c>
      <c r="BV187" s="36">
        <v>0.79203471764447297</v>
      </c>
      <c r="BW187" s="36">
        <v>0.81071000000000004</v>
      </c>
    </row>
    <row r="188" spans="1:75" s="36" customFormat="1" ht="16.75" customHeight="1" x14ac:dyDescent="0.2">
      <c r="A188" s="36" t="s">
        <v>466</v>
      </c>
      <c r="B188" s="36">
        <v>2025020062</v>
      </c>
      <c r="C188" s="35">
        <v>45946</v>
      </c>
      <c r="D188" s="45" t="s">
        <v>6</v>
      </c>
      <c r="E188" s="36" t="s">
        <v>35</v>
      </c>
      <c r="F188" s="45">
        <v>1</v>
      </c>
      <c r="G188" s="45">
        <v>1</v>
      </c>
      <c r="H188" s="36" t="s">
        <v>46</v>
      </c>
      <c r="I188" s="36" t="s">
        <v>360</v>
      </c>
      <c r="J188" s="46" t="s">
        <v>172</v>
      </c>
      <c r="K188" s="47">
        <v>2.97</v>
      </c>
      <c r="L188" s="48">
        <v>0.15</v>
      </c>
      <c r="M188" s="49">
        <v>0.1</v>
      </c>
      <c r="N188" s="36">
        <v>2.7999999999999901</v>
      </c>
      <c r="O188" s="36">
        <v>3.1499999999999901</v>
      </c>
      <c r="P188" s="36">
        <v>2.6</v>
      </c>
      <c r="Q188" s="36">
        <v>2.8</v>
      </c>
      <c r="R188" s="50">
        <v>3.0450540813973621</v>
      </c>
      <c r="S188" s="50">
        <v>3.0073862168398704</v>
      </c>
      <c r="T188" s="50">
        <v>2.8275502184404178</v>
      </c>
      <c r="U188" s="50">
        <v>2.6732321927465597</v>
      </c>
      <c r="V188" s="50">
        <v>0.95</v>
      </c>
      <c r="W188" s="50">
        <v>0.95302926576458757</v>
      </c>
      <c r="X188" s="50">
        <v>1.0012504220354888</v>
      </c>
      <c r="Y188" s="50">
        <v>1.0238121182839734</v>
      </c>
      <c r="Z188" s="50">
        <v>0.9751279239455608</v>
      </c>
      <c r="AA188" s="51">
        <v>1</v>
      </c>
      <c r="AB188" s="51">
        <v>1</v>
      </c>
      <c r="AC188" s="51">
        <v>1</v>
      </c>
      <c r="AD188" s="51">
        <v>1</v>
      </c>
      <c r="AE188" s="51">
        <v>1</v>
      </c>
      <c r="AF188" s="51">
        <v>1</v>
      </c>
      <c r="AG188" s="52">
        <v>1</v>
      </c>
      <c r="AH188" s="52">
        <v>1</v>
      </c>
      <c r="AI188" s="53">
        <v>100</v>
      </c>
      <c r="AJ188" s="53">
        <v>38</v>
      </c>
      <c r="AK188" s="51">
        <v>2.8028338722168114</v>
      </c>
      <c r="AL188" s="51">
        <v>2.83</v>
      </c>
      <c r="AM188" s="51">
        <v>3.1208289233595292</v>
      </c>
      <c r="AN188" s="51">
        <v>3.1038125173815803</v>
      </c>
      <c r="AO188" s="51">
        <v>3.0834634959505367</v>
      </c>
      <c r="AP188" s="51">
        <v>3.06083191327739</v>
      </c>
      <c r="AQ188" s="51">
        <v>3.0432074290248372</v>
      </c>
      <c r="AR188" s="51"/>
      <c r="AS188" s="8"/>
      <c r="AT188" s="54">
        <v>2.69</v>
      </c>
      <c r="AU188" s="54">
        <v>3.32</v>
      </c>
      <c r="AV188" s="55">
        <v>2.5690806992709248</v>
      </c>
      <c r="AW188" s="55">
        <v>3.2688222927723563</v>
      </c>
      <c r="AX188" s="56">
        <v>-0.10999999999999011</v>
      </c>
      <c r="AY188" s="56">
        <v>0.1700000000000097</v>
      </c>
      <c r="AZ188" s="56">
        <v>6.0000000000019593E-2</v>
      </c>
      <c r="BA188" s="56">
        <v>-0.2799999999999998</v>
      </c>
      <c r="BB188" s="61">
        <v>151</v>
      </c>
      <c r="BC188" s="57">
        <v>-128</v>
      </c>
      <c r="BD188" s="57">
        <v>-102</v>
      </c>
      <c r="BE188" s="57">
        <v>124</v>
      </c>
      <c r="BF188" s="95">
        <v>0.39766120000000005</v>
      </c>
      <c r="BG188" s="58">
        <v>0.56225839999999982</v>
      </c>
      <c r="BH188" s="58">
        <v>0.50546756390436998</v>
      </c>
      <c r="BI188" s="58">
        <v>0.44741799999999987</v>
      </c>
      <c r="BJ188" s="57">
        <v>159</v>
      </c>
      <c r="BK188" s="57">
        <v>-115</v>
      </c>
      <c r="BL188" s="57">
        <v>111</v>
      </c>
      <c r="BM188" s="57">
        <v>138</v>
      </c>
      <c r="BN188" s="58">
        <v>0.3862641179555712</v>
      </c>
      <c r="BO188" s="58">
        <v>0.53497737241188426</v>
      </c>
      <c r="BP188" s="58">
        <v>0.47459186032398804</v>
      </c>
      <c r="BQ188" s="58">
        <v>0.42004463223716382</v>
      </c>
      <c r="BR188" s="36">
        <v>2.1</v>
      </c>
      <c r="BS188" s="36">
        <v>2.2999999999999998</v>
      </c>
      <c r="BT188" s="36">
        <v>0.45806999999999998</v>
      </c>
      <c r="BU188" s="36">
        <v>0.71350000000000002</v>
      </c>
      <c r="BV188" s="36">
        <v>0.78385920196871095</v>
      </c>
      <c r="BW188" s="36">
        <v>0.80325999999999997</v>
      </c>
    </row>
    <row r="189" spans="1:75" s="36" customFormat="1" ht="16.75" customHeight="1" x14ac:dyDescent="0.2">
      <c r="A189" s="36" t="s">
        <v>467</v>
      </c>
      <c r="B189" s="36">
        <v>2025020062</v>
      </c>
      <c r="C189" s="35">
        <v>45946</v>
      </c>
      <c r="D189" s="45" t="s">
        <v>9</v>
      </c>
      <c r="E189" s="36" t="s">
        <v>19</v>
      </c>
      <c r="F189" s="45">
        <v>1</v>
      </c>
      <c r="G189" s="45">
        <v>1</v>
      </c>
      <c r="H189" s="36" t="s">
        <v>47</v>
      </c>
      <c r="I189" s="36" t="s">
        <v>468</v>
      </c>
      <c r="J189" s="46" t="s">
        <v>171</v>
      </c>
      <c r="K189" s="47">
        <v>2.97</v>
      </c>
      <c r="L189" s="48">
        <v>0.15</v>
      </c>
      <c r="M189" s="49">
        <v>0.1</v>
      </c>
      <c r="N189" s="36">
        <v>3.1499999999999901</v>
      </c>
      <c r="O189" s="36">
        <v>2.7999999999999901</v>
      </c>
      <c r="P189" s="36">
        <v>2.8</v>
      </c>
      <c r="Q189" s="36">
        <v>2.6</v>
      </c>
      <c r="R189" s="50">
        <v>2.9301911865273507</v>
      </c>
      <c r="S189" s="50">
        <v>3.2307013596473109</v>
      </c>
      <c r="T189" s="50">
        <v>2.60461438802432</v>
      </c>
      <c r="U189" s="50">
        <v>2.9999369768153707</v>
      </c>
      <c r="V189" s="50">
        <v>1.048</v>
      </c>
      <c r="W189" s="50">
        <v>1.0491546019013618</v>
      </c>
      <c r="X189" s="50">
        <v>1.0507841492793026</v>
      </c>
      <c r="Y189" s="50">
        <v>0.94371510849050877</v>
      </c>
      <c r="Z189" s="50">
        <v>0.96363834192056663</v>
      </c>
      <c r="AA189" s="51">
        <v>1</v>
      </c>
      <c r="AB189" s="51">
        <v>1</v>
      </c>
      <c r="AC189" s="51">
        <v>1</v>
      </c>
      <c r="AD189" s="51">
        <v>1</v>
      </c>
      <c r="AE189" s="51">
        <v>1</v>
      </c>
      <c r="AF189" s="51">
        <v>1</v>
      </c>
      <c r="AG189" s="52">
        <v>1</v>
      </c>
      <c r="AH189" s="52">
        <v>1</v>
      </c>
      <c r="AI189" s="53">
        <v>103</v>
      </c>
      <c r="AJ189" s="53">
        <v>0</v>
      </c>
      <c r="AK189" s="51">
        <v>3.0407219913034016</v>
      </c>
      <c r="AL189" s="51">
        <v>3.0192587186094482</v>
      </c>
      <c r="AM189" s="51">
        <v>2.9737137534454017</v>
      </c>
      <c r="AN189" s="51">
        <v>3.0122618943756883</v>
      </c>
      <c r="AO189" s="51">
        <v>3.0878715282348317</v>
      </c>
      <c r="AP189" s="51">
        <v>3.091674954217265</v>
      </c>
      <c r="AQ189" s="51">
        <v>2.8655845907165114</v>
      </c>
      <c r="AR189" s="51"/>
      <c r="AS189" s="8"/>
      <c r="AT189" s="54">
        <v>3.32</v>
      </c>
      <c r="AU189" s="54">
        <v>2.69</v>
      </c>
      <c r="AV189" s="55">
        <v>3.2688222927723563</v>
      </c>
      <c r="AW189" s="55">
        <v>2.5690806992709248</v>
      </c>
      <c r="AX189" s="56">
        <v>0.1700000000000097</v>
      </c>
      <c r="AY189" s="56">
        <v>-0.10999999999999011</v>
      </c>
      <c r="AZ189" s="56">
        <v>6.0000000000019593E-2</v>
      </c>
      <c r="BA189" s="56">
        <v>0.2799999999999998</v>
      </c>
      <c r="BB189" s="61">
        <v>-151</v>
      </c>
      <c r="BC189" s="57">
        <v>128</v>
      </c>
      <c r="BD189" s="57">
        <v>102</v>
      </c>
      <c r="BE189" s="57">
        <v>-124</v>
      </c>
      <c r="BF189" s="95">
        <v>0.60233879999999995</v>
      </c>
      <c r="BG189" s="58">
        <v>0.43774160000000018</v>
      </c>
      <c r="BH189" s="58">
        <v>0.49453243609563002</v>
      </c>
      <c r="BI189" s="58">
        <v>0.55258200000000013</v>
      </c>
      <c r="BJ189" s="57">
        <v>-159</v>
      </c>
      <c r="BK189" s="57">
        <v>115</v>
      </c>
      <c r="BL189" s="57">
        <v>-111</v>
      </c>
      <c r="BM189" s="57">
        <v>-138</v>
      </c>
      <c r="BN189" s="58">
        <v>0.61373588204442875</v>
      </c>
      <c r="BO189" s="58">
        <v>0.46502262758811574</v>
      </c>
      <c r="BP189" s="58">
        <v>0.52540813967601196</v>
      </c>
      <c r="BQ189" s="58">
        <v>0.57995536776283618</v>
      </c>
      <c r="BR189" s="36">
        <v>2.1</v>
      </c>
      <c r="BS189" s="36">
        <v>2.35</v>
      </c>
      <c r="BT189" s="36">
        <v>0.44843</v>
      </c>
      <c r="BU189" s="36">
        <v>0.70648999999999995</v>
      </c>
      <c r="BV189" s="36">
        <v>0.77904220009483105</v>
      </c>
      <c r="BW189" s="36">
        <v>0.79962</v>
      </c>
    </row>
    <row r="190" spans="1:75" s="36" customFormat="1" ht="16.75" customHeight="1" x14ac:dyDescent="0.2">
      <c r="A190" s="36" t="s">
        <v>469</v>
      </c>
      <c r="B190" s="36">
        <v>2025020061</v>
      </c>
      <c r="C190" s="35">
        <v>45946</v>
      </c>
      <c r="D190" s="45" t="s">
        <v>6</v>
      </c>
      <c r="E190" s="36" t="s">
        <v>20</v>
      </c>
      <c r="F190" s="45">
        <v>1</v>
      </c>
      <c r="G190" s="45">
        <v>1</v>
      </c>
      <c r="H190" s="36" t="s">
        <v>46</v>
      </c>
      <c r="I190" s="36" t="s">
        <v>334</v>
      </c>
      <c r="J190" s="46" t="s">
        <v>177</v>
      </c>
      <c r="K190" s="47">
        <v>2.97</v>
      </c>
      <c r="L190" s="48">
        <v>0.15</v>
      </c>
      <c r="M190" s="49">
        <v>0.1</v>
      </c>
      <c r="N190" s="36">
        <v>2.69999999999999</v>
      </c>
      <c r="O190" s="36">
        <v>3.1499999999999901</v>
      </c>
      <c r="P190" s="36">
        <v>3.6</v>
      </c>
      <c r="Q190" s="36">
        <v>2.2999999999999998</v>
      </c>
      <c r="R190" s="50">
        <v>3.0130265749180243</v>
      </c>
      <c r="S190" s="50">
        <v>3.0313361207496037</v>
      </c>
      <c r="T190" s="50">
        <v>4.0173687665573805</v>
      </c>
      <c r="U190" s="50">
        <v>2.2133565326108289</v>
      </c>
      <c r="V190" s="50">
        <v>0.95</v>
      </c>
      <c r="W190" s="50">
        <v>0.95302926576458757</v>
      </c>
      <c r="X190" s="50">
        <v>0.95891668380564443</v>
      </c>
      <c r="Y190" s="50">
        <v>1.0404762910606509</v>
      </c>
      <c r="Z190" s="50">
        <v>0.95192948934849386</v>
      </c>
      <c r="AA190" s="51">
        <v>0.99</v>
      </c>
      <c r="AB190" s="51">
        <v>1</v>
      </c>
      <c r="AC190" s="51">
        <v>1</v>
      </c>
      <c r="AD190" s="51">
        <v>1</v>
      </c>
      <c r="AE190" s="51">
        <v>1</v>
      </c>
      <c r="AF190" s="51">
        <v>1</v>
      </c>
      <c r="AG190" s="52">
        <v>1</v>
      </c>
      <c r="AH190" s="52">
        <v>1</v>
      </c>
      <c r="AI190" s="53">
        <v>99</v>
      </c>
      <c r="AJ190" s="53">
        <v>57</v>
      </c>
      <c r="AK190" s="51">
        <v>2.9708771607971047</v>
      </c>
      <c r="AL190" s="51">
        <v>2.9922647057898328</v>
      </c>
      <c r="AM190" s="51">
        <v>2.89</v>
      </c>
      <c r="AN190" s="51">
        <v>2.9</v>
      </c>
      <c r="AO190" s="51">
        <v>2.804418271322759</v>
      </c>
      <c r="AP190" s="51">
        <v>2.8165982674446672</v>
      </c>
      <c r="AQ190" s="51">
        <v>2.7510762242171474</v>
      </c>
      <c r="AR190" s="51"/>
      <c r="AS190" s="8"/>
      <c r="AT190" s="54">
        <v>2.6272297888123157</v>
      </c>
      <c r="AU190" s="54">
        <v>2.9998262063361296</v>
      </c>
      <c r="AV190" s="55">
        <v>2.6272297888123157</v>
      </c>
      <c r="AW190" s="55">
        <v>3.0031311729788688</v>
      </c>
      <c r="AX190" s="56">
        <v>-7.2770211187674239E-2</v>
      </c>
      <c r="AY190" s="56">
        <v>-0.15017379366386052</v>
      </c>
      <c r="AZ190" s="56">
        <v>-0.22294400485153476</v>
      </c>
      <c r="BA190" s="56">
        <v>7.7403582476186283E-2</v>
      </c>
      <c r="BB190" s="61">
        <v>131</v>
      </c>
      <c r="BC190" s="57">
        <v>100</v>
      </c>
      <c r="BD190" s="57">
        <v>130</v>
      </c>
      <c r="BE190" s="57">
        <v>159</v>
      </c>
      <c r="BF190" s="95">
        <v>0.43365430357998846</v>
      </c>
      <c r="BG190" s="58">
        <v>0.49942789027834145</v>
      </c>
      <c r="BH190" s="58">
        <v>0.43545610880201036</v>
      </c>
      <c r="BI190" s="58">
        <v>0.38611451661934626</v>
      </c>
      <c r="BJ190" s="57">
        <v>131</v>
      </c>
      <c r="BK190" s="57">
        <v>100</v>
      </c>
      <c r="BL190" s="57">
        <v>129</v>
      </c>
      <c r="BM190" s="57">
        <v>159</v>
      </c>
      <c r="BN190" s="58">
        <v>0.43325610267903453</v>
      </c>
      <c r="BO190" s="58">
        <v>0.49997693166867896</v>
      </c>
      <c r="BP190" s="58">
        <v>0.43606000333725148</v>
      </c>
      <c r="BQ190" s="58">
        <v>0.38663886873600395</v>
      </c>
      <c r="BR190" s="36">
        <v>2.1</v>
      </c>
      <c r="BS190" s="36">
        <v>2.4</v>
      </c>
      <c r="BT190" s="36">
        <v>0.44364999999999999</v>
      </c>
      <c r="BU190" s="36">
        <v>0.69555999999999996</v>
      </c>
      <c r="BV190" s="36">
        <v>0.76732820722141903</v>
      </c>
      <c r="BW190" s="36">
        <v>0.78908999999999996</v>
      </c>
    </row>
    <row r="191" spans="1:75" s="36" customFormat="1" ht="16.75" customHeight="1" x14ac:dyDescent="0.2">
      <c r="A191" s="36" t="s">
        <v>470</v>
      </c>
      <c r="B191" s="36">
        <v>2025020061</v>
      </c>
      <c r="C191" s="35">
        <v>45946</v>
      </c>
      <c r="D191" s="45" t="s">
        <v>9</v>
      </c>
      <c r="E191" s="36" t="s">
        <v>18</v>
      </c>
      <c r="F191" s="45">
        <v>1</v>
      </c>
      <c r="G191" s="45">
        <v>1</v>
      </c>
      <c r="H191" s="36" t="s">
        <v>47</v>
      </c>
      <c r="I191" s="36" t="s">
        <v>346</v>
      </c>
      <c r="J191" s="46" t="s">
        <v>189</v>
      </c>
      <c r="K191" s="47">
        <v>2.97</v>
      </c>
      <c r="L191" s="48">
        <v>0.15</v>
      </c>
      <c r="M191" s="49">
        <v>0.1</v>
      </c>
      <c r="N191" s="36">
        <v>3.1499999999999901</v>
      </c>
      <c r="O191" s="36">
        <v>2.69999999999999</v>
      </c>
      <c r="P191" s="36">
        <v>2.2999999999999998</v>
      </c>
      <c r="Q191" s="36">
        <v>3.6</v>
      </c>
      <c r="R191" s="50">
        <v>3.2413422459207322</v>
      </c>
      <c r="S191" s="50">
        <v>2.9175640341825537</v>
      </c>
      <c r="T191" s="50">
        <v>2.3666943382913357</v>
      </c>
      <c r="U191" s="50">
        <v>3.8900853789100855</v>
      </c>
      <c r="V191" s="50">
        <v>1.048</v>
      </c>
      <c r="W191" s="50">
        <v>1.0491546019013618</v>
      </c>
      <c r="X191" s="50">
        <v>0.97306397306397308</v>
      </c>
      <c r="Y191" s="50">
        <v>1.0002953403357255</v>
      </c>
      <c r="Z191" s="50">
        <v>0.98055890917227373</v>
      </c>
      <c r="AA191" s="51">
        <v>1</v>
      </c>
      <c r="AB191" s="51">
        <v>1</v>
      </c>
      <c r="AC191" s="51">
        <v>1</v>
      </c>
      <c r="AD191" s="51">
        <v>1</v>
      </c>
      <c r="AE191" s="51">
        <v>1</v>
      </c>
      <c r="AF191" s="51">
        <v>1</v>
      </c>
      <c r="AG191" s="52">
        <v>1</v>
      </c>
      <c r="AH191" s="52">
        <v>1</v>
      </c>
      <c r="AI191" s="53">
        <v>101</v>
      </c>
      <c r="AJ191" s="53">
        <v>45</v>
      </c>
      <c r="AK191" s="51">
        <v>3.0902145844501332</v>
      </c>
      <c r="AL191" s="51">
        <v>3.099764015056282</v>
      </c>
      <c r="AM191" s="51">
        <v>2.8479825509027643</v>
      </c>
      <c r="AN191" s="51">
        <v>2.8584197733947327</v>
      </c>
      <c r="AO191" s="51">
        <v>2.8303255830508363</v>
      </c>
      <c r="AP191" s="51">
        <v>2.8349032566129559</v>
      </c>
      <c r="AQ191" s="51">
        <v>2.7926146634548843</v>
      </c>
      <c r="AR191" s="51"/>
      <c r="AS191" s="8"/>
      <c r="AT191" s="54">
        <v>2.9998262063361296</v>
      </c>
      <c r="AU191" s="54">
        <v>2.6272297888123157</v>
      </c>
      <c r="AV191" s="55">
        <v>3.0031311729788688</v>
      </c>
      <c r="AW191" s="55">
        <v>2.6272297888123157</v>
      </c>
      <c r="AX191" s="56">
        <v>-0.15017379366386052</v>
      </c>
      <c r="AY191" s="56">
        <v>-7.2770211187674239E-2</v>
      </c>
      <c r="AZ191" s="56">
        <v>-0.22294400485153476</v>
      </c>
      <c r="BA191" s="56">
        <v>-7.7403582476186283E-2</v>
      </c>
      <c r="BB191" s="61">
        <v>-131</v>
      </c>
      <c r="BC191" s="57">
        <v>-100</v>
      </c>
      <c r="BD191" s="57">
        <v>-130</v>
      </c>
      <c r="BE191" s="57">
        <v>-159</v>
      </c>
      <c r="BF191" s="95">
        <v>0.56634569642001154</v>
      </c>
      <c r="BG191" s="58">
        <v>0.50057210972165855</v>
      </c>
      <c r="BH191" s="58">
        <v>0.56454389119798964</v>
      </c>
      <c r="BI191" s="58">
        <v>0.61388548338065374</v>
      </c>
      <c r="BJ191" s="57">
        <v>-131</v>
      </c>
      <c r="BK191" s="57">
        <v>-100</v>
      </c>
      <c r="BL191" s="57">
        <v>-129</v>
      </c>
      <c r="BM191" s="57">
        <v>-159</v>
      </c>
      <c r="BN191" s="58">
        <v>0.56674389732096553</v>
      </c>
      <c r="BO191" s="58">
        <v>0.50002306833132104</v>
      </c>
      <c r="BP191" s="58">
        <v>0.56393999666274852</v>
      </c>
      <c r="BQ191" s="58">
        <v>0.61336113126399605</v>
      </c>
      <c r="BR191" s="36">
        <v>2.1</v>
      </c>
      <c r="BS191" s="36">
        <v>2.4500000000000002</v>
      </c>
      <c r="BT191" s="36">
        <v>0.43342000000000003</v>
      </c>
      <c r="BU191" s="36">
        <v>0.68862999999999996</v>
      </c>
      <c r="BV191" s="36">
        <v>0.75896311154706597</v>
      </c>
      <c r="BW191" s="36">
        <v>0.78129999999999999</v>
      </c>
    </row>
    <row r="192" spans="1:75" s="36" customFormat="1" ht="16.75" customHeight="1" x14ac:dyDescent="0.2">
      <c r="A192" s="36" t="s">
        <v>471</v>
      </c>
      <c r="B192" s="36">
        <v>2025020063</v>
      </c>
      <c r="C192" s="35">
        <v>45946</v>
      </c>
      <c r="D192" s="45" t="s">
        <v>6</v>
      </c>
      <c r="E192" s="36" t="s">
        <v>13</v>
      </c>
      <c r="F192" s="45">
        <v>1</v>
      </c>
      <c r="G192" s="45">
        <v>0</v>
      </c>
      <c r="H192" s="36" t="s">
        <v>52</v>
      </c>
      <c r="I192" s="36" t="s">
        <v>472</v>
      </c>
      <c r="J192" s="46" t="s">
        <v>185</v>
      </c>
      <c r="K192" s="47">
        <v>2.97</v>
      </c>
      <c r="L192" s="48">
        <v>0.15</v>
      </c>
      <c r="M192" s="49">
        <v>0.1</v>
      </c>
      <c r="N192" s="36">
        <v>2.7499999999999898</v>
      </c>
      <c r="O192" s="36">
        <v>3.2999999999999901</v>
      </c>
      <c r="P192" s="36">
        <v>3.5</v>
      </c>
      <c r="Q192" s="36">
        <v>1.6</v>
      </c>
      <c r="R192" s="50">
        <v>2.7654538836444149</v>
      </c>
      <c r="S192" s="50">
        <v>3.1535158781447881</v>
      </c>
      <c r="T192" s="50">
        <v>3.5196685791838136</v>
      </c>
      <c r="U192" s="50">
        <v>1.5289773954641446</v>
      </c>
      <c r="V192" s="50">
        <v>1.04</v>
      </c>
      <c r="W192" s="50">
        <v>1.0074936850113505</v>
      </c>
      <c r="X192" s="50">
        <v>0.9775058155182933</v>
      </c>
      <c r="Y192" s="50">
        <v>1.020060721707311</v>
      </c>
      <c r="Z192" s="50">
        <v>1.0636213307723206</v>
      </c>
      <c r="AA192" s="51">
        <v>1</v>
      </c>
      <c r="AB192" s="51">
        <v>1</v>
      </c>
      <c r="AC192" s="51">
        <v>1</v>
      </c>
      <c r="AD192" s="51">
        <v>1</v>
      </c>
      <c r="AE192" s="51">
        <v>1</v>
      </c>
      <c r="AF192" s="51">
        <v>1</v>
      </c>
      <c r="AG192" s="52">
        <v>1</v>
      </c>
      <c r="AH192" s="52">
        <v>1</v>
      </c>
      <c r="AI192" s="53">
        <v>102</v>
      </c>
      <c r="AJ192" s="53">
        <v>0</v>
      </c>
      <c r="AK192" s="51">
        <v>2.7490341084962244</v>
      </c>
      <c r="AL192" s="51">
        <v>2.7628102952015436</v>
      </c>
      <c r="AM192" s="51">
        <v>3.2660227467173217</v>
      </c>
      <c r="AN192" s="51">
        <v>3.2491467164314418</v>
      </c>
      <c r="AO192" s="51">
        <v>3.4344000000000006</v>
      </c>
      <c r="AP192" s="51">
        <v>3.4223620132386006</v>
      </c>
      <c r="AQ192" s="51">
        <v>3.4738114601961474</v>
      </c>
      <c r="AR192" s="51"/>
      <c r="AS192" s="8"/>
      <c r="AT192" s="54">
        <v>2.8218726362754625</v>
      </c>
      <c r="AU192" s="54">
        <v>3.401758680156298</v>
      </c>
      <c r="AV192" s="55">
        <v>2.8218726362754625</v>
      </c>
      <c r="AW192" s="55">
        <v>3.4177329306829898</v>
      </c>
      <c r="AX192" s="56">
        <v>7.187263627547269E-2</v>
      </c>
      <c r="AY192" s="56">
        <v>0.10175868015630796</v>
      </c>
      <c r="AZ192" s="56">
        <v>0.17363131643178065</v>
      </c>
      <c r="BA192" s="56">
        <v>-2.9886043880835267E-2</v>
      </c>
      <c r="BB192" s="61">
        <v>145</v>
      </c>
      <c r="BC192" s="57">
        <v>-148</v>
      </c>
      <c r="BD192" s="57">
        <v>-120</v>
      </c>
      <c r="BE192" s="57">
        <v>107</v>
      </c>
      <c r="BF192" s="95">
        <v>0.40844995017853286</v>
      </c>
      <c r="BG192" s="58">
        <v>0.59747609567196125</v>
      </c>
      <c r="BH192" s="58">
        <v>0.54564475149309144</v>
      </c>
      <c r="BI192" s="58">
        <v>0.4833908051326905</v>
      </c>
      <c r="BJ192" s="57">
        <v>146</v>
      </c>
      <c r="BK192" s="57">
        <v>-150</v>
      </c>
      <c r="BL192" s="57">
        <v>-121</v>
      </c>
      <c r="BM192" s="57">
        <v>106</v>
      </c>
      <c r="BN192" s="58">
        <v>0.40593714619811594</v>
      </c>
      <c r="BO192" s="58">
        <v>0.59979437720590667</v>
      </c>
      <c r="BP192" s="58">
        <v>0.54848153774888009</v>
      </c>
      <c r="BQ192" s="58">
        <v>0.48615389040151058</v>
      </c>
      <c r="BR192" s="36">
        <v>2.1</v>
      </c>
      <c r="BS192" s="36">
        <v>2.5</v>
      </c>
      <c r="BT192" s="36">
        <v>0.42497000000000001</v>
      </c>
      <c r="BU192" s="36">
        <v>0.68184999999999996</v>
      </c>
      <c r="BV192" s="36">
        <v>0.75342541436463994</v>
      </c>
      <c r="BW192" s="36">
        <v>0.77685000000000004</v>
      </c>
    </row>
    <row r="193" spans="1:75" s="36" customFormat="1" ht="16.75" customHeight="1" x14ac:dyDescent="0.2">
      <c r="A193" s="36" t="s">
        <v>473</v>
      </c>
      <c r="B193" s="36">
        <v>2025020063</v>
      </c>
      <c r="C193" s="35">
        <v>45946</v>
      </c>
      <c r="D193" s="45" t="s">
        <v>9</v>
      </c>
      <c r="E193" s="36" t="s">
        <v>39</v>
      </c>
      <c r="F193" s="45">
        <v>0</v>
      </c>
      <c r="G193" s="45">
        <v>1</v>
      </c>
      <c r="H193" s="36" t="s">
        <v>53</v>
      </c>
      <c r="I193" s="36" t="s">
        <v>338</v>
      </c>
      <c r="J193" s="36" t="s">
        <v>179</v>
      </c>
      <c r="K193" s="47">
        <v>2.97</v>
      </c>
      <c r="L193" s="48">
        <v>0.15</v>
      </c>
      <c r="M193" s="49">
        <v>0.1</v>
      </c>
      <c r="N193" s="36">
        <v>3.2999999999999901</v>
      </c>
      <c r="O193" s="36">
        <v>2.7499999999999898</v>
      </c>
      <c r="P193" s="36">
        <v>1.6</v>
      </c>
      <c r="Q193" s="36">
        <v>3.5</v>
      </c>
      <c r="R193" s="50">
        <v>2.8082096298253516</v>
      </c>
      <c r="S193" s="50">
        <v>2.9789434788686107</v>
      </c>
      <c r="T193" s="50">
        <v>1.3615561841577501</v>
      </c>
      <c r="U193" s="50">
        <v>3.7913826094691552</v>
      </c>
      <c r="V193" s="50">
        <v>1</v>
      </c>
      <c r="W193" s="50">
        <v>1.0046958799928625</v>
      </c>
      <c r="X193" s="50">
        <v>1.0996709584906807</v>
      </c>
      <c r="Y193" s="50">
        <v>0.92560070993138865</v>
      </c>
      <c r="Z193" s="50">
        <v>0.98992984755839919</v>
      </c>
      <c r="AA193" s="51">
        <v>0.96</v>
      </c>
      <c r="AB193" s="51">
        <v>1.02</v>
      </c>
      <c r="AC193" s="51">
        <v>1</v>
      </c>
      <c r="AD193" s="51">
        <v>1</v>
      </c>
      <c r="AE193" s="51">
        <v>1</v>
      </c>
      <c r="AF193" s="51">
        <v>1</v>
      </c>
      <c r="AG193" s="52">
        <v>1</v>
      </c>
      <c r="AH193" s="52">
        <v>1</v>
      </c>
      <c r="AI193" s="53">
        <v>116</v>
      </c>
      <c r="AJ193" s="53">
        <v>39</v>
      </c>
      <c r="AK193" s="51">
        <v>3.0295803434707138</v>
      </c>
      <c r="AL193" s="51">
        <v>2.9746749347388954</v>
      </c>
      <c r="AM193" s="51">
        <v>2.9031922720893313</v>
      </c>
      <c r="AN193" s="51">
        <v>2.9145549531062231</v>
      </c>
      <c r="AO193" s="51">
        <v>2.7453219641297326</v>
      </c>
      <c r="AP193" s="51">
        <v>2.7758654290984963</v>
      </c>
      <c r="AQ193" s="51">
        <v>2.8739566833421142</v>
      </c>
      <c r="AR193" s="51"/>
      <c r="AS193" s="8"/>
      <c r="AT193" s="54">
        <v>3.401758680156298</v>
      </c>
      <c r="AU193" s="54">
        <v>2.8218726362754625</v>
      </c>
      <c r="AV193" s="55">
        <v>3.4177329306829898</v>
      </c>
      <c r="AW193" s="55">
        <v>2.8218726362754625</v>
      </c>
      <c r="AX193" s="56">
        <v>0.10175868015630796</v>
      </c>
      <c r="AY193" s="56">
        <v>7.187263627547269E-2</v>
      </c>
      <c r="AZ193" s="56">
        <v>0.17363131643178065</v>
      </c>
      <c r="BA193" s="56">
        <v>2.9886043880835267E-2</v>
      </c>
      <c r="BB193" s="61">
        <v>-145</v>
      </c>
      <c r="BC193" s="57">
        <v>148</v>
      </c>
      <c r="BD193" s="57">
        <v>120</v>
      </c>
      <c r="BE193" s="57">
        <v>-107</v>
      </c>
      <c r="BF193" s="95">
        <v>0.59155004982146719</v>
      </c>
      <c r="BG193" s="58">
        <v>0.40252390432803875</v>
      </c>
      <c r="BH193" s="58">
        <v>0.45435524850690856</v>
      </c>
      <c r="BI193" s="58">
        <v>0.5166091948673095</v>
      </c>
      <c r="BJ193" s="57">
        <v>-146</v>
      </c>
      <c r="BK193" s="57">
        <v>150</v>
      </c>
      <c r="BL193" s="57">
        <v>121</v>
      </c>
      <c r="BM193" s="57">
        <v>-106</v>
      </c>
      <c r="BN193" s="58">
        <v>0.59406285380188406</v>
      </c>
      <c r="BO193" s="58">
        <v>0.40020562279409339</v>
      </c>
      <c r="BP193" s="58">
        <v>0.45151846225111986</v>
      </c>
      <c r="BQ193" s="58">
        <v>0.51384610959848942</v>
      </c>
      <c r="BR193" s="36">
        <v>2.1</v>
      </c>
      <c r="BS193" s="36">
        <v>2.5499999999999998</v>
      </c>
      <c r="BT193" s="36">
        <v>0.41960999999999998</v>
      </c>
      <c r="BU193" s="36">
        <v>0.67013</v>
      </c>
      <c r="BV193" s="36">
        <v>0.74317685286843804</v>
      </c>
      <c r="BW193" s="36">
        <v>0.76841999999999999</v>
      </c>
    </row>
    <row r="194" spans="1:75" s="36" customFormat="1" ht="16.75" customHeight="1" x14ac:dyDescent="0.2">
      <c r="A194" s="36" t="s">
        <v>474</v>
      </c>
      <c r="B194" s="36">
        <v>2025020066</v>
      </c>
      <c r="C194" s="35">
        <v>45946</v>
      </c>
      <c r="D194" s="45" t="s">
        <v>6</v>
      </c>
      <c r="E194" s="36" t="s">
        <v>16</v>
      </c>
      <c r="F194" s="45">
        <v>2</v>
      </c>
      <c r="G194" s="45">
        <v>2</v>
      </c>
      <c r="H194" s="36" t="s">
        <v>8</v>
      </c>
      <c r="I194" s="36" t="s">
        <v>316</v>
      </c>
      <c r="J194" s="46" t="s">
        <v>199</v>
      </c>
      <c r="K194" s="47">
        <v>2.97</v>
      </c>
      <c r="L194" s="48">
        <v>0.15</v>
      </c>
      <c r="M194" s="49">
        <v>0.1</v>
      </c>
      <c r="N194" s="36">
        <v>3.0499999999999901</v>
      </c>
      <c r="O194" s="36">
        <v>2.6499999999999901</v>
      </c>
      <c r="P194" s="36">
        <v>2.5</v>
      </c>
      <c r="Q194" s="36">
        <v>2.25</v>
      </c>
      <c r="R194" s="50">
        <v>2.9355066746344702</v>
      </c>
      <c r="S194" s="50">
        <v>2.8651416735528357</v>
      </c>
      <c r="T194" s="50">
        <v>2.4061530119954755</v>
      </c>
      <c r="U194" s="50">
        <v>2.4326674586769443</v>
      </c>
      <c r="V194" s="50">
        <v>0.96</v>
      </c>
      <c r="W194" s="50">
        <v>0.95702751457800772</v>
      </c>
      <c r="X194" s="50">
        <v>1.082736740842176</v>
      </c>
      <c r="Y194" s="50">
        <v>0.92973376920357065</v>
      </c>
      <c r="Z194" s="50">
        <v>0.96313440816717633</v>
      </c>
      <c r="AA194" s="51">
        <v>1</v>
      </c>
      <c r="AB194" s="51">
        <v>1</v>
      </c>
      <c r="AC194" s="51">
        <v>1</v>
      </c>
      <c r="AD194" s="51">
        <v>1</v>
      </c>
      <c r="AE194" s="51">
        <v>1</v>
      </c>
      <c r="AF194" s="51">
        <v>1</v>
      </c>
      <c r="AG194" s="52">
        <v>1</v>
      </c>
      <c r="AH194" s="52">
        <v>1</v>
      </c>
      <c r="AI194" s="53">
        <v>84</v>
      </c>
      <c r="AJ194" s="53">
        <v>3</v>
      </c>
      <c r="AK194" s="51">
        <v>3.0328463415732894</v>
      </c>
      <c r="AL194" s="51">
        <v>3.0103050865928815</v>
      </c>
      <c r="AM194" s="51">
        <v>2.7500994225552664</v>
      </c>
      <c r="AN194" s="51">
        <v>2.7673557602049015</v>
      </c>
      <c r="AO194" s="51">
        <v>2.5971929675485121</v>
      </c>
      <c r="AP194" s="51">
        <v>2.6215415019270987</v>
      </c>
      <c r="AQ194" s="51">
        <v>2.6487153797436598</v>
      </c>
      <c r="AR194" s="51"/>
      <c r="AS194" s="8"/>
      <c r="AT194" s="54">
        <v>3.1609234885759796</v>
      </c>
      <c r="AU194" s="54">
        <v>2.5303216372293451</v>
      </c>
      <c r="AV194" s="55">
        <v>3.1609234885759796</v>
      </c>
      <c r="AW194" s="55">
        <v>2.5435961987647371</v>
      </c>
      <c r="AX194" s="56">
        <v>0.11092348857598955</v>
      </c>
      <c r="AY194" s="56">
        <v>-0.11967836277064503</v>
      </c>
      <c r="AZ194" s="56">
        <v>-8.754874194655482E-3</v>
      </c>
      <c r="BA194" s="56">
        <v>0.23060185134663458</v>
      </c>
      <c r="BB194" s="61">
        <v>-152</v>
      </c>
      <c r="BC194" s="57">
        <v>-103</v>
      </c>
      <c r="BD194" s="57">
        <v>125</v>
      </c>
      <c r="BE194" s="57">
        <v>153</v>
      </c>
      <c r="BF194" s="95">
        <v>0.60389880653179628</v>
      </c>
      <c r="BG194" s="58">
        <v>0.50830862534274601</v>
      </c>
      <c r="BH194" s="58">
        <v>0.4453063846666907</v>
      </c>
      <c r="BI194" s="58">
        <v>0.39473186325638676</v>
      </c>
      <c r="BJ194" s="57">
        <v>-151</v>
      </c>
      <c r="BK194" s="57">
        <v>-104</v>
      </c>
      <c r="BL194" s="57">
        <v>123</v>
      </c>
      <c r="BM194" s="57">
        <v>152</v>
      </c>
      <c r="BN194" s="58">
        <v>0.6012941876101352</v>
      </c>
      <c r="BO194" s="58">
        <v>0.51081239253987021</v>
      </c>
      <c r="BP194" s="58">
        <v>0.44827865427463232</v>
      </c>
      <c r="BQ194" s="58">
        <v>0.39746966899877645</v>
      </c>
      <c r="BR194" s="36">
        <v>2.1</v>
      </c>
      <c r="BS194" s="36">
        <v>2.6</v>
      </c>
      <c r="BT194" s="36">
        <v>0.40814</v>
      </c>
      <c r="BU194" s="36">
        <v>0.66327000000000003</v>
      </c>
      <c r="BV194" s="36">
        <v>0.73624678092531703</v>
      </c>
      <c r="BW194" s="36">
        <v>0.76239000000000001</v>
      </c>
    </row>
    <row r="195" spans="1:75" s="36" customFormat="1" ht="16.75" customHeight="1" x14ac:dyDescent="0.2">
      <c r="A195" s="36" t="s">
        <v>475</v>
      </c>
      <c r="B195" s="36">
        <v>2025020066</v>
      </c>
      <c r="C195" s="35">
        <v>45946</v>
      </c>
      <c r="D195" s="45" t="s">
        <v>9</v>
      </c>
      <c r="E195" s="36" t="s">
        <v>43</v>
      </c>
      <c r="F195" s="45">
        <v>2</v>
      </c>
      <c r="G195" s="45">
        <v>2</v>
      </c>
      <c r="H195" s="36" t="s">
        <v>11</v>
      </c>
      <c r="I195" s="36" t="s">
        <v>413</v>
      </c>
      <c r="J195" s="46" t="s">
        <v>180</v>
      </c>
      <c r="K195" s="47">
        <v>2.97</v>
      </c>
      <c r="L195" s="48">
        <v>0.15</v>
      </c>
      <c r="M195" s="49">
        <v>0.1</v>
      </c>
      <c r="N195" s="36">
        <v>2.6499999999999901</v>
      </c>
      <c r="O195" s="36">
        <v>3.0499999999999901</v>
      </c>
      <c r="P195" s="36">
        <v>2.25</v>
      </c>
      <c r="Q195" s="36">
        <v>2.5</v>
      </c>
      <c r="R195" s="50">
        <v>2.8768204772716306</v>
      </c>
      <c r="S195" s="50">
        <v>3.1125188347185517</v>
      </c>
      <c r="T195" s="50">
        <v>2.4425834240985633</v>
      </c>
      <c r="U195" s="50">
        <v>2.5512449464906242</v>
      </c>
      <c r="V195" s="50">
        <v>1.0275000000000001</v>
      </c>
      <c r="W195" s="50">
        <v>1.0328904656929507</v>
      </c>
      <c r="X195" s="50">
        <v>0.92595940153375966</v>
      </c>
      <c r="Y195" s="50">
        <v>1.0211603843681107</v>
      </c>
      <c r="Z195" s="50">
        <v>1.0026964310402207</v>
      </c>
      <c r="AA195" s="51">
        <v>1</v>
      </c>
      <c r="AB195" s="51">
        <v>1</v>
      </c>
      <c r="AC195" s="51">
        <v>1</v>
      </c>
      <c r="AD195" s="51">
        <v>1</v>
      </c>
      <c r="AE195" s="51">
        <v>1</v>
      </c>
      <c r="AF195" s="51">
        <v>1</v>
      </c>
      <c r="AG195" s="52">
        <v>1</v>
      </c>
      <c r="AH195" s="52">
        <v>1</v>
      </c>
      <c r="AI195" s="53">
        <v>89</v>
      </c>
      <c r="AJ195" s="53">
        <v>47</v>
      </c>
      <c r="AK195" s="51">
        <v>2.7613092945346049</v>
      </c>
      <c r="AL195" s="51">
        <v>2.7721224161475626</v>
      </c>
      <c r="AM195" s="51">
        <v>3.2157281203012626</v>
      </c>
      <c r="AN195" s="51">
        <v>3.2002467274638557</v>
      </c>
      <c r="AO195" s="51">
        <v>3.2080028719139739</v>
      </c>
      <c r="AP195" s="51">
        <v>3.1949391701945418</v>
      </c>
      <c r="AQ195" s="51">
        <v>3.2243991094217535</v>
      </c>
      <c r="AR195" s="51"/>
      <c r="AS195" s="8"/>
      <c r="AT195" s="54">
        <v>2.5303216372293451</v>
      </c>
      <c r="AU195" s="54">
        <v>3.1609234885759796</v>
      </c>
      <c r="AV195" s="55">
        <v>2.5435961987647371</v>
      </c>
      <c r="AW195" s="55">
        <v>3.1609234885759796</v>
      </c>
      <c r="AX195" s="56">
        <v>-0.11967836277064503</v>
      </c>
      <c r="AY195" s="56">
        <v>0.11092348857598955</v>
      </c>
      <c r="AZ195" s="56">
        <v>-8.754874194655482E-3</v>
      </c>
      <c r="BA195" s="56">
        <v>-0.23060185134663458</v>
      </c>
      <c r="BB195" s="61">
        <v>152</v>
      </c>
      <c r="BC195" s="57">
        <v>103</v>
      </c>
      <c r="BD195" s="57">
        <v>-125</v>
      </c>
      <c r="BE195" s="57">
        <v>-153</v>
      </c>
      <c r="BF195" s="95">
        <v>0.39610119346820372</v>
      </c>
      <c r="BG195" s="58">
        <v>0.49169137465725399</v>
      </c>
      <c r="BH195" s="58">
        <v>0.5546936153333093</v>
      </c>
      <c r="BI195" s="58">
        <v>0.60526813674361324</v>
      </c>
      <c r="BJ195" s="57">
        <v>151</v>
      </c>
      <c r="BK195" s="57">
        <v>104</v>
      </c>
      <c r="BL195" s="57">
        <v>-123</v>
      </c>
      <c r="BM195" s="57">
        <v>-152</v>
      </c>
      <c r="BN195" s="58">
        <v>0.3987058123898648</v>
      </c>
      <c r="BO195" s="58">
        <v>0.48918760746012979</v>
      </c>
      <c r="BP195" s="58">
        <v>0.55172134572536768</v>
      </c>
      <c r="BQ195" s="58">
        <v>0.60253033100122355</v>
      </c>
      <c r="BR195" s="36">
        <v>2.1</v>
      </c>
      <c r="BS195" s="36">
        <v>2.65</v>
      </c>
      <c r="BT195" s="36">
        <v>0.39822000000000002</v>
      </c>
      <c r="BU195" s="36">
        <v>0.65325</v>
      </c>
      <c r="BV195" s="36">
        <v>0.72689945253037702</v>
      </c>
      <c r="BW195" s="36">
        <v>0.75456999999999996</v>
      </c>
    </row>
    <row r="196" spans="1:75" s="36" customFormat="1" ht="16.75" customHeight="1" x14ac:dyDescent="0.2">
      <c r="A196" s="36" t="s">
        <v>476</v>
      </c>
      <c r="B196" s="36">
        <v>2025020065</v>
      </c>
      <c r="C196" s="35">
        <v>45946</v>
      </c>
      <c r="D196" s="45" t="s">
        <v>6</v>
      </c>
      <c r="E196" s="36" t="s">
        <v>17</v>
      </c>
      <c r="F196" s="45">
        <v>1</v>
      </c>
      <c r="G196" s="45">
        <v>2</v>
      </c>
      <c r="H196" s="36" t="s">
        <v>36</v>
      </c>
      <c r="I196" s="36" t="s">
        <v>429</v>
      </c>
      <c r="J196" s="46" t="s">
        <v>163</v>
      </c>
      <c r="K196" s="47">
        <v>2.97</v>
      </c>
      <c r="L196" s="48">
        <v>0.15</v>
      </c>
      <c r="M196" s="49">
        <v>0.1</v>
      </c>
      <c r="N196" s="36">
        <v>3.3499999999999899</v>
      </c>
      <c r="O196" s="36">
        <v>2.7499999999999898</v>
      </c>
      <c r="P196" s="36">
        <v>4.5</v>
      </c>
      <c r="Q196" s="36">
        <v>2.6</v>
      </c>
      <c r="R196" s="50">
        <v>3.1048325354674042</v>
      </c>
      <c r="S196" s="50">
        <v>2.9089484384206532</v>
      </c>
      <c r="T196" s="50">
        <v>4.1706705700308548</v>
      </c>
      <c r="U196" s="50">
        <v>2.7502785235977192</v>
      </c>
      <c r="V196" s="50">
        <v>0.97</v>
      </c>
      <c r="W196" s="50">
        <v>0.95751047349149665</v>
      </c>
      <c r="X196" s="50">
        <v>1.0531235280644016</v>
      </c>
      <c r="Y196" s="50">
        <v>0.93068856626011476</v>
      </c>
      <c r="Z196" s="50">
        <v>0.97681305501495408</v>
      </c>
      <c r="AA196" s="51">
        <v>1</v>
      </c>
      <c r="AB196" s="51">
        <v>1</v>
      </c>
      <c r="AC196" s="51">
        <v>1</v>
      </c>
      <c r="AD196" s="51">
        <v>1</v>
      </c>
      <c r="AE196" s="51">
        <v>1</v>
      </c>
      <c r="AF196" s="51">
        <v>1</v>
      </c>
      <c r="AG196" s="52">
        <v>1</v>
      </c>
      <c r="AH196" s="52">
        <v>1</v>
      </c>
      <c r="AI196" s="53">
        <v>98</v>
      </c>
      <c r="AJ196" s="53">
        <v>56</v>
      </c>
      <c r="AK196" s="51">
        <v>3.4450577354821963</v>
      </c>
      <c r="AL196" s="51">
        <v>3.4100115259984292</v>
      </c>
      <c r="AM196" s="51">
        <v>2.7869624170852041</v>
      </c>
      <c r="AN196" s="51">
        <v>2.8052603202855213</v>
      </c>
      <c r="AO196" s="51">
        <v>2.7005819944234721</v>
      </c>
      <c r="AP196" s="51">
        <v>2.7217195169121497</v>
      </c>
      <c r="AQ196" s="51">
        <v>2.7223412728448588</v>
      </c>
      <c r="AR196" s="51"/>
      <c r="AS196" s="8"/>
      <c r="AT196" s="54">
        <v>3.7655752611984008</v>
      </c>
      <c r="AU196" s="54">
        <v>2.6476662314189801</v>
      </c>
      <c r="AV196" s="55">
        <v>3.7655752611984008</v>
      </c>
      <c r="AW196" s="55">
        <v>2.6346794414635122</v>
      </c>
      <c r="AX196" s="56">
        <v>0.41557526119841093</v>
      </c>
      <c r="AY196" s="56">
        <v>-0.10233376858100973</v>
      </c>
      <c r="AZ196" s="56">
        <v>0.3132414926174012</v>
      </c>
      <c r="BA196" s="56">
        <v>0.51790902977942066</v>
      </c>
      <c r="BB196" s="61">
        <v>-201</v>
      </c>
      <c r="BC196" s="57">
        <v>-167</v>
      </c>
      <c r="BD196" s="57">
        <v>-136</v>
      </c>
      <c r="BE196" s="57">
        <v>-104</v>
      </c>
      <c r="BF196" s="95">
        <v>0.66801946351408659</v>
      </c>
      <c r="BG196" s="58">
        <v>0.62538722458635432</v>
      </c>
      <c r="BH196" s="58">
        <v>0.57629524598667925</v>
      </c>
      <c r="BI196" s="58">
        <v>0.50953055364015376</v>
      </c>
      <c r="BJ196" s="57">
        <v>-203</v>
      </c>
      <c r="BK196" s="57">
        <v>-165</v>
      </c>
      <c r="BL196" s="57">
        <v>-135</v>
      </c>
      <c r="BM196" s="57">
        <v>-103</v>
      </c>
      <c r="BN196" s="58">
        <v>0.66999012237257438</v>
      </c>
      <c r="BO196" s="58">
        <v>0.62310036367420829</v>
      </c>
      <c r="BP196" s="58">
        <v>0.57361650036240452</v>
      </c>
      <c r="BQ196" s="58">
        <v>0.5070539013372658</v>
      </c>
      <c r="BR196" s="36">
        <v>2.1</v>
      </c>
      <c r="BS196" s="36">
        <v>2.7</v>
      </c>
      <c r="BT196" s="36">
        <v>0.39189000000000002</v>
      </c>
      <c r="BU196" s="36">
        <v>0.64788000000000001</v>
      </c>
      <c r="BV196" s="36">
        <v>0.72095611145731298</v>
      </c>
      <c r="BW196" s="36">
        <v>0.74924000000000002</v>
      </c>
    </row>
    <row r="197" spans="1:75" s="36" customFormat="1" ht="16.75" customHeight="1" x14ac:dyDescent="0.2">
      <c r="A197" s="36" t="s">
        <v>477</v>
      </c>
      <c r="B197" s="36">
        <v>2025020065</v>
      </c>
      <c r="C197" s="35">
        <v>45946</v>
      </c>
      <c r="D197" s="45" t="s">
        <v>9</v>
      </c>
      <c r="E197" s="36" t="s">
        <v>37</v>
      </c>
      <c r="F197" s="45">
        <v>2</v>
      </c>
      <c r="G197" s="45">
        <v>1</v>
      </c>
      <c r="H197" s="36" t="s">
        <v>38</v>
      </c>
      <c r="I197" s="36" t="s">
        <v>489</v>
      </c>
      <c r="J197" s="46" t="s">
        <v>176</v>
      </c>
      <c r="K197" s="47">
        <v>2.97</v>
      </c>
      <c r="L197" s="48">
        <v>0.15</v>
      </c>
      <c r="M197" s="49">
        <v>0.1</v>
      </c>
      <c r="N197" s="36">
        <v>2.7499999999999898</v>
      </c>
      <c r="O197" s="36">
        <v>3.3499999999999899</v>
      </c>
      <c r="P197" s="36">
        <v>2.6</v>
      </c>
      <c r="Q197" s="36">
        <v>4.5</v>
      </c>
      <c r="R197" s="50">
        <v>2.8851323410741125</v>
      </c>
      <c r="S197" s="50">
        <v>2.8188855343605579</v>
      </c>
      <c r="T197" s="50">
        <v>2.7277614861064445</v>
      </c>
      <c r="U197" s="50">
        <v>3.7865626580962832</v>
      </c>
      <c r="V197" s="50">
        <v>1.0449999999999999</v>
      </c>
      <c r="W197" s="50">
        <v>1.0398742800952707</v>
      </c>
      <c r="X197" s="50">
        <v>0.93837118420377241</v>
      </c>
      <c r="Y197" s="50">
        <v>1.1599520994889549</v>
      </c>
      <c r="Z197" s="50">
        <v>1.07</v>
      </c>
      <c r="AA197" s="51">
        <v>1</v>
      </c>
      <c r="AB197" s="51">
        <v>1</v>
      </c>
      <c r="AC197" s="51">
        <v>1</v>
      </c>
      <c r="AD197" s="51">
        <v>1</v>
      </c>
      <c r="AE197" s="51">
        <v>1</v>
      </c>
      <c r="AF197" s="51">
        <v>1</v>
      </c>
      <c r="AG197" s="52">
        <v>1</v>
      </c>
      <c r="AH197" s="52">
        <v>1</v>
      </c>
      <c r="AI197" s="53">
        <v>85</v>
      </c>
      <c r="AJ197" s="53">
        <v>0</v>
      </c>
      <c r="AK197" s="51">
        <v>2.7641450417925411</v>
      </c>
      <c r="AL197" s="51">
        <v>2.7799325738602616</v>
      </c>
      <c r="AM197" s="51">
        <v>3.1277768783512729</v>
      </c>
      <c r="AN197" s="51">
        <v>3.0814431767526655</v>
      </c>
      <c r="AO197" s="51">
        <v>3.6020242914979765</v>
      </c>
      <c r="AP197" s="51">
        <v>3.5141517760381498</v>
      </c>
      <c r="AQ197" s="51">
        <v>3.3467212598358622</v>
      </c>
      <c r="AR197" s="51"/>
      <c r="AS197" s="8"/>
      <c r="AT197" s="54">
        <v>2.6476662314189801</v>
      </c>
      <c r="AU197" s="54">
        <v>3.7655752611984008</v>
      </c>
      <c r="AV197" s="55">
        <v>2.6346794414635122</v>
      </c>
      <c r="AW197" s="55">
        <v>3.7655752611984008</v>
      </c>
      <c r="AX197" s="56">
        <v>-0.10233376858100973</v>
      </c>
      <c r="AY197" s="56">
        <v>0.41557526119841093</v>
      </c>
      <c r="AZ197" s="56">
        <v>0.3132414926174012</v>
      </c>
      <c r="BA197" s="56">
        <v>-0.51790902977942066</v>
      </c>
      <c r="BB197" s="61">
        <v>201</v>
      </c>
      <c r="BC197" s="57">
        <v>167</v>
      </c>
      <c r="BD197" s="57">
        <v>136</v>
      </c>
      <c r="BE197" s="57">
        <v>104</v>
      </c>
      <c r="BF197" s="95">
        <v>0.33198053648591341</v>
      </c>
      <c r="BG197" s="58">
        <v>0.37461277541364563</v>
      </c>
      <c r="BH197" s="58">
        <v>0.42370475401332081</v>
      </c>
      <c r="BI197" s="58">
        <v>0.49046944635984624</v>
      </c>
      <c r="BJ197" s="57">
        <v>203</v>
      </c>
      <c r="BK197" s="57">
        <v>165</v>
      </c>
      <c r="BL197" s="57">
        <v>135</v>
      </c>
      <c r="BM197" s="57">
        <v>103</v>
      </c>
      <c r="BN197" s="58">
        <v>0.33000987762742562</v>
      </c>
      <c r="BO197" s="58">
        <v>0.37689963632579165</v>
      </c>
      <c r="BP197" s="58">
        <v>0.42638349963759553</v>
      </c>
      <c r="BQ197" s="58">
        <v>0.4929460986627342</v>
      </c>
      <c r="BR197" s="36">
        <v>2.1</v>
      </c>
      <c r="BS197" s="36">
        <v>2.75</v>
      </c>
      <c r="BT197" s="36">
        <v>0.38643</v>
      </c>
      <c r="BU197" s="36">
        <v>0.63776999999999995</v>
      </c>
      <c r="BV197" s="36">
        <v>0.71067058902186198</v>
      </c>
      <c r="BW197" s="36">
        <v>0.74034999999999995</v>
      </c>
    </row>
    <row r="198" spans="1:75" s="36" customFormat="1" ht="16.75" customHeight="1" x14ac:dyDescent="0.2">
      <c r="A198" s="36" t="s">
        <v>478</v>
      </c>
      <c r="B198" s="36">
        <v>2025020068</v>
      </c>
      <c r="C198" s="35">
        <v>45946</v>
      </c>
      <c r="D198" s="45" t="s">
        <v>6</v>
      </c>
      <c r="E198" s="36" t="s">
        <v>23</v>
      </c>
      <c r="F198" s="45">
        <v>2</v>
      </c>
      <c r="G198" s="45">
        <v>1</v>
      </c>
      <c r="H198" s="36" t="s">
        <v>44</v>
      </c>
      <c r="I198" s="36" t="s">
        <v>370</v>
      </c>
      <c r="J198" s="46" t="s">
        <v>193</v>
      </c>
      <c r="K198" s="47">
        <v>2.97</v>
      </c>
      <c r="L198" s="48">
        <v>0.15</v>
      </c>
      <c r="M198" s="49">
        <v>0.1</v>
      </c>
      <c r="N198" s="36">
        <v>2.69999999999999</v>
      </c>
      <c r="O198" s="36">
        <v>3.3999999999999901</v>
      </c>
      <c r="P198" s="36">
        <v>3</v>
      </c>
      <c r="Q198" s="36">
        <v>3.5</v>
      </c>
      <c r="R198" s="50">
        <v>3.1228536874352826</v>
      </c>
      <c r="S198" s="50">
        <v>3.0908219252695002</v>
      </c>
      <c r="T198" s="50">
        <v>3.4698374304836608</v>
      </c>
      <c r="U198" s="50">
        <v>3.181728452483318</v>
      </c>
      <c r="V198" s="50">
        <v>0.96</v>
      </c>
      <c r="W198" s="50">
        <v>0.96305398776725637</v>
      </c>
      <c r="X198" s="50">
        <v>0.8917782297016692</v>
      </c>
      <c r="Y198" s="50">
        <v>1.1301937149927994</v>
      </c>
      <c r="Z198" s="50">
        <v>0.9422682840128298</v>
      </c>
      <c r="AA198" s="51">
        <v>1</v>
      </c>
      <c r="AB198" s="51">
        <v>1</v>
      </c>
      <c r="AC198" s="51">
        <v>1</v>
      </c>
      <c r="AD198" s="51">
        <v>1</v>
      </c>
      <c r="AE198" s="51">
        <v>1</v>
      </c>
      <c r="AF198" s="51">
        <v>1</v>
      </c>
      <c r="AG198" s="52">
        <v>1</v>
      </c>
      <c r="AH198" s="52">
        <v>1</v>
      </c>
      <c r="AI198" s="53">
        <v>93</v>
      </c>
      <c r="AJ198" s="53">
        <v>30</v>
      </c>
      <c r="AK198" s="51">
        <v>2.8130097257351387</v>
      </c>
      <c r="AL198" s="51">
        <v>2.8646910761358857</v>
      </c>
      <c r="AM198" s="51">
        <v>2.8864708235564431</v>
      </c>
      <c r="AN198" s="51">
        <v>2.9171234888134014</v>
      </c>
      <c r="AO198" s="51">
        <v>2.7622515107682513</v>
      </c>
      <c r="AP198" s="51">
        <v>2.7847713049099516</v>
      </c>
      <c r="AQ198" s="51">
        <v>2.7198299097656293</v>
      </c>
      <c r="AR198" s="51"/>
      <c r="AS198" s="8"/>
      <c r="AT198" s="54">
        <v>2.4243982394361949</v>
      </c>
      <c r="AU198" s="54">
        <v>3.1815223833118758</v>
      </c>
      <c r="AV198" s="55">
        <v>2.4243982394361949</v>
      </c>
      <c r="AW198" s="55">
        <v>3.1752074488199966</v>
      </c>
      <c r="AX198" s="56">
        <v>-0.27560176056379504</v>
      </c>
      <c r="AY198" s="56">
        <v>-0.21847761668811438</v>
      </c>
      <c r="AZ198" s="56">
        <v>-0.49407937725190942</v>
      </c>
      <c r="BA198" s="56">
        <v>-5.7124143875680655E-2</v>
      </c>
      <c r="BB198" s="61">
        <v>166</v>
      </c>
      <c r="BC198" s="57">
        <v>102</v>
      </c>
      <c r="BD198" s="57">
        <v>133</v>
      </c>
      <c r="BE198" s="57">
        <v>163</v>
      </c>
      <c r="BF198" s="95">
        <v>0.37606124514059053</v>
      </c>
      <c r="BG198" s="58">
        <v>0.49535418219768923</v>
      </c>
      <c r="BH198" s="58">
        <v>0.43000340288508343</v>
      </c>
      <c r="BI198" s="58">
        <v>0.38069413901629034</v>
      </c>
      <c r="BJ198" s="57">
        <v>165</v>
      </c>
      <c r="BK198" s="57">
        <v>102</v>
      </c>
      <c r="BL198" s="57">
        <v>133</v>
      </c>
      <c r="BM198" s="57">
        <v>163</v>
      </c>
      <c r="BN198" s="58">
        <v>0.37678277262982646</v>
      </c>
      <c r="BO198" s="58">
        <v>0.49416614802169834</v>
      </c>
      <c r="BP198" s="58">
        <v>0.42882479695325071</v>
      </c>
      <c r="BQ198" s="58">
        <v>0.379756764975961</v>
      </c>
      <c r="BR198" s="36">
        <v>2.1</v>
      </c>
      <c r="BS198" s="36">
        <v>2.8</v>
      </c>
      <c r="BT198" s="36">
        <v>0.37647999999999998</v>
      </c>
      <c r="BU198" s="36">
        <v>0.62763000000000002</v>
      </c>
      <c r="BV198" s="36">
        <v>0.70123906461235896</v>
      </c>
      <c r="BW198" s="36">
        <v>0.73260000000000003</v>
      </c>
    </row>
    <row r="199" spans="1:75" s="36" customFormat="1" ht="16.75" customHeight="1" x14ac:dyDescent="0.2">
      <c r="A199" s="36" t="s">
        <v>479</v>
      </c>
      <c r="B199" s="36">
        <v>2025020068</v>
      </c>
      <c r="C199" s="35">
        <v>45946</v>
      </c>
      <c r="D199" s="45" t="s">
        <v>9</v>
      </c>
      <c r="E199" s="36" t="s">
        <v>34</v>
      </c>
      <c r="F199" s="45">
        <v>1</v>
      </c>
      <c r="G199" s="45">
        <v>2</v>
      </c>
      <c r="H199" s="36" t="s">
        <v>45</v>
      </c>
      <c r="I199" s="36" t="s">
        <v>480</v>
      </c>
      <c r="J199" s="46" t="s">
        <v>451</v>
      </c>
      <c r="K199" s="47">
        <v>2.97</v>
      </c>
      <c r="L199" s="48">
        <v>0.15</v>
      </c>
      <c r="M199" s="49">
        <v>0.1</v>
      </c>
      <c r="N199" s="36">
        <v>3.3999999999999901</v>
      </c>
      <c r="O199" s="36">
        <v>2.69999999999999</v>
      </c>
      <c r="P199" s="36">
        <v>3.5</v>
      </c>
      <c r="Q199" s="36">
        <v>3</v>
      </c>
      <c r="R199" s="50">
        <v>3.5943151173440842</v>
      </c>
      <c r="S199" s="50">
        <v>2.9403140470279068</v>
      </c>
      <c r="T199" s="50">
        <v>3.7000302678542152</v>
      </c>
      <c r="U199" s="50">
        <v>3.2670156078087977</v>
      </c>
      <c r="V199" s="50">
        <v>1.0349999999999999</v>
      </c>
      <c r="W199" s="50">
        <v>1.0329456510400874</v>
      </c>
      <c r="X199" s="50">
        <v>0.97187569816715247</v>
      </c>
      <c r="Y199" s="50">
        <v>0.94714132179634292</v>
      </c>
      <c r="Z199" s="50">
        <v>1.0067105668562006</v>
      </c>
      <c r="AA199" s="51">
        <v>1</v>
      </c>
      <c r="AB199" s="51">
        <v>1</v>
      </c>
      <c r="AC199" s="51">
        <v>1</v>
      </c>
      <c r="AD199" s="51">
        <v>1</v>
      </c>
      <c r="AE199" s="51">
        <v>1</v>
      </c>
      <c r="AF199" s="51">
        <v>1</v>
      </c>
      <c r="AG199" s="52">
        <v>1</v>
      </c>
      <c r="AH199" s="52">
        <v>1</v>
      </c>
      <c r="AI199" s="53">
        <v>109</v>
      </c>
      <c r="AJ199" s="53">
        <v>0</v>
      </c>
      <c r="AK199" s="51">
        <v>3.3566753335286146</v>
      </c>
      <c r="AL199" s="51">
        <v>3.393907028358587</v>
      </c>
      <c r="AM199" s="51">
        <v>2.6485813422139577</v>
      </c>
      <c r="AN199" s="51">
        <v>2.6923412479360502</v>
      </c>
      <c r="AO199" s="51">
        <v>2.7940282540117973</v>
      </c>
      <c r="AP199" s="51">
        <v>2.8189307990628345</v>
      </c>
      <c r="AQ199" s="51">
        <v>2.6663548243849702</v>
      </c>
      <c r="AR199" s="51"/>
      <c r="AS199" s="8"/>
      <c r="AT199" s="54">
        <v>3.1815223833118758</v>
      </c>
      <c r="AU199" s="54">
        <v>2.4243982394361949</v>
      </c>
      <c r="AV199" s="55">
        <v>3.1752074488199966</v>
      </c>
      <c r="AW199" s="55">
        <v>2.4243982394361949</v>
      </c>
      <c r="AX199" s="56">
        <v>-0.21847761668811438</v>
      </c>
      <c r="AY199" s="56">
        <v>-0.27560176056379504</v>
      </c>
      <c r="AZ199" s="56">
        <v>-0.49407937725190942</v>
      </c>
      <c r="BA199" s="56">
        <v>5.7124143875680655E-2</v>
      </c>
      <c r="BB199" s="61">
        <v>-166</v>
      </c>
      <c r="BC199" s="57">
        <v>-102</v>
      </c>
      <c r="BD199" s="57">
        <v>-133</v>
      </c>
      <c r="BE199" s="57">
        <v>-163</v>
      </c>
      <c r="BF199" s="95">
        <v>0.62393875485940953</v>
      </c>
      <c r="BG199" s="58">
        <v>0.50464581780231077</v>
      </c>
      <c r="BH199" s="58">
        <v>0.56999659711491657</v>
      </c>
      <c r="BI199" s="58">
        <v>0.61930586098370966</v>
      </c>
      <c r="BJ199" s="57">
        <v>-165</v>
      </c>
      <c r="BK199" s="57">
        <v>-102</v>
      </c>
      <c r="BL199" s="57">
        <v>-133</v>
      </c>
      <c r="BM199" s="57">
        <v>-163</v>
      </c>
      <c r="BN199" s="58">
        <v>0.62321722737017349</v>
      </c>
      <c r="BO199" s="58">
        <v>0.50583385197830166</v>
      </c>
      <c r="BP199" s="58">
        <v>0.57117520304674929</v>
      </c>
      <c r="BQ199" s="58">
        <v>0.620243235024039</v>
      </c>
      <c r="BR199" s="36">
        <v>2.1</v>
      </c>
      <c r="BS199" s="36">
        <v>2.85</v>
      </c>
      <c r="BT199" s="36">
        <v>0.36865999999999999</v>
      </c>
      <c r="BU199" s="36">
        <v>0.62068000000000001</v>
      </c>
      <c r="BV199" s="36">
        <v>0.695478738304666</v>
      </c>
      <c r="BW199" s="36">
        <v>0.72823000000000004</v>
      </c>
    </row>
    <row r="200" spans="1:75" s="36" customFormat="1" ht="16.75" customHeight="1" x14ac:dyDescent="0.2">
      <c r="A200" s="36" t="s">
        <v>481</v>
      </c>
      <c r="B200" s="36">
        <v>2025020069</v>
      </c>
      <c r="C200" s="35">
        <v>45946</v>
      </c>
      <c r="D200" s="45" t="s">
        <v>6</v>
      </c>
      <c r="E200" s="36" t="s">
        <v>7</v>
      </c>
      <c r="F200" s="45">
        <v>2</v>
      </c>
      <c r="G200" s="45">
        <v>1</v>
      </c>
      <c r="H200" s="36" t="s">
        <v>44</v>
      </c>
      <c r="I200" s="36" t="s">
        <v>324</v>
      </c>
      <c r="J200" s="46" t="s">
        <v>148</v>
      </c>
      <c r="K200" s="47">
        <v>2.97</v>
      </c>
      <c r="L200" s="48">
        <v>0.15</v>
      </c>
      <c r="M200" s="49">
        <v>0.1</v>
      </c>
      <c r="N200" s="36">
        <v>2.44999999999999</v>
      </c>
      <c r="O200" s="36">
        <v>3.5499999999999901</v>
      </c>
      <c r="P200" s="36">
        <v>2.44999999999999</v>
      </c>
      <c r="Q200" s="36">
        <v>3.5499999999999901</v>
      </c>
      <c r="R200" s="50">
        <v>2.6963721866803771</v>
      </c>
      <c r="S200" s="50">
        <v>3.3168618370251179</v>
      </c>
      <c r="T200" s="50">
        <v>2.6963721866803771</v>
      </c>
      <c r="U200" s="50">
        <v>3.3168618370251179</v>
      </c>
      <c r="V200" s="50">
        <v>0.96</v>
      </c>
      <c r="W200" s="50">
        <v>0.96305398776725637</v>
      </c>
      <c r="X200" s="50">
        <v>0.91765427828148805</v>
      </c>
      <c r="Y200" s="50">
        <v>1.1155330397189045</v>
      </c>
      <c r="Z200" s="50">
        <v>0.93822255188263715</v>
      </c>
      <c r="AA200" s="51">
        <v>0.99</v>
      </c>
      <c r="AB200" s="51">
        <v>1.02</v>
      </c>
      <c r="AC200" s="51">
        <v>1</v>
      </c>
      <c r="AD200" s="51">
        <v>1</v>
      </c>
      <c r="AE200" s="51">
        <v>1</v>
      </c>
      <c r="AF200" s="51">
        <v>1</v>
      </c>
      <c r="AG200" s="52">
        <v>1</v>
      </c>
      <c r="AH200" s="52">
        <v>1</v>
      </c>
      <c r="AI200" s="53">
        <v>83</v>
      </c>
      <c r="AJ200" s="53">
        <v>7</v>
      </c>
      <c r="AK200" s="51">
        <v>2.6909306033689719</v>
      </c>
      <c r="AL200" s="51">
        <v>2.6917468408656826</v>
      </c>
      <c r="AM200" s="51">
        <v>3.0153683467041761</v>
      </c>
      <c r="AN200" s="51">
        <v>3.0605923702523175</v>
      </c>
      <c r="AO200" s="51">
        <v>2.8814270284689525</v>
      </c>
      <c r="AP200" s="51">
        <v>2.9160061607449852</v>
      </c>
      <c r="AQ200" s="51">
        <v>2.8290865851109208</v>
      </c>
      <c r="AR200" s="51"/>
      <c r="AS200" s="8"/>
      <c r="AT200" s="54">
        <v>2.39</v>
      </c>
      <c r="AU200" s="54">
        <v>3.45</v>
      </c>
      <c r="AV200" s="55">
        <v>2.4129289677923351</v>
      </c>
      <c r="AW200" s="55">
        <v>3.29186119890019</v>
      </c>
      <c r="AX200" s="56">
        <v>-5.9999999999989839E-2</v>
      </c>
      <c r="AY200" s="56">
        <v>-9.9999999999989875E-2</v>
      </c>
      <c r="AZ200" s="56">
        <v>-0.15999999999997971</v>
      </c>
      <c r="BA200" s="56">
        <v>4.0000000000000036E-2</v>
      </c>
      <c r="BB200" s="61">
        <v>200</v>
      </c>
      <c r="BC200" s="57">
        <v>-113</v>
      </c>
      <c r="BD200" s="57">
        <v>113</v>
      </c>
      <c r="BE200" s="57">
        <v>142</v>
      </c>
      <c r="BF200" s="95">
        <v>0.33289199999999997</v>
      </c>
      <c r="BG200" s="58">
        <v>0.53125599999999995</v>
      </c>
      <c r="BH200" s="58">
        <v>0.46871753316003728</v>
      </c>
      <c r="BI200" s="58">
        <v>0.41354200000000008</v>
      </c>
      <c r="BJ200" s="57">
        <v>179</v>
      </c>
      <c r="BK200" s="57">
        <v>-104</v>
      </c>
      <c r="BL200" s="57">
        <v>124</v>
      </c>
      <c r="BM200" s="57">
        <v>153</v>
      </c>
      <c r="BN200" s="58">
        <v>0.35811132030029796</v>
      </c>
      <c r="BO200" s="58">
        <v>0.51055295272432488</v>
      </c>
      <c r="BP200" s="58">
        <v>0.446834482173184</v>
      </c>
      <c r="BQ200" s="58">
        <v>0.39536614114959789</v>
      </c>
      <c r="BR200" s="36">
        <v>2.1</v>
      </c>
      <c r="BS200" s="36">
        <v>2.9</v>
      </c>
      <c r="BT200" s="36">
        <v>0.36381999999999998</v>
      </c>
      <c r="BU200" s="36">
        <v>0.60943000000000003</v>
      </c>
      <c r="BV200" s="36">
        <v>0.68258999574382295</v>
      </c>
      <c r="BW200" s="36">
        <v>0.71660999999999997</v>
      </c>
    </row>
    <row r="201" spans="1:75" s="36" customFormat="1" ht="16.75" customHeight="1" x14ac:dyDescent="0.2">
      <c r="A201" s="36" t="s">
        <v>482</v>
      </c>
      <c r="B201" s="36">
        <v>2025020069</v>
      </c>
      <c r="C201" s="35">
        <v>45946</v>
      </c>
      <c r="D201" s="45" t="s">
        <v>9</v>
      </c>
      <c r="E201" s="36" t="s">
        <v>25</v>
      </c>
      <c r="F201" s="45">
        <v>1</v>
      </c>
      <c r="G201" s="45">
        <v>2</v>
      </c>
      <c r="H201" s="36" t="s">
        <v>45</v>
      </c>
      <c r="I201" s="36" t="s">
        <v>483</v>
      </c>
      <c r="J201" s="46" t="s">
        <v>196</v>
      </c>
      <c r="K201" s="47">
        <v>2.97</v>
      </c>
      <c r="L201" s="48">
        <v>0.15</v>
      </c>
      <c r="M201" s="49">
        <v>0.1</v>
      </c>
      <c r="N201" s="36">
        <v>3.5499999999999901</v>
      </c>
      <c r="O201" s="36">
        <v>2.44999999999999</v>
      </c>
      <c r="P201" s="36">
        <v>3.5499999999999901</v>
      </c>
      <c r="Q201" s="36">
        <v>2.44999999999999</v>
      </c>
      <c r="R201" s="50">
        <v>3.5372106157221137</v>
      </c>
      <c r="S201" s="50">
        <v>2.7861151579462615</v>
      </c>
      <c r="T201" s="50">
        <v>3.5372106157221137</v>
      </c>
      <c r="U201" s="50">
        <v>2.7861151579462615</v>
      </c>
      <c r="V201" s="50">
        <v>1.0349999999999999</v>
      </c>
      <c r="W201" s="50">
        <v>1.0329456510400874</v>
      </c>
      <c r="X201" s="50">
        <v>1.0152755376108336</v>
      </c>
      <c r="Y201" s="50">
        <v>0.90603724019157295</v>
      </c>
      <c r="Z201" s="50">
        <v>1.0179703865862091</v>
      </c>
      <c r="AA201" s="51">
        <v>0.99</v>
      </c>
      <c r="AB201" s="51">
        <v>1.01</v>
      </c>
      <c r="AC201" s="51">
        <v>1</v>
      </c>
      <c r="AD201" s="51">
        <v>1</v>
      </c>
      <c r="AE201" s="51">
        <v>1</v>
      </c>
      <c r="AF201" s="51">
        <v>1</v>
      </c>
      <c r="AG201" s="52">
        <v>1</v>
      </c>
      <c r="AH201" s="52">
        <v>1</v>
      </c>
      <c r="AI201" s="53">
        <v>106</v>
      </c>
      <c r="AJ201" s="53">
        <v>0</v>
      </c>
      <c r="AK201" s="51">
        <v>3.3131331279651466</v>
      </c>
      <c r="AL201" s="51">
        <v>3.3467447511286919</v>
      </c>
      <c r="AM201" s="51">
        <v>2.7254332064960196</v>
      </c>
      <c r="AN201" s="51">
        <v>2.734535499213556</v>
      </c>
      <c r="AO201" s="51">
        <v>2.9324217722850388</v>
      </c>
      <c r="AP201" s="51">
        <v>2.9179859151035208</v>
      </c>
      <c r="AQ201" s="51">
        <v>2.7744102948316445</v>
      </c>
      <c r="AR201" s="51"/>
      <c r="AS201" s="8"/>
      <c r="AT201" s="54">
        <v>3.45</v>
      </c>
      <c r="AU201" s="54">
        <v>2.39</v>
      </c>
      <c r="AV201" s="55">
        <v>3.29186119890019</v>
      </c>
      <c r="AW201" s="55">
        <v>2.4129289677923351</v>
      </c>
      <c r="AX201" s="56">
        <v>-9.9999999999989875E-2</v>
      </c>
      <c r="AY201" s="56">
        <v>-5.9999999999989839E-2</v>
      </c>
      <c r="AZ201" s="56">
        <v>-0.15999999999997971</v>
      </c>
      <c r="BA201" s="56">
        <v>-4.0000000000000036E-2</v>
      </c>
      <c r="BB201" s="61">
        <v>-200</v>
      </c>
      <c r="BC201" s="57">
        <v>113</v>
      </c>
      <c r="BD201" s="57">
        <v>-113</v>
      </c>
      <c r="BE201" s="57">
        <v>-142</v>
      </c>
      <c r="BF201" s="95">
        <v>0.66710800000000003</v>
      </c>
      <c r="BG201" s="58">
        <v>0.46874399999999999</v>
      </c>
      <c r="BH201" s="58">
        <v>0.53128246683996272</v>
      </c>
      <c r="BI201" s="58">
        <v>0.58645799999999992</v>
      </c>
      <c r="BJ201" s="57">
        <v>-179</v>
      </c>
      <c r="BK201" s="57">
        <v>104</v>
      </c>
      <c r="BL201" s="57">
        <v>-124</v>
      </c>
      <c r="BM201" s="57">
        <v>-153</v>
      </c>
      <c r="BN201" s="58">
        <v>0.64188867969970209</v>
      </c>
      <c r="BO201" s="58">
        <v>0.48944704727567517</v>
      </c>
      <c r="BP201" s="58">
        <v>0.553165517826816</v>
      </c>
      <c r="BQ201" s="58">
        <v>0.60463385885040211</v>
      </c>
      <c r="BR201" s="36">
        <v>2.1</v>
      </c>
      <c r="BS201" s="36">
        <v>2.95</v>
      </c>
      <c r="BT201" s="36">
        <v>0.35582000000000003</v>
      </c>
      <c r="BU201" s="36">
        <v>0.60185</v>
      </c>
      <c r="BV201" s="36">
        <v>0.67461384984419404</v>
      </c>
      <c r="BW201" s="36">
        <v>0.70970999999999995</v>
      </c>
    </row>
    <row r="202" spans="1:75" s="36" customFormat="1" ht="16.75" customHeight="1" x14ac:dyDescent="0.2">
      <c r="A202" s="36" t="s">
        <v>484</v>
      </c>
      <c r="B202" s="36">
        <v>2025020070</v>
      </c>
      <c r="C202" s="35">
        <v>45946</v>
      </c>
      <c r="D202" s="45" t="s">
        <v>6</v>
      </c>
      <c r="E202" s="36" t="s">
        <v>42</v>
      </c>
      <c r="F202" s="45">
        <v>1</v>
      </c>
      <c r="G202" s="45">
        <v>1</v>
      </c>
      <c r="H202" s="36" t="s">
        <v>46</v>
      </c>
      <c r="I202" s="36" t="s">
        <v>344</v>
      </c>
      <c r="J202" s="46" t="s">
        <v>153</v>
      </c>
      <c r="K202" s="47">
        <v>2.97</v>
      </c>
      <c r="L202" s="48">
        <v>0.15</v>
      </c>
      <c r="M202" s="49">
        <v>0.1</v>
      </c>
      <c r="N202" s="36">
        <v>3.5499999999999901</v>
      </c>
      <c r="O202" s="36">
        <v>2.69999999999999</v>
      </c>
      <c r="P202" s="36">
        <v>3.5499999999999901</v>
      </c>
      <c r="Q202" s="36">
        <v>2.69999999999999</v>
      </c>
      <c r="R202" s="50">
        <v>3.5816706637484437</v>
      </c>
      <c r="S202" s="50">
        <v>2.7333159442568045</v>
      </c>
      <c r="T202" s="50">
        <v>3.5816706637484437</v>
      </c>
      <c r="U202" s="50">
        <v>2.7333159442568045</v>
      </c>
      <c r="V202" s="50">
        <v>0.95</v>
      </c>
      <c r="W202" s="50">
        <v>0.95302926576458757</v>
      </c>
      <c r="X202" s="50">
        <v>1.0860662092986755</v>
      </c>
      <c r="Y202" s="50">
        <v>0.94304184333334629</v>
      </c>
      <c r="Z202" s="50">
        <v>0.99839748063360112</v>
      </c>
      <c r="AA202" s="51">
        <v>1</v>
      </c>
      <c r="AB202" s="51">
        <v>1.02</v>
      </c>
      <c r="AC202" s="51">
        <v>1</v>
      </c>
      <c r="AD202" s="51">
        <v>1</v>
      </c>
      <c r="AE202" s="51">
        <v>1</v>
      </c>
      <c r="AF202" s="51">
        <v>1</v>
      </c>
      <c r="AG202" s="52">
        <v>1</v>
      </c>
      <c r="AH202" s="52">
        <v>1</v>
      </c>
      <c r="AI202" s="53">
        <v>110</v>
      </c>
      <c r="AJ202" s="53">
        <v>17</v>
      </c>
      <c r="AK202" s="51">
        <v>3.35</v>
      </c>
      <c r="AL202" s="51">
        <v>3.4</v>
      </c>
      <c r="AM202" s="51">
        <v>2.6</v>
      </c>
      <c r="AN202" s="51">
        <v>2.6199973916385204</v>
      </c>
      <c r="AO202" s="51">
        <v>2.6948732903885717</v>
      </c>
      <c r="AP202" s="51">
        <v>2.6999826597085326</v>
      </c>
      <c r="AQ202" s="51">
        <v>2.5958334496473632</v>
      </c>
      <c r="AR202" s="51"/>
      <c r="AS202" s="8"/>
      <c r="AT202" s="54">
        <v>3.45</v>
      </c>
      <c r="AU202" s="54">
        <v>2.6</v>
      </c>
      <c r="AV202" s="55">
        <v>3.3098238294280966</v>
      </c>
      <c r="AW202" s="55">
        <v>2.6196752025850807</v>
      </c>
      <c r="AX202" s="56">
        <v>-9.9999999999989875E-2</v>
      </c>
      <c r="AY202" s="56">
        <v>-9.9999999999989875E-2</v>
      </c>
      <c r="AZ202" s="56">
        <v>-0.19999999999997975</v>
      </c>
      <c r="BA202" s="56">
        <v>0</v>
      </c>
      <c r="BB202" s="61">
        <v>-171</v>
      </c>
      <c r="BC202" s="57">
        <v>-131</v>
      </c>
      <c r="BD202" s="57">
        <v>-105</v>
      </c>
      <c r="BE202" s="57">
        <v>120</v>
      </c>
      <c r="BF202" s="95">
        <v>0.63128000000000006</v>
      </c>
      <c r="BG202" s="58">
        <v>0.56791000000000003</v>
      </c>
      <c r="BH202" s="58">
        <v>0.51214307489076405</v>
      </c>
      <c r="BI202" s="58">
        <v>0.4536</v>
      </c>
      <c r="BJ202" s="57">
        <v>-158</v>
      </c>
      <c r="BK202" s="57">
        <v>-121</v>
      </c>
      <c r="BL202" s="57">
        <v>104</v>
      </c>
      <c r="BM202" s="57">
        <v>131</v>
      </c>
      <c r="BN202" s="58">
        <v>0.61172462403911854</v>
      </c>
      <c r="BO202" s="58">
        <v>0.54813663744124375</v>
      </c>
      <c r="BP202" s="58">
        <v>0.489543253911781</v>
      </c>
      <c r="BQ202" s="58">
        <v>0.43335207543299969</v>
      </c>
      <c r="BR202" s="36">
        <v>2.1</v>
      </c>
      <c r="BS202" s="36">
        <v>3</v>
      </c>
      <c r="BT202" s="36">
        <v>0.34651999999999999</v>
      </c>
      <c r="BU202" s="36">
        <v>0.59047000000000005</v>
      </c>
      <c r="BV202" s="36">
        <v>0.66459193895123003</v>
      </c>
      <c r="BW202" s="36">
        <v>0.70199999999999996</v>
      </c>
    </row>
    <row r="203" spans="1:75" s="36" customFormat="1" ht="16.75" customHeight="1" x14ac:dyDescent="0.2">
      <c r="A203" s="36" t="s">
        <v>485</v>
      </c>
      <c r="B203" s="36">
        <v>2025020070</v>
      </c>
      <c r="C203" s="35">
        <v>45946</v>
      </c>
      <c r="D203" s="45" t="s">
        <v>9</v>
      </c>
      <c r="E203" s="36" t="s">
        <v>48</v>
      </c>
      <c r="F203" s="45">
        <v>1</v>
      </c>
      <c r="G203" s="45">
        <v>1</v>
      </c>
      <c r="H203" s="36" t="s">
        <v>47</v>
      </c>
      <c r="I203" s="36" t="s">
        <v>449</v>
      </c>
      <c r="J203" s="46" t="s">
        <v>146</v>
      </c>
      <c r="K203" s="47">
        <v>2.97</v>
      </c>
      <c r="L203" s="48">
        <v>0.15</v>
      </c>
      <c r="M203" s="49">
        <v>0.1</v>
      </c>
      <c r="N203" s="36">
        <v>2.69999999999999</v>
      </c>
      <c r="O203" s="36">
        <v>3.5499999999999901</v>
      </c>
      <c r="P203" s="36">
        <v>2.69999999999999</v>
      </c>
      <c r="Q203" s="36">
        <v>3.5499999999999901</v>
      </c>
      <c r="R203" s="50">
        <v>2.886713793460995</v>
      </c>
      <c r="S203" s="50">
        <v>3.4486855217249621</v>
      </c>
      <c r="T203" s="50">
        <v>2.886713793460995</v>
      </c>
      <c r="U203" s="50">
        <v>3.4486855217249621</v>
      </c>
      <c r="V203" s="50">
        <v>1.048</v>
      </c>
      <c r="W203" s="50">
        <v>1.0491546019013618</v>
      </c>
      <c r="X203" s="50">
        <v>0.87542087542087543</v>
      </c>
      <c r="Y203" s="50">
        <v>1.1279461279461278</v>
      </c>
      <c r="Z203" s="50">
        <v>0.95759123959479164</v>
      </c>
      <c r="AA203" s="51">
        <v>1</v>
      </c>
      <c r="AB203" s="51">
        <v>1</v>
      </c>
      <c r="AC203" s="51">
        <v>1</v>
      </c>
      <c r="AD203" s="51">
        <v>1</v>
      </c>
      <c r="AE203" s="51">
        <v>1</v>
      </c>
      <c r="AF203" s="51">
        <v>1</v>
      </c>
      <c r="AG203" s="52">
        <v>1</v>
      </c>
      <c r="AH203" s="52">
        <v>1</v>
      </c>
      <c r="AI203" s="53">
        <v>113</v>
      </c>
      <c r="AJ203" s="53">
        <v>71</v>
      </c>
      <c r="AK203" s="51">
        <v>2.8008342747000388</v>
      </c>
      <c r="AL203" s="51">
        <v>2.8137162025141822</v>
      </c>
      <c r="AM203" s="51">
        <v>3.2256166416170666</v>
      </c>
      <c r="AN203" s="51">
        <v>3.2590769736332508</v>
      </c>
      <c r="AO203" s="51">
        <v>3.1050459638029593</v>
      </c>
      <c r="AP203" s="51">
        <v>3.1346537257906979</v>
      </c>
      <c r="AQ203" s="51">
        <v>3.0888222383036754</v>
      </c>
      <c r="AR203" s="51"/>
      <c r="AS203" s="8"/>
      <c r="AT203" s="54">
        <v>2.6</v>
      </c>
      <c r="AU203" s="54">
        <v>3.45</v>
      </c>
      <c r="AV203" s="55">
        <v>2.6196752025850807</v>
      </c>
      <c r="AW203" s="55">
        <v>3.3098238294280966</v>
      </c>
      <c r="AX203" s="56">
        <v>-9.9999999999989875E-2</v>
      </c>
      <c r="AY203" s="56">
        <v>-9.9999999999989875E-2</v>
      </c>
      <c r="AZ203" s="56">
        <v>-0.19999999999997975</v>
      </c>
      <c r="BA203" s="56">
        <v>0</v>
      </c>
      <c r="BB203" s="61">
        <v>171</v>
      </c>
      <c r="BC203" s="57">
        <v>131</v>
      </c>
      <c r="BD203" s="57">
        <v>105</v>
      </c>
      <c r="BE203" s="57">
        <v>-120</v>
      </c>
      <c r="BF203" s="95">
        <v>0.36871999999999994</v>
      </c>
      <c r="BG203" s="58">
        <v>0.43208999999999997</v>
      </c>
      <c r="BH203" s="58">
        <v>0.48785692510923601</v>
      </c>
      <c r="BI203" s="58">
        <v>0.5464</v>
      </c>
      <c r="BJ203" s="57">
        <v>158</v>
      </c>
      <c r="BK203" s="57">
        <v>121</v>
      </c>
      <c r="BL203" s="57">
        <v>-104</v>
      </c>
      <c r="BM203" s="57">
        <v>-131</v>
      </c>
      <c r="BN203" s="58">
        <v>0.38827537596088146</v>
      </c>
      <c r="BO203" s="58">
        <v>0.45186336255875631</v>
      </c>
      <c r="BP203" s="58">
        <v>0.510456746088219</v>
      </c>
      <c r="BQ203" s="58">
        <v>0.56664792456700031</v>
      </c>
      <c r="BR203" s="36">
        <v>2.1</v>
      </c>
      <c r="BS203" s="36">
        <v>3.05</v>
      </c>
      <c r="BT203" s="36">
        <v>0.34184999999999999</v>
      </c>
      <c r="BU203" s="36">
        <v>0.58401000000000003</v>
      </c>
      <c r="BV203" s="36">
        <v>0.65633112686978101</v>
      </c>
      <c r="BW203" s="36">
        <v>0.69420000000000004</v>
      </c>
    </row>
    <row r="204" spans="1:75" s="36" customFormat="1" ht="16.75" customHeight="1" x14ac:dyDescent="0.2">
      <c r="A204" s="36" t="s">
        <v>486</v>
      </c>
      <c r="B204" s="36">
        <v>2025020071</v>
      </c>
      <c r="C204" s="35">
        <v>45946</v>
      </c>
      <c r="D204" s="45" t="s">
        <v>6</v>
      </c>
      <c r="E204" s="36" t="s">
        <v>21</v>
      </c>
      <c r="F204" s="45">
        <v>1</v>
      </c>
      <c r="G204" s="45">
        <v>2</v>
      </c>
      <c r="H204" s="36" t="s">
        <v>36</v>
      </c>
      <c r="I204" s="36" t="s">
        <v>336</v>
      </c>
      <c r="J204" s="46" t="s">
        <v>232</v>
      </c>
      <c r="K204" s="47">
        <v>2.97</v>
      </c>
      <c r="L204" s="48">
        <v>0.15</v>
      </c>
      <c r="M204" s="49">
        <v>0.1</v>
      </c>
      <c r="N204" s="36">
        <v>2.5999999999999899</v>
      </c>
      <c r="O204" s="36">
        <v>3.4999999999999898</v>
      </c>
      <c r="P204" s="36">
        <v>2.5999999999999899</v>
      </c>
      <c r="Q204" s="36">
        <v>3.4999999999999898</v>
      </c>
      <c r="R204" s="50">
        <v>2.8152136833109531</v>
      </c>
      <c r="S204" s="50">
        <v>3.3100704634660305</v>
      </c>
      <c r="T204" s="50">
        <v>2.8152136833109531</v>
      </c>
      <c r="U204" s="50">
        <v>3.3100704634660305</v>
      </c>
      <c r="V204" s="50">
        <v>0.97</v>
      </c>
      <c r="W204" s="50">
        <v>0.95751047349149665</v>
      </c>
      <c r="X204" s="50">
        <v>0.91687455109963112</v>
      </c>
      <c r="Y204" s="50">
        <v>1.0075414165347449</v>
      </c>
      <c r="Z204" s="50">
        <v>1.0298192022676567</v>
      </c>
      <c r="AA204" s="51">
        <v>1</v>
      </c>
      <c r="AB204" s="51">
        <v>1</v>
      </c>
      <c r="AC204" s="51">
        <v>1</v>
      </c>
      <c r="AD204" s="51">
        <v>1</v>
      </c>
      <c r="AE204" s="51">
        <v>1</v>
      </c>
      <c r="AF204" s="51">
        <v>1</v>
      </c>
      <c r="AG204" s="52">
        <v>1</v>
      </c>
      <c r="AH204" s="52">
        <v>1</v>
      </c>
      <c r="AI204" s="53">
        <v>112</v>
      </c>
      <c r="AJ204" s="53">
        <v>13</v>
      </c>
      <c r="AK204" s="51">
        <v>2.7899157519642666</v>
      </c>
      <c r="AL204" s="51">
        <v>2.7937104416662697</v>
      </c>
      <c r="AM204" s="51">
        <v>3.2886972087035873</v>
      </c>
      <c r="AN204" s="51">
        <v>3.2919031969179535</v>
      </c>
      <c r="AO204" s="51">
        <v>3.5346721459480923</v>
      </c>
      <c r="AP204" s="51">
        <v>3.5157874426763263</v>
      </c>
      <c r="AQ204" s="51">
        <v>3.3867635359669976</v>
      </c>
      <c r="AR204" s="51"/>
      <c r="AS204" s="8"/>
      <c r="AT204" s="54">
        <v>2.6102450050139141</v>
      </c>
      <c r="AU204" s="54">
        <v>3.4945410696813739</v>
      </c>
      <c r="AV204" s="55">
        <v>2.6102450050139141</v>
      </c>
      <c r="AW204" s="55">
        <v>3.4774003627734702</v>
      </c>
      <c r="AX204" s="56">
        <v>1.0245005013924224E-2</v>
      </c>
      <c r="AY204" s="56">
        <v>-5.4589303186158844E-3</v>
      </c>
      <c r="AZ204" s="56">
        <v>4.78607469530834E-3</v>
      </c>
      <c r="BA204" s="56">
        <v>1.5703935332540109E-2</v>
      </c>
      <c r="BB204" s="61">
        <v>177</v>
      </c>
      <c r="BC204" s="57">
        <v>-136</v>
      </c>
      <c r="BD204" s="57">
        <v>-109</v>
      </c>
      <c r="BE204" s="57">
        <v>117</v>
      </c>
      <c r="BF204" s="95">
        <v>0.36122119095491922</v>
      </c>
      <c r="BG204" s="58">
        <v>0.57639695586532891</v>
      </c>
      <c r="BH204" s="58">
        <v>0.52136581795943604</v>
      </c>
      <c r="BI204" s="58">
        <v>0.46142075327963117</v>
      </c>
      <c r="BJ204" s="57">
        <v>174</v>
      </c>
      <c r="BK204" s="57">
        <v>-135</v>
      </c>
      <c r="BL204" s="57">
        <v>-108</v>
      </c>
      <c r="BM204" s="57">
        <v>118</v>
      </c>
      <c r="BN204" s="58">
        <v>0.36459346618306498</v>
      </c>
      <c r="BO204" s="58">
        <v>0.57372704466443647</v>
      </c>
      <c r="BP204" s="58">
        <v>0.51841743561547116</v>
      </c>
      <c r="BQ204" s="58">
        <v>0.4588739572007674</v>
      </c>
      <c r="BR204" s="36">
        <v>2.1</v>
      </c>
      <c r="BS204" s="36">
        <v>3.1</v>
      </c>
      <c r="BT204" s="36">
        <v>0.33341999999999999</v>
      </c>
      <c r="BU204" s="36">
        <v>0.57421999999999995</v>
      </c>
      <c r="BV204" s="36">
        <v>0.646680556337631</v>
      </c>
      <c r="BW204" s="36">
        <v>0.68627000000000005</v>
      </c>
    </row>
    <row r="205" spans="1:75" s="36" customFormat="1" ht="16.75" customHeight="1" x14ac:dyDescent="0.2">
      <c r="A205" s="36" t="s">
        <v>487</v>
      </c>
      <c r="B205" s="36">
        <v>2025020071</v>
      </c>
      <c r="C205" s="35">
        <v>45946</v>
      </c>
      <c r="D205" s="45" t="s">
        <v>9</v>
      </c>
      <c r="E205" s="36" t="s">
        <v>28</v>
      </c>
      <c r="F205" s="45">
        <v>2</v>
      </c>
      <c r="G205" s="45">
        <v>1</v>
      </c>
      <c r="H205" s="36" t="s">
        <v>38</v>
      </c>
      <c r="I205" s="36" t="s">
        <v>488</v>
      </c>
      <c r="J205" s="46" t="s">
        <v>168</v>
      </c>
      <c r="K205" s="47">
        <v>2.97</v>
      </c>
      <c r="L205" s="48">
        <v>0.15</v>
      </c>
      <c r="M205" s="49">
        <v>0.1</v>
      </c>
      <c r="N205" s="36">
        <v>3.4999999999999898</v>
      </c>
      <c r="O205" s="36">
        <v>2.5999999999999899</v>
      </c>
      <c r="P205" s="36">
        <v>3.4999999999999898</v>
      </c>
      <c r="Q205" s="36">
        <v>2.5999999999999899</v>
      </c>
      <c r="R205" s="50">
        <v>2.9516087000677924</v>
      </c>
      <c r="S205" s="50">
        <v>2.8027658382498486</v>
      </c>
      <c r="T205" s="50">
        <v>2.9516087000677924</v>
      </c>
      <c r="U205" s="50">
        <v>2.8027658382498486</v>
      </c>
      <c r="V205" s="50">
        <v>1.0449999999999999</v>
      </c>
      <c r="W205" s="50">
        <v>1.0398742800952707</v>
      </c>
      <c r="X205" s="50">
        <v>1.1073054574759553</v>
      </c>
      <c r="Y205" s="50">
        <v>0.93936557305194157</v>
      </c>
      <c r="Z205" s="50">
        <v>1.0313554309407496</v>
      </c>
      <c r="AA205" s="51">
        <v>0.98</v>
      </c>
      <c r="AB205" s="51">
        <v>1.02</v>
      </c>
      <c r="AC205" s="51">
        <v>1</v>
      </c>
      <c r="AD205" s="51">
        <v>1</v>
      </c>
      <c r="AE205" s="51">
        <v>1</v>
      </c>
      <c r="AF205" s="51">
        <v>1</v>
      </c>
      <c r="AG205" s="52">
        <v>1</v>
      </c>
      <c r="AH205" s="52">
        <v>1</v>
      </c>
      <c r="AI205" s="53">
        <v>94</v>
      </c>
      <c r="AJ205" s="53">
        <v>0</v>
      </c>
      <c r="AK205" s="51">
        <v>2.9923980071081928</v>
      </c>
      <c r="AL205" s="51">
        <v>2.9862796110521326</v>
      </c>
      <c r="AM205" s="51">
        <v>2.7231174167659047</v>
      </c>
      <c r="AN205" s="51">
        <v>2.7350646799884961</v>
      </c>
      <c r="AO205" s="51">
        <v>2.8424898949070339</v>
      </c>
      <c r="AP205" s="51">
        <v>2.8497135760111063</v>
      </c>
      <c r="AQ205" s="51">
        <v>2.8085019368708601</v>
      </c>
      <c r="AR205" s="51"/>
      <c r="AS205" s="8"/>
      <c r="AT205" s="54">
        <v>3.4945410696813739</v>
      </c>
      <c r="AU205" s="54">
        <v>2.6102450050139141</v>
      </c>
      <c r="AV205" s="55">
        <v>3.4774003627734702</v>
      </c>
      <c r="AW205" s="55">
        <v>2.6102450050139141</v>
      </c>
      <c r="AX205" s="56">
        <v>-5.4589303186158844E-3</v>
      </c>
      <c r="AY205" s="56">
        <v>1.0245005013924224E-2</v>
      </c>
      <c r="AZ205" s="56">
        <v>4.78607469530834E-3</v>
      </c>
      <c r="BA205" s="56">
        <v>-1.5703935332540109E-2</v>
      </c>
      <c r="BB205" s="61">
        <v>-177</v>
      </c>
      <c r="BC205" s="57">
        <v>136</v>
      </c>
      <c r="BD205" s="57">
        <v>109</v>
      </c>
      <c r="BE205" s="57">
        <v>-117</v>
      </c>
      <c r="BF205" s="95">
        <v>0.63877880904508078</v>
      </c>
      <c r="BG205" s="58">
        <v>0.42360304413467109</v>
      </c>
      <c r="BH205" s="58">
        <v>0.47863418204056402</v>
      </c>
      <c r="BI205" s="58">
        <v>0.53857924672036883</v>
      </c>
      <c r="BJ205" s="57">
        <v>-174</v>
      </c>
      <c r="BK205" s="57">
        <v>135</v>
      </c>
      <c r="BL205" s="57">
        <v>108</v>
      </c>
      <c r="BM205" s="57">
        <v>-118</v>
      </c>
      <c r="BN205" s="58">
        <v>0.63540653381693502</v>
      </c>
      <c r="BO205" s="58">
        <v>0.42627295533556359</v>
      </c>
      <c r="BP205" s="58">
        <v>0.48158256438452884</v>
      </c>
      <c r="BQ205" s="58">
        <v>0.5411260427992326</v>
      </c>
      <c r="BR205" s="36">
        <v>2.1</v>
      </c>
      <c r="BS205" s="36">
        <v>3.15</v>
      </c>
      <c r="BT205" s="36">
        <v>0.32669999999999999</v>
      </c>
      <c r="BU205" s="36">
        <v>0.56530000000000002</v>
      </c>
      <c r="BV205" s="36">
        <v>0.63830988460061799</v>
      </c>
      <c r="BW205" s="36">
        <v>0.67967999999999995</v>
      </c>
    </row>
    <row r="206" spans="1:75" s="36" customFormat="1" ht="16.75" customHeight="1" x14ac:dyDescent="0.2">
      <c r="A206" s="36" t="s">
        <v>491</v>
      </c>
      <c r="B206" s="36">
        <v>2025020073</v>
      </c>
      <c r="C206" s="35">
        <v>45947</v>
      </c>
      <c r="D206" s="45" t="s">
        <v>6</v>
      </c>
      <c r="E206" s="36" t="s">
        <v>33</v>
      </c>
      <c r="F206" s="45">
        <v>2</v>
      </c>
      <c r="G206" s="45">
        <v>2</v>
      </c>
      <c r="H206" s="36" t="s">
        <v>8</v>
      </c>
      <c r="I206" s="36" t="s">
        <v>356</v>
      </c>
      <c r="J206" s="46" t="s">
        <v>169</v>
      </c>
      <c r="K206" s="47">
        <v>2.97</v>
      </c>
      <c r="L206" s="48">
        <v>0.15</v>
      </c>
      <c r="M206" s="49">
        <v>0.1</v>
      </c>
      <c r="N206" s="36">
        <v>2.7999999999999901</v>
      </c>
      <c r="O206" s="36">
        <v>2.9999999999999898</v>
      </c>
      <c r="P206" s="36">
        <v>2.2000000000000002</v>
      </c>
      <c r="Q206" s="36">
        <v>4.4000000000000004</v>
      </c>
      <c r="R206" s="50">
        <v>3.1038112578228594</v>
      </c>
      <c r="S206" s="50">
        <v>2.9662027674109916</v>
      </c>
      <c r="T206" s="50">
        <v>2.4387088454322559</v>
      </c>
      <c r="U206" s="50">
        <v>4.3504307255361363</v>
      </c>
      <c r="V206" s="50">
        <v>0.96</v>
      </c>
      <c r="W206" s="50">
        <v>0.95702751457800772</v>
      </c>
      <c r="X206" s="50">
        <v>0.98210592741600988</v>
      </c>
      <c r="Y206" s="50">
        <v>1.0202020202020201</v>
      </c>
      <c r="Z206" s="50">
        <v>0.95979828852842219</v>
      </c>
      <c r="AA206" s="51">
        <v>1</v>
      </c>
      <c r="AB206" s="51">
        <v>1</v>
      </c>
      <c r="AC206" s="51">
        <v>1</v>
      </c>
      <c r="AD206" s="51">
        <v>1</v>
      </c>
      <c r="AE206" s="51">
        <v>1</v>
      </c>
      <c r="AF206" s="51">
        <v>1</v>
      </c>
      <c r="AG206" s="52">
        <v>1</v>
      </c>
      <c r="AH206" s="52">
        <v>1</v>
      </c>
      <c r="AI206" s="53">
        <v>108</v>
      </c>
      <c r="AJ206" s="53">
        <v>66</v>
      </c>
      <c r="AK206" s="51">
        <v>3</v>
      </c>
      <c r="AL206" s="51">
        <v>3</v>
      </c>
      <c r="AM206" s="51">
        <v>2.8605799085026251</v>
      </c>
      <c r="AN206" s="51">
        <v>2.8764233373388803</v>
      </c>
      <c r="AO206" s="51">
        <v>2.7455797003796101</v>
      </c>
      <c r="AP206" s="51">
        <v>2.7607861962610691</v>
      </c>
      <c r="AQ206" s="51">
        <v>2.7455797003796101</v>
      </c>
      <c r="AR206" s="51"/>
      <c r="AS206" s="8"/>
      <c r="AT206" s="54">
        <v>2.7147559342680148</v>
      </c>
      <c r="AU206" s="54">
        <v>2.9</v>
      </c>
      <c r="AV206" s="55">
        <v>2.7147559342680148</v>
      </c>
      <c r="AW206" s="55">
        <v>2.8931736629044744</v>
      </c>
      <c r="AX206" s="56">
        <v>-8.5244065731975294E-2</v>
      </c>
      <c r="AY206" s="56">
        <v>-9.9999999999989875E-2</v>
      </c>
      <c r="AZ206" s="56">
        <v>-0.18524406573196517</v>
      </c>
      <c r="BA206" s="56">
        <v>1.4755934268014581E-2</v>
      </c>
      <c r="BB206" s="61">
        <v>116</v>
      </c>
      <c r="BC206" s="57">
        <v>101</v>
      </c>
      <c r="BD206" s="57">
        <v>130</v>
      </c>
      <c r="BE206" s="57">
        <v>159</v>
      </c>
      <c r="BF206" s="95">
        <v>0.46383216311653086</v>
      </c>
      <c r="BG206" s="58">
        <v>0.49757168837508969</v>
      </c>
      <c r="BH206" s="58">
        <v>0.43426786401713846</v>
      </c>
      <c r="BI206" s="58">
        <v>0.38568012099839588</v>
      </c>
      <c r="BJ206" s="57">
        <v>115</v>
      </c>
      <c r="BK206" s="57">
        <v>101</v>
      </c>
      <c r="BL206" s="57">
        <v>131</v>
      </c>
      <c r="BM206" s="57">
        <v>160</v>
      </c>
      <c r="BN206" s="58">
        <v>0.46529721793958168</v>
      </c>
      <c r="BO206" s="58">
        <v>0.49667768889963515</v>
      </c>
      <c r="BP206" s="58">
        <v>0.43313671802356324</v>
      </c>
      <c r="BQ206" s="58">
        <v>0.3845926008242585</v>
      </c>
      <c r="BR206" s="36">
        <v>2.1</v>
      </c>
      <c r="BS206" s="36">
        <v>3.2</v>
      </c>
      <c r="BT206" s="36">
        <v>0.32122000000000001</v>
      </c>
      <c r="BU206" s="36">
        <v>0.55878000000000005</v>
      </c>
      <c r="BV206" s="36">
        <v>0.63059890984189304</v>
      </c>
      <c r="BW206" s="36">
        <v>0.67266999999999999</v>
      </c>
    </row>
    <row r="207" spans="1:75" s="36" customFormat="1" ht="16.75" customHeight="1" x14ac:dyDescent="0.2">
      <c r="A207" s="36" t="s">
        <v>492</v>
      </c>
      <c r="B207" s="36">
        <v>2025020073</v>
      </c>
      <c r="C207" s="35">
        <v>45947</v>
      </c>
      <c r="D207" s="45" t="s">
        <v>9</v>
      </c>
      <c r="E207" s="36" t="s">
        <v>49</v>
      </c>
      <c r="F207" s="45">
        <v>2</v>
      </c>
      <c r="G207" s="45">
        <v>2</v>
      </c>
      <c r="H207" s="36" t="s">
        <v>11</v>
      </c>
      <c r="I207" s="36" t="s">
        <v>350</v>
      </c>
      <c r="J207" s="46" t="s">
        <v>197</v>
      </c>
      <c r="K207" s="47">
        <v>2.97</v>
      </c>
      <c r="L207" s="48">
        <v>0.15</v>
      </c>
      <c r="M207" s="49">
        <v>0.1</v>
      </c>
      <c r="N207" s="36">
        <v>2.9999999999999898</v>
      </c>
      <c r="O207" s="36">
        <v>2.7999999999999901</v>
      </c>
      <c r="P207" s="36">
        <v>4.4000000000000004</v>
      </c>
      <c r="Q207" s="36">
        <v>2.2000000000000002</v>
      </c>
      <c r="R207" s="50">
        <v>3.1418784556729529</v>
      </c>
      <c r="S207" s="50">
        <v>3.0177887195494888</v>
      </c>
      <c r="T207" s="50">
        <v>4.6080884016536805</v>
      </c>
      <c r="U207" s="50">
        <v>2.371119708217464</v>
      </c>
      <c r="V207" s="50">
        <v>1.0275000000000001</v>
      </c>
      <c r="W207" s="50">
        <v>1.0328904656929507</v>
      </c>
      <c r="X207" s="50">
        <v>0.9631582183510522</v>
      </c>
      <c r="Y207" s="50">
        <v>1.0101010101010099</v>
      </c>
      <c r="Z207" s="50">
        <v>0.95979828852842219</v>
      </c>
      <c r="AA207" s="51">
        <v>1</v>
      </c>
      <c r="AB207" s="51">
        <v>1</v>
      </c>
      <c r="AC207" s="51">
        <v>1</v>
      </c>
      <c r="AD207" s="51">
        <v>1</v>
      </c>
      <c r="AE207" s="51">
        <v>1</v>
      </c>
      <c r="AF207" s="51">
        <v>1</v>
      </c>
      <c r="AG207" s="52">
        <v>1</v>
      </c>
      <c r="AH207" s="52">
        <v>1</v>
      </c>
      <c r="AI207" s="53">
        <v>105</v>
      </c>
      <c r="AJ207" s="53">
        <v>63</v>
      </c>
      <c r="AK207" s="51">
        <v>3.03</v>
      </c>
      <c r="AL207" s="51">
        <v>3.0687749175406536</v>
      </c>
      <c r="AM207" s="51">
        <v>2.9168546044255494</v>
      </c>
      <c r="AN207" s="51">
        <v>2.93199472169414</v>
      </c>
      <c r="AO207" s="51">
        <v>2.863184406360443</v>
      </c>
      <c r="AP207" s="51">
        <v>2.8681770126309734</v>
      </c>
      <c r="AQ207" s="51">
        <v>2.7995920572138902</v>
      </c>
      <c r="AR207" s="51"/>
      <c r="AS207" s="8"/>
      <c r="AT207" s="54">
        <v>2.9</v>
      </c>
      <c r="AU207" s="54">
        <v>2.7147559342680148</v>
      </c>
      <c r="AV207" s="55">
        <v>2.8931736629044744</v>
      </c>
      <c r="AW207" s="55">
        <v>2.7147559342680148</v>
      </c>
      <c r="AX207" s="56">
        <v>-9.9999999999989875E-2</v>
      </c>
      <c r="AY207" s="56">
        <v>-8.5244065731975294E-2</v>
      </c>
      <c r="AZ207" s="56">
        <v>-0.18524406573196517</v>
      </c>
      <c r="BA207" s="56">
        <v>-1.4755934268014581E-2</v>
      </c>
      <c r="BB207" s="61">
        <v>-116</v>
      </c>
      <c r="BC207" s="57">
        <v>-101</v>
      </c>
      <c r="BD207" s="57">
        <v>-130</v>
      </c>
      <c r="BE207" s="57">
        <v>-159</v>
      </c>
      <c r="BF207" s="95">
        <v>0.53616783688346914</v>
      </c>
      <c r="BG207" s="58">
        <v>0.50242831162491031</v>
      </c>
      <c r="BH207" s="58">
        <v>0.56573213598286154</v>
      </c>
      <c r="BI207" s="58">
        <v>0.61431987900160412</v>
      </c>
      <c r="BJ207" s="57">
        <v>-115</v>
      </c>
      <c r="BK207" s="57">
        <v>-101</v>
      </c>
      <c r="BL207" s="57">
        <v>-131</v>
      </c>
      <c r="BM207" s="57">
        <v>-160</v>
      </c>
      <c r="BN207" s="58">
        <v>0.53470278206041832</v>
      </c>
      <c r="BO207" s="58">
        <v>0.50332231110036485</v>
      </c>
      <c r="BP207" s="58">
        <v>0.56686328197643676</v>
      </c>
      <c r="BQ207" s="58">
        <v>0.6154073991757415</v>
      </c>
      <c r="BR207" s="36">
        <v>2.1</v>
      </c>
      <c r="BS207" s="36">
        <v>3.25</v>
      </c>
      <c r="BT207" s="36">
        <v>0.31602999999999998</v>
      </c>
      <c r="BU207" s="36">
        <v>0.54913000000000001</v>
      </c>
      <c r="BV207" s="36">
        <v>0.62132835483140902</v>
      </c>
      <c r="BW207" s="36">
        <v>0.66532999999999998</v>
      </c>
    </row>
    <row r="208" spans="1:75" s="36" customFormat="1" ht="16.75" customHeight="1" x14ac:dyDescent="0.2">
      <c r="A208" s="36" t="s">
        <v>493</v>
      </c>
      <c r="B208" s="36">
        <v>2025020072</v>
      </c>
      <c r="C208" s="35">
        <v>45947</v>
      </c>
      <c r="D208" s="45" t="s">
        <v>6</v>
      </c>
      <c r="E208" s="36" t="s">
        <v>41</v>
      </c>
      <c r="F208" s="45">
        <v>2</v>
      </c>
      <c r="G208" s="45">
        <v>1</v>
      </c>
      <c r="H208" s="36" t="s">
        <v>44</v>
      </c>
      <c r="I208" s="36" t="s">
        <v>332</v>
      </c>
      <c r="J208" s="46" t="s">
        <v>187</v>
      </c>
      <c r="K208" s="47">
        <v>2.97</v>
      </c>
      <c r="L208" s="48">
        <v>0.15</v>
      </c>
      <c r="M208" s="49">
        <v>0.1</v>
      </c>
      <c r="N208" s="36">
        <v>3.19999999999999</v>
      </c>
      <c r="O208" s="36">
        <v>2.7999999999999901</v>
      </c>
      <c r="P208" s="36">
        <v>4</v>
      </c>
      <c r="Q208" s="36">
        <v>3</v>
      </c>
      <c r="R208" s="50">
        <v>3.2035726746010109</v>
      </c>
      <c r="S208" s="50">
        <v>2.9951810262293272</v>
      </c>
      <c r="T208" s="50">
        <v>4.0044658432512747</v>
      </c>
      <c r="U208" s="50">
        <v>3.2091225281028617</v>
      </c>
      <c r="V208" s="50">
        <v>0.96</v>
      </c>
      <c r="W208" s="50">
        <v>0.96305398776725637</v>
      </c>
      <c r="X208" s="50">
        <v>1.0237864482064045</v>
      </c>
      <c r="Y208" s="50">
        <v>0.96700347923333141</v>
      </c>
      <c r="Z208" s="50">
        <v>0.95499999999999996</v>
      </c>
      <c r="AA208" s="51">
        <v>0.95</v>
      </c>
      <c r="AB208" s="51">
        <v>1.01</v>
      </c>
      <c r="AC208" s="51">
        <v>1</v>
      </c>
      <c r="AD208" s="51">
        <v>1</v>
      </c>
      <c r="AE208" s="51">
        <v>1</v>
      </c>
      <c r="AF208" s="51">
        <v>1</v>
      </c>
      <c r="AG208" s="52">
        <v>1</v>
      </c>
      <c r="AH208" s="52">
        <v>1</v>
      </c>
      <c r="AI208" s="53">
        <v>104</v>
      </c>
      <c r="AJ208" s="53">
        <v>62</v>
      </c>
      <c r="AK208" s="51">
        <v>3.2470225739488687</v>
      </c>
      <c r="AL208" s="51">
        <v>3.2525184865764438</v>
      </c>
      <c r="AM208" s="51">
        <v>2.8113873283393067</v>
      </c>
      <c r="AN208" s="51">
        <v>2.8389563830228095</v>
      </c>
      <c r="AO208" s="51">
        <v>2.6994552788549027</v>
      </c>
      <c r="AP208" s="51">
        <v>2.7235966690340185</v>
      </c>
      <c r="AQ208" s="51">
        <v>2.6848748985640376</v>
      </c>
      <c r="AR208" s="51"/>
      <c r="AS208" s="8"/>
      <c r="AT208" s="54">
        <v>3.0714603271424652</v>
      </c>
      <c r="AU208" s="54">
        <v>2.6597443225870063</v>
      </c>
      <c r="AV208" s="55">
        <v>3.0714603271424652</v>
      </c>
      <c r="AW208" s="55">
        <v>2.6544650540046488</v>
      </c>
      <c r="AX208" s="56">
        <v>-0.12853967285752477</v>
      </c>
      <c r="AY208" s="56">
        <v>-0.14025567741298373</v>
      </c>
      <c r="AZ208" s="56">
        <v>-0.26879535027050849</v>
      </c>
      <c r="BA208" s="56">
        <v>1.1716004555458959E-2</v>
      </c>
      <c r="BB208" s="61">
        <v>-133</v>
      </c>
      <c r="BC208" s="57">
        <v>-107</v>
      </c>
      <c r="BD208" s="57">
        <v>120</v>
      </c>
      <c r="BE208" s="57">
        <v>148</v>
      </c>
      <c r="BF208" s="95">
        <v>0.57072363028009776</v>
      </c>
      <c r="BG208" s="58">
        <v>0.51696116470370668</v>
      </c>
      <c r="BH208" s="58">
        <v>0.4550382963958598</v>
      </c>
      <c r="BI208" s="58">
        <v>0.40333720540439866</v>
      </c>
      <c r="BJ208" s="57">
        <v>-134</v>
      </c>
      <c r="BK208" s="57">
        <v>-107</v>
      </c>
      <c r="BL208" s="57">
        <v>120</v>
      </c>
      <c r="BM208" s="57">
        <v>149</v>
      </c>
      <c r="BN208" s="58">
        <v>0.57177840467228092</v>
      </c>
      <c r="BO208" s="58">
        <v>0.51595221703596894</v>
      </c>
      <c r="BP208" s="58">
        <v>0.45386455701654538</v>
      </c>
      <c r="BQ208" s="58">
        <v>0.40227023272339901</v>
      </c>
      <c r="BR208" s="36">
        <v>2.1</v>
      </c>
      <c r="BS208" s="36">
        <v>3.3</v>
      </c>
      <c r="BT208" s="36">
        <v>0.30581000000000003</v>
      </c>
      <c r="BU208" s="36">
        <v>0.53624000000000005</v>
      </c>
      <c r="BV208" s="36">
        <v>0.608761792318957</v>
      </c>
      <c r="BW208" s="36">
        <v>0.65537000000000001</v>
      </c>
    </row>
    <row r="209" spans="1:75" s="36" customFormat="1" ht="16.75" customHeight="1" x14ac:dyDescent="0.2">
      <c r="A209" s="36" t="s">
        <v>494</v>
      </c>
      <c r="B209" s="36">
        <v>2025020072</v>
      </c>
      <c r="C209" s="35">
        <v>45947</v>
      </c>
      <c r="D209" s="45" t="s">
        <v>9</v>
      </c>
      <c r="E209" s="36" t="s">
        <v>30</v>
      </c>
      <c r="F209" s="45">
        <v>1</v>
      </c>
      <c r="G209" s="45">
        <v>2</v>
      </c>
      <c r="H209" s="36" t="s">
        <v>45</v>
      </c>
      <c r="I209" s="36" t="s">
        <v>495</v>
      </c>
      <c r="J209" s="46" t="s">
        <v>161</v>
      </c>
      <c r="K209" s="47">
        <v>2.97</v>
      </c>
      <c r="L209" s="48">
        <v>0.15</v>
      </c>
      <c r="M209" s="49">
        <v>0.1</v>
      </c>
      <c r="N209" s="36">
        <v>2.7999999999999901</v>
      </c>
      <c r="O209" s="36">
        <v>3.19999999999999</v>
      </c>
      <c r="P209" s="36">
        <v>3</v>
      </c>
      <c r="Q209" s="36">
        <v>4</v>
      </c>
      <c r="R209" s="50">
        <v>2.9688727311549932</v>
      </c>
      <c r="S209" s="50">
        <v>3.1894284732206377</v>
      </c>
      <c r="T209" s="50">
        <v>3.1809350690946467</v>
      </c>
      <c r="U209" s="50">
        <v>3.9867855915258095</v>
      </c>
      <c r="V209" s="50">
        <v>1.0349999999999999</v>
      </c>
      <c r="W209" s="50">
        <v>1.0329456510400874</v>
      </c>
      <c r="X209" s="50">
        <v>0.94659506004690452</v>
      </c>
      <c r="Y209" s="50">
        <v>1.093273593922178</v>
      </c>
      <c r="Z209" s="50">
        <v>1.0030764020515597</v>
      </c>
      <c r="AA209" s="51">
        <v>0.98</v>
      </c>
      <c r="AB209" s="51">
        <v>1.01</v>
      </c>
      <c r="AC209" s="51">
        <v>1</v>
      </c>
      <c r="AD209" s="51">
        <v>1</v>
      </c>
      <c r="AE209" s="51">
        <v>1</v>
      </c>
      <c r="AF209" s="51">
        <v>1</v>
      </c>
      <c r="AG209" s="52">
        <v>1</v>
      </c>
      <c r="AH209" s="52">
        <v>1</v>
      </c>
      <c r="AI209" s="53">
        <v>115</v>
      </c>
      <c r="AJ209" s="53">
        <v>0</v>
      </c>
      <c r="AK209" s="51">
        <v>2.8720003333229944</v>
      </c>
      <c r="AL209" s="51">
        <v>2.8897121280668894</v>
      </c>
      <c r="AM209" s="51">
        <v>3.0406457511730216</v>
      </c>
      <c r="AN209" s="51">
        <v>3.0629631594801641</v>
      </c>
      <c r="AO209" s="51">
        <v>3.0499999999999963</v>
      </c>
      <c r="AP209" s="51">
        <v>3.0723860656278403</v>
      </c>
      <c r="AQ209" s="51">
        <v>3.0499999999999967</v>
      </c>
      <c r="AR209" s="51"/>
      <c r="AS209" s="8"/>
      <c r="AT209" s="54">
        <v>2.6597443225870063</v>
      </c>
      <c r="AU209" s="54">
        <v>3.0714603271424652</v>
      </c>
      <c r="AV209" s="55">
        <v>2.6544650540046488</v>
      </c>
      <c r="AW209" s="55">
        <v>3.0714603271424652</v>
      </c>
      <c r="AX209" s="56">
        <v>-0.14025567741298373</v>
      </c>
      <c r="AY209" s="56">
        <v>-0.12853967285752477</v>
      </c>
      <c r="AZ209" s="56">
        <v>-0.26879535027050849</v>
      </c>
      <c r="BA209" s="56">
        <v>-1.1716004555458959E-2</v>
      </c>
      <c r="BB209" s="61">
        <v>133</v>
      </c>
      <c r="BC209" s="57">
        <v>107</v>
      </c>
      <c r="BD209" s="57">
        <v>-120</v>
      </c>
      <c r="BE209" s="57">
        <v>-148</v>
      </c>
      <c r="BF209" s="95">
        <v>0.42927636971990224</v>
      </c>
      <c r="BG209" s="58">
        <v>0.48303883529629332</v>
      </c>
      <c r="BH209" s="58">
        <v>0.5449617036041402</v>
      </c>
      <c r="BI209" s="58">
        <v>0.59666279459560134</v>
      </c>
      <c r="BJ209" s="57">
        <v>134</v>
      </c>
      <c r="BK209" s="57">
        <v>107</v>
      </c>
      <c r="BL209" s="57">
        <v>-120</v>
      </c>
      <c r="BM209" s="57">
        <v>-149</v>
      </c>
      <c r="BN209" s="58">
        <v>0.42822159532771908</v>
      </c>
      <c r="BO209" s="58">
        <v>0.48404778296403111</v>
      </c>
      <c r="BP209" s="58">
        <v>0.54613544298345462</v>
      </c>
      <c r="BQ209" s="58">
        <v>0.59772976727660099</v>
      </c>
      <c r="BR209" s="36">
        <v>2.1</v>
      </c>
      <c r="BS209" s="36">
        <v>3.35</v>
      </c>
      <c r="BT209" s="36">
        <v>0.29769000000000001</v>
      </c>
      <c r="BU209" s="36">
        <v>0.52986</v>
      </c>
      <c r="BV209" s="36">
        <v>0.600605298058285</v>
      </c>
      <c r="BW209" s="36">
        <v>0.64764999999999995</v>
      </c>
    </row>
    <row r="210" spans="1:75" s="36" customFormat="1" ht="16.75" customHeight="1" x14ac:dyDescent="0.2">
      <c r="A210" s="36" t="s">
        <v>496</v>
      </c>
      <c r="B210" s="36">
        <v>2025020074</v>
      </c>
      <c r="C210" s="35">
        <v>45947</v>
      </c>
      <c r="D210" s="45" t="s">
        <v>6</v>
      </c>
      <c r="E210" s="36" t="s">
        <v>23</v>
      </c>
      <c r="F210" s="45">
        <v>0</v>
      </c>
      <c r="G210" s="45">
        <v>1</v>
      </c>
      <c r="H210" s="36" t="s">
        <v>26</v>
      </c>
      <c r="I210" s="36" t="s">
        <v>421</v>
      </c>
      <c r="J210" s="46" t="s">
        <v>194</v>
      </c>
      <c r="K210" s="47">
        <v>2.97</v>
      </c>
      <c r="L210" s="48">
        <v>0.15</v>
      </c>
      <c r="M210" s="49">
        <v>0.1</v>
      </c>
      <c r="N210" s="36">
        <v>3.0999999999999899</v>
      </c>
      <c r="O210" s="36">
        <v>2.94999999999999</v>
      </c>
      <c r="P210" s="36">
        <v>4.5</v>
      </c>
      <c r="Q210" s="36">
        <v>2.7</v>
      </c>
      <c r="R210" s="50">
        <v>3.0212146820338202</v>
      </c>
      <c r="S210" s="50">
        <v>3.0719293903674751</v>
      </c>
      <c r="T210" s="50">
        <v>4.3856342158555588</v>
      </c>
      <c r="U210" s="50">
        <v>2.8115963911838007</v>
      </c>
      <c r="V210" s="50">
        <v>0.95</v>
      </c>
      <c r="W210" s="50">
        <v>0.92554174501717079</v>
      </c>
      <c r="X210" s="50">
        <v>1.1377810415652656</v>
      </c>
      <c r="Y210" s="50">
        <v>0.87065301621142954</v>
      </c>
      <c r="Z210" s="50">
        <v>1.0284103540711984</v>
      </c>
      <c r="AA210" s="51">
        <v>1</v>
      </c>
      <c r="AB210" s="51">
        <v>1</v>
      </c>
      <c r="AC210" s="51">
        <v>1</v>
      </c>
      <c r="AD210" s="51">
        <v>1</v>
      </c>
      <c r="AE210" s="51">
        <v>1</v>
      </c>
      <c r="AF210" s="51">
        <v>1</v>
      </c>
      <c r="AG210" s="52">
        <v>1</v>
      </c>
      <c r="AH210" s="52">
        <v>1</v>
      </c>
      <c r="AI210" s="53">
        <v>136</v>
      </c>
      <c r="AJ210" s="53">
        <v>51</v>
      </c>
      <c r="AK210" s="51">
        <v>2.8646910761358857</v>
      </c>
      <c r="AL210" s="51">
        <v>2.895</v>
      </c>
      <c r="AM210" s="51">
        <v>2.9171234888134014</v>
      </c>
      <c r="AN210" s="51">
        <v>2.9403443740465125</v>
      </c>
      <c r="AO210" s="51">
        <v>3.05430885927449</v>
      </c>
      <c r="AP210" s="51">
        <v>3.0700431291877468</v>
      </c>
      <c r="AQ210" s="51">
        <v>2.9999999999999996</v>
      </c>
      <c r="AR210" s="51"/>
      <c r="AS210" s="8"/>
      <c r="AT210" s="54">
        <v>3.0170707614113441</v>
      </c>
      <c r="AU210" s="54">
        <v>2.742557001066003</v>
      </c>
      <c r="AV210" s="55">
        <v>3.0170707614113441</v>
      </c>
      <c r="AW210" s="55">
        <v>2.8013385720985213</v>
      </c>
      <c r="AX210" s="56">
        <v>-8.2929238588645759E-2</v>
      </c>
      <c r="AY210" s="56">
        <v>-0.20744299893398699</v>
      </c>
      <c r="AZ210" s="56">
        <v>-0.29037223752263275</v>
      </c>
      <c r="BA210" s="56">
        <v>0.12451376034534123</v>
      </c>
      <c r="BB210" s="61">
        <v>-121</v>
      </c>
      <c r="BC210" s="57">
        <v>-109</v>
      </c>
      <c r="BD210" s="57">
        <v>117</v>
      </c>
      <c r="BE210" s="57">
        <v>144</v>
      </c>
      <c r="BF210" s="95">
        <v>0.54750349528434306</v>
      </c>
      <c r="BG210" s="58">
        <v>0.52252082097937913</v>
      </c>
      <c r="BH210" s="58">
        <v>0.46145785207857792</v>
      </c>
      <c r="BI210" s="58">
        <v>0.4091365022233926</v>
      </c>
      <c r="BJ210" s="57">
        <v>-117</v>
      </c>
      <c r="BK210" s="57">
        <v>-114</v>
      </c>
      <c r="BL210" s="57">
        <v>111</v>
      </c>
      <c r="BM210" s="57">
        <v>138</v>
      </c>
      <c r="BN210" s="58">
        <v>0.53936857489623535</v>
      </c>
      <c r="BO210" s="58">
        <v>0.5326993493907547</v>
      </c>
      <c r="BP210" s="58">
        <v>0.47305894762395817</v>
      </c>
      <c r="BQ210" s="58">
        <v>0.41951749684885709</v>
      </c>
      <c r="BR210" s="36">
        <v>2.1</v>
      </c>
      <c r="BS210" s="36">
        <v>3.4</v>
      </c>
      <c r="BT210" s="36">
        <v>0.29448000000000002</v>
      </c>
      <c r="BU210" s="36">
        <v>0.52239000000000002</v>
      </c>
      <c r="BV210" s="36">
        <v>0.59299830860567804</v>
      </c>
      <c r="BW210" s="36">
        <v>0.64146000000000003</v>
      </c>
    </row>
    <row r="211" spans="1:75" s="36" customFormat="1" ht="16.75" customHeight="1" x14ac:dyDescent="0.2">
      <c r="A211" s="36" t="s">
        <v>497</v>
      </c>
      <c r="B211" s="36">
        <v>2025020074</v>
      </c>
      <c r="C211" s="35">
        <v>45947</v>
      </c>
      <c r="D211" s="45" t="s">
        <v>9</v>
      </c>
      <c r="E211" s="36" t="s">
        <v>14</v>
      </c>
      <c r="F211" s="45">
        <v>1</v>
      </c>
      <c r="G211" s="45">
        <v>0</v>
      </c>
      <c r="H211" s="36" t="s">
        <v>27</v>
      </c>
      <c r="I211" s="36" t="s">
        <v>328</v>
      </c>
      <c r="J211" s="46" t="s">
        <v>155</v>
      </c>
      <c r="K211" s="47">
        <v>2.97</v>
      </c>
      <c r="L211" s="48">
        <v>0.15</v>
      </c>
      <c r="M211" s="49">
        <v>0.1</v>
      </c>
      <c r="N211" s="36">
        <v>2.94999999999999</v>
      </c>
      <c r="O211" s="36">
        <v>3.0999999999999899</v>
      </c>
      <c r="P211" s="36">
        <v>2.7</v>
      </c>
      <c r="Q211" s="36">
        <v>4.5</v>
      </c>
      <c r="R211" s="50">
        <v>2.723064779642828</v>
      </c>
      <c r="S211" s="50">
        <v>3.5638460372103173</v>
      </c>
      <c r="T211" s="50">
        <v>2.4922965779781898</v>
      </c>
      <c r="U211" s="50">
        <v>5.1733248927246711</v>
      </c>
      <c r="V211" s="50">
        <v>1.05</v>
      </c>
      <c r="W211" s="50">
        <v>1.0725047827848808</v>
      </c>
      <c r="X211" s="50">
        <v>0.98219646087993306</v>
      </c>
      <c r="Y211" s="50">
        <v>0.96454244987740256</v>
      </c>
      <c r="Z211" s="50">
        <v>0.97437336239930095</v>
      </c>
      <c r="AA211" s="51">
        <v>1</v>
      </c>
      <c r="AB211" s="51">
        <v>1</v>
      </c>
      <c r="AC211" s="51">
        <v>1</v>
      </c>
      <c r="AD211" s="51">
        <v>1</v>
      </c>
      <c r="AE211" s="51">
        <v>1</v>
      </c>
      <c r="AF211" s="51">
        <v>1</v>
      </c>
      <c r="AG211" s="52">
        <v>1</v>
      </c>
      <c r="AH211" s="52">
        <v>1</v>
      </c>
      <c r="AI211" s="53">
        <v>120</v>
      </c>
      <c r="AJ211" s="53">
        <v>55</v>
      </c>
      <c r="AK211" s="51">
        <v>2.5858394581479458</v>
      </c>
      <c r="AL211" s="51">
        <v>2.6029617333472084</v>
      </c>
      <c r="AM211" s="51">
        <v>3.3792096934488391</v>
      </c>
      <c r="AN211" s="51">
        <v>3.4069051450130607</v>
      </c>
      <c r="AO211" s="51">
        <v>3.2926119112580565</v>
      </c>
      <c r="AP211" s="51">
        <v>3.3195976215218543</v>
      </c>
      <c r="AQ211" s="51">
        <v>3.2926119112580565</v>
      </c>
      <c r="AR211" s="51"/>
      <c r="AS211" s="8"/>
      <c r="AT211" s="54">
        <v>2.742557001066003</v>
      </c>
      <c r="AU211" s="54">
        <v>3.0170707614113441</v>
      </c>
      <c r="AV211" s="55">
        <v>2.8013385720985213</v>
      </c>
      <c r="AW211" s="55">
        <v>3.0170707614113441</v>
      </c>
      <c r="AX211" s="56">
        <v>-0.20744299893398699</v>
      </c>
      <c r="AY211" s="56">
        <v>-8.2929238588645759E-2</v>
      </c>
      <c r="AZ211" s="56">
        <v>-0.29037223752263275</v>
      </c>
      <c r="BA211" s="56">
        <v>-0.12451376034534123</v>
      </c>
      <c r="BB211" s="61">
        <v>121</v>
      </c>
      <c r="BC211" s="57">
        <v>109</v>
      </c>
      <c r="BD211" s="57">
        <v>-117</v>
      </c>
      <c r="BE211" s="57">
        <v>-144</v>
      </c>
      <c r="BF211" s="95">
        <v>0.45249650471565694</v>
      </c>
      <c r="BG211" s="58">
        <v>0.47747917902062087</v>
      </c>
      <c r="BH211" s="58">
        <v>0.53854214792142208</v>
      </c>
      <c r="BI211" s="58">
        <v>0.5908634977766074</v>
      </c>
      <c r="BJ211" s="57">
        <v>117</v>
      </c>
      <c r="BK211" s="57">
        <v>114</v>
      </c>
      <c r="BL211" s="57">
        <v>-111</v>
      </c>
      <c r="BM211" s="57">
        <v>-138</v>
      </c>
      <c r="BN211" s="58">
        <v>0.46063142510376465</v>
      </c>
      <c r="BO211" s="58">
        <v>0.4673006506092453</v>
      </c>
      <c r="BP211" s="58">
        <v>0.52694105237604183</v>
      </c>
      <c r="BQ211" s="58">
        <v>0.58048250315114291</v>
      </c>
      <c r="BR211" s="36">
        <v>2.1</v>
      </c>
      <c r="BS211" s="36">
        <v>3.45</v>
      </c>
      <c r="BT211" s="36">
        <v>0.28943999999999998</v>
      </c>
      <c r="BU211" s="36">
        <v>0.51573000000000002</v>
      </c>
      <c r="BV211" s="36">
        <v>0.58557770914706098</v>
      </c>
      <c r="BW211" s="36">
        <v>0.63500999999999996</v>
      </c>
    </row>
    <row r="212" spans="1:75" s="36" customFormat="1" ht="16.75" customHeight="1" x14ac:dyDescent="0.2">
      <c r="A212" s="36" t="s">
        <v>498</v>
      </c>
      <c r="B212" s="36">
        <v>2025020075</v>
      </c>
      <c r="C212" s="35">
        <v>45947</v>
      </c>
      <c r="D212" s="45" t="s">
        <v>6</v>
      </c>
      <c r="E212" s="36" t="s">
        <v>40</v>
      </c>
      <c r="F212" s="45">
        <v>2</v>
      </c>
      <c r="G212" s="45">
        <v>1</v>
      </c>
      <c r="H212" s="36" t="s">
        <v>44</v>
      </c>
      <c r="I212" s="36" t="s">
        <v>368</v>
      </c>
      <c r="J212" s="46" t="s">
        <v>183</v>
      </c>
      <c r="K212" s="47">
        <v>2.97</v>
      </c>
      <c r="L212" s="48">
        <v>0.15</v>
      </c>
      <c r="M212" s="49">
        <v>0.1</v>
      </c>
      <c r="N212" s="36">
        <v>2.3999999999999901</v>
      </c>
      <c r="O212" s="36">
        <v>3.7499999999999898</v>
      </c>
      <c r="P212" s="36">
        <v>2</v>
      </c>
      <c r="Q212" s="36">
        <v>4.2</v>
      </c>
      <c r="R212" s="50">
        <v>2.5699493812782279</v>
      </c>
      <c r="S212" s="50">
        <v>3.5509785010645021</v>
      </c>
      <c r="T212" s="50">
        <v>2.1416244843985317</v>
      </c>
      <c r="U212" s="50">
        <v>3.9770959211922534</v>
      </c>
      <c r="V212" s="50">
        <v>0.96</v>
      </c>
      <c r="W212" s="50">
        <v>0.96305398776725637</v>
      </c>
      <c r="X212" s="50">
        <v>0.99134832700740672</v>
      </c>
      <c r="Y212" s="50">
        <v>1.0223644821520119</v>
      </c>
      <c r="Z212" s="50">
        <v>1</v>
      </c>
      <c r="AA212" s="51">
        <v>1</v>
      </c>
      <c r="AB212" s="51">
        <v>1</v>
      </c>
      <c r="AC212" s="51">
        <v>1</v>
      </c>
      <c r="AD212" s="51">
        <v>1</v>
      </c>
      <c r="AE212" s="51">
        <v>1</v>
      </c>
      <c r="AF212" s="51">
        <v>1</v>
      </c>
      <c r="AG212" s="52">
        <v>1</v>
      </c>
      <c r="AH212" s="52">
        <v>1</v>
      </c>
      <c r="AI212" s="53">
        <v>111</v>
      </c>
      <c r="AJ212" s="53">
        <v>69</v>
      </c>
      <c r="AK212" s="51">
        <v>2.588333124310862</v>
      </c>
      <c r="AL212" s="51">
        <v>2.5791506894027716</v>
      </c>
      <c r="AM212" s="51">
        <v>3.42</v>
      </c>
      <c r="AN212" s="51">
        <v>3.4396467751596753</v>
      </c>
      <c r="AO212" s="51">
        <v>3.4410615562204869</v>
      </c>
      <c r="AP212" s="51">
        <v>3.4575490979470893</v>
      </c>
      <c r="AQ212" s="51">
        <v>3.42</v>
      </c>
      <c r="AR212" s="51"/>
      <c r="AS212" s="8"/>
      <c r="AT212" s="54">
        <v>2.4095028357221113</v>
      </c>
      <c r="AU212" s="54">
        <v>3.6188635574734764</v>
      </c>
      <c r="AV212" s="55">
        <v>2.4095028357221113</v>
      </c>
      <c r="AW212" s="55">
        <v>3.6116805540093595</v>
      </c>
      <c r="AX212" s="56">
        <v>9.5028357221211834E-3</v>
      </c>
      <c r="AY212" s="56">
        <v>-0.13113644252651335</v>
      </c>
      <c r="AZ212" s="56">
        <v>-0.12163360680439217</v>
      </c>
      <c r="BA212" s="56">
        <v>0.14063927824863454</v>
      </c>
      <c r="BB212" s="61">
        <v>217</v>
      </c>
      <c r="BC212" s="57">
        <v>-130</v>
      </c>
      <c r="BD212" s="57">
        <v>-103</v>
      </c>
      <c r="BE212" s="57">
        <v>124</v>
      </c>
      <c r="BF212" s="95">
        <v>0.31525080456657723</v>
      </c>
      <c r="BG212" s="58">
        <v>0.56486332859077681</v>
      </c>
      <c r="BH212" s="58">
        <v>0.50620073943386545</v>
      </c>
      <c r="BI212" s="58">
        <v>0.44607818348621797</v>
      </c>
      <c r="BJ212" s="57">
        <v>216</v>
      </c>
      <c r="BK212" s="57">
        <v>-129</v>
      </c>
      <c r="BL212" s="57">
        <v>-102</v>
      </c>
      <c r="BM212" s="57">
        <v>125</v>
      </c>
      <c r="BN212" s="58">
        <v>0.31640408756246502</v>
      </c>
      <c r="BO212" s="58">
        <v>0.56371852512670784</v>
      </c>
      <c r="BP212" s="58">
        <v>0.50474937077366144</v>
      </c>
      <c r="BQ212" s="58">
        <v>0.44466102622196158</v>
      </c>
      <c r="BR212" s="36">
        <v>2.1</v>
      </c>
      <c r="BS212" s="36">
        <v>3.5</v>
      </c>
      <c r="BT212" s="36">
        <v>0.28343000000000002</v>
      </c>
      <c r="BU212" s="36">
        <v>0.50797999999999999</v>
      </c>
      <c r="BV212" s="36">
        <v>0.57677154178919698</v>
      </c>
      <c r="BW212" s="36">
        <v>0.62724999999999997</v>
      </c>
    </row>
    <row r="213" spans="1:75" s="36" customFormat="1" ht="16.75" customHeight="1" x14ac:dyDescent="0.2">
      <c r="A213" s="36" t="s">
        <v>499</v>
      </c>
      <c r="B213" s="36">
        <v>2025020075</v>
      </c>
      <c r="C213" s="35">
        <v>45947</v>
      </c>
      <c r="D213" s="45" t="s">
        <v>9</v>
      </c>
      <c r="E213" s="36" t="s">
        <v>15</v>
      </c>
      <c r="F213" s="45">
        <v>1</v>
      </c>
      <c r="G213" s="45">
        <v>2</v>
      </c>
      <c r="H213" s="36" t="s">
        <v>45</v>
      </c>
      <c r="I213" s="36" t="s">
        <v>358</v>
      </c>
      <c r="J213" s="46" t="s">
        <v>191</v>
      </c>
      <c r="K213" s="47">
        <v>2.97</v>
      </c>
      <c r="L213" s="48">
        <v>0.15</v>
      </c>
      <c r="M213" s="49">
        <v>0.1</v>
      </c>
      <c r="N213" s="36">
        <v>3.7499999999999898</v>
      </c>
      <c r="O213" s="36">
        <v>2.3999999999999901</v>
      </c>
      <c r="P213" s="36">
        <v>4.2</v>
      </c>
      <c r="Q213" s="36">
        <v>2</v>
      </c>
      <c r="R213" s="50">
        <v>3.1527108363245615</v>
      </c>
      <c r="S213" s="50">
        <v>2.9233924865438552</v>
      </c>
      <c r="T213" s="50">
        <v>3.531036136683519</v>
      </c>
      <c r="U213" s="50">
        <v>2.4361604054532222</v>
      </c>
      <c r="V213" s="50">
        <v>1.0349999999999999</v>
      </c>
      <c r="W213" s="50">
        <v>1.0329456510400874</v>
      </c>
      <c r="X213" s="50">
        <v>1.1515151515151514</v>
      </c>
      <c r="Y213" s="50">
        <v>0.87149263444810166</v>
      </c>
      <c r="Z213" s="50">
        <v>0.97815968744730086</v>
      </c>
      <c r="AA213" s="51">
        <v>1</v>
      </c>
      <c r="AB213" s="51">
        <v>1</v>
      </c>
      <c r="AC213" s="51">
        <v>1</v>
      </c>
      <c r="AD213" s="51">
        <v>1</v>
      </c>
      <c r="AE213" s="51">
        <v>1</v>
      </c>
      <c r="AF213" s="51">
        <v>1</v>
      </c>
      <c r="AG213" s="52">
        <v>1</v>
      </c>
      <c r="AH213" s="52">
        <v>1</v>
      </c>
      <c r="AI213" s="53">
        <v>119</v>
      </c>
      <c r="AJ213" s="53">
        <v>77</v>
      </c>
      <c r="AK213" s="51">
        <v>3.0364225119914758</v>
      </c>
      <c r="AL213" s="51">
        <v>3.0595406401468228</v>
      </c>
      <c r="AM213" s="51">
        <v>2.9443045312119982</v>
      </c>
      <c r="AN213" s="51">
        <v>2.9411677245117769</v>
      </c>
      <c r="AO213" s="51">
        <v>2.8603079798385691</v>
      </c>
      <c r="AP213" s="51">
        <v>2.8601934850013122</v>
      </c>
      <c r="AQ213" s="51">
        <v>2.88</v>
      </c>
      <c r="AR213" s="51"/>
      <c r="AS213" s="8"/>
      <c r="AT213" s="54">
        <v>3.6188635574734764</v>
      </c>
      <c r="AU213" s="54">
        <v>2.4095028357221113</v>
      </c>
      <c r="AV213" s="55">
        <v>3.6116805540093595</v>
      </c>
      <c r="AW213" s="55">
        <v>2.4095028357221113</v>
      </c>
      <c r="AX213" s="56">
        <v>-0.13113644252651335</v>
      </c>
      <c r="AY213" s="56">
        <v>9.5028357221211834E-3</v>
      </c>
      <c r="AZ213" s="56">
        <v>-0.12163360680439217</v>
      </c>
      <c r="BA213" s="56">
        <v>-0.14063927824863454</v>
      </c>
      <c r="BB213" s="61">
        <v>-217</v>
      </c>
      <c r="BC213" s="57">
        <v>130</v>
      </c>
      <c r="BD213" s="57">
        <v>103</v>
      </c>
      <c r="BE213" s="57">
        <v>-124</v>
      </c>
      <c r="BF213" s="95">
        <v>0.68474919543342283</v>
      </c>
      <c r="BG213" s="58">
        <v>0.43513667140922319</v>
      </c>
      <c r="BH213" s="58">
        <v>0.49379926056613449</v>
      </c>
      <c r="BI213" s="58">
        <v>0.55392181651378203</v>
      </c>
      <c r="BJ213" s="57">
        <v>-216</v>
      </c>
      <c r="BK213" s="57">
        <v>129</v>
      </c>
      <c r="BL213" s="57">
        <v>102</v>
      </c>
      <c r="BM213" s="57">
        <v>-125</v>
      </c>
      <c r="BN213" s="58">
        <v>0.68359591243753504</v>
      </c>
      <c r="BO213" s="58">
        <v>0.43628147487329211</v>
      </c>
      <c r="BP213" s="58">
        <v>0.49525062922633861</v>
      </c>
      <c r="BQ213" s="58">
        <v>0.55533897377803842</v>
      </c>
      <c r="BR213" s="36">
        <v>2.1</v>
      </c>
      <c r="BS213" s="36">
        <v>3.55</v>
      </c>
      <c r="BT213" s="36">
        <v>0.27550999999999998</v>
      </c>
      <c r="BU213" s="36">
        <v>0.49625999999999998</v>
      </c>
      <c r="BV213" s="36">
        <v>0.56465688895968602</v>
      </c>
      <c r="BW213" s="36">
        <v>0.61738999999999999</v>
      </c>
    </row>
    <row r="214" spans="1:75" s="36" customFormat="1" ht="16.75" customHeight="1" x14ac:dyDescent="0.2">
      <c r="A214" s="36" t="s">
        <v>500</v>
      </c>
      <c r="B214" s="36">
        <v>2025020076</v>
      </c>
      <c r="C214" s="35">
        <v>45948</v>
      </c>
      <c r="D214" s="45" t="s">
        <v>6</v>
      </c>
      <c r="E214" s="36" t="s">
        <v>10</v>
      </c>
      <c r="F214" s="45">
        <v>1</v>
      </c>
      <c r="G214" s="45">
        <v>2</v>
      </c>
      <c r="H214" s="36" t="s">
        <v>36</v>
      </c>
      <c r="I214" s="36" t="s">
        <v>340</v>
      </c>
      <c r="J214" s="46" t="s">
        <v>165</v>
      </c>
      <c r="K214" s="47">
        <v>2.97</v>
      </c>
      <c r="L214" s="48">
        <v>0.15</v>
      </c>
      <c r="M214" s="49">
        <v>0.1</v>
      </c>
      <c r="N214" s="36">
        <v>3.19999999999999</v>
      </c>
      <c r="O214" s="36">
        <v>2.69999999999999</v>
      </c>
      <c r="P214" s="36">
        <v>3.7</v>
      </c>
      <c r="Q214" s="36">
        <v>3.2</v>
      </c>
      <c r="R214" s="50">
        <v>2.9929016223973504</v>
      </c>
      <c r="S214" s="50">
        <v>2.7360362672329974</v>
      </c>
      <c r="T214" s="50">
        <v>3.4605425008969473</v>
      </c>
      <c r="U214" s="50">
        <v>3.2427096500539352</v>
      </c>
      <c r="V214" s="50">
        <v>0.97</v>
      </c>
      <c r="W214" s="50">
        <v>0.95751047349149665</v>
      </c>
      <c r="X214" s="50">
        <v>1.0955617403779316</v>
      </c>
      <c r="Y214" s="50">
        <v>0.99384417375528034</v>
      </c>
      <c r="Z214" s="50">
        <v>0.97435385083164372</v>
      </c>
      <c r="AA214" s="51">
        <v>1</v>
      </c>
      <c r="AB214" s="51">
        <v>1</v>
      </c>
      <c r="AC214" s="51">
        <v>1</v>
      </c>
      <c r="AD214" s="51">
        <v>1</v>
      </c>
      <c r="AE214" s="51">
        <v>1</v>
      </c>
      <c r="AF214" s="51">
        <v>1</v>
      </c>
      <c r="AG214" s="52">
        <v>1</v>
      </c>
      <c r="AH214" s="52">
        <v>1</v>
      </c>
      <c r="AI214" s="53">
        <v>124</v>
      </c>
      <c r="AJ214" s="53">
        <v>72</v>
      </c>
      <c r="AK214" s="51">
        <v>3.02</v>
      </c>
      <c r="AL214" s="51">
        <v>3</v>
      </c>
      <c r="AM214" s="51">
        <v>2.7152690663138106</v>
      </c>
      <c r="AN214" s="51">
        <v>2.7183841464516885</v>
      </c>
      <c r="AO214" s="51">
        <v>2.645632870806903</v>
      </c>
      <c r="AP214" s="51">
        <v>2.6486680611348934</v>
      </c>
      <c r="AQ214" s="51">
        <v>2.645632870806903</v>
      </c>
      <c r="AR214" s="51"/>
      <c r="AS214" s="8"/>
      <c r="AT214" s="54">
        <v>3.2710914115477077</v>
      </c>
      <c r="AU214" s="54">
        <v>2.692714072777477</v>
      </c>
      <c r="AV214" s="55">
        <v>3.2710914115477077</v>
      </c>
      <c r="AW214" s="55">
        <v>2.6795063233797931</v>
      </c>
      <c r="AX214" s="56">
        <v>7.1091411547717698E-2</v>
      </c>
      <c r="AY214" s="56">
        <v>-7.2859272225129779E-3</v>
      </c>
      <c r="AZ214" s="56">
        <v>6.380548432520472E-2</v>
      </c>
      <c r="BA214" s="56">
        <v>7.8377338770230676E-2</v>
      </c>
      <c r="BB214" s="61">
        <v>-145</v>
      </c>
      <c r="BC214" s="57">
        <v>-124</v>
      </c>
      <c r="BD214" s="57">
        <v>102</v>
      </c>
      <c r="BE214" s="57">
        <v>128</v>
      </c>
      <c r="BF214" s="95">
        <v>0.59255316647018574</v>
      </c>
      <c r="BG214" s="58">
        <v>0.55313885878149371</v>
      </c>
      <c r="BH214" s="58">
        <v>0.49542173456311211</v>
      </c>
      <c r="BI214" s="58">
        <v>0.438749360117342</v>
      </c>
      <c r="BJ214" s="57">
        <v>-147</v>
      </c>
      <c r="BK214" s="57">
        <v>-123</v>
      </c>
      <c r="BL214" s="57">
        <v>103</v>
      </c>
      <c r="BM214" s="57">
        <v>129</v>
      </c>
      <c r="BN214" s="58">
        <v>0.59547438610828896</v>
      </c>
      <c r="BO214" s="58">
        <v>0.55157834996014865</v>
      </c>
      <c r="BP214" s="58">
        <v>0.49361221414373291</v>
      </c>
      <c r="BQ214" s="58">
        <v>0.43710671387483135</v>
      </c>
      <c r="BR214" s="36">
        <v>2.1</v>
      </c>
      <c r="BS214" s="36">
        <v>3.6</v>
      </c>
      <c r="BT214" s="36">
        <v>0.26983000000000001</v>
      </c>
      <c r="BU214" s="36">
        <v>0.49181999999999998</v>
      </c>
      <c r="BV214" s="36">
        <v>0.55996812023226605</v>
      </c>
      <c r="BW214" s="36">
        <v>0.61351999999999995</v>
      </c>
    </row>
    <row r="215" spans="1:75" s="36" customFormat="1" ht="16.75" customHeight="1" x14ac:dyDescent="0.2">
      <c r="A215" s="36" t="s">
        <v>501</v>
      </c>
      <c r="B215" s="36">
        <v>2025020076</v>
      </c>
      <c r="C215" s="35">
        <v>45948</v>
      </c>
      <c r="D215" s="45" t="s">
        <v>9</v>
      </c>
      <c r="E215" s="36" t="s">
        <v>5</v>
      </c>
      <c r="F215" s="45">
        <v>2</v>
      </c>
      <c r="G215" s="45">
        <v>1</v>
      </c>
      <c r="H215" s="36" t="s">
        <v>38</v>
      </c>
      <c r="I215" s="36" t="s">
        <v>322</v>
      </c>
      <c r="J215" s="46" t="s">
        <v>274</v>
      </c>
      <c r="K215" s="47">
        <v>2.97</v>
      </c>
      <c r="L215" s="48">
        <v>0.15</v>
      </c>
      <c r="M215" s="49">
        <v>0.1</v>
      </c>
      <c r="N215" s="36">
        <v>2.69999999999999</v>
      </c>
      <c r="O215" s="36">
        <v>3.19999999999999</v>
      </c>
      <c r="P215" s="36">
        <v>3.2</v>
      </c>
      <c r="Q215" s="36">
        <v>3.7</v>
      </c>
      <c r="R215" s="50">
        <v>2.9148069674660251</v>
      </c>
      <c r="S215" s="50">
        <v>3.2246219454749405</v>
      </c>
      <c r="T215" s="50">
        <v>3.4545860355153017</v>
      </c>
      <c r="U215" s="50">
        <v>3.7284691244554122</v>
      </c>
      <c r="V215" s="50">
        <v>1.0449999999999999</v>
      </c>
      <c r="W215" s="50">
        <v>1.0398742800952707</v>
      </c>
      <c r="X215" s="50">
        <v>0.91423200885986888</v>
      </c>
      <c r="Y215" s="50">
        <v>1.0168350168350169</v>
      </c>
      <c r="Z215" s="50">
        <v>1.0192416125898069</v>
      </c>
      <c r="AA215" s="51">
        <v>0.98</v>
      </c>
      <c r="AB215" s="51">
        <v>1</v>
      </c>
      <c r="AC215" s="51">
        <v>1</v>
      </c>
      <c r="AD215" s="51">
        <v>1</v>
      </c>
      <c r="AE215" s="51">
        <v>1</v>
      </c>
      <c r="AF215" s="51">
        <v>1</v>
      </c>
      <c r="AG215" s="52">
        <v>1</v>
      </c>
      <c r="AH215" s="52">
        <v>1</v>
      </c>
      <c r="AI215" s="53">
        <v>117</v>
      </c>
      <c r="AJ215" s="53">
        <v>75</v>
      </c>
      <c r="AK215" s="51">
        <v>2.9517171960531829</v>
      </c>
      <c r="AL215" s="51">
        <v>2.9542773477858484</v>
      </c>
      <c r="AM215" s="51">
        <v>3.2538183689224569</v>
      </c>
      <c r="AN215" s="51">
        <v>3.2494389054053294</v>
      </c>
      <c r="AO215" s="51">
        <v>3.3164270814148602</v>
      </c>
      <c r="AP215" s="51">
        <v>3.3119633499573848</v>
      </c>
      <c r="AQ215" s="51">
        <v>3.3164270814148602</v>
      </c>
      <c r="AR215" s="51"/>
      <c r="AS215" s="8"/>
      <c r="AT215" s="54">
        <v>2.692714072777477</v>
      </c>
      <c r="AU215" s="54">
        <v>3.2710914115477077</v>
      </c>
      <c r="AV215" s="55">
        <v>2.6795063233797931</v>
      </c>
      <c r="AW215" s="55">
        <v>3.2710914115477077</v>
      </c>
      <c r="AX215" s="56">
        <v>-7.2859272225129779E-3</v>
      </c>
      <c r="AY215" s="56">
        <v>7.1091411547717698E-2</v>
      </c>
      <c r="AZ215" s="56">
        <v>6.380548432520472E-2</v>
      </c>
      <c r="BA215" s="56">
        <v>-7.8377338770230676E-2</v>
      </c>
      <c r="BB215" s="61">
        <v>145</v>
      </c>
      <c r="BC215" s="57">
        <v>124</v>
      </c>
      <c r="BD215" s="57">
        <v>-102</v>
      </c>
      <c r="BE215" s="57">
        <v>-128</v>
      </c>
      <c r="BF215" s="95">
        <v>0.40744683352981426</v>
      </c>
      <c r="BG215" s="58">
        <v>0.44686114121850629</v>
      </c>
      <c r="BH215" s="58">
        <v>0.50457826543688789</v>
      </c>
      <c r="BI215" s="58">
        <v>0.561250639882658</v>
      </c>
      <c r="BJ215" s="57">
        <v>147</v>
      </c>
      <c r="BK215" s="57">
        <v>123</v>
      </c>
      <c r="BL215" s="57">
        <v>-103</v>
      </c>
      <c r="BM215" s="57">
        <v>-129</v>
      </c>
      <c r="BN215" s="58">
        <v>0.40452561389171104</v>
      </c>
      <c r="BO215" s="58">
        <v>0.44842165003985135</v>
      </c>
      <c r="BP215" s="58">
        <v>0.50638778585626709</v>
      </c>
      <c r="BQ215" s="58">
        <v>0.56289328612516865</v>
      </c>
      <c r="BR215" s="36">
        <v>2.1</v>
      </c>
      <c r="BS215" s="36">
        <v>3.65</v>
      </c>
      <c r="BT215" s="36">
        <v>0.26402999999999999</v>
      </c>
      <c r="BU215" s="36">
        <v>0.48132999999999998</v>
      </c>
      <c r="BV215" s="36">
        <v>0.547681629402059</v>
      </c>
      <c r="BW215" s="36">
        <v>0.60248000000000002</v>
      </c>
    </row>
    <row r="216" spans="1:75" s="36" customFormat="1" ht="16.75" customHeight="1" x14ac:dyDescent="0.2">
      <c r="A216" s="36" t="s">
        <v>502</v>
      </c>
      <c r="B216" s="36">
        <v>2025020077</v>
      </c>
      <c r="C216" s="35">
        <v>45948</v>
      </c>
      <c r="D216" s="45" t="s">
        <v>6</v>
      </c>
      <c r="E216" s="36" t="s">
        <v>37</v>
      </c>
      <c r="F216" s="45">
        <v>1</v>
      </c>
      <c r="G216" s="45">
        <v>1</v>
      </c>
      <c r="H216" s="36" t="s">
        <v>46</v>
      </c>
      <c r="I216" s="36" t="s">
        <v>352</v>
      </c>
      <c r="J216" s="46" t="s">
        <v>175</v>
      </c>
      <c r="K216" s="47">
        <v>2.97</v>
      </c>
      <c r="L216" s="48">
        <v>0.15</v>
      </c>
      <c r="M216" s="49">
        <v>0.1</v>
      </c>
      <c r="N216" s="36">
        <v>2.7999999999999901</v>
      </c>
      <c r="O216" s="36">
        <v>3.1499999999999901</v>
      </c>
      <c r="P216" s="36">
        <v>2.7999999999999901</v>
      </c>
      <c r="Q216" s="36">
        <v>3.2</v>
      </c>
      <c r="R216" s="50">
        <v>2.9704044299941117</v>
      </c>
      <c r="S216" s="50">
        <v>3.2181015266291411</v>
      </c>
      <c r="T216" s="50">
        <v>2.9704044299941117</v>
      </c>
      <c r="U216" s="50">
        <v>3.2691825032423125</v>
      </c>
      <c r="V216" s="50">
        <v>0.95</v>
      </c>
      <c r="W216" s="50">
        <v>0.95302926576458757</v>
      </c>
      <c r="X216" s="50">
        <v>0.98133163404249935</v>
      </c>
      <c r="Y216" s="50">
        <v>1.0015740521006382</v>
      </c>
      <c r="Z216" s="50">
        <v>0.97032456173700032</v>
      </c>
      <c r="AA216" s="51">
        <v>1</v>
      </c>
      <c r="AB216" s="51">
        <v>1.01</v>
      </c>
      <c r="AC216" s="51">
        <v>1</v>
      </c>
      <c r="AD216" s="51">
        <v>1</v>
      </c>
      <c r="AE216" s="51">
        <v>1</v>
      </c>
      <c r="AF216" s="51">
        <v>1</v>
      </c>
      <c r="AG216" s="52">
        <v>1</v>
      </c>
      <c r="AH216" s="52">
        <v>1</v>
      </c>
      <c r="AI216" s="53">
        <v>135</v>
      </c>
      <c r="AJ216" s="53">
        <v>43</v>
      </c>
      <c r="AK216" s="51">
        <v>2.7799325738602616</v>
      </c>
      <c r="AL216" s="51">
        <v>2.8085033522803391</v>
      </c>
      <c r="AM216" s="51">
        <v>3.0814431767526655</v>
      </c>
      <c r="AN216" s="51">
        <v>3.1019419292341368</v>
      </c>
      <c r="AO216" s="51">
        <v>2.9328218203590923</v>
      </c>
      <c r="AP216" s="51">
        <v>2.9612889903229673</v>
      </c>
      <c r="AQ216" s="51">
        <v>2.99</v>
      </c>
      <c r="AR216" s="51"/>
      <c r="AS216" s="8"/>
      <c r="AT216" s="54">
        <v>2.6121257348563329</v>
      </c>
      <c r="AU216" s="54">
        <v>3.043043373096745</v>
      </c>
      <c r="AV216" s="55">
        <v>2.6121257348563329</v>
      </c>
      <c r="AW216" s="55">
        <v>3.0463959529292866</v>
      </c>
      <c r="AX216" s="56">
        <v>-0.18787426514365713</v>
      </c>
      <c r="AY216" s="56">
        <v>-0.10695662690324514</v>
      </c>
      <c r="AZ216" s="56">
        <v>-0.29483089204690227</v>
      </c>
      <c r="BA216" s="56">
        <v>-8.0917638240411982E-2</v>
      </c>
      <c r="BB216" s="61">
        <v>134</v>
      </c>
      <c r="BC216" s="57">
        <v>-102</v>
      </c>
      <c r="BD216" s="57">
        <v>127</v>
      </c>
      <c r="BE216" s="57">
        <v>156</v>
      </c>
      <c r="BF216" s="95">
        <v>0.42740535733048113</v>
      </c>
      <c r="BG216" s="58">
        <v>0.50436268807491469</v>
      </c>
      <c r="BH216" s="58">
        <v>0.44090444328379119</v>
      </c>
      <c r="BI216" s="58">
        <v>0.39085988956671147</v>
      </c>
      <c r="BJ216" s="57">
        <v>134</v>
      </c>
      <c r="BK216" s="57">
        <v>-102</v>
      </c>
      <c r="BL216" s="57">
        <v>126</v>
      </c>
      <c r="BM216" s="57">
        <v>155</v>
      </c>
      <c r="BN216" s="58">
        <v>0.42709041764944355</v>
      </c>
      <c r="BO216" s="58">
        <v>0.50499492246278144</v>
      </c>
      <c r="BP216" s="58">
        <v>0.44161544200359937</v>
      </c>
      <c r="BQ216" s="58">
        <v>0.39148848030243222</v>
      </c>
      <c r="BR216" s="36">
        <v>2.1</v>
      </c>
      <c r="BS216" s="36">
        <v>3.7</v>
      </c>
      <c r="BT216" s="36">
        <v>0.25813999999999998</v>
      </c>
      <c r="BU216" s="36">
        <v>0.47400999999999999</v>
      </c>
      <c r="BV216" s="36">
        <v>0.54000387336378797</v>
      </c>
      <c r="BW216" s="36">
        <v>0.59621999999999997</v>
      </c>
    </row>
    <row r="217" spans="1:75" s="36" customFormat="1" ht="16.75" customHeight="1" x14ac:dyDescent="0.2">
      <c r="A217" s="36" t="s">
        <v>503</v>
      </c>
      <c r="B217" s="36">
        <v>2025020077</v>
      </c>
      <c r="C217" s="35">
        <v>45948</v>
      </c>
      <c r="D217" s="45" t="s">
        <v>9</v>
      </c>
      <c r="E217" s="36" t="s">
        <v>39</v>
      </c>
      <c r="F217" s="45">
        <v>1</v>
      </c>
      <c r="G217" s="45">
        <v>1</v>
      </c>
      <c r="H217" s="36" t="s">
        <v>47</v>
      </c>
      <c r="I217" s="36" t="s">
        <v>338</v>
      </c>
      <c r="J217" s="46" t="s">
        <v>179</v>
      </c>
      <c r="K217" s="47">
        <v>2.97</v>
      </c>
      <c r="L217" s="48">
        <v>0.15</v>
      </c>
      <c r="M217" s="49">
        <v>0.1</v>
      </c>
      <c r="N217" s="36">
        <v>3.1499999999999901</v>
      </c>
      <c r="O217" s="36">
        <v>2.7999999999999901</v>
      </c>
      <c r="P217" s="36">
        <v>3.2</v>
      </c>
      <c r="Q217" s="36">
        <v>2.7999999999999901</v>
      </c>
      <c r="R217" s="50">
        <v>2.9528062476582453</v>
      </c>
      <c r="S217" s="50">
        <v>3.1765357066877011</v>
      </c>
      <c r="T217" s="50">
        <v>2.9996761880972751</v>
      </c>
      <c r="U217" s="50">
        <v>3.1765357066877011</v>
      </c>
      <c r="V217" s="50">
        <v>1.048</v>
      </c>
      <c r="W217" s="50">
        <v>1.0491546019013618</v>
      </c>
      <c r="X217" s="50">
        <v>1.0375229551355776</v>
      </c>
      <c r="Y217" s="50">
        <v>0.93600423362298368</v>
      </c>
      <c r="Z217" s="50">
        <v>0.98814400357440646</v>
      </c>
      <c r="AA217" s="51">
        <v>0.96</v>
      </c>
      <c r="AB217" s="51">
        <v>1.02</v>
      </c>
      <c r="AC217" s="51">
        <v>1</v>
      </c>
      <c r="AD217" s="51">
        <v>1</v>
      </c>
      <c r="AE217" s="51">
        <v>1</v>
      </c>
      <c r="AF217" s="51">
        <v>1</v>
      </c>
      <c r="AG217" s="52">
        <v>1</v>
      </c>
      <c r="AH217" s="52">
        <v>1</v>
      </c>
      <c r="AI217" s="53">
        <v>131</v>
      </c>
      <c r="AJ217" s="53">
        <v>89</v>
      </c>
      <c r="AK217" s="51">
        <v>2.9746749347388954</v>
      </c>
      <c r="AL217" s="51">
        <v>2.9720976807833832</v>
      </c>
      <c r="AM217" s="51">
        <v>2.9145549531062231</v>
      </c>
      <c r="AN217" s="51">
        <v>2.9538520661434444</v>
      </c>
      <c r="AO217" s="51">
        <v>2.7758654290984963</v>
      </c>
      <c r="AP217" s="51">
        <v>2.8303168213392382</v>
      </c>
      <c r="AQ217" s="51">
        <v>2.88</v>
      </c>
      <c r="AR217" s="51"/>
      <c r="AS217" s="8"/>
      <c r="AT217" s="54">
        <v>3.043043373096745</v>
      </c>
      <c r="AU217" s="54">
        <v>2.6121257348563329</v>
      </c>
      <c r="AV217" s="55">
        <v>3.0463959529292866</v>
      </c>
      <c r="AW217" s="55">
        <v>2.6121257348563329</v>
      </c>
      <c r="AX217" s="56">
        <v>-0.10695662690324514</v>
      </c>
      <c r="AY217" s="56">
        <v>-0.18787426514365713</v>
      </c>
      <c r="AZ217" s="56">
        <v>-0.29483089204690227</v>
      </c>
      <c r="BA217" s="56">
        <v>8.0917638240411982E-2</v>
      </c>
      <c r="BB217" s="61">
        <v>-134</v>
      </c>
      <c r="BC217" s="57">
        <v>102</v>
      </c>
      <c r="BD217" s="57">
        <v>-127</v>
      </c>
      <c r="BE217" s="57">
        <v>-156</v>
      </c>
      <c r="BF217" s="95">
        <v>0.57259464266951887</v>
      </c>
      <c r="BG217" s="58">
        <v>0.49563731192508531</v>
      </c>
      <c r="BH217" s="58">
        <v>0.55909555671620881</v>
      </c>
      <c r="BI217" s="58">
        <v>0.60914011043328853</v>
      </c>
      <c r="BJ217" s="57">
        <v>-134</v>
      </c>
      <c r="BK217" s="57">
        <v>102</v>
      </c>
      <c r="BL217" s="57">
        <v>-126</v>
      </c>
      <c r="BM217" s="57">
        <v>-155</v>
      </c>
      <c r="BN217" s="58">
        <v>0.57290958235055645</v>
      </c>
      <c r="BO217" s="58">
        <v>0.49500507753721862</v>
      </c>
      <c r="BP217" s="58">
        <v>0.55838455799640063</v>
      </c>
      <c r="BQ217" s="58">
        <v>0.60851151969756778</v>
      </c>
      <c r="BR217" s="36">
        <v>2.1</v>
      </c>
      <c r="BS217" s="36">
        <v>3.75</v>
      </c>
      <c r="BT217" s="36">
        <v>0.25409999999999999</v>
      </c>
      <c r="BU217" s="36">
        <v>0.46378000000000003</v>
      </c>
      <c r="BV217" s="36">
        <v>0.52935670912660304</v>
      </c>
      <c r="BW217" s="36">
        <v>0.58765999999999996</v>
      </c>
    </row>
    <row r="218" spans="1:75" s="36" customFormat="1" ht="16.75" customHeight="1" x14ac:dyDescent="0.2">
      <c r="A218" s="36" t="s">
        <v>504</v>
      </c>
      <c r="B218" s="36">
        <v>2025020078</v>
      </c>
      <c r="C218" s="35">
        <v>45948</v>
      </c>
      <c r="D218" s="45" t="s">
        <v>6</v>
      </c>
      <c r="E218" s="36" t="s">
        <v>17</v>
      </c>
      <c r="F218" s="45">
        <v>1</v>
      </c>
      <c r="G218" s="45">
        <v>1</v>
      </c>
      <c r="H218" s="36" t="s">
        <v>46</v>
      </c>
      <c r="I218" s="36" t="s">
        <v>372</v>
      </c>
      <c r="J218" s="46" t="s">
        <v>164</v>
      </c>
      <c r="K218" s="47">
        <v>2.97</v>
      </c>
      <c r="L218" s="48">
        <v>0.15</v>
      </c>
      <c r="M218" s="49">
        <v>0.1</v>
      </c>
      <c r="N218" s="36">
        <v>2.9999999999999898</v>
      </c>
      <c r="O218" s="36">
        <v>2.9999999999999898</v>
      </c>
      <c r="P218" s="36">
        <v>2.8</v>
      </c>
      <c r="Q218" s="36">
        <v>2.9999999999999898</v>
      </c>
      <c r="R218" s="50">
        <v>3.3210030845934151</v>
      </c>
      <c r="S218" s="50">
        <v>2.7315155502936892</v>
      </c>
      <c r="T218" s="50">
        <v>3.0996028789538643</v>
      </c>
      <c r="U218" s="50">
        <v>2.7315155502936892</v>
      </c>
      <c r="V218" s="50">
        <v>0.95</v>
      </c>
      <c r="W218" s="50">
        <v>0.95302926576458757</v>
      </c>
      <c r="X218" s="50">
        <v>0.94876867491319727</v>
      </c>
      <c r="Y218" s="50">
        <v>1.036469946403606</v>
      </c>
      <c r="Z218" s="50">
        <v>1.01</v>
      </c>
      <c r="AA218" s="51">
        <v>0.99</v>
      </c>
      <c r="AB218" s="51">
        <v>1.01</v>
      </c>
      <c r="AC218" s="51">
        <v>1</v>
      </c>
      <c r="AD218" s="51">
        <v>1</v>
      </c>
      <c r="AE218" s="51">
        <v>1</v>
      </c>
      <c r="AF218" s="51">
        <v>1</v>
      </c>
      <c r="AG218" s="52">
        <v>1</v>
      </c>
      <c r="AH218" s="52">
        <v>1</v>
      </c>
      <c r="AI218" s="53">
        <v>134</v>
      </c>
      <c r="AJ218" s="53">
        <v>31</v>
      </c>
      <c r="AK218" s="51">
        <v>3.4100115259984292</v>
      </c>
      <c r="AL218" s="51">
        <v>3.3933392567030838</v>
      </c>
      <c r="AM218" s="51">
        <v>2.8052603202855213</v>
      </c>
      <c r="AN218" s="51">
        <v>2.7941986047867462</v>
      </c>
      <c r="AO218" s="51">
        <v>2.8728280795933783</v>
      </c>
      <c r="AP218" s="51">
        <v>2.8557284735238655</v>
      </c>
      <c r="AQ218" s="51">
        <v>2.8333129234883767</v>
      </c>
      <c r="AR218" s="51"/>
      <c r="AS218" s="8"/>
      <c r="AT218" s="54">
        <v>3.0399076153646787</v>
      </c>
      <c r="AU218" s="54">
        <v>3.1083786171749916</v>
      </c>
      <c r="AV218" s="55">
        <v>3.0399076153646787</v>
      </c>
      <c r="AW218" s="55">
        <v>3.1118031781115785</v>
      </c>
      <c r="AX218" s="56">
        <v>3.9907615364688898E-2</v>
      </c>
      <c r="AY218" s="56">
        <v>0.10837861717500186</v>
      </c>
      <c r="AZ218" s="56">
        <v>0.14828623253969075</v>
      </c>
      <c r="BA218" s="56">
        <v>-6.8471001810312959E-2</v>
      </c>
      <c r="BB218" s="61">
        <v>107</v>
      </c>
      <c r="BC218" s="57">
        <v>-141</v>
      </c>
      <c r="BD218" s="57">
        <v>-114</v>
      </c>
      <c r="BE218" s="57">
        <v>112</v>
      </c>
      <c r="BF218" s="95">
        <v>0.48312900355409338</v>
      </c>
      <c r="BG218" s="58">
        <v>0.58506968278436278</v>
      </c>
      <c r="BH218" s="58">
        <v>0.53251574829562864</v>
      </c>
      <c r="BI218" s="58">
        <v>0.47265663028254223</v>
      </c>
      <c r="BJ218" s="57">
        <v>107</v>
      </c>
      <c r="BK218" s="57">
        <v>-141</v>
      </c>
      <c r="BL218" s="57">
        <v>-114</v>
      </c>
      <c r="BM218" s="57">
        <v>111</v>
      </c>
      <c r="BN218" s="58">
        <v>0.4827010688114054</v>
      </c>
      <c r="BO218" s="58">
        <v>0.58553153506238387</v>
      </c>
      <c r="BP218" s="58">
        <v>0.53306696960153488</v>
      </c>
      <c r="BQ218" s="58">
        <v>0.47317768681470718</v>
      </c>
      <c r="BR218" s="36">
        <v>2.1</v>
      </c>
      <c r="BS218" s="36">
        <v>3.8</v>
      </c>
      <c r="BT218" s="36">
        <v>0.24582000000000001</v>
      </c>
      <c r="BU218" s="36">
        <v>0.45627000000000001</v>
      </c>
      <c r="BV218" s="36">
        <v>0.52035719173395301</v>
      </c>
      <c r="BW218" s="36">
        <v>0.57943</v>
      </c>
    </row>
    <row r="219" spans="1:75" s="36" customFormat="1" ht="16.75" customHeight="1" x14ac:dyDescent="0.2">
      <c r="A219" s="36" t="s">
        <v>505</v>
      </c>
      <c r="B219" s="36">
        <v>2025020078</v>
      </c>
      <c r="C219" s="35">
        <v>45948</v>
      </c>
      <c r="D219" s="45" t="s">
        <v>9</v>
      </c>
      <c r="E219" s="36" t="s">
        <v>4</v>
      </c>
      <c r="F219" s="45">
        <v>1</v>
      </c>
      <c r="G219" s="45">
        <v>1</v>
      </c>
      <c r="H219" s="36" t="s">
        <v>47</v>
      </c>
      <c r="I219" s="36" t="s">
        <v>415</v>
      </c>
      <c r="J219" s="46" t="s">
        <v>174</v>
      </c>
      <c r="K219" s="47">
        <v>2.97</v>
      </c>
      <c r="L219" s="48">
        <v>0.15</v>
      </c>
      <c r="M219" s="49">
        <v>0.1</v>
      </c>
      <c r="N219" s="36">
        <v>2.9999999999999898</v>
      </c>
      <c r="O219" s="36">
        <v>2.9999999999999898</v>
      </c>
      <c r="P219" s="36">
        <v>2.9999999999999898</v>
      </c>
      <c r="Q219" s="36">
        <v>2.8</v>
      </c>
      <c r="R219" s="50">
        <v>2.9677157242510419</v>
      </c>
      <c r="S219" s="50">
        <v>2.7720114773187898</v>
      </c>
      <c r="T219" s="50">
        <v>2.9677157242510419</v>
      </c>
      <c r="U219" s="50">
        <v>2.5872107121642127</v>
      </c>
      <c r="V219" s="50">
        <v>1.048</v>
      </c>
      <c r="W219" s="50">
        <v>1.0491546019013618</v>
      </c>
      <c r="X219" s="50">
        <v>0.94453209437222929</v>
      </c>
      <c r="Y219" s="50">
        <v>1.1481520289556999</v>
      </c>
      <c r="Z219" s="50">
        <v>0.99904580646232999</v>
      </c>
      <c r="AA219" s="51">
        <v>1</v>
      </c>
      <c r="AB219" s="51">
        <v>1</v>
      </c>
      <c r="AC219" s="51">
        <v>1</v>
      </c>
      <c r="AD219" s="51">
        <v>1</v>
      </c>
      <c r="AE219" s="51">
        <v>1</v>
      </c>
      <c r="AF219" s="51">
        <v>1</v>
      </c>
      <c r="AG219" s="52">
        <v>1</v>
      </c>
      <c r="AH219" s="52">
        <v>1</v>
      </c>
      <c r="AI219" s="53">
        <v>125</v>
      </c>
      <c r="AJ219" s="53">
        <v>83</v>
      </c>
      <c r="AK219" s="51">
        <v>3.0783157408187098</v>
      </c>
      <c r="AL219" s="51">
        <v>3.0617257383335597</v>
      </c>
      <c r="AM219" s="51">
        <v>2.8178429644921961</v>
      </c>
      <c r="AN219" s="51">
        <v>2.8109682414161852</v>
      </c>
      <c r="AO219" s="51">
        <v>2.8151541969453087</v>
      </c>
      <c r="AP219" s="51">
        <v>2.8082860336856301</v>
      </c>
      <c r="AQ219" s="51">
        <v>2.8151541969453087</v>
      </c>
      <c r="AR219" s="51"/>
      <c r="AS219" s="8"/>
      <c r="AT219" s="54">
        <v>3.1083786171749916</v>
      </c>
      <c r="AU219" s="54">
        <v>3.0399076153646787</v>
      </c>
      <c r="AV219" s="55">
        <v>3.1118031781115785</v>
      </c>
      <c r="AW219" s="55">
        <v>3.0399076153646787</v>
      </c>
      <c r="AX219" s="56">
        <v>0.10837861717500186</v>
      </c>
      <c r="AY219" s="56">
        <v>3.9907615364688898E-2</v>
      </c>
      <c r="AZ219" s="56">
        <v>0.14828623253969075</v>
      </c>
      <c r="BA219" s="56">
        <v>6.8471001810312959E-2</v>
      </c>
      <c r="BB219" s="61">
        <v>-107</v>
      </c>
      <c r="BC219" s="57">
        <v>141</v>
      </c>
      <c r="BD219" s="57">
        <v>114</v>
      </c>
      <c r="BE219" s="57">
        <v>-112</v>
      </c>
      <c r="BF219" s="95">
        <v>0.51687099644590662</v>
      </c>
      <c r="BG219" s="58">
        <v>0.41493031721563722</v>
      </c>
      <c r="BH219" s="58">
        <v>0.46748425170437136</v>
      </c>
      <c r="BI219" s="58">
        <v>0.52734336971745777</v>
      </c>
      <c r="BJ219" s="57">
        <v>-107</v>
      </c>
      <c r="BK219" s="57">
        <v>141</v>
      </c>
      <c r="BL219" s="57">
        <v>114</v>
      </c>
      <c r="BM219" s="57">
        <v>-111</v>
      </c>
      <c r="BN219" s="58">
        <v>0.5172989311885946</v>
      </c>
      <c r="BO219" s="58">
        <v>0.41446846493761613</v>
      </c>
      <c r="BP219" s="58">
        <v>0.46693303039846507</v>
      </c>
      <c r="BQ219" s="58">
        <v>0.52682231318529282</v>
      </c>
      <c r="BR219" s="36">
        <v>2.1</v>
      </c>
      <c r="BS219" s="36">
        <v>3.85</v>
      </c>
      <c r="BT219" s="36">
        <v>0.24043</v>
      </c>
      <c r="BU219" s="36">
        <v>0.44762000000000002</v>
      </c>
      <c r="BV219" s="36">
        <v>0.51145465556050596</v>
      </c>
      <c r="BW219" s="36">
        <v>0.57242999999999999</v>
      </c>
    </row>
    <row r="220" spans="1:75" s="36" customFormat="1" ht="16.75" customHeight="1" x14ac:dyDescent="0.2">
      <c r="A220" s="36" t="s">
        <v>506</v>
      </c>
      <c r="B220" s="36">
        <v>2025020083</v>
      </c>
      <c r="C220" s="35">
        <v>45948</v>
      </c>
      <c r="D220" s="45" t="s">
        <v>6</v>
      </c>
      <c r="E220" s="36" t="s">
        <v>34</v>
      </c>
      <c r="F220" s="45">
        <v>1</v>
      </c>
      <c r="G220" s="45">
        <v>2</v>
      </c>
      <c r="H220" s="36" t="s">
        <v>36</v>
      </c>
      <c r="I220" s="36" t="s">
        <v>362</v>
      </c>
      <c r="J220" s="46" t="s">
        <v>160</v>
      </c>
      <c r="K220" s="47">
        <v>2.97</v>
      </c>
      <c r="L220" s="48">
        <v>0.15</v>
      </c>
      <c r="M220" s="49">
        <v>0.1</v>
      </c>
      <c r="N220" s="36">
        <v>3.0499999999999901</v>
      </c>
      <c r="O220" s="36">
        <v>2.8999999999999901</v>
      </c>
      <c r="P220" s="36">
        <v>2</v>
      </c>
      <c r="Q220" s="36">
        <v>2.2999999999999998</v>
      </c>
      <c r="R220" s="50">
        <v>3.3194634843435948</v>
      </c>
      <c r="S220" s="50">
        <v>2.929115259462904</v>
      </c>
      <c r="T220" s="50">
        <v>2.1766973667826921</v>
      </c>
      <c r="U220" s="50">
        <v>2.3230914126774835</v>
      </c>
      <c r="V220" s="50">
        <v>0.97</v>
      </c>
      <c r="W220" s="50">
        <v>0.95751047349149665</v>
      </c>
      <c r="X220" s="50">
        <v>0.97360696984009942</v>
      </c>
      <c r="Y220" s="50">
        <v>0.97097238366662464</v>
      </c>
      <c r="Z220" s="50">
        <v>0.98055920735301483</v>
      </c>
      <c r="AA220" s="51">
        <v>1</v>
      </c>
      <c r="AB220" s="51">
        <v>1</v>
      </c>
      <c r="AC220" s="51">
        <v>1</v>
      </c>
      <c r="AD220" s="51">
        <v>1</v>
      </c>
      <c r="AE220" s="51">
        <v>1</v>
      </c>
      <c r="AF220" s="51">
        <v>1</v>
      </c>
      <c r="AG220" s="52">
        <v>1</v>
      </c>
      <c r="AH220" s="52">
        <v>1</v>
      </c>
      <c r="AI220" s="53">
        <v>137</v>
      </c>
      <c r="AJ220" s="53">
        <v>67</v>
      </c>
      <c r="AK220" s="51">
        <v>3.393907028358587</v>
      </c>
      <c r="AL220" s="51">
        <v>3.3655990049929247</v>
      </c>
      <c r="AM220" s="51">
        <v>2.6923412479360502</v>
      </c>
      <c r="AN220" s="51">
        <v>2.7278573496650784</v>
      </c>
      <c r="AO220" s="51">
        <v>2.6155059035099111</v>
      </c>
      <c r="AP220" s="51">
        <v>2.6540056585431091</v>
      </c>
      <c r="AQ220" s="51">
        <v>2.64</v>
      </c>
      <c r="AR220" s="51"/>
      <c r="AS220" s="8"/>
      <c r="AT220" s="54">
        <v>3.1590760875075126</v>
      </c>
      <c r="AU220" s="54">
        <v>2.6787186120594844</v>
      </c>
      <c r="AV220" s="55">
        <v>3.1590760875075126</v>
      </c>
      <c r="AW220" s="55">
        <v>2.6655795103283819</v>
      </c>
      <c r="AX220" s="56">
        <v>0.10907608750752251</v>
      </c>
      <c r="AY220" s="56">
        <v>-0.22128138794050578</v>
      </c>
      <c r="AZ220" s="56">
        <v>-0.11220530043298327</v>
      </c>
      <c r="BA220" s="56">
        <v>0.33035747544802829</v>
      </c>
      <c r="BB220" s="61">
        <v>-138</v>
      </c>
      <c r="BC220" s="57">
        <v>-116</v>
      </c>
      <c r="BD220" s="57">
        <v>110</v>
      </c>
      <c r="BE220" s="57">
        <v>137</v>
      </c>
      <c r="BF220" s="95">
        <v>0.58003101799134493</v>
      </c>
      <c r="BG220" s="58">
        <v>0.53694660293513063</v>
      </c>
      <c r="BH220" s="58">
        <v>0.47690373576096934</v>
      </c>
      <c r="BI220" s="58">
        <v>0.42216135176698566</v>
      </c>
      <c r="BJ220" s="57">
        <v>-139</v>
      </c>
      <c r="BK220" s="57">
        <v>-115</v>
      </c>
      <c r="BL220" s="57">
        <v>111</v>
      </c>
      <c r="BM220" s="57">
        <v>138</v>
      </c>
      <c r="BN220" s="58">
        <v>0.58210093207830449</v>
      </c>
      <c r="BO220" s="58">
        <v>0.53466504933815018</v>
      </c>
      <c r="BP220" s="58">
        <v>0.47434050738143907</v>
      </c>
      <c r="BQ220" s="58">
        <v>0.41990388271636525</v>
      </c>
      <c r="BR220" s="36">
        <v>2.1</v>
      </c>
      <c r="BS220" s="36">
        <v>3.9</v>
      </c>
      <c r="BT220" s="36">
        <v>0.23616000000000001</v>
      </c>
      <c r="BU220" s="36">
        <v>0.44186999999999999</v>
      </c>
      <c r="BV220" s="36">
        <v>0.50400355871886104</v>
      </c>
      <c r="BW220" s="36">
        <v>0.56515000000000004</v>
      </c>
    </row>
    <row r="221" spans="1:75" s="36" customFormat="1" ht="16.75" customHeight="1" x14ac:dyDescent="0.2">
      <c r="A221" s="36" t="s">
        <v>507</v>
      </c>
      <c r="B221" s="36">
        <v>2025020083</v>
      </c>
      <c r="C221" s="35">
        <v>45948</v>
      </c>
      <c r="D221" s="45" t="s">
        <v>9</v>
      </c>
      <c r="E221" s="36" t="s">
        <v>12</v>
      </c>
      <c r="F221" s="45">
        <v>2</v>
      </c>
      <c r="G221" s="45">
        <v>1</v>
      </c>
      <c r="H221" s="36" t="s">
        <v>38</v>
      </c>
      <c r="I221" s="36" t="s">
        <v>419</v>
      </c>
      <c r="J221" s="46" t="s">
        <v>186</v>
      </c>
      <c r="K221" s="47">
        <v>2.97</v>
      </c>
      <c r="L221" s="48">
        <v>0.15</v>
      </c>
      <c r="M221" s="49">
        <v>0.1</v>
      </c>
      <c r="N221" s="36">
        <v>2.8999999999999901</v>
      </c>
      <c r="O221" s="36">
        <v>3.0499999999999901</v>
      </c>
      <c r="P221" s="36">
        <v>2.2999999999999998</v>
      </c>
      <c r="Q221" s="36">
        <v>2</v>
      </c>
      <c r="R221" s="50">
        <v>3.1373984936920318</v>
      </c>
      <c r="S221" s="50">
        <v>2.828186715110903</v>
      </c>
      <c r="T221" s="50">
        <v>2.4882815639626545</v>
      </c>
      <c r="U221" s="50">
        <v>1.8545486656465</v>
      </c>
      <c r="V221" s="50">
        <v>1.0449999999999999</v>
      </c>
      <c r="W221" s="50">
        <v>1.0398742800952707</v>
      </c>
      <c r="X221" s="50">
        <v>0.90651220469227278</v>
      </c>
      <c r="Y221" s="50">
        <v>1.1427296391779753</v>
      </c>
      <c r="Z221" s="50">
        <v>0.98560917220380928</v>
      </c>
      <c r="AA221" s="51">
        <v>1</v>
      </c>
      <c r="AB221" s="51">
        <v>1</v>
      </c>
      <c r="AC221" s="51">
        <v>1</v>
      </c>
      <c r="AD221" s="51">
        <v>1</v>
      </c>
      <c r="AE221" s="51">
        <v>1</v>
      </c>
      <c r="AF221" s="51">
        <v>1</v>
      </c>
      <c r="AG221" s="52">
        <v>1</v>
      </c>
      <c r="AH221" s="52">
        <v>1</v>
      </c>
      <c r="AI221" s="53">
        <v>121</v>
      </c>
      <c r="AJ221" s="53">
        <v>79</v>
      </c>
      <c r="AK221" s="51">
        <v>2.8837879794898753</v>
      </c>
      <c r="AL221" s="51">
        <v>2.9120928026742581</v>
      </c>
      <c r="AM221" s="51">
        <v>2.8916127004250956</v>
      </c>
      <c r="AN221" s="51">
        <v>2.8820988026279668</v>
      </c>
      <c r="AO221" s="51">
        <v>2.854811399097934</v>
      </c>
      <c r="AP221" s="51">
        <v>2.8447127043009837</v>
      </c>
      <c r="AQ221" s="51">
        <v>2.85</v>
      </c>
      <c r="AR221" s="51"/>
      <c r="AS221" s="8"/>
      <c r="AT221" s="54">
        <v>2.6787186120594844</v>
      </c>
      <c r="AU221" s="54">
        <v>3.1590760875075126</v>
      </c>
      <c r="AV221" s="55">
        <v>2.6655795103283819</v>
      </c>
      <c r="AW221" s="55">
        <v>3.1590760875075126</v>
      </c>
      <c r="AX221" s="56">
        <v>-0.22128138794050578</v>
      </c>
      <c r="AY221" s="56">
        <v>0.10907608750752251</v>
      </c>
      <c r="AZ221" s="56">
        <v>-0.11220530043298327</v>
      </c>
      <c r="BA221" s="56">
        <v>-0.33035747544802829</v>
      </c>
      <c r="BB221" s="61">
        <v>138</v>
      </c>
      <c r="BC221" s="57">
        <v>116</v>
      </c>
      <c r="BD221" s="57">
        <v>-110</v>
      </c>
      <c r="BE221" s="57">
        <v>-137</v>
      </c>
      <c r="BF221" s="95">
        <v>0.41996898200865507</v>
      </c>
      <c r="BG221" s="58">
        <v>0.46305339706486937</v>
      </c>
      <c r="BH221" s="58">
        <v>0.52309626423903066</v>
      </c>
      <c r="BI221" s="58">
        <v>0.57783864823301434</v>
      </c>
      <c r="BJ221" s="57">
        <v>139</v>
      </c>
      <c r="BK221" s="57">
        <v>115</v>
      </c>
      <c r="BL221" s="57">
        <v>-111</v>
      </c>
      <c r="BM221" s="57">
        <v>-138</v>
      </c>
      <c r="BN221" s="58">
        <v>0.41789906792169551</v>
      </c>
      <c r="BO221" s="58">
        <v>0.46533495066184988</v>
      </c>
      <c r="BP221" s="58">
        <v>0.52565949261856093</v>
      </c>
      <c r="BQ221" s="58">
        <v>0.58009611728363475</v>
      </c>
      <c r="BR221" s="36">
        <v>2.1</v>
      </c>
      <c r="BS221" s="36">
        <v>3.95</v>
      </c>
      <c r="BT221" s="36">
        <v>0.23249</v>
      </c>
      <c r="BU221" s="36">
        <v>0.43089</v>
      </c>
      <c r="BV221" s="36">
        <v>0.49199588947248202</v>
      </c>
      <c r="BW221" s="36">
        <v>0.55508999999999997</v>
      </c>
    </row>
    <row r="222" spans="1:75" s="36" customFormat="1" ht="16.75" customHeight="1" x14ac:dyDescent="0.2">
      <c r="A222" s="36" t="s">
        <v>508</v>
      </c>
      <c r="B222" s="36">
        <v>2025020081</v>
      </c>
      <c r="C222" s="35">
        <v>45948</v>
      </c>
      <c r="D222" s="45" t="s">
        <v>6</v>
      </c>
      <c r="E222" s="36" t="s">
        <v>33</v>
      </c>
      <c r="F222" s="45">
        <v>0</v>
      </c>
      <c r="G222" s="45">
        <v>1</v>
      </c>
      <c r="H222" s="36" t="s">
        <v>26</v>
      </c>
      <c r="I222" s="36" t="s">
        <v>424</v>
      </c>
      <c r="J222" s="46" t="s">
        <v>229</v>
      </c>
      <c r="K222" s="47">
        <v>2.97</v>
      </c>
      <c r="L222" s="48">
        <v>0.15</v>
      </c>
      <c r="M222" s="49">
        <v>0.1</v>
      </c>
      <c r="N222" s="36">
        <v>2.9999999999999898</v>
      </c>
      <c r="O222" s="36">
        <v>3.0499999999999901</v>
      </c>
      <c r="P222" s="36">
        <v>2.5</v>
      </c>
      <c r="Q222" s="36">
        <v>2</v>
      </c>
      <c r="R222" s="50">
        <v>3.0131385269676523</v>
      </c>
      <c r="S222" s="50">
        <v>2.924707685474369</v>
      </c>
      <c r="T222" s="50">
        <v>2.5109487724730521</v>
      </c>
      <c r="U222" s="50">
        <v>1.9178411052291009</v>
      </c>
      <c r="V222" s="50">
        <v>0.95</v>
      </c>
      <c r="W222" s="50">
        <v>0.92554174501717079</v>
      </c>
      <c r="X222" s="50">
        <v>1.0775241506612308</v>
      </c>
      <c r="Y222" s="50">
        <v>0.93337455089143517</v>
      </c>
      <c r="Z222" s="50">
        <v>1.0417468119462132</v>
      </c>
      <c r="AA222" s="51">
        <v>1</v>
      </c>
      <c r="AB222" s="51">
        <v>1</v>
      </c>
      <c r="AC222" s="51">
        <v>1</v>
      </c>
      <c r="AD222" s="51">
        <v>1</v>
      </c>
      <c r="AE222" s="51">
        <v>1</v>
      </c>
      <c r="AF222" s="51">
        <v>1</v>
      </c>
      <c r="AG222" s="52">
        <v>1</v>
      </c>
      <c r="AH222" s="52">
        <v>1</v>
      </c>
      <c r="AI222" s="53">
        <v>144</v>
      </c>
      <c r="AJ222" s="53">
        <v>53</v>
      </c>
      <c r="AK222" s="51">
        <v>3</v>
      </c>
      <c r="AL222" s="51">
        <v>2.95</v>
      </c>
      <c r="AM222" s="51">
        <v>2.8764233373388803</v>
      </c>
      <c r="AN222" s="51">
        <v>2.85</v>
      </c>
      <c r="AO222" s="51">
        <v>3.0156831894326341</v>
      </c>
      <c r="AP222" s="51">
        <v>3.0203514471003658</v>
      </c>
      <c r="AQ222" s="51">
        <v>2.9965048414804656</v>
      </c>
      <c r="AR222" s="51"/>
      <c r="AS222" s="8"/>
      <c r="AT222" s="54">
        <v>3.0658507188735489</v>
      </c>
      <c r="AU222" s="54">
        <v>2.9367044286938828</v>
      </c>
      <c r="AV222" s="55">
        <v>3.0658507188735489</v>
      </c>
      <c r="AW222" s="55">
        <v>2.9996471860949816</v>
      </c>
      <c r="AX222" s="56">
        <v>6.5850718873559089E-2</v>
      </c>
      <c r="AY222" s="56">
        <v>-0.11329557130610723</v>
      </c>
      <c r="AZ222" s="56">
        <v>-4.7444852432548146E-2</v>
      </c>
      <c r="BA222" s="56">
        <v>0.17914629017966632</v>
      </c>
      <c r="BB222" s="61">
        <v>-111</v>
      </c>
      <c r="BC222" s="57">
        <v>-128</v>
      </c>
      <c r="BD222" s="57">
        <v>-102</v>
      </c>
      <c r="BE222" s="57">
        <v>123</v>
      </c>
      <c r="BF222" s="95">
        <v>0.5267465923106418</v>
      </c>
      <c r="BG222" s="58">
        <v>0.56162774588920972</v>
      </c>
      <c r="BH222" s="58">
        <v>0.50523357858243489</v>
      </c>
      <c r="BI222" s="58">
        <v>0.44765435443570545</v>
      </c>
      <c r="BJ222" s="57">
        <v>-105</v>
      </c>
      <c r="BK222" s="57">
        <v>-134</v>
      </c>
      <c r="BL222" s="57">
        <v>-107</v>
      </c>
      <c r="BM222" s="57">
        <v>118</v>
      </c>
      <c r="BN222" s="58">
        <v>0.51325247593148504</v>
      </c>
      <c r="BO222" s="58">
        <v>0.57202889992620287</v>
      </c>
      <c r="BP222" s="58">
        <v>0.51679775348383306</v>
      </c>
      <c r="BQ222" s="58">
        <v>0.45773172927620631</v>
      </c>
      <c r="BR222" s="36">
        <v>2.1</v>
      </c>
      <c r="BS222" s="36">
        <v>4</v>
      </c>
      <c r="BT222" s="36">
        <v>0.22719</v>
      </c>
      <c r="BU222" s="36">
        <v>0.42038999999999999</v>
      </c>
      <c r="BV222" s="36">
        <v>0.480670942956128</v>
      </c>
      <c r="BW222" s="36">
        <v>0.54579999999999995</v>
      </c>
    </row>
    <row r="223" spans="1:75" s="36" customFormat="1" ht="16.75" customHeight="1" x14ac:dyDescent="0.2">
      <c r="A223" s="36" t="s">
        <v>509</v>
      </c>
      <c r="B223" s="36">
        <v>2025020081</v>
      </c>
      <c r="C223" s="35">
        <v>45948</v>
      </c>
      <c r="D223" s="45" t="s">
        <v>9</v>
      </c>
      <c r="E223" s="36" t="s">
        <v>43</v>
      </c>
      <c r="F223" s="45">
        <v>1</v>
      </c>
      <c r="G223" s="45">
        <v>0</v>
      </c>
      <c r="H223" s="36" t="s">
        <v>27</v>
      </c>
      <c r="I223" s="36" t="s">
        <v>413</v>
      </c>
      <c r="J223" s="46" t="s">
        <v>180</v>
      </c>
      <c r="K223" s="47">
        <v>2.97</v>
      </c>
      <c r="L223" s="48">
        <v>0.15</v>
      </c>
      <c r="M223" s="49">
        <v>0.1</v>
      </c>
      <c r="N223" s="36">
        <v>3.0499999999999901</v>
      </c>
      <c r="O223" s="36">
        <v>2.9999999999999898</v>
      </c>
      <c r="P223" s="36">
        <v>2</v>
      </c>
      <c r="Q223" s="36">
        <v>2.5</v>
      </c>
      <c r="R223" s="50">
        <v>2.8186559434201133</v>
      </c>
      <c r="S223" s="50">
        <v>3.2142622367744975</v>
      </c>
      <c r="T223" s="50">
        <v>1.8482989792918838</v>
      </c>
      <c r="U223" s="50">
        <v>2.6785518639787576</v>
      </c>
      <c r="V223" s="50">
        <v>1.05</v>
      </c>
      <c r="W223" s="50">
        <v>1.0725047827848808</v>
      </c>
      <c r="X223" s="50">
        <v>0.96849270617470717</v>
      </c>
      <c r="Y223" s="50">
        <v>1.0101010101010099</v>
      </c>
      <c r="Z223" s="50">
        <v>0.99834151622630662</v>
      </c>
      <c r="AA223" s="51">
        <v>1</v>
      </c>
      <c r="AB223" s="51">
        <v>1</v>
      </c>
      <c r="AC223" s="51">
        <v>1</v>
      </c>
      <c r="AD223" s="51">
        <v>1</v>
      </c>
      <c r="AE223" s="51">
        <v>1</v>
      </c>
      <c r="AF223" s="51">
        <v>1</v>
      </c>
      <c r="AG223" s="52">
        <v>1</v>
      </c>
      <c r="AH223" s="52">
        <v>1</v>
      </c>
      <c r="AI223" s="53">
        <v>133</v>
      </c>
      <c r="AJ223" s="53">
        <v>91</v>
      </c>
      <c r="AK223" s="51">
        <v>2.7721224161475626</v>
      </c>
      <c r="AL223" s="51">
        <v>2.73</v>
      </c>
      <c r="AM223" s="51">
        <v>3.2002467274638557</v>
      </c>
      <c r="AN223" s="51">
        <v>3.15</v>
      </c>
      <c r="AO223" s="51">
        <v>3.1949391701945418</v>
      </c>
      <c r="AP223" s="51">
        <v>3.197038009916922</v>
      </c>
      <c r="AQ223" s="51">
        <v>3.1949391701945418</v>
      </c>
      <c r="AR223" s="51"/>
      <c r="AS223" s="8"/>
      <c r="AT223" s="54">
        <v>2.9367044286938828</v>
      </c>
      <c r="AU223" s="54">
        <v>3.0658507188735489</v>
      </c>
      <c r="AV223" s="55">
        <v>2.9996471860949816</v>
      </c>
      <c r="AW223" s="55">
        <v>3.0658507188735489</v>
      </c>
      <c r="AX223" s="56">
        <v>-0.11329557130610723</v>
      </c>
      <c r="AY223" s="56">
        <v>6.5850718873559089E-2</v>
      </c>
      <c r="AZ223" s="56">
        <v>-4.7444852432548146E-2</v>
      </c>
      <c r="BA223" s="56">
        <v>-0.17914629017966632</v>
      </c>
      <c r="BB223" s="61">
        <v>111</v>
      </c>
      <c r="BC223" s="57">
        <v>128</v>
      </c>
      <c r="BD223" s="57">
        <v>102</v>
      </c>
      <c r="BE223" s="57">
        <v>-123</v>
      </c>
      <c r="BF223" s="95">
        <v>0.4732534076893582</v>
      </c>
      <c r="BG223" s="58">
        <v>0.43837225411079028</v>
      </c>
      <c r="BH223" s="58">
        <v>0.49476642141756511</v>
      </c>
      <c r="BI223" s="58">
        <v>0.55234564556429455</v>
      </c>
      <c r="BJ223" s="57">
        <v>105</v>
      </c>
      <c r="BK223" s="57">
        <v>134</v>
      </c>
      <c r="BL223" s="57">
        <v>107</v>
      </c>
      <c r="BM223" s="57">
        <v>-118</v>
      </c>
      <c r="BN223" s="58">
        <v>0.48674752406851496</v>
      </c>
      <c r="BO223" s="58">
        <v>0.42797110007379707</v>
      </c>
      <c r="BP223" s="58">
        <v>0.483202246516167</v>
      </c>
      <c r="BQ223" s="58">
        <v>0.54226827072379369</v>
      </c>
      <c r="BR223" s="36">
        <v>2.1</v>
      </c>
      <c r="BS223" s="36">
        <v>4.05</v>
      </c>
      <c r="BT223" s="36">
        <v>0.22195999999999999</v>
      </c>
      <c r="BU223" s="36">
        <v>0.41411999999999999</v>
      </c>
      <c r="BV223" s="36">
        <v>0.47351811196487298</v>
      </c>
      <c r="BW223" s="36">
        <v>0.53956000000000004</v>
      </c>
    </row>
    <row r="224" spans="1:75" s="36" customFormat="1" ht="16.75" customHeight="1" x14ac:dyDescent="0.2">
      <c r="A224" s="36" t="s">
        <v>510</v>
      </c>
      <c r="B224" s="36">
        <v>2025020084</v>
      </c>
      <c r="C224" s="35">
        <v>45948</v>
      </c>
      <c r="D224" s="45" t="s">
        <v>6</v>
      </c>
      <c r="E224" s="36" t="s">
        <v>35</v>
      </c>
      <c r="F224" s="45">
        <v>1</v>
      </c>
      <c r="G224" s="45">
        <v>1</v>
      </c>
      <c r="H224" s="36" t="s">
        <v>46</v>
      </c>
      <c r="I224" s="36" t="s">
        <v>360</v>
      </c>
      <c r="J224" s="46" t="s">
        <v>172</v>
      </c>
      <c r="K224" s="47">
        <v>2.97</v>
      </c>
      <c r="L224" s="48">
        <v>0.15</v>
      </c>
      <c r="M224" s="49">
        <v>0.1</v>
      </c>
      <c r="N224" s="36">
        <v>2.39</v>
      </c>
      <c r="O224" s="36">
        <v>3.15</v>
      </c>
      <c r="P224" s="36">
        <v>2.39</v>
      </c>
      <c r="Q224" s="36">
        <v>3.75</v>
      </c>
      <c r="R224" s="50">
        <v>2.7895673525931324</v>
      </c>
      <c r="S224" s="50">
        <v>3.0038137448579092</v>
      </c>
      <c r="T224" s="50">
        <v>2.7895673525931324</v>
      </c>
      <c r="U224" s="50">
        <v>3.5759687438784629</v>
      </c>
      <c r="V224" s="50">
        <v>0.95</v>
      </c>
      <c r="W224" s="50">
        <v>0.95302926576458757</v>
      </c>
      <c r="X224" s="50">
        <v>0.9317696162306065</v>
      </c>
      <c r="Y224" s="50">
        <v>1.0135707362265594</v>
      </c>
      <c r="Z224" s="50">
        <v>0.9861523194898224</v>
      </c>
      <c r="AA224" s="51">
        <v>1</v>
      </c>
      <c r="AB224" s="51">
        <v>1</v>
      </c>
      <c r="AC224" s="51">
        <v>1</v>
      </c>
      <c r="AD224" s="51">
        <v>1</v>
      </c>
      <c r="AE224" s="51">
        <v>1</v>
      </c>
      <c r="AF224" s="51">
        <v>1</v>
      </c>
      <c r="AG224" s="52">
        <v>1</v>
      </c>
      <c r="AH224" s="52">
        <v>1</v>
      </c>
      <c r="AI224" s="53">
        <v>126</v>
      </c>
      <c r="AJ224" s="53">
        <v>84</v>
      </c>
      <c r="AK224" s="51">
        <v>2.83</v>
      </c>
      <c r="AL224" s="51">
        <v>2.8239351028889699</v>
      </c>
      <c r="AM224" s="51">
        <v>3.1038125173815803</v>
      </c>
      <c r="AN224" s="51">
        <v>3.0888127015030293</v>
      </c>
      <c r="AO224" s="51">
        <v>3.06083191327739</v>
      </c>
      <c r="AP224" s="51">
        <v>3.0460398100568371</v>
      </c>
      <c r="AQ224" s="51">
        <v>3.06083191327739</v>
      </c>
      <c r="AR224" s="51"/>
      <c r="AS224" s="8"/>
      <c r="AT224" s="54">
        <v>2.4169343434343431</v>
      </c>
      <c r="AU224" s="54">
        <v>3.2512833992850152</v>
      </c>
      <c r="AV224" s="55">
        <v>2.4169343434343431</v>
      </c>
      <c r="AW224" s="55">
        <v>3.2548654011883364</v>
      </c>
      <c r="AX224" s="56">
        <v>2.6934343434342978E-2</v>
      </c>
      <c r="AY224" s="56">
        <v>0.10128339928501529</v>
      </c>
      <c r="AZ224" s="56">
        <v>0.12821774271935826</v>
      </c>
      <c r="BA224" s="56">
        <v>-7.4349055850672308E-2</v>
      </c>
      <c r="BB224" s="61">
        <v>174</v>
      </c>
      <c r="BC224" s="57">
        <v>-102</v>
      </c>
      <c r="BD224" s="57">
        <v>127</v>
      </c>
      <c r="BE224" s="57">
        <v>157</v>
      </c>
      <c r="BF224" s="95">
        <v>0.36547948708649997</v>
      </c>
      <c r="BG224" s="58">
        <v>0.50485497788800537</v>
      </c>
      <c r="BH224" s="58">
        <v>0.44012723079494676</v>
      </c>
      <c r="BI224" s="58">
        <v>0.38924001101174321</v>
      </c>
      <c r="BJ224" s="57">
        <v>174</v>
      </c>
      <c r="BK224" s="57">
        <v>-102</v>
      </c>
      <c r="BL224" s="57">
        <v>127</v>
      </c>
      <c r="BM224" s="57">
        <v>156</v>
      </c>
      <c r="BN224" s="58">
        <v>0.36489245298402995</v>
      </c>
      <c r="BO224" s="58">
        <v>0.5054447419101078</v>
      </c>
      <c r="BP224" s="58">
        <v>0.4408179487263616</v>
      </c>
      <c r="BQ224" s="58">
        <v>0.38986851615734008</v>
      </c>
      <c r="BR224" s="36">
        <v>2.1</v>
      </c>
      <c r="BS224" s="36">
        <v>4.0999999999999996</v>
      </c>
      <c r="BT224" s="36">
        <v>0.21704000000000001</v>
      </c>
      <c r="BU224" s="36">
        <v>0.40817999999999999</v>
      </c>
      <c r="BV224" s="36">
        <v>0.467009141562646</v>
      </c>
      <c r="BW224" s="36">
        <v>0.53415000000000001</v>
      </c>
    </row>
    <row r="225" spans="1:75" s="36" customFormat="1" ht="16.75" customHeight="1" x14ac:dyDescent="0.2">
      <c r="A225" s="36" t="s">
        <v>511</v>
      </c>
      <c r="B225" s="36">
        <v>2025020084</v>
      </c>
      <c r="C225" s="35">
        <v>45948</v>
      </c>
      <c r="D225" s="45" t="s">
        <v>9</v>
      </c>
      <c r="E225" s="36" t="s">
        <v>16</v>
      </c>
      <c r="F225" s="45">
        <v>1</v>
      </c>
      <c r="G225" s="45">
        <v>1</v>
      </c>
      <c r="H225" s="36" t="s">
        <v>47</v>
      </c>
      <c r="I225" s="36" t="s">
        <v>316</v>
      </c>
      <c r="J225" s="46" t="s">
        <v>199</v>
      </c>
      <c r="K225" s="47">
        <v>2.97</v>
      </c>
      <c r="L225" s="48">
        <v>0.15</v>
      </c>
      <c r="M225" s="49">
        <v>0.1</v>
      </c>
      <c r="N225" s="36">
        <v>3.15</v>
      </c>
      <c r="O225" s="36">
        <v>2.39</v>
      </c>
      <c r="P225" s="36">
        <v>3.75</v>
      </c>
      <c r="Q225" s="36">
        <v>2.39</v>
      </c>
      <c r="R225" s="50">
        <v>2.9133189407173559</v>
      </c>
      <c r="S225" s="50">
        <v>2.7278181207343257</v>
      </c>
      <c r="T225" s="50">
        <v>3.4682368341873291</v>
      </c>
      <c r="U225" s="50">
        <v>2.7278181207343257</v>
      </c>
      <c r="V225" s="50">
        <v>1.048</v>
      </c>
      <c r="W225" s="50">
        <v>1.0491546019013618</v>
      </c>
      <c r="X225" s="50">
        <v>1.0450547196570976</v>
      </c>
      <c r="Y225" s="50">
        <v>0.95286195286195285</v>
      </c>
      <c r="Z225" s="50">
        <v>0.96481993330785443</v>
      </c>
      <c r="AA225" s="51">
        <v>1</v>
      </c>
      <c r="AB225" s="51">
        <v>1</v>
      </c>
      <c r="AC225" s="51">
        <v>1</v>
      </c>
      <c r="AD225" s="51">
        <v>1</v>
      </c>
      <c r="AE225" s="51">
        <v>1</v>
      </c>
      <c r="AF225" s="51">
        <v>1</v>
      </c>
      <c r="AG225" s="52">
        <v>1</v>
      </c>
      <c r="AH225" s="52">
        <v>1</v>
      </c>
      <c r="AI225" s="53">
        <v>132</v>
      </c>
      <c r="AJ225" s="53">
        <v>90</v>
      </c>
      <c r="AK225" s="51">
        <v>3.0103050865928815</v>
      </c>
      <c r="AL225" s="51">
        <v>3.004080933113602</v>
      </c>
      <c r="AM225" s="51">
        <v>2.7673557602049015</v>
      </c>
      <c r="AN225" s="51">
        <v>2.7614251142843154</v>
      </c>
      <c r="AO225" s="51">
        <v>2.6215415019270987</v>
      </c>
      <c r="AP225" s="51">
        <v>2.6230882712364609</v>
      </c>
      <c r="AQ225" s="51">
        <v>2.67</v>
      </c>
      <c r="AR225" s="51"/>
      <c r="AS225" s="8"/>
      <c r="AT225" s="54">
        <v>3.2512833992850152</v>
      </c>
      <c r="AU225" s="54">
        <v>2.4169343434343431</v>
      </c>
      <c r="AV225" s="55">
        <v>3.2548654011883364</v>
      </c>
      <c r="AW225" s="55">
        <v>2.4169343434343431</v>
      </c>
      <c r="AX225" s="56">
        <v>0.10128339928501529</v>
      </c>
      <c r="AY225" s="56">
        <v>2.6934343434342978E-2</v>
      </c>
      <c r="AZ225" s="56">
        <v>0.12821774271935826</v>
      </c>
      <c r="BA225" s="56">
        <v>7.4349055850672308E-2</v>
      </c>
      <c r="BB225" s="61">
        <v>-174</v>
      </c>
      <c r="BC225" s="57">
        <v>102</v>
      </c>
      <c r="BD225" s="57">
        <v>-127</v>
      </c>
      <c r="BE225" s="57">
        <v>-157</v>
      </c>
      <c r="BF225" s="95">
        <v>0.63452051291350009</v>
      </c>
      <c r="BG225" s="58">
        <v>0.49514502211199463</v>
      </c>
      <c r="BH225" s="58">
        <v>0.55987276920505324</v>
      </c>
      <c r="BI225" s="58">
        <v>0.61075998898825679</v>
      </c>
      <c r="BJ225" s="57">
        <v>-174</v>
      </c>
      <c r="BK225" s="57">
        <v>102</v>
      </c>
      <c r="BL225" s="57">
        <v>-127</v>
      </c>
      <c r="BM225" s="57">
        <v>-156</v>
      </c>
      <c r="BN225" s="58">
        <v>0.63510754701597005</v>
      </c>
      <c r="BO225" s="58">
        <v>0.49455525808989215</v>
      </c>
      <c r="BP225" s="58">
        <v>0.5591820512736384</v>
      </c>
      <c r="BQ225" s="58">
        <v>0.61013148384265992</v>
      </c>
      <c r="BR225" s="36">
        <v>2.1</v>
      </c>
      <c r="BS225" s="36">
        <v>4.1500000000000004</v>
      </c>
      <c r="BT225" s="36">
        <v>0.21112</v>
      </c>
      <c r="BU225" s="36">
        <v>0.39839000000000002</v>
      </c>
      <c r="BV225" s="36">
        <v>0.45441480078931401</v>
      </c>
      <c r="BW225" s="36">
        <v>0.52168000000000003</v>
      </c>
    </row>
    <row r="226" spans="1:75" s="36" customFormat="1" ht="16.75" customHeight="1" x14ac:dyDescent="0.2">
      <c r="A226" s="36" t="s">
        <v>512</v>
      </c>
      <c r="B226" s="36">
        <v>2025020080</v>
      </c>
      <c r="C226" s="35">
        <v>45948</v>
      </c>
      <c r="D226" s="45" t="s">
        <v>6</v>
      </c>
      <c r="E226" s="36" t="s">
        <v>20</v>
      </c>
      <c r="F226" s="45">
        <v>1</v>
      </c>
      <c r="G226" s="45">
        <v>1</v>
      </c>
      <c r="H226" s="36" t="s">
        <v>46</v>
      </c>
      <c r="I226" s="36" t="s">
        <v>380</v>
      </c>
      <c r="J226" s="46" t="s">
        <v>178</v>
      </c>
      <c r="K226" s="47">
        <v>2.97</v>
      </c>
      <c r="L226" s="48">
        <v>0.15</v>
      </c>
      <c r="M226" s="49">
        <v>0.1</v>
      </c>
      <c r="N226" s="36">
        <v>2.8499999999999899</v>
      </c>
      <c r="O226" s="36">
        <v>3.0499999999999901</v>
      </c>
      <c r="P226" s="36">
        <v>2.6</v>
      </c>
      <c r="Q226" s="36">
        <v>2</v>
      </c>
      <c r="R226" s="50">
        <v>2.9025094715942461</v>
      </c>
      <c r="S226" s="50">
        <v>2.7379708208160261</v>
      </c>
      <c r="T226" s="50">
        <v>2.6479033775947602</v>
      </c>
      <c r="U226" s="50">
        <v>1.7953907021744488</v>
      </c>
      <c r="V226" s="50">
        <v>0.95</v>
      </c>
      <c r="W226" s="50">
        <v>0.95302926576458757</v>
      </c>
      <c r="X226" s="50">
        <v>1.0142295940658883</v>
      </c>
      <c r="Y226" s="50">
        <v>1.0165854271412282</v>
      </c>
      <c r="Z226" s="50">
        <v>1.0549999999999999</v>
      </c>
      <c r="AA226" s="51">
        <v>0.99</v>
      </c>
      <c r="AB226" s="51">
        <v>1</v>
      </c>
      <c r="AC226" s="51">
        <v>1</v>
      </c>
      <c r="AD226" s="51">
        <v>1</v>
      </c>
      <c r="AE226" s="51">
        <v>1</v>
      </c>
      <c r="AF226" s="51">
        <v>1</v>
      </c>
      <c r="AG226" s="52">
        <v>1</v>
      </c>
      <c r="AH226" s="52">
        <v>1</v>
      </c>
      <c r="AI226" s="53">
        <v>128</v>
      </c>
      <c r="AJ226" s="53">
        <v>35</v>
      </c>
      <c r="AK226" s="51">
        <v>2.9922647057898328</v>
      </c>
      <c r="AL226" s="51">
        <v>2.9749823292505027</v>
      </c>
      <c r="AM226" s="51">
        <v>2.9</v>
      </c>
      <c r="AN226" s="51">
        <v>2.8756956231224038</v>
      </c>
      <c r="AO226" s="51">
        <v>3.2166924119298459</v>
      </c>
      <c r="AP226" s="51">
        <v>3.1674724325345052</v>
      </c>
      <c r="AQ226" s="51">
        <v>3.0594999999999999</v>
      </c>
      <c r="AR226" s="51"/>
      <c r="AS226" s="8"/>
      <c r="AT226" s="54">
        <v>2.95</v>
      </c>
      <c r="AU226" s="54">
        <v>3.18</v>
      </c>
      <c r="AV226" s="55">
        <v>2.8995044999103476</v>
      </c>
      <c r="AW226" s="55">
        <v>3.2304946176759493</v>
      </c>
      <c r="AX226" s="56">
        <v>0.1000000000000103</v>
      </c>
      <c r="AY226" s="56">
        <v>0.13000000000001011</v>
      </c>
      <c r="AZ226" s="56">
        <v>0.23000000000002041</v>
      </c>
      <c r="BA226" s="56">
        <v>-2.9999999999999805E-2</v>
      </c>
      <c r="BB226" s="61">
        <v>118</v>
      </c>
      <c r="BC226" s="57">
        <v>-139</v>
      </c>
      <c r="BD226" s="57">
        <v>-112</v>
      </c>
      <c r="BE226" s="57">
        <v>113</v>
      </c>
      <c r="BF226" s="95">
        <v>0.45963799999999999</v>
      </c>
      <c r="BG226" s="58">
        <v>0.58130999999999999</v>
      </c>
      <c r="BH226" s="58">
        <v>0.5284600977427274</v>
      </c>
      <c r="BI226" s="58">
        <v>0.46923399999999993</v>
      </c>
      <c r="BJ226" s="57">
        <v>125</v>
      </c>
      <c r="BK226" s="57">
        <v>-139</v>
      </c>
      <c r="BL226" s="57">
        <v>-112</v>
      </c>
      <c r="BM226" s="57">
        <v>114</v>
      </c>
      <c r="BN226" s="58">
        <v>0.44361155481513681</v>
      </c>
      <c r="BO226" s="58">
        <v>0.58191024605788744</v>
      </c>
      <c r="BP226" s="58">
        <v>0.5281562105318508</v>
      </c>
      <c r="BQ226" s="58">
        <v>0.4679872068329306</v>
      </c>
      <c r="BR226" s="36">
        <v>2.1</v>
      </c>
      <c r="BS226" s="36">
        <v>4.2</v>
      </c>
      <c r="BT226" s="36">
        <v>0.20863999999999999</v>
      </c>
      <c r="BU226" s="36">
        <v>0.38941999999999999</v>
      </c>
      <c r="BV226" s="36">
        <v>0.44639827594112502</v>
      </c>
      <c r="BW226" s="36">
        <v>0.51705999999999996</v>
      </c>
    </row>
    <row r="227" spans="1:75" s="36" customFormat="1" ht="16.75" customHeight="1" x14ac:dyDescent="0.2">
      <c r="A227" s="36" t="s">
        <v>513</v>
      </c>
      <c r="B227" s="36">
        <v>2025020080</v>
      </c>
      <c r="C227" s="35">
        <v>45948</v>
      </c>
      <c r="D227" s="45" t="s">
        <v>9</v>
      </c>
      <c r="E227" s="36" t="s">
        <v>19</v>
      </c>
      <c r="F227" s="45">
        <v>1</v>
      </c>
      <c r="G227" s="45">
        <v>1</v>
      </c>
      <c r="H227" s="36" t="s">
        <v>47</v>
      </c>
      <c r="I227" s="36" t="s">
        <v>326</v>
      </c>
      <c r="J227" s="46" t="s">
        <v>170</v>
      </c>
      <c r="K227" s="47">
        <v>2.97</v>
      </c>
      <c r="L227" s="48">
        <v>0.15</v>
      </c>
      <c r="M227" s="49">
        <v>0.1</v>
      </c>
      <c r="N227" s="36">
        <v>3.0499999999999901</v>
      </c>
      <c r="O227" s="36">
        <v>2.8499999999999899</v>
      </c>
      <c r="P227" s="36">
        <v>2</v>
      </c>
      <c r="Q227" s="36">
        <v>2.6</v>
      </c>
      <c r="R227" s="50">
        <v>2.8220606376988213</v>
      </c>
      <c r="S227" s="50">
        <v>3.0104494606380019</v>
      </c>
      <c r="T227" s="50">
        <v>1.8505315657041514</v>
      </c>
      <c r="U227" s="50">
        <v>2.7463749465469594</v>
      </c>
      <c r="V227" s="50">
        <v>1.048</v>
      </c>
      <c r="W227" s="50">
        <v>1.0491546019013618</v>
      </c>
      <c r="X227" s="50">
        <v>0.97643097643097632</v>
      </c>
      <c r="Y227" s="50">
        <v>1.0074965339359705</v>
      </c>
      <c r="Z227" s="50">
        <v>0.99592933987626275</v>
      </c>
      <c r="AA227" s="51">
        <v>0.99</v>
      </c>
      <c r="AB227" s="51">
        <v>1.02</v>
      </c>
      <c r="AC227" s="51">
        <v>1</v>
      </c>
      <c r="AD227" s="51">
        <v>1</v>
      </c>
      <c r="AE227" s="51">
        <v>1</v>
      </c>
      <c r="AF227" s="51">
        <v>1</v>
      </c>
      <c r="AG227" s="52">
        <v>1</v>
      </c>
      <c r="AH227" s="52">
        <v>1</v>
      </c>
      <c r="AI227" s="53">
        <v>127</v>
      </c>
      <c r="AJ227" s="53">
        <v>61</v>
      </c>
      <c r="AK227" s="51">
        <v>3.0192587186094482</v>
      </c>
      <c r="AL227" s="51">
        <v>2.975106070392934</v>
      </c>
      <c r="AM227" s="51">
        <v>3.0122618943756883</v>
      </c>
      <c r="AN227" s="51">
        <v>3.0119900293150352</v>
      </c>
      <c r="AO227" s="51">
        <v>2.937507017446038</v>
      </c>
      <c r="AP227" s="51">
        <v>2.9466102064387405</v>
      </c>
      <c r="AQ227" s="51">
        <v>3</v>
      </c>
      <c r="AR227" s="51"/>
      <c r="AS227" s="8"/>
      <c r="AT227" s="54">
        <v>3.18</v>
      </c>
      <c r="AU227" s="54">
        <v>2.95</v>
      </c>
      <c r="AV227" s="55">
        <v>3.2304946176759493</v>
      </c>
      <c r="AW227" s="55">
        <v>2.8995044999103476</v>
      </c>
      <c r="AX227" s="56">
        <v>0.13000000000001011</v>
      </c>
      <c r="AY227" s="56">
        <v>0.1000000000000103</v>
      </c>
      <c r="AZ227" s="56">
        <v>0.23000000000002041</v>
      </c>
      <c r="BA227" s="56">
        <v>2.9999999999999805E-2</v>
      </c>
      <c r="BB227" s="61">
        <v>-118</v>
      </c>
      <c r="BC227" s="57">
        <v>139</v>
      </c>
      <c r="BD227" s="57">
        <v>112</v>
      </c>
      <c r="BE227" s="57">
        <v>-113</v>
      </c>
      <c r="BF227" s="95">
        <v>0.54036200000000001</v>
      </c>
      <c r="BG227" s="58">
        <v>0.41869000000000001</v>
      </c>
      <c r="BH227" s="58">
        <v>0.4715399022572726</v>
      </c>
      <c r="BI227" s="58">
        <v>0.53076600000000007</v>
      </c>
      <c r="BJ227" s="57">
        <v>-125</v>
      </c>
      <c r="BK227" s="57">
        <v>139</v>
      </c>
      <c r="BL227" s="57">
        <v>112</v>
      </c>
      <c r="BM227" s="57">
        <v>-114</v>
      </c>
      <c r="BN227" s="58">
        <v>0.55638844518486319</v>
      </c>
      <c r="BO227" s="58">
        <v>0.41808975394211256</v>
      </c>
      <c r="BP227" s="58">
        <v>0.4718437894681492</v>
      </c>
      <c r="BQ227" s="58">
        <v>0.5320127931670694</v>
      </c>
      <c r="BR227" s="36">
        <v>2.1</v>
      </c>
      <c r="BS227" s="36">
        <v>4.25</v>
      </c>
      <c r="BT227" s="36">
        <v>0.20291999999999999</v>
      </c>
      <c r="BU227" s="36">
        <v>0.38501000000000002</v>
      </c>
      <c r="BV227" s="36">
        <v>0.43938875194010701</v>
      </c>
      <c r="BW227" s="36">
        <v>0.50876999999999994</v>
      </c>
    </row>
    <row r="228" spans="1:75" s="36" customFormat="1" ht="16.75" customHeight="1" x14ac:dyDescent="0.2">
      <c r="A228" s="36" t="s">
        <v>514</v>
      </c>
      <c r="B228" s="36">
        <v>2025020079</v>
      </c>
      <c r="C228" s="35">
        <v>45948</v>
      </c>
      <c r="D228" s="45" t="s">
        <v>6</v>
      </c>
      <c r="E228" s="36" t="s">
        <v>13</v>
      </c>
      <c r="F228" s="45">
        <v>1</v>
      </c>
      <c r="G228" s="45">
        <v>1</v>
      </c>
      <c r="H228" s="36" t="s">
        <v>46</v>
      </c>
      <c r="I228" s="36" t="s">
        <v>376</v>
      </c>
      <c r="J228" s="46" t="s">
        <v>184</v>
      </c>
      <c r="K228" s="47">
        <v>2.97</v>
      </c>
      <c r="L228" s="48">
        <v>0.15</v>
      </c>
      <c r="M228" s="49">
        <v>0.1</v>
      </c>
      <c r="N228" s="36">
        <v>2.5499999999999901</v>
      </c>
      <c r="O228" s="36">
        <v>3.44999999999999</v>
      </c>
      <c r="P228" s="36">
        <v>2.2000000000000002</v>
      </c>
      <c r="Q228" s="36">
        <v>2.7</v>
      </c>
      <c r="R228" s="50">
        <v>2.808044313043196</v>
      </c>
      <c r="S228" s="50">
        <v>3.1990922698415765</v>
      </c>
      <c r="T228" s="50">
        <v>2.4226264661549237</v>
      </c>
      <c r="U228" s="50">
        <v>2.5036374285716763</v>
      </c>
      <c r="V228" s="50">
        <v>0.95</v>
      </c>
      <c r="W228" s="50">
        <v>0.95302926576458757</v>
      </c>
      <c r="X228" s="50">
        <v>0.96243090013290655</v>
      </c>
      <c r="Y228" s="50">
        <v>1.0436915875610375</v>
      </c>
      <c r="Z228" s="50">
        <v>0.98487396208275269</v>
      </c>
      <c r="AA228" s="51">
        <v>1</v>
      </c>
      <c r="AB228" s="51">
        <v>1</v>
      </c>
      <c r="AC228" s="51">
        <v>1</v>
      </c>
      <c r="AD228" s="51">
        <v>1</v>
      </c>
      <c r="AE228" s="51">
        <v>1</v>
      </c>
      <c r="AF228" s="51">
        <v>1</v>
      </c>
      <c r="AG228" s="52">
        <v>1</v>
      </c>
      <c r="AH228" s="52">
        <v>1</v>
      </c>
      <c r="AI228" s="53">
        <v>130</v>
      </c>
      <c r="AJ228" s="53">
        <v>60</v>
      </c>
      <c r="AK228" s="51">
        <v>2.7628102952015436</v>
      </c>
      <c r="AL228" s="51">
        <v>2.7638141301744676</v>
      </c>
      <c r="AM228" s="51">
        <v>3.2491467164314418</v>
      </c>
      <c r="AN228" s="51">
        <v>3.2416385494429618</v>
      </c>
      <c r="AO228" s="51">
        <v>3.136557280433673</v>
      </c>
      <c r="AP228" s="51">
        <v>3.138679090198699</v>
      </c>
      <c r="AQ228" s="51">
        <v>3.2</v>
      </c>
      <c r="AR228" s="51"/>
      <c r="AS228" s="8"/>
      <c r="AT228" s="54">
        <v>2.5009479726092088</v>
      </c>
      <c r="AU228" s="54">
        <v>3.5001241080446963</v>
      </c>
      <c r="AV228" s="55">
        <v>2.5009479726092088</v>
      </c>
      <c r="AW228" s="55">
        <v>3.503980262577282</v>
      </c>
      <c r="AX228" s="56">
        <v>-4.9052027390781294E-2</v>
      </c>
      <c r="AY228" s="56">
        <v>5.012410804470635E-2</v>
      </c>
      <c r="AZ228" s="56">
        <v>1.072080653925056E-3</v>
      </c>
      <c r="BA228" s="56">
        <v>-9.9176135435487645E-2</v>
      </c>
      <c r="BB228" s="61">
        <v>191</v>
      </c>
      <c r="BC228" s="57">
        <v>-126</v>
      </c>
      <c r="BD228" s="57">
        <v>-100</v>
      </c>
      <c r="BE228" s="57">
        <v>126</v>
      </c>
      <c r="BF228" s="95">
        <v>0.34329856190985286</v>
      </c>
      <c r="BG228" s="58">
        <v>0.55792923745815792</v>
      </c>
      <c r="BH228" s="58">
        <v>0.50009538558667344</v>
      </c>
      <c r="BI228" s="58">
        <v>0.44223892285851574</v>
      </c>
      <c r="BJ228" s="57">
        <v>192</v>
      </c>
      <c r="BK228" s="57">
        <v>-127</v>
      </c>
      <c r="BL228" s="57">
        <v>-100</v>
      </c>
      <c r="BM228" s="57">
        <v>126</v>
      </c>
      <c r="BN228" s="58">
        <v>0.34268040401692823</v>
      </c>
      <c r="BO228" s="58">
        <v>0.55887808065757716</v>
      </c>
      <c r="BP228" s="58">
        <v>0.50109644858433788</v>
      </c>
      <c r="BQ228" s="58">
        <v>0.4430572971211808</v>
      </c>
      <c r="BR228" s="36">
        <v>2.1</v>
      </c>
      <c r="BS228" s="36">
        <v>4.3</v>
      </c>
      <c r="BT228" s="36">
        <v>0.19722999999999999</v>
      </c>
      <c r="BU228" s="36">
        <v>0.37602999999999998</v>
      </c>
      <c r="BV228" s="36">
        <v>0.429297196090967</v>
      </c>
      <c r="BW228" s="36">
        <v>0.50011000000000005</v>
      </c>
    </row>
    <row r="229" spans="1:75" s="36" customFormat="1" ht="16.75" customHeight="1" x14ac:dyDescent="0.2">
      <c r="A229" s="36" t="s">
        <v>515</v>
      </c>
      <c r="B229" s="36">
        <v>2025020079</v>
      </c>
      <c r="C229" s="35">
        <v>45948</v>
      </c>
      <c r="D229" s="45" t="s">
        <v>9</v>
      </c>
      <c r="E229" s="36" t="s">
        <v>18</v>
      </c>
      <c r="F229" s="45">
        <v>1</v>
      </c>
      <c r="G229" s="45">
        <v>1</v>
      </c>
      <c r="H229" s="36" t="s">
        <v>47</v>
      </c>
      <c r="I229" s="36" t="s">
        <v>346</v>
      </c>
      <c r="J229" s="46" t="s">
        <v>189</v>
      </c>
      <c r="K229" s="47">
        <v>2.97</v>
      </c>
      <c r="L229" s="48">
        <v>0.15</v>
      </c>
      <c r="M229" s="49">
        <v>0.1</v>
      </c>
      <c r="N229" s="36">
        <v>3.44999999999999</v>
      </c>
      <c r="O229" s="36">
        <v>2.5499999999999901</v>
      </c>
      <c r="P229" s="36">
        <v>2.7</v>
      </c>
      <c r="Q229" s="36">
        <v>2.2000000000000002</v>
      </c>
      <c r="R229" s="50">
        <v>3.0520108706543478</v>
      </c>
      <c r="S229" s="50">
        <v>2.9052191541749597</v>
      </c>
      <c r="T229" s="50">
        <v>2.3885302465990623</v>
      </c>
      <c r="U229" s="50">
        <v>2.5064635839940932</v>
      </c>
      <c r="V229" s="50">
        <v>1.048</v>
      </c>
      <c r="W229" s="50">
        <v>1.0491546019013618</v>
      </c>
      <c r="X229" s="50">
        <v>1.0939887934112598</v>
      </c>
      <c r="Y229" s="50">
        <v>0.93023915663351631</v>
      </c>
      <c r="Z229" s="50">
        <v>0.99005752281059101</v>
      </c>
      <c r="AA229" s="51">
        <v>1</v>
      </c>
      <c r="AB229" s="51">
        <v>1</v>
      </c>
      <c r="AC229" s="51">
        <v>1</v>
      </c>
      <c r="AD229" s="51">
        <v>1</v>
      </c>
      <c r="AE229" s="51">
        <v>1</v>
      </c>
      <c r="AF229" s="51">
        <v>1</v>
      </c>
      <c r="AG229" s="52">
        <v>1</v>
      </c>
      <c r="AH229" s="52">
        <v>1</v>
      </c>
      <c r="AI229" s="53">
        <v>129</v>
      </c>
      <c r="AJ229" s="53">
        <v>87</v>
      </c>
      <c r="AK229" s="51">
        <v>3.099764015056282</v>
      </c>
      <c r="AL229" s="51">
        <v>3.0826488340351625</v>
      </c>
      <c r="AM229" s="51">
        <v>2.8584197733947327</v>
      </c>
      <c r="AN229" s="51">
        <v>2.8654396805117668</v>
      </c>
      <c r="AO229" s="51">
        <v>2.8349032566129559</v>
      </c>
      <c r="AP229" s="51">
        <v>2.8411178799716637</v>
      </c>
      <c r="AQ229" s="51">
        <v>2.83</v>
      </c>
      <c r="AR229" s="51"/>
      <c r="AS229" s="8"/>
      <c r="AT229" s="54">
        <v>3.5001241080446963</v>
      </c>
      <c r="AU229" s="54">
        <v>2.5009479726092088</v>
      </c>
      <c r="AV229" s="55">
        <v>3.503980262577282</v>
      </c>
      <c r="AW229" s="55">
        <v>2.5009479726092088</v>
      </c>
      <c r="AX229" s="56">
        <v>5.012410804470635E-2</v>
      </c>
      <c r="AY229" s="56">
        <v>-4.9052027390781294E-2</v>
      </c>
      <c r="AZ229" s="56">
        <v>1.072080653925056E-3</v>
      </c>
      <c r="BA229" s="56">
        <v>9.9176135435487645E-2</v>
      </c>
      <c r="BB229" s="61">
        <v>-191</v>
      </c>
      <c r="BC229" s="57">
        <v>126</v>
      </c>
      <c r="BD229" s="57">
        <v>100</v>
      </c>
      <c r="BE229" s="57">
        <v>-126</v>
      </c>
      <c r="BF229" s="95">
        <v>0.65670143809014714</v>
      </c>
      <c r="BG229" s="58">
        <v>0.44207076254184202</v>
      </c>
      <c r="BH229" s="58">
        <v>0.49990461441332662</v>
      </c>
      <c r="BI229" s="58">
        <v>0.55776107714148426</v>
      </c>
      <c r="BJ229" s="57">
        <v>-192</v>
      </c>
      <c r="BK229" s="57">
        <v>127</v>
      </c>
      <c r="BL229" s="57">
        <v>100</v>
      </c>
      <c r="BM229" s="57">
        <v>-126</v>
      </c>
      <c r="BN229" s="58">
        <v>0.65731959598307177</v>
      </c>
      <c r="BO229" s="58">
        <v>0.44112191934242284</v>
      </c>
      <c r="BP229" s="58">
        <v>0.49890355141566217</v>
      </c>
      <c r="BQ229" s="58">
        <v>0.5569427028788192</v>
      </c>
      <c r="BR229" s="36">
        <v>2.1</v>
      </c>
      <c r="BS229" s="36">
        <v>4.3499999999999996</v>
      </c>
      <c r="BT229" s="36">
        <v>0.19273999999999999</v>
      </c>
      <c r="BU229" s="36">
        <v>0.37134</v>
      </c>
      <c r="BV229" s="36">
        <v>0.42407838837878498</v>
      </c>
      <c r="BW229" s="36">
        <v>0.49569999999999997</v>
      </c>
    </row>
    <row r="230" spans="1:75" s="36" customFormat="1" ht="16.75" customHeight="1" x14ac:dyDescent="0.2">
      <c r="A230" s="36" t="s">
        <v>516</v>
      </c>
      <c r="B230" s="36">
        <v>2025020082</v>
      </c>
      <c r="C230" s="35">
        <v>45948</v>
      </c>
      <c r="D230" s="45" t="s">
        <v>6</v>
      </c>
      <c r="E230" s="36" t="s">
        <v>41</v>
      </c>
      <c r="F230" s="45">
        <v>0</v>
      </c>
      <c r="G230" s="45">
        <v>1</v>
      </c>
      <c r="H230" s="36" t="s">
        <v>26</v>
      </c>
      <c r="I230" s="36" t="s">
        <v>402</v>
      </c>
      <c r="J230" s="46" t="s">
        <v>188</v>
      </c>
      <c r="K230" s="47">
        <v>2.97</v>
      </c>
      <c r="L230" s="48">
        <v>0.15</v>
      </c>
      <c r="M230" s="49">
        <v>0.1</v>
      </c>
      <c r="N230" s="36">
        <v>2.9999999999999898</v>
      </c>
      <c r="O230" s="36">
        <v>3.2999999999999901</v>
      </c>
      <c r="P230" s="36">
        <v>2.7</v>
      </c>
      <c r="Q230" s="36">
        <v>2.7</v>
      </c>
      <c r="R230" s="50">
        <v>3.019702283984083</v>
      </c>
      <c r="S230" s="50">
        <v>2.7824297953035351</v>
      </c>
      <c r="T230" s="50">
        <v>2.7177320555856834</v>
      </c>
      <c r="U230" s="50">
        <v>2.2765334688847174</v>
      </c>
      <c r="V230" s="50">
        <v>0.95</v>
      </c>
      <c r="W230" s="50">
        <v>0.92554174501717079</v>
      </c>
      <c r="X230" s="50">
        <v>1.0901619664604481</v>
      </c>
      <c r="Y230" s="50">
        <v>1.036310540183597</v>
      </c>
      <c r="Z230" s="50">
        <v>1.0670888247092254</v>
      </c>
      <c r="AA230" s="51">
        <v>0.95</v>
      </c>
      <c r="AB230" s="51">
        <v>1</v>
      </c>
      <c r="AC230" s="51">
        <v>1</v>
      </c>
      <c r="AD230" s="51">
        <v>1</v>
      </c>
      <c r="AE230" s="51">
        <v>1</v>
      </c>
      <c r="AF230" s="51">
        <v>1</v>
      </c>
      <c r="AG230" s="52">
        <v>1</v>
      </c>
      <c r="AH230" s="52">
        <v>1</v>
      </c>
      <c r="AI230" s="53">
        <v>146</v>
      </c>
      <c r="AJ230" s="53">
        <v>40</v>
      </c>
      <c r="AK230" s="51">
        <v>3.2525184865764438</v>
      </c>
      <c r="AL230" s="51">
        <v>3.2130665027616137</v>
      </c>
      <c r="AM230" s="51">
        <v>2.8389563830228095</v>
      </c>
      <c r="AN230" s="51">
        <v>2.8304773948649182</v>
      </c>
      <c r="AO230" s="51">
        <v>3.1545049216655632</v>
      </c>
      <c r="AP230" s="51">
        <v>3.1266941444316858</v>
      </c>
      <c r="AQ230" s="51">
        <v>3.0294186301605635</v>
      </c>
      <c r="AR230" s="51"/>
      <c r="AS230" s="8"/>
      <c r="AT230" s="54">
        <v>3.1508526937684183</v>
      </c>
      <c r="AU230" s="54">
        <v>3.296389379917144</v>
      </c>
      <c r="AV230" s="55">
        <v>3.1508526937684183</v>
      </c>
      <c r="AW230" s="55">
        <v>3.3670413103642129</v>
      </c>
      <c r="AX230" s="56">
        <v>0.15085269376842847</v>
      </c>
      <c r="AY230" s="56">
        <v>-3.6106200828460722E-3</v>
      </c>
      <c r="AZ230" s="56">
        <v>0.1472420736855824</v>
      </c>
      <c r="BA230" s="56">
        <v>0.15446331385127454</v>
      </c>
      <c r="BB230" s="61">
        <v>111</v>
      </c>
      <c r="BC230" s="57">
        <v>-172</v>
      </c>
      <c r="BD230" s="57">
        <v>-141</v>
      </c>
      <c r="BE230" s="57">
        <v>-108</v>
      </c>
      <c r="BF230" s="95">
        <v>0.47286033479676604</v>
      </c>
      <c r="BG230" s="58">
        <v>0.63177716386266547</v>
      </c>
      <c r="BH230" s="58">
        <v>0.58538335225670046</v>
      </c>
      <c r="BI230" s="58">
        <v>0.51988095323160044</v>
      </c>
      <c r="BJ230" s="57">
        <v>116</v>
      </c>
      <c r="BK230" s="57">
        <v>-177</v>
      </c>
      <c r="BL230" s="57">
        <v>-147</v>
      </c>
      <c r="BM230" s="57">
        <v>-113</v>
      </c>
      <c r="BN230" s="58">
        <v>0.46373708201735514</v>
      </c>
      <c r="BO230" s="58">
        <v>0.6394675138661976</v>
      </c>
      <c r="BP230" s="58">
        <v>0.59494094062327552</v>
      </c>
      <c r="BQ230" s="58">
        <v>0.52954336474785546</v>
      </c>
      <c r="BR230" s="36">
        <v>2.1</v>
      </c>
      <c r="BS230" s="36">
        <v>4.4000000000000004</v>
      </c>
      <c r="BT230" s="36">
        <v>0.18869</v>
      </c>
      <c r="BU230" s="36">
        <v>0.3629</v>
      </c>
      <c r="BV230" s="36">
        <v>0.41465281824518102</v>
      </c>
      <c r="BW230" s="36">
        <v>0.48770999999999998</v>
      </c>
    </row>
    <row r="231" spans="1:75" s="36" customFormat="1" ht="16.75" customHeight="1" x14ac:dyDescent="0.2">
      <c r="A231" s="36" t="s">
        <v>517</v>
      </c>
      <c r="B231" s="36">
        <v>2025020082</v>
      </c>
      <c r="C231" s="35">
        <v>45948</v>
      </c>
      <c r="D231" s="45" t="s">
        <v>9</v>
      </c>
      <c r="E231" s="36" t="s">
        <v>32</v>
      </c>
      <c r="F231" s="45">
        <v>1</v>
      </c>
      <c r="G231" s="45">
        <v>0</v>
      </c>
      <c r="H231" s="36" t="s">
        <v>27</v>
      </c>
      <c r="I231" s="36" t="s">
        <v>417</v>
      </c>
      <c r="J231" s="46" t="s">
        <v>227</v>
      </c>
      <c r="K231" s="47">
        <v>2.97</v>
      </c>
      <c r="L231" s="48">
        <v>0.15</v>
      </c>
      <c r="M231" s="49">
        <v>0.1</v>
      </c>
      <c r="N231" s="36">
        <v>3.2999999999999901</v>
      </c>
      <c r="O231" s="36">
        <v>2.9999999999999898</v>
      </c>
      <c r="P231" s="36">
        <v>2.7</v>
      </c>
      <c r="Q231" s="36">
        <v>2.7</v>
      </c>
      <c r="R231" s="50">
        <v>3.0165592483451693</v>
      </c>
      <c r="S231" s="50">
        <v>3.1642313141097023</v>
      </c>
      <c r="T231" s="50">
        <v>2.4680939304642369</v>
      </c>
      <c r="U231" s="50">
        <v>2.847808182698742</v>
      </c>
      <c r="V231" s="50">
        <v>1.05</v>
      </c>
      <c r="W231" s="50">
        <v>1.0725047827848808</v>
      </c>
      <c r="X231" s="50">
        <v>0.95587757004134999</v>
      </c>
      <c r="Y231" s="50">
        <v>1.095124069554358</v>
      </c>
      <c r="Z231" s="50">
        <v>0.9846232561275664</v>
      </c>
      <c r="AA231" s="51">
        <v>1</v>
      </c>
      <c r="AB231" s="51">
        <v>1</v>
      </c>
      <c r="AC231" s="51">
        <v>1</v>
      </c>
      <c r="AD231" s="51">
        <v>1</v>
      </c>
      <c r="AE231" s="51">
        <v>1</v>
      </c>
      <c r="AF231" s="51">
        <v>1</v>
      </c>
      <c r="AG231" s="52">
        <v>1</v>
      </c>
      <c r="AH231" s="52">
        <v>1</v>
      </c>
      <c r="AI231" s="53">
        <v>123</v>
      </c>
      <c r="AJ231" s="53">
        <v>49</v>
      </c>
      <c r="AK231" s="51">
        <v>3.0778423043452836</v>
      </c>
      <c r="AL231" s="51">
        <v>3.0604228661770523</v>
      </c>
      <c r="AM231" s="51">
        <v>3.2377810403875311</v>
      </c>
      <c r="AN231" s="51">
        <v>3.2267485814458565</v>
      </c>
      <c r="AO231" s="51">
        <v>3.1879945106144705</v>
      </c>
      <c r="AP231" s="51">
        <v>3.1771316949682253</v>
      </c>
      <c r="AQ231" s="51">
        <v>3.1879945106144705</v>
      </c>
      <c r="AR231" s="51"/>
      <c r="AS231" s="8"/>
      <c r="AT231" s="54">
        <v>3.296389379917144</v>
      </c>
      <c r="AU231" s="54">
        <v>3.1508526937684183</v>
      </c>
      <c r="AV231" s="55">
        <v>3.3670413103642129</v>
      </c>
      <c r="AW231" s="55">
        <v>3.1508526937684183</v>
      </c>
      <c r="AX231" s="56">
        <v>-3.6106200828460722E-3</v>
      </c>
      <c r="AY231" s="56">
        <v>0.15085269376842847</v>
      </c>
      <c r="AZ231" s="56">
        <v>0.1472420736855824</v>
      </c>
      <c r="BA231" s="56">
        <v>-0.15446331385127454</v>
      </c>
      <c r="BB231" s="61">
        <v>-111</v>
      </c>
      <c r="BC231" s="57">
        <v>172</v>
      </c>
      <c r="BD231" s="57">
        <v>141</v>
      </c>
      <c r="BE231" s="57">
        <v>108</v>
      </c>
      <c r="BF231" s="95">
        <v>0.52713966520323396</v>
      </c>
      <c r="BG231" s="58">
        <v>0.36822283613733459</v>
      </c>
      <c r="BH231" s="58">
        <v>0.41461664774329959</v>
      </c>
      <c r="BI231" s="58">
        <v>0.48011904676839962</v>
      </c>
      <c r="BJ231" s="57">
        <v>-116</v>
      </c>
      <c r="BK231" s="57">
        <v>177</v>
      </c>
      <c r="BL231" s="57">
        <v>147</v>
      </c>
      <c r="BM231" s="57">
        <v>113</v>
      </c>
      <c r="BN231" s="58">
        <v>0.5362629179826448</v>
      </c>
      <c r="BO231" s="58">
        <v>0.3605324861338024</v>
      </c>
      <c r="BP231" s="58">
        <v>0.40505905937672454</v>
      </c>
      <c r="BQ231" s="58">
        <v>0.47045663525214454</v>
      </c>
      <c r="BR231" s="36">
        <v>2.1</v>
      </c>
      <c r="BS231" s="36">
        <v>4.45</v>
      </c>
      <c r="BT231" s="36">
        <v>0.18451000000000001</v>
      </c>
      <c r="BU231" s="36">
        <v>0.35465999999999998</v>
      </c>
      <c r="BV231" s="36">
        <v>0.40575697598590499</v>
      </c>
      <c r="BW231" s="36">
        <v>0.48059000000000002</v>
      </c>
    </row>
    <row r="232" spans="1:75" s="36" customFormat="1" ht="16.75" customHeight="1" x14ac:dyDescent="0.2">
      <c r="A232" s="36" t="s">
        <v>518</v>
      </c>
      <c r="B232" s="36">
        <v>2025020085</v>
      </c>
      <c r="C232" s="35">
        <v>45948</v>
      </c>
      <c r="D232" s="45" t="s">
        <v>6</v>
      </c>
      <c r="E232" s="36" t="s">
        <v>7</v>
      </c>
      <c r="F232" s="45">
        <v>1</v>
      </c>
      <c r="G232" s="45">
        <v>1</v>
      </c>
      <c r="H232" s="36" t="s">
        <v>46</v>
      </c>
      <c r="I232" s="36" t="s">
        <v>324</v>
      </c>
      <c r="J232" s="46" t="s">
        <v>148</v>
      </c>
      <c r="K232" s="47">
        <v>2.97</v>
      </c>
      <c r="L232" s="48">
        <v>0.15</v>
      </c>
      <c r="M232" s="49">
        <v>0.1</v>
      </c>
      <c r="N232" s="36">
        <v>2.3999999999999901</v>
      </c>
      <c r="O232" s="36">
        <v>3.6499999999999901</v>
      </c>
      <c r="P232" s="36">
        <v>1.5</v>
      </c>
      <c r="Q232" s="36">
        <v>4.5</v>
      </c>
      <c r="R232" s="50">
        <v>2.7197485881196983</v>
      </c>
      <c r="S232" s="50">
        <v>3.2085600934545981</v>
      </c>
      <c r="T232" s="50">
        <v>1.6998428675748181</v>
      </c>
      <c r="U232" s="50">
        <v>3.9557590193275969</v>
      </c>
      <c r="V232" s="50">
        <v>0.95</v>
      </c>
      <c r="W232" s="50">
        <v>0.95302926576458757</v>
      </c>
      <c r="X232" s="50">
        <v>0.9254680959670869</v>
      </c>
      <c r="Y232" s="50">
        <v>1.138047138047138</v>
      </c>
      <c r="Z232" s="50">
        <v>0.95275874993591114</v>
      </c>
      <c r="AA232" s="51">
        <v>0.99</v>
      </c>
      <c r="AB232" s="51">
        <v>1.02</v>
      </c>
      <c r="AC232" s="51">
        <v>1</v>
      </c>
      <c r="AD232" s="51">
        <v>1</v>
      </c>
      <c r="AE232" s="51">
        <v>1</v>
      </c>
      <c r="AF232" s="51">
        <v>1</v>
      </c>
      <c r="AG232" s="52">
        <v>1</v>
      </c>
      <c r="AH232" s="52">
        <v>1</v>
      </c>
      <c r="AI232" s="53">
        <v>138</v>
      </c>
      <c r="AJ232" s="53">
        <v>96</v>
      </c>
      <c r="AK232" s="51">
        <v>2.6917468408656826</v>
      </c>
      <c r="AL232" s="51">
        <v>2.66</v>
      </c>
      <c r="AM232" s="51">
        <v>3.0605923702523175</v>
      </c>
      <c r="AN232" s="51">
        <v>3.0827875287326596</v>
      </c>
      <c r="AO232" s="51">
        <v>2.9160061607449852</v>
      </c>
      <c r="AP232" s="51">
        <v>2.9371527921933454</v>
      </c>
      <c r="AQ232" s="51">
        <v>2.9160061607449852</v>
      </c>
      <c r="AR232" s="51"/>
      <c r="AS232" s="8"/>
      <c r="AT232" s="54">
        <v>2.3440628739205316</v>
      </c>
      <c r="AU232" s="54">
        <v>3.65</v>
      </c>
      <c r="AV232" s="55">
        <v>2.3440628739205316</v>
      </c>
      <c r="AW232" s="55">
        <v>3.5513080829291881</v>
      </c>
      <c r="AX232" s="56">
        <v>-5.5937126079458555E-2</v>
      </c>
      <c r="AY232" s="56">
        <v>9.7699626167013776E-15</v>
      </c>
      <c r="AZ232" s="56">
        <v>-5.5937126079448785E-2</v>
      </c>
      <c r="BA232" s="56">
        <v>-5.5937126079468324E-2</v>
      </c>
      <c r="BB232" s="61">
        <v>232</v>
      </c>
      <c r="BC232" s="57">
        <v>-126</v>
      </c>
      <c r="BD232" s="57">
        <v>101</v>
      </c>
      <c r="BE232" s="57">
        <v>129</v>
      </c>
      <c r="BF232" s="95">
        <v>0.30117524007322671</v>
      </c>
      <c r="BG232" s="58">
        <v>0.55774984966770069</v>
      </c>
      <c r="BH232" s="58">
        <v>0.49702963219377061</v>
      </c>
      <c r="BI232" s="58">
        <v>0.43702615925112054</v>
      </c>
      <c r="BJ232" s="57">
        <v>217</v>
      </c>
      <c r="BK232" s="57">
        <v>-119</v>
      </c>
      <c r="BL232" s="57">
        <v>107</v>
      </c>
      <c r="BM232" s="57">
        <v>135</v>
      </c>
      <c r="BN232" s="58">
        <v>0.31591583230606624</v>
      </c>
      <c r="BO232" s="58">
        <v>0.5434083363309774</v>
      </c>
      <c r="BP232" s="58">
        <v>0.48203670640610963</v>
      </c>
      <c r="BQ232" s="58">
        <v>0.42492066385676552</v>
      </c>
      <c r="BR232" s="36">
        <v>2.1</v>
      </c>
      <c r="BS232" s="36">
        <v>4.5</v>
      </c>
      <c r="BT232" s="36">
        <v>0.1817</v>
      </c>
      <c r="BU232" s="36">
        <v>0.34466999999999998</v>
      </c>
      <c r="BV232" s="36">
        <v>0.39427355609192499</v>
      </c>
      <c r="BW232" s="36">
        <v>0.47048000000000001</v>
      </c>
    </row>
    <row r="233" spans="1:75" s="36" customFormat="1" ht="16.75" customHeight="1" x14ac:dyDescent="0.2">
      <c r="A233" s="36" t="s">
        <v>519</v>
      </c>
      <c r="B233" s="36">
        <v>2025020085</v>
      </c>
      <c r="C233" s="35">
        <v>45948</v>
      </c>
      <c r="D233" s="45" t="s">
        <v>9</v>
      </c>
      <c r="E233" s="36" t="s">
        <v>24</v>
      </c>
      <c r="F233" s="45">
        <v>1</v>
      </c>
      <c r="G233" s="45">
        <v>1</v>
      </c>
      <c r="H233" s="36" t="s">
        <v>47</v>
      </c>
      <c r="I233" s="36" t="s">
        <v>364</v>
      </c>
      <c r="J233" s="46" t="s">
        <v>158</v>
      </c>
      <c r="K233" s="47">
        <v>2.97</v>
      </c>
      <c r="L233" s="48">
        <v>0.15</v>
      </c>
      <c r="M233" s="49">
        <v>0.1</v>
      </c>
      <c r="N233" s="36">
        <v>3.6499999999999901</v>
      </c>
      <c r="O233" s="36">
        <v>2.3999999999999901</v>
      </c>
      <c r="P233" s="36">
        <v>4.5</v>
      </c>
      <c r="Q233" s="36">
        <v>1.5</v>
      </c>
      <c r="R233" s="50">
        <v>3.4739312140511807</v>
      </c>
      <c r="S233" s="50">
        <v>2.8052867110045319</v>
      </c>
      <c r="T233" s="50">
        <v>4.2829288940357131</v>
      </c>
      <c r="U233" s="50">
        <v>1.7533041943778396</v>
      </c>
      <c r="V233" s="50">
        <v>1.048</v>
      </c>
      <c r="W233" s="50">
        <v>1.0491546019013618</v>
      </c>
      <c r="X233" s="50">
        <v>1.0305024815664368</v>
      </c>
      <c r="Y233" s="50">
        <v>0.90631206763154293</v>
      </c>
      <c r="Z233" s="50">
        <v>1.0004947009635816</v>
      </c>
      <c r="AA233" s="51">
        <v>1</v>
      </c>
      <c r="AB233" s="51">
        <v>1</v>
      </c>
      <c r="AC233" s="51">
        <v>1</v>
      </c>
      <c r="AD233" s="51">
        <v>1</v>
      </c>
      <c r="AE233" s="51">
        <v>1</v>
      </c>
      <c r="AF233" s="51">
        <v>1</v>
      </c>
      <c r="AG233" s="52">
        <v>1</v>
      </c>
      <c r="AH233" s="52">
        <v>1</v>
      </c>
      <c r="AI233" s="53">
        <v>122</v>
      </c>
      <c r="AJ233" s="53">
        <v>80</v>
      </c>
      <c r="AK233" s="51">
        <v>3.38</v>
      </c>
      <c r="AL233" s="51">
        <v>3.4062246473074449</v>
      </c>
      <c r="AM233" s="51">
        <v>2.7486402450222482</v>
      </c>
      <c r="AN233" s="51">
        <v>2.7571372149195907</v>
      </c>
      <c r="AO233" s="51">
        <v>2.7886221899939336</v>
      </c>
      <c r="AP233" s="51">
        <v>2.7913300348513821</v>
      </c>
      <c r="AQ233" s="51">
        <v>2.75</v>
      </c>
      <c r="AR233" s="51"/>
      <c r="AS233" s="8"/>
      <c r="AT233" s="54">
        <v>3.65</v>
      </c>
      <c r="AU233" s="54">
        <v>2.3440628739205316</v>
      </c>
      <c r="AV233" s="55">
        <v>3.5513080829291881</v>
      </c>
      <c r="AW233" s="55">
        <v>2.3440628739205316</v>
      </c>
      <c r="AX233" s="56">
        <v>9.7699626167013776E-15</v>
      </c>
      <c r="AY233" s="56">
        <v>-5.5937126079458555E-2</v>
      </c>
      <c r="AZ233" s="56">
        <v>-5.5937126079448785E-2</v>
      </c>
      <c r="BA233" s="56">
        <v>5.5937126079468324E-2</v>
      </c>
      <c r="BB233" s="61">
        <v>-232</v>
      </c>
      <c r="BC233" s="57">
        <v>126</v>
      </c>
      <c r="BD233" s="57">
        <v>-101</v>
      </c>
      <c r="BE233" s="57">
        <v>-129</v>
      </c>
      <c r="BF233" s="95">
        <v>0.69882475992677329</v>
      </c>
      <c r="BG233" s="58">
        <v>0.44225015033229931</v>
      </c>
      <c r="BH233" s="58">
        <v>0.50297036780622939</v>
      </c>
      <c r="BI233" s="58">
        <v>0.56297384074887946</v>
      </c>
      <c r="BJ233" s="57">
        <v>-217</v>
      </c>
      <c r="BK233" s="57">
        <v>119</v>
      </c>
      <c r="BL233" s="57">
        <v>-107</v>
      </c>
      <c r="BM233" s="57">
        <v>-135</v>
      </c>
      <c r="BN233" s="58">
        <v>0.68408416769393376</v>
      </c>
      <c r="BO233" s="58">
        <v>0.45659166366902265</v>
      </c>
      <c r="BP233" s="58">
        <v>0.51796329359389037</v>
      </c>
      <c r="BQ233" s="58">
        <v>0.57507933614323448</v>
      </c>
      <c r="BR233" s="36">
        <v>2.1</v>
      </c>
      <c r="BS233" s="36">
        <v>4.55</v>
      </c>
      <c r="BT233" s="36">
        <v>0.17477000000000001</v>
      </c>
      <c r="BU233" s="36">
        <v>0.34350999999999998</v>
      </c>
      <c r="BV233" s="36">
        <v>0.39151792837766902</v>
      </c>
      <c r="BW233" s="36">
        <v>0.46612999999999999</v>
      </c>
    </row>
    <row r="234" spans="1:75" s="36" customFormat="1" ht="16.75" customHeight="1" x14ac:dyDescent="0.2">
      <c r="A234" s="36" t="s">
        <v>520</v>
      </c>
      <c r="B234" s="36">
        <v>2025020086</v>
      </c>
      <c r="C234" s="35">
        <v>45948</v>
      </c>
      <c r="D234" s="45" t="s">
        <v>6</v>
      </c>
      <c r="E234" s="36" t="s">
        <v>42</v>
      </c>
      <c r="F234" s="45">
        <v>1</v>
      </c>
      <c r="G234" s="45">
        <v>1</v>
      </c>
      <c r="H234" s="36" t="s">
        <v>46</v>
      </c>
      <c r="I234" s="36" t="s">
        <v>444</v>
      </c>
      <c r="J234" s="46" t="s">
        <v>396</v>
      </c>
      <c r="K234" s="47">
        <v>2.97</v>
      </c>
      <c r="L234" s="48">
        <v>0.15</v>
      </c>
      <c r="M234" s="49">
        <v>0.1</v>
      </c>
      <c r="N234" s="36">
        <v>3.0999999999999899</v>
      </c>
      <c r="O234" s="36">
        <v>2.8499999999999899</v>
      </c>
      <c r="P234" s="36">
        <v>4.4000000000000004</v>
      </c>
      <c r="Q234" s="36">
        <v>2.4</v>
      </c>
      <c r="R234" s="50">
        <v>3.5740930931249917</v>
      </c>
      <c r="S234" s="50">
        <v>2.6264760183448543</v>
      </c>
      <c r="T234" s="50">
        <v>5.0729063257258113</v>
      </c>
      <c r="U234" s="50">
        <v>2.2117692786062007</v>
      </c>
      <c r="V234" s="50">
        <v>0.95</v>
      </c>
      <c r="W234" s="50">
        <v>0.95302926576458757</v>
      </c>
      <c r="X234" s="50">
        <v>0.92089719864932518</v>
      </c>
      <c r="Y234" s="50">
        <v>1.0054813505226035</v>
      </c>
      <c r="Z234" s="50">
        <v>1.0496193655674508</v>
      </c>
      <c r="AA234" s="51">
        <v>1</v>
      </c>
      <c r="AB234" s="51">
        <v>1.02</v>
      </c>
      <c r="AC234" s="51">
        <v>1</v>
      </c>
      <c r="AD234" s="51">
        <v>1</v>
      </c>
      <c r="AE234" s="51">
        <v>1</v>
      </c>
      <c r="AF234" s="51">
        <v>1</v>
      </c>
      <c r="AG234" s="52">
        <v>1</v>
      </c>
      <c r="AH234" s="52">
        <v>1</v>
      </c>
      <c r="AI234" s="53">
        <v>140</v>
      </c>
      <c r="AJ234" s="53">
        <v>68</v>
      </c>
      <c r="AK234" s="51">
        <v>3.4</v>
      </c>
      <c r="AL234" s="51">
        <v>3.4485961624577608</v>
      </c>
      <c r="AM234" s="51">
        <v>2.5499999999999998</v>
      </c>
      <c r="AN234" s="51">
        <v>2.561471402751728</v>
      </c>
      <c r="AO234" s="51">
        <v>2.7519005269093535</v>
      </c>
      <c r="AP234" s="51">
        <v>2.7526354616809376</v>
      </c>
      <c r="AQ234" s="51">
        <v>2.6765293821969993</v>
      </c>
      <c r="AR234" s="51"/>
      <c r="AS234" s="8"/>
      <c r="AT234" s="54">
        <v>2.99</v>
      </c>
      <c r="AU234" s="54">
        <v>2.67</v>
      </c>
      <c r="AV234" s="55">
        <v>2.9396262626262621</v>
      </c>
      <c r="AW234" s="55">
        <v>2.8223558670341045</v>
      </c>
      <c r="AX234" s="56">
        <v>-0.10999999999998966</v>
      </c>
      <c r="AY234" s="56">
        <v>-0.17999999999998995</v>
      </c>
      <c r="AZ234" s="56">
        <v>-0.28999999999997961</v>
      </c>
      <c r="BA234" s="56">
        <v>7.0000000000000284E-2</v>
      </c>
      <c r="BB234" s="61">
        <v>-126</v>
      </c>
      <c r="BC234" s="57">
        <v>-103</v>
      </c>
      <c r="BD234" s="57">
        <v>126</v>
      </c>
      <c r="BE234" s="57">
        <v>155</v>
      </c>
      <c r="BF234" s="95">
        <v>0.5577352000000001</v>
      </c>
      <c r="BG234" s="58">
        <v>0.50634279999999998</v>
      </c>
      <c r="BH234" s="58">
        <v>0.4429908937045488</v>
      </c>
      <c r="BI234" s="58">
        <v>0.3926016</v>
      </c>
      <c r="BJ234" s="57">
        <v>-110</v>
      </c>
      <c r="BK234" s="57">
        <v>-109</v>
      </c>
      <c r="BL234" s="57">
        <v>117</v>
      </c>
      <c r="BM234" s="57">
        <v>145</v>
      </c>
      <c r="BN234" s="58">
        <v>0.52468673627257889</v>
      </c>
      <c r="BO234" s="58">
        <v>0.52188487104454151</v>
      </c>
      <c r="BP234" s="58">
        <v>0.4600934368390146</v>
      </c>
      <c r="BQ234" s="58">
        <v>0.40743120212725192</v>
      </c>
      <c r="BR234" s="36">
        <v>2.1</v>
      </c>
      <c r="BS234" s="36">
        <v>4.5999999999999996</v>
      </c>
      <c r="BT234" s="36">
        <v>0.17313000000000001</v>
      </c>
      <c r="BU234" s="36">
        <v>0.33590999999999999</v>
      </c>
      <c r="BV234" s="36">
        <v>0.38324890470974798</v>
      </c>
      <c r="BW234" s="36">
        <v>0.45943000000000001</v>
      </c>
    </row>
    <row r="235" spans="1:75" s="36" customFormat="1" ht="16.75" customHeight="1" x14ac:dyDescent="0.2">
      <c r="A235" s="36" t="s">
        <v>521</v>
      </c>
      <c r="B235" s="36">
        <v>2025020086</v>
      </c>
      <c r="C235" s="35">
        <v>45948</v>
      </c>
      <c r="D235" s="45" t="s">
        <v>9</v>
      </c>
      <c r="E235" s="36" t="s">
        <v>28</v>
      </c>
      <c r="F235" s="45">
        <v>1</v>
      </c>
      <c r="G235" s="45">
        <v>1</v>
      </c>
      <c r="H235" s="36" t="s">
        <v>47</v>
      </c>
      <c r="I235" s="36" t="s">
        <v>314</v>
      </c>
      <c r="J235" s="46" t="s">
        <v>167</v>
      </c>
      <c r="K235" s="47">
        <v>2.97</v>
      </c>
      <c r="L235" s="48">
        <v>0.15</v>
      </c>
      <c r="M235" s="49">
        <v>0.1</v>
      </c>
      <c r="N235" s="36">
        <v>2.8499999999999899</v>
      </c>
      <c r="O235" s="36">
        <v>3.0999999999999899</v>
      </c>
      <c r="P235" s="36">
        <v>2.4</v>
      </c>
      <c r="Q235" s="36">
        <v>4.4000000000000004</v>
      </c>
      <c r="R235" s="50">
        <v>2.955218741580397</v>
      </c>
      <c r="S235" s="50">
        <v>2.9326127345990995</v>
      </c>
      <c r="T235" s="50">
        <v>2.4886052560677117</v>
      </c>
      <c r="U235" s="50">
        <v>4.1624180749148652</v>
      </c>
      <c r="V235" s="50">
        <v>1.048</v>
      </c>
      <c r="W235" s="50">
        <v>1.0491546019013618</v>
      </c>
      <c r="X235" s="50">
        <v>0.85858585858585845</v>
      </c>
      <c r="Y235" s="50">
        <v>1.1447811447811447</v>
      </c>
      <c r="Z235" s="50">
        <v>0.96889847592604139</v>
      </c>
      <c r="AA235" s="51">
        <v>0.98</v>
      </c>
      <c r="AB235" s="51">
        <v>1.02</v>
      </c>
      <c r="AC235" s="51">
        <v>1</v>
      </c>
      <c r="AD235" s="51">
        <v>1</v>
      </c>
      <c r="AE235" s="51">
        <v>1</v>
      </c>
      <c r="AF235" s="51">
        <v>1</v>
      </c>
      <c r="AG235" s="52">
        <v>1</v>
      </c>
      <c r="AH235" s="52">
        <v>1</v>
      </c>
      <c r="AI235" s="53">
        <v>143</v>
      </c>
      <c r="AJ235" s="53">
        <v>52</v>
      </c>
      <c r="AK235" s="51">
        <v>2.9862796110521326</v>
      </c>
      <c r="AL235" s="51">
        <v>2.9746212783486818</v>
      </c>
      <c r="AM235" s="51">
        <v>2.7350646799884961</v>
      </c>
      <c r="AN235" s="51">
        <v>2.7646968881800866</v>
      </c>
      <c r="AO235" s="51">
        <v>2.610808080919901</v>
      </c>
      <c r="AP235" s="51">
        <v>2.645397470137071</v>
      </c>
      <c r="AQ235" s="51">
        <v>2.65</v>
      </c>
      <c r="AR235" s="51"/>
      <c r="AS235" s="8"/>
      <c r="AT235" s="54">
        <v>2.67</v>
      </c>
      <c r="AU235" s="54">
        <v>2.99</v>
      </c>
      <c r="AV235" s="55">
        <v>2.8223558670341045</v>
      </c>
      <c r="AW235" s="55">
        <v>2.9396262626262621</v>
      </c>
      <c r="AX235" s="56">
        <v>-0.17999999999998995</v>
      </c>
      <c r="AY235" s="56">
        <v>-0.10999999999998966</v>
      </c>
      <c r="AZ235" s="56">
        <v>-0.28999999999997961</v>
      </c>
      <c r="BA235" s="56">
        <v>-7.0000000000000284E-2</v>
      </c>
      <c r="BB235" s="61">
        <v>126</v>
      </c>
      <c r="BC235" s="57">
        <v>103</v>
      </c>
      <c r="BD235" s="57">
        <v>-126</v>
      </c>
      <c r="BE235" s="57">
        <v>-155</v>
      </c>
      <c r="BF235" s="95">
        <v>0.4422647999999999</v>
      </c>
      <c r="BG235" s="58">
        <v>0.49365720000000002</v>
      </c>
      <c r="BH235" s="58">
        <v>0.5570091062954512</v>
      </c>
      <c r="BI235" s="58">
        <v>0.6073984</v>
      </c>
      <c r="BJ235" s="57">
        <v>110</v>
      </c>
      <c r="BK235" s="57">
        <v>109</v>
      </c>
      <c r="BL235" s="57">
        <v>-117</v>
      </c>
      <c r="BM235" s="57">
        <v>-145</v>
      </c>
      <c r="BN235" s="58">
        <v>0.47531326372742111</v>
      </c>
      <c r="BO235" s="58">
        <v>0.47811512895545849</v>
      </c>
      <c r="BP235" s="58">
        <v>0.5399065631609854</v>
      </c>
      <c r="BQ235" s="58">
        <v>0.59256879787274808</v>
      </c>
      <c r="BR235" s="36">
        <v>2.1</v>
      </c>
      <c r="BS235" s="36">
        <v>4.6500000000000004</v>
      </c>
      <c r="BT235" s="36">
        <v>0.16713</v>
      </c>
      <c r="BU235" s="36">
        <v>0.32607999999999998</v>
      </c>
      <c r="BV235" s="36">
        <v>0.371326083243181</v>
      </c>
      <c r="BW235" s="36">
        <v>0.44792999999999999</v>
      </c>
    </row>
    <row r="236" spans="1:75" s="36" customFormat="1" ht="16.75" customHeight="1" x14ac:dyDescent="0.2">
      <c r="A236" s="36" t="s">
        <v>522</v>
      </c>
      <c r="B236" s="36">
        <v>2025020087</v>
      </c>
      <c r="C236" s="35">
        <v>45948</v>
      </c>
      <c r="D236" s="45" t="s">
        <v>6</v>
      </c>
      <c r="E236" s="36" t="s">
        <v>22</v>
      </c>
      <c r="F236" s="45">
        <v>2</v>
      </c>
      <c r="G236" s="45">
        <v>1</v>
      </c>
      <c r="H236" s="36" t="s">
        <v>44</v>
      </c>
      <c r="I236" s="36" t="s">
        <v>320</v>
      </c>
      <c r="J236" s="46" t="s">
        <v>151</v>
      </c>
      <c r="K236" s="47">
        <v>2.97</v>
      </c>
      <c r="L236" s="48">
        <v>0.15</v>
      </c>
      <c r="M236" s="49">
        <v>0.1</v>
      </c>
      <c r="N236" s="36">
        <v>2.44999999999999</v>
      </c>
      <c r="O236" s="36">
        <v>3.5999999999999899</v>
      </c>
      <c r="P236" s="36">
        <v>2.2000000000000002</v>
      </c>
      <c r="Q236" s="36">
        <v>3.3</v>
      </c>
      <c r="R236" s="50">
        <v>2.7706825012680558</v>
      </c>
      <c r="S236" s="50">
        <v>3.2074857542872377</v>
      </c>
      <c r="T236" s="50">
        <v>2.4879597970570404</v>
      </c>
      <c r="U236" s="50">
        <v>2.9401952747633091</v>
      </c>
      <c r="V236" s="50">
        <v>0.96</v>
      </c>
      <c r="W236" s="50">
        <v>0.96305398776725637</v>
      </c>
      <c r="X236" s="50">
        <v>0.9207190233042275</v>
      </c>
      <c r="Y236" s="50">
        <v>1.126850084555115</v>
      </c>
      <c r="Z236" s="50">
        <v>0.97399999999999998</v>
      </c>
      <c r="AA236" s="51">
        <v>1</v>
      </c>
      <c r="AB236" s="51">
        <v>1</v>
      </c>
      <c r="AC236" s="51">
        <v>1</v>
      </c>
      <c r="AD236" s="51">
        <v>1</v>
      </c>
      <c r="AE236" s="51">
        <v>1</v>
      </c>
      <c r="AF236" s="51">
        <v>1</v>
      </c>
      <c r="AG236" s="52">
        <v>1</v>
      </c>
      <c r="AH236" s="52">
        <v>1</v>
      </c>
      <c r="AI236" s="53">
        <v>118</v>
      </c>
      <c r="AJ236" s="53">
        <v>65</v>
      </c>
      <c r="AK236" s="51">
        <v>2.8239058337650804</v>
      </c>
      <c r="AL236" s="51">
        <v>2.8</v>
      </c>
      <c r="AM236" s="51">
        <v>3.0812226575064239</v>
      </c>
      <c r="AN236" s="51">
        <v>3.11</v>
      </c>
      <c r="AO236" s="51">
        <v>2.953822152748466</v>
      </c>
      <c r="AP236" s="51">
        <v>2.9793624985375615</v>
      </c>
      <c r="AQ236" s="51">
        <v>3.0011108684112568</v>
      </c>
      <c r="AR236" s="51"/>
      <c r="AS236" s="8"/>
      <c r="AT236" s="54">
        <v>2.5299999999999998</v>
      </c>
      <c r="AU236" s="54">
        <v>3.57</v>
      </c>
      <c r="AV236" s="55">
        <v>2.4891446331078377</v>
      </c>
      <c r="AW236" s="55">
        <v>3.4582855285316865</v>
      </c>
      <c r="AX236" s="56">
        <v>8.0000000000009841E-2</v>
      </c>
      <c r="AY236" s="56">
        <v>-2.9999999999990035E-2</v>
      </c>
      <c r="AZ236" s="56">
        <v>5.0000000000019806E-2</v>
      </c>
      <c r="BA236" s="56">
        <v>0.10999999999999988</v>
      </c>
      <c r="BB236" s="61">
        <v>195</v>
      </c>
      <c r="BC236" s="57">
        <v>-136</v>
      </c>
      <c r="BD236" s="57">
        <v>-109</v>
      </c>
      <c r="BE236" s="57">
        <v>117</v>
      </c>
      <c r="BF236" s="95">
        <v>0.33876800000000007</v>
      </c>
      <c r="BG236" s="58">
        <v>0.57671679999999992</v>
      </c>
      <c r="BH236" s="58">
        <v>0.52112059863011839</v>
      </c>
      <c r="BI236" s="58">
        <v>0.46061999999999992</v>
      </c>
      <c r="BJ236" s="57">
        <v>186</v>
      </c>
      <c r="BK236" s="57">
        <v>-123</v>
      </c>
      <c r="BL236" s="57">
        <v>103</v>
      </c>
      <c r="BM236" s="57">
        <v>130</v>
      </c>
      <c r="BN236" s="58">
        <v>0.34958110601596981</v>
      </c>
      <c r="BO236" s="58">
        <v>0.55185726351155018</v>
      </c>
      <c r="BP236" s="58">
        <v>0.49229186866561714</v>
      </c>
      <c r="BQ236" s="58">
        <v>0.43454103509744746</v>
      </c>
      <c r="BR236" s="36">
        <v>2.1</v>
      </c>
      <c r="BS236" s="36">
        <v>4.7</v>
      </c>
      <c r="BT236" s="36">
        <v>0.16381999999999999</v>
      </c>
      <c r="BU236" s="36">
        <v>0.31801000000000001</v>
      </c>
      <c r="BV236" s="36">
        <v>0.36205797299451198</v>
      </c>
      <c r="BW236" s="36">
        <v>0.43967000000000001</v>
      </c>
    </row>
    <row r="237" spans="1:75" s="36" customFormat="1" ht="16.75" customHeight="1" x14ac:dyDescent="0.2">
      <c r="A237" s="36" t="s">
        <v>523</v>
      </c>
      <c r="B237" s="36">
        <v>2025020087</v>
      </c>
      <c r="C237" s="35">
        <v>45948</v>
      </c>
      <c r="D237" s="45" t="s">
        <v>9</v>
      </c>
      <c r="E237" s="36" t="s">
        <v>25</v>
      </c>
      <c r="F237" s="45">
        <v>1</v>
      </c>
      <c r="G237" s="45">
        <v>2</v>
      </c>
      <c r="H237" s="36" t="s">
        <v>45</v>
      </c>
      <c r="I237" s="36" t="s">
        <v>374</v>
      </c>
      <c r="J237" s="46" t="s">
        <v>195</v>
      </c>
      <c r="K237" s="47">
        <v>2.97</v>
      </c>
      <c r="L237" s="48">
        <v>0.15</v>
      </c>
      <c r="M237" s="49">
        <v>0.1</v>
      </c>
      <c r="N237" s="36">
        <v>3.5999999999999899</v>
      </c>
      <c r="O237" s="36">
        <v>2.44999999999999</v>
      </c>
      <c r="P237" s="36">
        <v>3.3</v>
      </c>
      <c r="Q237" s="36">
        <v>2.2000000000000002</v>
      </c>
      <c r="R237" s="50">
        <v>3.4490495925265345</v>
      </c>
      <c r="S237" s="50">
        <v>2.7098265323997239</v>
      </c>
      <c r="T237" s="50">
        <v>3.1616287931493319</v>
      </c>
      <c r="U237" s="50">
        <v>2.4333136209303747</v>
      </c>
      <c r="V237" s="50">
        <v>1.0349999999999999</v>
      </c>
      <c r="W237" s="50">
        <v>1.0329456510400874</v>
      </c>
      <c r="X237" s="50">
        <v>1.0374487062311191</v>
      </c>
      <c r="Y237" s="50">
        <v>0.95081004503874755</v>
      </c>
      <c r="Z237" s="50">
        <v>0.98737061587845976</v>
      </c>
      <c r="AA237" s="51">
        <v>0.99</v>
      </c>
      <c r="AB237" s="51">
        <v>1.01</v>
      </c>
      <c r="AC237" s="51">
        <v>1</v>
      </c>
      <c r="AD237" s="51">
        <v>1</v>
      </c>
      <c r="AE237" s="51">
        <v>1</v>
      </c>
      <c r="AF237" s="51">
        <v>1</v>
      </c>
      <c r="AG237" s="52">
        <v>1</v>
      </c>
      <c r="AH237" s="52">
        <v>1</v>
      </c>
      <c r="AI237" s="53">
        <v>139</v>
      </c>
      <c r="AJ237" s="53">
        <v>64</v>
      </c>
      <c r="AK237" s="51">
        <v>3.3467447511286919</v>
      </c>
      <c r="AL237" s="51">
        <v>3.38</v>
      </c>
      <c r="AM237" s="51">
        <v>2.734535499213556</v>
      </c>
      <c r="AN237" s="51">
        <v>2.7308291541914813</v>
      </c>
      <c r="AO237" s="51">
        <v>2.6327383420742194</v>
      </c>
      <c r="AP237" s="51">
        <v>2.6391680545959821</v>
      </c>
      <c r="AQ237" s="51">
        <v>2.7</v>
      </c>
      <c r="AR237" s="51"/>
      <c r="AS237" s="8"/>
      <c r="AT237" s="54">
        <v>3.57</v>
      </c>
      <c r="AU237" s="54">
        <v>2.5299999999999998</v>
      </c>
      <c r="AV237" s="55">
        <v>3.4582855285316865</v>
      </c>
      <c r="AW237" s="55">
        <v>2.4891446331078377</v>
      </c>
      <c r="AX237" s="56">
        <v>-2.9999999999990035E-2</v>
      </c>
      <c r="AY237" s="56">
        <v>8.0000000000009841E-2</v>
      </c>
      <c r="AZ237" s="56">
        <v>5.0000000000019806E-2</v>
      </c>
      <c r="BA237" s="56">
        <v>-0.10999999999999988</v>
      </c>
      <c r="BB237" s="61">
        <v>-195</v>
      </c>
      <c r="BC237" s="57">
        <v>136</v>
      </c>
      <c r="BD237" s="57">
        <v>109</v>
      </c>
      <c r="BE237" s="57">
        <v>-117</v>
      </c>
      <c r="BF237" s="95">
        <v>0.66123199999999993</v>
      </c>
      <c r="BG237" s="58">
        <v>0.42328320000000008</v>
      </c>
      <c r="BH237" s="58">
        <v>0.47887940136988155</v>
      </c>
      <c r="BI237" s="58">
        <v>0.53938000000000008</v>
      </c>
      <c r="BJ237" s="57">
        <v>-186</v>
      </c>
      <c r="BK237" s="57">
        <v>123</v>
      </c>
      <c r="BL237" s="57">
        <v>-103</v>
      </c>
      <c r="BM237" s="57">
        <v>-130</v>
      </c>
      <c r="BN237" s="58">
        <v>0.65041889398403019</v>
      </c>
      <c r="BO237" s="58">
        <v>0.44814273648844982</v>
      </c>
      <c r="BP237" s="58">
        <v>0.50770813133438286</v>
      </c>
      <c r="BQ237" s="58">
        <v>0.56545896490255254</v>
      </c>
      <c r="BR237" s="36">
        <v>2.1</v>
      </c>
      <c r="BS237" s="36">
        <v>4.75</v>
      </c>
      <c r="BT237" s="36">
        <v>0.16031999999999999</v>
      </c>
      <c r="BU237" s="36">
        <v>0.31217</v>
      </c>
      <c r="BV237" s="36">
        <v>0.35537669907333602</v>
      </c>
      <c r="BW237" s="36">
        <v>0.43375000000000002</v>
      </c>
    </row>
    <row r="238" spans="1:75" s="36" customFormat="1" ht="16.75" customHeight="1" x14ac:dyDescent="0.2">
      <c r="A238" s="36" t="s">
        <v>524</v>
      </c>
      <c r="B238" s="36">
        <v>2025020088</v>
      </c>
      <c r="C238" s="35">
        <v>45948</v>
      </c>
      <c r="D238" s="45" t="s">
        <v>6</v>
      </c>
      <c r="E238" s="36" t="s">
        <v>21</v>
      </c>
      <c r="F238" s="45">
        <v>1</v>
      </c>
      <c r="G238" s="45">
        <v>0</v>
      </c>
      <c r="H238" s="36" t="s">
        <v>52</v>
      </c>
      <c r="I238" s="36" t="s">
        <v>447</v>
      </c>
      <c r="J238" s="46" t="s">
        <v>181</v>
      </c>
      <c r="K238" s="47">
        <v>2.97</v>
      </c>
      <c r="L238" s="48">
        <v>0.15</v>
      </c>
      <c r="M238" s="49">
        <v>0.1</v>
      </c>
      <c r="N238" s="36">
        <v>3.3999999999999901</v>
      </c>
      <c r="O238" s="36">
        <v>2.7999999999999901</v>
      </c>
      <c r="P238" s="36">
        <v>3.8</v>
      </c>
      <c r="Q238" s="36">
        <v>2.2999999999999998</v>
      </c>
      <c r="R238" s="50">
        <v>2.9139304883787056</v>
      </c>
      <c r="S238" s="50">
        <v>3.2717685915179233</v>
      </c>
      <c r="T238" s="50">
        <v>3.2567458399526803</v>
      </c>
      <c r="U238" s="50">
        <v>2.6875242001754467</v>
      </c>
      <c r="V238" s="50">
        <v>1.04</v>
      </c>
      <c r="W238" s="50">
        <v>1.0074936850113505</v>
      </c>
      <c r="X238" s="50">
        <v>1.15813022732649</v>
      </c>
      <c r="Y238" s="50">
        <v>0.86840090552281868</v>
      </c>
      <c r="Z238" s="50">
        <v>0.98089057919057965</v>
      </c>
      <c r="AA238" s="51">
        <v>1</v>
      </c>
      <c r="AB238" s="51">
        <v>1</v>
      </c>
      <c r="AC238" s="51">
        <v>1</v>
      </c>
      <c r="AD238" s="51">
        <v>1</v>
      </c>
      <c r="AE238" s="51">
        <v>1</v>
      </c>
      <c r="AF238" s="51">
        <v>1</v>
      </c>
      <c r="AG238" s="52">
        <v>1</v>
      </c>
      <c r="AH238" s="52">
        <v>1</v>
      </c>
      <c r="AI238" s="53">
        <v>142</v>
      </c>
      <c r="AJ238" s="53">
        <v>70</v>
      </c>
      <c r="AK238" s="51">
        <v>2.7937104416662697</v>
      </c>
      <c r="AL238" s="51">
        <v>2.81</v>
      </c>
      <c r="AM238" s="51">
        <v>3.2919031969179535</v>
      </c>
      <c r="AN238" s="51">
        <v>3.288883006107949</v>
      </c>
      <c r="AO238" s="51">
        <v>3.2289968334641723</v>
      </c>
      <c r="AP238" s="51">
        <v>3.2260343567512808</v>
      </c>
      <c r="AQ238" s="51">
        <v>3.2289968334641723</v>
      </c>
      <c r="AR238" s="51"/>
      <c r="AS238" s="8"/>
      <c r="AT238" s="54">
        <v>3.3648997292469995</v>
      </c>
      <c r="AU238" s="54">
        <v>2.8040637741106011</v>
      </c>
      <c r="AV238" s="55">
        <v>3.3648997292469995</v>
      </c>
      <c r="AW238" s="55">
        <v>2.8172313210861573</v>
      </c>
      <c r="AX238" s="56">
        <v>-3.5100270752990603E-2</v>
      </c>
      <c r="AY238" s="56">
        <v>4.0637741106110958E-3</v>
      </c>
      <c r="AZ238" s="56">
        <v>-3.1036496642379507E-2</v>
      </c>
      <c r="BA238" s="56">
        <v>-3.9164044863601699E-2</v>
      </c>
      <c r="BB238" s="61">
        <v>-143</v>
      </c>
      <c r="BC238" s="57">
        <v>-144</v>
      </c>
      <c r="BD238" s="57">
        <v>-116</v>
      </c>
      <c r="BE238" s="57">
        <v>111</v>
      </c>
      <c r="BF238" s="95">
        <v>0.58899607524954523</v>
      </c>
      <c r="BG238" s="58">
        <v>0.58954918095810538</v>
      </c>
      <c r="BH238" s="58">
        <v>0.53625715074560265</v>
      </c>
      <c r="BI238" s="58">
        <v>0.47464066732457488</v>
      </c>
      <c r="BJ238" s="57">
        <v>-142</v>
      </c>
      <c r="BK238" s="57">
        <v>-145</v>
      </c>
      <c r="BL238" s="57">
        <v>-117</v>
      </c>
      <c r="BM238" s="57">
        <v>110</v>
      </c>
      <c r="BN238" s="58">
        <v>0.58691619918901461</v>
      </c>
      <c r="BO238" s="58">
        <v>0.59131016886953813</v>
      </c>
      <c r="BP238" s="58">
        <v>0.53818395809726216</v>
      </c>
      <c r="BQ238" s="58">
        <v>0.47627723112003617</v>
      </c>
      <c r="BR238" s="36">
        <v>2.1</v>
      </c>
      <c r="BS238" s="36">
        <v>4.8</v>
      </c>
      <c r="BT238" s="36">
        <v>0.15762999999999999</v>
      </c>
      <c r="BU238" s="36">
        <v>0.30686999999999998</v>
      </c>
      <c r="BV238" s="36">
        <v>0.34946646775460899</v>
      </c>
      <c r="BW238" s="36">
        <v>0.42875999999999997</v>
      </c>
    </row>
    <row r="239" spans="1:75" s="36" customFormat="1" ht="16.75" customHeight="1" x14ac:dyDescent="0.2">
      <c r="A239" s="36" t="s">
        <v>525</v>
      </c>
      <c r="B239" s="36">
        <v>2025020088</v>
      </c>
      <c r="C239" s="35">
        <v>45948</v>
      </c>
      <c r="D239" s="45" t="s">
        <v>9</v>
      </c>
      <c r="E239" s="36" t="s">
        <v>40</v>
      </c>
      <c r="F239" s="45">
        <v>0</v>
      </c>
      <c r="G239" s="45">
        <v>1</v>
      </c>
      <c r="H239" s="36" t="s">
        <v>53</v>
      </c>
      <c r="I239" s="36" t="s">
        <v>526</v>
      </c>
      <c r="J239" s="46" t="s">
        <v>182</v>
      </c>
      <c r="K239" s="47">
        <v>2.97</v>
      </c>
      <c r="L239" s="48">
        <v>0.15</v>
      </c>
      <c r="M239" s="49">
        <v>0.1</v>
      </c>
      <c r="N239" s="36">
        <v>2.7999999999999901</v>
      </c>
      <c r="O239" s="36">
        <v>3.3999999999999901</v>
      </c>
      <c r="P239" s="36">
        <v>2.2999999999999998</v>
      </c>
      <c r="Q239" s="36">
        <v>3.8</v>
      </c>
      <c r="R239" s="50">
        <v>2.5633755653204595</v>
      </c>
      <c r="S239" s="50">
        <v>3.5876630082727039</v>
      </c>
      <c r="T239" s="50">
        <v>2.1056299286560995</v>
      </c>
      <c r="U239" s="50">
        <v>4.0097410092459747</v>
      </c>
      <c r="V239" s="50">
        <v>1</v>
      </c>
      <c r="W239" s="50">
        <v>1.0046958799928625</v>
      </c>
      <c r="X239" s="50">
        <v>1.1083849147871896</v>
      </c>
      <c r="Y239" s="50">
        <v>0.94064324635227925</v>
      </c>
      <c r="Z239" s="50">
        <v>1</v>
      </c>
      <c r="AA239" s="51">
        <v>1</v>
      </c>
      <c r="AB239" s="51">
        <v>1</v>
      </c>
      <c r="AC239" s="51">
        <v>1</v>
      </c>
      <c r="AD239" s="51">
        <v>1</v>
      </c>
      <c r="AE239" s="51">
        <v>1</v>
      </c>
      <c r="AF239" s="51">
        <v>1</v>
      </c>
      <c r="AG239" s="52">
        <v>1</v>
      </c>
      <c r="AH239" s="52">
        <v>1</v>
      </c>
      <c r="AI239" s="53">
        <v>150</v>
      </c>
      <c r="AJ239" s="53">
        <v>0</v>
      </c>
      <c r="AK239" s="51">
        <v>2.5791506894027716</v>
      </c>
      <c r="AL239" s="51">
        <v>2.5699182362404596</v>
      </c>
      <c r="AM239" s="51">
        <v>3.4396467751596753</v>
      </c>
      <c r="AN239" s="51">
        <v>3.4618492101266298</v>
      </c>
      <c r="AO239" s="51">
        <v>3.35</v>
      </c>
      <c r="AP239" s="51">
        <v>3.3856494512409059</v>
      </c>
      <c r="AQ239" s="51">
        <v>3.4396467751596753</v>
      </c>
      <c r="AR239" s="51"/>
      <c r="AS239" s="8"/>
      <c r="AT239" s="54">
        <v>2.8040637741106011</v>
      </c>
      <c r="AU239" s="54">
        <v>3.3648997292469995</v>
      </c>
      <c r="AV239" s="55">
        <v>2.8172313210861573</v>
      </c>
      <c r="AW239" s="55">
        <v>3.3648997292469995</v>
      </c>
      <c r="AX239" s="56">
        <v>4.0637741106110958E-3</v>
      </c>
      <c r="AY239" s="56">
        <v>-3.5100270752990603E-2</v>
      </c>
      <c r="AZ239" s="56">
        <v>-3.1036496642379507E-2</v>
      </c>
      <c r="BA239" s="56">
        <v>3.9164044863601699E-2</v>
      </c>
      <c r="BB239" s="61">
        <v>143</v>
      </c>
      <c r="BC239" s="57">
        <v>144</v>
      </c>
      <c r="BD239" s="57">
        <v>116</v>
      </c>
      <c r="BE239" s="57">
        <v>-111</v>
      </c>
      <c r="BF239" s="95">
        <v>0.41100392475045477</v>
      </c>
      <c r="BG239" s="58">
        <v>0.41045081904189462</v>
      </c>
      <c r="BH239" s="58">
        <v>0.4637428492543974</v>
      </c>
      <c r="BI239" s="58">
        <v>0.52535933267542512</v>
      </c>
      <c r="BJ239" s="57">
        <v>142</v>
      </c>
      <c r="BK239" s="57">
        <v>145</v>
      </c>
      <c r="BL239" s="57">
        <v>117</v>
      </c>
      <c r="BM239" s="57">
        <v>-110</v>
      </c>
      <c r="BN239" s="58">
        <v>0.41308380081098539</v>
      </c>
      <c r="BO239" s="58">
        <v>0.40868983113046187</v>
      </c>
      <c r="BP239" s="58">
        <v>0.46181604190273784</v>
      </c>
      <c r="BQ239" s="58">
        <v>0.52372276887996383</v>
      </c>
      <c r="BR239" s="36">
        <v>2.1</v>
      </c>
      <c r="BS239" s="36">
        <v>4.8499999999999996</v>
      </c>
      <c r="BT239" s="36">
        <v>0.15056</v>
      </c>
      <c r="BU239" s="36">
        <v>0.30236000000000002</v>
      </c>
      <c r="BV239" s="36">
        <v>0.34339189787736601</v>
      </c>
      <c r="BW239" s="36">
        <v>0.42185</v>
      </c>
    </row>
    <row r="240" spans="1:75" ht="16.75" customHeight="1" x14ac:dyDescent="0.2">
      <c r="A240" t="str">
        <f t="shared" ref="A240:A247" si="9">B240&amp;" "&amp;E240</f>
        <v>2025020089 VAN</v>
      </c>
      <c r="B240">
        <v>2025020089</v>
      </c>
      <c r="C240" s="35">
        <v>45949</v>
      </c>
      <c r="D240" s="45" t="s">
        <v>6</v>
      </c>
      <c r="E240" s="36" t="s">
        <v>23</v>
      </c>
      <c r="F240" s="45">
        <v>1</v>
      </c>
      <c r="G240" s="45">
        <v>1</v>
      </c>
      <c r="H240" s="36" t="s">
        <v>46</v>
      </c>
      <c r="I240" s="36" t="s">
        <v>370</v>
      </c>
      <c r="J240" s="46" t="s">
        <v>193</v>
      </c>
      <c r="K240" s="47">
        <v>2.97</v>
      </c>
      <c r="L240" s="48">
        <v>0.15</v>
      </c>
      <c r="M240" s="49">
        <v>0.1</v>
      </c>
      <c r="N240" s="36">
        <v>2.6499999999999901</v>
      </c>
      <c r="O240" s="36">
        <v>3.1499999999999901</v>
      </c>
      <c r="P240" s="36">
        <v>4</v>
      </c>
      <c r="Q240" s="36">
        <v>4</v>
      </c>
      <c r="R240" s="50">
        <v>2.7533487328306681</v>
      </c>
      <c r="S240" s="50">
        <v>3.0330739519939405</v>
      </c>
      <c r="T240" s="50">
        <v>4.1559980872915911</v>
      </c>
      <c r="U240" s="50">
        <v>3.8515224787224764</v>
      </c>
      <c r="V240" s="50">
        <v>0.95</v>
      </c>
      <c r="W240" s="50">
        <v>0.95302926576458757</v>
      </c>
      <c r="X240" s="50">
        <v>0.98720360999802692</v>
      </c>
      <c r="Y240" s="50">
        <v>1.033257547993486</v>
      </c>
      <c r="Z240" s="50">
        <v>0.93924589632959621</v>
      </c>
      <c r="AA240" s="51">
        <v>0.98</v>
      </c>
      <c r="AB240" s="51">
        <v>1.01</v>
      </c>
      <c r="AC240" s="51">
        <v>1</v>
      </c>
      <c r="AD240" s="51">
        <v>1</v>
      </c>
      <c r="AE240" s="51">
        <v>1</v>
      </c>
      <c r="AF240" s="51">
        <v>1</v>
      </c>
      <c r="AG240" s="52">
        <v>0.98</v>
      </c>
      <c r="AH240" s="52">
        <v>1</v>
      </c>
      <c r="AI240" s="53">
        <v>148</v>
      </c>
      <c r="AJ240" s="53">
        <v>94</v>
      </c>
      <c r="AK240" s="51">
        <v>2.895</v>
      </c>
      <c r="AL240" s="51">
        <v>2.8947920502415139</v>
      </c>
      <c r="AM240" s="51">
        <v>2.9403443740465125</v>
      </c>
      <c r="AN240" s="51">
        <v>2.9542538107386265</v>
      </c>
      <c r="AO240" s="51">
        <v>2.7847713049099516</v>
      </c>
      <c r="AP240" s="51">
        <v>2.7943759485746336</v>
      </c>
      <c r="AQ240" s="51">
        <v>2.761706387119002</v>
      </c>
      <c r="AR240" s="51"/>
      <c r="AS240" s="8"/>
      <c r="AT240" s="54">
        <v>2.6141398378445597</v>
      </c>
      <c r="AU240" s="54">
        <v>3.0808384021081023</v>
      </c>
      <c r="AV240" s="55">
        <v>2.7219281943404416</v>
      </c>
      <c r="AW240" s="55">
        <v>3.0842326214562532</v>
      </c>
      <c r="AX240" s="56">
        <v>-3.586016215543042E-2</v>
      </c>
      <c r="AY240" s="56">
        <v>-6.9161597891887805E-2</v>
      </c>
      <c r="AZ240" s="56">
        <v>-0.10502176004731822</v>
      </c>
      <c r="BA240" s="56">
        <v>3.3301435736457385E-2</v>
      </c>
      <c r="BB240" s="61">
        <v>137</v>
      </c>
      <c r="BC240" s="57">
        <v>-105</v>
      </c>
      <c r="BD240" s="57">
        <v>123</v>
      </c>
      <c r="BE240" s="57">
        <v>152</v>
      </c>
      <c r="BF240" s="95">
        <v>0.4218756441829366</v>
      </c>
      <c r="BG240" s="58">
        <v>0.51109857724678176</v>
      </c>
      <c r="BH240" s="58">
        <v>0.44814030076918898</v>
      </c>
      <c r="BI240" s="58">
        <v>0.39701415523978989</v>
      </c>
      <c r="BJ240" s="57">
        <v>128</v>
      </c>
      <c r="BK240" s="57">
        <v>-113</v>
      </c>
      <c r="BL240" s="57">
        <v>112</v>
      </c>
      <c r="BM240" s="57">
        <v>139</v>
      </c>
      <c r="BN240" s="58">
        <v>0.43882105052054859</v>
      </c>
      <c r="BO240" s="58">
        <v>0.53059366924205553</v>
      </c>
      <c r="BP240" s="58">
        <v>0.47084363658003936</v>
      </c>
      <c r="BQ240" s="58">
        <v>0.41768350488622086</v>
      </c>
      <c r="BR240" s="36">
        <v>2.1</v>
      </c>
      <c r="BS240" s="36">
        <v>4.9000000000000004</v>
      </c>
      <c r="BT240" s="36">
        <v>0.14935000000000001</v>
      </c>
      <c r="BU240" s="36">
        <v>0.29307</v>
      </c>
      <c r="BV240" s="36">
        <v>0.33291303162486302</v>
      </c>
      <c r="BW240" s="36">
        <v>0.41275000000000001</v>
      </c>
    </row>
    <row r="241" spans="1:75" ht="16.75" customHeight="1" x14ac:dyDescent="0.2">
      <c r="A241" t="str">
        <f t="shared" si="9"/>
        <v>2025020089 WSH</v>
      </c>
      <c r="B241">
        <v>2025020089</v>
      </c>
      <c r="C241" s="35">
        <v>45949</v>
      </c>
      <c r="D241" s="45" t="s">
        <v>9</v>
      </c>
      <c r="E241" s="36" t="s">
        <v>49</v>
      </c>
      <c r="F241" s="45">
        <v>1</v>
      </c>
      <c r="G241" s="45">
        <v>1</v>
      </c>
      <c r="H241" s="36" t="s">
        <v>47</v>
      </c>
      <c r="I241" s="36" t="s">
        <v>378</v>
      </c>
      <c r="J241" s="46" t="s">
        <v>198</v>
      </c>
      <c r="K241" s="47">
        <v>2.97</v>
      </c>
      <c r="L241" s="48">
        <v>0.15</v>
      </c>
      <c r="M241" s="49">
        <v>0.1</v>
      </c>
      <c r="N241" s="36">
        <v>3.1499999999999901</v>
      </c>
      <c r="O241" s="36">
        <v>2.6499999999999901</v>
      </c>
      <c r="P241" s="36">
        <v>4</v>
      </c>
      <c r="Q241" s="36">
        <v>4</v>
      </c>
      <c r="R241" s="50">
        <v>3.1968969336050268</v>
      </c>
      <c r="S241" s="50">
        <v>2.8454421598261495</v>
      </c>
      <c r="T241" s="50">
        <v>4.0595516617206826</v>
      </c>
      <c r="U241" s="50">
        <v>4.2950070336998643</v>
      </c>
      <c r="V241" s="50">
        <v>1.048</v>
      </c>
      <c r="W241" s="50">
        <v>1.0491546019013618</v>
      </c>
      <c r="X241" s="50">
        <v>0.9900149407564014</v>
      </c>
      <c r="Y241" s="50">
        <v>0.9747474747474747</v>
      </c>
      <c r="Z241" s="50">
        <v>1.0229906875525066</v>
      </c>
      <c r="AA241" s="51">
        <v>1.02</v>
      </c>
      <c r="AB241" s="51">
        <v>1</v>
      </c>
      <c r="AC241" s="51">
        <v>1</v>
      </c>
      <c r="AD241" s="51">
        <v>1</v>
      </c>
      <c r="AE241" s="51">
        <v>1</v>
      </c>
      <c r="AF241" s="51">
        <v>1</v>
      </c>
      <c r="AG241" s="52">
        <v>1</v>
      </c>
      <c r="AH241" s="52">
        <v>0.98</v>
      </c>
      <c r="AI241" s="53">
        <v>145</v>
      </c>
      <c r="AJ241" s="53">
        <v>34</v>
      </c>
      <c r="AK241" s="51">
        <v>3.0687749175406536</v>
      </c>
      <c r="AL241" s="51">
        <v>3.1009330408720444</v>
      </c>
      <c r="AM241" s="51">
        <v>2.93199472169414</v>
      </c>
      <c r="AN241" s="51">
        <v>2.9190118374139415</v>
      </c>
      <c r="AO241" s="51">
        <v>3.0416098921583989</v>
      </c>
      <c r="AP241" s="51">
        <v>3.0219975330553552</v>
      </c>
      <c r="AQ241" s="51">
        <v>2.9994032962462085</v>
      </c>
      <c r="AR241" s="51"/>
      <c r="AS241" s="8"/>
      <c r="AT241" s="54">
        <v>3.0808384021081023</v>
      </c>
      <c r="AU241" s="54">
        <v>2.6141398378445597</v>
      </c>
      <c r="AV241" s="55">
        <v>3.0842326214562532</v>
      </c>
      <c r="AW241" s="55">
        <v>2.7219281943404416</v>
      </c>
      <c r="AX241" s="56">
        <v>-6.9161597891887805E-2</v>
      </c>
      <c r="AY241" s="56">
        <v>-3.586016215543042E-2</v>
      </c>
      <c r="AZ241" s="56">
        <v>-0.10502176004731822</v>
      </c>
      <c r="BA241" s="56">
        <v>-3.3301435736457385E-2</v>
      </c>
      <c r="BB241" s="61">
        <v>-137</v>
      </c>
      <c r="BC241" s="57">
        <v>105</v>
      </c>
      <c r="BD241" s="57">
        <v>-123</v>
      </c>
      <c r="BE241" s="57">
        <v>-152</v>
      </c>
      <c r="BF241" s="95">
        <v>0.57812435581706345</v>
      </c>
      <c r="BG241" s="58">
        <v>0.4889014227532183</v>
      </c>
      <c r="BH241" s="58">
        <v>0.55185969923081102</v>
      </c>
      <c r="BI241" s="58">
        <v>0.60298584476021011</v>
      </c>
      <c r="BJ241" s="57">
        <v>-128</v>
      </c>
      <c r="BK241" s="57">
        <v>113</v>
      </c>
      <c r="BL241" s="57">
        <v>-112</v>
      </c>
      <c r="BM241" s="57">
        <v>-139</v>
      </c>
      <c r="BN241" s="58">
        <v>0.56117894947945146</v>
      </c>
      <c r="BO241" s="58">
        <v>0.46940633075794447</v>
      </c>
      <c r="BP241" s="58">
        <v>0.52915636341996064</v>
      </c>
      <c r="BQ241" s="58">
        <v>0.58231649511377914</v>
      </c>
      <c r="BR241" s="36">
        <v>2.1</v>
      </c>
      <c r="BS241" s="36">
        <v>4.95</v>
      </c>
      <c r="BT241" s="36">
        <v>0.14785000000000001</v>
      </c>
      <c r="BU241" s="36">
        <v>0.28588999999999998</v>
      </c>
      <c r="BV241" s="36">
        <v>0.32453202865153802</v>
      </c>
      <c r="BW241" s="36">
        <v>0.40495999999999999</v>
      </c>
    </row>
    <row r="242" spans="1:75" ht="16.75" customHeight="1" x14ac:dyDescent="0.2">
      <c r="A242" t="str">
        <f t="shared" si="9"/>
        <v>2025020090 EDM</v>
      </c>
      <c r="B242">
        <v>2025020090</v>
      </c>
      <c r="C242" s="35">
        <v>45949</v>
      </c>
      <c r="D242" s="45" t="s">
        <v>6</v>
      </c>
      <c r="E242" s="36" t="s">
        <v>17</v>
      </c>
      <c r="F242" s="45">
        <v>0</v>
      </c>
      <c r="G242" s="45">
        <v>1</v>
      </c>
      <c r="H242" s="36" t="s">
        <v>26</v>
      </c>
      <c r="I242" s="36" t="s">
        <v>429</v>
      </c>
      <c r="J242" s="46" t="s">
        <v>163</v>
      </c>
      <c r="K242" s="47">
        <v>2.97</v>
      </c>
      <c r="L242" s="48">
        <v>0.15</v>
      </c>
      <c r="M242" s="49">
        <v>0.1</v>
      </c>
      <c r="N242" s="36">
        <v>3.1499999999999901</v>
      </c>
      <c r="O242" s="36">
        <v>2.7999999999999901</v>
      </c>
      <c r="P242" s="36">
        <v>1.8</v>
      </c>
      <c r="Q242" s="36">
        <v>2.2000000000000002</v>
      </c>
      <c r="R242" s="50">
        <v>3.3349067586065515</v>
      </c>
      <c r="S242" s="50">
        <v>2.7735861199155929</v>
      </c>
      <c r="T242" s="50">
        <v>1.9056610049180356</v>
      </c>
      <c r="U242" s="50">
        <v>2.1792462370765451</v>
      </c>
      <c r="V242" s="50">
        <v>0.95</v>
      </c>
      <c r="W242" s="50">
        <v>0.92554174501717079</v>
      </c>
      <c r="X242" s="50">
        <v>1.0313007270976984</v>
      </c>
      <c r="Y242" s="50">
        <v>0.97296704648716803</v>
      </c>
      <c r="Z242" s="50">
        <v>0.97720079705144736</v>
      </c>
      <c r="AA242" s="51">
        <v>0.99</v>
      </c>
      <c r="AB242" s="51">
        <v>1.01</v>
      </c>
      <c r="AC242" s="51">
        <v>1</v>
      </c>
      <c r="AD242" s="51">
        <v>1</v>
      </c>
      <c r="AE242" s="51">
        <v>1</v>
      </c>
      <c r="AF242" s="51">
        <v>1</v>
      </c>
      <c r="AG242" s="52">
        <v>1</v>
      </c>
      <c r="AH242" s="52">
        <v>1</v>
      </c>
      <c r="AI242" s="53">
        <v>156</v>
      </c>
      <c r="AJ242" s="53">
        <v>92</v>
      </c>
      <c r="AK242" s="51">
        <v>3.3933392567030838</v>
      </c>
      <c r="AL242" s="51">
        <v>3.3631356956832761</v>
      </c>
      <c r="AM242" s="51">
        <v>2.7941986047867462</v>
      </c>
      <c r="AN242" s="51">
        <v>2.7911067320560732</v>
      </c>
      <c r="AO242" s="51">
        <v>2.7217195169121497</v>
      </c>
      <c r="AP242" s="51">
        <v>2.7200141744361797</v>
      </c>
      <c r="AQ242" s="51">
        <v>2.7304931037176505</v>
      </c>
      <c r="AR242" s="51"/>
      <c r="AS242" s="8"/>
      <c r="AT242" s="54">
        <v>3.2569937674964025</v>
      </c>
      <c r="AU242" s="54">
        <v>2.7892348497265198</v>
      </c>
      <c r="AV242" s="55">
        <v>3.2569937674964025</v>
      </c>
      <c r="AW242" s="55">
        <v>2.8490168729923435</v>
      </c>
      <c r="AX242" s="56">
        <v>0.10699376749641232</v>
      </c>
      <c r="AY242" s="56">
        <v>-1.0765150273470248E-2</v>
      </c>
      <c r="AZ242" s="56">
        <v>9.622861722294207E-2</v>
      </c>
      <c r="BA242" s="56">
        <v>0.11775891776988257</v>
      </c>
      <c r="BB242" s="61">
        <v>-136</v>
      </c>
      <c r="BC242" s="57">
        <v>-131</v>
      </c>
      <c r="BD242" s="57">
        <v>-105</v>
      </c>
      <c r="BE242" s="57">
        <v>120</v>
      </c>
      <c r="BF242" s="95">
        <v>0.5761876076654856</v>
      </c>
      <c r="BG242" s="58">
        <v>0.56714616190672984</v>
      </c>
      <c r="BH242" s="58">
        <v>0.51230846653556394</v>
      </c>
      <c r="BI242" s="58">
        <v>0.45470213424310946</v>
      </c>
      <c r="BJ242" s="57">
        <v>-131</v>
      </c>
      <c r="BK242" s="57">
        <v>-136</v>
      </c>
      <c r="BL242" s="57">
        <v>-109</v>
      </c>
      <c r="BM242" s="57">
        <v>116</v>
      </c>
      <c r="BN242" s="58">
        <v>0.56656914691776006</v>
      </c>
      <c r="BO242" s="58">
        <v>0.57684009300772954</v>
      </c>
      <c r="BP242" s="58">
        <v>0.52239703710357188</v>
      </c>
      <c r="BQ242" s="58">
        <v>0.46285162633300869</v>
      </c>
      <c r="BR242" s="36">
        <v>2.1</v>
      </c>
      <c r="BS242" s="36">
        <v>5</v>
      </c>
      <c r="BT242" s="36">
        <v>0.14223</v>
      </c>
      <c r="BU242" s="36">
        <v>0.28055000000000002</v>
      </c>
      <c r="BV242" s="36">
        <v>0.31908964764222802</v>
      </c>
      <c r="BW242" s="36">
        <v>0.40133000000000002</v>
      </c>
    </row>
    <row r="243" spans="1:75" ht="16.75" customHeight="1" x14ac:dyDescent="0.2">
      <c r="A243" t="str">
        <f t="shared" si="9"/>
        <v>2025020090 DET</v>
      </c>
      <c r="B243">
        <v>2025020090</v>
      </c>
      <c r="C243" s="35">
        <v>45949</v>
      </c>
      <c r="D243" s="45" t="s">
        <v>9</v>
      </c>
      <c r="E243" s="36" t="s">
        <v>30</v>
      </c>
      <c r="F243" s="45">
        <v>1</v>
      </c>
      <c r="G243" s="45">
        <v>0</v>
      </c>
      <c r="H243" s="36" t="s">
        <v>27</v>
      </c>
      <c r="I243" s="36" t="s">
        <v>495</v>
      </c>
      <c r="J243" s="46" t="s">
        <v>161</v>
      </c>
      <c r="K243" s="47">
        <v>2.97</v>
      </c>
      <c r="L243" s="48">
        <v>0.15</v>
      </c>
      <c r="M243" s="49">
        <v>0.1</v>
      </c>
      <c r="N243" s="36">
        <v>2.7999999999999901</v>
      </c>
      <c r="O243" s="36">
        <v>3.1499999999999901</v>
      </c>
      <c r="P243" s="36">
        <v>2.2000000000000002</v>
      </c>
      <c r="Q243" s="36">
        <v>1.8</v>
      </c>
      <c r="R243" s="50">
        <v>2.8115951488164157</v>
      </c>
      <c r="S243" s="50">
        <v>3.0406259186965539</v>
      </c>
      <c r="T243" s="50">
        <v>2.2091104740700493</v>
      </c>
      <c r="U243" s="50">
        <v>1.7375005249694651</v>
      </c>
      <c r="V243" s="50">
        <v>1.05</v>
      </c>
      <c r="W243" s="50">
        <v>1.0725047827848808</v>
      </c>
      <c r="X243" s="50">
        <v>0.94080761103930843</v>
      </c>
      <c r="Y243" s="50">
        <v>1.1425384702703985</v>
      </c>
      <c r="Z243" s="50">
        <v>0.98956772516998148</v>
      </c>
      <c r="AA243" s="51">
        <v>0.99</v>
      </c>
      <c r="AB243" s="51">
        <v>1</v>
      </c>
      <c r="AC243" s="51">
        <v>1</v>
      </c>
      <c r="AD243" s="51">
        <v>1</v>
      </c>
      <c r="AE243" s="51">
        <v>1</v>
      </c>
      <c r="AF243" s="51">
        <v>1</v>
      </c>
      <c r="AG243" s="52">
        <v>1</v>
      </c>
      <c r="AH243" s="52">
        <v>1</v>
      </c>
      <c r="AI243" s="53">
        <v>147</v>
      </c>
      <c r="AJ243" s="53">
        <v>105</v>
      </c>
      <c r="AK243" s="51">
        <v>2.8897121280668894</v>
      </c>
      <c r="AL243" s="51">
        <v>2.8689573110581224</v>
      </c>
      <c r="AM243" s="51">
        <v>3.0629631594801641</v>
      </c>
      <c r="AN243" s="51">
        <v>3.0596125733626223</v>
      </c>
      <c r="AO243" s="51">
        <v>3.0723860656278403</v>
      </c>
      <c r="AP243" s="51">
        <v>3.0628639468022794</v>
      </c>
      <c r="AQ243" s="51">
        <v>3.0310094860062451</v>
      </c>
      <c r="AR243" s="51"/>
      <c r="AS243" s="8"/>
      <c r="AT243" s="54">
        <v>2.7892348497265198</v>
      </c>
      <c r="AU243" s="54">
        <v>3.2569937674964025</v>
      </c>
      <c r="AV243" s="55">
        <v>2.8490168729923435</v>
      </c>
      <c r="AW243" s="55">
        <v>3.2569937674964025</v>
      </c>
      <c r="AX243" s="56">
        <v>-1.0765150273470248E-2</v>
      </c>
      <c r="AY243" s="56">
        <v>0.10699376749641232</v>
      </c>
      <c r="AZ243" s="56">
        <v>9.622861722294207E-2</v>
      </c>
      <c r="BA243" s="56">
        <v>-0.11775891776988257</v>
      </c>
      <c r="BB243" s="61">
        <v>136</v>
      </c>
      <c r="BC243" s="57">
        <v>131</v>
      </c>
      <c r="BD243" s="57">
        <v>105</v>
      </c>
      <c r="BE243" s="57">
        <v>-120</v>
      </c>
      <c r="BF243" s="95">
        <v>0.4238123923345144</v>
      </c>
      <c r="BG243" s="58">
        <v>0.43285383809327016</v>
      </c>
      <c r="BH243" s="58">
        <v>0.48769153346443606</v>
      </c>
      <c r="BI243" s="58">
        <v>0.54529786575689054</v>
      </c>
      <c r="BJ243" s="57">
        <v>131</v>
      </c>
      <c r="BK243" s="57">
        <v>136</v>
      </c>
      <c r="BL243" s="57">
        <v>109</v>
      </c>
      <c r="BM243" s="57">
        <v>-116</v>
      </c>
      <c r="BN243" s="58">
        <v>0.43343085308223994</v>
      </c>
      <c r="BO243" s="58">
        <v>0.42315990699227052</v>
      </c>
      <c r="BP243" s="58">
        <v>0.47760296289642812</v>
      </c>
      <c r="BQ243" s="58">
        <v>0.53714837366699131</v>
      </c>
      <c r="BR243" s="36">
        <v>2.15</v>
      </c>
      <c r="BS243" s="36">
        <v>2.15</v>
      </c>
      <c r="BT243" s="36">
        <v>0.49545</v>
      </c>
      <c r="BU243" s="36">
        <v>0.73007999999999995</v>
      </c>
      <c r="BV243" s="36">
        <v>0.79921182266009805</v>
      </c>
      <c r="BW243" s="36">
        <v>0.81657999999999997</v>
      </c>
    </row>
    <row r="244" spans="1:75" ht="16.75" customHeight="1" x14ac:dyDescent="0.2">
      <c r="A244" t="str">
        <f t="shared" si="9"/>
        <v>2025020091 ANA</v>
      </c>
      <c r="B244">
        <v>2025020091</v>
      </c>
      <c r="C244" s="35">
        <v>45949</v>
      </c>
      <c r="D244" s="45" t="s">
        <v>6</v>
      </c>
      <c r="E244" s="36" t="s">
        <v>48</v>
      </c>
      <c r="F244" s="45">
        <v>2</v>
      </c>
      <c r="G244" s="45">
        <v>1</v>
      </c>
      <c r="H244" s="36" t="s">
        <v>44</v>
      </c>
      <c r="I244" s="36" t="s">
        <v>449</v>
      </c>
      <c r="J244" s="46" t="s">
        <v>146</v>
      </c>
      <c r="K244" s="47">
        <v>2.97</v>
      </c>
      <c r="L244" s="48">
        <v>0.15</v>
      </c>
      <c r="M244" s="49">
        <v>0.1</v>
      </c>
      <c r="N244" s="36">
        <v>3.19999999999999</v>
      </c>
      <c r="O244" s="36">
        <v>2.94999999999999</v>
      </c>
      <c r="P244" s="36">
        <v>4</v>
      </c>
      <c r="Q244" s="36">
        <v>2.2999999999999998</v>
      </c>
      <c r="R244" s="50">
        <v>3.1519545064340408</v>
      </c>
      <c r="S244" s="50">
        <v>3.4172172387076665</v>
      </c>
      <c r="T244" s="50">
        <v>3.9399431330425632</v>
      </c>
      <c r="U244" s="50">
        <v>2.6642710674670038</v>
      </c>
      <c r="V244" s="50">
        <v>0.96</v>
      </c>
      <c r="W244" s="50">
        <v>0.96305398776725637</v>
      </c>
      <c r="X244" s="50">
        <v>1.147106109432007</v>
      </c>
      <c r="Y244" s="50">
        <v>0.876418092036097</v>
      </c>
      <c r="Z244" s="50">
        <v>0.95358765852122496</v>
      </c>
      <c r="AA244" s="51">
        <v>1</v>
      </c>
      <c r="AB244" s="51">
        <v>1</v>
      </c>
      <c r="AC244" s="51">
        <v>1</v>
      </c>
      <c r="AD244" s="51">
        <v>1</v>
      </c>
      <c r="AE244" s="51">
        <v>1</v>
      </c>
      <c r="AF244" s="51">
        <v>1</v>
      </c>
      <c r="AG244" s="52">
        <v>1</v>
      </c>
      <c r="AH244" s="52">
        <v>1</v>
      </c>
      <c r="AI244" s="53">
        <v>141</v>
      </c>
      <c r="AJ244" s="53">
        <v>99</v>
      </c>
      <c r="AK244" s="51">
        <v>2.8137162025141822</v>
      </c>
      <c r="AL244" s="51">
        <v>2.8762717775012887</v>
      </c>
      <c r="AM244" s="51">
        <v>3.2590769736332508</v>
      </c>
      <c r="AN244" s="51">
        <v>3.2827980133944128</v>
      </c>
      <c r="AO244" s="51">
        <v>3.1346537257906979</v>
      </c>
      <c r="AP244" s="51">
        <v>3.1532480947197348</v>
      </c>
      <c r="AQ244" s="51">
        <v>3.1078155802273715</v>
      </c>
      <c r="AR244" s="51"/>
      <c r="AS244" s="8"/>
      <c r="AT244" s="54">
        <v>3.04</v>
      </c>
      <c r="AU244" s="54">
        <v>2.85</v>
      </c>
      <c r="AV244" s="55">
        <v>2.8475471794958223</v>
      </c>
      <c r="AW244" s="55">
        <v>2.8134813799119227</v>
      </c>
      <c r="AX244" s="56">
        <v>-0.15999999999998993</v>
      </c>
      <c r="AY244" s="56">
        <v>-9.9999999999989875E-2</v>
      </c>
      <c r="AZ244" s="56">
        <v>-0.2599999999999798</v>
      </c>
      <c r="BA244" s="56">
        <v>-6.0000000000000053E-2</v>
      </c>
      <c r="BB244" s="61">
        <v>-117</v>
      </c>
      <c r="BC244" s="57">
        <v>-119</v>
      </c>
      <c r="BD244" s="57">
        <v>106</v>
      </c>
      <c r="BE244" s="57">
        <v>132</v>
      </c>
      <c r="BF244" s="95">
        <v>0.53910999999999998</v>
      </c>
      <c r="BG244" s="58">
        <v>0.54417800000000005</v>
      </c>
      <c r="BH244" s="58">
        <v>0.48562876073401817</v>
      </c>
      <c r="BI244" s="58">
        <v>0.43035200000000007</v>
      </c>
      <c r="BJ244" s="57">
        <v>-105</v>
      </c>
      <c r="BK244" s="57">
        <v>-102</v>
      </c>
      <c r="BL244" s="57">
        <v>126</v>
      </c>
      <c r="BM244" s="57">
        <v>154</v>
      </c>
      <c r="BN244" s="58">
        <v>0.51263288766217974</v>
      </c>
      <c r="BO244" s="58">
        <v>0.50616336988973232</v>
      </c>
      <c r="BP244" s="58">
        <v>0.44310863078199292</v>
      </c>
      <c r="BQ244" s="58">
        <v>0.39293380489129437</v>
      </c>
      <c r="BR244" s="36">
        <v>2.15</v>
      </c>
      <c r="BS244" s="36">
        <v>2.2000000000000002</v>
      </c>
      <c r="BT244" s="36">
        <v>0.48564000000000002</v>
      </c>
      <c r="BU244" s="36">
        <v>0.72055000000000002</v>
      </c>
      <c r="BV244" s="36">
        <v>0.79059688391485605</v>
      </c>
      <c r="BW244" s="36">
        <v>0.80915000000000004</v>
      </c>
    </row>
    <row r="245" spans="1:75" ht="16.75" customHeight="1" x14ac:dyDescent="0.2">
      <c r="A245" t="str">
        <f t="shared" si="9"/>
        <v>2025020091 CHI</v>
      </c>
      <c r="B245">
        <v>2025020091</v>
      </c>
      <c r="C245" s="35">
        <v>45949</v>
      </c>
      <c r="D245" s="45" t="s">
        <v>9</v>
      </c>
      <c r="E245" s="36" t="s">
        <v>14</v>
      </c>
      <c r="F245" s="45">
        <v>1</v>
      </c>
      <c r="G245" s="45">
        <v>2</v>
      </c>
      <c r="H245" s="36" t="s">
        <v>45</v>
      </c>
      <c r="I245" s="36" t="s">
        <v>328</v>
      </c>
      <c r="J245" s="46" t="s">
        <v>155</v>
      </c>
      <c r="K245" s="47">
        <v>2.97</v>
      </c>
      <c r="L245" s="48">
        <v>0.15</v>
      </c>
      <c r="M245" s="49">
        <v>0.1</v>
      </c>
      <c r="N245" s="36">
        <v>2.94999999999999</v>
      </c>
      <c r="O245" s="36">
        <v>3.19999999999999</v>
      </c>
      <c r="P245" s="36">
        <v>2.2999999999999998</v>
      </c>
      <c r="Q245" s="36">
        <v>4</v>
      </c>
      <c r="R245" s="50">
        <v>2.7292653039042412</v>
      </c>
      <c r="S245" s="50">
        <v>3.8164510035596289</v>
      </c>
      <c r="T245" s="50">
        <v>2.1279017623660259</v>
      </c>
      <c r="U245" s="50">
        <v>4.7705637544495501</v>
      </c>
      <c r="V245" s="50">
        <v>1.0349999999999999</v>
      </c>
      <c r="W245" s="50">
        <v>1.0329456510400874</v>
      </c>
      <c r="X245" s="50">
        <v>1.0973323143546299</v>
      </c>
      <c r="Y245" s="50">
        <v>0.9473791927657178</v>
      </c>
      <c r="Z245" s="50">
        <v>0.91900063429328416</v>
      </c>
      <c r="AA245" s="51">
        <v>1</v>
      </c>
      <c r="AB245" s="51">
        <v>1</v>
      </c>
      <c r="AC245" s="51">
        <v>1</v>
      </c>
      <c r="AD245" s="51">
        <v>1</v>
      </c>
      <c r="AE245" s="51">
        <v>1</v>
      </c>
      <c r="AF245" s="51">
        <v>1</v>
      </c>
      <c r="AG245" s="52">
        <v>1.01</v>
      </c>
      <c r="AH245" s="52">
        <v>1</v>
      </c>
      <c r="AI245" s="53">
        <v>149</v>
      </c>
      <c r="AJ245" s="53">
        <v>107</v>
      </c>
      <c r="AK245" s="51">
        <v>2.6029617333472084</v>
      </c>
      <c r="AL245" s="51">
        <v>2.6128868158076899</v>
      </c>
      <c r="AM245" s="51">
        <v>3.4069051450130607</v>
      </c>
      <c r="AN245" s="51">
        <v>3.4683370237950459</v>
      </c>
      <c r="AO245" s="51">
        <v>3.3195976215218543</v>
      </c>
      <c r="AP245" s="51">
        <v>3.3477561122466568</v>
      </c>
      <c r="AQ245" s="51">
        <v>3.1309479892440559</v>
      </c>
      <c r="AR245" s="51"/>
      <c r="AS245" s="8"/>
      <c r="AT245" s="54">
        <v>2.85</v>
      </c>
      <c r="AU245" s="54">
        <v>3.04</v>
      </c>
      <c r="AV245" s="55">
        <v>2.8134813799119227</v>
      </c>
      <c r="AW245" s="55">
        <v>2.8475471794958223</v>
      </c>
      <c r="AX245" s="56">
        <v>-9.9999999999989875E-2</v>
      </c>
      <c r="AY245" s="56">
        <v>-0.15999999999998993</v>
      </c>
      <c r="AZ245" s="56">
        <v>-0.2599999999999798</v>
      </c>
      <c r="BA245" s="56">
        <v>6.0000000000000053E-2</v>
      </c>
      <c r="BB245" s="61">
        <v>117</v>
      </c>
      <c r="BC245" s="57">
        <v>119</v>
      </c>
      <c r="BD245" s="57">
        <v>-106</v>
      </c>
      <c r="BE245" s="57">
        <v>-132</v>
      </c>
      <c r="BF245" s="95">
        <v>0.46089000000000002</v>
      </c>
      <c r="BG245" s="58">
        <v>0.455822</v>
      </c>
      <c r="BH245" s="58">
        <v>0.51437123926598183</v>
      </c>
      <c r="BI245" s="58">
        <v>0.56964799999999993</v>
      </c>
      <c r="BJ245" s="57">
        <v>105</v>
      </c>
      <c r="BK245" s="57">
        <v>102</v>
      </c>
      <c r="BL245" s="57">
        <v>-126</v>
      </c>
      <c r="BM245" s="57">
        <v>-154</v>
      </c>
      <c r="BN245" s="58">
        <v>0.48736711233782026</v>
      </c>
      <c r="BO245" s="58">
        <v>0.49383663011026774</v>
      </c>
      <c r="BP245" s="58">
        <v>0.55689136921800708</v>
      </c>
      <c r="BQ245" s="58">
        <v>0.60706619510870563</v>
      </c>
      <c r="BR245" s="36">
        <v>2.15</v>
      </c>
      <c r="BS245" s="36">
        <v>2.25</v>
      </c>
      <c r="BT245" s="36">
        <v>0.47515000000000002</v>
      </c>
      <c r="BU245" s="36">
        <v>0.71192</v>
      </c>
      <c r="BV245" s="36">
        <v>0.78416513377465902</v>
      </c>
      <c r="BW245" s="36">
        <v>0.80405000000000004</v>
      </c>
    </row>
    <row r="246" spans="1:75" ht="16.75" customHeight="1" x14ac:dyDescent="0.2">
      <c r="A246" t="str">
        <f t="shared" si="9"/>
        <v>2025020092 BOS</v>
      </c>
      <c r="B246">
        <v>2025020092</v>
      </c>
      <c r="C246" s="35">
        <v>45949</v>
      </c>
      <c r="D246" s="45" t="s">
        <v>6</v>
      </c>
      <c r="E246" s="36" t="s">
        <v>7</v>
      </c>
      <c r="F246" s="45">
        <v>0</v>
      </c>
      <c r="G246" s="45">
        <v>1</v>
      </c>
      <c r="H246" s="36" t="s">
        <v>26</v>
      </c>
      <c r="I246" s="36" t="s">
        <v>404</v>
      </c>
      <c r="J246" s="46" t="s">
        <v>149</v>
      </c>
      <c r="K246" s="47">
        <v>2.97</v>
      </c>
      <c r="L246" s="48">
        <v>0.15</v>
      </c>
      <c r="M246" s="49">
        <v>0.1</v>
      </c>
      <c r="N246" s="36">
        <v>2.44999999999999</v>
      </c>
      <c r="O246" s="36">
        <v>3.44999999999999</v>
      </c>
      <c r="P246" s="36">
        <v>2.46</v>
      </c>
      <c r="Q246" s="36">
        <v>3.86</v>
      </c>
      <c r="R246" s="50">
        <v>2.5387957581069567</v>
      </c>
      <c r="S246" s="50">
        <v>2.8948982573370095</v>
      </c>
      <c r="T246" s="50">
        <v>2.5491581897727102</v>
      </c>
      <c r="U246" s="50">
        <v>3.2389296444408373</v>
      </c>
      <c r="V246" s="50">
        <v>0.95</v>
      </c>
      <c r="W246" s="50">
        <v>0.92554174501717079</v>
      </c>
      <c r="X246" s="50">
        <v>0.99029216313527835</v>
      </c>
      <c r="Y246" s="50">
        <v>1.0301483636857989</v>
      </c>
      <c r="Z246" s="50">
        <v>1.0786654680671772</v>
      </c>
      <c r="AA246" s="51">
        <v>1</v>
      </c>
      <c r="AB246" s="51">
        <v>1</v>
      </c>
      <c r="AC246" s="51">
        <v>1</v>
      </c>
      <c r="AD246" s="51">
        <v>1</v>
      </c>
      <c r="AE246" s="51">
        <v>1</v>
      </c>
      <c r="AF246" s="51">
        <v>1</v>
      </c>
      <c r="AG246" s="52">
        <v>1.01</v>
      </c>
      <c r="AH246" s="52">
        <v>0.99</v>
      </c>
      <c r="AI246" s="53">
        <v>170</v>
      </c>
      <c r="AJ246" s="53">
        <v>41</v>
      </c>
      <c r="AK246" s="51">
        <v>2.66</v>
      </c>
      <c r="AL246" s="51">
        <v>2.6419748001910301</v>
      </c>
      <c r="AM246" s="51">
        <v>3.0827875287326596</v>
      </c>
      <c r="AN246" s="51">
        <v>3.0546041380233118</v>
      </c>
      <c r="AO246" s="51">
        <v>3.2734588406478737</v>
      </c>
      <c r="AP246" s="51">
        <v>3.2508340321142848</v>
      </c>
      <c r="AQ246" s="51">
        <v>3.3252964526320707</v>
      </c>
      <c r="AR246" s="51"/>
      <c r="AS246" s="8"/>
      <c r="AT246" s="54">
        <v>2.6611473617883719</v>
      </c>
      <c r="AU246" s="54">
        <v>3.5608578730773597</v>
      </c>
      <c r="AV246" s="55">
        <v>2.634799368107299</v>
      </c>
      <c r="AW246" s="55">
        <v>3.6739173638217086</v>
      </c>
      <c r="AX246" s="56">
        <v>0.21114736178838189</v>
      </c>
      <c r="AY246" s="56">
        <v>0.11085787307736972</v>
      </c>
      <c r="AZ246" s="56">
        <v>0.32200523486575161</v>
      </c>
      <c r="BA246" s="56">
        <v>0.10028948871101218</v>
      </c>
      <c r="BB246" s="61">
        <v>178</v>
      </c>
      <c r="BC246" s="57">
        <v>-146</v>
      </c>
      <c r="BD246" s="57">
        <v>-118</v>
      </c>
      <c r="BE246" s="57">
        <v>109</v>
      </c>
      <c r="BF246" s="95">
        <v>0.36014389832738164</v>
      </c>
      <c r="BG246" s="58">
        <v>0.59424040758967767</v>
      </c>
      <c r="BH246" s="58">
        <v>0.54160634984482703</v>
      </c>
      <c r="BI246" s="58">
        <v>0.47942535804441921</v>
      </c>
      <c r="BJ246" s="57">
        <v>193</v>
      </c>
      <c r="BK246" s="57">
        <v>-155</v>
      </c>
      <c r="BL246" s="57">
        <v>-126</v>
      </c>
      <c r="BM246" s="57">
        <v>103</v>
      </c>
      <c r="BN246" s="58">
        <v>0.34095761561575927</v>
      </c>
      <c r="BO246" s="58">
        <v>0.6086030469891569</v>
      </c>
      <c r="BP246" s="58">
        <v>0.5574981040055258</v>
      </c>
      <c r="BQ246" s="58">
        <v>0.49312530723408177</v>
      </c>
      <c r="BR246" s="36">
        <v>2.15</v>
      </c>
      <c r="BS246" s="36">
        <v>2.2999999999999998</v>
      </c>
      <c r="BT246" s="36">
        <v>0.46611999999999998</v>
      </c>
      <c r="BU246" s="36">
        <v>0.70379999999999998</v>
      </c>
      <c r="BV246" s="36">
        <v>0.77517842981760499</v>
      </c>
      <c r="BW246" s="36">
        <v>0.79588000000000003</v>
      </c>
    </row>
    <row r="247" spans="1:75" ht="16.75" customHeight="1" x14ac:dyDescent="0.2">
      <c r="A247" t="str">
        <f t="shared" si="9"/>
        <v>2025020092 UTA</v>
      </c>
      <c r="B247">
        <v>2025020092</v>
      </c>
      <c r="C247" s="35">
        <v>45949</v>
      </c>
      <c r="D247" s="45" t="s">
        <v>9</v>
      </c>
      <c r="E247" s="36" t="s">
        <v>15</v>
      </c>
      <c r="F247" s="45">
        <v>1</v>
      </c>
      <c r="G247" s="45">
        <v>0</v>
      </c>
      <c r="H247" s="36" t="s">
        <v>27</v>
      </c>
      <c r="I247" s="36" t="s">
        <v>426</v>
      </c>
      <c r="J247" s="46" t="s">
        <v>192</v>
      </c>
      <c r="K247" s="47">
        <v>2.97</v>
      </c>
      <c r="L247" s="48">
        <v>0.15</v>
      </c>
      <c r="M247" s="49">
        <v>0.1</v>
      </c>
      <c r="N247" s="36">
        <v>3.44999999999999</v>
      </c>
      <c r="O247" s="36">
        <v>2.44999999999999</v>
      </c>
      <c r="P247" s="36">
        <v>3.86</v>
      </c>
      <c r="Q247" s="36">
        <v>2.46</v>
      </c>
      <c r="R247" s="50">
        <v>2.8730682166259935</v>
      </c>
      <c r="S247" s="50">
        <v>2.8071519334103718</v>
      </c>
      <c r="T247" s="50">
        <v>3.2145053090366282</v>
      </c>
      <c r="U247" s="50">
        <v>2.8186096964038954</v>
      </c>
      <c r="V247" s="50">
        <v>1.05</v>
      </c>
      <c r="W247" s="50">
        <v>1.0725047827848808</v>
      </c>
      <c r="X247" s="50">
        <v>1.0379755988998853</v>
      </c>
      <c r="Y247" s="50">
        <v>0.89562289562289565</v>
      </c>
      <c r="Z247" s="50">
        <v>1.052880219127303</v>
      </c>
      <c r="AA247" s="51">
        <v>1</v>
      </c>
      <c r="AB247" s="51">
        <v>1</v>
      </c>
      <c r="AC247" s="51">
        <v>1</v>
      </c>
      <c r="AD247" s="51">
        <v>1</v>
      </c>
      <c r="AE247" s="51">
        <v>1</v>
      </c>
      <c r="AF247" s="51">
        <v>1</v>
      </c>
      <c r="AG247" s="52">
        <v>1</v>
      </c>
      <c r="AH247" s="52">
        <v>1</v>
      </c>
      <c r="AI247" s="53">
        <v>151</v>
      </c>
      <c r="AJ247" s="53">
        <v>54</v>
      </c>
      <c r="AK247" s="51">
        <v>3.0595406401468228</v>
      </c>
      <c r="AL247" s="51">
        <v>3.0366913330048577</v>
      </c>
      <c r="AM247" s="51">
        <v>2.9411677245117769</v>
      </c>
      <c r="AN247" s="51">
        <v>2.921065355846566</v>
      </c>
      <c r="AO247" s="51">
        <v>3.1383941969630089</v>
      </c>
      <c r="AP247" s="51">
        <v>3.1109742788344694</v>
      </c>
      <c r="AQ247" s="51">
        <v>3.0966973182741109</v>
      </c>
      <c r="AR247" s="51"/>
      <c r="AS247" s="8"/>
      <c r="AT247" s="54">
        <v>3.5608578730773597</v>
      </c>
      <c r="AU247" s="54">
        <v>2.6611473617883719</v>
      </c>
      <c r="AV247" s="55">
        <v>3.6739173638217086</v>
      </c>
      <c r="AW247" s="55">
        <v>2.634799368107299</v>
      </c>
      <c r="AX247" s="56">
        <v>0.11085787307736972</v>
      </c>
      <c r="AY247" s="56">
        <v>0.21114736178838189</v>
      </c>
      <c r="AZ247" s="56">
        <v>0.32200523486575161</v>
      </c>
      <c r="BA247" s="56">
        <v>-0.10028948871101218</v>
      </c>
      <c r="BB247" s="61">
        <v>-178</v>
      </c>
      <c r="BC247" s="57">
        <v>146</v>
      </c>
      <c r="BD247" s="57">
        <v>118</v>
      </c>
      <c r="BE247" s="57">
        <v>-109</v>
      </c>
      <c r="BF247" s="95">
        <v>0.6398561016726183</v>
      </c>
      <c r="BG247" s="58">
        <v>0.40575959241032239</v>
      </c>
      <c r="BH247" s="58">
        <v>0.45839365015517297</v>
      </c>
      <c r="BI247" s="58">
        <v>0.52057464195558079</v>
      </c>
      <c r="BJ247" s="57">
        <v>-193</v>
      </c>
      <c r="BK247" s="57">
        <v>155</v>
      </c>
      <c r="BL247" s="57">
        <v>126</v>
      </c>
      <c r="BM247" s="57">
        <v>-103</v>
      </c>
      <c r="BN247" s="58">
        <v>0.65904238438424079</v>
      </c>
      <c r="BO247" s="58">
        <v>0.3913969530108431</v>
      </c>
      <c r="BP247" s="58">
        <v>0.4425018959944742</v>
      </c>
      <c r="BQ247" s="58">
        <v>0.50687469276591823</v>
      </c>
      <c r="BR247" s="36">
        <v>2.15</v>
      </c>
      <c r="BS247" s="36">
        <v>2.35</v>
      </c>
      <c r="BT247" s="36">
        <v>0.45778999999999997</v>
      </c>
      <c r="BU247" s="36">
        <v>0.69423000000000001</v>
      </c>
      <c r="BV247" s="36">
        <v>0.76554005623862798</v>
      </c>
      <c r="BW247" s="36">
        <v>0.78737999999999997</v>
      </c>
    </row>
    <row r="248" spans="1:75" s="36" customFormat="1" ht="16.75" customHeight="1" x14ac:dyDescent="0.2">
      <c r="A248" s="36" t="s">
        <v>532</v>
      </c>
      <c r="B248" s="36">
        <v>2025020093</v>
      </c>
      <c r="C248" s="35">
        <v>45950</v>
      </c>
      <c r="D248" s="45" t="s">
        <v>6</v>
      </c>
      <c r="E248" s="36" t="s">
        <v>33</v>
      </c>
      <c r="F248" s="45">
        <v>1</v>
      </c>
      <c r="G248" s="45">
        <v>1</v>
      </c>
      <c r="H248" s="36" t="s">
        <v>46</v>
      </c>
      <c r="I248" s="36" t="s">
        <v>356</v>
      </c>
      <c r="J248" s="46" t="s">
        <v>169</v>
      </c>
      <c r="K248" s="47">
        <v>2.97</v>
      </c>
      <c r="L248" s="48">
        <v>0.15</v>
      </c>
      <c r="M248" s="49">
        <v>0.1</v>
      </c>
      <c r="N248" s="36">
        <v>2.4999999999999898</v>
      </c>
      <c r="O248" s="36">
        <v>3.0499999999999901</v>
      </c>
      <c r="P248" s="36">
        <v>3.7</v>
      </c>
      <c r="Q248" s="36">
        <v>2.59</v>
      </c>
      <c r="R248" s="50">
        <v>2.7824808844230549</v>
      </c>
      <c r="S248" s="50">
        <v>3.0430425043838736</v>
      </c>
      <c r="T248" s="50">
        <v>4.1180717089461369</v>
      </c>
      <c r="U248" s="50">
        <v>2.5840918315915604</v>
      </c>
      <c r="V248" s="50">
        <v>0.95</v>
      </c>
      <c r="W248" s="50">
        <v>0.95302926576458757</v>
      </c>
      <c r="X248" s="50">
        <v>0.96824768455299781</v>
      </c>
      <c r="Y248" s="50">
        <v>1.001677551936196</v>
      </c>
      <c r="Z248" s="50">
        <v>0.96336129837881057</v>
      </c>
      <c r="AA248" s="51">
        <v>0.99</v>
      </c>
      <c r="AB248" s="51">
        <v>1</v>
      </c>
      <c r="AC248" s="51">
        <v>1</v>
      </c>
      <c r="AD248" s="51">
        <v>1</v>
      </c>
      <c r="AE248" s="51">
        <v>1</v>
      </c>
      <c r="AF248" s="51">
        <v>1</v>
      </c>
      <c r="AG248" s="52">
        <v>1</v>
      </c>
      <c r="AH248" s="52">
        <v>1</v>
      </c>
      <c r="AI248" s="53">
        <v>160</v>
      </c>
      <c r="AJ248" s="53">
        <v>102</v>
      </c>
      <c r="AK248" s="51">
        <v>2.95</v>
      </c>
      <c r="AL248" s="51">
        <v>2.9449059950313048</v>
      </c>
      <c r="AM248" s="51">
        <v>2.85</v>
      </c>
      <c r="AN248" s="51">
        <v>2.8789563756575811</v>
      </c>
      <c r="AO248" s="51">
        <v>2.7607861962610691</v>
      </c>
      <c r="AP248" s="51">
        <v>2.7864006735286821</v>
      </c>
      <c r="AQ248" s="51">
        <v>2.7455797003796101</v>
      </c>
      <c r="AR248" s="67">
        <v>0</v>
      </c>
      <c r="AS248" s="96"/>
      <c r="AT248" s="54">
        <v>2.6156666666666668</v>
      </c>
      <c r="AU248" s="54">
        <v>2.8533725148675946</v>
      </c>
      <c r="AV248" s="55">
        <v>2.6156666666666668</v>
      </c>
      <c r="AW248" s="55">
        <v>2.8565161306414115</v>
      </c>
      <c r="AX248" s="56">
        <v>0.11566666666667702</v>
      </c>
      <c r="AY248" s="56">
        <v>-0.19662748513239547</v>
      </c>
      <c r="AZ248" s="56">
        <v>-8.0960818465718454E-2</v>
      </c>
      <c r="BA248" s="56">
        <v>0.31229415179907249</v>
      </c>
      <c r="BB248" s="61">
        <v>119</v>
      </c>
      <c r="BC248" s="57">
        <v>111</v>
      </c>
      <c r="BD248" s="57">
        <v>146</v>
      </c>
      <c r="BE248" s="57">
        <v>176</v>
      </c>
      <c r="BF248" s="95">
        <v>0.45716898860856442</v>
      </c>
      <c r="BG248" s="58">
        <v>0.47357237121943785</v>
      </c>
      <c r="BH248" s="58">
        <v>0.40731987387149893</v>
      </c>
      <c r="BI248" s="58">
        <v>0.36178799329267508</v>
      </c>
      <c r="BJ248" s="57">
        <v>119</v>
      </c>
      <c r="BK248" s="57">
        <v>111</v>
      </c>
      <c r="BL248" s="57">
        <v>145</v>
      </c>
      <c r="BM248" s="57">
        <v>176</v>
      </c>
      <c r="BN248" s="58">
        <v>0.45661964384783377</v>
      </c>
      <c r="BO248" s="58">
        <v>0.47402685003909018</v>
      </c>
      <c r="BP248" s="58">
        <v>0.40783127887713233</v>
      </c>
      <c r="BQ248" s="58">
        <v>0.36224174698495548</v>
      </c>
      <c r="BR248" s="36">
        <v>2.15</v>
      </c>
      <c r="BS248" s="36">
        <v>2.4</v>
      </c>
      <c r="BT248" s="36">
        <v>0.45122000000000001</v>
      </c>
      <c r="BU248" s="36">
        <v>0.68984999999999996</v>
      </c>
      <c r="BV248" s="36">
        <v>0.76118859513616099</v>
      </c>
      <c r="BW248" s="36">
        <v>0.78356999999999999</v>
      </c>
    </row>
    <row r="249" spans="1:75" s="36" customFormat="1" ht="16.75" customHeight="1" x14ac:dyDescent="0.2">
      <c r="A249" s="36" t="s">
        <v>533</v>
      </c>
      <c r="B249" s="36">
        <v>2025020093</v>
      </c>
      <c r="C249" s="35">
        <v>45950</v>
      </c>
      <c r="D249" s="45" t="s">
        <v>9</v>
      </c>
      <c r="E249" s="36" t="s">
        <v>20</v>
      </c>
      <c r="F249" s="45">
        <v>1</v>
      </c>
      <c r="G249" s="45">
        <v>1</v>
      </c>
      <c r="H249" s="36" t="s">
        <v>47</v>
      </c>
      <c r="I249" s="36" t="s">
        <v>334</v>
      </c>
      <c r="J249" s="46" t="s">
        <v>177</v>
      </c>
      <c r="K249" s="47">
        <v>2.97</v>
      </c>
      <c r="L249" s="48">
        <v>0.15</v>
      </c>
      <c r="M249" s="49">
        <v>0.1</v>
      </c>
      <c r="N249" s="36">
        <v>3.0499999999999901</v>
      </c>
      <c r="O249" s="36">
        <v>2.4999999999999898</v>
      </c>
      <c r="P249" s="36">
        <v>2.59</v>
      </c>
      <c r="Q249" s="36">
        <v>3.7</v>
      </c>
      <c r="R249" s="50">
        <v>3.1447255090958652</v>
      </c>
      <c r="S249" s="50">
        <v>2.7397939054124749</v>
      </c>
      <c r="T249" s="50">
        <v>2.6704390388715797</v>
      </c>
      <c r="U249" s="50">
        <v>4.054894980010479</v>
      </c>
      <c r="V249" s="50">
        <v>1.048</v>
      </c>
      <c r="W249" s="50">
        <v>1.0491546019013618</v>
      </c>
      <c r="X249" s="50">
        <v>0.95959595959595956</v>
      </c>
      <c r="Y249" s="50">
        <v>0.9932659932659933</v>
      </c>
      <c r="Z249" s="50">
        <v>0.9736774565034757</v>
      </c>
      <c r="AA249" s="51">
        <v>0.99</v>
      </c>
      <c r="AB249" s="51">
        <v>1</v>
      </c>
      <c r="AC249" s="51">
        <v>1</v>
      </c>
      <c r="AD249" s="51">
        <v>1</v>
      </c>
      <c r="AE249" s="51">
        <v>1</v>
      </c>
      <c r="AF249" s="51">
        <v>1</v>
      </c>
      <c r="AG249" s="52">
        <v>1</v>
      </c>
      <c r="AH249" s="52">
        <v>1</v>
      </c>
      <c r="AI249" s="53">
        <v>164</v>
      </c>
      <c r="AJ249" s="53">
        <v>86</v>
      </c>
      <c r="AK249" s="51">
        <v>2.9749823292505027</v>
      </c>
      <c r="AL249" s="51">
        <v>2.9933295091739427</v>
      </c>
      <c r="AM249" s="51">
        <v>2.8756956231224038</v>
      </c>
      <c r="AN249" s="51">
        <v>2.8553103654659142</v>
      </c>
      <c r="AO249" s="51">
        <v>2.8165982674446672</v>
      </c>
      <c r="AP249" s="51">
        <v>2.7942598615028285</v>
      </c>
      <c r="AQ249" s="51">
        <v>2.8</v>
      </c>
      <c r="AR249" s="67">
        <v>0</v>
      </c>
      <c r="AS249" s="96"/>
      <c r="AT249" s="54">
        <v>2.8533725148675946</v>
      </c>
      <c r="AU249" s="54">
        <v>2.6156666666666668</v>
      </c>
      <c r="AV249" s="55">
        <v>2.8565161306414115</v>
      </c>
      <c r="AW249" s="55">
        <v>2.6156666666666668</v>
      </c>
      <c r="AX249" s="56">
        <v>-0.19662748513239547</v>
      </c>
      <c r="AY249" s="56">
        <v>0.11566666666667702</v>
      </c>
      <c r="AZ249" s="56">
        <v>-8.0960818465718454E-2</v>
      </c>
      <c r="BA249" s="56">
        <v>-0.31229415179907249</v>
      </c>
      <c r="BB249" s="61">
        <v>-119</v>
      </c>
      <c r="BC249" s="57">
        <v>-111</v>
      </c>
      <c r="BD249" s="57">
        <v>-146</v>
      </c>
      <c r="BE249" s="57">
        <v>-176</v>
      </c>
      <c r="BF249" s="95">
        <v>0.54283101139143564</v>
      </c>
      <c r="BG249" s="58">
        <v>0.52642762878056215</v>
      </c>
      <c r="BH249" s="58">
        <v>0.59268012612850107</v>
      </c>
      <c r="BI249" s="58">
        <v>0.63821200670732492</v>
      </c>
      <c r="BJ249" s="57">
        <v>-119</v>
      </c>
      <c r="BK249" s="57">
        <v>-111</v>
      </c>
      <c r="BL249" s="57">
        <v>-145</v>
      </c>
      <c r="BM249" s="57">
        <v>-176</v>
      </c>
      <c r="BN249" s="58">
        <v>0.54338035615216618</v>
      </c>
      <c r="BO249" s="58">
        <v>0.52597314996090982</v>
      </c>
      <c r="BP249" s="58">
        <v>0.59216872112286767</v>
      </c>
      <c r="BQ249" s="58">
        <v>0.63775825301504452</v>
      </c>
      <c r="BR249" s="36">
        <v>2.15</v>
      </c>
      <c r="BS249" s="36">
        <v>2.4500000000000002</v>
      </c>
      <c r="BT249" s="36">
        <v>0.44645000000000001</v>
      </c>
      <c r="BU249" s="36">
        <v>0.68018000000000001</v>
      </c>
      <c r="BV249" s="36">
        <v>0.75143065467641701</v>
      </c>
      <c r="BW249" s="36">
        <v>0.77500000000000002</v>
      </c>
    </row>
    <row r="250" spans="1:75" s="36" customFormat="1" ht="16.75" customHeight="1" x14ac:dyDescent="0.2">
      <c r="A250" s="36" t="s">
        <v>534</v>
      </c>
      <c r="B250" s="36">
        <v>2025020094</v>
      </c>
      <c r="C250" s="35">
        <v>45950</v>
      </c>
      <c r="D250" s="45" t="s">
        <v>6</v>
      </c>
      <c r="E250" s="36" t="s">
        <v>13</v>
      </c>
      <c r="F250" s="45">
        <v>1</v>
      </c>
      <c r="G250" s="45">
        <v>1</v>
      </c>
      <c r="H250" s="36" t="s">
        <v>46</v>
      </c>
      <c r="I250" s="36" t="s">
        <v>376</v>
      </c>
      <c r="J250" s="46" t="s">
        <v>184</v>
      </c>
      <c r="K250" s="47">
        <v>2.97</v>
      </c>
      <c r="L250" s="48">
        <v>0.15</v>
      </c>
      <c r="M250" s="49">
        <v>0.1</v>
      </c>
      <c r="N250" s="36">
        <v>2.6499999999999901</v>
      </c>
      <c r="O250" s="36">
        <v>2.9999999999999898</v>
      </c>
      <c r="P250" s="36">
        <v>2.6499999999999901</v>
      </c>
      <c r="Q250" s="36">
        <v>2.9999999999999898</v>
      </c>
      <c r="R250" s="50">
        <v>2.5848389672047403</v>
      </c>
      <c r="S250" s="50">
        <v>3.1513031029247034</v>
      </c>
      <c r="T250" s="50">
        <v>2.5848389672047403</v>
      </c>
      <c r="U250" s="50">
        <v>3.1513031029247034</v>
      </c>
      <c r="V250" s="50">
        <v>0.95</v>
      </c>
      <c r="W250" s="50">
        <v>0.95302926576458757</v>
      </c>
      <c r="X250" s="50">
        <v>1.0606060606060606</v>
      </c>
      <c r="Y250" s="50">
        <v>0.91919191919191912</v>
      </c>
      <c r="Z250" s="50">
        <v>0.98715509184387118</v>
      </c>
      <c r="AA250" s="51">
        <v>1</v>
      </c>
      <c r="AB250" s="51">
        <v>1</v>
      </c>
      <c r="AC250" s="51">
        <v>1</v>
      </c>
      <c r="AD250" s="51">
        <v>1</v>
      </c>
      <c r="AE250" s="51">
        <v>1</v>
      </c>
      <c r="AF250" s="51">
        <v>1</v>
      </c>
      <c r="AG250" s="52">
        <v>1</v>
      </c>
      <c r="AH250" s="52">
        <v>1</v>
      </c>
      <c r="AI250" s="53">
        <v>166</v>
      </c>
      <c r="AJ250" s="53">
        <v>124</v>
      </c>
      <c r="AK250" s="51">
        <v>2.7638141301744676</v>
      </c>
      <c r="AL250" s="51">
        <v>2.7369678557290085</v>
      </c>
      <c r="AM250" s="51">
        <v>3.2416385494429618</v>
      </c>
      <c r="AN250" s="51">
        <v>3.2280882324652231</v>
      </c>
      <c r="AO250" s="51">
        <v>3.138679090198699</v>
      </c>
      <c r="AP250" s="51">
        <v>3.1345009622682207</v>
      </c>
      <c r="AQ250" s="51">
        <v>3.2</v>
      </c>
      <c r="AR250" s="67">
        <v>0</v>
      </c>
      <c r="AS250" s="96"/>
      <c r="AT250" s="54">
        <v>2.8244805126094219</v>
      </c>
      <c r="AU250" s="54">
        <v>3.0826020202020201</v>
      </c>
      <c r="AV250" s="55">
        <v>2.8244805126094219</v>
      </c>
      <c r="AW250" s="55">
        <v>3.0859981825623892</v>
      </c>
      <c r="AX250" s="56">
        <v>0.17448051260943176</v>
      </c>
      <c r="AY250" s="56">
        <v>8.2602020202030335E-2</v>
      </c>
      <c r="AZ250" s="56">
        <v>0.25708253281146209</v>
      </c>
      <c r="BA250" s="56">
        <v>9.1878492407401424E-2</v>
      </c>
      <c r="BB250" s="61">
        <v>120</v>
      </c>
      <c r="BC250" s="57">
        <v>-121</v>
      </c>
      <c r="BD250" s="57">
        <v>105</v>
      </c>
      <c r="BE250" s="57">
        <v>131</v>
      </c>
      <c r="BF250" s="95">
        <v>0.45525883516712123</v>
      </c>
      <c r="BG250" s="58">
        <v>0.54660992620060855</v>
      </c>
      <c r="BH250" s="58">
        <v>0.48826205671962475</v>
      </c>
      <c r="BI250" s="58">
        <v>0.43258258409511863</v>
      </c>
      <c r="BJ250" s="57">
        <v>120</v>
      </c>
      <c r="BK250" s="57">
        <v>-121</v>
      </c>
      <c r="BL250" s="57">
        <v>105</v>
      </c>
      <c r="BM250" s="57">
        <v>131</v>
      </c>
      <c r="BN250" s="58">
        <v>0.45510650887580856</v>
      </c>
      <c r="BO250" s="58">
        <v>0.5471831746029574</v>
      </c>
      <c r="BP250" s="58">
        <v>0.48886974536968464</v>
      </c>
      <c r="BQ250" s="58">
        <v>0.43308806450545012</v>
      </c>
      <c r="BR250" s="36">
        <v>2.15</v>
      </c>
      <c r="BS250" s="36">
        <v>2.5</v>
      </c>
      <c r="BT250" s="36">
        <v>0.43257000000000001</v>
      </c>
      <c r="BU250" s="36">
        <v>0.67061000000000004</v>
      </c>
      <c r="BV250" s="36">
        <v>0.742811253876827</v>
      </c>
      <c r="BW250" s="36">
        <v>0.76780999999999999</v>
      </c>
    </row>
    <row r="251" spans="1:75" s="36" customFormat="1" ht="16.75" customHeight="1" x14ac:dyDescent="0.2">
      <c r="A251" s="36" t="s">
        <v>535</v>
      </c>
      <c r="B251" s="36">
        <v>2025020094</v>
      </c>
      <c r="C251" s="35">
        <v>45950</v>
      </c>
      <c r="D251" s="45" t="s">
        <v>9</v>
      </c>
      <c r="E251" s="36" t="s">
        <v>43</v>
      </c>
      <c r="F251" s="45">
        <v>1</v>
      </c>
      <c r="G251" s="45">
        <v>1</v>
      </c>
      <c r="H251" s="36" t="s">
        <v>47</v>
      </c>
      <c r="I251" s="36" t="s">
        <v>413</v>
      </c>
      <c r="J251" s="46" t="s">
        <v>180</v>
      </c>
      <c r="K251" s="47">
        <v>2.97</v>
      </c>
      <c r="L251" s="48">
        <v>0.15</v>
      </c>
      <c r="M251" s="49">
        <v>0.1</v>
      </c>
      <c r="N251" s="36">
        <v>2.9999999999999898</v>
      </c>
      <c r="O251" s="36">
        <v>2.6499999999999901</v>
      </c>
      <c r="P251" s="36">
        <v>2.9999999999999898</v>
      </c>
      <c r="Q251" s="36">
        <v>2.6499999999999901</v>
      </c>
      <c r="R251" s="50">
        <v>2.6539224962211705</v>
      </c>
      <c r="S251" s="50">
        <v>2.9460167591591793</v>
      </c>
      <c r="T251" s="50">
        <v>2.6539224962211705</v>
      </c>
      <c r="U251" s="50">
        <v>2.9460167591591793</v>
      </c>
      <c r="V251" s="50">
        <v>1.048</v>
      </c>
      <c r="W251" s="50">
        <v>1.0491546019013618</v>
      </c>
      <c r="X251" s="50">
        <v>1.0914607910582361</v>
      </c>
      <c r="Y251" s="50">
        <v>0.93057714820689141</v>
      </c>
      <c r="Z251" s="50">
        <v>1.0142664032363624</v>
      </c>
      <c r="AA251" s="51">
        <v>1</v>
      </c>
      <c r="AB251" s="51">
        <v>1</v>
      </c>
      <c r="AC251" s="51">
        <v>1</v>
      </c>
      <c r="AD251" s="51">
        <v>1</v>
      </c>
      <c r="AE251" s="51">
        <v>1</v>
      </c>
      <c r="AF251" s="51">
        <v>1</v>
      </c>
      <c r="AG251" s="52">
        <v>1</v>
      </c>
      <c r="AH251" s="52">
        <v>1</v>
      </c>
      <c r="AI251" s="53">
        <v>161</v>
      </c>
      <c r="AJ251" s="53">
        <v>119</v>
      </c>
      <c r="AK251" s="51">
        <v>2.73</v>
      </c>
      <c r="AL251" s="51">
        <v>2.7185883744331756</v>
      </c>
      <c r="AM251" s="51">
        <v>3.15</v>
      </c>
      <c r="AN251" s="51">
        <v>3.1</v>
      </c>
      <c r="AO251" s="51">
        <v>3.197038009916922</v>
      </c>
      <c r="AP251" s="51">
        <v>3.1656891817573474</v>
      </c>
      <c r="AQ251" s="51">
        <v>3.1949391701945413</v>
      </c>
      <c r="AR251" s="67">
        <v>0</v>
      </c>
      <c r="AS251" s="96"/>
      <c r="AT251" s="54">
        <v>3.0826020202020201</v>
      </c>
      <c r="AU251" s="54">
        <v>2.8244805126094219</v>
      </c>
      <c r="AV251" s="55">
        <v>3.0859981825623892</v>
      </c>
      <c r="AW251" s="55">
        <v>2.8244805126094219</v>
      </c>
      <c r="AX251" s="56">
        <v>8.2602020202030335E-2</v>
      </c>
      <c r="AY251" s="56">
        <v>0.17448051260943176</v>
      </c>
      <c r="AZ251" s="56">
        <v>0.25708253281146209</v>
      </c>
      <c r="BA251" s="56">
        <v>-9.1878492407401424E-2</v>
      </c>
      <c r="BB251" s="61">
        <v>-120</v>
      </c>
      <c r="BC251" s="57">
        <v>121</v>
      </c>
      <c r="BD251" s="57">
        <v>-105</v>
      </c>
      <c r="BE251" s="57">
        <v>-131</v>
      </c>
      <c r="BF251" s="95">
        <v>0.54474116483287882</v>
      </c>
      <c r="BG251" s="58">
        <v>0.4533900737993915</v>
      </c>
      <c r="BH251" s="58">
        <v>0.51173794328037525</v>
      </c>
      <c r="BI251" s="58">
        <v>0.56741741590488137</v>
      </c>
      <c r="BJ251" s="57">
        <v>-120</v>
      </c>
      <c r="BK251" s="57">
        <v>121</v>
      </c>
      <c r="BL251" s="57">
        <v>-105</v>
      </c>
      <c r="BM251" s="57">
        <v>-131</v>
      </c>
      <c r="BN251" s="58">
        <v>0.54489349112419139</v>
      </c>
      <c r="BO251" s="58">
        <v>0.4528168253970426</v>
      </c>
      <c r="BP251" s="58">
        <v>0.51113025463031536</v>
      </c>
      <c r="BQ251" s="58">
        <v>0.56691193549454988</v>
      </c>
      <c r="BR251" s="36">
        <v>2.15</v>
      </c>
      <c r="BS251" s="36">
        <v>2.5499999999999998</v>
      </c>
      <c r="BT251" s="36">
        <v>0.4289</v>
      </c>
      <c r="BU251" s="36">
        <v>0.66339000000000004</v>
      </c>
      <c r="BV251" s="36">
        <v>0.73583273251622205</v>
      </c>
      <c r="BW251" s="36">
        <v>0.76183999999999996</v>
      </c>
    </row>
    <row r="252" spans="1:75" s="36" customFormat="1" ht="17.5" customHeight="1" x14ac:dyDescent="0.2">
      <c r="A252" s="36" t="s">
        <v>536</v>
      </c>
      <c r="B252" s="36">
        <v>2025020095</v>
      </c>
      <c r="C252" s="35">
        <v>45950</v>
      </c>
      <c r="D252" s="45" t="s">
        <v>6</v>
      </c>
      <c r="E252" s="36" t="s">
        <v>5</v>
      </c>
      <c r="F252" s="45">
        <v>1</v>
      </c>
      <c r="G252" s="45">
        <v>1</v>
      </c>
      <c r="H252" s="36" t="s">
        <v>46</v>
      </c>
      <c r="I252" s="36" t="s">
        <v>322</v>
      </c>
      <c r="J252" s="46" t="s">
        <v>274</v>
      </c>
      <c r="K252" s="47">
        <v>2.97</v>
      </c>
      <c r="L252" s="48">
        <v>0.15</v>
      </c>
      <c r="M252" s="49">
        <v>0.1</v>
      </c>
      <c r="N252" s="36">
        <v>2.8499999999999899</v>
      </c>
      <c r="O252" s="36">
        <v>3.2499999999999898</v>
      </c>
      <c r="P252" s="36">
        <v>5</v>
      </c>
      <c r="Q252" s="36">
        <v>3</v>
      </c>
      <c r="R252" s="50">
        <v>2.9025094715942465</v>
      </c>
      <c r="S252" s="50">
        <v>3.0605578636287012</v>
      </c>
      <c r="T252" s="50">
        <v>5.0921218799899242</v>
      </c>
      <c r="U252" s="50">
        <v>2.8251303356572719</v>
      </c>
      <c r="V252" s="50">
        <v>0.95</v>
      </c>
      <c r="W252" s="50">
        <v>0.95302926576458757</v>
      </c>
      <c r="X252" s="50">
        <v>1.0141380570084293</v>
      </c>
      <c r="Y252" s="50">
        <v>1.0017192156205164</v>
      </c>
      <c r="Z252" s="50">
        <v>1.0206153055834035</v>
      </c>
      <c r="AA252" s="51">
        <v>0.98</v>
      </c>
      <c r="AB252" s="51">
        <v>1</v>
      </c>
      <c r="AC252" s="51">
        <v>1</v>
      </c>
      <c r="AD252" s="51">
        <v>1</v>
      </c>
      <c r="AE252" s="51">
        <v>1</v>
      </c>
      <c r="AF252" s="51">
        <v>1</v>
      </c>
      <c r="AG252" s="52">
        <v>1</v>
      </c>
      <c r="AH252" s="52">
        <v>1</v>
      </c>
      <c r="AI252" s="53">
        <v>153</v>
      </c>
      <c r="AJ252" s="53">
        <v>111</v>
      </c>
      <c r="AK252" s="51">
        <v>2.9542773477858484</v>
      </c>
      <c r="AL252" s="51">
        <v>2.9793563524830433</v>
      </c>
      <c r="AM252" s="51">
        <v>3.2494389054053294</v>
      </c>
      <c r="AN252" s="51">
        <v>3.2211067491388352</v>
      </c>
      <c r="AO252" s="51">
        <v>3.3119633499573848</v>
      </c>
      <c r="AP252" s="51">
        <v>3.2837166773502413</v>
      </c>
      <c r="AQ252" s="51">
        <v>3.3164270814148606</v>
      </c>
      <c r="AR252" s="67">
        <v>0</v>
      </c>
      <c r="AS252" s="96"/>
      <c r="AT252" s="54">
        <v>2.8337786414185828</v>
      </c>
      <c r="AU252" s="54">
        <v>3.446775004781883</v>
      </c>
      <c r="AV252" s="55">
        <v>2.8337786414185828</v>
      </c>
      <c r="AW252" s="55">
        <v>3.450572383573951</v>
      </c>
      <c r="AX252" s="56">
        <v>-1.6221358581407053E-2</v>
      </c>
      <c r="AY252" s="56">
        <v>0.19677500478189325</v>
      </c>
      <c r="AZ252" s="56">
        <v>0.1805536462004862</v>
      </c>
      <c r="BA252" s="56">
        <v>-0.2129963633633003</v>
      </c>
      <c r="BB252" s="61">
        <v>148</v>
      </c>
      <c r="BC252" s="57">
        <v>-154</v>
      </c>
      <c r="BD252" s="57">
        <v>-125</v>
      </c>
      <c r="BE252" s="57">
        <v>103</v>
      </c>
      <c r="BF252" s="95">
        <v>0.40357319746027637</v>
      </c>
      <c r="BG252" s="58">
        <v>0.6056756704643893</v>
      </c>
      <c r="BH252" s="58">
        <v>0.55581445144878849</v>
      </c>
      <c r="BI252" s="58">
        <v>0.4934372617166316</v>
      </c>
      <c r="BJ252" s="57">
        <v>148</v>
      </c>
      <c r="BK252" s="57">
        <v>-154</v>
      </c>
      <c r="BL252" s="57">
        <v>-125</v>
      </c>
      <c r="BM252" s="57">
        <v>102</v>
      </c>
      <c r="BN252" s="58">
        <v>0.4030302090370283</v>
      </c>
      <c r="BO252" s="58">
        <v>0.60620194563777408</v>
      </c>
      <c r="BP252" s="58">
        <v>0.55648221560093192</v>
      </c>
      <c r="BQ252" s="58">
        <v>0.49411117043762331</v>
      </c>
      <c r="BR252" s="36">
        <v>2.15</v>
      </c>
      <c r="BS252" s="36">
        <v>2.6</v>
      </c>
      <c r="BT252" s="36">
        <v>0.41950999999999999</v>
      </c>
      <c r="BU252" s="36">
        <v>0.65227000000000002</v>
      </c>
      <c r="BV252" s="36">
        <v>0.72573628403262203</v>
      </c>
      <c r="BW252" s="36">
        <v>0.75349999999999995</v>
      </c>
    </row>
    <row r="253" spans="1:75" s="36" customFormat="1" ht="16.75" customHeight="1" x14ac:dyDescent="0.2">
      <c r="A253" s="36" t="s">
        <v>537</v>
      </c>
      <c r="B253" s="36">
        <v>2025020095</v>
      </c>
      <c r="C253" s="35">
        <v>45950</v>
      </c>
      <c r="D253" s="45" t="s">
        <v>9</v>
      </c>
      <c r="E253" s="36" t="s">
        <v>19</v>
      </c>
      <c r="F253" s="45">
        <v>1</v>
      </c>
      <c r="G253" s="45">
        <v>1</v>
      </c>
      <c r="H253" s="36" t="s">
        <v>47</v>
      </c>
      <c r="I253" s="36" t="s">
        <v>468</v>
      </c>
      <c r="J253" s="46" t="s">
        <v>171</v>
      </c>
      <c r="K253" s="47">
        <v>2.97</v>
      </c>
      <c r="L253" s="48">
        <v>0.15</v>
      </c>
      <c r="M253" s="49">
        <v>0.1</v>
      </c>
      <c r="N253" s="36">
        <v>3.2499999999999898</v>
      </c>
      <c r="O253" s="36">
        <v>2.8499999999999899</v>
      </c>
      <c r="P253" s="36">
        <v>3</v>
      </c>
      <c r="Q253" s="36">
        <v>5</v>
      </c>
      <c r="R253" s="50">
        <v>2.7741495373514118</v>
      </c>
      <c r="S253" s="50">
        <v>3.0799949687776156</v>
      </c>
      <c r="T253" s="50">
        <v>2.560753419093619</v>
      </c>
      <c r="U253" s="50">
        <v>5.4034999452239045</v>
      </c>
      <c r="V253" s="50">
        <v>1.048</v>
      </c>
      <c r="W253" s="50">
        <v>1.0491546019013618</v>
      </c>
      <c r="X253" s="50">
        <v>1.0940871735371478</v>
      </c>
      <c r="Y253" s="50">
        <v>0.99470617770567282</v>
      </c>
      <c r="Z253" s="50">
        <v>0.99601923339774068</v>
      </c>
      <c r="AA253" s="51">
        <v>0.99</v>
      </c>
      <c r="AB253" s="51">
        <v>1.02</v>
      </c>
      <c r="AC253" s="51">
        <v>1</v>
      </c>
      <c r="AD253" s="51">
        <v>1</v>
      </c>
      <c r="AE253" s="51">
        <v>1</v>
      </c>
      <c r="AF253" s="51">
        <v>1</v>
      </c>
      <c r="AG253" s="52">
        <v>1</v>
      </c>
      <c r="AH253" s="52">
        <v>1</v>
      </c>
      <c r="AI253" s="53">
        <v>165</v>
      </c>
      <c r="AJ253" s="53">
        <v>85</v>
      </c>
      <c r="AK253" s="51">
        <v>2.975106070392934</v>
      </c>
      <c r="AL253" s="51">
        <v>2.9417616486628386</v>
      </c>
      <c r="AM253" s="51">
        <v>3.0119900293150352</v>
      </c>
      <c r="AN253" s="51">
        <v>3.0221907702344222</v>
      </c>
      <c r="AO253" s="51">
        <v>3.091674954217265</v>
      </c>
      <c r="AP253" s="51">
        <v>3.0880838452352921</v>
      </c>
      <c r="AQ253" s="51">
        <v>3</v>
      </c>
      <c r="AR253" s="67">
        <v>0</v>
      </c>
      <c r="AS253" s="96"/>
      <c r="AT253" s="54">
        <v>3.446775004781883</v>
      </c>
      <c r="AU253" s="54">
        <v>2.8337786414185828</v>
      </c>
      <c r="AV253" s="55">
        <v>3.450572383573951</v>
      </c>
      <c r="AW253" s="55">
        <v>2.8337786414185828</v>
      </c>
      <c r="AX253" s="56">
        <v>0.19677500478189325</v>
      </c>
      <c r="AY253" s="56">
        <v>-1.6221358581407053E-2</v>
      </c>
      <c r="AZ253" s="56">
        <v>0.1805536462004862</v>
      </c>
      <c r="BA253" s="56">
        <v>0.2129963633633003</v>
      </c>
      <c r="BB253" s="61">
        <v>-148</v>
      </c>
      <c r="BC253" s="57">
        <v>154</v>
      </c>
      <c r="BD253" s="57">
        <v>125</v>
      </c>
      <c r="BE253" s="57">
        <v>-103</v>
      </c>
      <c r="BF253" s="95">
        <v>0.59642680253972369</v>
      </c>
      <c r="BG253" s="58">
        <v>0.39432432953561075</v>
      </c>
      <c r="BH253" s="58">
        <v>0.44418554855121151</v>
      </c>
      <c r="BI253" s="58">
        <v>0.5065627382833684</v>
      </c>
      <c r="BJ253" s="57">
        <v>-148</v>
      </c>
      <c r="BK253" s="57">
        <v>154</v>
      </c>
      <c r="BL253" s="57">
        <v>125</v>
      </c>
      <c r="BM253" s="57">
        <v>-102</v>
      </c>
      <c r="BN253" s="58">
        <v>0.59696979096297165</v>
      </c>
      <c r="BO253" s="58">
        <v>0.39379805436222592</v>
      </c>
      <c r="BP253" s="58">
        <v>0.44351778439906808</v>
      </c>
      <c r="BQ253" s="58">
        <v>0.50588882956237669</v>
      </c>
      <c r="BR253" s="36">
        <v>2.15</v>
      </c>
      <c r="BS253" s="36">
        <v>2.65</v>
      </c>
      <c r="BT253" s="36">
        <v>0.40994000000000003</v>
      </c>
      <c r="BU253" s="36">
        <v>0.64483999999999997</v>
      </c>
      <c r="BV253" s="36">
        <v>0.71798868748051403</v>
      </c>
      <c r="BW253" s="36">
        <v>0.74672000000000005</v>
      </c>
    </row>
    <row r="254" spans="1:75" s="36" customFormat="1" ht="16.75" customHeight="1" x14ac:dyDescent="0.2">
      <c r="A254" s="36" t="s">
        <v>538</v>
      </c>
      <c r="B254" s="36">
        <v>2025020096</v>
      </c>
      <c r="C254" s="35">
        <v>45950</v>
      </c>
      <c r="D254" s="45" t="s">
        <v>6</v>
      </c>
      <c r="E254" s="36" t="s">
        <v>16</v>
      </c>
      <c r="F254" s="45">
        <v>1</v>
      </c>
      <c r="G254" s="45">
        <v>1</v>
      </c>
      <c r="H254" s="36" t="s">
        <v>46</v>
      </c>
      <c r="I254" s="36" t="s">
        <v>316</v>
      </c>
      <c r="J254" s="46" t="s">
        <v>199</v>
      </c>
      <c r="K254" s="47">
        <v>2.97</v>
      </c>
      <c r="L254" s="48">
        <v>0.15</v>
      </c>
      <c r="M254" s="49">
        <v>0.1</v>
      </c>
      <c r="N254" s="36">
        <v>2.9999999999999898</v>
      </c>
      <c r="O254" s="36">
        <v>2.6499999999999901</v>
      </c>
      <c r="P254" s="36">
        <v>4.4000000000000004</v>
      </c>
      <c r="Q254" s="36">
        <v>3</v>
      </c>
      <c r="R254" s="50">
        <v>3.1163785905538233</v>
      </c>
      <c r="S254" s="50">
        <v>2.7709380154717373</v>
      </c>
      <c r="T254" s="50">
        <v>4.5706885994789568</v>
      </c>
      <c r="U254" s="50">
        <v>3.1369109609114125</v>
      </c>
      <c r="V254" s="50">
        <v>0.95</v>
      </c>
      <c r="W254" s="50">
        <v>0.95302926576458757</v>
      </c>
      <c r="X254" s="50">
        <v>1.0471380471380469</v>
      </c>
      <c r="Y254" s="50">
        <v>0.94276094276094269</v>
      </c>
      <c r="Z254" s="50">
        <v>0.96689205374015352</v>
      </c>
      <c r="AA254" s="51">
        <v>1</v>
      </c>
      <c r="AB254" s="51">
        <v>1</v>
      </c>
      <c r="AC254" s="51">
        <v>1</v>
      </c>
      <c r="AD254" s="51">
        <v>1</v>
      </c>
      <c r="AE254" s="51">
        <v>1</v>
      </c>
      <c r="AF254" s="51">
        <v>1</v>
      </c>
      <c r="AG254" s="52">
        <v>1</v>
      </c>
      <c r="AH254" s="52">
        <v>1</v>
      </c>
      <c r="AI254" s="53">
        <v>163</v>
      </c>
      <c r="AJ254" s="53">
        <v>121</v>
      </c>
      <c r="AK254" s="51">
        <v>3.004080933113602</v>
      </c>
      <c r="AL254" s="51">
        <v>3.0427402318635122</v>
      </c>
      <c r="AM254" s="51">
        <v>2.7614251142843154</v>
      </c>
      <c r="AN254" s="51">
        <v>2.7628520494624285</v>
      </c>
      <c r="AO254" s="51">
        <v>2.6230882712364609</v>
      </c>
      <c r="AP254" s="51">
        <v>2.6315047228359121</v>
      </c>
      <c r="AQ254" s="51">
        <v>2.67</v>
      </c>
      <c r="AR254" s="67">
        <v>0</v>
      </c>
      <c r="AS254" s="96"/>
      <c r="AT254" s="54">
        <v>2.8827039257150719</v>
      </c>
      <c r="AU254" s="54">
        <v>2.6379959595959597</v>
      </c>
      <c r="AV254" s="55">
        <v>2.8827039257150719</v>
      </c>
      <c r="AW254" s="55">
        <v>2.6409022908466597</v>
      </c>
      <c r="AX254" s="56">
        <v>-0.11729607428491784</v>
      </c>
      <c r="AY254" s="56">
        <v>-1.2004040404030469E-2</v>
      </c>
      <c r="AZ254" s="56">
        <v>-0.12930011468894831</v>
      </c>
      <c r="BA254" s="56">
        <v>-0.10529203388088737</v>
      </c>
      <c r="BB254" s="61">
        <v>-119</v>
      </c>
      <c r="BC254" s="57">
        <v>107</v>
      </c>
      <c r="BD254" s="57">
        <v>140</v>
      </c>
      <c r="BE254" s="57">
        <v>170</v>
      </c>
      <c r="BF254" s="95">
        <v>0.54404577806778442</v>
      </c>
      <c r="BG254" s="58">
        <v>0.48253604351131441</v>
      </c>
      <c r="BH254" s="58">
        <v>0.41725402469938955</v>
      </c>
      <c r="BI254" s="58">
        <v>0.37050689384609625</v>
      </c>
      <c r="BJ254" s="57">
        <v>-119</v>
      </c>
      <c r="BK254" s="57">
        <v>107</v>
      </c>
      <c r="BL254" s="57">
        <v>139</v>
      </c>
      <c r="BM254" s="57">
        <v>169</v>
      </c>
      <c r="BN254" s="58">
        <v>0.54353674688406894</v>
      </c>
      <c r="BO254" s="58">
        <v>0.48315080104792585</v>
      </c>
      <c r="BP254" s="58">
        <v>0.41792596451943409</v>
      </c>
      <c r="BQ254" s="58">
        <v>0.37109067305479182</v>
      </c>
      <c r="BR254" s="36">
        <v>2.15</v>
      </c>
      <c r="BS254" s="36">
        <v>2.7</v>
      </c>
      <c r="BT254" s="36">
        <v>0.40211999999999998</v>
      </c>
      <c r="BU254" s="36">
        <v>0.63785999999999998</v>
      </c>
      <c r="BV254" s="36">
        <v>0.70930866146985805</v>
      </c>
      <c r="BW254" s="36">
        <v>0.73858999999999997</v>
      </c>
    </row>
    <row r="255" spans="1:75" s="36" customFormat="1" ht="16.75" customHeight="1" x14ac:dyDescent="0.2">
      <c r="A255" s="36" t="s">
        <v>539</v>
      </c>
      <c r="B255" s="36">
        <v>2025020096</v>
      </c>
      <c r="C255" s="35">
        <v>45950</v>
      </c>
      <c r="D255" s="45" t="s">
        <v>9</v>
      </c>
      <c r="E255" s="36" t="s">
        <v>22</v>
      </c>
      <c r="F255" s="45">
        <v>1</v>
      </c>
      <c r="G255" s="45">
        <v>1</v>
      </c>
      <c r="H255" s="36" t="s">
        <v>47</v>
      </c>
      <c r="I255" s="36" t="s">
        <v>320</v>
      </c>
      <c r="J255" s="46" t="s">
        <v>151</v>
      </c>
      <c r="K255" s="47">
        <v>2.97</v>
      </c>
      <c r="L255" s="48">
        <v>0.15</v>
      </c>
      <c r="M255" s="49">
        <v>0.1</v>
      </c>
      <c r="N255" s="36">
        <v>2.6499999999999901</v>
      </c>
      <c r="O255" s="36">
        <v>2.9999999999999898</v>
      </c>
      <c r="P255" s="36">
        <v>3</v>
      </c>
      <c r="Q255" s="36">
        <v>4.4000000000000004</v>
      </c>
      <c r="R255" s="50">
        <v>2.809645788758492</v>
      </c>
      <c r="S255" s="50">
        <v>3.2262570924069971</v>
      </c>
      <c r="T255" s="50">
        <v>3.1807310816133989</v>
      </c>
      <c r="U255" s="50">
        <v>4.7318437355302789</v>
      </c>
      <c r="V255" s="50">
        <v>1.048</v>
      </c>
      <c r="W255" s="50">
        <v>1.0491546019013618</v>
      </c>
      <c r="X255" s="50">
        <v>0.92977276575229473</v>
      </c>
      <c r="Y255" s="50">
        <v>1.0114750616544115</v>
      </c>
      <c r="Z255" s="50">
        <v>0.96463022508038587</v>
      </c>
      <c r="AA255" s="51">
        <v>1</v>
      </c>
      <c r="AB255" s="51">
        <v>1</v>
      </c>
      <c r="AC255" s="51">
        <v>1</v>
      </c>
      <c r="AD255" s="51">
        <v>1</v>
      </c>
      <c r="AE255" s="51">
        <v>1</v>
      </c>
      <c r="AF255" s="51">
        <v>1</v>
      </c>
      <c r="AG255" s="52">
        <v>1</v>
      </c>
      <c r="AH255" s="52">
        <v>1</v>
      </c>
      <c r="AI255" s="53">
        <v>174</v>
      </c>
      <c r="AJ255" s="53">
        <v>132</v>
      </c>
      <c r="AK255" s="51">
        <v>2.8</v>
      </c>
      <c r="AL255" s="51">
        <v>2.7</v>
      </c>
      <c r="AM255" s="51">
        <v>3.11</v>
      </c>
      <c r="AN255" s="51">
        <v>3.1274385638610496</v>
      </c>
      <c r="AO255" s="51">
        <v>2.9793624985375615</v>
      </c>
      <c r="AP255" s="51">
        <v>2.9992798895392898</v>
      </c>
      <c r="AQ255" s="51">
        <v>3</v>
      </c>
      <c r="AR255" s="67">
        <v>0</v>
      </c>
      <c r="AS255" s="96"/>
      <c r="AT255" s="54">
        <v>2.6379959595959597</v>
      </c>
      <c r="AU255" s="54">
        <v>2.8827039257150719</v>
      </c>
      <c r="AV255" s="55">
        <v>2.6409022908466597</v>
      </c>
      <c r="AW255" s="55">
        <v>2.8827039257150719</v>
      </c>
      <c r="AX255" s="56">
        <v>-1.2004040404030469E-2</v>
      </c>
      <c r="AY255" s="56">
        <v>-0.11729607428491784</v>
      </c>
      <c r="AZ255" s="56">
        <v>-0.12930011468894831</v>
      </c>
      <c r="BA255" s="56">
        <v>0.10529203388088737</v>
      </c>
      <c r="BB255" s="61">
        <v>119</v>
      </c>
      <c r="BC255" s="57">
        <v>-107</v>
      </c>
      <c r="BD255" s="57">
        <v>-140</v>
      </c>
      <c r="BE255" s="57">
        <v>-170</v>
      </c>
      <c r="BF255" s="95">
        <v>0.45595422193221558</v>
      </c>
      <c r="BG255" s="58">
        <v>0.51746395648868559</v>
      </c>
      <c r="BH255" s="58">
        <v>0.58274597530061045</v>
      </c>
      <c r="BI255" s="58">
        <v>0.62949310615390375</v>
      </c>
      <c r="BJ255" s="57">
        <v>119</v>
      </c>
      <c r="BK255" s="57">
        <v>-107</v>
      </c>
      <c r="BL255" s="57">
        <v>-139</v>
      </c>
      <c r="BM255" s="57">
        <v>-169</v>
      </c>
      <c r="BN255" s="58">
        <v>0.45646325311593106</v>
      </c>
      <c r="BO255" s="58">
        <v>0.51684919895207415</v>
      </c>
      <c r="BP255" s="58">
        <v>0.58207403548056591</v>
      </c>
      <c r="BQ255" s="58">
        <v>0.62890932694520818</v>
      </c>
      <c r="BR255" s="36">
        <v>2.15</v>
      </c>
      <c r="BS255" s="36">
        <v>2.75</v>
      </c>
      <c r="BT255" s="36">
        <v>0.39379999999999998</v>
      </c>
      <c r="BU255" s="36">
        <v>0.62668999999999997</v>
      </c>
      <c r="BV255" s="36">
        <v>0.70048622366288404</v>
      </c>
      <c r="BW255" s="36">
        <v>0.73204000000000002</v>
      </c>
    </row>
    <row r="256" spans="1:75" s="36" customFormat="1" ht="16.75" customHeight="1" x14ac:dyDescent="0.2">
      <c r="A256" s="36" t="s">
        <v>540</v>
      </c>
      <c r="B256" s="36">
        <v>2025020097</v>
      </c>
      <c r="C256" s="35">
        <v>45950</v>
      </c>
      <c r="D256" s="45" t="s">
        <v>6</v>
      </c>
      <c r="E256" s="36" t="s">
        <v>42</v>
      </c>
      <c r="F256" s="45">
        <v>1</v>
      </c>
      <c r="G256" s="45">
        <v>1</v>
      </c>
      <c r="H256" s="36" t="s">
        <v>46</v>
      </c>
      <c r="I256" s="36" t="s">
        <v>344</v>
      </c>
      <c r="J256" s="46" t="s">
        <v>153</v>
      </c>
      <c r="K256" s="47">
        <v>2.97</v>
      </c>
      <c r="L256" s="48">
        <v>0.15</v>
      </c>
      <c r="M256" s="49">
        <v>0.1</v>
      </c>
      <c r="N256" s="36">
        <v>3.0499999999999901</v>
      </c>
      <c r="O256" s="36">
        <v>2.94999999999999</v>
      </c>
      <c r="P256" s="36">
        <v>1.7</v>
      </c>
      <c r="Q256" s="36">
        <v>2.7</v>
      </c>
      <c r="R256" s="50">
        <v>3.4344913102761194</v>
      </c>
      <c r="S256" s="50">
        <v>2.4494089312776883</v>
      </c>
      <c r="T256" s="50">
        <v>1.9143066319571875</v>
      </c>
      <c r="U256" s="50">
        <v>2.241831903203316</v>
      </c>
      <c r="V256" s="50">
        <v>0.95</v>
      </c>
      <c r="W256" s="50">
        <v>0.95302926576458757</v>
      </c>
      <c r="X256" s="50">
        <v>0.9194710956873674</v>
      </c>
      <c r="Y256" s="50">
        <v>1.138047138047138</v>
      </c>
      <c r="Z256" s="50">
        <v>1.0345616184327366</v>
      </c>
      <c r="AA256" s="51">
        <v>1</v>
      </c>
      <c r="AB256" s="51">
        <v>1.0149999999999999</v>
      </c>
      <c r="AC256" s="51">
        <v>1</v>
      </c>
      <c r="AD256" s="51">
        <v>1</v>
      </c>
      <c r="AE256" s="51">
        <v>1</v>
      </c>
      <c r="AF256" s="51">
        <v>1</v>
      </c>
      <c r="AG256" s="52">
        <v>1</v>
      </c>
      <c r="AH256" s="52">
        <v>1</v>
      </c>
      <c r="AI256" s="53">
        <v>172</v>
      </c>
      <c r="AJ256" s="53">
        <v>98</v>
      </c>
      <c r="AK256" s="51">
        <v>3.4485961624577608</v>
      </c>
      <c r="AL256" s="51">
        <v>3.4236776644557305</v>
      </c>
      <c r="AM256" s="51">
        <v>2.561471402751728</v>
      </c>
      <c r="AN256" s="51">
        <v>2.5446620320306219</v>
      </c>
      <c r="AO256" s="51">
        <v>2.6999826597085326</v>
      </c>
      <c r="AP256" s="51">
        <v>2.6750949309741894</v>
      </c>
      <c r="AQ256" s="51">
        <v>2.65</v>
      </c>
      <c r="AR256" s="67">
        <v>0</v>
      </c>
      <c r="AS256" s="96"/>
      <c r="AT256" s="54">
        <v>3.0527913756302221</v>
      </c>
      <c r="AU256" s="54">
        <v>3.1277934474747471</v>
      </c>
      <c r="AV256" s="55">
        <v>3.0527913756302221</v>
      </c>
      <c r="AW256" s="55">
        <v>3.1312393981059694</v>
      </c>
      <c r="AX256" s="56">
        <v>2.7913756302320181E-3</v>
      </c>
      <c r="AY256" s="56">
        <v>0.17779344747475712</v>
      </c>
      <c r="AZ256" s="56">
        <v>0.18058482310498913</v>
      </c>
      <c r="BA256" s="56">
        <v>-0.1750020718445251</v>
      </c>
      <c r="BB256" s="61">
        <v>107</v>
      </c>
      <c r="BC256" s="57">
        <v>-144</v>
      </c>
      <c r="BD256" s="57">
        <v>-116</v>
      </c>
      <c r="BE256" s="57">
        <v>109</v>
      </c>
      <c r="BF256" s="95">
        <v>0.48247336426987325</v>
      </c>
      <c r="BG256" s="58">
        <v>0.58975189014403706</v>
      </c>
      <c r="BH256" s="58">
        <v>0.53804936318022745</v>
      </c>
      <c r="BI256" s="58">
        <v>0.47783297505521349</v>
      </c>
      <c r="BJ256" s="57">
        <v>107</v>
      </c>
      <c r="BK256" s="57">
        <v>-144</v>
      </c>
      <c r="BL256" s="57">
        <v>-117</v>
      </c>
      <c r="BM256" s="57">
        <v>109</v>
      </c>
      <c r="BN256" s="58">
        <v>0.48208814546507306</v>
      </c>
      <c r="BO256" s="58">
        <v>0.59019647649368734</v>
      </c>
      <c r="BP256" s="58">
        <v>0.53858197050816381</v>
      </c>
      <c r="BQ256" s="58">
        <v>0.47833903836960523</v>
      </c>
      <c r="BR256" s="36">
        <v>2.15</v>
      </c>
      <c r="BS256" s="36">
        <v>2.8</v>
      </c>
      <c r="BT256" s="36">
        <v>0.38723999999999997</v>
      </c>
      <c r="BU256" s="36">
        <v>0.61958999999999997</v>
      </c>
      <c r="BV256" s="36">
        <v>0.692968426703649</v>
      </c>
      <c r="BW256" s="36">
        <v>0.72548000000000001</v>
      </c>
    </row>
    <row r="257" spans="1:75" s="36" customFormat="1" ht="16.75" customHeight="1" x14ac:dyDescent="0.2">
      <c r="A257" s="36" t="s">
        <v>541</v>
      </c>
      <c r="B257" s="36">
        <v>2025020097</v>
      </c>
      <c r="C257" s="35">
        <v>45950</v>
      </c>
      <c r="D257" s="45" t="s">
        <v>9</v>
      </c>
      <c r="E257" s="36" t="s">
        <v>25</v>
      </c>
      <c r="F257" s="45">
        <v>1</v>
      </c>
      <c r="G257" s="45">
        <v>1</v>
      </c>
      <c r="H257" s="36" t="s">
        <v>47</v>
      </c>
      <c r="I257" s="36" t="s">
        <v>374</v>
      </c>
      <c r="J257" s="46" t="s">
        <v>195</v>
      </c>
      <c r="K257" s="47">
        <v>2.97</v>
      </c>
      <c r="L257" s="48">
        <v>0.15</v>
      </c>
      <c r="M257" s="49">
        <v>0.1</v>
      </c>
      <c r="N257" s="36">
        <v>2.94999999999999</v>
      </c>
      <c r="O257" s="36">
        <v>3.0499999999999901</v>
      </c>
      <c r="P257" s="36">
        <v>2.7</v>
      </c>
      <c r="Q257" s="36">
        <v>1.7</v>
      </c>
      <c r="R257" s="50">
        <v>3.1047530271497168</v>
      </c>
      <c r="S257" s="50">
        <v>2.7876514883279144</v>
      </c>
      <c r="T257" s="50">
        <v>2.8416383638319545</v>
      </c>
      <c r="U257" s="50">
        <v>1.5537729607073671</v>
      </c>
      <c r="V257" s="50">
        <v>1.048</v>
      </c>
      <c r="W257" s="50">
        <v>1.0491546019013618</v>
      </c>
      <c r="X257" s="50">
        <v>0.86244828375479055</v>
      </c>
      <c r="Y257" s="50">
        <v>1.161143489043017</v>
      </c>
      <c r="Z257" s="50">
        <v>0.98871069830781533</v>
      </c>
      <c r="AA257" s="51">
        <v>0.97499999999999998</v>
      </c>
      <c r="AB257" s="51">
        <v>1.0249999999999999</v>
      </c>
      <c r="AC257" s="51">
        <v>1</v>
      </c>
      <c r="AD257" s="51">
        <v>1</v>
      </c>
      <c r="AE257" s="51">
        <v>1</v>
      </c>
      <c r="AF257" s="51">
        <v>1</v>
      </c>
      <c r="AG257" s="52">
        <v>1</v>
      </c>
      <c r="AH257" s="52">
        <v>1</v>
      </c>
      <c r="AI257" s="53">
        <v>175</v>
      </c>
      <c r="AJ257" s="53">
        <v>133</v>
      </c>
      <c r="AK257" s="51">
        <v>3.38</v>
      </c>
      <c r="AL257" s="51">
        <v>3.3347662341226907</v>
      </c>
      <c r="AM257" s="51">
        <v>2.7308291541914813</v>
      </c>
      <c r="AN257" s="51">
        <v>2.7393525043119462</v>
      </c>
      <c r="AO257" s="51">
        <v>2.6391680545959821</v>
      </c>
      <c r="AP257" s="51">
        <v>2.6567199738561116</v>
      </c>
      <c r="AQ257" s="51">
        <v>2.7</v>
      </c>
      <c r="AR257" s="67">
        <v>0</v>
      </c>
      <c r="AS257" s="96"/>
      <c r="AT257" s="54">
        <v>3.1277934474747471</v>
      </c>
      <c r="AU257" s="54">
        <v>3.0527913756302221</v>
      </c>
      <c r="AV257" s="55">
        <v>3.1312393981059694</v>
      </c>
      <c r="AW257" s="55">
        <v>3.0527913756302221</v>
      </c>
      <c r="AX257" s="56">
        <v>0.17779344747475712</v>
      </c>
      <c r="AY257" s="56">
        <v>2.7913756302320181E-3</v>
      </c>
      <c r="AZ257" s="56">
        <v>0.18058482310498913</v>
      </c>
      <c r="BA257" s="56">
        <v>0.1750020718445251</v>
      </c>
      <c r="BB257" s="61">
        <v>-107</v>
      </c>
      <c r="BC257" s="57">
        <v>144</v>
      </c>
      <c r="BD257" s="57">
        <v>116</v>
      </c>
      <c r="BE257" s="57">
        <v>-109</v>
      </c>
      <c r="BF257" s="95">
        <v>0.51752663573012669</v>
      </c>
      <c r="BG257" s="58">
        <v>0.41024810985596294</v>
      </c>
      <c r="BH257" s="58">
        <v>0.4619506368197725</v>
      </c>
      <c r="BI257" s="58">
        <v>0.52216702494478651</v>
      </c>
      <c r="BJ257" s="57">
        <v>-107</v>
      </c>
      <c r="BK257" s="57">
        <v>144</v>
      </c>
      <c r="BL257" s="57">
        <v>117</v>
      </c>
      <c r="BM257" s="57">
        <v>-109</v>
      </c>
      <c r="BN257" s="58">
        <v>0.51791185453492694</v>
      </c>
      <c r="BO257" s="58">
        <v>0.40980352350631261</v>
      </c>
      <c r="BP257" s="58">
        <v>0.46141802949183625</v>
      </c>
      <c r="BQ257" s="58">
        <v>0.52166096163039477</v>
      </c>
      <c r="BR257" s="36">
        <v>2.15</v>
      </c>
      <c r="BS257" s="36">
        <v>2.85</v>
      </c>
      <c r="BT257" s="36">
        <v>0.37968000000000002</v>
      </c>
      <c r="BU257" s="36">
        <v>0.61021000000000003</v>
      </c>
      <c r="BV257" s="36">
        <v>0.68337178309852797</v>
      </c>
      <c r="BW257" s="36">
        <v>0.71726999999999996</v>
      </c>
    </row>
    <row r="258" spans="1:75" ht="16.75" customHeight="1" x14ac:dyDescent="0.2">
      <c r="A258" t="str">
        <f t="shared" ref="A258:A277" si="10">B258&amp;" "&amp;E258</f>
        <v>2025020099 EDM</v>
      </c>
      <c r="B258">
        <v>2025020099</v>
      </c>
      <c r="C258" s="35">
        <v>45951</v>
      </c>
      <c r="D258" s="45" t="s">
        <v>6</v>
      </c>
      <c r="E258" s="36" t="s">
        <v>17</v>
      </c>
      <c r="F258" s="45">
        <v>1</v>
      </c>
      <c r="G258" s="45">
        <v>2</v>
      </c>
      <c r="H258" s="36" t="s">
        <v>36</v>
      </c>
      <c r="I258" s="36" t="s">
        <v>429</v>
      </c>
      <c r="J258" s="46" t="s">
        <v>163</v>
      </c>
      <c r="K258" s="47">
        <v>2.97</v>
      </c>
      <c r="L258" s="48">
        <v>0.15</v>
      </c>
      <c r="M258" s="49">
        <v>0.1</v>
      </c>
      <c r="N258" s="36">
        <v>3.0499999999999901</v>
      </c>
      <c r="O258" s="36">
        <v>2.7999999999999901</v>
      </c>
      <c r="P258" s="70">
        <v>2.75</v>
      </c>
      <c r="Q258" s="36">
        <v>2</v>
      </c>
      <c r="R258" s="50">
        <v>3.2204762154068782</v>
      </c>
      <c r="S258" s="50">
        <v>2.8256912862372583</v>
      </c>
      <c r="T258" s="50">
        <v>2.9037080630717851</v>
      </c>
      <c r="U258" s="50">
        <v>2.0183509187409063</v>
      </c>
      <c r="V258" s="50">
        <v>0.97</v>
      </c>
      <c r="W258" s="50">
        <v>0.95751047349149665</v>
      </c>
      <c r="X258" s="50">
        <v>0.99456298523348285</v>
      </c>
      <c r="Y258" s="50">
        <v>1.0007062898260548</v>
      </c>
      <c r="Z258" s="50">
        <v>0.98168943829015631</v>
      </c>
      <c r="AA258" s="51">
        <v>0.99</v>
      </c>
      <c r="AB258" s="51">
        <v>1.01</v>
      </c>
      <c r="AC258" s="51">
        <v>1</v>
      </c>
      <c r="AD258" s="51">
        <v>1</v>
      </c>
      <c r="AE258" s="51">
        <v>1</v>
      </c>
      <c r="AF258" s="51">
        <v>1</v>
      </c>
      <c r="AG258" s="52">
        <v>1</v>
      </c>
      <c r="AH258" s="52">
        <v>1</v>
      </c>
      <c r="AI258" s="53">
        <v>180</v>
      </c>
      <c r="AJ258" s="53">
        <v>138</v>
      </c>
      <c r="AK258" s="51">
        <v>3.3631356956832761</v>
      </c>
      <c r="AL258" s="51">
        <v>3.32</v>
      </c>
      <c r="AM258" s="51">
        <v>2.7911067320560732</v>
      </c>
      <c r="AN258" s="51">
        <v>2.7962944151832509</v>
      </c>
      <c r="AO258" s="51">
        <v>2.7200141744361797</v>
      </c>
      <c r="AP258" s="51">
        <v>2.728104742005899</v>
      </c>
      <c r="AQ258" s="51">
        <v>2.74</v>
      </c>
      <c r="AR258" s="67">
        <v>0</v>
      </c>
      <c r="AS258" s="96"/>
      <c r="AT258" s="54">
        <v>3.1943869990166718</v>
      </c>
      <c r="AU258" s="54">
        <v>2.8071562765698665</v>
      </c>
      <c r="AV258" s="55">
        <v>3.1943869990166718</v>
      </c>
      <c r="AW258" s="55">
        <v>2.7933871887205841</v>
      </c>
      <c r="AX258" s="56">
        <v>0.14438699901668173</v>
      </c>
      <c r="AY258" s="56">
        <v>7.1562765698764963E-3</v>
      </c>
      <c r="AZ258" s="56">
        <v>0.15154327558655822</v>
      </c>
      <c r="BA258" s="56">
        <v>0.13723072244680523</v>
      </c>
      <c r="BB258" s="61">
        <v>-129</v>
      </c>
      <c r="BC258" s="57">
        <v>-127</v>
      </c>
      <c r="BD258" s="57">
        <v>-101</v>
      </c>
      <c r="BE258" s="57">
        <v>124</v>
      </c>
      <c r="BF258" s="95">
        <v>0.56282299435284122</v>
      </c>
      <c r="BG258" s="58">
        <v>0.56027804260393821</v>
      </c>
      <c r="BH258" s="58">
        <v>0.50339953351035005</v>
      </c>
      <c r="BI258" s="58">
        <v>0.44574274517799217</v>
      </c>
      <c r="BJ258" s="57">
        <v>-130</v>
      </c>
      <c r="BK258" s="57">
        <v>-126</v>
      </c>
      <c r="BL258" s="57">
        <v>-100</v>
      </c>
      <c r="BM258" s="57">
        <v>126</v>
      </c>
      <c r="BN258" s="58">
        <v>0.56523143026896128</v>
      </c>
      <c r="BO258" s="58">
        <v>0.55777672366370512</v>
      </c>
      <c r="BP258" s="58">
        <v>0.50069733565335239</v>
      </c>
      <c r="BQ258" s="58">
        <v>0.44345434812985696</v>
      </c>
      <c r="BR258" s="36">
        <v>2.15</v>
      </c>
      <c r="BS258" s="36">
        <v>2.9</v>
      </c>
      <c r="BT258" s="36">
        <v>0.37092000000000003</v>
      </c>
      <c r="BU258" s="36">
        <v>0.60143999999999997</v>
      </c>
      <c r="BV258" s="36">
        <v>0.673806856374635</v>
      </c>
      <c r="BW258" s="36">
        <v>0.70884000000000003</v>
      </c>
    </row>
    <row r="259" spans="1:75" ht="16.75" customHeight="1" x14ac:dyDescent="0.2">
      <c r="A259" t="str">
        <f t="shared" si="10"/>
        <v>2025020099 OTT</v>
      </c>
      <c r="B259">
        <v>2025020099</v>
      </c>
      <c r="C259" s="35">
        <v>45951</v>
      </c>
      <c r="D259" s="45" t="s">
        <v>9</v>
      </c>
      <c r="E259" s="36" t="s">
        <v>39</v>
      </c>
      <c r="F259" s="45">
        <v>2</v>
      </c>
      <c r="G259" s="45">
        <v>1</v>
      </c>
      <c r="H259" s="36" t="s">
        <v>38</v>
      </c>
      <c r="I259" s="36" t="s">
        <v>338</v>
      </c>
      <c r="J259" s="46" t="s">
        <v>179</v>
      </c>
      <c r="K259" s="47">
        <v>2.97</v>
      </c>
      <c r="L259" s="48">
        <v>0.15</v>
      </c>
      <c r="M259" s="49">
        <v>0.1</v>
      </c>
      <c r="N259" s="36">
        <v>2.7999999999999901</v>
      </c>
      <c r="O259" s="36">
        <v>3.0499999999999901</v>
      </c>
      <c r="P259" s="70">
        <v>2</v>
      </c>
      <c r="Q259" s="36">
        <v>2.75</v>
      </c>
      <c r="R259" s="50">
        <v>2.8897595484086267</v>
      </c>
      <c r="S259" s="50">
        <v>2.9142675732369883</v>
      </c>
      <c r="T259" s="50">
        <v>2.0641139631490266</v>
      </c>
      <c r="U259" s="50">
        <v>2.6276183037382768</v>
      </c>
      <c r="V259" s="50">
        <v>1.0449999999999999</v>
      </c>
      <c r="W259" s="50">
        <v>1.0398742800952707</v>
      </c>
      <c r="X259" s="50">
        <v>0.93976657644985628</v>
      </c>
      <c r="Y259" s="50">
        <v>1.1323689211054802</v>
      </c>
      <c r="Z259" s="50">
        <v>0.97499804848390192</v>
      </c>
      <c r="AA259" s="51">
        <v>0.97</v>
      </c>
      <c r="AB259" s="51">
        <v>1.02</v>
      </c>
      <c r="AC259" s="51">
        <v>1</v>
      </c>
      <c r="AD259" s="51">
        <v>1</v>
      </c>
      <c r="AE259" s="51">
        <v>1</v>
      </c>
      <c r="AF259" s="51">
        <v>1</v>
      </c>
      <c r="AG259" s="52">
        <v>1</v>
      </c>
      <c r="AH259" s="52">
        <v>1</v>
      </c>
      <c r="AI259" s="53">
        <v>155</v>
      </c>
      <c r="AJ259" s="53">
        <v>113</v>
      </c>
      <c r="AK259" s="51">
        <v>2.9720976807833832</v>
      </c>
      <c r="AL259" s="51">
        <v>2.9473622771482759</v>
      </c>
      <c r="AM259" s="51">
        <v>2.9538520661434444</v>
      </c>
      <c r="AN259" s="51">
        <v>2.9479143922074762</v>
      </c>
      <c r="AO259" s="51">
        <v>2.8303168213392382</v>
      </c>
      <c r="AP259" s="51">
        <v>2.8319800776382493</v>
      </c>
      <c r="AQ259" s="51">
        <v>2.88</v>
      </c>
      <c r="AR259" s="67">
        <v>0</v>
      </c>
      <c r="AS259" s="96"/>
      <c r="AT259" s="54">
        <v>2.8071562765698665</v>
      </c>
      <c r="AU259" s="54">
        <v>3.1943869990166718</v>
      </c>
      <c r="AV259" s="55">
        <v>2.7933871887205841</v>
      </c>
      <c r="AW259" s="55">
        <v>3.1943869990166718</v>
      </c>
      <c r="AX259" s="56">
        <v>7.1562765698764963E-3</v>
      </c>
      <c r="AY259" s="56">
        <v>0.14438699901668173</v>
      </c>
      <c r="AZ259" s="56">
        <v>0.15154327558655822</v>
      </c>
      <c r="BA259" s="56">
        <v>-0.13723072244680523</v>
      </c>
      <c r="BB259" s="61">
        <v>129</v>
      </c>
      <c r="BC259" s="57">
        <v>127</v>
      </c>
      <c r="BD259" s="57">
        <v>101</v>
      </c>
      <c r="BE259" s="57">
        <v>-124</v>
      </c>
      <c r="BF259" s="95">
        <v>0.43717700564715878</v>
      </c>
      <c r="BG259" s="58">
        <v>0.43972195739606179</v>
      </c>
      <c r="BH259" s="58">
        <v>0.49660046648964989</v>
      </c>
      <c r="BI259" s="58">
        <v>0.55425725482200783</v>
      </c>
      <c r="BJ259" s="57">
        <v>130</v>
      </c>
      <c r="BK259" s="57">
        <v>126</v>
      </c>
      <c r="BL259" s="57">
        <v>100</v>
      </c>
      <c r="BM259" s="57">
        <v>-126</v>
      </c>
      <c r="BN259" s="58">
        <v>0.43476856973103872</v>
      </c>
      <c r="BO259" s="58">
        <v>0.44222327633629488</v>
      </c>
      <c r="BP259" s="58">
        <v>0.49930266434664761</v>
      </c>
      <c r="BQ259" s="58">
        <v>0.55654565187014304</v>
      </c>
      <c r="BR259" s="36">
        <v>2.15</v>
      </c>
      <c r="BS259" s="36">
        <v>2.95</v>
      </c>
      <c r="BT259" s="36">
        <v>0.3614</v>
      </c>
      <c r="BU259" s="36">
        <v>0.59206000000000003</v>
      </c>
      <c r="BV259" s="36">
        <v>0.664698221663373</v>
      </c>
      <c r="BW259" s="36">
        <v>0.70133999999999996</v>
      </c>
    </row>
    <row r="260" spans="1:75" ht="16.75" customHeight="1" x14ac:dyDescent="0.2">
      <c r="A260" t="str">
        <f t="shared" si="10"/>
        <v>2025020098 NJD</v>
      </c>
      <c r="B260">
        <v>2025020098</v>
      </c>
      <c r="C260" s="35">
        <v>45951</v>
      </c>
      <c r="D260" s="45" t="s">
        <v>6</v>
      </c>
      <c r="E260" s="36" t="s">
        <v>4</v>
      </c>
      <c r="F260" s="45">
        <v>2</v>
      </c>
      <c r="G260" s="45">
        <v>2</v>
      </c>
      <c r="H260" s="36" t="s">
        <v>8</v>
      </c>
      <c r="I260" s="36" t="s">
        <v>415</v>
      </c>
      <c r="J260" s="46" t="s">
        <v>174</v>
      </c>
      <c r="K260" s="47">
        <v>2.97</v>
      </c>
      <c r="L260" s="48">
        <v>0.15</v>
      </c>
      <c r="M260" s="49">
        <v>0.1</v>
      </c>
      <c r="N260" s="36">
        <v>2.8999999999999901</v>
      </c>
      <c r="O260" s="36">
        <v>3.0499999999999901</v>
      </c>
      <c r="P260" s="70">
        <v>3.59</v>
      </c>
      <c r="Q260" s="36">
        <v>2.57</v>
      </c>
      <c r="R260" s="50">
        <v>3.1801205829160279</v>
      </c>
      <c r="S260" s="50">
        <v>2.8407415082273184</v>
      </c>
      <c r="T260" s="50">
        <v>3.9367699629891653</v>
      </c>
      <c r="U260" s="50">
        <v>2.3936739921784369</v>
      </c>
      <c r="V260" s="50">
        <v>0.96</v>
      </c>
      <c r="W260" s="50">
        <v>0.95702751457800772</v>
      </c>
      <c r="X260" s="50">
        <v>0.96479450522281707</v>
      </c>
      <c r="Y260" s="50">
        <v>1.0379289003485395</v>
      </c>
      <c r="Z260" s="50">
        <v>1.0014891507728363</v>
      </c>
      <c r="AA260" s="51">
        <v>1</v>
      </c>
      <c r="AB260" s="51">
        <v>1</v>
      </c>
      <c r="AC260" s="51">
        <v>1</v>
      </c>
      <c r="AD260" s="51">
        <v>1</v>
      </c>
      <c r="AE260" s="51">
        <v>1</v>
      </c>
      <c r="AF260" s="51">
        <v>1</v>
      </c>
      <c r="AG260" s="52">
        <v>1</v>
      </c>
      <c r="AH260" s="52">
        <v>1</v>
      </c>
      <c r="AI260" s="53">
        <v>157</v>
      </c>
      <c r="AJ260" s="53">
        <v>115</v>
      </c>
      <c r="AK260" s="51">
        <v>3.0617257383335597</v>
      </c>
      <c r="AL260" s="51">
        <v>3.11</v>
      </c>
      <c r="AM260" s="51">
        <v>2.8109682414161852</v>
      </c>
      <c r="AN260" s="51">
        <v>2.79</v>
      </c>
      <c r="AO260" s="51">
        <v>2.8082860336856301</v>
      </c>
      <c r="AP260" s="51">
        <v>2.813788898728744</v>
      </c>
      <c r="AQ260" s="51">
        <v>2.8151541969453082</v>
      </c>
      <c r="AR260" s="67">
        <v>-0.03</v>
      </c>
      <c r="AS260" s="96"/>
      <c r="AT260" s="54">
        <v>2.7707058875099713</v>
      </c>
      <c r="AU260" s="54">
        <v>3.0322829721955631</v>
      </c>
      <c r="AV260" s="55">
        <v>2.8007058875099711</v>
      </c>
      <c r="AW260" s="55">
        <v>3.018033535078434</v>
      </c>
      <c r="AX260" s="56">
        <v>-0.12929411249001888</v>
      </c>
      <c r="AY260" s="56">
        <v>-1.7717027804426966E-2</v>
      </c>
      <c r="AZ260" s="56">
        <v>-0.14701114029444584</v>
      </c>
      <c r="BA260" s="56">
        <v>-0.11157708468559191</v>
      </c>
      <c r="BB260" s="61">
        <v>120</v>
      </c>
      <c r="BC260" s="57">
        <v>-113</v>
      </c>
      <c r="BD260" s="57">
        <v>113</v>
      </c>
      <c r="BE260" s="57">
        <v>140</v>
      </c>
      <c r="BF260" s="95">
        <v>0.45372862275117537</v>
      </c>
      <c r="BG260" s="58">
        <v>0.52953901505282075</v>
      </c>
      <c r="BH260" s="58">
        <v>0.46945129924200235</v>
      </c>
      <c r="BI260" s="58">
        <v>0.41628375536446127</v>
      </c>
      <c r="BJ260" s="57">
        <v>117</v>
      </c>
      <c r="BK260" s="57">
        <v>-114</v>
      </c>
      <c r="BL260" s="57">
        <v>111</v>
      </c>
      <c r="BM260" s="57">
        <v>138</v>
      </c>
      <c r="BN260" s="58">
        <v>0.4603955986882376</v>
      </c>
      <c r="BO260" s="58">
        <v>0.53272002685199404</v>
      </c>
      <c r="BP260" s="58">
        <v>0.4730909380899031</v>
      </c>
      <c r="BQ260" s="58">
        <v>0.41955291898848435</v>
      </c>
      <c r="BR260" s="36">
        <v>2.15</v>
      </c>
      <c r="BS260" s="36">
        <v>3</v>
      </c>
      <c r="BT260" s="36">
        <v>0.35707</v>
      </c>
      <c r="BU260" s="36">
        <v>0.58328000000000002</v>
      </c>
      <c r="BV260" s="36">
        <v>0.65664719060645904</v>
      </c>
      <c r="BW260" s="36">
        <v>0.69501000000000002</v>
      </c>
    </row>
    <row r="261" spans="1:75" ht="16.75" customHeight="1" x14ac:dyDescent="0.2">
      <c r="A261" t="str">
        <f t="shared" si="10"/>
        <v>2025020098 TOR</v>
      </c>
      <c r="B261">
        <v>2025020098</v>
      </c>
      <c r="C261" s="35">
        <v>45951</v>
      </c>
      <c r="D261" s="45" t="s">
        <v>9</v>
      </c>
      <c r="E261" s="36" t="s">
        <v>18</v>
      </c>
      <c r="F261" s="45">
        <v>2</v>
      </c>
      <c r="G261" s="45">
        <v>2</v>
      </c>
      <c r="H261" s="36" t="s">
        <v>11</v>
      </c>
      <c r="I261" s="36" t="s">
        <v>346</v>
      </c>
      <c r="J261" s="46" t="s">
        <v>189</v>
      </c>
      <c r="K261" s="47">
        <v>2.97</v>
      </c>
      <c r="L261" s="48">
        <v>0.15</v>
      </c>
      <c r="M261" s="49">
        <v>0.1</v>
      </c>
      <c r="N261" s="36">
        <v>3.0499999999999901</v>
      </c>
      <c r="O261" s="36">
        <v>2.8999999999999901</v>
      </c>
      <c r="P261" s="70">
        <v>2.57</v>
      </c>
      <c r="Q261" s="36">
        <v>3.59</v>
      </c>
      <c r="R261" s="50">
        <v>3.1152996925075152</v>
      </c>
      <c r="S261" s="50">
        <v>2.9762442772093394</v>
      </c>
      <c r="T261" s="50">
        <v>2.6250230195883084</v>
      </c>
      <c r="U261" s="50">
        <v>3.6843851569591601</v>
      </c>
      <c r="V261" s="50">
        <v>1.0275000000000001</v>
      </c>
      <c r="W261" s="50">
        <v>1.0328904656929507</v>
      </c>
      <c r="X261" s="50">
        <v>0.94645395333878279</v>
      </c>
      <c r="Y261" s="50">
        <v>1.0308840869809965</v>
      </c>
      <c r="Z261" s="50">
        <v>0.98763202703138486</v>
      </c>
      <c r="AA261" s="51">
        <v>1</v>
      </c>
      <c r="AB261" s="51">
        <v>1</v>
      </c>
      <c r="AC261" s="51">
        <v>1</v>
      </c>
      <c r="AD261" s="51">
        <v>1</v>
      </c>
      <c r="AE261" s="51">
        <v>1</v>
      </c>
      <c r="AF261" s="51">
        <v>1</v>
      </c>
      <c r="AG261" s="52">
        <v>1</v>
      </c>
      <c r="AH261" s="52">
        <v>1</v>
      </c>
      <c r="AI261" s="53">
        <v>167</v>
      </c>
      <c r="AJ261" s="53">
        <v>125</v>
      </c>
      <c r="AK261" s="51">
        <v>3.0826488340351625</v>
      </c>
      <c r="AL261" s="51">
        <v>3.07</v>
      </c>
      <c r="AM261" s="51">
        <v>2.8654396805117668</v>
      </c>
      <c r="AN261" s="51">
        <v>2.87</v>
      </c>
      <c r="AO261" s="51">
        <v>2.8411178799716637</v>
      </c>
      <c r="AP261" s="51">
        <v>2.8558653232420368</v>
      </c>
      <c r="AQ261" s="51">
        <v>2.83</v>
      </c>
      <c r="AR261" s="67">
        <v>0.03</v>
      </c>
      <c r="AS261" s="96"/>
      <c r="AT261" s="54">
        <v>3.0322829721955631</v>
      </c>
      <c r="AU261" s="54">
        <v>2.7707058875099713</v>
      </c>
      <c r="AV261" s="55">
        <v>3.018033535078434</v>
      </c>
      <c r="AW261" s="55">
        <v>2.8007058875099711</v>
      </c>
      <c r="AX261" s="56">
        <v>-1.7717027804426966E-2</v>
      </c>
      <c r="AY261" s="56">
        <v>-0.12929411249001888</v>
      </c>
      <c r="AZ261" s="56">
        <v>-0.14701114029444584</v>
      </c>
      <c r="BA261" s="56">
        <v>0.11157708468559191</v>
      </c>
      <c r="BB261" s="61">
        <v>-120</v>
      </c>
      <c r="BC261" s="57">
        <v>113</v>
      </c>
      <c r="BD261" s="57">
        <v>-113</v>
      </c>
      <c r="BE261" s="57">
        <v>-140</v>
      </c>
      <c r="BF261" s="95">
        <v>0.54627137724882457</v>
      </c>
      <c r="BG261" s="58">
        <v>0.47046098494717919</v>
      </c>
      <c r="BH261" s="58">
        <v>0.53054870075799765</v>
      </c>
      <c r="BI261" s="58">
        <v>0.58371624463553873</v>
      </c>
      <c r="BJ261" s="57">
        <v>-117</v>
      </c>
      <c r="BK261" s="57">
        <v>114</v>
      </c>
      <c r="BL261" s="57">
        <v>-111</v>
      </c>
      <c r="BM261" s="57">
        <v>-138</v>
      </c>
      <c r="BN261" s="58">
        <v>0.53960440131176246</v>
      </c>
      <c r="BO261" s="58">
        <v>0.4672799731480059</v>
      </c>
      <c r="BP261" s="58">
        <v>0.5269090619100969</v>
      </c>
      <c r="BQ261" s="58">
        <v>0.58044708101151565</v>
      </c>
      <c r="BR261" s="36">
        <v>2.15</v>
      </c>
      <c r="BS261" s="36">
        <v>3.05</v>
      </c>
      <c r="BT261" s="36">
        <v>0.34699999999999998</v>
      </c>
      <c r="BU261" s="36">
        <v>0.57716999999999996</v>
      </c>
      <c r="BV261" s="36">
        <v>0.64868054306779299</v>
      </c>
      <c r="BW261" s="36">
        <v>0.68740999999999997</v>
      </c>
    </row>
    <row r="262" spans="1:75" ht="16.75" customHeight="1" x14ac:dyDescent="0.2">
      <c r="A262" t="str">
        <f t="shared" si="10"/>
        <v>2025020100 SJS</v>
      </c>
      <c r="B262">
        <v>2025020100</v>
      </c>
      <c r="C262" s="35">
        <v>45951</v>
      </c>
      <c r="D262" s="45" t="s">
        <v>6</v>
      </c>
      <c r="E262" s="36" t="s">
        <v>40</v>
      </c>
      <c r="F262" s="45">
        <v>2</v>
      </c>
      <c r="G262" s="45">
        <v>2</v>
      </c>
      <c r="H262" s="36" t="s">
        <v>8</v>
      </c>
      <c r="I262" s="36" t="s">
        <v>368</v>
      </c>
      <c r="J262" s="46" t="s">
        <v>183</v>
      </c>
      <c r="K262" s="47">
        <v>2.97</v>
      </c>
      <c r="L262" s="48">
        <v>0.15</v>
      </c>
      <c r="M262" s="49">
        <v>0.1</v>
      </c>
      <c r="N262" s="36">
        <v>2.69999999999999</v>
      </c>
      <c r="O262" s="36">
        <v>3.69999999999999</v>
      </c>
      <c r="P262" s="70">
        <v>3.7</v>
      </c>
      <c r="Q262" s="36">
        <v>4</v>
      </c>
      <c r="R262" s="50">
        <v>2.7746181791885509</v>
      </c>
      <c r="S262" s="50">
        <v>3.7919936884111913</v>
      </c>
      <c r="T262" s="50">
        <v>3.8022545418509917</v>
      </c>
      <c r="U262" s="50">
        <v>4.0994526361202173</v>
      </c>
      <c r="V262" s="50">
        <v>0.96</v>
      </c>
      <c r="W262" s="50">
        <v>0.95702751457800772</v>
      </c>
      <c r="X262" s="50">
        <v>1.0444248919980257</v>
      </c>
      <c r="Y262" s="50">
        <v>0.9562289562289561</v>
      </c>
      <c r="Z262" s="50">
        <v>0.98791131340896876</v>
      </c>
      <c r="AA262" s="51">
        <v>1</v>
      </c>
      <c r="AB262" s="51">
        <v>1</v>
      </c>
      <c r="AC262" s="51">
        <v>1</v>
      </c>
      <c r="AD262" s="51">
        <v>1</v>
      </c>
      <c r="AE262" s="51">
        <v>1</v>
      </c>
      <c r="AF262" s="51">
        <v>1</v>
      </c>
      <c r="AG262" s="52">
        <v>1</v>
      </c>
      <c r="AH262" s="52">
        <v>1</v>
      </c>
      <c r="AI262" s="53">
        <v>177</v>
      </c>
      <c r="AJ262" s="53">
        <v>108</v>
      </c>
      <c r="AK262" s="51">
        <v>2.5699182362404596</v>
      </c>
      <c r="AL262" s="51">
        <v>2.6160377731226099</v>
      </c>
      <c r="AM262" s="51">
        <v>3.51</v>
      </c>
      <c r="AN262" s="51">
        <v>3.5522990532616783</v>
      </c>
      <c r="AO262" s="51">
        <v>3.4575490979470893</v>
      </c>
      <c r="AP262" s="51">
        <v>3.5008397530285489</v>
      </c>
      <c r="AQ262" s="51">
        <v>3.4675687100654802</v>
      </c>
      <c r="AR262" s="67">
        <v>0</v>
      </c>
      <c r="AS262" s="96"/>
      <c r="AT262" s="54">
        <v>2.5085724708274948</v>
      </c>
      <c r="AU262" s="54">
        <v>3.4069738225057495</v>
      </c>
      <c r="AV262" s="55">
        <v>2.5085724708274948</v>
      </c>
      <c r="AW262" s="55">
        <v>3.4248474726342155</v>
      </c>
      <c r="AX262" s="56">
        <v>-0.19142752917249517</v>
      </c>
      <c r="AY262" s="56">
        <v>-0.29302617749424043</v>
      </c>
      <c r="AZ262" s="56">
        <v>-0.4844537066667356</v>
      </c>
      <c r="BA262" s="56">
        <v>0.10159864832174526</v>
      </c>
      <c r="BB262" s="61">
        <v>178</v>
      </c>
      <c r="BC262" s="57">
        <v>-121</v>
      </c>
      <c r="BD262" s="57">
        <v>105</v>
      </c>
      <c r="BE262" s="57">
        <v>133</v>
      </c>
      <c r="BF262" s="95">
        <v>0.35920956849032837</v>
      </c>
      <c r="BG262" s="58">
        <v>0.54725446882703066</v>
      </c>
      <c r="BH262" s="58">
        <v>0.48715046930261774</v>
      </c>
      <c r="BI262" s="58">
        <v>0.43006015664240427</v>
      </c>
      <c r="BJ262" s="57">
        <v>180</v>
      </c>
      <c r="BK262" s="57">
        <v>-122</v>
      </c>
      <c r="BL262" s="57">
        <v>104</v>
      </c>
      <c r="BM262" s="57">
        <v>131</v>
      </c>
      <c r="BN262" s="58">
        <v>0.35727647324457401</v>
      </c>
      <c r="BO262" s="58">
        <v>0.55016733741434276</v>
      </c>
      <c r="BP262" s="58">
        <v>0.49044484460199944</v>
      </c>
      <c r="BQ262" s="58">
        <v>0.43296414230381974</v>
      </c>
      <c r="BR262" s="36">
        <v>2.15</v>
      </c>
      <c r="BS262" s="36">
        <v>3.1</v>
      </c>
      <c r="BT262" s="36">
        <v>0.34044999999999997</v>
      </c>
      <c r="BU262" s="36">
        <v>0.56440999999999997</v>
      </c>
      <c r="BV262" s="36">
        <v>0.63714666305427603</v>
      </c>
      <c r="BW262" s="36">
        <v>0.67857000000000001</v>
      </c>
    </row>
    <row r="263" spans="1:75" ht="16.75" customHeight="1" x14ac:dyDescent="0.2">
      <c r="A263" t="str">
        <f t="shared" si="10"/>
        <v>2025020100 NYI</v>
      </c>
      <c r="B263">
        <v>2025020100</v>
      </c>
      <c r="C263" s="35">
        <v>45951</v>
      </c>
      <c r="D263" s="45" t="s">
        <v>9</v>
      </c>
      <c r="E263" s="36" t="s">
        <v>37</v>
      </c>
      <c r="F263" s="45">
        <v>2</v>
      </c>
      <c r="G263" s="45">
        <v>2</v>
      </c>
      <c r="H263" s="36" t="s">
        <v>11</v>
      </c>
      <c r="I263" s="36" t="s">
        <v>352</v>
      </c>
      <c r="J263" s="46" t="s">
        <v>175</v>
      </c>
      <c r="K263" s="47">
        <v>2.97</v>
      </c>
      <c r="L263" s="48">
        <v>0.15</v>
      </c>
      <c r="M263" s="49">
        <v>0.1</v>
      </c>
      <c r="N263" s="36">
        <v>3.69999999999999</v>
      </c>
      <c r="O263" s="36">
        <v>2.69999999999999</v>
      </c>
      <c r="P263" s="70">
        <v>4</v>
      </c>
      <c r="Q263" s="36">
        <v>3.7</v>
      </c>
      <c r="R263" s="50">
        <v>3.0681658333583424</v>
      </c>
      <c r="S263" s="50">
        <v>3.3825089801430113</v>
      </c>
      <c r="T263" s="50">
        <v>3.316936036063082</v>
      </c>
      <c r="U263" s="50">
        <v>4.6352900838996991</v>
      </c>
      <c r="V263" s="50">
        <v>1.0275000000000001</v>
      </c>
      <c r="W263" s="50">
        <v>1.0328904656929507</v>
      </c>
      <c r="X263" s="50">
        <v>1.1818181818181817</v>
      </c>
      <c r="Y263" s="50">
        <v>0.86529233543449813</v>
      </c>
      <c r="Z263" s="50">
        <v>0.96391230661697946</v>
      </c>
      <c r="AA263" s="51">
        <v>1</v>
      </c>
      <c r="AB263" s="51">
        <v>1.01</v>
      </c>
      <c r="AC263" s="51">
        <v>1</v>
      </c>
      <c r="AD263" s="51">
        <v>1</v>
      </c>
      <c r="AE263" s="51">
        <v>1</v>
      </c>
      <c r="AF263" s="51">
        <v>1</v>
      </c>
      <c r="AG263" s="52">
        <v>1</v>
      </c>
      <c r="AH263" s="52">
        <v>1</v>
      </c>
      <c r="AI263" s="53">
        <v>154</v>
      </c>
      <c r="AJ263" s="53">
        <v>112</v>
      </c>
      <c r="AK263" s="51">
        <v>2.84</v>
      </c>
      <c r="AL263" s="51">
        <v>2.9</v>
      </c>
      <c r="AM263" s="51">
        <v>3.1019419292341368</v>
      </c>
      <c r="AN263" s="51">
        <v>3.1440269868704682</v>
      </c>
      <c r="AO263" s="51">
        <v>2.9612889903229673</v>
      </c>
      <c r="AP263" s="51">
        <v>3.0061619467548666</v>
      </c>
      <c r="AQ263" s="51">
        <v>2.99</v>
      </c>
      <c r="AR263" s="67">
        <v>0</v>
      </c>
      <c r="AS263" s="96"/>
      <c r="AT263" s="54">
        <v>3.4069738225057495</v>
      </c>
      <c r="AU263" s="54">
        <v>2.5085724708274948</v>
      </c>
      <c r="AV263" s="55">
        <v>3.4248474726342155</v>
      </c>
      <c r="AW263" s="55">
        <v>2.5085724708274948</v>
      </c>
      <c r="AX263" s="56">
        <v>-0.29302617749424043</v>
      </c>
      <c r="AY263" s="56">
        <v>-0.19142752917249517</v>
      </c>
      <c r="AZ263" s="56">
        <v>-0.4844537066667356</v>
      </c>
      <c r="BA263" s="56">
        <v>-0.10159864832174526</v>
      </c>
      <c r="BB263" s="61">
        <v>-178</v>
      </c>
      <c r="BC263" s="57">
        <v>121</v>
      </c>
      <c r="BD263" s="57">
        <v>-105</v>
      </c>
      <c r="BE263" s="57">
        <v>-133</v>
      </c>
      <c r="BF263" s="95">
        <v>0.64079043150967163</v>
      </c>
      <c r="BG263" s="58">
        <v>0.45274553117296928</v>
      </c>
      <c r="BH263" s="58">
        <v>0.51284953069738226</v>
      </c>
      <c r="BI263" s="58">
        <v>0.56993984335759573</v>
      </c>
      <c r="BJ263" s="57">
        <v>-180</v>
      </c>
      <c r="BK263" s="57">
        <v>122</v>
      </c>
      <c r="BL263" s="57">
        <v>-104</v>
      </c>
      <c r="BM263" s="57">
        <v>-131</v>
      </c>
      <c r="BN263" s="58">
        <v>0.64272352675542599</v>
      </c>
      <c r="BO263" s="58">
        <v>0.44983266258565724</v>
      </c>
      <c r="BP263" s="58">
        <v>0.50955515539800056</v>
      </c>
      <c r="BQ263" s="58">
        <v>0.56703585769618026</v>
      </c>
      <c r="BR263" s="36">
        <v>2.15</v>
      </c>
      <c r="BS263" s="36">
        <v>3.15</v>
      </c>
      <c r="BT263" s="36">
        <v>0.33313999999999999</v>
      </c>
      <c r="BU263" s="36">
        <v>0.55862000000000001</v>
      </c>
      <c r="BV263" s="36">
        <v>0.63071017274472096</v>
      </c>
      <c r="BW263" s="36">
        <v>0.67291999999999996</v>
      </c>
    </row>
    <row r="264" spans="1:75" ht="16.75" customHeight="1" x14ac:dyDescent="0.2">
      <c r="A264" t="str">
        <f t="shared" si="10"/>
        <v>2025020102 SEA</v>
      </c>
      <c r="B264">
        <v>2025020102</v>
      </c>
      <c r="C264" s="35">
        <v>45951</v>
      </c>
      <c r="D264" s="45" t="s">
        <v>6</v>
      </c>
      <c r="E264" s="36" t="s">
        <v>13</v>
      </c>
      <c r="F264" s="45">
        <v>0</v>
      </c>
      <c r="G264" s="45">
        <v>1</v>
      </c>
      <c r="H264" s="36" t="s">
        <v>26</v>
      </c>
      <c r="I264" s="36" t="s">
        <v>544</v>
      </c>
      <c r="J264" s="46" t="s">
        <v>542</v>
      </c>
      <c r="K264" s="47">
        <v>2.97</v>
      </c>
      <c r="L264" s="48">
        <v>0.15</v>
      </c>
      <c r="M264" s="49">
        <v>0.1</v>
      </c>
      <c r="N264" s="36">
        <v>2.19999999999999</v>
      </c>
      <c r="O264" s="36">
        <v>3.6499999999999901</v>
      </c>
      <c r="P264" s="70">
        <v>2</v>
      </c>
      <c r="Q264" s="36">
        <v>4.5</v>
      </c>
      <c r="R264" s="50">
        <v>2.4598080686490924</v>
      </c>
      <c r="S264" s="50">
        <v>3.1341829836396866</v>
      </c>
      <c r="T264" s="50">
        <v>2.2361891533173672</v>
      </c>
      <c r="U264" s="50">
        <v>3.8640612127064728</v>
      </c>
      <c r="V264" s="50">
        <v>0.95</v>
      </c>
      <c r="W264" s="50">
        <v>0.92554174501717079</v>
      </c>
      <c r="X264" s="50">
        <v>0.98283226848954253</v>
      </c>
      <c r="Y264" s="50">
        <v>1.0440851989468163</v>
      </c>
      <c r="Z264" s="50">
        <v>1.04</v>
      </c>
      <c r="AA264" s="51">
        <v>0.97</v>
      </c>
      <c r="AB264" s="51">
        <v>1.03</v>
      </c>
      <c r="AC264" s="51">
        <v>1</v>
      </c>
      <c r="AD264" s="51">
        <v>1</v>
      </c>
      <c r="AE264" s="51">
        <v>1</v>
      </c>
      <c r="AF264" s="51">
        <v>1</v>
      </c>
      <c r="AG264" s="52">
        <v>1</v>
      </c>
      <c r="AH264" s="52">
        <v>1</v>
      </c>
      <c r="AI264" s="53">
        <v>188</v>
      </c>
      <c r="AJ264" s="53">
        <v>0</v>
      </c>
      <c r="AK264" s="51">
        <v>2.7369678557290085</v>
      </c>
      <c r="AL264" s="51">
        <v>2.6920396039370451</v>
      </c>
      <c r="AM264" s="51">
        <v>3.2280882324652231</v>
      </c>
      <c r="AN264" s="51">
        <v>3.2140024451413924</v>
      </c>
      <c r="AO264" s="51">
        <v>3.4344000000000006</v>
      </c>
      <c r="AP264" s="51">
        <v>3.4081725454477914</v>
      </c>
      <c r="AQ264" s="51">
        <v>3.357211761763832</v>
      </c>
      <c r="AR264" s="67">
        <v>0</v>
      </c>
      <c r="AS264" s="96"/>
      <c r="AT264" s="54">
        <v>2.4371961524867971</v>
      </c>
      <c r="AU264" s="54">
        <v>3.7908901416680862</v>
      </c>
      <c r="AV264" s="55">
        <v>2.4371961524867971</v>
      </c>
      <c r="AW264" s="55">
        <v>3.8721407694772165</v>
      </c>
      <c r="AX264" s="56">
        <v>0.23719615248680714</v>
      </c>
      <c r="AY264" s="56">
        <v>0.1408901416680961</v>
      </c>
      <c r="AZ264" s="56">
        <v>0.37808629415490325</v>
      </c>
      <c r="BA264" s="56">
        <v>9.6306010818711041E-2</v>
      </c>
      <c r="BB264" s="61">
        <v>237</v>
      </c>
      <c r="BC264" s="57">
        <v>-147</v>
      </c>
      <c r="BD264" s="57">
        <v>-118</v>
      </c>
      <c r="BE264" s="57">
        <v>109</v>
      </c>
      <c r="BF264" s="95">
        <v>0.29668355300948118</v>
      </c>
      <c r="BG264" s="58">
        <v>0.59585238302566412</v>
      </c>
      <c r="BH264" s="58">
        <v>0.54181674352105902</v>
      </c>
      <c r="BI264" s="58">
        <v>0.47792433869300666</v>
      </c>
      <c r="BJ264" s="57">
        <v>246</v>
      </c>
      <c r="BK264" s="57">
        <v>-156</v>
      </c>
      <c r="BL264" s="57">
        <v>-125</v>
      </c>
      <c r="BM264" s="57">
        <v>104</v>
      </c>
      <c r="BN264" s="58">
        <v>0.28916104576652663</v>
      </c>
      <c r="BO264" s="58">
        <v>0.60926376175321684</v>
      </c>
      <c r="BP264" s="58">
        <v>0.55650779712418919</v>
      </c>
      <c r="BQ264" s="58">
        <v>0.49030353806278248</v>
      </c>
      <c r="BR264" s="36">
        <v>2.15</v>
      </c>
      <c r="BS264" s="36">
        <v>3.2</v>
      </c>
      <c r="BT264" s="36">
        <v>0.32869999999999999</v>
      </c>
      <c r="BU264" s="36">
        <v>0.54898000000000002</v>
      </c>
      <c r="BV264" s="36">
        <v>0.62058284913296102</v>
      </c>
      <c r="BW264" s="36">
        <v>0.66435999999999995</v>
      </c>
    </row>
    <row r="265" spans="1:75" ht="16.75" customHeight="1" x14ac:dyDescent="0.2">
      <c r="A265" t="str">
        <f t="shared" si="10"/>
        <v>2025020102 WSH</v>
      </c>
      <c r="B265">
        <v>2025020102</v>
      </c>
      <c r="C265" s="35">
        <v>45951</v>
      </c>
      <c r="D265" s="45" t="s">
        <v>9</v>
      </c>
      <c r="E265" s="36" t="s">
        <v>49</v>
      </c>
      <c r="F265" s="45">
        <v>1</v>
      </c>
      <c r="G265" s="45">
        <v>0</v>
      </c>
      <c r="H265" s="36" t="s">
        <v>27</v>
      </c>
      <c r="I265" s="36" t="s">
        <v>350</v>
      </c>
      <c r="J265" s="46" t="s">
        <v>197</v>
      </c>
      <c r="K265" s="47">
        <v>2.97</v>
      </c>
      <c r="L265" s="48">
        <v>0.15</v>
      </c>
      <c r="M265" s="49">
        <v>0.1</v>
      </c>
      <c r="N265" s="36">
        <v>3.6499999999999901</v>
      </c>
      <c r="O265" s="36">
        <v>2.19999999999999</v>
      </c>
      <c r="P265" s="70">
        <v>4.5</v>
      </c>
      <c r="Q265" s="36">
        <v>2</v>
      </c>
      <c r="R265" s="50">
        <v>2.9230356727736031</v>
      </c>
      <c r="S265" s="50">
        <v>2.7045539355642623</v>
      </c>
      <c r="T265" s="50">
        <v>3.603742610268835</v>
      </c>
      <c r="U265" s="50">
        <v>2.4586853959675223</v>
      </c>
      <c r="V265" s="50">
        <v>1.05</v>
      </c>
      <c r="W265" s="50">
        <v>1.0725047827848808</v>
      </c>
      <c r="X265" s="50">
        <v>1.0868983947694353</v>
      </c>
      <c r="Y265" s="50">
        <v>0.92153799856195562</v>
      </c>
      <c r="Z265" s="50">
        <v>0.98320944204962091</v>
      </c>
      <c r="AA265" s="51">
        <v>1</v>
      </c>
      <c r="AB265" s="51">
        <v>1</v>
      </c>
      <c r="AC265" s="51">
        <v>1</v>
      </c>
      <c r="AD265" s="51">
        <v>1</v>
      </c>
      <c r="AE265" s="51">
        <v>1</v>
      </c>
      <c r="AF265" s="51">
        <v>1</v>
      </c>
      <c r="AG265" s="52">
        <v>1</v>
      </c>
      <c r="AH265" s="52">
        <v>1</v>
      </c>
      <c r="AI265" s="53">
        <v>179</v>
      </c>
      <c r="AJ265" s="53">
        <v>103</v>
      </c>
      <c r="AK265" s="51">
        <v>3.1009330408720444</v>
      </c>
      <c r="AL265" s="51">
        <v>3.0844590397197065</v>
      </c>
      <c r="AM265" s="51">
        <v>2.9190118374139415</v>
      </c>
      <c r="AN265" s="51">
        <v>2.8868431521364899</v>
      </c>
      <c r="AO265" s="51">
        <v>2.8681770126309734</v>
      </c>
      <c r="AP265" s="51">
        <v>2.8368219056332138</v>
      </c>
      <c r="AQ265" s="51">
        <v>2.87</v>
      </c>
      <c r="AR265" s="67">
        <v>0</v>
      </c>
      <c r="AS265" s="96"/>
      <c r="AT265" s="54">
        <v>3.7908901416680862</v>
      </c>
      <c r="AU265" s="54">
        <v>2.4371961524867971</v>
      </c>
      <c r="AV265" s="55">
        <v>3.8721407694772165</v>
      </c>
      <c r="AW265" s="55">
        <v>2.4371961524867971</v>
      </c>
      <c r="AX265" s="56">
        <v>0.1408901416680961</v>
      </c>
      <c r="AY265" s="56">
        <v>0.23719615248680714</v>
      </c>
      <c r="AZ265" s="56">
        <v>0.37808629415490325</v>
      </c>
      <c r="BA265" s="56">
        <v>-9.6306010818711041E-2</v>
      </c>
      <c r="BB265" s="61">
        <v>-237</v>
      </c>
      <c r="BC265" s="57">
        <v>147</v>
      </c>
      <c r="BD265" s="57">
        <v>118</v>
      </c>
      <c r="BE265" s="57">
        <v>-109</v>
      </c>
      <c r="BF265" s="95">
        <v>0.70331644699051887</v>
      </c>
      <c r="BG265" s="58">
        <v>0.40414761697433582</v>
      </c>
      <c r="BH265" s="58">
        <v>0.45818325647894098</v>
      </c>
      <c r="BI265" s="58">
        <v>0.52207566130699334</v>
      </c>
      <c r="BJ265" s="57">
        <v>-246</v>
      </c>
      <c r="BK265" s="57">
        <v>156</v>
      </c>
      <c r="BL265" s="57">
        <v>125</v>
      </c>
      <c r="BM265" s="57">
        <v>-104</v>
      </c>
      <c r="BN265" s="58">
        <v>0.71083895423347343</v>
      </c>
      <c r="BO265" s="58">
        <v>0.39073623824678316</v>
      </c>
      <c r="BP265" s="58">
        <v>0.44349220287581081</v>
      </c>
      <c r="BQ265" s="58">
        <v>0.50969646193721752</v>
      </c>
      <c r="BR265" s="36">
        <v>2.15</v>
      </c>
      <c r="BS265" s="36">
        <v>3.25</v>
      </c>
      <c r="BT265" s="36">
        <v>0.32164999999999999</v>
      </c>
      <c r="BU265" s="36">
        <v>0.54034000000000004</v>
      </c>
      <c r="BV265" s="36">
        <v>0.61129274942585898</v>
      </c>
      <c r="BW265" s="36">
        <v>0.65641000000000005</v>
      </c>
    </row>
    <row r="266" spans="1:75" ht="16.75" customHeight="1" x14ac:dyDescent="0.2">
      <c r="A266" t="str">
        <f t="shared" si="10"/>
        <v>2025020101 VAN</v>
      </c>
      <c r="B266">
        <v>2025020101</v>
      </c>
      <c r="C266" s="35">
        <v>45951</v>
      </c>
      <c r="D266" s="45" t="s">
        <v>6</v>
      </c>
      <c r="E266" s="36" t="s">
        <v>23</v>
      </c>
      <c r="F266" s="45">
        <v>1</v>
      </c>
      <c r="G266" s="45">
        <v>2</v>
      </c>
      <c r="H266" s="36" t="s">
        <v>36</v>
      </c>
      <c r="I266" s="36" t="s">
        <v>421</v>
      </c>
      <c r="J266" s="46" t="s">
        <v>194</v>
      </c>
      <c r="K266" s="47">
        <v>2.97</v>
      </c>
      <c r="L266" s="48">
        <v>0.15</v>
      </c>
      <c r="M266" s="49">
        <v>0.1</v>
      </c>
      <c r="N266" s="36">
        <v>2.9999999999999898</v>
      </c>
      <c r="O266" s="36">
        <v>2.9999999999999898</v>
      </c>
      <c r="P266" s="70">
        <v>3.8</v>
      </c>
      <c r="Q266" s="36">
        <v>4.2</v>
      </c>
      <c r="R266" s="50">
        <v>2.8013306457940814</v>
      </c>
      <c r="S266" s="50">
        <v>3.0027356293164349</v>
      </c>
      <c r="T266" s="50">
        <v>3.548352151339182</v>
      </c>
      <c r="U266" s="50">
        <v>4.2038298810430232</v>
      </c>
      <c r="V266" s="50">
        <v>0.97</v>
      </c>
      <c r="W266" s="50">
        <v>0.95751047349149665</v>
      </c>
      <c r="X266" s="50">
        <v>1.107368015524562</v>
      </c>
      <c r="Y266" s="50">
        <v>0.94612794612794604</v>
      </c>
      <c r="Z266" s="50">
        <v>1.0154848541093819</v>
      </c>
      <c r="AA266" s="51">
        <v>0.98</v>
      </c>
      <c r="AB266" s="51">
        <v>1.01</v>
      </c>
      <c r="AC266" s="51">
        <v>1</v>
      </c>
      <c r="AD266" s="51">
        <v>1</v>
      </c>
      <c r="AE266" s="51">
        <v>1</v>
      </c>
      <c r="AF266" s="51">
        <v>1</v>
      </c>
      <c r="AG266" s="52">
        <v>1</v>
      </c>
      <c r="AH266" s="52">
        <v>1</v>
      </c>
      <c r="AI266" s="53">
        <v>178</v>
      </c>
      <c r="AJ266" s="53">
        <v>106</v>
      </c>
      <c r="AK266" s="51">
        <v>2.8947920502415139</v>
      </c>
      <c r="AL266" s="51">
        <v>2.8919781621575753</v>
      </c>
      <c r="AM266" s="51">
        <v>2.9542538107386265</v>
      </c>
      <c r="AN266" s="51">
        <v>2.9615260835252979</v>
      </c>
      <c r="AO266" s="51">
        <v>3.0700431291877468</v>
      </c>
      <c r="AP266" s="51">
        <v>3.0669215426794012</v>
      </c>
      <c r="AQ266" s="51">
        <v>2.9999999999999996</v>
      </c>
      <c r="AR266" s="67">
        <v>-0.03</v>
      </c>
      <c r="AS266" s="96"/>
      <c r="AT266" s="54">
        <v>3.0477159165245058</v>
      </c>
      <c r="AU266" s="54">
        <v>3.025772222222221</v>
      </c>
      <c r="AV266" s="55">
        <v>3.0777159165245056</v>
      </c>
      <c r="AW266" s="55">
        <v>2.9810779740791795</v>
      </c>
      <c r="AX266" s="56">
        <v>4.7715916524516011E-2</v>
      </c>
      <c r="AY266" s="56">
        <v>2.5772222222231189E-2</v>
      </c>
      <c r="AZ266" s="56">
        <v>7.34881387467472E-2</v>
      </c>
      <c r="BA266" s="56">
        <v>2.1943694302284822E-2</v>
      </c>
      <c r="BB266" s="61">
        <v>-103</v>
      </c>
      <c r="BC266" s="57">
        <v>-134</v>
      </c>
      <c r="BD266" s="57">
        <v>-108</v>
      </c>
      <c r="BE266" s="57">
        <v>118</v>
      </c>
      <c r="BF266" s="95">
        <v>0.50733638283530724</v>
      </c>
      <c r="BG266" s="58">
        <v>0.57314214701490296</v>
      </c>
      <c r="BH266" s="58">
        <v>0.51832648107740176</v>
      </c>
      <c r="BI266" s="58">
        <v>0.4593468731018282</v>
      </c>
      <c r="BJ266" s="57">
        <v>-108</v>
      </c>
      <c r="BK266" s="57">
        <v>-133</v>
      </c>
      <c r="BL266" s="57">
        <v>-106</v>
      </c>
      <c r="BM266" s="57">
        <v>119</v>
      </c>
      <c r="BN266" s="58">
        <v>0.51976523278409426</v>
      </c>
      <c r="BO266" s="58">
        <v>0.57028758938554147</v>
      </c>
      <c r="BP266" s="58">
        <v>0.51518237464231942</v>
      </c>
      <c r="BQ266" s="58">
        <v>0.4566285319716461</v>
      </c>
      <c r="BR266" s="36">
        <v>2.15</v>
      </c>
      <c r="BS266" s="36">
        <v>3.3</v>
      </c>
      <c r="BT266" s="36">
        <v>0.31559999999999999</v>
      </c>
      <c r="BU266" s="36">
        <v>0.53246000000000004</v>
      </c>
      <c r="BV266" s="36">
        <v>0.60340880759728899</v>
      </c>
      <c r="BW266" s="36">
        <v>0.65003999999999995</v>
      </c>
    </row>
    <row r="267" spans="1:75" ht="16.75" customHeight="1" x14ac:dyDescent="0.2">
      <c r="A267" t="str">
        <f t="shared" si="10"/>
        <v>2025020101 PIT</v>
      </c>
      <c r="B267">
        <v>2025020101</v>
      </c>
      <c r="C267" s="35">
        <v>45951</v>
      </c>
      <c r="D267" s="45" t="s">
        <v>9</v>
      </c>
      <c r="E267" s="36" t="s">
        <v>21</v>
      </c>
      <c r="F267" s="45">
        <v>2</v>
      </c>
      <c r="G267" s="45">
        <v>1</v>
      </c>
      <c r="H267" s="36" t="s">
        <v>38</v>
      </c>
      <c r="I267" s="36" t="s">
        <v>336</v>
      </c>
      <c r="J267" s="46" t="s">
        <v>232</v>
      </c>
      <c r="K267" s="47">
        <v>2.97</v>
      </c>
      <c r="L267" s="48">
        <v>0.15</v>
      </c>
      <c r="M267" s="49">
        <v>0.1</v>
      </c>
      <c r="N267" s="36">
        <v>2.9999999999999898</v>
      </c>
      <c r="O267" s="36">
        <v>2.9999999999999898</v>
      </c>
      <c r="P267" s="70">
        <v>4.2</v>
      </c>
      <c r="Q267" s="36">
        <v>3.8</v>
      </c>
      <c r="R267" s="50">
        <v>2.8278361295141572</v>
      </c>
      <c r="S267" s="50">
        <v>3.2476509804779026</v>
      </c>
      <c r="T267" s="50">
        <v>3.9589705813198339</v>
      </c>
      <c r="U267" s="50">
        <v>4.1136912419386915</v>
      </c>
      <c r="V267" s="50">
        <v>1.0449999999999999</v>
      </c>
      <c r="W267" s="50">
        <v>1.0398742800952707</v>
      </c>
      <c r="X267" s="50">
        <v>0.99469825277394819</v>
      </c>
      <c r="Y267" s="50">
        <v>0.9746774579937757</v>
      </c>
      <c r="Z267" s="50">
        <v>1.01</v>
      </c>
      <c r="AA267" s="51">
        <v>1</v>
      </c>
      <c r="AB267" s="51">
        <v>1</v>
      </c>
      <c r="AC267" s="51">
        <v>1</v>
      </c>
      <c r="AD267" s="51">
        <v>1</v>
      </c>
      <c r="AE267" s="51">
        <v>1</v>
      </c>
      <c r="AF267" s="51">
        <v>1</v>
      </c>
      <c r="AG267" s="52">
        <v>1</v>
      </c>
      <c r="AH267" s="52">
        <v>1</v>
      </c>
      <c r="AI267" s="53">
        <v>176</v>
      </c>
      <c r="AJ267" s="53">
        <v>100</v>
      </c>
      <c r="AK267" s="51">
        <v>2.81</v>
      </c>
      <c r="AL267" s="51">
        <v>2.829642436204209</v>
      </c>
      <c r="AM267" s="51">
        <v>3.288883006107949</v>
      </c>
      <c r="AN267" s="51">
        <v>3.25</v>
      </c>
      <c r="AO267" s="51">
        <v>3.5157874426763263</v>
      </c>
      <c r="AP267" s="51">
        <v>3.4804384498172793</v>
      </c>
      <c r="AQ267" s="51">
        <v>3.3217718361690287</v>
      </c>
      <c r="AR267" s="67">
        <v>0.03</v>
      </c>
      <c r="AS267" s="96"/>
      <c r="AT267" s="54">
        <v>3.025772222222221</v>
      </c>
      <c r="AU267" s="54">
        <v>3.0477159165245058</v>
      </c>
      <c r="AV267" s="55">
        <v>2.9810779740791795</v>
      </c>
      <c r="AW267" s="55">
        <v>3.0777159165245056</v>
      </c>
      <c r="AX267" s="56">
        <v>2.5772222222231189E-2</v>
      </c>
      <c r="AY267" s="56">
        <v>4.7715916524516011E-2</v>
      </c>
      <c r="AZ267" s="56">
        <v>7.34881387467472E-2</v>
      </c>
      <c r="BA267" s="56">
        <v>-2.1943694302284822E-2</v>
      </c>
      <c r="BB267" s="61">
        <v>103</v>
      </c>
      <c r="BC267" s="57">
        <v>134</v>
      </c>
      <c r="BD267" s="57">
        <v>108</v>
      </c>
      <c r="BE267" s="57">
        <v>-118</v>
      </c>
      <c r="BF267" s="95">
        <v>0.49266361716469276</v>
      </c>
      <c r="BG267" s="58">
        <v>0.42685785298509704</v>
      </c>
      <c r="BH267" s="58">
        <v>0.48167351892259824</v>
      </c>
      <c r="BI267" s="58">
        <v>0.5406531268981718</v>
      </c>
      <c r="BJ267" s="57">
        <v>108</v>
      </c>
      <c r="BK267" s="57">
        <v>133</v>
      </c>
      <c r="BL267" s="57">
        <v>106</v>
      </c>
      <c r="BM267" s="57">
        <v>-119</v>
      </c>
      <c r="BN267" s="58">
        <v>0.48023476721590574</v>
      </c>
      <c r="BO267" s="58">
        <v>0.42971241061445853</v>
      </c>
      <c r="BP267" s="58">
        <v>0.48481762535768058</v>
      </c>
      <c r="BQ267" s="58">
        <v>0.5433714680283539</v>
      </c>
      <c r="BR267" s="36">
        <v>2.15</v>
      </c>
      <c r="BS267" s="36">
        <v>3.35</v>
      </c>
      <c r="BT267" s="36">
        <v>0.31008000000000002</v>
      </c>
      <c r="BU267" s="36">
        <v>0.52068000000000003</v>
      </c>
      <c r="BV267" s="36">
        <v>0.59056109428697801</v>
      </c>
      <c r="BW267" s="36">
        <v>0.63900999999999997</v>
      </c>
    </row>
    <row r="268" spans="1:75" ht="16.75" customHeight="1" x14ac:dyDescent="0.2">
      <c r="A268" t="str">
        <f t="shared" si="10"/>
        <v>2025020103 FLA</v>
      </c>
      <c r="B268">
        <v>2025020103</v>
      </c>
      <c r="C268" s="35">
        <v>45951</v>
      </c>
      <c r="D268" s="45" t="s">
        <v>6</v>
      </c>
      <c r="E268" s="36" t="s">
        <v>10</v>
      </c>
      <c r="F268" s="45">
        <v>2</v>
      </c>
      <c r="G268" s="45">
        <v>1</v>
      </c>
      <c r="H268" s="36" t="s">
        <v>44</v>
      </c>
      <c r="I268" s="36" t="s">
        <v>340</v>
      </c>
      <c r="J268" s="46" t="s">
        <v>165</v>
      </c>
      <c r="K268" s="47">
        <v>2.97</v>
      </c>
      <c r="L268" s="48">
        <v>0.15</v>
      </c>
      <c r="M268" s="49">
        <v>0.1</v>
      </c>
      <c r="N268" s="36">
        <v>3.0499999999999901</v>
      </c>
      <c r="O268" s="36">
        <v>2.4999999999999898</v>
      </c>
      <c r="P268" s="70">
        <v>4</v>
      </c>
      <c r="Q268" s="36">
        <v>2.6</v>
      </c>
      <c r="R268" s="50">
        <v>3.1937126889786605</v>
      </c>
      <c r="S268" s="50">
        <v>2.8238158520056573</v>
      </c>
      <c r="T268" s="50">
        <v>4.1884756576769444</v>
      </c>
      <c r="U268" s="50">
        <v>2.9367684860858958</v>
      </c>
      <c r="V268" s="50">
        <v>0.96</v>
      </c>
      <c r="W268" s="50">
        <v>0.96305398776725637</v>
      </c>
      <c r="X268" s="50">
        <v>1.0284862417586909</v>
      </c>
      <c r="Y268" s="50">
        <v>0.88955380477812462</v>
      </c>
      <c r="Z268" s="50">
        <v>0.97323730873734393</v>
      </c>
      <c r="AA268" s="51">
        <v>1</v>
      </c>
      <c r="AB268" s="51">
        <v>1</v>
      </c>
      <c r="AC268" s="51">
        <v>1</v>
      </c>
      <c r="AD268" s="51">
        <v>1</v>
      </c>
      <c r="AE268" s="51">
        <v>1</v>
      </c>
      <c r="AF268" s="51">
        <v>1</v>
      </c>
      <c r="AG268" s="52">
        <v>1</v>
      </c>
      <c r="AH268" s="52">
        <v>1</v>
      </c>
      <c r="AI268" s="53">
        <v>152</v>
      </c>
      <c r="AJ268" s="53">
        <v>110</v>
      </c>
      <c r="AK268" s="51">
        <v>3</v>
      </c>
      <c r="AL268" s="51">
        <v>3.02</v>
      </c>
      <c r="AM268" s="51">
        <v>2.7183841464516885</v>
      </c>
      <c r="AN268" s="51">
        <v>2.7341989022847835</v>
      </c>
      <c r="AO268" s="51">
        <v>2.6486680611348934</v>
      </c>
      <c r="AP268" s="51">
        <v>2.6636042929910348</v>
      </c>
      <c r="AQ268" s="51">
        <v>2.645632870806903</v>
      </c>
      <c r="AR268" s="67">
        <v>0.06</v>
      </c>
      <c r="AS268" s="96"/>
      <c r="AT268" s="54">
        <v>2.9159187610690278</v>
      </c>
      <c r="AU268" s="54">
        <v>2.3814449044539665</v>
      </c>
      <c r="AV268" s="55">
        <v>2.8559187610690278</v>
      </c>
      <c r="AW268" s="55">
        <v>2.4066584799792312</v>
      </c>
      <c r="AX268" s="56">
        <v>-0.13408123893096224</v>
      </c>
      <c r="AY268" s="56">
        <v>-0.11855509554602328</v>
      </c>
      <c r="AZ268" s="56">
        <v>-0.25263633447698552</v>
      </c>
      <c r="BA268" s="56">
        <v>-1.5526143384938962E-2</v>
      </c>
      <c r="BB268" s="61">
        <v>-145</v>
      </c>
      <c r="BC268" s="57">
        <v>125</v>
      </c>
      <c r="BD268" s="57">
        <v>167</v>
      </c>
      <c r="BE268" s="57">
        <v>201</v>
      </c>
      <c r="BF268" s="95">
        <v>0.59235168219335377</v>
      </c>
      <c r="BG268" s="58">
        <v>0.44380583980989041</v>
      </c>
      <c r="BH268" s="58">
        <v>0.37400684897607117</v>
      </c>
      <c r="BI268" s="58">
        <v>0.33229010770097989</v>
      </c>
      <c r="BJ268" s="57">
        <v>-138</v>
      </c>
      <c r="BK268" s="57">
        <v>130</v>
      </c>
      <c r="BL268" s="57">
        <v>173</v>
      </c>
      <c r="BM268" s="57">
        <v>207</v>
      </c>
      <c r="BN268" s="58">
        <v>0.57993665744127054</v>
      </c>
      <c r="BO268" s="58">
        <v>0.43520186303115505</v>
      </c>
      <c r="BP268" s="58">
        <v>0.36583609960248586</v>
      </c>
      <c r="BQ268" s="58">
        <v>0.32581514172604986</v>
      </c>
      <c r="BR268" s="36">
        <v>2.15</v>
      </c>
      <c r="BS268" s="36">
        <v>3.4</v>
      </c>
      <c r="BT268" s="36">
        <v>0.30381000000000002</v>
      </c>
      <c r="BU268" s="36">
        <v>0.51292000000000004</v>
      </c>
      <c r="BV268" s="36">
        <v>0.58173322294178298</v>
      </c>
      <c r="BW268" s="36">
        <v>0.63121000000000005</v>
      </c>
    </row>
    <row r="269" spans="1:75" ht="16.75" customHeight="1" x14ac:dyDescent="0.2">
      <c r="A269" t="str">
        <f t="shared" si="10"/>
        <v>2025020103 BOS</v>
      </c>
      <c r="B269">
        <v>2025020103</v>
      </c>
      <c r="C269" s="35">
        <v>45951</v>
      </c>
      <c r="D269" s="45" t="s">
        <v>9</v>
      </c>
      <c r="E269" s="36" t="s">
        <v>7</v>
      </c>
      <c r="F269" s="45">
        <v>1</v>
      </c>
      <c r="G269" s="45">
        <v>2</v>
      </c>
      <c r="H269" s="36" t="s">
        <v>45</v>
      </c>
      <c r="I269" s="36" t="s">
        <v>324</v>
      </c>
      <c r="J269" s="46" t="s">
        <v>148</v>
      </c>
      <c r="K269" s="47">
        <v>2.97</v>
      </c>
      <c r="L269" s="48">
        <v>0.15</v>
      </c>
      <c r="M269" s="49">
        <v>0.1</v>
      </c>
      <c r="N269" s="36">
        <v>2.4999999999999898</v>
      </c>
      <c r="O269" s="36">
        <v>3.0499999999999901</v>
      </c>
      <c r="P269" s="70">
        <v>2.6</v>
      </c>
      <c r="Q269" s="36">
        <v>4</v>
      </c>
      <c r="R269" s="50">
        <v>2.7169985624753878</v>
      </c>
      <c r="S269" s="50">
        <v>3.2843610917886314</v>
      </c>
      <c r="T269" s="50">
        <v>2.8256785049744151</v>
      </c>
      <c r="U269" s="50">
        <v>4.3073588089031372</v>
      </c>
      <c r="V269" s="50">
        <v>1.0349999999999999</v>
      </c>
      <c r="W269" s="50">
        <v>1.0329456510400874</v>
      </c>
      <c r="X269" s="50">
        <v>0.91528085739114085</v>
      </c>
      <c r="Y269" s="50">
        <v>1.0101010101010099</v>
      </c>
      <c r="Z269" s="50">
        <v>0.95462653390890262</v>
      </c>
      <c r="AA269" s="51">
        <v>0.99</v>
      </c>
      <c r="AB269" s="51">
        <v>1.01</v>
      </c>
      <c r="AC269" s="51">
        <v>1</v>
      </c>
      <c r="AD269" s="51">
        <v>1</v>
      </c>
      <c r="AE269" s="51">
        <v>1</v>
      </c>
      <c r="AF269" s="51">
        <v>1</v>
      </c>
      <c r="AG269" s="52">
        <v>1</v>
      </c>
      <c r="AH269" s="52">
        <v>1</v>
      </c>
      <c r="AI269" s="53">
        <v>184</v>
      </c>
      <c r="AJ269" s="53">
        <v>128</v>
      </c>
      <c r="AK269" s="51">
        <v>2.6419748001910301</v>
      </c>
      <c r="AL269" s="51">
        <v>2.66</v>
      </c>
      <c r="AM269" s="51">
        <v>3.0546041380233118</v>
      </c>
      <c r="AN269" s="51">
        <v>3.08</v>
      </c>
      <c r="AO269" s="51">
        <v>2.9371527921933454</v>
      </c>
      <c r="AP269" s="51">
        <v>2.9668806101382597</v>
      </c>
      <c r="AQ269" s="51">
        <v>2.9160061607449852</v>
      </c>
      <c r="AR269" s="67">
        <v>-0.03</v>
      </c>
      <c r="AS269" s="96"/>
      <c r="AT269" s="54">
        <v>2.3814449044539665</v>
      </c>
      <c r="AU269" s="54">
        <v>2.9159187610690278</v>
      </c>
      <c r="AV269" s="55">
        <v>2.4066584799792312</v>
      </c>
      <c r="AW269" s="55">
        <v>2.8559187610690278</v>
      </c>
      <c r="AX269" s="56">
        <v>-0.11855509554602328</v>
      </c>
      <c r="AY269" s="56">
        <v>-0.13408123893096224</v>
      </c>
      <c r="AZ269" s="56">
        <v>-0.25263633447698552</v>
      </c>
      <c r="BA269" s="56">
        <v>1.5526143384938962E-2</v>
      </c>
      <c r="BB269" s="61">
        <v>145</v>
      </c>
      <c r="BC269" s="57">
        <v>-125</v>
      </c>
      <c r="BD269" s="57">
        <v>-167</v>
      </c>
      <c r="BE269" s="57">
        <v>-201</v>
      </c>
      <c r="BF269" s="95">
        <v>0.40764831780664623</v>
      </c>
      <c r="BG269" s="58">
        <v>0.55619416019010959</v>
      </c>
      <c r="BH269" s="58">
        <v>0.62599315102392883</v>
      </c>
      <c r="BI269" s="58">
        <v>0.66770989229902011</v>
      </c>
      <c r="BJ269" s="57">
        <v>138</v>
      </c>
      <c r="BK269" s="57">
        <v>-130</v>
      </c>
      <c r="BL269" s="57">
        <v>-173</v>
      </c>
      <c r="BM269" s="57">
        <v>-207</v>
      </c>
      <c r="BN269" s="58">
        <v>0.42006334255872946</v>
      </c>
      <c r="BO269" s="58">
        <v>0.56479813696884495</v>
      </c>
      <c r="BP269" s="58">
        <v>0.63416390039751414</v>
      </c>
      <c r="BQ269" s="58">
        <v>0.67418485827395014</v>
      </c>
      <c r="BR269" s="36">
        <v>2.15</v>
      </c>
      <c r="BS269" s="36">
        <v>3.45</v>
      </c>
      <c r="BT269" s="36">
        <v>0.29676999999999998</v>
      </c>
      <c r="BU269" s="36">
        <v>0.50334999999999996</v>
      </c>
      <c r="BV269" s="36">
        <v>0.57107362067596201</v>
      </c>
      <c r="BW269" s="36">
        <v>0.62194000000000005</v>
      </c>
    </row>
    <row r="270" spans="1:75" ht="16.75" customHeight="1" x14ac:dyDescent="0.2">
      <c r="A270" t="str">
        <f t="shared" si="10"/>
        <v>2025020105 ANA</v>
      </c>
      <c r="B270">
        <v>2025020105</v>
      </c>
      <c r="C270" s="35">
        <v>45951</v>
      </c>
      <c r="D270" s="45" t="s">
        <v>6</v>
      </c>
      <c r="E270" s="36" t="s">
        <v>48</v>
      </c>
      <c r="F270" s="45">
        <v>1</v>
      </c>
      <c r="G270" s="45">
        <v>2</v>
      </c>
      <c r="H270" s="36" t="s">
        <v>36</v>
      </c>
      <c r="I270" s="36" t="s">
        <v>449</v>
      </c>
      <c r="J270" s="46" t="s">
        <v>146</v>
      </c>
      <c r="K270" s="47">
        <v>2.97</v>
      </c>
      <c r="L270" s="48">
        <v>0.15</v>
      </c>
      <c r="M270" s="49">
        <v>0.1</v>
      </c>
      <c r="N270" s="36">
        <v>2.94999999999999</v>
      </c>
      <c r="O270" s="36">
        <v>3.2999999999999901</v>
      </c>
      <c r="P270" s="70">
        <v>5</v>
      </c>
      <c r="Q270" s="36">
        <v>2.2000000000000002</v>
      </c>
      <c r="R270" s="50">
        <v>2.9598798190185018</v>
      </c>
      <c r="S270" s="50">
        <v>3.5643125073244852</v>
      </c>
      <c r="T270" s="50">
        <v>5.0167454559635791</v>
      </c>
      <c r="U270" s="50">
        <v>2.376208338216331</v>
      </c>
      <c r="V270" s="50">
        <v>0.97</v>
      </c>
      <c r="W270" s="50">
        <v>0.95751047349149665</v>
      </c>
      <c r="X270" s="50">
        <v>1.0400042766003466</v>
      </c>
      <c r="Y270" s="50">
        <v>0.95081989996261607</v>
      </c>
      <c r="Z270" s="50">
        <v>0.94585349178773936</v>
      </c>
      <c r="AA270" s="51">
        <v>1</v>
      </c>
      <c r="AB270" s="51">
        <v>1</v>
      </c>
      <c r="AC270" s="51">
        <v>1</v>
      </c>
      <c r="AD270" s="51">
        <v>1</v>
      </c>
      <c r="AE270" s="51">
        <v>1</v>
      </c>
      <c r="AF270" s="51">
        <v>1</v>
      </c>
      <c r="AG270" s="52">
        <v>1</v>
      </c>
      <c r="AH270" s="52">
        <v>1</v>
      </c>
      <c r="AI270" s="53">
        <v>182</v>
      </c>
      <c r="AJ270" s="53">
        <v>140</v>
      </c>
      <c r="AK270" s="51">
        <v>2.8762717775012887</v>
      </c>
      <c r="AL270" s="51">
        <v>2.9196659682830468</v>
      </c>
      <c r="AM270" s="51">
        <v>3.2827980133944128</v>
      </c>
      <c r="AN270" s="51">
        <v>3.3250251874839236</v>
      </c>
      <c r="AO270" s="51">
        <v>3.1532480947197348</v>
      </c>
      <c r="AP270" s="51">
        <v>3.1859584951431112</v>
      </c>
      <c r="AQ270" s="51">
        <v>3.1050459638029593</v>
      </c>
      <c r="AR270" s="67">
        <v>0</v>
      </c>
      <c r="AS270" s="96"/>
      <c r="AT270" s="54">
        <v>2.9040631729104303</v>
      </c>
      <c r="AU270" s="54">
        <v>3.0543428221546329</v>
      </c>
      <c r="AV270" s="55">
        <v>2.9040631729104303</v>
      </c>
      <c r="AW270" s="55">
        <v>3.039361285504504</v>
      </c>
      <c r="AX270" s="56">
        <v>-4.5936827089559706E-2</v>
      </c>
      <c r="AY270" s="56">
        <v>-0.24565717784535712</v>
      </c>
      <c r="AZ270" s="56">
        <v>-0.29159400493491683</v>
      </c>
      <c r="BA270" s="56">
        <v>0.19972035075579742</v>
      </c>
      <c r="BB270" s="61">
        <v>112</v>
      </c>
      <c r="BC270" s="57">
        <v>-125</v>
      </c>
      <c r="BD270" s="57">
        <v>101</v>
      </c>
      <c r="BE270" s="57">
        <v>127</v>
      </c>
      <c r="BF270" s="95">
        <v>0.47183462200110854</v>
      </c>
      <c r="BG270" s="58">
        <v>0.55591034495324831</v>
      </c>
      <c r="BH270" s="58">
        <v>0.49837938600594622</v>
      </c>
      <c r="BI270" s="58">
        <v>0.44121984493408151</v>
      </c>
      <c r="BJ270" s="57">
        <v>111</v>
      </c>
      <c r="BK270" s="57">
        <v>-124</v>
      </c>
      <c r="BL270" s="57">
        <v>102</v>
      </c>
      <c r="BM270" s="57">
        <v>128</v>
      </c>
      <c r="BN270" s="58">
        <v>0.4740939198569934</v>
      </c>
      <c r="BO270" s="58">
        <v>0.55327964613294189</v>
      </c>
      <c r="BP270" s="58">
        <v>0.49564804923448369</v>
      </c>
      <c r="BQ270" s="58">
        <v>0.43900605824467376</v>
      </c>
      <c r="BR270" s="36">
        <v>2.15</v>
      </c>
      <c r="BS270" s="36">
        <v>3.5</v>
      </c>
      <c r="BT270" s="36">
        <v>0.28787000000000001</v>
      </c>
      <c r="BU270" s="36">
        <v>0.49939</v>
      </c>
      <c r="BV270" s="36">
        <v>0.56746929081963104</v>
      </c>
      <c r="BW270" s="36">
        <v>0.61936000000000002</v>
      </c>
    </row>
    <row r="271" spans="1:75" ht="16.75" customHeight="1" x14ac:dyDescent="0.2">
      <c r="A271" t="str">
        <f t="shared" si="10"/>
        <v>2025020105 NSH</v>
      </c>
      <c r="B271">
        <v>2025020105</v>
      </c>
      <c r="C271" s="35">
        <v>45951</v>
      </c>
      <c r="D271" s="45" t="s">
        <v>9</v>
      </c>
      <c r="E271" s="36" t="s">
        <v>35</v>
      </c>
      <c r="F271" s="45">
        <v>2</v>
      </c>
      <c r="G271" s="45">
        <v>1</v>
      </c>
      <c r="H271" s="36" t="s">
        <v>38</v>
      </c>
      <c r="I271" s="36" t="s">
        <v>360</v>
      </c>
      <c r="J271" s="46" t="s">
        <v>172</v>
      </c>
      <c r="K271" s="47">
        <v>2.97</v>
      </c>
      <c r="L271" s="48">
        <v>0.15</v>
      </c>
      <c r="M271" s="49">
        <v>0.1</v>
      </c>
      <c r="N271" s="36">
        <v>3.2999999999999901</v>
      </c>
      <c r="O271" s="36">
        <v>2.94999999999999</v>
      </c>
      <c r="P271" s="70">
        <v>2.2000000000000002</v>
      </c>
      <c r="Q271" s="36">
        <v>5</v>
      </c>
      <c r="R271" s="50">
        <v>3.0354390658124228</v>
      </c>
      <c r="S271" s="50">
        <v>3.2103849142266139</v>
      </c>
      <c r="T271" s="50">
        <v>2.0236260438749549</v>
      </c>
      <c r="U271" s="50">
        <v>5.4413303630959753</v>
      </c>
      <c r="V271" s="50">
        <v>1.0449999999999999</v>
      </c>
      <c r="W271" s="50">
        <v>1.0398742800952707</v>
      </c>
      <c r="X271" s="50">
        <v>1.1053191964290952</v>
      </c>
      <c r="Y271" s="50">
        <v>0.96844167592635977</v>
      </c>
      <c r="Z271" s="50">
        <v>0.99094124800379646</v>
      </c>
      <c r="AA271" s="51">
        <v>0.99</v>
      </c>
      <c r="AB271" s="51">
        <v>1.01</v>
      </c>
      <c r="AC271" s="51">
        <v>1</v>
      </c>
      <c r="AD271" s="51">
        <v>1</v>
      </c>
      <c r="AE271" s="51">
        <v>1</v>
      </c>
      <c r="AF271" s="51">
        <v>1</v>
      </c>
      <c r="AG271" s="52">
        <v>1</v>
      </c>
      <c r="AH271" s="52">
        <v>1</v>
      </c>
      <c r="AI271" s="53">
        <v>162</v>
      </c>
      <c r="AJ271" s="53">
        <v>120</v>
      </c>
      <c r="AK271" s="51">
        <v>2.8239351028889699</v>
      </c>
      <c r="AL271" s="51">
        <v>2.8404835019984258</v>
      </c>
      <c r="AM271" s="51">
        <v>3.0888127015030293</v>
      </c>
      <c r="AN271" s="51">
        <v>3.1070485334115667</v>
      </c>
      <c r="AO271" s="51">
        <v>3.0460398100568371</v>
      </c>
      <c r="AP271" s="51">
        <v>3.0663292635697537</v>
      </c>
      <c r="AQ271" s="51">
        <v>3.06083191327739</v>
      </c>
      <c r="AR271" s="67">
        <v>0</v>
      </c>
      <c r="AS271" s="96"/>
      <c r="AT271" s="54">
        <v>3.0543428221546329</v>
      </c>
      <c r="AU271" s="54">
        <v>2.9040631729104303</v>
      </c>
      <c r="AV271" s="55">
        <v>3.039361285504504</v>
      </c>
      <c r="AW271" s="55">
        <v>2.9040631729104303</v>
      </c>
      <c r="AX271" s="56">
        <v>-0.24565717784535712</v>
      </c>
      <c r="AY271" s="56">
        <v>-4.5936827089559706E-2</v>
      </c>
      <c r="AZ271" s="56">
        <v>-0.29159400493491683</v>
      </c>
      <c r="BA271" s="56">
        <v>-0.19972035075579742</v>
      </c>
      <c r="BB271" s="61">
        <v>-112</v>
      </c>
      <c r="BC271" s="57">
        <v>125</v>
      </c>
      <c r="BD271" s="57">
        <v>-101</v>
      </c>
      <c r="BE271" s="57">
        <v>-127</v>
      </c>
      <c r="BF271" s="95">
        <v>0.52816537799889152</v>
      </c>
      <c r="BG271" s="58">
        <v>0.44408965504675169</v>
      </c>
      <c r="BH271" s="58">
        <v>0.50162061399405378</v>
      </c>
      <c r="BI271" s="58">
        <v>0.55878015506591849</v>
      </c>
      <c r="BJ271" s="57">
        <v>-111</v>
      </c>
      <c r="BK271" s="57">
        <v>124</v>
      </c>
      <c r="BL271" s="57">
        <v>-102</v>
      </c>
      <c r="BM271" s="57">
        <v>-128</v>
      </c>
      <c r="BN271" s="58">
        <v>0.52590608014300666</v>
      </c>
      <c r="BO271" s="58">
        <v>0.44672035386705816</v>
      </c>
      <c r="BP271" s="58">
        <v>0.50435195076551631</v>
      </c>
      <c r="BQ271" s="58">
        <v>0.56099394175532624</v>
      </c>
      <c r="BR271" s="36">
        <v>2.15</v>
      </c>
      <c r="BS271" s="36">
        <v>3.55</v>
      </c>
      <c r="BT271" s="36">
        <v>0.28166000000000002</v>
      </c>
      <c r="BU271" s="36">
        <v>0.48982999999999999</v>
      </c>
      <c r="BV271" s="36">
        <v>0.55658705088289395</v>
      </c>
      <c r="BW271" s="36">
        <v>0.60977000000000003</v>
      </c>
    </row>
    <row r="272" spans="1:75" ht="16.75" customHeight="1" x14ac:dyDescent="0.2">
      <c r="A272" t="str">
        <f t="shared" si="10"/>
        <v>2025020106 CBJ</v>
      </c>
      <c r="B272">
        <v>2025020106</v>
      </c>
      <c r="C272" s="35">
        <v>45951</v>
      </c>
      <c r="D272" s="45" t="s">
        <v>6</v>
      </c>
      <c r="E272" s="36" t="s">
        <v>32</v>
      </c>
      <c r="F272" s="45">
        <v>2</v>
      </c>
      <c r="G272" s="45">
        <v>2</v>
      </c>
      <c r="H272" s="36" t="s">
        <v>8</v>
      </c>
      <c r="I272" s="36" t="s">
        <v>354</v>
      </c>
      <c r="J272" s="46" t="s">
        <v>159</v>
      </c>
      <c r="K272" s="47">
        <v>2.97</v>
      </c>
      <c r="L272" s="48">
        <v>0.15</v>
      </c>
      <c r="M272" s="49">
        <v>0.1</v>
      </c>
      <c r="N272" s="36">
        <v>2.7499999999999898</v>
      </c>
      <c r="O272" s="36">
        <v>3.5499999999999901</v>
      </c>
      <c r="P272" s="70">
        <v>2.6</v>
      </c>
      <c r="Q272" s="36">
        <v>2.6</v>
      </c>
      <c r="R272" s="50">
        <v>3.2326656787544388</v>
      </c>
      <c r="S272" s="50">
        <v>3.0483645802748285</v>
      </c>
      <c r="T272" s="50">
        <v>3.0563384599132983</v>
      </c>
      <c r="U272" s="50">
        <v>2.2326050447083312</v>
      </c>
      <c r="V272" s="50">
        <v>0.96</v>
      </c>
      <c r="W272" s="50">
        <v>0.95702751457800772</v>
      </c>
      <c r="X272" s="50">
        <v>0.91847048810271992</v>
      </c>
      <c r="Y272" s="50">
        <v>1.1331983181794358</v>
      </c>
      <c r="Z272" s="50">
        <v>1.0049999999999999</v>
      </c>
      <c r="AA272" s="51">
        <v>1</v>
      </c>
      <c r="AB272" s="51">
        <v>1</v>
      </c>
      <c r="AC272" s="51">
        <v>1</v>
      </c>
      <c r="AD272" s="51">
        <v>1</v>
      </c>
      <c r="AE272" s="51">
        <v>1</v>
      </c>
      <c r="AF272" s="51">
        <v>1</v>
      </c>
      <c r="AG272" s="52">
        <v>1</v>
      </c>
      <c r="AH272" s="52">
        <v>1</v>
      </c>
      <c r="AI272" s="53">
        <v>169</v>
      </c>
      <c r="AJ272" s="53">
        <v>81</v>
      </c>
      <c r="AK272" s="51">
        <v>3.0604228661770523</v>
      </c>
      <c r="AL272" s="51">
        <v>3.0836143797810429</v>
      </c>
      <c r="AM272" s="51">
        <v>3.2267485814458565</v>
      </c>
      <c r="AN272" s="51">
        <v>3.1999909812702021</v>
      </c>
      <c r="AO272" s="51">
        <v>3.3096419564229378</v>
      </c>
      <c r="AP272" s="51">
        <v>3.2727366234359274</v>
      </c>
      <c r="AQ272" s="51">
        <v>3.2428823243530855</v>
      </c>
      <c r="AR272" s="67">
        <v>0.1</v>
      </c>
      <c r="AS272" s="96"/>
      <c r="AT272" s="54">
        <v>2.7115608458044176</v>
      </c>
      <c r="AU272" s="54">
        <v>3.6381277220220216</v>
      </c>
      <c r="AV272" s="55">
        <v>2.6115608458044175</v>
      </c>
      <c r="AW272" s="55">
        <v>3.7577386701888607</v>
      </c>
      <c r="AX272" s="56">
        <v>-3.84391541955722E-2</v>
      </c>
      <c r="AY272" s="56">
        <v>8.8127722022031563E-2</v>
      </c>
      <c r="AZ272" s="56">
        <v>4.9688567826459362E-2</v>
      </c>
      <c r="BA272" s="56">
        <v>-0.12656687621760376</v>
      </c>
      <c r="BB272" s="61">
        <v>180</v>
      </c>
      <c r="BC272" s="57">
        <v>-160</v>
      </c>
      <c r="BD272" s="57">
        <v>-130</v>
      </c>
      <c r="BE272" s="57">
        <v>-100</v>
      </c>
      <c r="BF272" s="95">
        <v>0.35711871808126883</v>
      </c>
      <c r="BG272" s="58">
        <v>0.61515895698579903</v>
      </c>
      <c r="BH272" s="58">
        <v>0.56546830143360516</v>
      </c>
      <c r="BI272" s="58">
        <v>0.50081243346316495</v>
      </c>
      <c r="BJ272" s="57">
        <v>206</v>
      </c>
      <c r="BK272" s="57">
        <v>-162</v>
      </c>
      <c r="BL272" s="57">
        <v>-131</v>
      </c>
      <c r="BM272" s="57">
        <v>-101</v>
      </c>
      <c r="BN272" s="58">
        <v>0.32675543736894719</v>
      </c>
      <c r="BO272" s="58">
        <v>0.61815161855975709</v>
      </c>
      <c r="BP272" s="58">
        <v>0.56781205576837079</v>
      </c>
      <c r="BQ272" s="58">
        <v>0.50167855665846361</v>
      </c>
      <c r="BR272" s="36">
        <v>2.15</v>
      </c>
      <c r="BS272" s="36">
        <v>3.6</v>
      </c>
      <c r="BT272" s="36">
        <v>0.27950000000000003</v>
      </c>
      <c r="BU272" s="36">
        <v>0.48136000000000001</v>
      </c>
      <c r="BV272" s="36">
        <v>0.54757246211948796</v>
      </c>
      <c r="BW272" s="36">
        <v>0.60228000000000004</v>
      </c>
    </row>
    <row r="273" spans="1:75" ht="16.75" customHeight="1" x14ac:dyDescent="0.2">
      <c r="A273" t="str">
        <f t="shared" si="10"/>
        <v>2025020106 DAL</v>
      </c>
      <c r="B273">
        <v>2025020106</v>
      </c>
      <c r="C273" s="35">
        <v>45951</v>
      </c>
      <c r="D273" s="45" t="s">
        <v>9</v>
      </c>
      <c r="E273" s="36" t="s">
        <v>34</v>
      </c>
      <c r="F273" s="45">
        <v>2</v>
      </c>
      <c r="G273" s="45">
        <v>2</v>
      </c>
      <c r="H273" s="36" t="s">
        <v>11</v>
      </c>
      <c r="I273" s="36" t="s">
        <v>362</v>
      </c>
      <c r="J273" s="46" t="s">
        <v>160</v>
      </c>
      <c r="K273" s="47">
        <v>2.97</v>
      </c>
      <c r="L273" s="48">
        <v>0.15</v>
      </c>
      <c r="M273" s="49">
        <v>0.1</v>
      </c>
      <c r="N273" s="36">
        <v>3.5499999999999901</v>
      </c>
      <c r="O273" s="36">
        <v>2.7499999999999898</v>
      </c>
      <c r="P273" s="70">
        <v>2.6</v>
      </c>
      <c r="Q273" s="36">
        <v>2.6</v>
      </c>
      <c r="R273" s="50">
        <v>3.1477435610106208</v>
      </c>
      <c r="S273" s="50">
        <v>2.8813831344214607</v>
      </c>
      <c r="T273" s="50">
        <v>2.3053896503176445</v>
      </c>
      <c r="U273" s="50">
        <v>2.7242167816348455</v>
      </c>
      <c r="V273" s="50">
        <v>1.0275000000000001</v>
      </c>
      <c r="W273" s="50">
        <v>1.0328904656929507</v>
      </c>
      <c r="X273" s="50">
        <v>1.0864473338201537</v>
      </c>
      <c r="Y273" s="50">
        <v>1.0304454094872229</v>
      </c>
      <c r="Z273" s="50">
        <v>0.9677925424964523</v>
      </c>
      <c r="AA273" s="51">
        <v>0.99</v>
      </c>
      <c r="AB273" s="51">
        <v>1</v>
      </c>
      <c r="AC273" s="51">
        <v>1</v>
      </c>
      <c r="AD273" s="51">
        <v>1</v>
      </c>
      <c r="AE273" s="51">
        <v>1</v>
      </c>
      <c r="AF273" s="51">
        <v>1</v>
      </c>
      <c r="AG273" s="52">
        <v>1</v>
      </c>
      <c r="AH273" s="52">
        <v>1</v>
      </c>
      <c r="AI273" s="53">
        <v>158</v>
      </c>
      <c r="AJ273" s="53">
        <v>116</v>
      </c>
      <c r="AK273" s="51">
        <v>3.3655990049929247</v>
      </c>
      <c r="AL273" s="51">
        <v>3.3202853797351843</v>
      </c>
      <c r="AM273" s="51">
        <v>2.7278573496650784</v>
      </c>
      <c r="AN273" s="51">
        <v>2.7508862173785356</v>
      </c>
      <c r="AO273" s="51">
        <v>2.6540056585431091</v>
      </c>
      <c r="AP273" s="51">
        <v>2.6741919761968642</v>
      </c>
      <c r="AQ273" s="51">
        <v>2.64</v>
      </c>
      <c r="AR273" s="67">
        <v>-0.1</v>
      </c>
      <c r="AS273" s="96"/>
      <c r="AT273" s="54">
        <v>3.6381277220220216</v>
      </c>
      <c r="AU273" s="54">
        <v>2.7115608458044176</v>
      </c>
      <c r="AV273" s="55">
        <v>3.7577386701888607</v>
      </c>
      <c r="AW273" s="55">
        <v>2.6115608458044175</v>
      </c>
      <c r="AX273" s="56">
        <v>8.8127722022031563E-2</v>
      </c>
      <c r="AY273" s="56">
        <v>-3.84391541955722E-2</v>
      </c>
      <c r="AZ273" s="56">
        <v>4.9688567826459362E-2</v>
      </c>
      <c r="BA273" s="56">
        <v>0.12656687621760376</v>
      </c>
      <c r="BB273" s="61">
        <v>-180</v>
      </c>
      <c r="BC273" s="57">
        <v>160</v>
      </c>
      <c r="BD273" s="57">
        <v>130</v>
      </c>
      <c r="BE273" s="57">
        <v>100</v>
      </c>
      <c r="BF273" s="95">
        <v>0.64288128191873117</v>
      </c>
      <c r="BG273" s="58">
        <v>0.38484104301420097</v>
      </c>
      <c r="BH273" s="58">
        <v>0.43453169856639484</v>
      </c>
      <c r="BI273" s="58">
        <v>0.49918756653683505</v>
      </c>
      <c r="BJ273" s="57">
        <v>-206</v>
      </c>
      <c r="BK273" s="57">
        <v>162</v>
      </c>
      <c r="BL273" s="57">
        <v>131</v>
      </c>
      <c r="BM273" s="57">
        <v>101</v>
      </c>
      <c r="BN273" s="58">
        <v>0.67324456263105281</v>
      </c>
      <c r="BO273" s="58">
        <v>0.38184838144024286</v>
      </c>
      <c r="BP273" s="58">
        <v>0.43218794423162921</v>
      </c>
      <c r="BQ273" s="58">
        <v>0.49832144334153633</v>
      </c>
      <c r="BR273" s="36">
        <v>2.15</v>
      </c>
      <c r="BS273" s="36">
        <v>3.65</v>
      </c>
      <c r="BT273" s="36">
        <v>0.27223000000000003</v>
      </c>
      <c r="BU273" s="36">
        <v>0.47381000000000001</v>
      </c>
      <c r="BV273" s="36">
        <v>0.53932136637337302</v>
      </c>
      <c r="BW273" s="36">
        <v>0.59528000000000003</v>
      </c>
    </row>
    <row r="274" spans="1:75" ht="16.75" customHeight="1" x14ac:dyDescent="0.2">
      <c r="A274" t="str">
        <f t="shared" si="10"/>
        <v>2025020104 LAK</v>
      </c>
      <c r="B274">
        <v>2025020104</v>
      </c>
      <c r="C274" s="35">
        <v>45951</v>
      </c>
      <c r="D274" s="45" t="s">
        <v>6</v>
      </c>
      <c r="E274" s="36" t="s">
        <v>28</v>
      </c>
      <c r="F274" s="45">
        <v>2</v>
      </c>
      <c r="G274" s="45">
        <v>2</v>
      </c>
      <c r="H274" s="36" t="s">
        <v>8</v>
      </c>
      <c r="I274" s="36" t="s">
        <v>314</v>
      </c>
      <c r="J274" s="46" t="s">
        <v>167</v>
      </c>
      <c r="K274" s="47">
        <v>2.97</v>
      </c>
      <c r="L274" s="48">
        <v>0.15</v>
      </c>
      <c r="M274" s="49">
        <v>0.1</v>
      </c>
      <c r="N274" s="36">
        <v>2.7499999999999898</v>
      </c>
      <c r="O274" s="36">
        <v>2.94999999999999</v>
      </c>
      <c r="P274" s="70">
        <v>1.9</v>
      </c>
      <c r="Q274" s="36">
        <v>2.2999999999999998</v>
      </c>
      <c r="R274" s="50">
        <v>2.9944692603199008</v>
      </c>
      <c r="S274" s="50">
        <v>3.0389295732844421</v>
      </c>
      <c r="T274" s="50">
        <v>2.0689060344028483</v>
      </c>
      <c r="U274" s="50">
        <v>2.3693349215438104</v>
      </c>
      <c r="V274" s="50">
        <v>0.96</v>
      </c>
      <c r="W274" s="50">
        <v>0.95702751457800772</v>
      </c>
      <c r="X274" s="50">
        <v>0.97040363724847356</v>
      </c>
      <c r="Y274" s="50">
        <v>0.98050262716304981</v>
      </c>
      <c r="Z274" s="50">
        <v>0.95851375654580773</v>
      </c>
      <c r="AA274" s="51">
        <v>0.98</v>
      </c>
      <c r="AB274" s="51">
        <v>1.02</v>
      </c>
      <c r="AC274" s="51">
        <v>1</v>
      </c>
      <c r="AD274" s="51">
        <v>1</v>
      </c>
      <c r="AE274" s="51">
        <v>1</v>
      </c>
      <c r="AF274" s="51">
        <v>1</v>
      </c>
      <c r="AG274" s="52">
        <v>1</v>
      </c>
      <c r="AH274" s="52">
        <v>1</v>
      </c>
      <c r="AI274" s="53">
        <v>173</v>
      </c>
      <c r="AJ274" s="53">
        <v>131</v>
      </c>
      <c r="AK274" s="51">
        <v>2.9746212783486818</v>
      </c>
      <c r="AL274" s="51">
        <v>2.9637150272556085</v>
      </c>
      <c r="AM274" s="51">
        <v>2.7646968881800866</v>
      </c>
      <c r="AN274" s="51">
        <v>2.78</v>
      </c>
      <c r="AO274" s="51">
        <v>2.645397470137071</v>
      </c>
      <c r="AP274" s="51">
        <v>2.685516219791563</v>
      </c>
      <c r="AQ274" s="51">
        <v>2.65</v>
      </c>
      <c r="AR274" s="67">
        <v>0</v>
      </c>
      <c r="AS274" s="96"/>
      <c r="AT274" s="54">
        <v>2.6854520340776942</v>
      </c>
      <c r="AU274" s="54">
        <v>2.7231818127553211</v>
      </c>
      <c r="AV274" s="55">
        <v>2.6854520340776942</v>
      </c>
      <c r="AW274" s="55">
        <v>2.7374681564412815</v>
      </c>
      <c r="AX274" s="56">
        <v>-6.4547965922295614E-2</v>
      </c>
      <c r="AY274" s="56">
        <v>-0.22681818724466885</v>
      </c>
      <c r="AZ274" s="56">
        <v>-0.29136615316696446</v>
      </c>
      <c r="BA274" s="56">
        <v>0.16227022132237323</v>
      </c>
      <c r="BB274" s="61">
        <v>105</v>
      </c>
      <c r="BC274" s="57">
        <v>115</v>
      </c>
      <c r="BD274" s="57">
        <v>151</v>
      </c>
      <c r="BE274" s="57">
        <v>183</v>
      </c>
      <c r="BF274" s="95">
        <v>0.48795990448640214</v>
      </c>
      <c r="BG274" s="58">
        <v>0.46446992755046868</v>
      </c>
      <c r="BH274" s="58">
        <v>0.39764757615410784</v>
      </c>
      <c r="BI274" s="58">
        <v>0.35353350910683823</v>
      </c>
      <c r="BJ274" s="57">
        <v>106</v>
      </c>
      <c r="BK274" s="57">
        <v>114</v>
      </c>
      <c r="BL274" s="57">
        <v>150</v>
      </c>
      <c r="BM274" s="57">
        <v>181</v>
      </c>
      <c r="BN274" s="58">
        <v>0.48574009211352009</v>
      </c>
      <c r="BO274" s="58">
        <v>0.46636503780687144</v>
      </c>
      <c r="BP274" s="58">
        <v>0.39966657240334968</v>
      </c>
      <c r="BQ274" s="58">
        <v>0.35526319670582007</v>
      </c>
      <c r="BR274" s="36">
        <v>2.15</v>
      </c>
      <c r="BS274" s="36">
        <v>3.7</v>
      </c>
      <c r="BT274" s="36">
        <v>0.26562999999999998</v>
      </c>
      <c r="BU274" s="36">
        <v>0.46467000000000003</v>
      </c>
      <c r="BV274" s="36">
        <v>0.528610757189661</v>
      </c>
      <c r="BW274" s="36">
        <v>0.58562999999999998</v>
      </c>
    </row>
    <row r="275" spans="1:75" ht="16.75" customHeight="1" x14ac:dyDescent="0.2">
      <c r="A275" t="str">
        <f t="shared" si="10"/>
        <v>2025020104 STL</v>
      </c>
      <c r="B275">
        <v>2025020104</v>
      </c>
      <c r="C275" s="35">
        <v>45951</v>
      </c>
      <c r="D275" s="45" t="s">
        <v>9</v>
      </c>
      <c r="E275" s="36" t="s">
        <v>12</v>
      </c>
      <c r="F275" s="45">
        <v>2</v>
      </c>
      <c r="G275" s="45">
        <v>2</v>
      </c>
      <c r="H275" s="36" t="s">
        <v>11</v>
      </c>
      <c r="I275" s="36" t="s">
        <v>419</v>
      </c>
      <c r="J275" s="46" t="s">
        <v>186</v>
      </c>
      <c r="K275" s="47">
        <v>2.97</v>
      </c>
      <c r="L275" s="48">
        <v>0.15</v>
      </c>
      <c r="M275" s="49">
        <v>0.1</v>
      </c>
      <c r="N275" s="36">
        <v>2.94999999999999</v>
      </c>
      <c r="O275" s="36">
        <v>2.7499999999999898</v>
      </c>
      <c r="P275" s="70">
        <v>2.2999999999999998</v>
      </c>
      <c r="Q275" s="36">
        <v>1.9</v>
      </c>
      <c r="R275" s="50">
        <v>3.1381821730693438</v>
      </c>
      <c r="S275" s="50">
        <v>2.9605402387063893</v>
      </c>
      <c r="T275" s="50">
        <v>2.4467183044269545</v>
      </c>
      <c r="U275" s="50">
        <v>2.0454641649244216</v>
      </c>
      <c r="V275" s="50">
        <v>1.0275000000000001</v>
      </c>
      <c r="W275" s="50">
        <v>1.0328904656929507</v>
      </c>
      <c r="X275" s="50">
        <v>0.93087437312460819</v>
      </c>
      <c r="Y275" s="50">
        <v>1.0015559859759871</v>
      </c>
      <c r="Z275" s="50">
        <v>0.98886269873930133</v>
      </c>
      <c r="AA275" s="51">
        <v>1</v>
      </c>
      <c r="AB275" s="51">
        <v>1</v>
      </c>
      <c r="AC275" s="51">
        <v>1</v>
      </c>
      <c r="AD275" s="51">
        <v>1</v>
      </c>
      <c r="AE275" s="51">
        <v>1</v>
      </c>
      <c r="AF275" s="51">
        <v>1</v>
      </c>
      <c r="AG275" s="52">
        <v>1</v>
      </c>
      <c r="AH275" s="52">
        <v>1</v>
      </c>
      <c r="AI275" s="53">
        <v>159</v>
      </c>
      <c r="AJ275" s="53">
        <v>117</v>
      </c>
      <c r="AK275" s="51">
        <v>2.9120928026742581</v>
      </c>
      <c r="AL275" s="51">
        <v>2.93</v>
      </c>
      <c r="AM275" s="51">
        <v>2.8820988026279668</v>
      </c>
      <c r="AN275" s="51">
        <v>2.8938650180397301</v>
      </c>
      <c r="AO275" s="51">
        <v>2.8447127043009837</v>
      </c>
      <c r="AP275" s="51">
        <v>2.8571409701818604</v>
      </c>
      <c r="AQ275" s="51">
        <v>2.85</v>
      </c>
      <c r="AR275" s="67">
        <v>0</v>
      </c>
      <c r="AS275" s="96"/>
      <c r="AT275" s="54">
        <v>2.7231818127553211</v>
      </c>
      <c r="AU275" s="54">
        <v>2.6854520340776942</v>
      </c>
      <c r="AV275" s="55">
        <v>2.7374681564412815</v>
      </c>
      <c r="AW275" s="55">
        <v>2.6854520340776942</v>
      </c>
      <c r="AX275" s="56">
        <v>-0.22681818724466885</v>
      </c>
      <c r="AY275" s="56">
        <v>-6.4547965922295614E-2</v>
      </c>
      <c r="AZ275" s="56">
        <v>-0.29136615316696446</v>
      </c>
      <c r="BA275" s="56">
        <v>-0.16227022132237323</v>
      </c>
      <c r="BB275" s="61">
        <v>-105</v>
      </c>
      <c r="BC275" s="57">
        <v>-115</v>
      </c>
      <c r="BD275" s="57">
        <v>-151</v>
      </c>
      <c r="BE275" s="57">
        <v>-183</v>
      </c>
      <c r="BF275" s="95">
        <v>0.51204009551359786</v>
      </c>
      <c r="BG275" s="58">
        <v>0.53553007244953132</v>
      </c>
      <c r="BH275" s="58">
        <v>0.60235242384589216</v>
      </c>
      <c r="BI275" s="58">
        <v>0.64646649089316177</v>
      </c>
      <c r="BJ275" s="57">
        <v>-106</v>
      </c>
      <c r="BK275" s="57">
        <v>-114</v>
      </c>
      <c r="BL275" s="57">
        <v>-150</v>
      </c>
      <c r="BM275" s="57">
        <v>-181</v>
      </c>
      <c r="BN275" s="58">
        <v>0.51425990788647991</v>
      </c>
      <c r="BO275" s="58">
        <v>0.53363496219312856</v>
      </c>
      <c r="BP275" s="58">
        <v>0.60033342759665032</v>
      </c>
      <c r="BQ275" s="58">
        <v>0.64473680329417993</v>
      </c>
      <c r="BR275" s="36">
        <v>2.15</v>
      </c>
      <c r="BS275" s="36">
        <v>3.75</v>
      </c>
      <c r="BT275" s="36">
        <v>0.25927</v>
      </c>
      <c r="BU275" s="36">
        <v>0.45667999999999997</v>
      </c>
      <c r="BV275" s="36">
        <v>0.519864307993534</v>
      </c>
      <c r="BW275" s="36">
        <v>0.57821999999999996</v>
      </c>
    </row>
    <row r="276" spans="1:75" ht="16.75" customHeight="1" x14ac:dyDescent="0.2">
      <c r="A276" t="str">
        <f t="shared" si="10"/>
        <v>2025020107 COL</v>
      </c>
      <c r="B276">
        <v>2025020107</v>
      </c>
      <c r="C276" s="35">
        <v>45951</v>
      </c>
      <c r="D276" s="45" t="s">
        <v>6</v>
      </c>
      <c r="E276" s="36" t="s">
        <v>24</v>
      </c>
      <c r="F276" s="45">
        <v>2</v>
      </c>
      <c r="G276" s="45">
        <v>1</v>
      </c>
      <c r="H276" s="36" t="s">
        <v>44</v>
      </c>
      <c r="I276" s="36" t="s">
        <v>364</v>
      </c>
      <c r="J276" s="46" t="s">
        <v>158</v>
      </c>
      <c r="K276" s="47">
        <v>2.97</v>
      </c>
      <c r="L276" s="48">
        <v>0.15</v>
      </c>
      <c r="M276" s="49">
        <v>0.1</v>
      </c>
      <c r="N276" s="36">
        <v>3.15</v>
      </c>
      <c r="O276" s="36">
        <v>2.73</v>
      </c>
      <c r="P276" s="70">
        <v>3.2</v>
      </c>
      <c r="Q276" s="36">
        <v>2.73</v>
      </c>
      <c r="R276" s="50">
        <v>3.3730585629276879</v>
      </c>
      <c r="S276" s="50">
        <v>2.5915921831558992</v>
      </c>
      <c r="T276" s="50">
        <v>3.3730585629276879</v>
      </c>
      <c r="U276" s="50">
        <v>2.5915921831558992</v>
      </c>
      <c r="V276" s="50">
        <v>0.96</v>
      </c>
      <c r="W276" s="50">
        <v>0.96305398776725637</v>
      </c>
      <c r="X276" s="50">
        <v>0.98352368883722752</v>
      </c>
      <c r="Y276" s="50">
        <v>1.0224549942777299</v>
      </c>
      <c r="Z276" s="50">
        <v>0.99741136752970816</v>
      </c>
      <c r="AA276" s="51">
        <v>1</v>
      </c>
      <c r="AB276" s="51">
        <v>1</v>
      </c>
      <c r="AC276" s="51">
        <v>1</v>
      </c>
      <c r="AD276" s="51">
        <v>1</v>
      </c>
      <c r="AE276" s="51">
        <v>1</v>
      </c>
      <c r="AF276" s="51">
        <v>1</v>
      </c>
      <c r="AG276" s="52">
        <v>1.01</v>
      </c>
      <c r="AH276" s="52">
        <v>1</v>
      </c>
      <c r="AI276" s="53">
        <v>171</v>
      </c>
      <c r="AJ276" s="53">
        <v>129</v>
      </c>
      <c r="AK276" s="51">
        <v>3.4062246473074449</v>
      </c>
      <c r="AL276" s="51">
        <v>3.4012497346504813</v>
      </c>
      <c r="AM276" s="51">
        <v>2.7571372149195907</v>
      </c>
      <c r="AN276" s="51">
        <v>2.72</v>
      </c>
      <c r="AO276" s="51">
        <v>2.7913300348513821</v>
      </c>
      <c r="AP276" s="51">
        <v>2.7603630551457989</v>
      </c>
      <c r="AQ276" s="51">
        <v>2.75</v>
      </c>
      <c r="AR276" s="67">
        <v>0.05</v>
      </c>
      <c r="AS276" s="96"/>
      <c r="AT276" s="54">
        <v>3.2525943447556829</v>
      </c>
      <c r="AU276" s="54">
        <v>2.8310609021883582</v>
      </c>
      <c r="AV276" s="55">
        <v>3.1708854898571119</v>
      </c>
      <c r="AW276" s="55">
        <v>2.9043862092393455</v>
      </c>
      <c r="AX276" s="56">
        <v>0.10259434475568296</v>
      </c>
      <c r="AY276" s="56">
        <v>0.10106090218835817</v>
      </c>
      <c r="AZ276" s="56">
        <v>0.20365524694404114</v>
      </c>
      <c r="BA276" s="56">
        <v>1.5334425673247942E-3</v>
      </c>
      <c r="BB276" s="61">
        <v>-132</v>
      </c>
      <c r="BC276" s="57">
        <v>-134</v>
      </c>
      <c r="BD276" s="57">
        <v>-108</v>
      </c>
      <c r="BE276" s="57">
        <v>118</v>
      </c>
      <c r="BF276" s="95">
        <v>0.56903961684749804</v>
      </c>
      <c r="BG276" s="58">
        <v>0.57300325549943065</v>
      </c>
      <c r="BH276" s="58">
        <v>0.51842992961103362</v>
      </c>
      <c r="BI276" s="58">
        <v>0.45967034196157708</v>
      </c>
      <c r="BJ276" s="57">
        <v>-120</v>
      </c>
      <c r="BK276" s="57">
        <v>-134</v>
      </c>
      <c r="BL276" s="57">
        <v>-107</v>
      </c>
      <c r="BM276" s="57">
        <v>118</v>
      </c>
      <c r="BN276" s="58">
        <v>0.54639635227472794</v>
      </c>
      <c r="BO276" s="58">
        <v>0.57238169839782627</v>
      </c>
      <c r="BP276" s="58">
        <v>0.51756182727259459</v>
      </c>
      <c r="BQ276" s="58">
        <v>0.45875236298031896</v>
      </c>
      <c r="BR276" s="36">
        <v>2.15</v>
      </c>
      <c r="BS276" s="36">
        <v>3.8</v>
      </c>
      <c r="BT276" s="36">
        <v>0.25372</v>
      </c>
      <c r="BU276" s="36">
        <v>0.44946000000000003</v>
      </c>
      <c r="BV276" s="36">
        <v>0.51190760925274204</v>
      </c>
      <c r="BW276" s="36">
        <v>0.57145000000000001</v>
      </c>
    </row>
    <row r="277" spans="1:75" ht="16.75" customHeight="1" x14ac:dyDescent="0.2">
      <c r="A277" t="str">
        <f t="shared" si="10"/>
        <v>2025020107 UTA</v>
      </c>
      <c r="B277">
        <v>2025020107</v>
      </c>
      <c r="C277" s="35">
        <v>45951</v>
      </c>
      <c r="D277" s="45" t="s">
        <v>9</v>
      </c>
      <c r="E277" s="36" t="s">
        <v>15</v>
      </c>
      <c r="F277" s="45">
        <v>1</v>
      </c>
      <c r="G277" s="45">
        <v>2</v>
      </c>
      <c r="H277" s="36" t="s">
        <v>45</v>
      </c>
      <c r="I277" s="36" t="s">
        <v>358</v>
      </c>
      <c r="J277" s="46" t="s">
        <v>191</v>
      </c>
      <c r="K277" s="47">
        <v>2.97</v>
      </c>
      <c r="L277" s="48">
        <v>0.15</v>
      </c>
      <c r="M277" s="49">
        <v>0.1</v>
      </c>
      <c r="N277" s="36">
        <v>2.73</v>
      </c>
      <c r="O277" s="36">
        <v>3.15</v>
      </c>
      <c r="P277" s="70">
        <v>3</v>
      </c>
      <c r="Q277" s="36">
        <v>3.15</v>
      </c>
      <c r="R277" s="50">
        <v>2.8543612115808954</v>
      </c>
      <c r="S277" s="50">
        <v>2.8926232211954135</v>
      </c>
      <c r="T277" s="50">
        <v>2.8543612115808954</v>
      </c>
      <c r="U277" s="50">
        <v>2.8926232211954135</v>
      </c>
      <c r="V277" s="50">
        <v>1.0349999999999999</v>
      </c>
      <c r="W277" s="50">
        <v>1.0329456510400874</v>
      </c>
      <c r="X277" s="50">
        <v>0.9283290285924547</v>
      </c>
      <c r="Y277" s="50">
        <v>1.1468769856254022</v>
      </c>
      <c r="Z277" s="50">
        <v>0.98594165112931376</v>
      </c>
      <c r="AA277" s="51">
        <v>1</v>
      </c>
      <c r="AB277" s="51">
        <v>1</v>
      </c>
      <c r="AC277" s="51">
        <v>1</v>
      </c>
      <c r="AD277" s="51">
        <v>1</v>
      </c>
      <c r="AE277" s="51">
        <v>1</v>
      </c>
      <c r="AF277" s="51">
        <v>1</v>
      </c>
      <c r="AG277" s="52">
        <v>0.99</v>
      </c>
      <c r="AH277" s="52">
        <v>1</v>
      </c>
      <c r="AI277" s="53">
        <v>185</v>
      </c>
      <c r="AJ277" s="53">
        <v>109</v>
      </c>
      <c r="AK277" s="51">
        <v>3.0366913330048577</v>
      </c>
      <c r="AL277" s="51">
        <v>3.02</v>
      </c>
      <c r="AM277" s="51">
        <v>2.921065355846566</v>
      </c>
      <c r="AN277" s="51">
        <v>2.9167990356488929</v>
      </c>
      <c r="AO277" s="51">
        <v>2.8601934850013122</v>
      </c>
      <c r="AP277" s="51">
        <v>2.8589581194711755</v>
      </c>
      <c r="AQ277" s="51">
        <v>2.88</v>
      </c>
      <c r="AR277" s="67">
        <v>-0.05</v>
      </c>
      <c r="AS277" s="96"/>
      <c r="AT277" s="54">
        <v>2.8310609021883582</v>
      </c>
      <c r="AU277" s="54">
        <v>3.2525943447556829</v>
      </c>
      <c r="AV277" s="55">
        <v>2.9043862092393455</v>
      </c>
      <c r="AW277" s="55">
        <v>3.1708854898571119</v>
      </c>
      <c r="AX277" s="56">
        <v>0.10106090218835817</v>
      </c>
      <c r="AY277" s="56">
        <v>0.10259434475568296</v>
      </c>
      <c r="AZ277" s="56">
        <v>0.20365524694404114</v>
      </c>
      <c r="BA277" s="56">
        <v>-1.5334425673247942E-3</v>
      </c>
      <c r="BB277" s="61">
        <v>132</v>
      </c>
      <c r="BC277" s="57">
        <v>134</v>
      </c>
      <c r="BD277" s="57">
        <v>108</v>
      </c>
      <c r="BE277" s="57">
        <v>-118</v>
      </c>
      <c r="BF277" s="95">
        <v>0.43096038315250196</v>
      </c>
      <c r="BG277" s="58">
        <v>0.42699674450056935</v>
      </c>
      <c r="BH277" s="58">
        <v>0.48157007038896638</v>
      </c>
      <c r="BI277" s="58">
        <v>0.54032965803842292</v>
      </c>
      <c r="BJ277" s="57">
        <v>120</v>
      </c>
      <c r="BK277" s="57">
        <v>134</v>
      </c>
      <c r="BL277" s="57">
        <v>107</v>
      </c>
      <c r="BM277" s="57">
        <v>-118</v>
      </c>
      <c r="BN277" s="58">
        <v>0.45360364772527206</v>
      </c>
      <c r="BO277" s="58">
        <v>0.42761830160217373</v>
      </c>
      <c r="BP277" s="58">
        <v>0.48243817272740541</v>
      </c>
      <c r="BQ277" s="58">
        <v>0.54124763701968104</v>
      </c>
      <c r="BR277" s="36">
        <v>2.15</v>
      </c>
      <c r="BS277" s="36">
        <v>3.85</v>
      </c>
      <c r="BT277" s="36">
        <v>0.24867</v>
      </c>
      <c r="BU277" s="36">
        <v>0.43842999999999999</v>
      </c>
      <c r="BV277" s="36">
        <v>0.49986318549766201</v>
      </c>
      <c r="BW277" s="36">
        <v>0.56133</v>
      </c>
    </row>
    <row r="278" spans="1:75" ht="16.75" customHeight="1" x14ac:dyDescent="0.2">
      <c r="A278" t="s">
        <v>546</v>
      </c>
      <c r="B278">
        <v>2025020108</v>
      </c>
      <c r="C278" s="35">
        <v>45952</v>
      </c>
      <c r="D278" s="45" t="s">
        <v>6</v>
      </c>
      <c r="E278" s="36" t="s">
        <v>33</v>
      </c>
      <c r="F278" s="45">
        <v>1</v>
      </c>
      <c r="G278" s="45">
        <v>0</v>
      </c>
      <c r="H278" s="36" t="s">
        <v>52</v>
      </c>
      <c r="I278" s="36" t="s">
        <v>356</v>
      </c>
      <c r="J278" s="46" t="s">
        <v>169</v>
      </c>
      <c r="K278" s="47">
        <v>2.97</v>
      </c>
      <c r="L278" s="48">
        <v>0.15</v>
      </c>
      <c r="M278" s="49">
        <v>0.1</v>
      </c>
      <c r="N278" s="36">
        <v>2.8499999999999899</v>
      </c>
      <c r="O278" s="36">
        <v>3.0499999999999901</v>
      </c>
      <c r="P278" s="70">
        <v>3.1</v>
      </c>
      <c r="Q278" s="36">
        <v>2.5</v>
      </c>
      <c r="R278" s="50">
        <v>2.8954857645543539</v>
      </c>
      <c r="S278" s="50">
        <v>3.0093457189253208</v>
      </c>
      <c r="T278" s="50">
        <v>3.1494757439012386</v>
      </c>
      <c r="U278" s="50">
        <v>2.466676818791254</v>
      </c>
      <c r="V278" s="50">
        <v>1.04</v>
      </c>
      <c r="W278" s="50">
        <v>1.0074936850113505</v>
      </c>
      <c r="X278" s="50">
        <v>0.93939393939393934</v>
      </c>
      <c r="Y278" s="50">
        <v>1.0471380471380469</v>
      </c>
      <c r="Z278" s="50">
        <v>0.96336129837881057</v>
      </c>
      <c r="AA278" s="51">
        <v>1</v>
      </c>
      <c r="AB278" s="51">
        <v>1</v>
      </c>
      <c r="AC278" s="51">
        <v>1</v>
      </c>
      <c r="AD278" s="51">
        <v>1</v>
      </c>
      <c r="AE278" s="51">
        <v>1</v>
      </c>
      <c r="AF278" s="51">
        <v>1</v>
      </c>
      <c r="AG278" s="52">
        <v>0.99</v>
      </c>
      <c r="AH278" s="52">
        <v>1</v>
      </c>
      <c r="AI278" s="53">
        <v>186</v>
      </c>
      <c r="AJ278" s="53">
        <v>144</v>
      </c>
      <c r="AK278" s="23">
        <v>2.9449059950313048</v>
      </c>
      <c r="AL278" s="23">
        <v>2.91</v>
      </c>
      <c r="AM278" s="23">
        <v>2.8789563756575811</v>
      </c>
      <c r="AN278" s="23">
        <v>2.8985147771477417</v>
      </c>
      <c r="AO278" s="51">
        <v>2.7864006735286821</v>
      </c>
      <c r="AP278" s="51">
        <v>2.8033036523575712</v>
      </c>
      <c r="AQ278" s="51">
        <v>2.7734751520294418</v>
      </c>
      <c r="AR278" s="67">
        <v>-0.1</v>
      </c>
      <c r="AS278" s="96"/>
      <c r="AT278" s="54">
        <v>2.862245601530049</v>
      </c>
      <c r="AU278" s="54">
        <v>3.0332534680268282</v>
      </c>
      <c r="AV278" s="55">
        <v>2.9921672742727767</v>
      </c>
      <c r="AW278" s="55">
        <v>2.917849182476564</v>
      </c>
      <c r="AX278" s="56">
        <v>1.2245601530059158E-2</v>
      </c>
      <c r="AY278" s="56">
        <v>-1.6746531973161893E-2</v>
      </c>
      <c r="AZ278" s="56">
        <v>-4.5009304431027353E-3</v>
      </c>
      <c r="BA278" s="56">
        <v>2.8992133503221051E-2</v>
      </c>
      <c r="BB278" s="61">
        <v>115</v>
      </c>
      <c r="BC278" s="57">
        <v>-120</v>
      </c>
      <c r="BD278" s="57">
        <v>106</v>
      </c>
      <c r="BE278" s="57">
        <v>132</v>
      </c>
      <c r="BF278" s="95">
        <v>0.46562511772845278</v>
      </c>
      <c r="BG278" s="58">
        <v>0.54497000540141594</v>
      </c>
      <c r="BH278" s="58">
        <v>0.48647564339861338</v>
      </c>
      <c r="BI278" s="58">
        <v>0.43106068556802324</v>
      </c>
      <c r="BJ278" s="57">
        <v>-107</v>
      </c>
      <c r="BK278" s="57">
        <v>-121</v>
      </c>
      <c r="BL278" s="57">
        <v>104</v>
      </c>
      <c r="BM278" s="57">
        <v>130</v>
      </c>
      <c r="BN278" s="58">
        <v>0.51793258514065266</v>
      </c>
      <c r="BO278" s="58">
        <v>0.54754380816135084</v>
      </c>
      <c r="BP278" s="58">
        <v>0.48981634641563909</v>
      </c>
      <c r="BQ278" s="58">
        <v>0.4343927774765054</v>
      </c>
      <c r="BR278" s="36">
        <v>2.15</v>
      </c>
      <c r="BS278" s="36">
        <v>3.9</v>
      </c>
      <c r="BT278" s="36">
        <v>0.24149000000000001</v>
      </c>
      <c r="BU278" s="36">
        <v>0.43137999999999999</v>
      </c>
      <c r="BV278" s="36">
        <v>0.49171321098825899</v>
      </c>
      <c r="BW278" s="36">
        <v>0.55408000000000002</v>
      </c>
    </row>
    <row r="279" spans="1:75" ht="16.75" customHeight="1" x14ac:dyDescent="0.2">
      <c r="A279" t="s">
        <v>547</v>
      </c>
      <c r="B279">
        <v>2025020108</v>
      </c>
      <c r="C279" s="35">
        <v>45952</v>
      </c>
      <c r="D279" s="45" t="s">
        <v>9</v>
      </c>
      <c r="E279" s="36" t="s">
        <v>4</v>
      </c>
      <c r="F279" s="45">
        <v>0</v>
      </c>
      <c r="G279" s="45">
        <v>1</v>
      </c>
      <c r="H279" s="36" t="s">
        <v>53</v>
      </c>
      <c r="I279" s="36" t="s">
        <v>545</v>
      </c>
      <c r="J279" s="46" t="s">
        <v>530</v>
      </c>
      <c r="K279" s="47">
        <v>2.97</v>
      </c>
      <c r="L279" s="48">
        <v>0.15</v>
      </c>
      <c r="M279" s="49">
        <v>0.1</v>
      </c>
      <c r="N279" s="36">
        <v>3.0499999999999901</v>
      </c>
      <c r="O279" s="36">
        <v>2.8499999999999899</v>
      </c>
      <c r="P279" s="70">
        <v>2.5</v>
      </c>
      <c r="Q279" s="36">
        <v>3.1</v>
      </c>
      <c r="R279" s="50">
        <v>3.2508534220912066</v>
      </c>
      <c r="S279" s="50">
        <v>2.743179339760478</v>
      </c>
      <c r="T279" s="50">
        <v>2.6646339525337845</v>
      </c>
      <c r="U279" s="50">
        <v>2.9838091064061447</v>
      </c>
      <c r="V279" s="50">
        <v>1</v>
      </c>
      <c r="W279" s="50">
        <v>1.0046958799928625</v>
      </c>
      <c r="X279" s="50">
        <v>0.96934558102948853</v>
      </c>
      <c r="Y279" s="50">
        <v>0.9915508400778803</v>
      </c>
      <c r="Z279" s="50">
        <v>1.04</v>
      </c>
      <c r="AA279" s="51">
        <v>1</v>
      </c>
      <c r="AB279" s="51">
        <v>1</v>
      </c>
      <c r="AC279" s="51">
        <v>1</v>
      </c>
      <c r="AD279" s="51">
        <v>1</v>
      </c>
      <c r="AE279" s="51">
        <v>1</v>
      </c>
      <c r="AF279" s="51">
        <v>1</v>
      </c>
      <c r="AG279" s="52">
        <v>1.01</v>
      </c>
      <c r="AH279" s="52">
        <v>1</v>
      </c>
      <c r="AI279" s="53">
        <v>198</v>
      </c>
      <c r="AJ279" s="53">
        <v>0</v>
      </c>
      <c r="AK279" s="23">
        <v>3.11</v>
      </c>
      <c r="AL279" s="23">
        <v>3.14</v>
      </c>
      <c r="AM279" s="23">
        <v>2.79</v>
      </c>
      <c r="AN279" s="23">
        <v>2.77</v>
      </c>
      <c r="AO279" s="51">
        <v>2.7912825915196211</v>
      </c>
      <c r="AP279" s="51">
        <v>2.8005261797943124</v>
      </c>
      <c r="AQ279" s="51">
        <v>2.9016000000000002</v>
      </c>
      <c r="AR279" s="67">
        <v>0.1</v>
      </c>
      <c r="AS279" s="96"/>
      <c r="AT279" s="54">
        <v>3.0332534680268282</v>
      </c>
      <c r="AU279" s="54">
        <v>2.862245601530049</v>
      </c>
      <c r="AV279" s="55">
        <v>2.917849182476564</v>
      </c>
      <c r="AW279" s="55">
        <v>2.9921672742727767</v>
      </c>
      <c r="AX279" s="56">
        <v>-1.6746531973161893E-2</v>
      </c>
      <c r="AY279" s="56">
        <v>1.2245601530059158E-2</v>
      </c>
      <c r="AZ279" s="56">
        <v>-4.5009304431027353E-3</v>
      </c>
      <c r="BA279" s="56">
        <v>-2.8992133503221051E-2</v>
      </c>
      <c r="BB279" s="61">
        <v>-115</v>
      </c>
      <c r="BC279" s="57">
        <v>120</v>
      </c>
      <c r="BD279" s="57">
        <v>-106</v>
      </c>
      <c r="BE279" s="57">
        <v>-132</v>
      </c>
      <c r="BF279" s="95">
        <v>0.53437488227154728</v>
      </c>
      <c r="BG279" s="58">
        <v>0.45502999459858406</v>
      </c>
      <c r="BH279" s="58">
        <v>0.51352435660138662</v>
      </c>
      <c r="BI279" s="58">
        <v>0.56893931443197676</v>
      </c>
      <c r="BJ279" s="57">
        <v>107</v>
      </c>
      <c r="BK279" s="57">
        <v>121</v>
      </c>
      <c r="BL279" s="57">
        <v>-104</v>
      </c>
      <c r="BM279" s="57">
        <v>-130</v>
      </c>
      <c r="BN279" s="58">
        <v>0.48206741485934734</v>
      </c>
      <c r="BO279" s="58">
        <v>0.45245619183864916</v>
      </c>
      <c r="BP279" s="58">
        <v>0.51018365358436091</v>
      </c>
      <c r="BQ279" s="58">
        <v>0.5656072225234946</v>
      </c>
      <c r="BR279" s="36">
        <v>2.15</v>
      </c>
      <c r="BS279" s="36">
        <v>3.95</v>
      </c>
      <c r="BT279" s="36">
        <v>0.24026</v>
      </c>
      <c r="BU279" s="36">
        <v>0.42231000000000002</v>
      </c>
      <c r="BV279" s="36">
        <v>0.48146796940020198</v>
      </c>
      <c r="BW279" s="36">
        <v>0.54518</v>
      </c>
    </row>
    <row r="280" spans="1:75" ht="16.75" customHeight="1" x14ac:dyDescent="0.2">
      <c r="A280" t="s">
        <v>548</v>
      </c>
      <c r="B280">
        <v>2025020109</v>
      </c>
      <c r="C280" s="35">
        <v>45952</v>
      </c>
      <c r="D280" s="45" t="s">
        <v>6</v>
      </c>
      <c r="E280" s="36" t="s">
        <v>30</v>
      </c>
      <c r="F280" s="45">
        <v>2</v>
      </c>
      <c r="G280" s="45">
        <v>1</v>
      </c>
      <c r="H280" s="36" t="s">
        <v>44</v>
      </c>
      <c r="I280" s="36" t="s">
        <v>495</v>
      </c>
      <c r="J280" s="46" t="s">
        <v>161</v>
      </c>
      <c r="K280" s="47">
        <v>2.97</v>
      </c>
      <c r="L280" s="48">
        <v>0.15</v>
      </c>
      <c r="M280" s="49">
        <v>0.1</v>
      </c>
      <c r="N280" s="36">
        <v>2.9999999999999898</v>
      </c>
      <c r="O280" s="36">
        <v>3.0999999999999899</v>
      </c>
      <c r="P280" s="70">
        <v>3.2</v>
      </c>
      <c r="Q280" s="36">
        <v>3.2</v>
      </c>
      <c r="R280" s="50">
        <v>2.8142318603040106</v>
      </c>
      <c r="S280" s="50">
        <v>3.065731235907232</v>
      </c>
      <c r="T280" s="50">
        <v>3.0018473176576221</v>
      </c>
      <c r="U280" s="50">
        <v>3.1646257919042502</v>
      </c>
      <c r="V280" s="50">
        <v>0.96</v>
      </c>
      <c r="W280" s="50">
        <v>0.96305398776725637</v>
      </c>
      <c r="X280" s="50">
        <v>1.0845477269827728</v>
      </c>
      <c r="Y280" s="50">
        <v>1.0031502870313276</v>
      </c>
      <c r="Z280" s="50">
        <v>0.9957677716625335</v>
      </c>
      <c r="AA280" s="51">
        <v>0.99</v>
      </c>
      <c r="AB280" s="51">
        <v>1</v>
      </c>
      <c r="AC280" s="51">
        <v>1</v>
      </c>
      <c r="AD280" s="51">
        <v>1</v>
      </c>
      <c r="AE280" s="51">
        <v>1</v>
      </c>
      <c r="AF280" s="51">
        <v>1</v>
      </c>
      <c r="AG280" s="52">
        <v>1</v>
      </c>
      <c r="AH280" s="52">
        <v>1</v>
      </c>
      <c r="AI280" s="53">
        <v>181</v>
      </c>
      <c r="AJ280" s="53">
        <v>139</v>
      </c>
      <c r="AK280" s="23">
        <v>2.8689573110581224</v>
      </c>
      <c r="AL280" s="23">
        <v>2.8635627253053095</v>
      </c>
      <c r="AM280" s="23">
        <v>3.0596125733626223</v>
      </c>
      <c r="AN280" s="23">
        <v>3.0605303727443136</v>
      </c>
      <c r="AO280" s="51">
        <v>3.0628639468022794</v>
      </c>
      <c r="AP280" s="51">
        <v>3.0613478089762727</v>
      </c>
      <c r="AQ280" s="51">
        <v>3.0466635943279683</v>
      </c>
      <c r="AR280" s="67">
        <v>0</v>
      </c>
      <c r="AS280" s="96"/>
      <c r="AT280" s="54">
        <v>3.0181530514166575</v>
      </c>
      <c r="AU280" s="54">
        <v>3.1309656579837077</v>
      </c>
      <c r="AV280" s="55">
        <v>3.0181530514166575</v>
      </c>
      <c r="AW280" s="55">
        <v>3.093812943004866</v>
      </c>
      <c r="AX280" s="56">
        <v>1.8153051416667676E-2</v>
      </c>
      <c r="AY280" s="56">
        <v>3.0965657983717865E-2</v>
      </c>
      <c r="AZ280" s="56">
        <v>4.9118709400385541E-2</v>
      </c>
      <c r="BA280" s="56">
        <v>-1.2812606567050189E-2</v>
      </c>
      <c r="BB280" s="61">
        <v>109</v>
      </c>
      <c r="BC280" s="57">
        <v>-141</v>
      </c>
      <c r="BD280" s="57">
        <v>-114</v>
      </c>
      <c r="BE280" s="57">
        <v>112</v>
      </c>
      <c r="BF280" s="95">
        <v>0.47754413881027991</v>
      </c>
      <c r="BG280" s="58">
        <v>0.58474992256257574</v>
      </c>
      <c r="BH280" s="58">
        <v>0.5321548253832078</v>
      </c>
      <c r="BI280" s="58">
        <v>0.47233849444384557</v>
      </c>
      <c r="BJ280" s="57">
        <v>107</v>
      </c>
      <c r="BK280" s="57">
        <v>-138</v>
      </c>
      <c r="BL280" s="57">
        <v>-111</v>
      </c>
      <c r="BM280" s="57">
        <v>115</v>
      </c>
      <c r="BN280" s="58">
        <v>0.48346108550694689</v>
      </c>
      <c r="BO280" s="58">
        <v>0.57914300649740313</v>
      </c>
      <c r="BP280" s="58">
        <v>0.52544860787423853</v>
      </c>
      <c r="BQ280" s="58">
        <v>0.46600315375098766</v>
      </c>
      <c r="BR280" s="36">
        <v>2.15</v>
      </c>
      <c r="BS280" s="36">
        <v>4</v>
      </c>
      <c r="BT280" s="36">
        <v>0.23377000000000001</v>
      </c>
      <c r="BU280" s="36">
        <v>0.41420000000000001</v>
      </c>
      <c r="BV280" s="36">
        <v>0.47255593204869301</v>
      </c>
      <c r="BW280" s="36">
        <v>0.53769</v>
      </c>
    </row>
    <row r="281" spans="1:75" ht="16.75" customHeight="1" x14ac:dyDescent="0.2">
      <c r="A281" t="s">
        <v>549</v>
      </c>
      <c r="B281">
        <v>2025020109</v>
      </c>
      <c r="C281" s="35">
        <v>45952</v>
      </c>
      <c r="D281" s="45" t="s">
        <v>9</v>
      </c>
      <c r="E281" s="36" t="s">
        <v>5</v>
      </c>
      <c r="F281" s="45">
        <v>1</v>
      </c>
      <c r="G281" s="45">
        <v>2</v>
      </c>
      <c r="H281" s="36" t="s">
        <v>45</v>
      </c>
      <c r="I281" s="36" t="s">
        <v>322</v>
      </c>
      <c r="J281" s="46" t="s">
        <v>274</v>
      </c>
      <c r="K281" s="47">
        <v>2.97</v>
      </c>
      <c r="L281" s="48">
        <v>0.15</v>
      </c>
      <c r="M281" s="49">
        <v>0.1</v>
      </c>
      <c r="N281" s="36">
        <v>3.0999999999999899</v>
      </c>
      <c r="O281" s="36">
        <v>2.9999999999999898</v>
      </c>
      <c r="P281" s="70">
        <v>3.2</v>
      </c>
      <c r="Q281" s="36">
        <v>3.2</v>
      </c>
      <c r="R281" s="50">
        <v>2.925608226996554</v>
      </c>
      <c r="S281" s="50">
        <v>3.1915798351522229</v>
      </c>
      <c r="T281" s="50">
        <v>3.0199826859319368</v>
      </c>
      <c r="U281" s="50">
        <v>3.4043518241623829</v>
      </c>
      <c r="V281" s="50">
        <v>1.0349999999999999</v>
      </c>
      <c r="W281" s="50">
        <v>1.0329456510400874</v>
      </c>
      <c r="X281" s="50">
        <v>1.0301725836237785</v>
      </c>
      <c r="Y281" s="50">
        <v>0.9659788926121623</v>
      </c>
      <c r="Z281" s="50">
        <v>1.0206153055834035</v>
      </c>
      <c r="AA281" s="51">
        <v>0.98</v>
      </c>
      <c r="AB281" s="51">
        <v>1</v>
      </c>
      <c r="AC281" s="51">
        <v>1</v>
      </c>
      <c r="AD281" s="51">
        <v>1</v>
      </c>
      <c r="AE281" s="51">
        <v>1</v>
      </c>
      <c r="AF281" s="51">
        <v>1</v>
      </c>
      <c r="AG281" s="52">
        <v>1.01</v>
      </c>
      <c r="AH281" s="52">
        <v>1</v>
      </c>
      <c r="AI281" s="53">
        <v>190</v>
      </c>
      <c r="AJ281" s="53">
        <v>148</v>
      </c>
      <c r="AK281" s="23">
        <v>2.9793563524830433</v>
      </c>
      <c r="AL281" s="23">
        <v>2.9727097505441007</v>
      </c>
      <c r="AM281" s="23">
        <v>3.2211067491388352</v>
      </c>
      <c r="AN281" s="23">
        <v>3.216677712040843</v>
      </c>
      <c r="AO281" s="51">
        <v>3.2837166773502413</v>
      </c>
      <c r="AP281" s="51">
        <v>3.2797654600598625</v>
      </c>
      <c r="AQ281" s="51">
        <v>3.2875108490890956</v>
      </c>
      <c r="AR281" s="67">
        <v>0</v>
      </c>
      <c r="AS281" s="96"/>
      <c r="AT281" s="54">
        <v>3.1309656579837077</v>
      </c>
      <c r="AU281" s="54">
        <v>3.0181530514166575</v>
      </c>
      <c r="AV281" s="55">
        <v>3.093812943004866</v>
      </c>
      <c r="AW281" s="55">
        <v>3.0181530514166575</v>
      </c>
      <c r="AX281" s="56">
        <v>3.0965657983717865E-2</v>
      </c>
      <c r="AY281" s="56">
        <v>1.8153051416667676E-2</v>
      </c>
      <c r="AZ281" s="56">
        <v>4.9118709400385541E-2</v>
      </c>
      <c r="BA281" s="56">
        <v>1.2812606567050189E-2</v>
      </c>
      <c r="BB281" s="61">
        <v>-109</v>
      </c>
      <c r="BC281" s="57">
        <v>141</v>
      </c>
      <c r="BD281" s="57">
        <v>114</v>
      </c>
      <c r="BE281" s="57">
        <v>-112</v>
      </c>
      <c r="BF281" s="95">
        <v>0.52245586118972009</v>
      </c>
      <c r="BG281" s="58">
        <v>0.41525007743742426</v>
      </c>
      <c r="BH281" s="58">
        <v>0.46784517461679226</v>
      </c>
      <c r="BI281" s="58">
        <v>0.52766150555615443</v>
      </c>
      <c r="BJ281" s="57">
        <v>-107</v>
      </c>
      <c r="BK281" s="57">
        <v>138</v>
      </c>
      <c r="BL281" s="57">
        <v>111</v>
      </c>
      <c r="BM281" s="57">
        <v>-115</v>
      </c>
      <c r="BN281" s="58">
        <v>0.51653891449305311</v>
      </c>
      <c r="BO281" s="58">
        <v>0.42085699350259687</v>
      </c>
      <c r="BP281" s="58">
        <v>0.47455139212576147</v>
      </c>
      <c r="BQ281" s="58">
        <v>0.53399684624901234</v>
      </c>
      <c r="BR281" s="36">
        <v>2.15</v>
      </c>
      <c r="BS281" s="36">
        <v>4.05</v>
      </c>
      <c r="BT281" s="36">
        <v>0.23011999999999999</v>
      </c>
      <c r="BU281" s="36">
        <v>0.40733000000000003</v>
      </c>
      <c r="BV281" s="36">
        <v>0.46501512643415699</v>
      </c>
      <c r="BW281" s="36">
        <v>0.53137999999999996</v>
      </c>
    </row>
    <row r="282" spans="1:75" ht="16.75" customHeight="1" x14ac:dyDescent="0.2">
      <c r="A282" t="s">
        <v>550</v>
      </c>
      <c r="B282">
        <v>2025020110</v>
      </c>
      <c r="C282" s="35">
        <v>45952</v>
      </c>
      <c r="D282" s="45" t="s">
        <v>6</v>
      </c>
      <c r="E282" s="36" t="s">
        <v>19</v>
      </c>
      <c r="F282" s="45">
        <v>1</v>
      </c>
      <c r="G282" s="45">
        <v>1</v>
      </c>
      <c r="H282" s="36" t="s">
        <v>46</v>
      </c>
      <c r="I282" s="36" t="s">
        <v>468</v>
      </c>
      <c r="J282" s="46" t="s">
        <v>171</v>
      </c>
      <c r="K282" s="47">
        <v>2.97</v>
      </c>
      <c r="L282" s="48">
        <v>0.15</v>
      </c>
      <c r="M282" s="49">
        <v>0.1</v>
      </c>
      <c r="N282" s="36">
        <v>2.89</v>
      </c>
      <c r="O282" s="36">
        <v>2.8499999999999899</v>
      </c>
      <c r="P282" s="70">
        <v>2.71</v>
      </c>
      <c r="Q282" s="36">
        <v>2.75</v>
      </c>
      <c r="R282" s="50">
        <v>2.9853716347624322</v>
      </c>
      <c r="S282" s="50">
        <v>3.0000626932675094</v>
      </c>
      <c r="T282" s="50">
        <v>2.7994315329433177</v>
      </c>
      <c r="U282" s="50">
        <v>2.8947973356090104</v>
      </c>
      <c r="V282" s="50">
        <v>0.95</v>
      </c>
      <c r="W282" s="50">
        <v>0.95302926576458757</v>
      </c>
      <c r="X282" s="50">
        <v>1.0530096174616328</v>
      </c>
      <c r="Y282" s="50">
        <v>0.90909090909090906</v>
      </c>
      <c r="Z282" s="50">
        <v>0.99601923339774068</v>
      </c>
      <c r="AA282" s="51">
        <v>0.99</v>
      </c>
      <c r="AB282" s="51">
        <v>1.02</v>
      </c>
      <c r="AC282" s="51">
        <v>1</v>
      </c>
      <c r="AD282" s="51">
        <v>1</v>
      </c>
      <c r="AE282" s="51">
        <v>1</v>
      </c>
      <c r="AF282" s="51">
        <v>1</v>
      </c>
      <c r="AG282" s="52">
        <v>1</v>
      </c>
      <c r="AH282" s="52">
        <v>1</v>
      </c>
      <c r="AI282" s="53">
        <v>191</v>
      </c>
      <c r="AJ282" s="53">
        <v>149</v>
      </c>
      <c r="AK282" s="23">
        <v>2.9417616486628386</v>
      </c>
      <c r="AL282" s="23">
        <v>2.97</v>
      </c>
      <c r="AM282" s="23">
        <v>3.0221907702344222</v>
      </c>
      <c r="AN282" s="23">
        <v>3.0188715586893853</v>
      </c>
      <c r="AO282" s="51">
        <v>3.0880838452352921</v>
      </c>
      <c r="AP282" s="51">
        <v>3.0730892900340181</v>
      </c>
      <c r="AQ282" s="51">
        <v>3.0101601341506168</v>
      </c>
      <c r="AR282" s="67">
        <v>0.05</v>
      </c>
      <c r="AS282" s="96"/>
      <c r="AT282" s="54">
        <v>2.8603440142861221</v>
      </c>
      <c r="AU282" s="54">
        <v>2.8167145104196458</v>
      </c>
      <c r="AV282" s="55">
        <v>2.8103440142861222</v>
      </c>
      <c r="AW282" s="55">
        <v>2.9284416584983837</v>
      </c>
      <c r="AX282" s="56">
        <v>-2.9655985713878064E-2</v>
      </c>
      <c r="AY282" s="56">
        <v>-3.3285489580344052E-2</v>
      </c>
      <c r="AZ282" s="56">
        <v>-6.2941475294222116E-2</v>
      </c>
      <c r="BA282" s="56">
        <v>3.6295038664659884E-3</v>
      </c>
      <c r="BB282" s="61">
        <v>-106</v>
      </c>
      <c r="BC282" s="57">
        <v>-104</v>
      </c>
      <c r="BD282" s="57">
        <v>124</v>
      </c>
      <c r="BE282" s="57">
        <v>153</v>
      </c>
      <c r="BF282" s="95">
        <v>0.51342274276567168</v>
      </c>
      <c r="BG282" s="58">
        <v>0.50863496119383911</v>
      </c>
      <c r="BH282" s="58">
        <v>0.44581821328483606</v>
      </c>
      <c r="BI282" s="58">
        <v>0.39528203976713461</v>
      </c>
      <c r="BJ282" s="57">
        <v>110</v>
      </c>
      <c r="BK282" s="57">
        <v>-107</v>
      </c>
      <c r="BL282" s="57">
        <v>119</v>
      </c>
      <c r="BM282" s="57">
        <v>148</v>
      </c>
      <c r="BN282" s="58">
        <v>0.47640936843291293</v>
      </c>
      <c r="BO282" s="58">
        <v>0.51790862976396201</v>
      </c>
      <c r="BP282" s="58">
        <v>0.45586336137100203</v>
      </c>
      <c r="BQ282" s="58">
        <v>0.4038769124382714</v>
      </c>
      <c r="BR282" s="36">
        <v>2.15</v>
      </c>
      <c r="BS282" s="36">
        <v>4.0999999999999996</v>
      </c>
      <c r="BT282" s="36">
        <v>0.22313</v>
      </c>
      <c r="BU282" s="36">
        <v>0.40035999999999999</v>
      </c>
      <c r="BV282" s="36">
        <v>0.45601685745201798</v>
      </c>
      <c r="BW282" s="36">
        <v>0.52241000000000004</v>
      </c>
    </row>
    <row r="283" spans="1:75" ht="16.75" customHeight="1" x14ac:dyDescent="0.2">
      <c r="A283" t="s">
        <v>551</v>
      </c>
      <c r="B283">
        <v>2025020110</v>
      </c>
      <c r="C283" s="35">
        <v>45952</v>
      </c>
      <c r="D283" s="45" t="s">
        <v>9</v>
      </c>
      <c r="E283" s="36" t="s">
        <v>22</v>
      </c>
      <c r="F283" s="45">
        <v>1</v>
      </c>
      <c r="G283" s="45">
        <v>1</v>
      </c>
      <c r="H283" s="36" t="s">
        <v>47</v>
      </c>
      <c r="I283" s="36" t="s">
        <v>320</v>
      </c>
      <c r="J283" s="46" t="s">
        <v>151</v>
      </c>
      <c r="K283" s="47">
        <v>2.97</v>
      </c>
      <c r="L283" s="48">
        <v>0.15</v>
      </c>
      <c r="M283" s="49">
        <v>0.1</v>
      </c>
      <c r="N283" s="36">
        <v>2.8499999999999899</v>
      </c>
      <c r="O283" s="36">
        <v>2.89</v>
      </c>
      <c r="P283" s="70">
        <v>2.75</v>
      </c>
      <c r="Q283" s="36">
        <v>2.71</v>
      </c>
      <c r="R283" s="50">
        <v>2.6276774125477149</v>
      </c>
      <c r="S283" s="50">
        <v>3.2058597043688923</v>
      </c>
      <c r="T283" s="50">
        <v>2.5354782050899098</v>
      </c>
      <c r="U283" s="50">
        <v>3.0061867816054315</v>
      </c>
      <c r="V283" s="50">
        <v>1.048</v>
      </c>
      <c r="W283" s="50">
        <v>1.0491546019013618</v>
      </c>
      <c r="X283" s="50">
        <v>1.0175726499105797</v>
      </c>
      <c r="Y283" s="50">
        <v>0.99049213759691535</v>
      </c>
      <c r="Z283" s="50">
        <v>0.96463022508038587</v>
      </c>
      <c r="AA283" s="51">
        <v>1</v>
      </c>
      <c r="AB283" s="51">
        <v>1</v>
      </c>
      <c r="AC283" s="51">
        <v>1</v>
      </c>
      <c r="AD283" s="51">
        <v>1</v>
      </c>
      <c r="AE283" s="51">
        <v>1</v>
      </c>
      <c r="AF283" s="51">
        <v>1</v>
      </c>
      <c r="AG283" s="52">
        <v>0.98</v>
      </c>
      <c r="AH283" s="52">
        <v>1</v>
      </c>
      <c r="AI283" s="53">
        <v>193</v>
      </c>
      <c r="AJ283" s="53">
        <v>151</v>
      </c>
      <c r="AK283" s="23">
        <v>2.7</v>
      </c>
      <c r="AL283" s="23">
        <v>2.68</v>
      </c>
      <c r="AM283" s="23">
        <v>3.1274385638610496</v>
      </c>
      <c r="AN283" s="23">
        <v>3.12</v>
      </c>
      <c r="AO283" s="51">
        <v>2.9992798895392898</v>
      </c>
      <c r="AP283" s="51">
        <v>3.0132582813386217</v>
      </c>
      <c r="AQ283" s="51">
        <v>3.0168217657823631</v>
      </c>
      <c r="AR283" s="67">
        <v>-0.05</v>
      </c>
      <c r="AS283" s="96"/>
      <c r="AT283" s="54">
        <v>2.8167145104196458</v>
      </c>
      <c r="AU283" s="54">
        <v>2.8603440142861221</v>
      </c>
      <c r="AV283" s="55">
        <v>2.9284416584983837</v>
      </c>
      <c r="AW283" s="55">
        <v>2.8103440142861222</v>
      </c>
      <c r="AX283" s="56">
        <v>-3.3285489580344052E-2</v>
      </c>
      <c r="AY283" s="56">
        <v>-2.9655985713878064E-2</v>
      </c>
      <c r="AZ283" s="56">
        <v>-6.2941475294222116E-2</v>
      </c>
      <c r="BA283" s="56">
        <v>-3.6295038664659884E-3</v>
      </c>
      <c r="BB283" s="61">
        <v>106</v>
      </c>
      <c r="BC283" s="57">
        <v>104</v>
      </c>
      <c r="BD283" s="57">
        <v>-124</v>
      </c>
      <c r="BE283" s="57">
        <v>-153</v>
      </c>
      <c r="BF283" s="95">
        <v>0.48657725723432832</v>
      </c>
      <c r="BG283" s="58">
        <v>0.49136503880616089</v>
      </c>
      <c r="BH283" s="58">
        <v>0.55418178671516394</v>
      </c>
      <c r="BI283" s="58">
        <v>0.60471796023286539</v>
      </c>
      <c r="BJ283" s="57">
        <v>-110</v>
      </c>
      <c r="BK283" s="57">
        <v>107</v>
      </c>
      <c r="BL283" s="57">
        <v>-119</v>
      </c>
      <c r="BM283" s="57">
        <v>-148</v>
      </c>
      <c r="BN283" s="58">
        <v>0.52359063156708707</v>
      </c>
      <c r="BO283" s="58">
        <v>0.48209137023603799</v>
      </c>
      <c r="BP283" s="58">
        <v>0.54413663862899797</v>
      </c>
      <c r="BQ283" s="58">
        <v>0.5961230875617286</v>
      </c>
      <c r="BR283" s="36">
        <v>2.15</v>
      </c>
      <c r="BS283" s="36">
        <v>4.1500000000000004</v>
      </c>
      <c r="BT283" s="36">
        <v>0.218</v>
      </c>
      <c r="BU283" s="36">
        <v>0.39361000000000002</v>
      </c>
      <c r="BV283" s="36">
        <v>0.44888067786558999</v>
      </c>
      <c r="BW283" s="36">
        <v>0.51673999999999998</v>
      </c>
    </row>
    <row r="284" spans="1:75" s="36" customFormat="1" ht="16.75" customHeight="1" x14ac:dyDescent="0.2">
      <c r="A284" s="36" t="s">
        <v>553</v>
      </c>
      <c r="B284" s="36">
        <v>2025020113</v>
      </c>
      <c r="C284" s="35">
        <v>45953</v>
      </c>
      <c r="D284" s="45" t="s">
        <v>6</v>
      </c>
      <c r="E284" s="36" t="s">
        <v>14</v>
      </c>
      <c r="F284" s="45">
        <v>2</v>
      </c>
      <c r="G284" s="45">
        <v>2</v>
      </c>
      <c r="H284" s="36" t="s">
        <v>8</v>
      </c>
      <c r="I284" s="36" t="s">
        <v>328</v>
      </c>
      <c r="J284" s="46" t="s">
        <v>155</v>
      </c>
      <c r="K284" s="47">
        <v>2.98</v>
      </c>
      <c r="L284" s="48">
        <v>0.15</v>
      </c>
      <c r="M284" s="49">
        <v>0.1</v>
      </c>
      <c r="N284" s="36">
        <v>2.2999999999999901</v>
      </c>
      <c r="O284" s="36">
        <v>3.7999999999999901</v>
      </c>
      <c r="P284" s="70">
        <v>3.6</v>
      </c>
      <c r="Q284" s="36">
        <v>3.54</v>
      </c>
      <c r="R284" s="50">
        <v>2.6356561567976016</v>
      </c>
      <c r="S284" s="50">
        <v>3.5305744563352377</v>
      </c>
      <c r="T284" s="50">
        <v>4.1253748541180029</v>
      </c>
      <c r="U284" s="50">
        <v>3.2890088356386249</v>
      </c>
      <c r="V284" s="50">
        <v>0.96</v>
      </c>
      <c r="W284" s="50">
        <v>0.95702751457800772</v>
      </c>
      <c r="X284" s="50">
        <v>0.94982462914930144</v>
      </c>
      <c r="Y284" s="50">
        <v>1.0782102358260448</v>
      </c>
      <c r="Z284" s="50">
        <v>0.96645247551951841</v>
      </c>
      <c r="AA284" s="51">
        <v>1</v>
      </c>
      <c r="AB284" s="51">
        <v>1</v>
      </c>
      <c r="AC284" s="51">
        <v>1</v>
      </c>
      <c r="AD284" s="51">
        <v>1</v>
      </c>
      <c r="AE284" s="51">
        <v>1</v>
      </c>
      <c r="AF284" s="51">
        <v>1</v>
      </c>
      <c r="AG284" s="52">
        <v>1</v>
      </c>
      <c r="AH284" s="52">
        <v>1</v>
      </c>
      <c r="AI284" s="53">
        <v>183</v>
      </c>
      <c r="AJ284" s="53">
        <v>141</v>
      </c>
      <c r="AK284" s="51">
        <v>2.6128868158076899</v>
      </c>
      <c r="AL284" s="51">
        <v>2.6386479974159824</v>
      </c>
      <c r="AM284" s="51">
        <v>3.4683370237950459</v>
      </c>
      <c r="AN284" s="51">
        <v>3.4776726386760748</v>
      </c>
      <c r="AO284" s="51">
        <v>3.3477561122466568</v>
      </c>
      <c r="AP284" s="51">
        <v>3.3574125589093335</v>
      </c>
      <c r="AQ284" s="51">
        <v>3.351982902582721</v>
      </c>
      <c r="AR284" s="67">
        <v>0</v>
      </c>
      <c r="AS284" s="96"/>
      <c r="AT284" s="54">
        <v>2.2872123655682808</v>
      </c>
      <c r="AU284" s="54">
        <v>3.7135311884652471</v>
      </c>
      <c r="AV284" s="55">
        <v>2.2872123655682808</v>
      </c>
      <c r="AW284" s="55">
        <v>3.7330130984128131</v>
      </c>
      <c r="AX284" s="56">
        <v>-1.2787634431709272E-2</v>
      </c>
      <c r="AY284" s="56">
        <v>-8.6468811534742951E-2</v>
      </c>
      <c r="AZ284" s="56">
        <v>-9.9256445966452223E-2</v>
      </c>
      <c r="BA284" s="56">
        <v>7.3681177103033679E-2</v>
      </c>
      <c r="BB284" s="61">
        <v>251</v>
      </c>
      <c r="BC284" s="57">
        <v>-128</v>
      </c>
      <c r="BD284" s="57">
        <v>-101</v>
      </c>
      <c r="BE284" s="57">
        <v>127</v>
      </c>
      <c r="BF284" s="95">
        <v>0.28476237867966114</v>
      </c>
      <c r="BG284" s="58">
        <v>0.56144104242791071</v>
      </c>
      <c r="BH284" s="58">
        <v>0.50135754758749651</v>
      </c>
      <c r="BI284" s="58">
        <v>0.44094115055480865</v>
      </c>
      <c r="BJ284" s="57">
        <v>255</v>
      </c>
      <c r="BK284" s="57">
        <v>-130</v>
      </c>
      <c r="BL284" s="57">
        <v>-102</v>
      </c>
      <c r="BM284" s="57">
        <v>125</v>
      </c>
      <c r="BN284" s="58">
        <v>0.28203472924704942</v>
      </c>
      <c r="BO284" s="58">
        <v>0.56492310410453139</v>
      </c>
      <c r="BP284" s="58">
        <v>0.5049006577702253</v>
      </c>
      <c r="BQ284" s="58">
        <v>0.44368234117211514</v>
      </c>
      <c r="BR284" s="36">
        <v>2.15</v>
      </c>
      <c r="BS284" s="36">
        <v>4.2</v>
      </c>
      <c r="BT284" s="36">
        <v>0.21398</v>
      </c>
      <c r="BU284" s="36">
        <v>0.38418000000000002</v>
      </c>
      <c r="BV284" s="36">
        <v>0.43862673684450798</v>
      </c>
      <c r="BW284" s="36">
        <v>0.50831000000000004</v>
      </c>
    </row>
    <row r="285" spans="1:75" s="36" customFormat="1" ht="16.75" customHeight="1" x14ac:dyDescent="0.2">
      <c r="A285" s="36" t="s">
        <v>554</v>
      </c>
      <c r="B285" s="36">
        <v>2025020113</v>
      </c>
      <c r="C285" s="35">
        <v>45953</v>
      </c>
      <c r="D285" s="45" t="s">
        <v>9</v>
      </c>
      <c r="E285" s="36" t="s">
        <v>41</v>
      </c>
      <c r="F285" s="45">
        <v>2</v>
      </c>
      <c r="G285" s="45">
        <v>2</v>
      </c>
      <c r="H285" s="36" t="s">
        <v>11</v>
      </c>
      <c r="I285" s="36" t="s">
        <v>332</v>
      </c>
      <c r="J285" s="46" t="s">
        <v>187</v>
      </c>
      <c r="K285" s="47">
        <v>2.98</v>
      </c>
      <c r="L285" s="48">
        <v>0.15</v>
      </c>
      <c r="M285" s="49">
        <v>0.1</v>
      </c>
      <c r="N285" s="36">
        <v>3.7999999999999901</v>
      </c>
      <c r="O285" s="36">
        <v>2.2999999999999901</v>
      </c>
      <c r="P285" s="70">
        <v>3.54</v>
      </c>
      <c r="Q285" s="36">
        <v>3.6</v>
      </c>
      <c r="R285" s="50">
        <v>3.2707232438282494</v>
      </c>
      <c r="S285" s="50">
        <v>2.8551428738967739</v>
      </c>
      <c r="T285" s="50">
        <v>3.0469369166189559</v>
      </c>
      <c r="U285" s="50">
        <v>4.4689192808819262</v>
      </c>
      <c r="V285" s="50">
        <v>1.0275000000000001</v>
      </c>
      <c r="W285" s="50">
        <v>1.0328904656929507</v>
      </c>
      <c r="X285" s="50">
        <v>1.1638714844949818</v>
      </c>
      <c r="Y285" s="50">
        <v>0.87680765631130531</v>
      </c>
      <c r="Z285" s="50">
        <v>0.96</v>
      </c>
      <c r="AA285" s="51">
        <v>1</v>
      </c>
      <c r="AB285" s="51">
        <v>1</v>
      </c>
      <c r="AC285" s="51">
        <v>1</v>
      </c>
      <c r="AD285" s="51">
        <v>1</v>
      </c>
      <c r="AE285" s="51">
        <v>1</v>
      </c>
      <c r="AF285" s="51">
        <v>1</v>
      </c>
      <c r="AG285" s="52">
        <v>1</v>
      </c>
      <c r="AH285" s="52">
        <v>1</v>
      </c>
      <c r="AI285" s="53">
        <v>168</v>
      </c>
      <c r="AJ285" s="53">
        <v>104</v>
      </c>
      <c r="AK285" s="51">
        <v>3.2130665027616137</v>
      </c>
      <c r="AL285" s="51">
        <v>3.2183582190134694</v>
      </c>
      <c r="AM285" s="51">
        <v>2.8304773948649182</v>
      </c>
      <c r="AN285" s="51">
        <v>2.8341772167196968</v>
      </c>
      <c r="AO285" s="51">
        <v>2.7235966690340185</v>
      </c>
      <c r="AP285" s="51">
        <v>2.7261977425200512</v>
      </c>
      <c r="AQ285" s="51">
        <v>2.7172582990703216</v>
      </c>
      <c r="AR285" s="67">
        <v>0</v>
      </c>
      <c r="AS285" s="96"/>
      <c r="AT285" s="54">
        <v>3.7135311884652471</v>
      </c>
      <c r="AU285" s="54">
        <v>2.2872123655682808</v>
      </c>
      <c r="AV285" s="55">
        <v>3.7330130984128131</v>
      </c>
      <c r="AW285" s="55">
        <v>2.2872123655682808</v>
      </c>
      <c r="AX285" s="56">
        <v>-8.6468811534742951E-2</v>
      </c>
      <c r="AY285" s="56">
        <v>-1.2787634431709272E-2</v>
      </c>
      <c r="AZ285" s="56">
        <v>-9.9256445966452223E-2</v>
      </c>
      <c r="BA285" s="56">
        <v>-7.3681177103033679E-2</v>
      </c>
      <c r="BB285" s="61">
        <v>-251</v>
      </c>
      <c r="BC285" s="57">
        <v>128</v>
      </c>
      <c r="BD285" s="57">
        <v>101</v>
      </c>
      <c r="BE285" s="57">
        <v>-127</v>
      </c>
      <c r="BF285" s="95">
        <v>0.71523762132033886</v>
      </c>
      <c r="BG285" s="58">
        <v>0.43855895757208929</v>
      </c>
      <c r="BH285" s="58">
        <v>0.49864245241250355</v>
      </c>
      <c r="BI285" s="58">
        <v>0.55905884944519135</v>
      </c>
      <c r="BJ285" s="57">
        <v>-255</v>
      </c>
      <c r="BK285" s="57">
        <v>130</v>
      </c>
      <c r="BL285" s="57">
        <v>102</v>
      </c>
      <c r="BM285" s="57">
        <v>-125</v>
      </c>
      <c r="BN285" s="58">
        <v>0.71796527075295058</v>
      </c>
      <c r="BO285" s="58">
        <v>0.43507689589546861</v>
      </c>
      <c r="BP285" s="58">
        <v>0.4950993422297747</v>
      </c>
      <c r="BQ285" s="58">
        <v>0.55631765882788486</v>
      </c>
      <c r="BR285" s="36">
        <v>2.15</v>
      </c>
      <c r="BS285" s="36">
        <v>4.25</v>
      </c>
      <c r="BT285" s="36">
        <v>0.20852000000000001</v>
      </c>
      <c r="BU285" s="36">
        <v>0.37702999999999998</v>
      </c>
      <c r="BV285" s="36">
        <v>0.43040445667187899</v>
      </c>
      <c r="BW285" s="36">
        <v>0.50104000000000004</v>
      </c>
    </row>
    <row r="286" spans="1:75" s="36" customFormat="1" ht="16.75" customHeight="1" x14ac:dyDescent="0.2">
      <c r="A286" s="36" t="s">
        <v>555</v>
      </c>
      <c r="B286" s="36">
        <v>2025020111</v>
      </c>
      <c r="C286" s="35">
        <v>45953</v>
      </c>
      <c r="D286" s="45" t="s">
        <v>6</v>
      </c>
      <c r="E286" s="36" t="s">
        <v>48</v>
      </c>
      <c r="F286" s="45">
        <v>1</v>
      </c>
      <c r="G286" s="45">
        <v>1</v>
      </c>
      <c r="H286" s="36" t="s">
        <v>46</v>
      </c>
      <c r="I286" s="36" t="s">
        <v>366</v>
      </c>
      <c r="J286" s="46" t="s">
        <v>147</v>
      </c>
      <c r="K286" s="47">
        <v>2.98</v>
      </c>
      <c r="L286" s="48">
        <v>0.15</v>
      </c>
      <c r="M286" s="49">
        <v>0.1</v>
      </c>
      <c r="N286" s="36">
        <v>3.0999999999999899</v>
      </c>
      <c r="O286" s="36">
        <v>3.1499999999999901</v>
      </c>
      <c r="P286" s="70">
        <v>4.0999999999999996</v>
      </c>
      <c r="Q286" s="36">
        <v>4.4000000000000004</v>
      </c>
      <c r="R286" s="50">
        <v>2.9961688954793138</v>
      </c>
      <c r="S286" s="50">
        <v>3.2648679947282204</v>
      </c>
      <c r="T286" s="50">
        <v>3.9626749907952346</v>
      </c>
      <c r="U286" s="50">
        <v>4.5604505323187992</v>
      </c>
      <c r="V286" s="50">
        <v>0.95</v>
      </c>
      <c r="W286" s="50">
        <v>0.95302926576458757</v>
      </c>
      <c r="X286" s="50">
        <v>1.0335570469798658</v>
      </c>
      <c r="Y286" s="50">
        <v>0.89261744966442957</v>
      </c>
      <c r="Z286" s="50">
        <v>1.0406504351618509</v>
      </c>
      <c r="AA286" s="51">
        <v>1</v>
      </c>
      <c r="AB286" s="51">
        <v>1</v>
      </c>
      <c r="AC286" s="51">
        <v>1</v>
      </c>
      <c r="AD286" s="51">
        <v>1</v>
      </c>
      <c r="AE286" s="51">
        <v>1</v>
      </c>
      <c r="AF286" s="51">
        <v>1</v>
      </c>
      <c r="AG286" s="52">
        <v>1</v>
      </c>
      <c r="AH286" s="52">
        <v>1</v>
      </c>
      <c r="AI286" s="53">
        <v>208</v>
      </c>
      <c r="AJ286" s="53">
        <v>28</v>
      </c>
      <c r="AK286" s="51">
        <v>2.9196659682830468</v>
      </c>
      <c r="AL286" s="51">
        <v>2.91</v>
      </c>
      <c r="AM286" s="51">
        <v>3.3250251874839236</v>
      </c>
      <c r="AN286" s="51">
        <v>3.35</v>
      </c>
      <c r="AO286" s="51">
        <v>3.3943819563410442</v>
      </c>
      <c r="AP286" s="51">
        <v>3.3948626078088759</v>
      </c>
      <c r="AQ286" s="51">
        <v>3.4601889082792598</v>
      </c>
      <c r="AR286" s="67">
        <v>-0.03</v>
      </c>
      <c r="AS286" s="96"/>
      <c r="AT286" s="54">
        <v>2.9812439367131827</v>
      </c>
      <c r="AU286" s="54">
        <v>3.2665553107014578</v>
      </c>
      <c r="AV286" s="55">
        <v>3.0112439367131825</v>
      </c>
      <c r="AW286" s="55">
        <v>3.2080406795883962</v>
      </c>
      <c r="AX286" s="56">
        <v>-0.11875606328680721</v>
      </c>
      <c r="AY286" s="56">
        <v>0.11655531070146763</v>
      </c>
      <c r="AZ286" s="56">
        <v>-2.2007525853395826E-3</v>
      </c>
      <c r="BA286" s="56">
        <v>-0.23531137398827484</v>
      </c>
      <c r="BB286" s="61">
        <v>122</v>
      </c>
      <c r="BC286" s="57">
        <v>-151</v>
      </c>
      <c r="BD286" s="57">
        <v>-123</v>
      </c>
      <c r="BE286" s="57">
        <v>104</v>
      </c>
      <c r="BF286" s="95">
        <v>0.45101924038262098</v>
      </c>
      <c r="BG286" s="58">
        <v>0.60196730725221315</v>
      </c>
      <c r="BH286" s="58">
        <v>0.55162745282174797</v>
      </c>
      <c r="BI286" s="58">
        <v>0.48970537819053572</v>
      </c>
      <c r="BJ286" s="57">
        <v>115</v>
      </c>
      <c r="BK286" s="57">
        <v>-148</v>
      </c>
      <c r="BL286" s="57">
        <v>-119</v>
      </c>
      <c r="BM286" s="57">
        <v>107</v>
      </c>
      <c r="BN286" s="58">
        <v>0.46558925005293883</v>
      </c>
      <c r="BO286" s="58">
        <v>0.59603146169700327</v>
      </c>
      <c r="BP286" s="58">
        <v>0.54441813863306221</v>
      </c>
      <c r="BQ286" s="58">
        <v>0.48274816569525381</v>
      </c>
      <c r="BR286" s="36">
        <v>2.15</v>
      </c>
      <c r="BS286" s="36">
        <v>4.3</v>
      </c>
      <c r="BT286" s="36">
        <v>0.20424</v>
      </c>
      <c r="BU286" s="36">
        <v>0.36823</v>
      </c>
      <c r="BV286" s="36">
        <v>0.42018599874479301</v>
      </c>
      <c r="BW286" s="36">
        <v>0.49187999999999998</v>
      </c>
    </row>
    <row r="287" spans="1:75" s="36" customFormat="1" ht="16.75" customHeight="1" x14ac:dyDescent="0.2">
      <c r="A287" s="36" t="s">
        <v>556</v>
      </c>
      <c r="B287" s="36">
        <v>2025020111</v>
      </c>
      <c r="C287" s="35">
        <v>45953</v>
      </c>
      <c r="D287" s="45" t="s">
        <v>9</v>
      </c>
      <c r="E287" s="36" t="s">
        <v>7</v>
      </c>
      <c r="F287" s="45">
        <v>1</v>
      </c>
      <c r="G287" s="45">
        <v>1</v>
      </c>
      <c r="H287" s="36" t="s">
        <v>47</v>
      </c>
      <c r="I287" s="36" t="s">
        <v>404</v>
      </c>
      <c r="J287" s="46" t="s">
        <v>149</v>
      </c>
      <c r="K287" s="47">
        <v>2.98</v>
      </c>
      <c r="L287" s="48">
        <v>0.15</v>
      </c>
      <c r="M287" s="49">
        <v>0.1</v>
      </c>
      <c r="N287" s="36">
        <v>3.1499999999999901</v>
      </c>
      <c r="O287" s="36">
        <v>3.0999999999999899</v>
      </c>
      <c r="P287" s="70">
        <v>4.4000000000000004</v>
      </c>
      <c r="Q287" s="36">
        <v>4.0999999999999996</v>
      </c>
      <c r="R287" s="50">
        <v>2.5857558642505372</v>
      </c>
      <c r="S287" s="50">
        <v>3.1923111415166781</v>
      </c>
      <c r="T287" s="50">
        <v>3.6118494611753649</v>
      </c>
      <c r="U287" s="50">
        <v>4.2220889291027168</v>
      </c>
      <c r="V287" s="50">
        <v>1.048</v>
      </c>
      <c r="W287" s="50">
        <v>1.0491546019013618</v>
      </c>
      <c r="X287" s="50">
        <v>1.1157802642563501</v>
      </c>
      <c r="Y287" s="50">
        <v>0.97975368063189494</v>
      </c>
      <c r="Z287" s="50">
        <v>1.04</v>
      </c>
      <c r="AA287" s="51">
        <v>0.99</v>
      </c>
      <c r="AB287" s="51">
        <v>1.01</v>
      </c>
      <c r="AC287" s="51">
        <v>1</v>
      </c>
      <c r="AD287" s="51">
        <v>1</v>
      </c>
      <c r="AE287" s="51">
        <v>1</v>
      </c>
      <c r="AF287" s="51">
        <v>1</v>
      </c>
      <c r="AG287" s="52">
        <v>1.01</v>
      </c>
      <c r="AH287" s="52">
        <v>1</v>
      </c>
      <c r="AI287" s="53">
        <v>207</v>
      </c>
      <c r="AJ287" s="53">
        <v>142</v>
      </c>
      <c r="AK287" s="51">
        <v>2.66</v>
      </c>
      <c r="AL287" s="51">
        <v>2.64</v>
      </c>
      <c r="AM287" s="51">
        <v>3.08</v>
      </c>
      <c r="AN287" s="51">
        <v>3.12</v>
      </c>
      <c r="AO287" s="51">
        <v>3.2508340321142848</v>
      </c>
      <c r="AP287" s="51">
        <v>3.2612094653737436</v>
      </c>
      <c r="AQ287" s="51">
        <v>3.2032000000000003</v>
      </c>
      <c r="AR287" s="67">
        <v>0.03</v>
      </c>
      <c r="AS287" s="96"/>
      <c r="AT287" s="54">
        <v>3.2665553107014578</v>
      </c>
      <c r="AU287" s="54">
        <v>2.9812439367131827</v>
      </c>
      <c r="AV287" s="55">
        <v>3.2080406795883962</v>
      </c>
      <c r="AW287" s="55">
        <v>3.0112439367131825</v>
      </c>
      <c r="AX287" s="56">
        <v>0.11655531070146763</v>
      </c>
      <c r="AY287" s="56">
        <v>-0.11875606328680721</v>
      </c>
      <c r="AZ287" s="56">
        <v>-2.2007525853395826E-3</v>
      </c>
      <c r="BA287" s="56">
        <v>0.23531137398827484</v>
      </c>
      <c r="BB287" s="61">
        <v>-122</v>
      </c>
      <c r="BC287" s="57">
        <v>151</v>
      </c>
      <c r="BD287" s="57">
        <v>123</v>
      </c>
      <c r="BE287" s="57">
        <v>-104</v>
      </c>
      <c r="BF287" s="95">
        <v>0.54898075961737902</v>
      </c>
      <c r="BG287" s="58">
        <v>0.39803269274778685</v>
      </c>
      <c r="BH287" s="58">
        <v>0.44837254717825203</v>
      </c>
      <c r="BI287" s="58">
        <v>0.51029462180946428</v>
      </c>
      <c r="BJ287" s="57">
        <v>-115</v>
      </c>
      <c r="BK287" s="57">
        <v>148</v>
      </c>
      <c r="BL287" s="57">
        <v>119</v>
      </c>
      <c r="BM287" s="57">
        <v>-107</v>
      </c>
      <c r="BN287" s="58">
        <v>0.53441074994706117</v>
      </c>
      <c r="BO287" s="58">
        <v>0.40396853830299673</v>
      </c>
      <c r="BP287" s="58">
        <v>0.45558186136693779</v>
      </c>
      <c r="BQ287" s="58">
        <v>0.51725183430474619</v>
      </c>
      <c r="BR287" s="36">
        <v>2.15</v>
      </c>
      <c r="BS287" s="36">
        <v>4.3499999999999996</v>
      </c>
      <c r="BT287" s="36">
        <v>0.19911000000000001</v>
      </c>
      <c r="BU287" s="36">
        <v>0.36323</v>
      </c>
      <c r="BV287" s="36">
        <v>0.41435285528507199</v>
      </c>
      <c r="BW287" s="36">
        <v>0.48660999999999999</v>
      </c>
    </row>
    <row r="288" spans="1:75" s="36" customFormat="1" ht="16.75" customHeight="1" x14ac:dyDescent="0.2">
      <c r="A288" s="36" t="s">
        <v>557</v>
      </c>
      <c r="B288" s="36">
        <v>2025020115</v>
      </c>
      <c r="C288" s="35">
        <v>45953</v>
      </c>
      <c r="D288" s="45" t="s">
        <v>6</v>
      </c>
      <c r="E288" s="36" t="s">
        <v>30</v>
      </c>
      <c r="F288" s="45">
        <v>0</v>
      </c>
      <c r="G288" s="45">
        <v>1</v>
      </c>
      <c r="H288" s="36" t="s">
        <v>26</v>
      </c>
      <c r="I288" s="36" t="s">
        <v>348</v>
      </c>
      <c r="J288" s="46" t="s">
        <v>162</v>
      </c>
      <c r="K288" s="47">
        <v>2.98</v>
      </c>
      <c r="L288" s="48">
        <v>0.15</v>
      </c>
      <c r="M288" s="49">
        <v>0.1</v>
      </c>
      <c r="N288" s="36">
        <v>2.8499999999999899</v>
      </c>
      <c r="O288" s="36">
        <v>3.0999999999999899</v>
      </c>
      <c r="P288" s="70">
        <v>4.3</v>
      </c>
      <c r="Q288" s="36">
        <v>4</v>
      </c>
      <c r="R288" s="50">
        <v>2.7521251202748451</v>
      </c>
      <c r="S288" s="50">
        <v>2.9211489196669267</v>
      </c>
      <c r="T288" s="50">
        <v>4.1523291288357456</v>
      </c>
      <c r="U288" s="50">
        <v>3.7692244124734668</v>
      </c>
      <c r="V288" s="50">
        <v>0.95</v>
      </c>
      <c r="W288" s="50">
        <v>0.92554174501717079</v>
      </c>
      <c r="X288" s="50">
        <v>1.0550426130437813</v>
      </c>
      <c r="Y288" s="50">
        <v>0.98993288590604034</v>
      </c>
      <c r="Z288" s="50">
        <v>0.99954650869954265</v>
      </c>
      <c r="AA288" s="51">
        <v>0.99</v>
      </c>
      <c r="AB288" s="51">
        <v>1</v>
      </c>
      <c r="AC288" s="51">
        <v>1</v>
      </c>
      <c r="AD288" s="51">
        <v>1</v>
      </c>
      <c r="AE288" s="51">
        <v>1</v>
      </c>
      <c r="AF288" s="51">
        <v>1</v>
      </c>
      <c r="AG288" s="52">
        <v>1</v>
      </c>
      <c r="AH288" s="52">
        <v>1</v>
      </c>
      <c r="AI288" s="53">
        <v>218</v>
      </c>
      <c r="AJ288" s="53">
        <v>73</v>
      </c>
      <c r="AK288" s="51">
        <v>2.8635627253053095</v>
      </c>
      <c r="AL288" s="51">
        <v>2.84</v>
      </c>
      <c r="AM288" s="51">
        <v>3.0605303727443136</v>
      </c>
      <c r="AN288" s="51">
        <v>3.0396231547827055</v>
      </c>
      <c r="AO288" s="51">
        <v>3.075132049432749</v>
      </c>
      <c r="AP288" s="51">
        <v>3.0518358726245141</v>
      </c>
      <c r="AQ288" s="51">
        <v>3.0591424488454884</v>
      </c>
      <c r="AR288" s="67">
        <v>0</v>
      </c>
      <c r="AS288" s="96"/>
      <c r="AT288" s="54">
        <v>3.0133263857952262</v>
      </c>
      <c r="AU288" s="54">
        <v>3.2797629984224503</v>
      </c>
      <c r="AV288" s="55">
        <v>3.0133263857952262</v>
      </c>
      <c r="AW288" s="55">
        <v>3.2479152608861632</v>
      </c>
      <c r="AX288" s="56">
        <v>0.16332638579523628</v>
      </c>
      <c r="AY288" s="56">
        <v>0.17976299842246046</v>
      </c>
      <c r="AZ288" s="56">
        <v>0.34308938421769675</v>
      </c>
      <c r="BA288" s="56">
        <v>-1.6436612627224179E-2</v>
      </c>
      <c r="BB288" s="61">
        <v>120</v>
      </c>
      <c r="BC288" s="57">
        <v>-155</v>
      </c>
      <c r="BD288" s="57">
        <v>-126</v>
      </c>
      <c r="BE288" s="57">
        <v>102</v>
      </c>
      <c r="BF288" s="95">
        <v>0.45396332433886949</v>
      </c>
      <c r="BG288" s="58">
        <v>0.60746962723047104</v>
      </c>
      <c r="BH288" s="58">
        <v>0.55806732831690087</v>
      </c>
      <c r="BI288" s="58">
        <v>0.49568132464311465</v>
      </c>
      <c r="BJ288" s="57">
        <v>118</v>
      </c>
      <c r="BK288" s="57">
        <v>-152</v>
      </c>
      <c r="BL288" s="57">
        <v>-124</v>
      </c>
      <c r="BM288" s="57">
        <v>103</v>
      </c>
      <c r="BN288" s="58">
        <v>0.45967006555048967</v>
      </c>
      <c r="BO288" s="58">
        <v>0.60378493356086749</v>
      </c>
      <c r="BP288" s="58">
        <v>0.55376972908873778</v>
      </c>
      <c r="BQ288" s="58">
        <v>0.49170485656613927</v>
      </c>
      <c r="BR288" s="36">
        <v>2.15</v>
      </c>
      <c r="BS288" s="36">
        <v>4.4000000000000004</v>
      </c>
      <c r="BT288" s="36">
        <v>0.19733000000000001</v>
      </c>
      <c r="BU288" s="36">
        <v>0.35599999999999998</v>
      </c>
      <c r="BV288" s="36">
        <v>0.40560093880666698</v>
      </c>
      <c r="BW288" s="36">
        <v>0.47828999999999999</v>
      </c>
    </row>
    <row r="289" spans="1:75" s="36" customFormat="1" ht="16.75" customHeight="1" x14ac:dyDescent="0.2">
      <c r="A289" s="36" t="s">
        <v>558</v>
      </c>
      <c r="B289" s="36">
        <v>2025020115</v>
      </c>
      <c r="C289" s="35">
        <v>45953</v>
      </c>
      <c r="D289" s="45" t="s">
        <v>9</v>
      </c>
      <c r="E289" s="36" t="s">
        <v>37</v>
      </c>
      <c r="F289" s="45">
        <v>1</v>
      </c>
      <c r="G289" s="45">
        <v>0</v>
      </c>
      <c r="H289" s="36" t="s">
        <v>27</v>
      </c>
      <c r="I289" s="36" t="s">
        <v>489</v>
      </c>
      <c r="J289" s="46" t="s">
        <v>176</v>
      </c>
      <c r="K289" s="47">
        <v>2.98</v>
      </c>
      <c r="L289" s="48">
        <v>0.15</v>
      </c>
      <c r="M289" s="49">
        <v>0.1</v>
      </c>
      <c r="N289" s="36">
        <v>3.0999999999999899</v>
      </c>
      <c r="O289" s="36">
        <v>2.8499999999999899</v>
      </c>
      <c r="P289" s="70">
        <v>4</v>
      </c>
      <c r="Q289" s="36">
        <v>4.3</v>
      </c>
      <c r="R289" s="50">
        <v>2.8156522770562811</v>
      </c>
      <c r="S289" s="50">
        <v>3.0827188508256436</v>
      </c>
      <c r="T289" s="50">
        <v>3.6330997123306976</v>
      </c>
      <c r="U289" s="50">
        <v>4.6511196696667776</v>
      </c>
      <c r="V289" s="50">
        <v>1.05</v>
      </c>
      <c r="W289" s="50">
        <v>1.0725047827848808</v>
      </c>
      <c r="X289" s="50">
        <v>1.0270236150148704</v>
      </c>
      <c r="Y289" s="50">
        <v>0.96092708902862733</v>
      </c>
      <c r="Z289" s="50">
        <v>1.05</v>
      </c>
      <c r="AA289" s="51">
        <v>1</v>
      </c>
      <c r="AB289" s="51">
        <v>1.01</v>
      </c>
      <c r="AC289" s="51">
        <v>1</v>
      </c>
      <c r="AD289" s="51">
        <v>1</v>
      </c>
      <c r="AE289" s="51">
        <v>1</v>
      </c>
      <c r="AF289" s="51">
        <v>1</v>
      </c>
      <c r="AG289" s="52">
        <v>1</v>
      </c>
      <c r="AH289" s="52">
        <v>1</v>
      </c>
      <c r="AI289" s="53">
        <v>201</v>
      </c>
      <c r="AJ289" s="53">
        <v>93</v>
      </c>
      <c r="AK289" s="51">
        <v>2.95</v>
      </c>
      <c r="AL289" s="51">
        <v>2.95</v>
      </c>
      <c r="AM289" s="51">
        <v>3.1440269868704682</v>
      </c>
      <c r="AN289" s="51">
        <v>3.1</v>
      </c>
      <c r="AO289" s="51">
        <v>3.5141517760381498</v>
      </c>
      <c r="AP289" s="51">
        <v>3.472557228637466</v>
      </c>
      <c r="AQ289" s="51">
        <v>3.3012283362139918</v>
      </c>
      <c r="AR289" s="67">
        <v>0.1</v>
      </c>
      <c r="AS289" s="96"/>
      <c r="AT289" s="54">
        <v>3.2797629984224503</v>
      </c>
      <c r="AU289" s="54">
        <v>3.0133263857952262</v>
      </c>
      <c r="AV289" s="55">
        <v>3.2479152608861632</v>
      </c>
      <c r="AW289" s="55">
        <v>3.0133263857952262</v>
      </c>
      <c r="AX289" s="56">
        <v>0.17976299842246046</v>
      </c>
      <c r="AY289" s="56">
        <v>0.16332638579523628</v>
      </c>
      <c r="AZ289" s="56">
        <v>0.34308938421769675</v>
      </c>
      <c r="BA289" s="56">
        <v>1.6436612627224179E-2</v>
      </c>
      <c r="BB289" s="61">
        <v>-120</v>
      </c>
      <c r="BC289" s="57">
        <v>155</v>
      </c>
      <c r="BD289" s="57">
        <v>126</v>
      </c>
      <c r="BE289" s="57">
        <v>-102</v>
      </c>
      <c r="BF289" s="95">
        <v>0.54603667566113057</v>
      </c>
      <c r="BG289" s="58">
        <v>0.39253037276952896</v>
      </c>
      <c r="BH289" s="58">
        <v>0.44193267168309919</v>
      </c>
      <c r="BI289" s="58">
        <v>0.50431867535688535</v>
      </c>
      <c r="BJ289" s="57">
        <v>-118</v>
      </c>
      <c r="BK289" s="57">
        <v>152</v>
      </c>
      <c r="BL289" s="57">
        <v>124</v>
      </c>
      <c r="BM289" s="57">
        <v>-103</v>
      </c>
      <c r="BN289" s="58">
        <v>0.54032993444951027</v>
      </c>
      <c r="BO289" s="58">
        <v>0.39621506643913251</v>
      </c>
      <c r="BP289" s="58">
        <v>0.44623027091126227</v>
      </c>
      <c r="BQ289" s="58">
        <v>0.50829514343386073</v>
      </c>
      <c r="BR289" s="36">
        <v>2.15</v>
      </c>
      <c r="BS289" s="36">
        <v>4.45</v>
      </c>
      <c r="BT289" s="36">
        <v>0.18864</v>
      </c>
      <c r="BU289" s="36">
        <v>0.34578999999999999</v>
      </c>
      <c r="BV289" s="36">
        <v>0.39405369678183899</v>
      </c>
      <c r="BW289" s="36">
        <v>0.46827000000000002</v>
      </c>
    </row>
    <row r="290" spans="1:75" s="36" customFormat="1" ht="16.75" customHeight="1" x14ac:dyDescent="0.2">
      <c r="A290" s="36" t="s">
        <v>559</v>
      </c>
      <c r="B290" s="36">
        <v>2025020112</v>
      </c>
      <c r="C290" s="35">
        <v>45953</v>
      </c>
      <c r="D290" s="45" t="s">
        <v>6</v>
      </c>
      <c r="E290" s="36" t="s">
        <v>43</v>
      </c>
      <c r="F290" s="45">
        <v>2</v>
      </c>
      <c r="G290" s="45">
        <v>1</v>
      </c>
      <c r="H290" s="36" t="s">
        <v>44</v>
      </c>
      <c r="I290" s="36" t="s">
        <v>413</v>
      </c>
      <c r="J290" s="46" t="s">
        <v>180</v>
      </c>
      <c r="K290" s="47">
        <v>2.98</v>
      </c>
      <c r="L290" s="48">
        <v>0.15</v>
      </c>
      <c r="M290" s="49">
        <v>0.1</v>
      </c>
      <c r="N290" s="36">
        <v>2.5999999999999899</v>
      </c>
      <c r="O290" s="36">
        <v>3.1499999999999901</v>
      </c>
      <c r="P290" s="70">
        <v>2.7</v>
      </c>
      <c r="Q290" s="36">
        <v>2.6</v>
      </c>
      <c r="R290" s="50">
        <v>2.7442280084075144</v>
      </c>
      <c r="S290" s="50">
        <v>3.178660106360697</v>
      </c>
      <c r="T290" s="50">
        <v>2.849775239500123</v>
      </c>
      <c r="U290" s="50">
        <v>2.6236559608056629</v>
      </c>
      <c r="V290" s="50">
        <v>0.96</v>
      </c>
      <c r="W290" s="50">
        <v>0.96305398776725637</v>
      </c>
      <c r="X290" s="50">
        <v>0.98923301751928727</v>
      </c>
      <c r="Y290" s="50">
        <v>0.98904774400948858</v>
      </c>
      <c r="Z290" s="50">
        <v>1</v>
      </c>
      <c r="AA290" s="51">
        <v>1</v>
      </c>
      <c r="AB290" s="51">
        <v>1</v>
      </c>
      <c r="AC290" s="51">
        <v>1</v>
      </c>
      <c r="AD290" s="51">
        <v>1</v>
      </c>
      <c r="AE290" s="51">
        <v>1</v>
      </c>
      <c r="AF290" s="51">
        <v>1</v>
      </c>
      <c r="AG290" s="52">
        <v>1</v>
      </c>
      <c r="AH290" s="52">
        <v>1</v>
      </c>
      <c r="AI290" s="53">
        <v>189</v>
      </c>
      <c r="AJ290" s="53">
        <v>147</v>
      </c>
      <c r="AK290" s="51">
        <v>2.7185883744331756</v>
      </c>
      <c r="AL290" s="51">
        <v>2.7240175279957155</v>
      </c>
      <c r="AM290" s="51">
        <v>3.1</v>
      </c>
      <c r="AN290" s="51">
        <v>3.1117990159541042</v>
      </c>
      <c r="AO290" s="51">
        <v>3.1656891817573474</v>
      </c>
      <c r="AP290" s="51">
        <v>3.1676348204478497</v>
      </c>
      <c r="AQ290" s="51">
        <v>3.1</v>
      </c>
      <c r="AR290" s="67">
        <v>0</v>
      </c>
      <c r="AS290" s="96"/>
      <c r="AT290" s="54">
        <v>2.5675399509375509</v>
      </c>
      <c r="AU290" s="54">
        <v>3.0781588960548101</v>
      </c>
      <c r="AV290" s="55">
        <v>2.5675399509375509</v>
      </c>
      <c r="AW290" s="55">
        <v>3.0720491254977516</v>
      </c>
      <c r="AX290" s="56">
        <v>-3.2460049062438934E-2</v>
      </c>
      <c r="AY290" s="56">
        <v>-7.1841103945180063E-2</v>
      </c>
      <c r="AZ290" s="56">
        <v>-0.104301153007619</v>
      </c>
      <c r="BA290" s="56">
        <v>3.9381054882741129E-2</v>
      </c>
      <c r="BB290" s="61">
        <v>142</v>
      </c>
      <c r="BC290" s="57">
        <v>-101</v>
      </c>
      <c r="BD290" s="57">
        <v>128</v>
      </c>
      <c r="BE290" s="57">
        <v>158</v>
      </c>
      <c r="BF290" s="95">
        <v>0.41354562307495046</v>
      </c>
      <c r="BG290" s="58">
        <v>0.50210696653317011</v>
      </c>
      <c r="BH290" s="58">
        <v>0.43802022873326718</v>
      </c>
      <c r="BI290" s="58">
        <v>0.38806393475488854</v>
      </c>
      <c r="BJ290" s="57">
        <v>141</v>
      </c>
      <c r="BK290" s="57">
        <v>-100</v>
      </c>
      <c r="BL290" s="57">
        <v>129</v>
      </c>
      <c r="BM290" s="57">
        <v>158</v>
      </c>
      <c r="BN290" s="58">
        <v>0.41444398822931411</v>
      </c>
      <c r="BO290" s="58">
        <v>0.50123846865654986</v>
      </c>
      <c r="BP290" s="58">
        <v>0.43715556989036242</v>
      </c>
      <c r="BQ290" s="58">
        <v>0.38737744401407037</v>
      </c>
      <c r="BR290" s="36">
        <v>2.15</v>
      </c>
      <c r="BS290" s="36">
        <v>4.5</v>
      </c>
      <c r="BT290" s="36">
        <v>0.18759000000000001</v>
      </c>
      <c r="BU290" s="36">
        <v>0.34072000000000002</v>
      </c>
      <c r="BV290" s="36">
        <v>0.388639215238964</v>
      </c>
      <c r="BW290" s="36">
        <v>0.46401999999999999</v>
      </c>
    </row>
    <row r="291" spans="1:75" s="36" customFormat="1" ht="16.75" customHeight="1" x14ac:dyDescent="0.2">
      <c r="A291" s="36" t="s">
        <v>560</v>
      </c>
      <c r="B291" s="36">
        <v>2025020112</v>
      </c>
      <c r="C291" s="35">
        <v>45953</v>
      </c>
      <c r="D291" s="45" t="s">
        <v>9</v>
      </c>
      <c r="E291" s="36" t="s">
        <v>39</v>
      </c>
      <c r="F291" s="45">
        <v>1</v>
      </c>
      <c r="G291" s="45">
        <v>2</v>
      </c>
      <c r="H291" s="36" t="s">
        <v>45</v>
      </c>
      <c r="I291" s="36" t="s">
        <v>338</v>
      </c>
      <c r="J291" s="46" t="s">
        <v>179</v>
      </c>
      <c r="K291" s="47">
        <v>2.98</v>
      </c>
      <c r="L291" s="48">
        <v>0.15</v>
      </c>
      <c r="M291" s="49">
        <v>0.1</v>
      </c>
      <c r="N291" s="36">
        <v>3.1499999999999901</v>
      </c>
      <c r="O291" s="36">
        <v>2.5999999999999899</v>
      </c>
      <c r="P291" s="70">
        <v>2.6</v>
      </c>
      <c r="Q291" s="36">
        <v>2.7</v>
      </c>
      <c r="R291" s="50">
        <v>2.9314848395750759</v>
      </c>
      <c r="S291" s="50">
        <v>3.0352311898021274</v>
      </c>
      <c r="T291" s="50">
        <v>2.4196382802841971</v>
      </c>
      <c r="U291" s="50">
        <v>3.1519708509483753</v>
      </c>
      <c r="V291" s="50">
        <v>1.0349999999999999</v>
      </c>
      <c r="W291" s="50">
        <v>1.0329456510400874</v>
      </c>
      <c r="X291" s="50">
        <v>1.0402684563758389</v>
      </c>
      <c r="Y291" s="50">
        <v>0.91227797799770993</v>
      </c>
      <c r="Z291" s="50">
        <v>0.97499804848390192</v>
      </c>
      <c r="AA291" s="51">
        <v>0.97</v>
      </c>
      <c r="AB291" s="51">
        <v>1.02</v>
      </c>
      <c r="AC291" s="51">
        <v>1</v>
      </c>
      <c r="AD291" s="51">
        <v>1</v>
      </c>
      <c r="AE291" s="51">
        <v>1</v>
      </c>
      <c r="AF291" s="51">
        <v>1</v>
      </c>
      <c r="AG291" s="52">
        <v>1</v>
      </c>
      <c r="AH291" s="52">
        <v>1</v>
      </c>
      <c r="AI291" s="53">
        <v>197</v>
      </c>
      <c r="AJ291" s="53">
        <v>155</v>
      </c>
      <c r="AK291" s="51">
        <v>2.9473622771482759</v>
      </c>
      <c r="AL291" s="51">
        <v>2.9373029631229324</v>
      </c>
      <c r="AM291" s="51">
        <v>2.9479143922074762</v>
      </c>
      <c r="AN291" s="51">
        <v>2.9610119118466738</v>
      </c>
      <c r="AO291" s="51">
        <v>2.8319800776382493</v>
      </c>
      <c r="AP291" s="51">
        <v>2.8510847390056937</v>
      </c>
      <c r="AQ291" s="51">
        <v>2.8742107794998972</v>
      </c>
      <c r="AR291" s="67">
        <v>0</v>
      </c>
      <c r="AS291" s="96"/>
      <c r="AT291" s="54">
        <v>3.0781588960548101</v>
      </c>
      <c r="AU291" s="54">
        <v>2.5675399509375509</v>
      </c>
      <c r="AV291" s="55">
        <v>3.0720491254977516</v>
      </c>
      <c r="AW291" s="55">
        <v>2.5675399509375509</v>
      </c>
      <c r="AX291" s="56">
        <v>-7.1841103945180063E-2</v>
      </c>
      <c r="AY291" s="56">
        <v>-3.2460049062438934E-2</v>
      </c>
      <c r="AZ291" s="56">
        <v>-0.104301153007619</v>
      </c>
      <c r="BA291" s="56">
        <v>-3.9381054882741129E-2</v>
      </c>
      <c r="BB291" s="61">
        <v>-142</v>
      </c>
      <c r="BC291" s="57">
        <v>101</v>
      </c>
      <c r="BD291" s="57">
        <v>-128</v>
      </c>
      <c r="BE291" s="57">
        <v>-158</v>
      </c>
      <c r="BF291" s="95">
        <v>0.58645437692504954</v>
      </c>
      <c r="BG291" s="58">
        <v>0.49789303346682989</v>
      </c>
      <c r="BH291" s="58">
        <v>0.56197977126673282</v>
      </c>
      <c r="BI291" s="58">
        <v>0.61193606524511146</v>
      </c>
      <c r="BJ291" s="57">
        <v>-141</v>
      </c>
      <c r="BK291" s="57">
        <v>100</v>
      </c>
      <c r="BL291" s="57">
        <v>-129</v>
      </c>
      <c r="BM291" s="57">
        <v>-158</v>
      </c>
      <c r="BN291" s="58">
        <v>0.58555601177068595</v>
      </c>
      <c r="BO291" s="58">
        <v>0.49876153134345014</v>
      </c>
      <c r="BP291" s="58">
        <v>0.56284443010963758</v>
      </c>
      <c r="BQ291" s="58">
        <v>0.61262255598592963</v>
      </c>
      <c r="BR291" s="36">
        <v>2.15</v>
      </c>
      <c r="BS291" s="36">
        <v>4.55</v>
      </c>
      <c r="BT291" s="36">
        <v>0.18262</v>
      </c>
      <c r="BU291" s="36">
        <v>0.33345000000000002</v>
      </c>
      <c r="BV291" s="36">
        <v>0.38081587903428399</v>
      </c>
      <c r="BW291" s="36">
        <v>0.45783000000000001</v>
      </c>
    </row>
    <row r="292" spans="1:75" s="36" customFormat="1" ht="16.75" customHeight="1" x14ac:dyDescent="0.2">
      <c r="A292" s="36" t="s">
        <v>561</v>
      </c>
      <c r="B292" s="36">
        <v>2025020114</v>
      </c>
      <c r="C292" s="35">
        <v>45953</v>
      </c>
      <c r="D292" s="45" t="s">
        <v>6</v>
      </c>
      <c r="E292" s="36" t="s">
        <v>21</v>
      </c>
      <c r="F292" s="45">
        <v>1</v>
      </c>
      <c r="G292" s="45">
        <v>1</v>
      </c>
      <c r="H292" s="36" t="s">
        <v>46</v>
      </c>
      <c r="I292" s="36" t="s">
        <v>447</v>
      </c>
      <c r="J292" s="46" t="s">
        <v>181</v>
      </c>
      <c r="K292" s="47">
        <v>2.98</v>
      </c>
      <c r="L292" s="48">
        <v>0.15</v>
      </c>
      <c r="M292" s="49">
        <v>0.1</v>
      </c>
      <c r="N292" s="36">
        <v>2.4999999999999898</v>
      </c>
      <c r="O292" s="36">
        <v>3.2999999999999901</v>
      </c>
      <c r="P292" s="70">
        <v>1.9</v>
      </c>
      <c r="Q292" s="36">
        <v>3.5</v>
      </c>
      <c r="R292" s="50">
        <v>2.9638894135486082</v>
      </c>
      <c r="S292" s="50">
        <v>3.1559801626094388</v>
      </c>
      <c r="T292" s="50">
        <v>2.2525559542969513</v>
      </c>
      <c r="U292" s="50">
        <v>3.3472516876160814</v>
      </c>
      <c r="V292" s="50">
        <v>0.95</v>
      </c>
      <c r="W292" s="50">
        <v>0.95302926576458757</v>
      </c>
      <c r="X292" s="50">
        <v>0.90939597315436238</v>
      </c>
      <c r="Y292" s="50">
        <v>1.0067114093959733</v>
      </c>
      <c r="Z292" s="50">
        <v>0.99</v>
      </c>
      <c r="AA292" s="51">
        <v>1</v>
      </c>
      <c r="AB292" s="51">
        <v>1</v>
      </c>
      <c r="AC292" s="51">
        <v>1</v>
      </c>
      <c r="AD292" s="51">
        <v>1</v>
      </c>
      <c r="AE292" s="51">
        <v>1</v>
      </c>
      <c r="AF292" s="51">
        <v>1</v>
      </c>
      <c r="AG292" s="52">
        <v>1</v>
      </c>
      <c r="AH292" s="52">
        <v>1</v>
      </c>
      <c r="AI292" s="53">
        <v>205</v>
      </c>
      <c r="AJ292" s="53">
        <v>134</v>
      </c>
      <c r="AK292" s="51">
        <v>2.85</v>
      </c>
      <c r="AL292" s="51">
        <v>2.8564134101435164</v>
      </c>
      <c r="AM292" s="51">
        <v>3.23</v>
      </c>
      <c r="AN292" s="51">
        <v>3.2188970243914157</v>
      </c>
      <c r="AO292" s="51">
        <v>3.2260343567512808</v>
      </c>
      <c r="AP292" s="51">
        <v>3.2107922573860899</v>
      </c>
      <c r="AQ292" s="51">
        <v>3.1976999999999998</v>
      </c>
      <c r="AR292" s="67">
        <v>0.03</v>
      </c>
      <c r="AS292" s="96"/>
      <c r="AT292" s="54">
        <v>2.4262947772923593</v>
      </c>
      <c r="AU292" s="54">
        <v>3.3436808053691278</v>
      </c>
      <c r="AV292" s="55">
        <v>2.3962947772923595</v>
      </c>
      <c r="AW292" s="55">
        <v>3.377397654865756</v>
      </c>
      <c r="AX292" s="56">
        <v>-7.3705222707630469E-2</v>
      </c>
      <c r="AY292" s="56">
        <v>4.3680805369137765E-2</v>
      </c>
      <c r="AZ292" s="56">
        <v>-3.0024417338492704E-2</v>
      </c>
      <c r="BA292" s="56">
        <v>-0.11738602807676823</v>
      </c>
      <c r="BB292" s="61">
        <v>182</v>
      </c>
      <c r="BC292" s="57">
        <v>-110</v>
      </c>
      <c r="BD292" s="57">
        <v>117</v>
      </c>
      <c r="BE292" s="57">
        <v>146</v>
      </c>
      <c r="BF292" s="95">
        <v>0.35492227696531065</v>
      </c>
      <c r="BG292" s="58">
        <v>0.52288149328864697</v>
      </c>
      <c r="BH292" s="58">
        <v>0.45989871047479847</v>
      </c>
      <c r="BI292" s="58">
        <v>0.4062625167386672</v>
      </c>
      <c r="BJ292" s="57">
        <v>190</v>
      </c>
      <c r="BK292" s="57">
        <v>-110</v>
      </c>
      <c r="BL292" s="57">
        <v>118</v>
      </c>
      <c r="BM292" s="57">
        <v>147</v>
      </c>
      <c r="BN292" s="58">
        <v>0.34498639780811019</v>
      </c>
      <c r="BO292" s="58">
        <v>0.52304673771534504</v>
      </c>
      <c r="BP292" s="58">
        <v>0.45957407379152238</v>
      </c>
      <c r="BQ292" s="58">
        <v>0.40558936659743527</v>
      </c>
      <c r="BR292" s="36">
        <v>2.15</v>
      </c>
      <c r="BS292" s="36">
        <v>4.5999999999999996</v>
      </c>
      <c r="BT292" s="36">
        <v>0.17860999999999999</v>
      </c>
      <c r="BU292" s="36">
        <v>0.32619999999999999</v>
      </c>
      <c r="BV292" s="36">
        <v>0.37175483782736501</v>
      </c>
      <c r="BW292" s="36">
        <v>0.44874000000000003</v>
      </c>
    </row>
    <row r="293" spans="1:75" s="36" customFormat="1" ht="16.75" customHeight="1" x14ac:dyDescent="0.2">
      <c r="A293" s="36" t="s">
        <v>562</v>
      </c>
      <c r="B293" s="36">
        <v>2025020114</v>
      </c>
      <c r="C293" s="35">
        <v>45953</v>
      </c>
      <c r="D293" s="45" t="s">
        <v>9</v>
      </c>
      <c r="E293" s="36" t="s">
        <v>10</v>
      </c>
      <c r="F293" s="45">
        <v>1</v>
      </c>
      <c r="G293" s="45">
        <v>1</v>
      </c>
      <c r="H293" s="36" t="s">
        <v>47</v>
      </c>
      <c r="I293" s="36" t="s">
        <v>340</v>
      </c>
      <c r="J293" s="46" t="s">
        <v>165</v>
      </c>
      <c r="K293" s="47">
        <v>2.98</v>
      </c>
      <c r="L293" s="48">
        <v>0.15</v>
      </c>
      <c r="M293" s="49">
        <v>0.1</v>
      </c>
      <c r="N293" s="36">
        <v>3.2999999999999901</v>
      </c>
      <c r="O293" s="36">
        <v>2.4999999999999898</v>
      </c>
      <c r="P293" s="70">
        <v>3.5</v>
      </c>
      <c r="Q293" s="36">
        <v>1.9</v>
      </c>
      <c r="R293" s="50">
        <v>2.9312509250242469</v>
      </c>
      <c r="S293" s="50">
        <v>2.8182948458655188</v>
      </c>
      <c r="T293" s="50">
        <v>3.1089024962378473</v>
      </c>
      <c r="U293" s="50">
        <v>2.1419040828578022</v>
      </c>
      <c r="V293" s="50">
        <v>1.048</v>
      </c>
      <c r="W293" s="50">
        <v>1.0491546019013618</v>
      </c>
      <c r="X293" s="50">
        <v>1.0838926174496644</v>
      </c>
      <c r="Y293" s="50">
        <v>0.9563758389261745</v>
      </c>
      <c r="Z293" s="50">
        <v>0.97323730873734393</v>
      </c>
      <c r="AA293" s="51">
        <v>1</v>
      </c>
      <c r="AB293" s="51">
        <v>1</v>
      </c>
      <c r="AC293" s="51">
        <v>1</v>
      </c>
      <c r="AD293" s="51">
        <v>1</v>
      </c>
      <c r="AE293" s="51">
        <v>1</v>
      </c>
      <c r="AF293" s="51">
        <v>1</v>
      </c>
      <c r="AG293" s="52">
        <v>1</v>
      </c>
      <c r="AH293" s="52">
        <v>1</v>
      </c>
      <c r="AI293" s="53">
        <v>206</v>
      </c>
      <c r="AJ293" s="53">
        <v>164</v>
      </c>
      <c r="AK293" s="51">
        <v>3</v>
      </c>
      <c r="AL293" s="51">
        <v>2.97</v>
      </c>
      <c r="AM293" s="51">
        <v>2.71</v>
      </c>
      <c r="AN293" s="51">
        <v>2.7262442268798281</v>
      </c>
      <c r="AO293" s="51">
        <v>2.6636042929910348</v>
      </c>
      <c r="AP293" s="51">
        <v>2.6754941026951524</v>
      </c>
      <c r="AQ293" s="51">
        <v>2.6374731066782022</v>
      </c>
      <c r="AR293" s="67">
        <v>-0.03</v>
      </c>
      <c r="AS293" s="96"/>
      <c r="AT293" s="54">
        <v>3.3436808053691278</v>
      </c>
      <c r="AU293" s="54">
        <v>2.4262947772923593</v>
      </c>
      <c r="AV293" s="55">
        <v>3.377397654865756</v>
      </c>
      <c r="AW293" s="55">
        <v>2.3962947772923595</v>
      </c>
      <c r="AX293" s="56">
        <v>4.3680805369137765E-2</v>
      </c>
      <c r="AY293" s="56">
        <v>-7.3705222707630469E-2</v>
      </c>
      <c r="AZ293" s="56">
        <v>-3.0024417338492704E-2</v>
      </c>
      <c r="BA293" s="56">
        <v>0.11738602807676823</v>
      </c>
      <c r="BB293" s="61">
        <v>-182</v>
      </c>
      <c r="BC293" s="57">
        <v>110</v>
      </c>
      <c r="BD293" s="57">
        <v>-117</v>
      </c>
      <c r="BE293" s="57">
        <v>-146</v>
      </c>
      <c r="BF293" s="95">
        <v>0.64507772303468935</v>
      </c>
      <c r="BG293" s="58">
        <v>0.47711850671135303</v>
      </c>
      <c r="BH293" s="58">
        <v>0.54010128952520153</v>
      </c>
      <c r="BI293" s="58">
        <v>0.5937374832613328</v>
      </c>
      <c r="BJ293" s="57">
        <v>-190</v>
      </c>
      <c r="BK293" s="57">
        <v>110</v>
      </c>
      <c r="BL293" s="57">
        <v>-118</v>
      </c>
      <c r="BM293" s="57">
        <v>-147</v>
      </c>
      <c r="BN293" s="58">
        <v>0.65501360219188975</v>
      </c>
      <c r="BO293" s="58">
        <v>0.47695326228465496</v>
      </c>
      <c r="BP293" s="58">
        <v>0.54042592620847762</v>
      </c>
      <c r="BQ293" s="58">
        <v>0.59441063340256473</v>
      </c>
      <c r="BR293" s="36">
        <v>2.15</v>
      </c>
      <c r="BS293" s="36">
        <v>4.6500000000000004</v>
      </c>
      <c r="BT293" s="36">
        <v>0.17443</v>
      </c>
      <c r="BU293" s="36">
        <v>0.32146999999999998</v>
      </c>
      <c r="BV293" s="36">
        <v>0.36608057940647198</v>
      </c>
      <c r="BW293" s="36">
        <v>0.44333</v>
      </c>
    </row>
    <row r="294" spans="1:75" s="36" customFormat="1" ht="16.75" customHeight="1" x14ac:dyDescent="0.2">
      <c r="A294" s="36" t="s">
        <v>563</v>
      </c>
      <c r="B294" s="36">
        <v>2025020116</v>
      </c>
      <c r="C294" s="35">
        <v>45953</v>
      </c>
      <c r="D294" s="45" t="s">
        <v>6</v>
      </c>
      <c r="E294" s="36" t="s">
        <v>40</v>
      </c>
      <c r="F294" s="45">
        <v>1</v>
      </c>
      <c r="G294" s="45">
        <v>2</v>
      </c>
      <c r="H294" s="36" t="s">
        <v>36</v>
      </c>
      <c r="I294" s="36" t="s">
        <v>526</v>
      </c>
      <c r="J294" s="46" t="s">
        <v>182</v>
      </c>
      <c r="K294" s="47">
        <v>2.98</v>
      </c>
      <c r="L294" s="48">
        <v>0.15</v>
      </c>
      <c r="M294" s="49">
        <v>0.1</v>
      </c>
      <c r="N294" s="36">
        <v>2.2999999999999901</v>
      </c>
      <c r="O294" s="36">
        <v>3.7499999999999898</v>
      </c>
      <c r="P294" s="70">
        <v>3.1</v>
      </c>
      <c r="Q294" s="36">
        <v>2.4</v>
      </c>
      <c r="R294" s="50">
        <v>2.5747325897770508</v>
      </c>
      <c r="S294" s="50">
        <v>3.6264105829381363</v>
      </c>
      <c r="T294" s="50">
        <v>3.4702917514386487</v>
      </c>
      <c r="U294" s="50">
        <v>2.3209027730804137</v>
      </c>
      <c r="V294" s="50">
        <v>0.97</v>
      </c>
      <c r="W294" s="50">
        <v>0.95751047349149665</v>
      </c>
      <c r="X294" s="50">
        <v>0.95815784076037391</v>
      </c>
      <c r="Y294" s="50">
        <v>1.0044729896556854</v>
      </c>
      <c r="Z294" s="50">
        <v>1</v>
      </c>
      <c r="AA294" s="51">
        <v>1</v>
      </c>
      <c r="AB294" s="51">
        <v>1</v>
      </c>
      <c r="AC294" s="51">
        <v>1</v>
      </c>
      <c r="AD294" s="51">
        <v>1</v>
      </c>
      <c r="AE294" s="51">
        <v>1</v>
      </c>
      <c r="AF294" s="51">
        <v>1</v>
      </c>
      <c r="AG294" s="52">
        <v>1</v>
      </c>
      <c r="AH294" s="52">
        <v>1</v>
      </c>
      <c r="AI294" s="53">
        <v>200</v>
      </c>
      <c r="AJ294" s="53">
        <v>135</v>
      </c>
      <c r="AK294" s="51">
        <v>2.6</v>
      </c>
      <c r="AL294" s="51">
        <v>2.62</v>
      </c>
      <c r="AM294" s="51">
        <v>3.58</v>
      </c>
      <c r="AN294" s="51">
        <v>3.5869615874407206</v>
      </c>
      <c r="AO294" s="51">
        <v>3.3856494512409059</v>
      </c>
      <c r="AP294" s="51">
        <v>3.4217636209954905</v>
      </c>
      <c r="AQ294" s="51">
        <v>3.58</v>
      </c>
      <c r="AR294" s="67">
        <v>-0.03</v>
      </c>
      <c r="AS294" s="96"/>
      <c r="AT294" s="54">
        <v>2.3228663304661072</v>
      </c>
      <c r="AU294" s="54">
        <v>3.7874581182107239</v>
      </c>
      <c r="AV294" s="55">
        <v>2.352866330466107</v>
      </c>
      <c r="AW294" s="55">
        <v>3.7020077271898315</v>
      </c>
      <c r="AX294" s="56">
        <v>2.2866330466117191E-2</v>
      </c>
      <c r="AY294" s="56">
        <v>3.7458118210734082E-2</v>
      </c>
      <c r="AZ294" s="56">
        <v>6.0324448676851272E-2</v>
      </c>
      <c r="BA294" s="56">
        <v>-1.4591787744616891E-2</v>
      </c>
      <c r="BB294" s="61">
        <v>253</v>
      </c>
      <c r="BC294" s="57">
        <v>-137</v>
      </c>
      <c r="BD294" s="57">
        <v>-108</v>
      </c>
      <c r="BE294" s="57">
        <v>119</v>
      </c>
      <c r="BF294" s="95">
        <v>0.28289259128161715</v>
      </c>
      <c r="BG294" s="58">
        <v>0.57839998545140969</v>
      </c>
      <c r="BH294" s="58">
        <v>0.5202141267010072</v>
      </c>
      <c r="BI294" s="58">
        <v>0.4571305400134813</v>
      </c>
      <c r="BJ294" s="57">
        <v>236</v>
      </c>
      <c r="BK294" s="57">
        <v>-132</v>
      </c>
      <c r="BL294" s="57">
        <v>-105</v>
      </c>
      <c r="BM294" s="57">
        <v>122</v>
      </c>
      <c r="BN294" s="58">
        <v>0.29791763491709322</v>
      </c>
      <c r="BO294" s="58">
        <v>0.56952328735852276</v>
      </c>
      <c r="BP294" s="58">
        <v>0.5116997904811178</v>
      </c>
      <c r="BQ294" s="58">
        <v>0.45110568708784138</v>
      </c>
      <c r="BR294" s="36">
        <v>2.15</v>
      </c>
      <c r="BS294" s="36">
        <v>4.7</v>
      </c>
      <c r="BT294" s="36">
        <v>0.17175000000000001</v>
      </c>
      <c r="BU294" s="36">
        <v>0.31276999999999999</v>
      </c>
      <c r="BV294" s="36">
        <v>0.35580456174279002</v>
      </c>
      <c r="BW294" s="36">
        <v>0.43371999999999999</v>
      </c>
    </row>
    <row r="295" spans="1:75" s="36" customFormat="1" ht="16.75" customHeight="1" x14ac:dyDescent="0.2">
      <c r="A295" s="36" t="s">
        <v>564</v>
      </c>
      <c r="B295" s="36">
        <v>2025020116</v>
      </c>
      <c r="C295" s="35">
        <v>45953</v>
      </c>
      <c r="D295" s="45" t="s">
        <v>9</v>
      </c>
      <c r="E295" s="36" t="s">
        <v>20</v>
      </c>
      <c r="F295" s="45">
        <v>2</v>
      </c>
      <c r="G295" s="45">
        <v>1</v>
      </c>
      <c r="H295" s="36" t="s">
        <v>38</v>
      </c>
      <c r="I295" s="36" t="s">
        <v>334</v>
      </c>
      <c r="J295" s="46" t="s">
        <v>177</v>
      </c>
      <c r="K295" s="47">
        <v>2.98</v>
      </c>
      <c r="L295" s="48">
        <v>0.15</v>
      </c>
      <c r="M295" s="49">
        <v>0.1</v>
      </c>
      <c r="N295" s="36">
        <v>3.7499999999999898</v>
      </c>
      <c r="O295" s="36">
        <v>2.2999999999999901</v>
      </c>
      <c r="P295" s="70">
        <v>2.4</v>
      </c>
      <c r="Q295" s="36">
        <v>3.1</v>
      </c>
      <c r="R295" s="50">
        <v>3.0018132380409241</v>
      </c>
      <c r="S295" s="50">
        <v>2.8275617891897342</v>
      </c>
      <c r="T295" s="50">
        <v>1.9211604723461968</v>
      </c>
      <c r="U295" s="50">
        <v>3.811061541951398</v>
      </c>
      <c r="V295" s="50">
        <v>1.0449999999999999</v>
      </c>
      <c r="W295" s="50">
        <v>1.0398742800952707</v>
      </c>
      <c r="X295" s="50">
        <v>1.2013422818791946</v>
      </c>
      <c r="Y295" s="50">
        <v>0.87248322147651014</v>
      </c>
      <c r="Z295" s="50">
        <v>0.9736774565034757</v>
      </c>
      <c r="AA295" s="51">
        <v>0.99</v>
      </c>
      <c r="AB295" s="51">
        <v>1</v>
      </c>
      <c r="AC295" s="51">
        <v>1</v>
      </c>
      <c r="AD295" s="51">
        <v>1</v>
      </c>
      <c r="AE295" s="51">
        <v>1</v>
      </c>
      <c r="AF295" s="51">
        <v>1</v>
      </c>
      <c r="AG295" s="52">
        <v>1.01</v>
      </c>
      <c r="AH295" s="52">
        <v>1</v>
      </c>
      <c r="AI295" s="53">
        <v>187</v>
      </c>
      <c r="AJ295" s="53">
        <v>145</v>
      </c>
      <c r="AK295" s="51">
        <v>2.9933295091739427</v>
      </c>
      <c r="AL295" s="51">
        <v>2.9783922770185689</v>
      </c>
      <c r="AM295" s="51">
        <v>2.8553103654659142</v>
      </c>
      <c r="AN295" s="51">
        <v>2.87</v>
      </c>
      <c r="AO295" s="51">
        <v>2.7942598615028285</v>
      </c>
      <c r="AP295" s="51">
        <v>2.7880908579281054</v>
      </c>
      <c r="AQ295" s="51">
        <v>2.7801513341748612</v>
      </c>
      <c r="AR295" s="67">
        <v>0.03</v>
      </c>
      <c r="AS295" s="96"/>
      <c r="AT295" s="54">
        <v>3.7874581182107239</v>
      </c>
      <c r="AU295" s="54">
        <v>2.3228663304661072</v>
      </c>
      <c r="AV295" s="55">
        <v>3.7020077271898315</v>
      </c>
      <c r="AW295" s="55">
        <v>2.352866330466107</v>
      </c>
      <c r="AX295" s="56">
        <v>3.7458118210734082E-2</v>
      </c>
      <c r="AY295" s="56">
        <v>2.2866330466117191E-2</v>
      </c>
      <c r="AZ295" s="56">
        <v>6.0324448676851272E-2</v>
      </c>
      <c r="BA295" s="56">
        <v>1.4591787744616891E-2</v>
      </c>
      <c r="BB295" s="61">
        <v>-253</v>
      </c>
      <c r="BC295" s="57">
        <v>137</v>
      </c>
      <c r="BD295" s="57">
        <v>108</v>
      </c>
      <c r="BE295" s="57">
        <v>-119</v>
      </c>
      <c r="BF295" s="95">
        <v>0.71710740871838285</v>
      </c>
      <c r="BG295" s="58">
        <v>0.42160001454859031</v>
      </c>
      <c r="BH295" s="58">
        <v>0.4797858732989928</v>
      </c>
      <c r="BI295" s="58">
        <v>0.5428694599865187</v>
      </c>
      <c r="BJ295" s="57">
        <v>-236</v>
      </c>
      <c r="BK295" s="57">
        <v>132</v>
      </c>
      <c r="BL295" s="57">
        <v>105</v>
      </c>
      <c r="BM295" s="57">
        <v>-122</v>
      </c>
      <c r="BN295" s="58">
        <v>0.70208236508290678</v>
      </c>
      <c r="BO295" s="58">
        <v>0.4304767126414773</v>
      </c>
      <c r="BP295" s="58">
        <v>0.48830020951888226</v>
      </c>
      <c r="BQ295" s="58">
        <v>0.54889431291215862</v>
      </c>
      <c r="BR295" s="36">
        <v>2.15</v>
      </c>
      <c r="BS295" s="36">
        <v>4.75</v>
      </c>
      <c r="BT295" s="36">
        <v>0.1656</v>
      </c>
      <c r="BU295" s="36">
        <v>0.30709999999999998</v>
      </c>
      <c r="BV295" s="36">
        <v>0.34904073467903202</v>
      </c>
      <c r="BW295" s="36">
        <v>0.42725999999999997</v>
      </c>
    </row>
    <row r="296" spans="1:75" s="36" customFormat="1" ht="16.75" customHeight="1" x14ac:dyDescent="0.2">
      <c r="A296" s="36" t="s">
        <v>565</v>
      </c>
      <c r="B296" s="36">
        <v>2025020120</v>
      </c>
      <c r="C296" s="35">
        <v>45953</v>
      </c>
      <c r="D296" s="45" t="s">
        <v>6</v>
      </c>
      <c r="E296" s="36" t="s">
        <v>13</v>
      </c>
      <c r="F296" s="45">
        <v>1</v>
      </c>
      <c r="G296" s="45">
        <v>2</v>
      </c>
      <c r="H296" s="36" t="s">
        <v>36</v>
      </c>
      <c r="I296" s="36" t="s">
        <v>376</v>
      </c>
      <c r="J296" s="46" t="s">
        <v>184</v>
      </c>
      <c r="K296" s="47">
        <v>2.98</v>
      </c>
      <c r="L296" s="48">
        <v>0.15</v>
      </c>
      <c r="M296" s="49">
        <v>0.1</v>
      </c>
      <c r="N296" s="36">
        <v>2.3499999999999899</v>
      </c>
      <c r="O296" s="36">
        <v>3.2999999999999901</v>
      </c>
      <c r="P296" s="70">
        <v>1.9</v>
      </c>
      <c r="Q296" s="36">
        <v>1.9</v>
      </c>
      <c r="R296" s="50">
        <v>2.737820512979694</v>
      </c>
      <c r="S296" s="50">
        <v>3.1484666718917365</v>
      </c>
      <c r="T296" s="50">
        <v>2.2135570104942297</v>
      </c>
      <c r="U296" s="50">
        <v>1.8127535383619144</v>
      </c>
      <c r="V296" s="50">
        <v>0.97</v>
      </c>
      <c r="W296" s="50">
        <v>0.95751047349149665</v>
      </c>
      <c r="X296" s="50">
        <v>0.92713156022229148</v>
      </c>
      <c r="Y296" s="50">
        <v>1.0210537690817154</v>
      </c>
      <c r="Z296" s="50">
        <v>0.98715509184387118</v>
      </c>
      <c r="AA296" s="51">
        <v>0.99</v>
      </c>
      <c r="AB296" s="51">
        <v>1.01</v>
      </c>
      <c r="AC296" s="51">
        <v>1</v>
      </c>
      <c r="AD296" s="51">
        <v>1</v>
      </c>
      <c r="AE296" s="51">
        <v>1</v>
      </c>
      <c r="AF296" s="51">
        <v>1</v>
      </c>
      <c r="AG296" s="52">
        <v>0.99</v>
      </c>
      <c r="AH296" s="52">
        <v>1</v>
      </c>
      <c r="AI296" s="53">
        <v>202</v>
      </c>
      <c r="AJ296" s="53">
        <v>146</v>
      </c>
      <c r="AK296" s="51">
        <v>2.6920396039370451</v>
      </c>
      <c r="AL296" s="51">
        <v>2.6910427877561607</v>
      </c>
      <c r="AM296" s="51">
        <v>3.2140024451413924</v>
      </c>
      <c r="AN296" s="51">
        <v>3.19</v>
      </c>
      <c r="AO296" s="51">
        <v>3.1345009622682207</v>
      </c>
      <c r="AP296" s="51">
        <v>3.1305295539267854</v>
      </c>
      <c r="AQ296" s="51">
        <v>3.1727188789199778</v>
      </c>
      <c r="AR296" s="67">
        <v>0.03</v>
      </c>
      <c r="AS296" s="96"/>
      <c r="AT296" s="54">
        <v>2.3242615368843338</v>
      </c>
      <c r="AU296" s="54">
        <v>3.3891477633399463</v>
      </c>
      <c r="AV296" s="55">
        <v>2.3174358958427614</v>
      </c>
      <c r="AW296" s="55">
        <v>3.4023768602320401</v>
      </c>
      <c r="AX296" s="56">
        <v>-2.5738463115656085E-2</v>
      </c>
      <c r="AY296" s="56">
        <v>8.9147763339956221E-2</v>
      </c>
      <c r="AZ296" s="56">
        <v>6.3409300224300136E-2</v>
      </c>
      <c r="BA296" s="56">
        <v>-0.11488622645561231</v>
      </c>
      <c r="BB296" s="61">
        <v>201</v>
      </c>
      <c r="BC296" s="57">
        <v>-105</v>
      </c>
      <c r="BD296" s="57">
        <v>123</v>
      </c>
      <c r="BE296" s="57">
        <v>153</v>
      </c>
      <c r="BF296" s="95">
        <v>0.33232884142366526</v>
      </c>
      <c r="BG296" s="58">
        <v>0.5123394768359687</v>
      </c>
      <c r="BH296" s="58">
        <v>0.44779389890338384</v>
      </c>
      <c r="BI296" s="58">
        <v>0.3954556836862031</v>
      </c>
      <c r="BJ296" s="57">
        <v>204</v>
      </c>
      <c r="BK296" s="57">
        <v>-106</v>
      </c>
      <c r="BL296" s="57">
        <v>123</v>
      </c>
      <c r="BM296" s="57">
        <v>152</v>
      </c>
      <c r="BN296" s="58">
        <v>0.32924145142546579</v>
      </c>
      <c r="BO296" s="58">
        <v>0.51344839961741773</v>
      </c>
      <c r="BP296" s="58">
        <v>0.44911890256711084</v>
      </c>
      <c r="BQ296" s="58">
        <v>0.39667244470923924</v>
      </c>
      <c r="BR296" s="36">
        <v>2.15</v>
      </c>
      <c r="BS296" s="36">
        <v>4.8</v>
      </c>
      <c r="BT296" s="36">
        <v>0.16200999999999999</v>
      </c>
      <c r="BU296" s="36">
        <v>0.29736000000000001</v>
      </c>
      <c r="BV296" s="36">
        <v>0.33765201494316799</v>
      </c>
      <c r="BW296" s="36">
        <v>0.41669</v>
      </c>
    </row>
    <row r="297" spans="1:75" s="36" customFormat="1" ht="16.75" customHeight="1" x14ac:dyDescent="0.2">
      <c r="A297" s="36" t="s">
        <v>566</v>
      </c>
      <c r="B297" s="36">
        <v>2025020120</v>
      </c>
      <c r="C297" s="35">
        <v>45953</v>
      </c>
      <c r="D297" s="45" t="s">
        <v>9</v>
      </c>
      <c r="E297" s="36" t="s">
        <v>16</v>
      </c>
      <c r="F297" s="45">
        <v>2</v>
      </c>
      <c r="G297" s="45">
        <v>1</v>
      </c>
      <c r="H297" s="36" t="s">
        <v>38</v>
      </c>
      <c r="I297" s="36" t="s">
        <v>316</v>
      </c>
      <c r="J297" s="46" t="s">
        <v>199</v>
      </c>
      <c r="K297" s="47">
        <v>2.98</v>
      </c>
      <c r="L297" s="48">
        <v>0.15</v>
      </c>
      <c r="M297" s="49">
        <v>0.1</v>
      </c>
      <c r="N297" s="36">
        <v>3.2999999999999901</v>
      </c>
      <c r="O297" s="36">
        <v>2.3499999999999899</v>
      </c>
      <c r="P297" s="70">
        <v>1.9</v>
      </c>
      <c r="Q297" s="36">
        <v>1.9</v>
      </c>
      <c r="R297" s="50">
        <v>2.9511847680696857</v>
      </c>
      <c r="S297" s="50">
        <v>2.8382193910617168</v>
      </c>
      <c r="T297" s="50">
        <v>1.6991669876764908</v>
      </c>
      <c r="U297" s="50">
        <v>2.2947305714967174</v>
      </c>
      <c r="V297" s="50">
        <v>1.0449999999999999</v>
      </c>
      <c r="W297" s="50">
        <v>1.0398742800952707</v>
      </c>
      <c r="X297" s="50">
        <v>1.0785243104501316</v>
      </c>
      <c r="Y297" s="50">
        <v>0.90336899460974673</v>
      </c>
      <c r="Z297" s="50">
        <v>0.96689205374015352</v>
      </c>
      <c r="AA297" s="51">
        <v>1</v>
      </c>
      <c r="AB297" s="51">
        <v>1</v>
      </c>
      <c r="AC297" s="51">
        <v>1</v>
      </c>
      <c r="AD297" s="51">
        <v>1</v>
      </c>
      <c r="AE297" s="51">
        <v>1</v>
      </c>
      <c r="AF297" s="51">
        <v>1</v>
      </c>
      <c r="AG297" s="52">
        <v>1</v>
      </c>
      <c r="AH297" s="52">
        <v>1</v>
      </c>
      <c r="AI297" s="53">
        <v>192</v>
      </c>
      <c r="AJ297" s="53">
        <v>150</v>
      </c>
      <c r="AK297" s="51">
        <v>3.0427402318635122</v>
      </c>
      <c r="AL297" s="51">
        <v>3.01</v>
      </c>
      <c r="AM297" s="51">
        <v>2.7628520494624285</v>
      </c>
      <c r="AN297" s="51">
        <v>2.7741571507023219</v>
      </c>
      <c r="AO297" s="51">
        <v>2.6315047228359121</v>
      </c>
      <c r="AP297" s="51">
        <v>2.6484167808088439</v>
      </c>
      <c r="AQ297" s="51">
        <v>2.6713796922849196</v>
      </c>
      <c r="AR297" s="67">
        <v>-0.03</v>
      </c>
      <c r="AS297" s="96"/>
      <c r="AT297" s="54">
        <v>3.3891477633399463</v>
      </c>
      <c r="AU297" s="54">
        <v>2.3242615368843338</v>
      </c>
      <c r="AV297" s="55">
        <v>3.4023768602320401</v>
      </c>
      <c r="AW297" s="55">
        <v>2.3174358958427614</v>
      </c>
      <c r="AX297" s="56">
        <v>8.9147763339956221E-2</v>
      </c>
      <c r="AY297" s="56">
        <v>-2.5738463115656085E-2</v>
      </c>
      <c r="AZ297" s="56">
        <v>6.3409300224300136E-2</v>
      </c>
      <c r="BA297" s="56">
        <v>0.11488622645561231</v>
      </c>
      <c r="BB297" s="61">
        <v>-201</v>
      </c>
      <c r="BC297" s="57">
        <v>105</v>
      </c>
      <c r="BD297" s="57">
        <v>-123</v>
      </c>
      <c r="BE297" s="57">
        <v>-153</v>
      </c>
      <c r="BF297" s="95">
        <v>0.66767115857633474</v>
      </c>
      <c r="BG297" s="58">
        <v>0.4876605231640313</v>
      </c>
      <c r="BH297" s="58">
        <v>0.55220610109661616</v>
      </c>
      <c r="BI297" s="58">
        <v>0.6045443163137969</v>
      </c>
      <c r="BJ297" s="57">
        <v>-204</v>
      </c>
      <c r="BK297" s="57">
        <v>106</v>
      </c>
      <c r="BL297" s="57">
        <v>-123</v>
      </c>
      <c r="BM297" s="57">
        <v>-152</v>
      </c>
      <c r="BN297" s="58">
        <v>0.67075854857453421</v>
      </c>
      <c r="BO297" s="58">
        <v>0.48655160038258222</v>
      </c>
      <c r="BP297" s="58">
        <v>0.55088109743288916</v>
      </c>
      <c r="BQ297" s="58">
        <v>0.60332755529076076</v>
      </c>
      <c r="BR297" s="36">
        <v>2.15</v>
      </c>
      <c r="BS297" s="36">
        <v>4.8499999999999996</v>
      </c>
      <c r="BT297" s="36">
        <v>0.16019</v>
      </c>
      <c r="BU297" s="36">
        <v>0.2954</v>
      </c>
      <c r="BV297" s="36">
        <v>0.335274155288456</v>
      </c>
      <c r="BW297" s="36">
        <v>0.41432999999999998</v>
      </c>
    </row>
    <row r="298" spans="1:75" s="36" customFormat="1" ht="16.75" customHeight="1" x14ac:dyDescent="0.2">
      <c r="A298" s="36" t="s">
        <v>567</v>
      </c>
      <c r="B298" s="36">
        <v>2025020117</v>
      </c>
      <c r="C298" s="35">
        <v>45953</v>
      </c>
      <c r="D298" s="45" t="s">
        <v>6</v>
      </c>
      <c r="E298" s="36" t="s">
        <v>15</v>
      </c>
      <c r="F298" s="45">
        <v>1</v>
      </c>
      <c r="G298" s="45">
        <v>1</v>
      </c>
      <c r="H298" s="36" t="s">
        <v>46</v>
      </c>
      <c r="I298" s="36" t="s">
        <v>358</v>
      </c>
      <c r="J298" s="46" t="s">
        <v>191</v>
      </c>
      <c r="K298" s="47">
        <v>2.98</v>
      </c>
      <c r="L298" s="48">
        <v>0.15</v>
      </c>
      <c r="M298" s="49">
        <v>0.1</v>
      </c>
      <c r="N298" s="36">
        <v>2.7499999999999898</v>
      </c>
      <c r="O298" s="36">
        <v>2.8499999999999899</v>
      </c>
      <c r="P298" s="70">
        <v>3.2</v>
      </c>
      <c r="Q298" s="36">
        <v>2.8</v>
      </c>
      <c r="R298" s="50">
        <v>2.8848765003645513</v>
      </c>
      <c r="S298" s="50">
        <v>2.8022236884280827</v>
      </c>
      <c r="T298" s="50">
        <v>3.356947200424218</v>
      </c>
      <c r="U298" s="50">
        <v>2.7530618693328628</v>
      </c>
      <c r="V298" s="50">
        <v>0.95</v>
      </c>
      <c r="W298" s="50">
        <v>0.95302926576458757</v>
      </c>
      <c r="X298" s="50">
        <v>0.97109564363749334</v>
      </c>
      <c r="Y298" s="50">
        <v>0.98322147651006719</v>
      </c>
      <c r="Z298" s="50">
        <v>0.98594165112931376</v>
      </c>
      <c r="AA298" s="51">
        <v>1</v>
      </c>
      <c r="AB298" s="51">
        <v>1</v>
      </c>
      <c r="AC298" s="51">
        <v>1</v>
      </c>
      <c r="AD298" s="51">
        <v>1</v>
      </c>
      <c r="AE298" s="51">
        <v>1</v>
      </c>
      <c r="AF298" s="51">
        <v>1</v>
      </c>
      <c r="AG298" s="52">
        <v>1</v>
      </c>
      <c r="AH298" s="52">
        <v>1</v>
      </c>
      <c r="AI298" s="53">
        <v>215</v>
      </c>
      <c r="AJ298" s="53">
        <v>173</v>
      </c>
      <c r="AK298" s="51">
        <v>3.02</v>
      </c>
      <c r="AL298" s="51">
        <v>3.02</v>
      </c>
      <c r="AM298" s="51">
        <v>2.9167990356488929</v>
      </c>
      <c r="AN298" s="51">
        <v>2.8996127335657715</v>
      </c>
      <c r="AO298" s="51">
        <v>2.8589581194711755</v>
      </c>
      <c r="AP298" s="51">
        <v>2.844538759080868</v>
      </c>
      <c r="AQ298" s="51">
        <v>2.8757936572200595</v>
      </c>
      <c r="AR298" s="67">
        <v>0</v>
      </c>
      <c r="AS298" s="96"/>
      <c r="AT298" s="54">
        <v>2.8696556036438472</v>
      </c>
      <c r="AU298" s="54">
        <v>2.9039988237899599</v>
      </c>
      <c r="AV298" s="55">
        <v>2.8696556036438472</v>
      </c>
      <c r="AW298" s="55">
        <v>2.9665287913765557</v>
      </c>
      <c r="AX298" s="56">
        <v>0.11965560364385741</v>
      </c>
      <c r="AY298" s="56">
        <v>5.3998823789970007E-2</v>
      </c>
      <c r="AZ298" s="56">
        <v>0.17365442743382742</v>
      </c>
      <c r="BA298" s="56">
        <v>6.5656779853887404E-2</v>
      </c>
      <c r="BB298" s="61">
        <v>105</v>
      </c>
      <c r="BC298" s="57">
        <v>-110</v>
      </c>
      <c r="BD298" s="57">
        <v>116</v>
      </c>
      <c r="BE298" s="57">
        <v>144</v>
      </c>
      <c r="BF298" s="95">
        <v>0.4871589370245637</v>
      </c>
      <c r="BG298" s="58">
        <v>0.5242916792432164</v>
      </c>
      <c r="BH298" s="58">
        <v>0.46279656959618687</v>
      </c>
      <c r="BI298" s="58">
        <v>0.40981415510767671</v>
      </c>
      <c r="BJ298" s="57">
        <v>109</v>
      </c>
      <c r="BK298" s="57">
        <v>-115</v>
      </c>
      <c r="BL298" s="57">
        <v>111</v>
      </c>
      <c r="BM298" s="57">
        <v>138</v>
      </c>
      <c r="BN298" s="58">
        <v>0.47842402023316705</v>
      </c>
      <c r="BO298" s="58">
        <v>0.53486393189218617</v>
      </c>
      <c r="BP298" s="58">
        <v>0.4748133911355843</v>
      </c>
      <c r="BQ298" s="58">
        <v>0.42053013985065946</v>
      </c>
      <c r="BR298" s="36">
        <v>2.15</v>
      </c>
      <c r="BS298" s="36">
        <v>4.9000000000000004</v>
      </c>
      <c r="BT298" s="36">
        <v>0.1545</v>
      </c>
      <c r="BU298" s="36">
        <v>0.28688999999999998</v>
      </c>
      <c r="BV298" s="36">
        <v>0.32492581602373799</v>
      </c>
      <c r="BW298" s="36">
        <v>0.40394999999999998</v>
      </c>
    </row>
    <row r="299" spans="1:75" s="36" customFormat="1" ht="16.75" customHeight="1" x14ac:dyDescent="0.2">
      <c r="A299" s="36" t="s">
        <v>568</v>
      </c>
      <c r="B299" s="36">
        <v>2025020117</v>
      </c>
      <c r="C299" s="35">
        <v>45953</v>
      </c>
      <c r="D299" s="45" t="s">
        <v>9</v>
      </c>
      <c r="E299" s="36" t="s">
        <v>12</v>
      </c>
      <c r="F299" s="45">
        <v>1</v>
      </c>
      <c r="G299" s="45">
        <v>1</v>
      </c>
      <c r="H299" s="36" t="s">
        <v>47</v>
      </c>
      <c r="I299" s="36" t="s">
        <v>318</v>
      </c>
      <c r="J299" s="46" t="s">
        <v>233</v>
      </c>
      <c r="K299" s="47">
        <v>2.98</v>
      </c>
      <c r="L299" s="48">
        <v>0.15</v>
      </c>
      <c r="M299" s="49">
        <v>0.1</v>
      </c>
      <c r="N299" s="36">
        <v>2.8499999999999899</v>
      </c>
      <c r="O299" s="36">
        <v>2.7499999999999898</v>
      </c>
      <c r="P299" s="70">
        <v>2.8</v>
      </c>
      <c r="Q299" s="36">
        <v>3.2</v>
      </c>
      <c r="R299" s="50">
        <v>2.8149061031445766</v>
      </c>
      <c r="S299" s="50">
        <v>2.7643851608509458</v>
      </c>
      <c r="T299" s="50">
        <v>2.7655217855455581</v>
      </c>
      <c r="U299" s="50">
        <v>3.216739096262931</v>
      </c>
      <c r="V299" s="50">
        <v>1.048</v>
      </c>
      <c r="W299" s="50">
        <v>1.0491546019013618</v>
      </c>
      <c r="X299" s="50">
        <v>0.97879162270097075</v>
      </c>
      <c r="Y299" s="50">
        <v>1.0134228187919463</v>
      </c>
      <c r="Z299" s="50">
        <v>1.03</v>
      </c>
      <c r="AA299" s="51">
        <v>1</v>
      </c>
      <c r="AB299" s="51">
        <v>1</v>
      </c>
      <c r="AC299" s="51">
        <v>1</v>
      </c>
      <c r="AD299" s="51">
        <v>1</v>
      </c>
      <c r="AE299" s="51">
        <v>1</v>
      </c>
      <c r="AF299" s="51">
        <v>1</v>
      </c>
      <c r="AG299" s="52">
        <v>0.98</v>
      </c>
      <c r="AH299" s="52">
        <v>1</v>
      </c>
      <c r="AI299" s="53">
        <v>213</v>
      </c>
      <c r="AJ299" s="53">
        <v>4</v>
      </c>
      <c r="AK299" s="51">
        <v>2.93</v>
      </c>
      <c r="AL299" s="51">
        <v>2.9119951507077011</v>
      </c>
      <c r="AM299" s="51">
        <v>2.8938650180397301</v>
      </c>
      <c r="AN299" s="51">
        <v>2.9</v>
      </c>
      <c r="AO299" s="51">
        <v>2.8962287256700501</v>
      </c>
      <c r="AP299" s="51">
        <v>2.8888919241710136</v>
      </c>
      <c r="AQ299" s="51">
        <v>2.9806809685809221</v>
      </c>
      <c r="AR299" s="67">
        <v>0</v>
      </c>
      <c r="AS299" s="96"/>
      <c r="AT299" s="54">
        <v>2.9039988237899599</v>
      </c>
      <c r="AU299" s="54">
        <v>2.8696556036438472</v>
      </c>
      <c r="AV299" s="55">
        <v>2.9665287913765557</v>
      </c>
      <c r="AW299" s="55">
        <v>2.8696556036438472</v>
      </c>
      <c r="AX299" s="56">
        <v>5.3998823789970007E-2</v>
      </c>
      <c r="AY299" s="56">
        <v>0.11965560364385741</v>
      </c>
      <c r="AZ299" s="56">
        <v>0.17365442743382742</v>
      </c>
      <c r="BA299" s="56">
        <v>-6.5656779853887404E-2</v>
      </c>
      <c r="BB299" s="61">
        <v>-105</v>
      </c>
      <c r="BC299" s="57">
        <v>110</v>
      </c>
      <c r="BD299" s="57">
        <v>-116</v>
      </c>
      <c r="BE299" s="57">
        <v>-144</v>
      </c>
      <c r="BF299" s="95">
        <v>0.5128410629754363</v>
      </c>
      <c r="BG299" s="58">
        <v>0.47570832075678365</v>
      </c>
      <c r="BH299" s="58">
        <v>0.53720343040381313</v>
      </c>
      <c r="BI299" s="58">
        <v>0.59018584489232329</v>
      </c>
      <c r="BJ299" s="57">
        <v>-109</v>
      </c>
      <c r="BK299" s="57">
        <v>115</v>
      </c>
      <c r="BL299" s="57">
        <v>-111</v>
      </c>
      <c r="BM299" s="57">
        <v>-138</v>
      </c>
      <c r="BN299" s="58">
        <v>0.5215759797668329</v>
      </c>
      <c r="BO299" s="58">
        <v>0.46513606810781377</v>
      </c>
      <c r="BP299" s="58">
        <v>0.5251866088644157</v>
      </c>
      <c r="BQ299" s="58">
        <v>0.57946986014934054</v>
      </c>
      <c r="BR299" s="36">
        <v>2.15</v>
      </c>
      <c r="BS299" s="36">
        <v>4.95</v>
      </c>
      <c r="BT299" s="36">
        <v>0.15206</v>
      </c>
      <c r="BU299" s="36">
        <v>0.28442000000000001</v>
      </c>
      <c r="BV299" s="36">
        <v>0.32236931586344397</v>
      </c>
      <c r="BW299" s="36">
        <v>0.40214</v>
      </c>
    </row>
    <row r="300" spans="1:75" s="36" customFormat="1" ht="16.75" customHeight="1" x14ac:dyDescent="0.2">
      <c r="A300" s="36" t="s">
        <v>569</v>
      </c>
      <c r="B300" s="36">
        <v>2025020118</v>
      </c>
      <c r="C300" s="35">
        <v>45953</v>
      </c>
      <c r="D300" s="45" t="s">
        <v>6</v>
      </c>
      <c r="E300" s="36" t="s">
        <v>23</v>
      </c>
      <c r="F300" s="45">
        <v>1</v>
      </c>
      <c r="G300" s="45">
        <v>1</v>
      </c>
      <c r="H300" s="36" t="s">
        <v>46</v>
      </c>
      <c r="I300" s="36" t="s">
        <v>370</v>
      </c>
      <c r="J300" s="46" t="s">
        <v>193</v>
      </c>
      <c r="K300" s="47">
        <v>2.98</v>
      </c>
      <c r="L300" s="48">
        <v>0.15</v>
      </c>
      <c r="M300" s="49">
        <v>0.1</v>
      </c>
      <c r="N300" s="36">
        <v>2.8499999999999899</v>
      </c>
      <c r="O300" s="36">
        <v>2.94999999999999</v>
      </c>
      <c r="P300" s="70">
        <v>2.4</v>
      </c>
      <c r="Q300" s="36">
        <v>2.4</v>
      </c>
      <c r="R300" s="50">
        <v>2.8657451731053287</v>
      </c>
      <c r="S300" s="50">
        <v>3.1038454719316864</v>
      </c>
      <c r="T300" s="50">
        <v>2.4132590931413382</v>
      </c>
      <c r="U300" s="50">
        <v>2.5251624178427359</v>
      </c>
      <c r="V300" s="50">
        <v>0.95</v>
      </c>
      <c r="W300" s="50">
        <v>0.95302926576458757</v>
      </c>
      <c r="X300" s="50">
        <v>1.04263373604415</v>
      </c>
      <c r="Y300" s="50">
        <v>0.95318238322094828</v>
      </c>
      <c r="Z300" s="50">
        <v>0.96</v>
      </c>
      <c r="AA300" s="51">
        <v>0.99</v>
      </c>
      <c r="AB300" s="51">
        <v>1</v>
      </c>
      <c r="AC300" s="51">
        <v>1</v>
      </c>
      <c r="AD300" s="51">
        <v>1</v>
      </c>
      <c r="AE300" s="51">
        <v>1</v>
      </c>
      <c r="AF300" s="51">
        <v>1</v>
      </c>
      <c r="AG300" s="52">
        <v>0.99</v>
      </c>
      <c r="AH300" s="52">
        <v>1</v>
      </c>
      <c r="AI300" s="53">
        <v>204</v>
      </c>
      <c r="AJ300" s="53">
        <v>136</v>
      </c>
      <c r="AK300" s="51">
        <v>2.87</v>
      </c>
      <c r="AL300" s="51">
        <v>2.8625744847663395</v>
      </c>
      <c r="AM300" s="51">
        <v>2.97</v>
      </c>
      <c r="AN300" s="51">
        <v>2.9900768207897532</v>
      </c>
      <c r="AO300" s="51">
        <v>2.7943759485746336</v>
      </c>
      <c r="AP300" s="51">
        <v>2.8221733042466011</v>
      </c>
      <c r="AQ300" s="51">
        <v>2.8512</v>
      </c>
      <c r="AR300" s="67">
        <v>0</v>
      </c>
      <c r="AS300" s="96"/>
      <c r="AT300" s="54">
        <v>2.7885404227936066</v>
      </c>
      <c r="AU300" s="54">
        <v>2.8196822257257725</v>
      </c>
      <c r="AV300" s="55">
        <v>2.8167074977713198</v>
      </c>
      <c r="AW300" s="55">
        <v>2.8227887242554091</v>
      </c>
      <c r="AX300" s="56">
        <v>-6.1459577206383287E-2</v>
      </c>
      <c r="AY300" s="56">
        <v>-0.13031777427421742</v>
      </c>
      <c r="AZ300" s="56">
        <v>-0.19177735148060071</v>
      </c>
      <c r="BA300" s="56">
        <v>6.8858197067834137E-2</v>
      </c>
      <c r="BB300" s="61">
        <v>104</v>
      </c>
      <c r="BC300" s="57">
        <v>101</v>
      </c>
      <c r="BD300" s="57">
        <v>130</v>
      </c>
      <c r="BE300" s="57">
        <v>159</v>
      </c>
      <c r="BF300" s="95">
        <v>0.48915836811255375</v>
      </c>
      <c r="BG300" s="58">
        <v>0.49763601647478706</v>
      </c>
      <c r="BH300" s="58">
        <v>0.43410644097225792</v>
      </c>
      <c r="BI300" s="58">
        <v>0.38537034306265239</v>
      </c>
      <c r="BJ300" s="57">
        <v>104</v>
      </c>
      <c r="BK300" s="57">
        <v>-101</v>
      </c>
      <c r="BL300" s="57">
        <v>128</v>
      </c>
      <c r="BM300" s="57">
        <v>157</v>
      </c>
      <c r="BN300" s="58">
        <v>0.49106559093298424</v>
      </c>
      <c r="BO300" s="58">
        <v>0.5021874266715638</v>
      </c>
      <c r="BP300" s="58">
        <v>0.43917564183880642</v>
      </c>
      <c r="BQ300" s="58">
        <v>0.38981974052346258</v>
      </c>
      <c r="BR300" s="36">
        <v>2.15</v>
      </c>
      <c r="BS300" s="36">
        <v>5</v>
      </c>
      <c r="BT300" s="36">
        <v>0.14921000000000001</v>
      </c>
      <c r="BU300" s="36">
        <v>0.27644000000000002</v>
      </c>
      <c r="BV300" s="36">
        <v>0.31300173235657103</v>
      </c>
      <c r="BW300" s="36">
        <v>0.39324999999999999</v>
      </c>
    </row>
    <row r="301" spans="1:75" s="36" customFormat="1" ht="16.75" customHeight="1" x14ac:dyDescent="0.2">
      <c r="A301" s="36" t="s">
        <v>570</v>
      </c>
      <c r="B301" s="36">
        <v>2025020118</v>
      </c>
      <c r="C301" s="35">
        <v>45953</v>
      </c>
      <c r="D301" s="45" t="s">
        <v>9</v>
      </c>
      <c r="E301" s="36" t="s">
        <v>35</v>
      </c>
      <c r="F301" s="45">
        <v>1</v>
      </c>
      <c r="G301" s="45">
        <v>1</v>
      </c>
      <c r="H301" s="36" t="s">
        <v>47</v>
      </c>
      <c r="I301" s="36" t="s">
        <v>360</v>
      </c>
      <c r="J301" s="46" t="s">
        <v>172</v>
      </c>
      <c r="K301" s="47">
        <v>2.98</v>
      </c>
      <c r="L301" s="48">
        <v>0.15</v>
      </c>
      <c r="M301" s="49">
        <v>0.1</v>
      </c>
      <c r="N301" s="36">
        <v>2.94999999999999</v>
      </c>
      <c r="O301" s="36">
        <v>2.8499999999999899</v>
      </c>
      <c r="P301" s="70">
        <v>2.4</v>
      </c>
      <c r="Q301" s="36">
        <v>2.4</v>
      </c>
      <c r="R301" s="50">
        <v>2.9388072852581573</v>
      </c>
      <c r="S301" s="50">
        <v>3.1651178793511665</v>
      </c>
      <c r="T301" s="50">
        <v>2.3908940625829156</v>
      </c>
      <c r="U301" s="50">
        <v>2.6653624247167813</v>
      </c>
      <c r="V301" s="50">
        <v>1.048</v>
      </c>
      <c r="W301" s="50">
        <v>1.0491546019013618</v>
      </c>
      <c r="X301" s="50">
        <v>0.99664429530201348</v>
      </c>
      <c r="Y301" s="50">
        <v>0.96308724832214765</v>
      </c>
      <c r="Z301" s="50">
        <v>0.99094124800379646</v>
      </c>
      <c r="AA301" s="51">
        <v>0.99</v>
      </c>
      <c r="AB301" s="51">
        <v>1.01</v>
      </c>
      <c r="AC301" s="51">
        <v>1</v>
      </c>
      <c r="AD301" s="51">
        <v>1</v>
      </c>
      <c r="AE301" s="51">
        <v>1</v>
      </c>
      <c r="AF301" s="51">
        <v>1</v>
      </c>
      <c r="AG301" s="52">
        <v>1</v>
      </c>
      <c r="AH301" s="52">
        <v>1</v>
      </c>
      <c r="AI301" s="53">
        <v>209</v>
      </c>
      <c r="AJ301" s="53">
        <v>167</v>
      </c>
      <c r="AK301" s="51">
        <v>2.8404835019984258</v>
      </c>
      <c r="AL301" s="51">
        <v>2.8470133711472565</v>
      </c>
      <c r="AM301" s="51">
        <v>3.1070485334115667</v>
      </c>
      <c r="AN301" s="51">
        <v>3.1157589353025061</v>
      </c>
      <c r="AO301" s="51">
        <v>3.0663292635697537</v>
      </c>
      <c r="AP301" s="51">
        <v>3.076846753250797</v>
      </c>
      <c r="AQ301" s="51">
        <v>3.0789025513072232</v>
      </c>
      <c r="AR301" s="67">
        <v>0</v>
      </c>
      <c r="AS301" s="96"/>
      <c r="AT301" s="54">
        <v>2.8196822257257725</v>
      </c>
      <c r="AU301" s="54">
        <v>2.7885404227936066</v>
      </c>
      <c r="AV301" s="55">
        <v>2.8227887242554091</v>
      </c>
      <c r="AW301" s="55">
        <v>2.8167074977713198</v>
      </c>
      <c r="AX301" s="56">
        <v>-0.13031777427421742</v>
      </c>
      <c r="AY301" s="56">
        <v>-6.1459577206383287E-2</v>
      </c>
      <c r="AZ301" s="56">
        <v>-0.19177735148060071</v>
      </c>
      <c r="BA301" s="56">
        <v>-6.8858197067834137E-2</v>
      </c>
      <c r="BB301" s="61">
        <v>-104</v>
      </c>
      <c r="BC301" s="57">
        <v>-101</v>
      </c>
      <c r="BD301" s="57">
        <v>-130</v>
      </c>
      <c r="BE301" s="57">
        <v>-159</v>
      </c>
      <c r="BF301" s="95">
        <v>0.51084163188744625</v>
      </c>
      <c r="BG301" s="58">
        <v>0.50236398352521294</v>
      </c>
      <c r="BH301" s="58">
        <v>0.56589355902774208</v>
      </c>
      <c r="BI301" s="58">
        <v>0.61462965693734761</v>
      </c>
      <c r="BJ301" s="57">
        <v>-104</v>
      </c>
      <c r="BK301" s="57">
        <v>101</v>
      </c>
      <c r="BL301" s="57">
        <v>-128</v>
      </c>
      <c r="BM301" s="57">
        <v>-157</v>
      </c>
      <c r="BN301" s="58">
        <v>0.50893440906701581</v>
      </c>
      <c r="BO301" s="58">
        <v>0.49781257332843615</v>
      </c>
      <c r="BP301" s="58">
        <v>0.56082435816119358</v>
      </c>
      <c r="BQ301" s="58">
        <v>0.61018025947653742</v>
      </c>
      <c r="BR301" s="36">
        <v>2.2000000000000002</v>
      </c>
      <c r="BS301" s="36">
        <v>2.2000000000000002</v>
      </c>
      <c r="BT301" s="36">
        <v>0.49496000000000001</v>
      </c>
      <c r="BU301" s="36">
        <v>0.71331999999999995</v>
      </c>
      <c r="BV301" s="36">
        <v>0.784066302472053</v>
      </c>
      <c r="BW301" s="36">
        <v>0.80354999999999999</v>
      </c>
    </row>
    <row r="302" spans="1:75" s="36" customFormat="1" ht="16.75" customHeight="1" x14ac:dyDescent="0.2">
      <c r="A302" s="36" t="s">
        <v>571</v>
      </c>
      <c r="B302" s="36">
        <v>2025020121</v>
      </c>
      <c r="C302" s="35">
        <v>45953</v>
      </c>
      <c r="D302" s="45" t="s">
        <v>6</v>
      </c>
      <c r="E302" s="36" t="s">
        <v>42</v>
      </c>
      <c r="F302" s="45">
        <v>2</v>
      </c>
      <c r="G302" s="45">
        <v>1</v>
      </c>
      <c r="H302" s="36" t="s">
        <v>44</v>
      </c>
      <c r="I302" s="36" t="s">
        <v>344</v>
      </c>
      <c r="J302" s="46" t="s">
        <v>153</v>
      </c>
      <c r="K302" s="47">
        <v>2.98</v>
      </c>
      <c r="L302" s="48">
        <v>0.15</v>
      </c>
      <c r="M302" s="49">
        <v>0.1</v>
      </c>
      <c r="N302" s="36">
        <v>2.7999999999999901</v>
      </c>
      <c r="O302" s="36">
        <v>3.1499999999999901</v>
      </c>
      <c r="P302" s="70">
        <v>3.5</v>
      </c>
      <c r="Q302" s="36">
        <v>4</v>
      </c>
      <c r="R302" s="50">
        <v>3.1853323882034368</v>
      </c>
      <c r="S302" s="50">
        <v>2.6852686694493597</v>
      </c>
      <c r="T302" s="50">
        <v>3.9816654852543096</v>
      </c>
      <c r="U302" s="50">
        <v>3.4098649770785627</v>
      </c>
      <c r="V302" s="50">
        <v>0.96</v>
      </c>
      <c r="W302" s="50">
        <v>0.96305398776725637</v>
      </c>
      <c r="X302" s="50">
        <v>0.91275167785234912</v>
      </c>
      <c r="Y302" s="50">
        <v>1.1413589713592218</v>
      </c>
      <c r="Z302" s="50">
        <v>0.995</v>
      </c>
      <c r="AA302" s="51">
        <v>1</v>
      </c>
      <c r="AB302" s="51">
        <v>1.0149999999999999</v>
      </c>
      <c r="AC302" s="51">
        <v>1</v>
      </c>
      <c r="AD302" s="51">
        <v>1</v>
      </c>
      <c r="AE302" s="51">
        <v>1</v>
      </c>
      <c r="AF302" s="51">
        <v>1</v>
      </c>
      <c r="AG302" s="52">
        <v>1</v>
      </c>
      <c r="AH302" s="52">
        <v>1</v>
      </c>
      <c r="AI302" s="53">
        <v>194</v>
      </c>
      <c r="AJ302" s="53">
        <v>152</v>
      </c>
      <c r="AK302" s="51">
        <v>3.4236776644557305</v>
      </c>
      <c r="AL302" s="51">
        <v>3.41</v>
      </c>
      <c r="AM302" s="51">
        <v>2.5446620320306219</v>
      </c>
      <c r="AN302" s="51">
        <v>2.5657530276434324</v>
      </c>
      <c r="AO302" s="51">
        <v>2.6750949309741894</v>
      </c>
      <c r="AP302" s="51">
        <v>2.6746070402433779</v>
      </c>
      <c r="AQ302" s="51">
        <v>2.531938721870469</v>
      </c>
      <c r="AR302" s="67">
        <v>-0.05</v>
      </c>
      <c r="AS302" s="96"/>
      <c r="AT302" s="54">
        <v>2.9499688313512769</v>
      </c>
      <c r="AU302" s="54">
        <v>3.0858606956575416</v>
      </c>
      <c r="AV302" s="55">
        <v>2.9999688313512767</v>
      </c>
      <c r="AW302" s="55">
        <v>3.0298348818772869</v>
      </c>
      <c r="AX302" s="56">
        <v>0.1499688313512868</v>
      </c>
      <c r="AY302" s="56">
        <v>-6.4139304342448522E-2</v>
      </c>
      <c r="AZ302" s="56">
        <v>8.582952700883828E-2</v>
      </c>
      <c r="BA302" s="56">
        <v>0.21410813569373532</v>
      </c>
      <c r="BB302" s="61">
        <v>112</v>
      </c>
      <c r="BC302" s="57">
        <v>-130</v>
      </c>
      <c r="BD302" s="57">
        <v>-104</v>
      </c>
      <c r="BE302" s="57">
        <v>121</v>
      </c>
      <c r="BF302" s="95">
        <v>0.47159710940149741</v>
      </c>
      <c r="BG302" s="58">
        <v>0.56553856839126515</v>
      </c>
      <c r="BH302" s="58">
        <v>0.51029766119440667</v>
      </c>
      <c r="BI302" s="58">
        <v>0.4527400896786743</v>
      </c>
      <c r="BJ302" s="57">
        <v>103</v>
      </c>
      <c r="BK302" s="57">
        <v>-131</v>
      </c>
      <c r="BL302" s="57">
        <v>-105</v>
      </c>
      <c r="BM302" s="57">
        <v>121</v>
      </c>
      <c r="BN302" s="58">
        <v>0.4918362773716396</v>
      </c>
      <c r="BO302" s="58">
        <v>0.56676576877490414</v>
      </c>
      <c r="BP302" s="58">
        <v>0.51104622479285422</v>
      </c>
      <c r="BQ302" s="58">
        <v>0.45280200187650022</v>
      </c>
      <c r="BR302" s="36">
        <v>2.2000000000000002</v>
      </c>
      <c r="BS302" s="36">
        <v>2.25</v>
      </c>
      <c r="BT302" s="36">
        <v>0.48530000000000001</v>
      </c>
      <c r="BU302" s="36">
        <v>0.70452000000000004</v>
      </c>
      <c r="BV302" s="36">
        <v>0.77563827327674395</v>
      </c>
      <c r="BW302" s="36">
        <v>0.79620999999999997</v>
      </c>
    </row>
    <row r="303" spans="1:75" s="36" customFormat="1" ht="16.75" customHeight="1" x14ac:dyDescent="0.2">
      <c r="A303" s="36" t="s">
        <v>572</v>
      </c>
      <c r="B303" s="36">
        <v>2025020121</v>
      </c>
      <c r="C303" s="35">
        <v>45953</v>
      </c>
      <c r="D303" s="45" t="s">
        <v>9</v>
      </c>
      <c r="E303" s="36" t="s">
        <v>24</v>
      </c>
      <c r="F303" s="45">
        <v>1</v>
      </c>
      <c r="G303" s="45">
        <v>2</v>
      </c>
      <c r="H303" s="36" t="s">
        <v>45</v>
      </c>
      <c r="I303" s="36" t="s">
        <v>364</v>
      </c>
      <c r="J303" s="46" t="s">
        <v>158</v>
      </c>
      <c r="K303" s="47">
        <v>2.98</v>
      </c>
      <c r="L303" s="48">
        <v>0.15</v>
      </c>
      <c r="M303" s="49">
        <v>0.1</v>
      </c>
      <c r="N303" s="36">
        <v>3.1499999999999901</v>
      </c>
      <c r="O303" s="36">
        <v>2.7999999999999901</v>
      </c>
      <c r="P303" s="70">
        <v>4</v>
      </c>
      <c r="Q303" s="36">
        <v>3.5</v>
      </c>
      <c r="R303" s="50">
        <v>3.5361453946660695</v>
      </c>
      <c r="S303" s="50">
        <v>2.5306424684377236</v>
      </c>
      <c r="T303" s="50">
        <v>4.4903433583061334</v>
      </c>
      <c r="U303" s="50">
        <v>3.1633030855471653</v>
      </c>
      <c r="V303" s="50">
        <v>1.0349999999999999</v>
      </c>
      <c r="W303" s="50">
        <v>1.0329456510400874</v>
      </c>
      <c r="X303" s="50">
        <v>0.85391343356732274</v>
      </c>
      <c r="Y303" s="50">
        <v>1.1488851223005807</v>
      </c>
      <c r="Z303" s="50">
        <v>1</v>
      </c>
      <c r="AA303" s="51">
        <v>1</v>
      </c>
      <c r="AB303" s="51">
        <v>1</v>
      </c>
      <c r="AC303" s="51">
        <v>1</v>
      </c>
      <c r="AD303" s="51">
        <v>1</v>
      </c>
      <c r="AE303" s="51">
        <v>1</v>
      </c>
      <c r="AF303" s="51">
        <v>1</v>
      </c>
      <c r="AG303" s="52">
        <v>1</v>
      </c>
      <c r="AH303" s="52">
        <v>1</v>
      </c>
      <c r="AI303" s="53">
        <v>214</v>
      </c>
      <c r="AJ303" s="53">
        <v>172</v>
      </c>
      <c r="AK303" s="51">
        <v>3.4012497346504813</v>
      </c>
      <c r="AL303" s="51">
        <v>3.41</v>
      </c>
      <c r="AM303" s="51">
        <v>2.72</v>
      </c>
      <c r="AN303" s="51">
        <v>2.6915963702656587</v>
      </c>
      <c r="AO303" s="51">
        <v>2.7603630551457989</v>
      </c>
      <c r="AP303" s="51">
        <v>2.7259049671395874</v>
      </c>
      <c r="AQ303" s="51">
        <v>2.72</v>
      </c>
      <c r="AR303" s="67">
        <v>0.05</v>
      </c>
      <c r="AS303" s="96"/>
      <c r="AT303" s="54">
        <v>3.0858606956575416</v>
      </c>
      <c r="AU303" s="54">
        <v>2.9499688313512769</v>
      </c>
      <c r="AV303" s="55">
        <v>3.0298348818772869</v>
      </c>
      <c r="AW303" s="55">
        <v>2.9999688313512767</v>
      </c>
      <c r="AX303" s="56">
        <v>-6.4139304342448522E-2</v>
      </c>
      <c r="AY303" s="56">
        <v>0.1499688313512868</v>
      </c>
      <c r="AZ303" s="56">
        <v>8.582952700883828E-2</v>
      </c>
      <c r="BA303" s="56">
        <v>-0.21410813569373532</v>
      </c>
      <c r="BB303" s="61">
        <v>-112</v>
      </c>
      <c r="BC303" s="57">
        <v>130</v>
      </c>
      <c r="BD303" s="57">
        <v>104</v>
      </c>
      <c r="BE303" s="57">
        <v>-121</v>
      </c>
      <c r="BF303" s="95">
        <v>0.52840289059850254</v>
      </c>
      <c r="BG303" s="58">
        <v>0.43446143160873485</v>
      </c>
      <c r="BH303" s="58">
        <v>0.48970233880559333</v>
      </c>
      <c r="BI303" s="58">
        <v>0.5472599103213257</v>
      </c>
      <c r="BJ303" s="57">
        <v>-103</v>
      </c>
      <c r="BK303" s="57">
        <v>131</v>
      </c>
      <c r="BL303" s="57">
        <v>105</v>
      </c>
      <c r="BM303" s="57">
        <v>-121</v>
      </c>
      <c r="BN303" s="58">
        <v>0.5081637226283604</v>
      </c>
      <c r="BO303" s="58">
        <v>0.43323423122509586</v>
      </c>
      <c r="BP303" s="58">
        <v>0.48895377520714578</v>
      </c>
      <c r="BQ303" s="58">
        <v>0.54719799812349978</v>
      </c>
      <c r="BR303" s="36">
        <v>2.2000000000000002</v>
      </c>
      <c r="BS303" s="36">
        <v>2.2999999999999998</v>
      </c>
      <c r="BT303" s="36">
        <v>0.47450999999999999</v>
      </c>
      <c r="BU303" s="36">
        <v>0.69655999999999996</v>
      </c>
      <c r="BV303" s="36">
        <v>0.76717035992774996</v>
      </c>
      <c r="BW303" s="36">
        <v>0.78859999999999997</v>
      </c>
    </row>
    <row r="304" spans="1:75" s="36" customFormat="1" ht="16.75" customHeight="1" x14ac:dyDescent="0.2">
      <c r="A304" s="36" t="s">
        <v>573</v>
      </c>
      <c r="B304" s="36">
        <v>2025020119</v>
      </c>
      <c r="C304" s="35">
        <v>45953</v>
      </c>
      <c r="D304" s="45" t="s">
        <v>6</v>
      </c>
      <c r="E304" s="36" t="s">
        <v>28</v>
      </c>
      <c r="F304" s="45">
        <v>1</v>
      </c>
      <c r="G304" s="45">
        <v>1</v>
      </c>
      <c r="H304" s="36" t="s">
        <v>46</v>
      </c>
      <c r="I304" s="36" t="s">
        <v>314</v>
      </c>
      <c r="J304" s="46" t="s">
        <v>167</v>
      </c>
      <c r="K304" s="47">
        <v>2.98</v>
      </c>
      <c r="L304" s="48">
        <v>0.15</v>
      </c>
      <c r="M304" s="49">
        <v>0.1</v>
      </c>
      <c r="N304" s="36">
        <v>2.7499999999999898</v>
      </c>
      <c r="O304" s="36">
        <v>2.9999999999999898</v>
      </c>
      <c r="P304" s="70">
        <v>2.75</v>
      </c>
      <c r="Q304" s="36">
        <v>3.1</v>
      </c>
      <c r="R304" s="50">
        <v>3.1896572490727149</v>
      </c>
      <c r="S304" s="50">
        <v>2.7276445073912532</v>
      </c>
      <c r="T304" s="50">
        <v>3.1896572490727264</v>
      </c>
      <c r="U304" s="50">
        <v>2.818565990970971</v>
      </c>
      <c r="V304" s="50">
        <v>0.95</v>
      </c>
      <c r="W304" s="50">
        <v>0.95302926576458757</v>
      </c>
      <c r="X304" s="50">
        <v>0.92311618032836762</v>
      </c>
      <c r="Y304" s="50">
        <v>1.0973154362416107</v>
      </c>
      <c r="Z304" s="50">
        <v>0.96499999999999997</v>
      </c>
      <c r="AA304" s="51">
        <v>0.98</v>
      </c>
      <c r="AB304" s="51">
        <v>1.02</v>
      </c>
      <c r="AC304" s="51">
        <v>1</v>
      </c>
      <c r="AD304" s="51">
        <v>1</v>
      </c>
      <c r="AE304" s="51">
        <v>1</v>
      </c>
      <c r="AF304" s="51">
        <v>1</v>
      </c>
      <c r="AG304" s="52">
        <v>1</v>
      </c>
      <c r="AH304" s="52">
        <v>1</v>
      </c>
      <c r="AI304" s="53">
        <v>212</v>
      </c>
      <c r="AJ304" s="53">
        <v>170</v>
      </c>
      <c r="AK304" s="51">
        <v>2.9637150272556085</v>
      </c>
      <c r="AL304" s="51">
        <v>2.9976063605281746</v>
      </c>
      <c r="AM304" s="51">
        <v>2.78</v>
      </c>
      <c r="AN304" s="51">
        <v>2.7721466761086879</v>
      </c>
      <c r="AO304" s="51">
        <v>2.685516219791563</v>
      </c>
      <c r="AP304" s="51">
        <v>2.6775153292677123</v>
      </c>
      <c r="AQ304" s="51">
        <v>2.6826999999999996</v>
      </c>
      <c r="AR304" s="67">
        <v>0.05</v>
      </c>
      <c r="AS304" s="96"/>
      <c r="AT304" s="54">
        <v>2.5461378297865922</v>
      </c>
      <c r="AU304" s="54">
        <v>3.0653026667119465</v>
      </c>
      <c r="AV304" s="55">
        <v>2.4961378297865924</v>
      </c>
      <c r="AW304" s="55">
        <v>3.1187348560080363</v>
      </c>
      <c r="AX304" s="56">
        <v>-0.20386217021339759</v>
      </c>
      <c r="AY304" s="56">
        <v>6.5302666711956725E-2</v>
      </c>
      <c r="AZ304" s="56">
        <v>-0.13855950350144086</v>
      </c>
      <c r="BA304" s="56">
        <v>-0.26916483692535431</v>
      </c>
      <c r="BB304" s="61">
        <v>143</v>
      </c>
      <c r="BC304" s="57">
        <v>102</v>
      </c>
      <c r="BD304" s="57">
        <v>132</v>
      </c>
      <c r="BE304" s="57">
        <v>161</v>
      </c>
      <c r="BF304" s="95">
        <v>0.41088126353304366</v>
      </c>
      <c r="BG304" s="58">
        <v>0.49625438659805821</v>
      </c>
      <c r="BH304" s="58">
        <v>0.43169491436583296</v>
      </c>
      <c r="BI304" s="58">
        <v>0.38265220877985162</v>
      </c>
      <c r="BJ304" s="57">
        <v>152</v>
      </c>
      <c r="BK304" s="57">
        <v>101</v>
      </c>
      <c r="BL304" s="57">
        <v>131</v>
      </c>
      <c r="BM304" s="57">
        <v>161</v>
      </c>
      <c r="BN304" s="58">
        <v>0.39668467773489369</v>
      </c>
      <c r="BO304" s="58">
        <v>0.4964788804889203</v>
      </c>
      <c r="BP304" s="58">
        <v>0.43217959405029172</v>
      </c>
      <c r="BQ304" s="58">
        <v>0.38323999471419823</v>
      </c>
      <c r="BR304" s="36">
        <v>2.2000000000000002</v>
      </c>
      <c r="BS304" s="36">
        <v>2.35</v>
      </c>
      <c r="BT304" s="36">
        <v>0.46644999999999998</v>
      </c>
      <c r="BU304" s="36">
        <v>0.68842999999999999</v>
      </c>
      <c r="BV304" s="36">
        <v>0.76046925226727902</v>
      </c>
      <c r="BW304" s="36">
        <v>0.78315999999999997</v>
      </c>
    </row>
    <row r="305" spans="1:75" s="36" customFormat="1" ht="16.75" customHeight="1" x14ac:dyDescent="0.2">
      <c r="A305" s="36" t="s">
        <v>574</v>
      </c>
      <c r="B305" s="36">
        <v>2025020119</v>
      </c>
      <c r="C305" s="35">
        <v>45953</v>
      </c>
      <c r="D305" s="45" t="s">
        <v>9</v>
      </c>
      <c r="E305" s="36" t="s">
        <v>34</v>
      </c>
      <c r="F305" s="45">
        <v>1</v>
      </c>
      <c r="G305" s="45">
        <v>1</v>
      </c>
      <c r="H305" s="36" t="s">
        <v>47</v>
      </c>
      <c r="I305" s="36" t="s">
        <v>362</v>
      </c>
      <c r="J305" s="46" t="s">
        <v>160</v>
      </c>
      <c r="K305" s="47">
        <v>2.98</v>
      </c>
      <c r="L305" s="48">
        <v>0.15</v>
      </c>
      <c r="M305" s="49">
        <v>0.1</v>
      </c>
      <c r="N305" s="36">
        <v>2.9999999999999898</v>
      </c>
      <c r="O305" s="36">
        <v>2.7499999999999898</v>
      </c>
      <c r="P305" s="70">
        <v>3.1</v>
      </c>
      <c r="Q305" s="36">
        <v>2.75</v>
      </c>
      <c r="R305" s="50">
        <v>3.1140511933198276</v>
      </c>
      <c r="S305" s="50">
        <v>3.0210236635034846</v>
      </c>
      <c r="T305" s="50">
        <v>3.2178528997638325</v>
      </c>
      <c r="U305" s="50">
        <v>3.0210236635034957</v>
      </c>
      <c r="V305" s="50">
        <v>1.048</v>
      </c>
      <c r="W305" s="50">
        <v>1.0491546019013618</v>
      </c>
      <c r="X305" s="50">
        <v>0.93288590604026844</v>
      </c>
      <c r="Y305" s="50">
        <v>0.99453524404550619</v>
      </c>
      <c r="Z305" s="50">
        <v>0.98</v>
      </c>
      <c r="AA305" s="51">
        <v>0.99</v>
      </c>
      <c r="AB305" s="51">
        <v>1</v>
      </c>
      <c r="AC305" s="51">
        <v>1</v>
      </c>
      <c r="AD305" s="51">
        <v>1</v>
      </c>
      <c r="AE305" s="51">
        <v>1</v>
      </c>
      <c r="AF305" s="51">
        <v>1</v>
      </c>
      <c r="AG305" s="52">
        <v>1</v>
      </c>
      <c r="AH305" s="52">
        <v>1</v>
      </c>
      <c r="AI305" s="53">
        <v>211</v>
      </c>
      <c r="AJ305" s="53">
        <v>169</v>
      </c>
      <c r="AK305" s="51">
        <v>3.27</v>
      </c>
      <c r="AL305" s="51">
        <v>3.2481647045946342</v>
      </c>
      <c r="AM305" s="51">
        <v>2.7508862173785356</v>
      </c>
      <c r="AN305" s="51">
        <v>2.7914068342972778</v>
      </c>
      <c r="AO305" s="51">
        <v>2.6741919761968642</v>
      </c>
      <c r="AP305" s="51">
        <v>2.7171536583023466</v>
      </c>
      <c r="AQ305" s="51">
        <v>2.6958684930309649</v>
      </c>
      <c r="AR305" s="67">
        <v>-0.05</v>
      </c>
      <c r="AS305" s="96"/>
      <c r="AT305" s="54">
        <v>3.0653026667119465</v>
      </c>
      <c r="AU305" s="54">
        <v>2.5461378297865922</v>
      </c>
      <c r="AV305" s="55">
        <v>3.1187348560080363</v>
      </c>
      <c r="AW305" s="55">
        <v>2.4961378297865924</v>
      </c>
      <c r="AX305" s="56">
        <v>6.5302666711956725E-2</v>
      </c>
      <c r="AY305" s="56">
        <v>-0.20386217021339759</v>
      </c>
      <c r="AZ305" s="56">
        <v>-0.13855950350144086</v>
      </c>
      <c r="BA305" s="56">
        <v>0.26916483692535431</v>
      </c>
      <c r="BB305" s="61">
        <v>-143</v>
      </c>
      <c r="BC305" s="57">
        <v>-102</v>
      </c>
      <c r="BD305" s="57">
        <v>-132</v>
      </c>
      <c r="BE305" s="57">
        <v>-161</v>
      </c>
      <c r="BF305" s="95">
        <v>0.58911873646695634</v>
      </c>
      <c r="BG305" s="58">
        <v>0.50374561340194179</v>
      </c>
      <c r="BH305" s="58">
        <v>0.56830508563416704</v>
      </c>
      <c r="BI305" s="58">
        <v>0.61734779122014838</v>
      </c>
      <c r="BJ305" s="57">
        <v>-152</v>
      </c>
      <c r="BK305" s="57">
        <v>-101</v>
      </c>
      <c r="BL305" s="57">
        <v>-131</v>
      </c>
      <c r="BM305" s="57">
        <v>-161</v>
      </c>
      <c r="BN305" s="58">
        <v>0.60331532226510631</v>
      </c>
      <c r="BO305" s="58">
        <v>0.5035211195110797</v>
      </c>
      <c r="BP305" s="58">
        <v>0.56782040594970828</v>
      </c>
      <c r="BQ305" s="58">
        <v>0.61676000528580177</v>
      </c>
      <c r="BR305" s="36">
        <v>2.2000000000000002</v>
      </c>
      <c r="BS305" s="36">
        <v>2.4</v>
      </c>
      <c r="BT305" s="36">
        <v>0.46001999999999998</v>
      </c>
      <c r="BU305" s="36">
        <v>0.67981000000000003</v>
      </c>
      <c r="BV305" s="36">
        <v>0.75030903712860297</v>
      </c>
      <c r="BW305" s="36">
        <v>0.77376999999999996</v>
      </c>
    </row>
    <row r="306" spans="1:75" s="36" customFormat="1" ht="16.75" customHeight="1" x14ac:dyDescent="0.2">
      <c r="A306" s="36" t="s">
        <v>575</v>
      </c>
      <c r="B306" s="36">
        <v>2025020122</v>
      </c>
      <c r="C306" s="35">
        <v>45953</v>
      </c>
      <c r="D306" s="45" t="s">
        <v>6</v>
      </c>
      <c r="E306" s="36" t="s">
        <v>19</v>
      </c>
      <c r="F306" s="45">
        <v>0</v>
      </c>
      <c r="G306" s="45">
        <v>1</v>
      </c>
      <c r="H306" s="36" t="s">
        <v>26</v>
      </c>
      <c r="I306" s="36" t="s">
        <v>326</v>
      </c>
      <c r="J306" s="46" t="s">
        <v>170</v>
      </c>
      <c r="K306" s="47">
        <v>2.98</v>
      </c>
      <c r="L306" s="48">
        <v>0.15</v>
      </c>
      <c r="M306" s="49">
        <v>0.1</v>
      </c>
      <c r="N306" s="36">
        <v>2.44999999999999</v>
      </c>
      <c r="O306" s="36">
        <v>3.4999999999999898</v>
      </c>
      <c r="P306" s="70">
        <v>4.7</v>
      </c>
      <c r="Q306" s="36">
        <v>3</v>
      </c>
      <c r="R306" s="50">
        <v>2.7257905327559437</v>
      </c>
      <c r="S306" s="50">
        <v>2.9889655633818677</v>
      </c>
      <c r="T306" s="50">
        <v>5.2290675526338735</v>
      </c>
      <c r="U306" s="50">
        <v>2.5619704828987513</v>
      </c>
      <c r="V306" s="50">
        <v>0.95</v>
      </c>
      <c r="W306" s="50">
        <v>0.92554174501717079</v>
      </c>
      <c r="X306" s="50">
        <v>0.93835383059840638</v>
      </c>
      <c r="Y306" s="50">
        <v>1.1140939597315436</v>
      </c>
      <c r="Z306" s="50">
        <v>1</v>
      </c>
      <c r="AA306" s="51">
        <v>1</v>
      </c>
      <c r="AB306" s="51">
        <v>1.02</v>
      </c>
      <c r="AC306" s="51">
        <v>1</v>
      </c>
      <c r="AD306" s="51">
        <v>1</v>
      </c>
      <c r="AE306" s="51">
        <v>1</v>
      </c>
      <c r="AF306" s="51">
        <v>1</v>
      </c>
      <c r="AG306" s="52">
        <v>1</v>
      </c>
      <c r="AH306" s="52">
        <v>1</v>
      </c>
      <c r="AI306" s="53">
        <v>220</v>
      </c>
      <c r="AJ306" s="53">
        <v>123</v>
      </c>
      <c r="AK306" s="51">
        <v>2.97</v>
      </c>
      <c r="AL306" s="51">
        <v>2.9709177352115606</v>
      </c>
      <c r="AM306" s="51">
        <v>3.0188715586893853</v>
      </c>
      <c r="AN306" s="51">
        <v>3.0143856593932576</v>
      </c>
      <c r="AO306" s="51">
        <v>2.9466102064387405</v>
      </c>
      <c r="AP306" s="51">
        <v>2.9529635099802096</v>
      </c>
      <c r="AQ306" s="51">
        <v>3.0188715586893853</v>
      </c>
      <c r="AR306" s="67">
        <v>-0.08</v>
      </c>
      <c r="AS306" s="96"/>
      <c r="AT306" s="54">
        <v>2.6600447045486346</v>
      </c>
      <c r="AU306" s="54">
        <v>3.6100593084193822</v>
      </c>
      <c r="AV306" s="55">
        <v>2.7400447045486347</v>
      </c>
      <c r="AW306" s="55">
        <v>3.6057195159943585</v>
      </c>
      <c r="AX306" s="56">
        <v>0.21004470454864466</v>
      </c>
      <c r="AY306" s="56">
        <v>0.11005930841939238</v>
      </c>
      <c r="AZ306" s="56">
        <v>0.32010401296803703</v>
      </c>
      <c r="BA306" s="56">
        <v>9.998539612925228E-2</v>
      </c>
      <c r="BB306" s="61">
        <v>183</v>
      </c>
      <c r="BC306" s="57">
        <v>-152</v>
      </c>
      <c r="BD306" s="57">
        <v>-123</v>
      </c>
      <c r="BE306" s="57">
        <v>105</v>
      </c>
      <c r="BF306" s="95">
        <v>0.35301607225890452</v>
      </c>
      <c r="BG306" s="58">
        <v>0.60352118588511716</v>
      </c>
      <c r="BH306" s="58">
        <v>0.55204089926350419</v>
      </c>
      <c r="BI306" s="58">
        <v>0.48859907804745739</v>
      </c>
      <c r="BJ306" s="57">
        <v>174</v>
      </c>
      <c r="BK306" s="57">
        <v>-159</v>
      </c>
      <c r="BL306" s="57">
        <v>-130</v>
      </c>
      <c r="BM306" s="57">
        <v>-100</v>
      </c>
      <c r="BN306" s="58">
        <v>0.36460175809388695</v>
      </c>
      <c r="BO306" s="58">
        <v>0.61351226502280665</v>
      </c>
      <c r="BP306" s="58">
        <v>0.56438511413176218</v>
      </c>
      <c r="BQ306" s="58">
        <v>0.50074434550789537</v>
      </c>
      <c r="BR306" s="36">
        <v>2.2000000000000002</v>
      </c>
      <c r="BS306" s="36">
        <v>2.4500000000000002</v>
      </c>
      <c r="BT306" s="36">
        <v>0.44957999999999998</v>
      </c>
      <c r="BU306" s="36">
        <v>0.66973000000000005</v>
      </c>
      <c r="BV306" s="36">
        <v>0.74195156537345097</v>
      </c>
      <c r="BW306" s="36">
        <v>0.76707000000000003</v>
      </c>
    </row>
    <row r="307" spans="1:75" s="36" customFormat="1" ht="16.75" customHeight="1" x14ac:dyDescent="0.2">
      <c r="A307" s="36" t="s">
        <v>576</v>
      </c>
      <c r="B307" s="36">
        <v>2025020122</v>
      </c>
      <c r="C307" s="35">
        <v>45953</v>
      </c>
      <c r="D307" s="45" t="s">
        <v>9</v>
      </c>
      <c r="E307" s="36" t="s">
        <v>17</v>
      </c>
      <c r="F307" s="45">
        <v>1</v>
      </c>
      <c r="G307" s="45">
        <v>0</v>
      </c>
      <c r="H307" s="36" t="s">
        <v>27</v>
      </c>
      <c r="I307" s="36" t="s">
        <v>372</v>
      </c>
      <c r="J307" s="46" t="s">
        <v>164</v>
      </c>
      <c r="K307" s="47">
        <v>2.98</v>
      </c>
      <c r="L307" s="48">
        <v>0.15</v>
      </c>
      <c r="M307" s="49">
        <v>0.1</v>
      </c>
      <c r="N307" s="36">
        <v>3.4999999999999898</v>
      </c>
      <c r="O307" s="36">
        <v>2.44999999999999</v>
      </c>
      <c r="P307" s="70">
        <v>3</v>
      </c>
      <c r="Q307" s="36">
        <v>4.7</v>
      </c>
      <c r="R307" s="50">
        <v>3.1582046106155817</v>
      </c>
      <c r="S307" s="50">
        <v>2.5920316404518089</v>
      </c>
      <c r="T307" s="50">
        <v>2.7070325233847918</v>
      </c>
      <c r="U307" s="50">
        <v>4.972468861274919</v>
      </c>
      <c r="V307" s="50">
        <v>1.05</v>
      </c>
      <c r="W307" s="50">
        <v>1.0725047827848808</v>
      </c>
      <c r="X307" s="50">
        <v>1.0130441472112031</v>
      </c>
      <c r="Y307" s="50">
        <v>0.99664429530201348</v>
      </c>
      <c r="Z307" s="50">
        <v>1.0246831363174622</v>
      </c>
      <c r="AA307" s="51">
        <v>0.98</v>
      </c>
      <c r="AB307" s="51">
        <v>1.01</v>
      </c>
      <c r="AC307" s="51">
        <v>1</v>
      </c>
      <c r="AD307" s="51">
        <v>1</v>
      </c>
      <c r="AE307" s="51">
        <v>1</v>
      </c>
      <c r="AF307" s="51">
        <v>1</v>
      </c>
      <c r="AG307" s="52">
        <v>1</v>
      </c>
      <c r="AH307" s="52">
        <v>1</v>
      </c>
      <c r="AI307" s="53">
        <v>196</v>
      </c>
      <c r="AJ307" s="53">
        <v>114</v>
      </c>
      <c r="AK307" s="51">
        <v>3.32</v>
      </c>
      <c r="AL307" s="51">
        <v>3.2889631102838752</v>
      </c>
      <c r="AM307" s="51">
        <v>2.7962944151832509</v>
      </c>
      <c r="AN307" s="51">
        <v>2.7656549989735346</v>
      </c>
      <c r="AO307" s="51">
        <v>2.8557284735238655</v>
      </c>
      <c r="AP307" s="51">
        <v>2.8257708691111239</v>
      </c>
      <c r="AQ307" s="51">
        <v>2.8653157314169775</v>
      </c>
      <c r="AR307" s="67">
        <v>0.08</v>
      </c>
      <c r="AS307" s="96"/>
      <c r="AT307" s="54">
        <v>3.6100593084193822</v>
      </c>
      <c r="AU307" s="54">
        <v>2.6600447045486346</v>
      </c>
      <c r="AV307" s="55">
        <v>3.6057195159943585</v>
      </c>
      <c r="AW307" s="55">
        <v>2.7400447045486347</v>
      </c>
      <c r="AX307" s="56">
        <v>0.11005930841939238</v>
      </c>
      <c r="AY307" s="56">
        <v>0.21004470454864466</v>
      </c>
      <c r="AZ307" s="56">
        <v>0.32010401296803703</v>
      </c>
      <c r="BA307" s="56">
        <v>-9.998539612925228E-2</v>
      </c>
      <c r="BB307" s="61">
        <v>-183</v>
      </c>
      <c r="BC307" s="57">
        <v>152</v>
      </c>
      <c r="BD307" s="57">
        <v>123</v>
      </c>
      <c r="BE307" s="57">
        <v>-105</v>
      </c>
      <c r="BF307" s="95">
        <v>0.64698392774109548</v>
      </c>
      <c r="BG307" s="58">
        <v>0.39647881411488284</v>
      </c>
      <c r="BH307" s="58">
        <v>0.44795910073649575</v>
      </c>
      <c r="BI307" s="58">
        <v>0.51140092195254261</v>
      </c>
      <c r="BJ307" s="57">
        <v>-174</v>
      </c>
      <c r="BK307" s="57">
        <v>159</v>
      </c>
      <c r="BL307" s="57">
        <v>130</v>
      </c>
      <c r="BM307" s="57">
        <v>100</v>
      </c>
      <c r="BN307" s="58">
        <v>0.63539824190611305</v>
      </c>
      <c r="BO307" s="58">
        <v>0.38648773497719335</v>
      </c>
      <c r="BP307" s="58">
        <v>0.43561488586823782</v>
      </c>
      <c r="BQ307" s="58">
        <v>0.49925565449210463</v>
      </c>
      <c r="BR307" s="36">
        <v>2.2000000000000002</v>
      </c>
      <c r="BS307" s="36">
        <v>2.5</v>
      </c>
      <c r="BT307" s="36">
        <v>0.44353999999999999</v>
      </c>
      <c r="BU307" s="36">
        <v>0.66263000000000005</v>
      </c>
      <c r="BV307" s="36">
        <v>0.73437067083374896</v>
      </c>
      <c r="BW307" s="36">
        <v>0.76032</v>
      </c>
    </row>
    <row r="308" spans="1:75" s="36" customFormat="1" ht="16.75" customHeight="1" x14ac:dyDescent="0.2">
      <c r="A308" s="36" t="s">
        <v>577</v>
      </c>
      <c r="B308" s="36">
        <v>2025020124</v>
      </c>
      <c r="C308" s="35">
        <v>45954</v>
      </c>
      <c r="D308" s="45" t="s">
        <v>6</v>
      </c>
      <c r="E308" s="36" t="s">
        <v>40</v>
      </c>
      <c r="F308" s="45">
        <v>0</v>
      </c>
      <c r="G308" s="45">
        <v>1</v>
      </c>
      <c r="H308" s="36" t="s">
        <v>26</v>
      </c>
      <c r="I308" s="36" t="s">
        <v>368</v>
      </c>
      <c r="J308" s="46" t="s">
        <v>183</v>
      </c>
      <c r="K308" s="47">
        <v>2.98</v>
      </c>
      <c r="L308" s="48">
        <v>0.15</v>
      </c>
      <c r="M308" s="49">
        <v>0.1</v>
      </c>
      <c r="N308" s="36">
        <v>2.19999999999999</v>
      </c>
      <c r="O308" s="36">
        <v>4.0499999999999901</v>
      </c>
      <c r="P308" s="70">
        <v>2.4</v>
      </c>
      <c r="Q308" s="36">
        <v>4.0499999999999901</v>
      </c>
      <c r="R308" s="50">
        <v>2.5533886011617897</v>
      </c>
      <c r="S308" s="50">
        <v>3.5837887484920792</v>
      </c>
      <c r="T308" s="50">
        <v>2.7855148376310561</v>
      </c>
      <c r="U308" s="50">
        <v>3.5837887484920792</v>
      </c>
      <c r="V308" s="50">
        <v>0.95</v>
      </c>
      <c r="W308" s="50">
        <v>0.92554174501717079</v>
      </c>
      <c r="X308" s="50">
        <v>0.92953020134228193</v>
      </c>
      <c r="Y308" s="50">
        <v>1.0536912751677854</v>
      </c>
      <c r="Z308" s="50">
        <v>1</v>
      </c>
      <c r="AA308" s="51">
        <v>1</v>
      </c>
      <c r="AB308" s="51">
        <v>1</v>
      </c>
      <c r="AC308" s="51">
        <v>1</v>
      </c>
      <c r="AD308" s="51">
        <v>1</v>
      </c>
      <c r="AE308" s="51">
        <v>1</v>
      </c>
      <c r="AF308" s="51">
        <v>1</v>
      </c>
      <c r="AG308" s="52">
        <v>1</v>
      </c>
      <c r="AH308" s="52">
        <v>1</v>
      </c>
      <c r="AI308" s="53">
        <v>232</v>
      </c>
      <c r="AJ308" s="53">
        <v>158</v>
      </c>
      <c r="AK308" s="51">
        <v>2.62</v>
      </c>
      <c r="AL308" s="51">
        <v>2.6134901837213071</v>
      </c>
      <c r="AM308" s="51">
        <v>3.5869615874407206</v>
      </c>
      <c r="AN308" s="51">
        <v>3.5864856615984242</v>
      </c>
      <c r="AO308" s="51">
        <v>3.5008397530285489</v>
      </c>
      <c r="AP308" s="51">
        <v>3.5132821023480783</v>
      </c>
      <c r="AQ308" s="51">
        <v>3.5869615874407206</v>
      </c>
      <c r="AR308" s="67">
        <v>-0.08</v>
      </c>
      <c r="AS308" s="96"/>
      <c r="AT308" s="54">
        <v>2.2370459713684037</v>
      </c>
      <c r="AU308" s="54">
        <v>4.0882129118556971</v>
      </c>
      <c r="AV308" s="55">
        <v>2.3170459713684037</v>
      </c>
      <c r="AW308" s="55">
        <v>4.0535855901794902</v>
      </c>
      <c r="AX308" s="56">
        <v>3.7045971368413699E-2</v>
      </c>
      <c r="AY308" s="56">
        <v>3.8212911855707077E-2</v>
      </c>
      <c r="AZ308" s="56">
        <v>7.5258883224120776E-2</v>
      </c>
      <c r="BA308" s="56">
        <v>-1.1669404872933775E-3</v>
      </c>
      <c r="BB308" s="61">
        <v>322</v>
      </c>
      <c r="BC308" s="57">
        <v>-157</v>
      </c>
      <c r="BD308" s="57">
        <v>-126</v>
      </c>
      <c r="BE308" s="57">
        <v>104</v>
      </c>
      <c r="BF308" s="95">
        <v>0.23677036846299843</v>
      </c>
      <c r="BG308" s="58">
        <v>0.61149070117459781</v>
      </c>
      <c r="BH308" s="58">
        <v>0.557754646456188</v>
      </c>
      <c r="BI308" s="58">
        <v>0.48998878630708997</v>
      </c>
      <c r="BJ308" s="57">
        <v>298</v>
      </c>
      <c r="BK308" s="57">
        <v>-161</v>
      </c>
      <c r="BL308" s="57">
        <v>-129</v>
      </c>
      <c r="BM308" s="57">
        <v>102</v>
      </c>
      <c r="BN308" s="58">
        <v>0.25123739027312181</v>
      </c>
      <c r="BO308" s="58">
        <v>0.6171013339558763</v>
      </c>
      <c r="BP308" s="58">
        <v>0.56422982048863812</v>
      </c>
      <c r="BQ308" s="58">
        <v>0.49578732036659101</v>
      </c>
      <c r="BR308" s="36">
        <v>2.2000000000000002</v>
      </c>
      <c r="BS308" s="36">
        <v>2.5499999999999998</v>
      </c>
      <c r="BT308" s="36">
        <v>0.43414999999999998</v>
      </c>
      <c r="BU308" s="36">
        <v>0.65295999999999998</v>
      </c>
      <c r="BV308" s="36">
        <v>0.72396664892673401</v>
      </c>
      <c r="BW308" s="36">
        <v>0.75104000000000004</v>
      </c>
    </row>
    <row r="309" spans="1:75" s="36" customFormat="1" ht="16.75" customHeight="1" x14ac:dyDescent="0.2">
      <c r="A309" s="36" t="s">
        <v>578</v>
      </c>
      <c r="B309" s="36">
        <v>2025020124</v>
      </c>
      <c r="C309" s="35">
        <v>45954</v>
      </c>
      <c r="D309" s="45" t="s">
        <v>9</v>
      </c>
      <c r="E309" s="36" t="s">
        <v>4</v>
      </c>
      <c r="F309" s="45">
        <v>1</v>
      </c>
      <c r="G309" s="45">
        <v>0</v>
      </c>
      <c r="H309" s="36" t="s">
        <v>27</v>
      </c>
      <c r="I309" s="36" t="s">
        <v>415</v>
      </c>
      <c r="J309" s="46" t="s">
        <v>174</v>
      </c>
      <c r="K309" s="47">
        <v>2.98</v>
      </c>
      <c r="L309" s="48">
        <v>0.15</v>
      </c>
      <c r="M309" s="49">
        <v>0.1</v>
      </c>
      <c r="N309" s="36">
        <v>4.0499999999999901</v>
      </c>
      <c r="O309" s="36">
        <v>2.19999999999999</v>
      </c>
      <c r="P309" s="70">
        <v>4.0499999999999901</v>
      </c>
      <c r="Q309" s="36">
        <v>2.4</v>
      </c>
      <c r="R309" s="50">
        <v>3.1372225199362003</v>
      </c>
      <c r="S309" s="50">
        <v>2.6995749714573121</v>
      </c>
      <c r="T309" s="50">
        <v>3.1372225199362003</v>
      </c>
      <c r="U309" s="50">
        <v>2.9449908779534448</v>
      </c>
      <c r="V309" s="50">
        <v>1.05</v>
      </c>
      <c r="W309" s="50">
        <v>1.0725047827848808</v>
      </c>
      <c r="X309" s="50">
        <v>1.2036783850472217</v>
      </c>
      <c r="Y309" s="50">
        <v>0.87919463087248328</v>
      </c>
      <c r="Z309" s="50">
        <v>1.0014891507728363</v>
      </c>
      <c r="AA309" s="51">
        <v>1</v>
      </c>
      <c r="AB309" s="51">
        <v>1</v>
      </c>
      <c r="AC309" s="51">
        <v>1</v>
      </c>
      <c r="AD309" s="51">
        <v>1</v>
      </c>
      <c r="AE309" s="51">
        <v>1</v>
      </c>
      <c r="AF309" s="51">
        <v>1</v>
      </c>
      <c r="AG309" s="52">
        <v>1.01</v>
      </c>
      <c r="AH309" s="52">
        <v>1</v>
      </c>
      <c r="AI309" s="53">
        <v>217</v>
      </c>
      <c r="AJ309" s="53">
        <v>156</v>
      </c>
      <c r="AK309" s="51">
        <v>3.14</v>
      </c>
      <c r="AL309" s="51">
        <v>3.1395833779904301</v>
      </c>
      <c r="AM309" s="51">
        <v>2.77</v>
      </c>
      <c r="AN309" s="51">
        <v>2.7594362457185966</v>
      </c>
      <c r="AO309" s="51">
        <v>2.813788898728744</v>
      </c>
      <c r="AP309" s="51">
        <v>2.7972598207612904</v>
      </c>
      <c r="AQ309" s="51">
        <v>2.7741249476407566</v>
      </c>
      <c r="AR309" s="67">
        <v>0.08</v>
      </c>
      <c r="AS309" s="96"/>
      <c r="AT309" s="54">
        <v>4.0882129118556971</v>
      </c>
      <c r="AU309" s="54">
        <v>2.2370459713684037</v>
      </c>
      <c r="AV309" s="55">
        <v>4.0535855901794902</v>
      </c>
      <c r="AW309" s="55">
        <v>2.3170459713684037</v>
      </c>
      <c r="AX309" s="56">
        <v>3.8212911855707077E-2</v>
      </c>
      <c r="AY309" s="56">
        <v>3.7045971368413699E-2</v>
      </c>
      <c r="AZ309" s="56">
        <v>7.5258883224120776E-2</v>
      </c>
      <c r="BA309" s="56">
        <v>1.1669404872933775E-3</v>
      </c>
      <c r="BB309" s="61">
        <v>-322</v>
      </c>
      <c r="BC309" s="57">
        <v>157</v>
      </c>
      <c r="BD309" s="57">
        <v>126</v>
      </c>
      <c r="BE309" s="57">
        <v>-104</v>
      </c>
      <c r="BF309" s="95">
        <v>0.76322963153700152</v>
      </c>
      <c r="BG309" s="58">
        <v>0.38850929882540214</v>
      </c>
      <c r="BH309" s="58">
        <v>0.442245353543812</v>
      </c>
      <c r="BI309" s="58">
        <v>0.51001121369291003</v>
      </c>
      <c r="BJ309" s="57">
        <v>-298</v>
      </c>
      <c r="BK309" s="57">
        <v>161</v>
      </c>
      <c r="BL309" s="57">
        <v>129</v>
      </c>
      <c r="BM309" s="57">
        <v>-102</v>
      </c>
      <c r="BN309" s="58">
        <v>0.74876260972687825</v>
      </c>
      <c r="BO309" s="58">
        <v>0.3828986660441237</v>
      </c>
      <c r="BP309" s="58">
        <v>0.43577017951136188</v>
      </c>
      <c r="BQ309" s="58">
        <v>0.50421267963340899</v>
      </c>
      <c r="BR309" s="36">
        <v>2.2000000000000002</v>
      </c>
      <c r="BS309" s="36">
        <v>2.6</v>
      </c>
      <c r="BT309" s="36">
        <v>0.42858000000000002</v>
      </c>
      <c r="BU309" s="36">
        <v>0.64453000000000005</v>
      </c>
      <c r="BV309" s="36">
        <v>0.71754764873530397</v>
      </c>
      <c r="BW309" s="36">
        <v>0.74629000000000001</v>
      </c>
    </row>
    <row r="310" spans="1:75" s="36" customFormat="1" ht="16.75" customHeight="1" x14ac:dyDescent="0.2">
      <c r="A310" s="36" t="s">
        <v>579</v>
      </c>
      <c r="B310" s="36">
        <v>2025020125</v>
      </c>
      <c r="C310" s="35">
        <v>45954</v>
      </c>
      <c r="D310" s="45" t="s">
        <v>6</v>
      </c>
      <c r="E310" s="36" t="s">
        <v>49</v>
      </c>
      <c r="F310" s="45">
        <v>2</v>
      </c>
      <c r="G310" s="45">
        <v>2</v>
      </c>
      <c r="H310" s="36" t="s">
        <v>8</v>
      </c>
      <c r="I310" s="36" t="s">
        <v>350</v>
      </c>
      <c r="J310" s="46" t="s">
        <v>197</v>
      </c>
      <c r="K310" s="47">
        <v>2.98</v>
      </c>
      <c r="L310" s="48">
        <v>0.15</v>
      </c>
      <c r="M310" s="49">
        <v>0.1</v>
      </c>
      <c r="N310" s="36">
        <v>3.0999999999999899</v>
      </c>
      <c r="O310" s="36">
        <v>3.0499999999999901</v>
      </c>
      <c r="P310" s="70">
        <v>2.9</v>
      </c>
      <c r="Q310" s="36">
        <v>4.4000000000000004</v>
      </c>
      <c r="R310" s="50">
        <v>3.1093947375138851</v>
      </c>
      <c r="S310" s="50">
        <v>2.9023897525669997</v>
      </c>
      <c r="T310" s="50">
        <v>2.908788625416225</v>
      </c>
      <c r="U310" s="50">
        <v>4.1870540692769982</v>
      </c>
      <c r="V310" s="50">
        <v>0.96</v>
      </c>
      <c r="W310" s="50">
        <v>0.95702751457800772</v>
      </c>
      <c r="X310" s="50">
        <v>1.0469798657718121</v>
      </c>
      <c r="Y310" s="50">
        <v>1.034769926101021</v>
      </c>
      <c r="Z310" s="50">
        <v>0.98320944204962091</v>
      </c>
      <c r="AA310" s="51">
        <v>1</v>
      </c>
      <c r="AB310" s="51">
        <v>1</v>
      </c>
      <c r="AC310" s="51">
        <v>1</v>
      </c>
      <c r="AD310" s="51">
        <v>1</v>
      </c>
      <c r="AE310" s="51">
        <v>1</v>
      </c>
      <c r="AF310" s="51">
        <v>1</v>
      </c>
      <c r="AG310" s="52">
        <v>1</v>
      </c>
      <c r="AH310" s="52">
        <v>1</v>
      </c>
      <c r="AI310" s="53">
        <v>203</v>
      </c>
      <c r="AJ310" s="53">
        <v>161</v>
      </c>
      <c r="AK310" s="51">
        <v>3.0844590397197065</v>
      </c>
      <c r="AL310" s="51">
        <v>3.0851903027073684</v>
      </c>
      <c r="AM310" s="51">
        <v>2.8868431521364899</v>
      </c>
      <c r="AN310" s="51">
        <v>2.8891751422010663</v>
      </c>
      <c r="AO310" s="51">
        <v>2.8368219056332138</v>
      </c>
      <c r="AP310" s="51">
        <v>2.8393471711730225</v>
      </c>
      <c r="AQ310" s="51">
        <v>2.8383714448968873</v>
      </c>
      <c r="AR310" s="67">
        <v>0</v>
      </c>
      <c r="AS310" s="96"/>
      <c r="AT310" s="54">
        <v>3.0846908916743701</v>
      </c>
      <c r="AU310" s="54">
        <v>3.0178305990659884</v>
      </c>
      <c r="AV310" s="55">
        <v>3.0846908916743701</v>
      </c>
      <c r="AW310" s="55">
        <v>3.0336627278362096</v>
      </c>
      <c r="AX310" s="56">
        <v>-1.5309108325619825E-2</v>
      </c>
      <c r="AY310" s="56">
        <v>-3.2169400934001668E-2</v>
      </c>
      <c r="AZ310" s="56">
        <v>-4.7478509259621493E-2</v>
      </c>
      <c r="BA310" s="56">
        <v>1.6860292608381844E-2</v>
      </c>
      <c r="BB310" s="61">
        <v>-106</v>
      </c>
      <c r="BC310" s="57">
        <v>-137</v>
      </c>
      <c r="BD310" s="57">
        <v>-110</v>
      </c>
      <c r="BE310" s="57">
        <v>115</v>
      </c>
      <c r="BF310" s="95">
        <v>0.51484595185680615</v>
      </c>
      <c r="BG310" s="58">
        <v>0.57767578629406369</v>
      </c>
      <c r="BH310" s="58">
        <v>0.52368251664886412</v>
      </c>
      <c r="BI310" s="58">
        <v>0.46433054999952428</v>
      </c>
      <c r="BJ310" s="57">
        <v>-105</v>
      </c>
      <c r="BK310" s="57">
        <v>-138</v>
      </c>
      <c r="BL310" s="57">
        <v>-111</v>
      </c>
      <c r="BM310" s="57">
        <v>114</v>
      </c>
      <c r="BN310" s="58">
        <v>0.51334206758095102</v>
      </c>
      <c r="BO310" s="58">
        <v>0.58027855120202576</v>
      </c>
      <c r="BP310" s="58">
        <v>0.52683087704557097</v>
      </c>
      <c r="BQ310" s="58">
        <v>0.4673311999893659</v>
      </c>
      <c r="BR310" s="36">
        <v>2.2000000000000002</v>
      </c>
      <c r="BS310" s="36">
        <v>2.65</v>
      </c>
      <c r="BT310" s="36">
        <v>0.42060999999999998</v>
      </c>
      <c r="BU310" s="36">
        <v>0.63683000000000001</v>
      </c>
      <c r="BV310" s="36">
        <v>0.70979714667855498</v>
      </c>
      <c r="BW310" s="36">
        <v>0.73963000000000001</v>
      </c>
    </row>
    <row r="311" spans="1:75" s="36" customFormat="1" ht="16.75" customHeight="1" x14ac:dyDescent="0.2">
      <c r="A311" s="36" t="s">
        <v>580</v>
      </c>
      <c r="B311" s="36">
        <v>2025020125</v>
      </c>
      <c r="C311" s="35">
        <v>45954</v>
      </c>
      <c r="D311" s="45" t="s">
        <v>9</v>
      </c>
      <c r="E311" s="36" t="s">
        <v>32</v>
      </c>
      <c r="F311" s="45">
        <v>2</v>
      </c>
      <c r="G311" s="45">
        <v>2</v>
      </c>
      <c r="H311" s="36" t="s">
        <v>11</v>
      </c>
      <c r="I311" s="36" t="s">
        <v>417</v>
      </c>
      <c r="J311" s="46" t="s">
        <v>227</v>
      </c>
      <c r="K311" s="47">
        <v>2.98</v>
      </c>
      <c r="L311" s="48">
        <v>0.15</v>
      </c>
      <c r="M311" s="49">
        <v>0.1</v>
      </c>
      <c r="N311" s="36">
        <v>3.0499999999999901</v>
      </c>
      <c r="O311" s="36">
        <v>3.0999999999999899</v>
      </c>
      <c r="P311" s="70">
        <v>4.4000000000000004</v>
      </c>
      <c r="Q311" s="36">
        <v>2.9</v>
      </c>
      <c r="R311" s="50">
        <v>3.1002206580295684</v>
      </c>
      <c r="S311" s="50">
        <v>3.1452230216436621</v>
      </c>
      <c r="T311" s="50">
        <v>4.4724494738787381</v>
      </c>
      <c r="U311" s="50">
        <v>2.9423054073440809</v>
      </c>
      <c r="V311" s="50">
        <v>1.0275000000000001</v>
      </c>
      <c r="W311" s="50">
        <v>1.0328904656929507</v>
      </c>
      <c r="X311" s="50">
        <v>0.96873931279747982</v>
      </c>
      <c r="Y311" s="50">
        <v>1.0350533690334585</v>
      </c>
      <c r="Z311" s="50">
        <v>0.995</v>
      </c>
      <c r="AA311" s="51">
        <v>1</v>
      </c>
      <c r="AB311" s="51">
        <v>1</v>
      </c>
      <c r="AC311" s="51">
        <v>1</v>
      </c>
      <c r="AD311" s="51">
        <v>1</v>
      </c>
      <c r="AE311" s="51">
        <v>1</v>
      </c>
      <c r="AF311" s="51">
        <v>1</v>
      </c>
      <c r="AG311" s="52">
        <v>1</v>
      </c>
      <c r="AH311" s="52">
        <v>1</v>
      </c>
      <c r="AI311" s="53">
        <v>210</v>
      </c>
      <c r="AJ311" s="53">
        <v>127</v>
      </c>
      <c r="AK311" s="51">
        <v>3.0836143797810429</v>
      </c>
      <c r="AL311" s="51">
        <v>3.106688753756059</v>
      </c>
      <c r="AM311" s="51">
        <v>3.12</v>
      </c>
      <c r="AN311" s="51">
        <v>3.1237834532465496</v>
      </c>
      <c r="AO311" s="51">
        <v>3.1771316949682253</v>
      </c>
      <c r="AP311" s="51">
        <v>3.1699864767033081</v>
      </c>
      <c r="AQ311" s="51">
        <v>3.1044</v>
      </c>
      <c r="AR311" s="67">
        <v>0</v>
      </c>
      <c r="AS311" s="96"/>
      <c r="AT311" s="54">
        <v>3.0178305990659884</v>
      </c>
      <c r="AU311" s="54">
        <v>3.0846908916743701</v>
      </c>
      <c r="AV311" s="55">
        <v>3.0336627278362096</v>
      </c>
      <c r="AW311" s="55">
        <v>3.0846908916743701</v>
      </c>
      <c r="AX311" s="56">
        <v>-3.2169400934001668E-2</v>
      </c>
      <c r="AY311" s="56">
        <v>-1.5309108325619825E-2</v>
      </c>
      <c r="AZ311" s="56">
        <v>-4.7478509259621493E-2</v>
      </c>
      <c r="BA311" s="56">
        <v>-1.6860292608381844E-2</v>
      </c>
      <c r="BB311" s="61">
        <v>106</v>
      </c>
      <c r="BC311" s="57">
        <v>137</v>
      </c>
      <c r="BD311" s="57">
        <v>110</v>
      </c>
      <c r="BE311" s="57">
        <v>-115</v>
      </c>
      <c r="BF311" s="95">
        <v>0.48515404814319385</v>
      </c>
      <c r="BG311" s="58">
        <v>0.42232421370593631</v>
      </c>
      <c r="BH311" s="58">
        <v>0.47631748335113594</v>
      </c>
      <c r="BI311" s="58">
        <v>0.53566945000047572</v>
      </c>
      <c r="BJ311" s="57">
        <v>105</v>
      </c>
      <c r="BK311" s="57">
        <v>138</v>
      </c>
      <c r="BL311" s="57">
        <v>111</v>
      </c>
      <c r="BM311" s="57">
        <v>-114</v>
      </c>
      <c r="BN311" s="58">
        <v>0.48665793241904898</v>
      </c>
      <c r="BO311" s="58">
        <v>0.41972144879797424</v>
      </c>
      <c r="BP311" s="58">
        <v>0.47316912295442903</v>
      </c>
      <c r="BQ311" s="58">
        <v>0.5326688000106341</v>
      </c>
      <c r="BR311" s="36">
        <v>2.2000000000000002</v>
      </c>
      <c r="BS311" s="36">
        <v>2.7</v>
      </c>
      <c r="BT311" s="36">
        <v>0.41027999999999998</v>
      </c>
      <c r="BU311" s="36">
        <v>0.62477000000000005</v>
      </c>
      <c r="BV311" s="36">
        <v>0.699246773886669</v>
      </c>
      <c r="BW311" s="36">
        <v>0.73128000000000004</v>
      </c>
    </row>
    <row r="312" spans="1:75" s="36" customFormat="1" ht="17.5" customHeight="1" x14ac:dyDescent="0.2">
      <c r="A312" s="36" t="s">
        <v>581</v>
      </c>
      <c r="B312" s="36">
        <v>2025020123</v>
      </c>
      <c r="C312" s="35">
        <v>45954</v>
      </c>
      <c r="D312" s="45" t="s">
        <v>6</v>
      </c>
      <c r="E312" s="36" t="s">
        <v>18</v>
      </c>
      <c r="F312" s="45">
        <v>2</v>
      </c>
      <c r="G312" s="45">
        <v>1</v>
      </c>
      <c r="H312" s="36" t="s">
        <v>44</v>
      </c>
      <c r="I312" s="36" t="s">
        <v>346</v>
      </c>
      <c r="J312" s="46" t="s">
        <v>189</v>
      </c>
      <c r="K312" s="47">
        <v>2.98</v>
      </c>
      <c r="L312" s="48">
        <v>0.15</v>
      </c>
      <c r="M312" s="49">
        <v>0.1</v>
      </c>
      <c r="N312" s="36">
        <v>3.19999999999999</v>
      </c>
      <c r="O312" s="36">
        <v>3.0499999999999901</v>
      </c>
      <c r="P312" s="70">
        <v>2.7</v>
      </c>
      <c r="Q312" s="36">
        <v>2.75</v>
      </c>
      <c r="R312" s="50">
        <v>3.0782795601210911</v>
      </c>
      <c r="S312" s="50">
        <v>3.0508780899190846</v>
      </c>
      <c r="T312" s="50">
        <v>2.5972983788521784</v>
      </c>
      <c r="U312" s="50">
        <v>2.7507917204188557</v>
      </c>
      <c r="V312" s="50">
        <v>0.96</v>
      </c>
      <c r="W312" s="50">
        <v>0.96305398776725637</v>
      </c>
      <c r="X312" s="50">
        <v>1.0794220510204171</v>
      </c>
      <c r="Y312" s="50">
        <v>0.99755360756513445</v>
      </c>
      <c r="Z312" s="50">
        <v>0.99</v>
      </c>
      <c r="AA312" s="51">
        <v>0.98</v>
      </c>
      <c r="AB312" s="51">
        <v>1.03</v>
      </c>
      <c r="AC312" s="51">
        <v>1</v>
      </c>
      <c r="AD312" s="51">
        <v>1</v>
      </c>
      <c r="AE312" s="51">
        <v>1</v>
      </c>
      <c r="AF312" s="51">
        <v>1</v>
      </c>
      <c r="AG312" s="52">
        <v>1.01</v>
      </c>
      <c r="AH312" s="52">
        <v>1</v>
      </c>
      <c r="AI312" s="53">
        <v>199</v>
      </c>
      <c r="AJ312" s="53">
        <v>157</v>
      </c>
      <c r="AK312" s="51">
        <v>3.07</v>
      </c>
      <c r="AL312" s="51">
        <v>3.0640272162991296</v>
      </c>
      <c r="AM312" s="51">
        <v>2.87</v>
      </c>
      <c r="AN312" s="51">
        <v>2.8971317134878629</v>
      </c>
      <c r="AO312" s="51">
        <v>2.8558653232420368</v>
      </c>
      <c r="AP312" s="51">
        <v>2.8805409211087154</v>
      </c>
      <c r="AQ312" s="51">
        <v>2.8412999999999999</v>
      </c>
      <c r="AR312" s="67">
        <v>0</v>
      </c>
      <c r="AS312" s="96"/>
      <c r="AT312" s="54">
        <v>3.1488236875459457</v>
      </c>
      <c r="AU312" s="54">
        <v>2.961126664511021</v>
      </c>
      <c r="AV312" s="55">
        <v>3.1176472153920254</v>
      </c>
      <c r="AW312" s="55">
        <v>2.9552491886816412</v>
      </c>
      <c r="AX312" s="56">
        <v>-5.1176312454044304E-2</v>
      </c>
      <c r="AY312" s="56">
        <v>-8.887333548896903E-2</v>
      </c>
      <c r="AZ312" s="56">
        <v>-0.14004964794301333</v>
      </c>
      <c r="BA312" s="56">
        <v>3.7697023034924726E-2</v>
      </c>
      <c r="BB312" s="61">
        <v>-114</v>
      </c>
      <c r="BC312" s="57">
        <v>-138</v>
      </c>
      <c r="BD312" s="57">
        <v>-111</v>
      </c>
      <c r="BE312" s="57">
        <v>114</v>
      </c>
      <c r="BF312" s="95">
        <v>0.53203155792054657</v>
      </c>
      <c r="BG312" s="58">
        <v>0.57983530768463509</v>
      </c>
      <c r="BH312" s="58">
        <v>0.52647583766362505</v>
      </c>
      <c r="BI312" s="58">
        <v>0.46715042867569101</v>
      </c>
      <c r="BJ312" s="57">
        <v>-113</v>
      </c>
      <c r="BK312" s="57">
        <v>-134</v>
      </c>
      <c r="BL312" s="57">
        <v>-107</v>
      </c>
      <c r="BM312" s="57">
        <v>118</v>
      </c>
      <c r="BN312" s="58">
        <v>0.53060030891319943</v>
      </c>
      <c r="BO312" s="58">
        <v>0.57214901716229405</v>
      </c>
      <c r="BP312" s="58">
        <v>0.51792541724822372</v>
      </c>
      <c r="BQ312" s="58">
        <v>0.45966571374417498</v>
      </c>
      <c r="BR312" s="36">
        <v>2.2000000000000002</v>
      </c>
      <c r="BS312" s="36">
        <v>2.75</v>
      </c>
      <c r="BT312" s="36">
        <v>0.40159</v>
      </c>
      <c r="BU312" s="36">
        <v>0.61919999999999997</v>
      </c>
      <c r="BV312" s="36">
        <v>0.69269493231905099</v>
      </c>
      <c r="BW312" s="36">
        <v>0.72529999999999994</v>
      </c>
    </row>
    <row r="313" spans="1:75" s="36" customFormat="1" ht="16.75" customHeight="1" x14ac:dyDescent="0.2">
      <c r="A313" s="36" t="s">
        <v>582</v>
      </c>
      <c r="B313" s="36">
        <v>2025020123</v>
      </c>
      <c r="C313" s="35">
        <v>45954</v>
      </c>
      <c r="D313" s="45" t="s">
        <v>9</v>
      </c>
      <c r="E313" s="36" t="s">
        <v>5</v>
      </c>
      <c r="F313" s="45">
        <v>1</v>
      </c>
      <c r="G313" s="45">
        <v>2</v>
      </c>
      <c r="H313" s="36" t="s">
        <v>45</v>
      </c>
      <c r="I313" s="36" t="s">
        <v>322</v>
      </c>
      <c r="J313" s="46" t="s">
        <v>274</v>
      </c>
      <c r="K313" s="47">
        <v>2.98</v>
      </c>
      <c r="L313" s="48">
        <v>0.15</v>
      </c>
      <c r="M313" s="49">
        <v>0.1</v>
      </c>
      <c r="N313" s="36">
        <v>3.0499999999999901</v>
      </c>
      <c r="O313" s="36">
        <v>3.19999999999999</v>
      </c>
      <c r="P313" s="70">
        <v>2.75</v>
      </c>
      <c r="Q313" s="36">
        <v>2.7</v>
      </c>
      <c r="R313" s="50">
        <v>3.0066599725013856</v>
      </c>
      <c r="S313" s="50">
        <v>3.2911763785389896</v>
      </c>
      <c r="T313" s="50">
        <v>2.7109229260258489</v>
      </c>
      <c r="U313" s="50">
        <v>2.7769300693922809</v>
      </c>
      <c r="V313" s="50">
        <v>1.0349999999999999</v>
      </c>
      <c r="W313" s="50">
        <v>1.0329456510400874</v>
      </c>
      <c r="X313" s="50">
        <v>0.96308724832214765</v>
      </c>
      <c r="Y313" s="50">
        <v>1.0302013422818792</v>
      </c>
      <c r="Z313" s="50">
        <v>1</v>
      </c>
      <c r="AA313" s="51">
        <v>0.98</v>
      </c>
      <c r="AB313" s="51">
        <v>1</v>
      </c>
      <c r="AC313" s="51">
        <v>1</v>
      </c>
      <c r="AD313" s="51">
        <v>1</v>
      </c>
      <c r="AE313" s="51">
        <v>1</v>
      </c>
      <c r="AF313" s="51">
        <v>1</v>
      </c>
      <c r="AG313" s="52">
        <v>1</v>
      </c>
      <c r="AH313" s="52">
        <v>1</v>
      </c>
      <c r="AI313" s="53">
        <v>219</v>
      </c>
      <c r="AJ313" s="53">
        <v>177</v>
      </c>
      <c r="AK313" s="51">
        <v>2.9727097505441007</v>
      </c>
      <c r="AL313" s="51">
        <v>2.9733662281405602</v>
      </c>
      <c r="AM313" s="51">
        <v>3.216677712040843</v>
      </c>
      <c r="AN313" s="51">
        <v>3.227852512015565</v>
      </c>
      <c r="AO313" s="51">
        <v>3.2797654600598625</v>
      </c>
      <c r="AP313" s="51">
        <v>3.2814770978317314</v>
      </c>
      <c r="AQ313" s="51">
        <v>3.216677712040843</v>
      </c>
      <c r="AR313" s="67">
        <v>0</v>
      </c>
      <c r="AS313" s="96"/>
      <c r="AT313" s="54">
        <v>2.961126664511021</v>
      </c>
      <c r="AU313" s="54">
        <v>3.1488236875459457</v>
      </c>
      <c r="AV313" s="55">
        <v>2.9552491886816412</v>
      </c>
      <c r="AW313" s="55">
        <v>3.1176472153920254</v>
      </c>
      <c r="AX313" s="56">
        <v>-8.887333548896903E-2</v>
      </c>
      <c r="AY313" s="56">
        <v>-5.1176312454044304E-2</v>
      </c>
      <c r="AZ313" s="56">
        <v>-0.14004964794301333</v>
      </c>
      <c r="BA313" s="56">
        <v>-3.7697023034924726E-2</v>
      </c>
      <c r="BB313" s="61">
        <v>114</v>
      </c>
      <c r="BC313" s="57">
        <v>138</v>
      </c>
      <c r="BD313" s="57">
        <v>111</v>
      </c>
      <c r="BE313" s="57">
        <v>-114</v>
      </c>
      <c r="BF313" s="95">
        <v>0.46796844207945343</v>
      </c>
      <c r="BG313" s="58">
        <v>0.42016469231536491</v>
      </c>
      <c r="BH313" s="58">
        <v>0.47352416233637495</v>
      </c>
      <c r="BI313" s="58">
        <v>0.53284957132430899</v>
      </c>
      <c r="BJ313" s="57">
        <v>113</v>
      </c>
      <c r="BK313" s="57">
        <v>134</v>
      </c>
      <c r="BL313" s="57">
        <v>107</v>
      </c>
      <c r="BM313" s="57">
        <v>-118</v>
      </c>
      <c r="BN313" s="58">
        <v>0.46939969108680057</v>
      </c>
      <c r="BO313" s="58">
        <v>0.42785098283770595</v>
      </c>
      <c r="BP313" s="58">
        <v>0.48207458275177628</v>
      </c>
      <c r="BQ313" s="58">
        <v>0.54033428625582502</v>
      </c>
      <c r="BR313" s="36">
        <v>2.2000000000000002</v>
      </c>
      <c r="BS313" s="36">
        <v>2.8</v>
      </c>
      <c r="BT313" s="36">
        <v>0.39602999999999999</v>
      </c>
      <c r="BU313" s="36">
        <v>0.60845000000000005</v>
      </c>
      <c r="BV313" s="36">
        <v>0.68161450048170602</v>
      </c>
      <c r="BW313" s="36">
        <v>0.71579000000000004</v>
      </c>
    </row>
    <row r="314" spans="1:75" s="36" customFormat="1" ht="16.75" customHeight="1" x14ac:dyDescent="0.2">
      <c r="A314" s="36" t="s">
        <v>583</v>
      </c>
      <c r="B314" s="36">
        <v>2025020126</v>
      </c>
      <c r="C314" s="35">
        <v>45954</v>
      </c>
      <c r="D314" s="45" t="s">
        <v>6</v>
      </c>
      <c r="E314" s="36" t="s">
        <v>22</v>
      </c>
      <c r="F314" s="45">
        <v>1</v>
      </c>
      <c r="G314" s="45">
        <v>0</v>
      </c>
      <c r="H314" s="36" t="s">
        <v>52</v>
      </c>
      <c r="I314" s="36" t="s">
        <v>320</v>
      </c>
      <c r="J314" s="46" t="s">
        <v>151</v>
      </c>
      <c r="K314" s="47">
        <v>2.98</v>
      </c>
      <c r="L314" s="48">
        <v>0.15</v>
      </c>
      <c r="M314" s="49">
        <v>0.1</v>
      </c>
      <c r="N314" s="36">
        <v>2.7499999999999898</v>
      </c>
      <c r="O314" s="36">
        <v>2.9999999999999898</v>
      </c>
      <c r="P314" s="70">
        <v>4.2</v>
      </c>
      <c r="Q314" s="36">
        <v>4.2</v>
      </c>
      <c r="R314" s="50">
        <v>2.698904897791464</v>
      </c>
      <c r="S314" s="50">
        <v>3.0646122708107448</v>
      </c>
      <c r="T314" s="50">
        <v>4.1219638438997057</v>
      </c>
      <c r="U314" s="50">
        <v>4.290457179135057</v>
      </c>
      <c r="V314" s="50">
        <v>1.04</v>
      </c>
      <c r="W314" s="50">
        <v>1.0074936850113505</v>
      </c>
      <c r="X314" s="50">
        <v>0.9309252183564839</v>
      </c>
      <c r="Y314" s="50">
        <v>1.0100671140939597</v>
      </c>
      <c r="Z314" s="50">
        <v>0.96463022508038587</v>
      </c>
      <c r="AA314" s="51">
        <v>1</v>
      </c>
      <c r="AB314" s="51">
        <v>1</v>
      </c>
      <c r="AC314" s="51">
        <v>1</v>
      </c>
      <c r="AD314" s="51">
        <v>1</v>
      </c>
      <c r="AE314" s="51">
        <v>1</v>
      </c>
      <c r="AF314" s="51">
        <v>1</v>
      </c>
      <c r="AG314" s="52">
        <v>0.99</v>
      </c>
      <c r="AH314" s="52">
        <v>1</v>
      </c>
      <c r="AI314" s="53">
        <v>221</v>
      </c>
      <c r="AJ314" s="53">
        <v>179</v>
      </c>
      <c r="AK314" s="51">
        <v>2.68</v>
      </c>
      <c r="AL314" s="51">
        <v>2.7041816188603431</v>
      </c>
      <c r="AM314" s="51">
        <v>3.12</v>
      </c>
      <c r="AN314" s="51">
        <v>3.1116918406216119</v>
      </c>
      <c r="AO314" s="51">
        <v>3.0132582813386217</v>
      </c>
      <c r="AP314" s="51">
        <v>3.0047021828242704</v>
      </c>
      <c r="AQ314" s="51">
        <v>3.009646302250804</v>
      </c>
      <c r="AR314" s="67">
        <v>-0.02</v>
      </c>
      <c r="AS314" s="96"/>
      <c r="AT314" s="54">
        <v>2.7706547321848012</v>
      </c>
      <c r="AU314" s="54">
        <v>3.0903442025076071</v>
      </c>
      <c r="AV314" s="55">
        <v>2.8188431638230314</v>
      </c>
      <c r="AW314" s="55">
        <v>3.0542199707122411</v>
      </c>
      <c r="AX314" s="56">
        <v>2.0654732184811397E-2</v>
      </c>
      <c r="AY314" s="56">
        <v>9.0344202507617322E-2</v>
      </c>
      <c r="AZ314" s="56">
        <v>0.11099893469242872</v>
      </c>
      <c r="BA314" s="56">
        <v>-6.9689470322805924E-2</v>
      </c>
      <c r="BB314" s="61">
        <v>124</v>
      </c>
      <c r="BC314" s="57">
        <v>-117</v>
      </c>
      <c r="BD314" s="57">
        <v>108</v>
      </c>
      <c r="BE314" s="57">
        <v>135</v>
      </c>
      <c r="BF314" s="95">
        <v>0.44618367306162499</v>
      </c>
      <c r="BG314" s="58">
        <v>0.53921737267977421</v>
      </c>
      <c r="BH314" s="58">
        <v>0.48057173740074566</v>
      </c>
      <c r="BI314" s="58">
        <v>0.42630992937017798</v>
      </c>
      <c r="BJ314" s="57">
        <v>119</v>
      </c>
      <c r="BK314" s="57">
        <v>-118</v>
      </c>
      <c r="BL314" s="57">
        <v>107</v>
      </c>
      <c r="BM314" s="57">
        <v>134</v>
      </c>
      <c r="BN314" s="58">
        <v>0.45618852422763584</v>
      </c>
      <c r="BO314" s="58">
        <v>0.5407142024284497</v>
      </c>
      <c r="BP314" s="58">
        <v>0.48199020774713275</v>
      </c>
      <c r="BQ314" s="58">
        <v>0.42734436741261539</v>
      </c>
      <c r="BR314" s="36">
        <v>2.2000000000000002</v>
      </c>
      <c r="BS314" s="36">
        <v>2.85</v>
      </c>
      <c r="BT314" s="36">
        <v>0.38780999999999999</v>
      </c>
      <c r="BU314" s="36">
        <v>0.60129999999999995</v>
      </c>
      <c r="BV314" s="36">
        <v>0.67313720222102802</v>
      </c>
      <c r="BW314" s="36">
        <v>0.70801999999999998</v>
      </c>
    </row>
    <row r="315" spans="1:75" s="36" customFormat="1" ht="16.75" customHeight="1" x14ac:dyDescent="0.2">
      <c r="A315" s="36" t="s">
        <v>584</v>
      </c>
      <c r="B315" s="36">
        <v>2025020126</v>
      </c>
      <c r="C315" s="35">
        <v>45954</v>
      </c>
      <c r="D315" s="45" t="s">
        <v>9</v>
      </c>
      <c r="E315" s="36" t="s">
        <v>16</v>
      </c>
      <c r="F315" s="45">
        <v>0</v>
      </c>
      <c r="G315" s="45">
        <v>1</v>
      </c>
      <c r="H315" s="36" t="s">
        <v>53</v>
      </c>
      <c r="I315" s="36" t="s">
        <v>406</v>
      </c>
      <c r="J315" s="46" t="s">
        <v>200</v>
      </c>
      <c r="K315" s="47">
        <v>2.98</v>
      </c>
      <c r="L315" s="48">
        <v>0.15</v>
      </c>
      <c r="M315" s="49">
        <v>0.1</v>
      </c>
      <c r="N315" s="36">
        <v>2.9999999999999898</v>
      </c>
      <c r="O315" s="36">
        <v>2.7499999999999898</v>
      </c>
      <c r="P315" s="70">
        <v>4.2</v>
      </c>
      <c r="Q315" s="36">
        <v>4.2</v>
      </c>
      <c r="R315" s="50">
        <v>2.9565650433142117</v>
      </c>
      <c r="S315" s="50">
        <v>2.7937262392812348</v>
      </c>
      <c r="T315" s="50">
        <v>4.1391910606399103</v>
      </c>
      <c r="U315" s="50">
        <v>4.2667818927204468</v>
      </c>
      <c r="V315" s="50">
        <v>1</v>
      </c>
      <c r="W315" s="50">
        <v>1.0046958799928625</v>
      </c>
      <c r="X315" s="50">
        <v>1.0469798657718121</v>
      </c>
      <c r="Y315" s="50">
        <v>0.89932885906040272</v>
      </c>
      <c r="Z315" s="50">
        <v>1.0863955660001725</v>
      </c>
      <c r="AA315" s="51">
        <v>1</v>
      </c>
      <c r="AB315" s="51">
        <v>1</v>
      </c>
      <c r="AC315" s="51">
        <v>1</v>
      </c>
      <c r="AD315" s="51">
        <v>1</v>
      </c>
      <c r="AE315" s="51">
        <v>1</v>
      </c>
      <c r="AF315" s="51">
        <v>1</v>
      </c>
      <c r="AG315" s="52">
        <v>1.01</v>
      </c>
      <c r="AH315" s="52">
        <v>1</v>
      </c>
      <c r="AI315" s="53">
        <v>235</v>
      </c>
      <c r="AJ315" s="53">
        <v>42</v>
      </c>
      <c r="AK315" s="51">
        <v>3.01</v>
      </c>
      <c r="AL315" s="51">
        <v>3.0197241467570168</v>
      </c>
      <c r="AM315" s="51">
        <v>2.7741571507023219</v>
      </c>
      <c r="AN315" s="51">
        <v>2.7770925139891589</v>
      </c>
      <c r="AO315" s="51">
        <v>3.1309859540213738</v>
      </c>
      <c r="AP315" s="51">
        <v>3.1166018307641883</v>
      </c>
      <c r="AQ315" s="51">
        <v>3.0138320279106749</v>
      </c>
      <c r="AR315" s="67">
        <v>0.02</v>
      </c>
      <c r="AS315" s="96"/>
      <c r="AT315" s="54">
        <v>3.0903442025076071</v>
      </c>
      <c r="AU315" s="54">
        <v>2.7706547321848012</v>
      </c>
      <c r="AV315" s="55">
        <v>3.0542199707122411</v>
      </c>
      <c r="AW315" s="55">
        <v>2.8188431638230314</v>
      </c>
      <c r="AX315" s="56">
        <v>9.0344202507617322E-2</v>
      </c>
      <c r="AY315" s="56">
        <v>2.0654732184811397E-2</v>
      </c>
      <c r="AZ315" s="56">
        <v>0.11099893469242872</v>
      </c>
      <c r="BA315" s="56">
        <v>6.9689470322805924E-2</v>
      </c>
      <c r="BB315" s="61">
        <v>-124</v>
      </c>
      <c r="BC315" s="57">
        <v>117</v>
      </c>
      <c r="BD315" s="57">
        <v>-108</v>
      </c>
      <c r="BE315" s="57">
        <v>-135</v>
      </c>
      <c r="BF315" s="95">
        <v>0.55381632693837501</v>
      </c>
      <c r="BG315" s="58">
        <v>0.46078262732022579</v>
      </c>
      <c r="BH315" s="58">
        <v>0.51942826259925434</v>
      </c>
      <c r="BI315" s="58">
        <v>0.57369007062982202</v>
      </c>
      <c r="BJ315" s="57">
        <v>-119</v>
      </c>
      <c r="BK315" s="57">
        <v>118</v>
      </c>
      <c r="BL315" s="57">
        <v>-107</v>
      </c>
      <c r="BM315" s="57">
        <v>-134</v>
      </c>
      <c r="BN315" s="58">
        <v>0.54381147577236422</v>
      </c>
      <c r="BO315" s="58">
        <v>0.45928579757155036</v>
      </c>
      <c r="BP315" s="58">
        <v>0.51800979225286725</v>
      </c>
      <c r="BQ315" s="58">
        <v>0.57265563258738461</v>
      </c>
      <c r="BR315" s="36">
        <v>2.2000000000000002</v>
      </c>
      <c r="BS315" s="36">
        <v>2.9</v>
      </c>
      <c r="BT315" s="36">
        <v>0.37978000000000001</v>
      </c>
      <c r="BU315" s="36">
        <v>0.59092999999999996</v>
      </c>
      <c r="BV315" s="36">
        <v>0.66252957070622098</v>
      </c>
      <c r="BW315" s="36">
        <v>0.69899999999999995</v>
      </c>
    </row>
    <row r="316" spans="1:75" s="36" customFormat="1" ht="16.75" customHeight="1" x14ac:dyDescent="0.2">
      <c r="A316" s="36" t="s">
        <v>586</v>
      </c>
      <c r="B316" s="36">
        <v>2025020127</v>
      </c>
      <c r="C316" s="35">
        <v>45955</v>
      </c>
      <c r="D316" s="45" t="s">
        <v>6</v>
      </c>
      <c r="E316" s="36" t="s">
        <v>37</v>
      </c>
      <c r="F316" s="45">
        <v>1</v>
      </c>
      <c r="G316" s="45">
        <v>1</v>
      </c>
      <c r="H316" s="36" t="s">
        <v>46</v>
      </c>
      <c r="I316" s="36" t="s">
        <v>352</v>
      </c>
      <c r="J316" s="46" t="s">
        <v>175</v>
      </c>
      <c r="K316" s="47">
        <v>2.98</v>
      </c>
      <c r="L316" s="48">
        <v>0.15</v>
      </c>
      <c r="M316" s="49">
        <v>0.1</v>
      </c>
      <c r="N316" s="36">
        <v>3.0499999999999901</v>
      </c>
      <c r="O316" s="36">
        <v>3.0499999999999901</v>
      </c>
      <c r="P316" s="70">
        <v>3.4</v>
      </c>
      <c r="Q316" s="36">
        <v>2.8</v>
      </c>
      <c r="R316" s="50">
        <v>3.064773099668574</v>
      </c>
      <c r="S316" s="50">
        <v>3.2993560931411445</v>
      </c>
      <c r="T316" s="50">
        <v>3.4164683734010444</v>
      </c>
      <c r="U316" s="50">
        <v>3.0289170691131915</v>
      </c>
      <c r="V316" s="50">
        <v>0.95</v>
      </c>
      <c r="W316" s="50">
        <v>0.95302926576458757</v>
      </c>
      <c r="X316" s="50">
        <v>1.0442278577027195</v>
      </c>
      <c r="Y316" s="50">
        <v>0.91409984160930047</v>
      </c>
      <c r="Z316" s="50">
        <v>0.96391230661697946</v>
      </c>
      <c r="AA316" s="51">
        <v>1</v>
      </c>
      <c r="AB316" s="51">
        <v>1.01</v>
      </c>
      <c r="AC316" s="51">
        <v>1</v>
      </c>
      <c r="AD316" s="51">
        <v>1</v>
      </c>
      <c r="AE316" s="51">
        <v>1</v>
      </c>
      <c r="AF316" s="51">
        <v>1</v>
      </c>
      <c r="AG316" s="52">
        <v>1.01</v>
      </c>
      <c r="AH316" s="52">
        <v>1</v>
      </c>
      <c r="AI316" s="53">
        <v>227</v>
      </c>
      <c r="AJ316" s="53">
        <v>159</v>
      </c>
      <c r="AK316" s="51">
        <v>2.95</v>
      </c>
      <c r="AL316" s="51">
        <v>2.9724913940562736</v>
      </c>
      <c r="AM316" s="51">
        <v>3.1</v>
      </c>
      <c r="AN316" s="51">
        <v>3.1299034139711717</v>
      </c>
      <c r="AO316" s="51">
        <v>3.0061619467548666</v>
      </c>
      <c r="AP316" s="51">
        <v>3.0322811460552064</v>
      </c>
      <c r="AQ316" s="51">
        <v>2.9881281505126362</v>
      </c>
      <c r="AR316" s="67">
        <v>0.04</v>
      </c>
      <c r="AS316" s="96"/>
      <c r="AT316" s="54">
        <v>2.9957130569239907</v>
      </c>
      <c r="AU316" s="54">
        <v>2.8511825170843865</v>
      </c>
      <c r="AV316" s="55">
        <v>2.9264485712118717</v>
      </c>
      <c r="AW316" s="55">
        <v>2.8943677888700829</v>
      </c>
      <c r="AX316" s="56">
        <v>-5.428694307599935E-2</v>
      </c>
      <c r="AY316" s="56">
        <v>-0.19881748291560353</v>
      </c>
      <c r="AZ316" s="56">
        <v>-0.25310442599160288</v>
      </c>
      <c r="BA316" s="56">
        <v>0.14453053983960418</v>
      </c>
      <c r="BB316" s="61">
        <v>-112</v>
      </c>
      <c r="BC316" s="57">
        <v>-115</v>
      </c>
      <c r="BD316" s="57">
        <v>110</v>
      </c>
      <c r="BE316" s="57">
        <v>137</v>
      </c>
      <c r="BF316" s="95">
        <v>0.5276161433819444</v>
      </c>
      <c r="BG316" s="58">
        <v>0.53581319168889929</v>
      </c>
      <c r="BH316" s="58">
        <v>0.4760503514813651</v>
      </c>
      <c r="BI316" s="58">
        <v>0.42175267533034377</v>
      </c>
      <c r="BJ316" s="57">
        <v>-105</v>
      </c>
      <c r="BK316" s="57">
        <v>-114</v>
      </c>
      <c r="BL316" s="57">
        <v>112</v>
      </c>
      <c r="BM316" s="57">
        <v>139</v>
      </c>
      <c r="BN316" s="58">
        <v>0.51145406693419504</v>
      </c>
      <c r="BO316" s="58">
        <v>0.53306475719795177</v>
      </c>
      <c r="BP316" s="58">
        <v>0.4725712605105864</v>
      </c>
      <c r="BQ316" s="58">
        <v>0.41837095670412983</v>
      </c>
      <c r="BR316" s="36">
        <v>2.2000000000000002</v>
      </c>
      <c r="BS316" s="36">
        <v>2.95</v>
      </c>
      <c r="BT316" s="36">
        <v>0.37303999999999998</v>
      </c>
      <c r="BU316" s="36">
        <v>0.58484000000000003</v>
      </c>
      <c r="BV316" s="36">
        <v>0.656946441409058</v>
      </c>
      <c r="BW316" s="36">
        <v>0.6946</v>
      </c>
    </row>
    <row r="317" spans="1:75" s="36" customFormat="1" ht="16.75" customHeight="1" x14ac:dyDescent="0.2">
      <c r="A317" s="36" t="s">
        <v>587</v>
      </c>
      <c r="B317" s="36">
        <v>2025020127</v>
      </c>
      <c r="C317" s="35">
        <v>45955</v>
      </c>
      <c r="D317" s="45" t="s">
        <v>9</v>
      </c>
      <c r="E317" s="36" t="s">
        <v>43</v>
      </c>
      <c r="F317" s="45">
        <v>1</v>
      </c>
      <c r="G317" s="45">
        <v>1</v>
      </c>
      <c r="H317" s="36" t="s">
        <v>47</v>
      </c>
      <c r="I317" s="36" t="s">
        <v>342</v>
      </c>
      <c r="J317" s="46" t="s">
        <v>231</v>
      </c>
      <c r="K317" s="47">
        <v>2.98</v>
      </c>
      <c r="L317" s="48">
        <v>0.15</v>
      </c>
      <c r="M317" s="49">
        <v>0.1</v>
      </c>
      <c r="N317" s="36">
        <v>3.0499999999999901</v>
      </c>
      <c r="O317" s="36">
        <v>3.0499999999999901</v>
      </c>
      <c r="P317" s="70">
        <v>2.8</v>
      </c>
      <c r="Q317" s="36">
        <v>3.4</v>
      </c>
      <c r="R317" s="50">
        <v>2.8704898846425877</v>
      </c>
      <c r="S317" s="50">
        <v>3.2328670900580603</v>
      </c>
      <c r="T317" s="50">
        <v>2.6352038285243511</v>
      </c>
      <c r="U317" s="50">
        <v>3.6038518380975213</v>
      </c>
      <c r="V317" s="50">
        <v>1.048</v>
      </c>
      <c r="W317" s="50">
        <v>1.0491546019013618</v>
      </c>
      <c r="X317" s="50">
        <v>1.0402684563758389</v>
      </c>
      <c r="Y317" s="50">
        <v>0.98993288590604034</v>
      </c>
      <c r="Z317" s="50">
        <v>1</v>
      </c>
      <c r="AA317" s="51">
        <v>1</v>
      </c>
      <c r="AB317" s="51">
        <v>1</v>
      </c>
      <c r="AC317" s="51">
        <v>1</v>
      </c>
      <c r="AD317" s="51">
        <v>1</v>
      </c>
      <c r="AE317" s="51">
        <v>1</v>
      </c>
      <c r="AF317" s="51">
        <v>1</v>
      </c>
      <c r="AG317" s="52">
        <v>1</v>
      </c>
      <c r="AH317" s="52">
        <v>1</v>
      </c>
      <c r="AI317" s="53">
        <v>228</v>
      </c>
      <c r="AJ317" s="53">
        <v>16</v>
      </c>
      <c r="AK317" s="51">
        <v>2.7240175279957155</v>
      </c>
      <c r="AL317" s="51">
        <v>2.7424590906509727</v>
      </c>
      <c r="AM317" s="51">
        <v>3.1117990159541042</v>
      </c>
      <c r="AN317" s="51">
        <v>3.1299592270696976</v>
      </c>
      <c r="AO317" s="51">
        <v>3.1891237809442607</v>
      </c>
      <c r="AP317" s="51">
        <v>3.1956852773113305</v>
      </c>
      <c r="AQ317" s="51">
        <v>3.1117990159541042</v>
      </c>
      <c r="AR317" s="67">
        <v>-0.04</v>
      </c>
      <c r="AS317" s="96"/>
      <c r="AT317" s="54">
        <v>2.8511825170843865</v>
      </c>
      <c r="AU317" s="54">
        <v>2.9957130569239907</v>
      </c>
      <c r="AV317" s="55">
        <v>2.8943677888700829</v>
      </c>
      <c r="AW317" s="55">
        <v>2.9264485712118717</v>
      </c>
      <c r="AX317" s="56">
        <v>-0.19881748291560353</v>
      </c>
      <c r="AY317" s="56">
        <v>-5.428694307599935E-2</v>
      </c>
      <c r="AZ317" s="56">
        <v>-0.25310442599160288</v>
      </c>
      <c r="BA317" s="56">
        <v>-0.14453053983960418</v>
      </c>
      <c r="BB317" s="61">
        <v>112</v>
      </c>
      <c r="BC317" s="57">
        <v>115</v>
      </c>
      <c r="BD317" s="57">
        <v>-110</v>
      </c>
      <c r="BE317" s="57">
        <v>-137</v>
      </c>
      <c r="BF317" s="95">
        <v>0.4723838566180556</v>
      </c>
      <c r="BG317" s="58">
        <v>0.46418680831110071</v>
      </c>
      <c r="BH317" s="58">
        <v>0.5239496485186349</v>
      </c>
      <c r="BI317" s="58">
        <v>0.57824732466965623</v>
      </c>
      <c r="BJ317" s="57">
        <v>105</v>
      </c>
      <c r="BK317" s="57">
        <v>114</v>
      </c>
      <c r="BL317" s="57">
        <v>-112</v>
      </c>
      <c r="BM317" s="57">
        <v>-139</v>
      </c>
      <c r="BN317" s="58">
        <v>0.48854593306580496</v>
      </c>
      <c r="BO317" s="58">
        <v>0.46693524280204823</v>
      </c>
      <c r="BP317" s="58">
        <v>0.5274287394894136</v>
      </c>
      <c r="BQ317" s="58">
        <v>0.58162904329587017</v>
      </c>
      <c r="BR317" s="36">
        <v>2.2000000000000002</v>
      </c>
      <c r="BS317" s="36">
        <v>3</v>
      </c>
      <c r="BT317" s="36">
        <v>0.36603999999999998</v>
      </c>
      <c r="BU317" s="36">
        <v>0.57574999999999998</v>
      </c>
      <c r="BV317" s="36">
        <v>0.64686650338179397</v>
      </c>
      <c r="BW317" s="36">
        <v>0.68569000000000002</v>
      </c>
    </row>
    <row r="318" spans="1:75" s="36" customFormat="1" ht="16.75" customHeight="1" x14ac:dyDescent="0.2">
      <c r="A318" s="36" t="s">
        <v>588</v>
      </c>
      <c r="B318" s="36">
        <v>2025020128</v>
      </c>
      <c r="C318" s="35">
        <v>45955</v>
      </c>
      <c r="D318" s="45" t="s">
        <v>6</v>
      </c>
      <c r="E318" s="36" t="s">
        <v>24</v>
      </c>
      <c r="F318" s="45">
        <v>1</v>
      </c>
      <c r="G318" s="45">
        <v>1</v>
      </c>
      <c r="H318" s="36" t="s">
        <v>46</v>
      </c>
      <c r="I318" s="36" t="s">
        <v>364</v>
      </c>
      <c r="J318" s="46" t="s">
        <v>158</v>
      </c>
      <c r="K318" s="47">
        <v>2.98</v>
      </c>
      <c r="L318" s="48">
        <v>0.15</v>
      </c>
      <c r="M318" s="49">
        <v>0.1</v>
      </c>
      <c r="N318" s="36">
        <v>3.4999999999999898</v>
      </c>
      <c r="O318" s="36">
        <v>2.4999999999999898</v>
      </c>
      <c r="P318" s="70">
        <v>4</v>
      </c>
      <c r="Q318" s="36">
        <v>3</v>
      </c>
      <c r="R318" s="50">
        <v>3.5989415224544006</v>
      </c>
      <c r="S318" s="50">
        <v>2.7169250711169384</v>
      </c>
      <c r="T318" s="50">
        <v>4.1130760256621839</v>
      </c>
      <c r="U318" s="50">
        <v>3.2603100853403393</v>
      </c>
      <c r="V318" s="50">
        <v>0.95</v>
      </c>
      <c r="W318" s="50">
        <v>0.95302926576458757</v>
      </c>
      <c r="X318" s="50">
        <v>1.0469798657718121</v>
      </c>
      <c r="Y318" s="50">
        <v>0.88590604026845643</v>
      </c>
      <c r="Z318" s="50">
        <v>1</v>
      </c>
      <c r="AA318" s="51">
        <v>1</v>
      </c>
      <c r="AB318" s="51">
        <v>1</v>
      </c>
      <c r="AC318" s="51">
        <v>1</v>
      </c>
      <c r="AD318" s="51">
        <v>1</v>
      </c>
      <c r="AE318" s="51">
        <v>1</v>
      </c>
      <c r="AF318" s="51">
        <v>1</v>
      </c>
      <c r="AG318" s="52">
        <v>1.01</v>
      </c>
      <c r="AH318" s="52">
        <v>1</v>
      </c>
      <c r="AI318" s="53">
        <v>241</v>
      </c>
      <c r="AJ318" s="53">
        <v>199</v>
      </c>
      <c r="AK318" s="51">
        <v>3.41</v>
      </c>
      <c r="AL318" s="51">
        <v>3.4460532459162767</v>
      </c>
      <c r="AM318" s="51">
        <v>2.6915963702656587</v>
      </c>
      <c r="AN318" s="51">
        <v>2.6953956753933506</v>
      </c>
      <c r="AO318" s="51">
        <v>2.7259049671395874</v>
      </c>
      <c r="AP318" s="51">
        <v>2.7245579827361901</v>
      </c>
      <c r="AQ318" s="51">
        <v>2.6915963702656587</v>
      </c>
      <c r="AR318" s="67">
        <v>0.1</v>
      </c>
      <c r="AS318" s="96"/>
      <c r="AT318" s="54">
        <v>3.4387690203557049</v>
      </c>
      <c r="AU318" s="54">
        <v>2.37396797800201</v>
      </c>
      <c r="AV318" s="55">
        <v>3.3057119013422818</v>
      </c>
      <c r="AW318" s="55">
        <v>2.476693596447916</v>
      </c>
      <c r="AX318" s="56">
        <v>-6.1230979644284922E-2</v>
      </c>
      <c r="AY318" s="56">
        <v>-0.1260320219979798</v>
      </c>
      <c r="AZ318" s="56">
        <v>-0.18726300164226473</v>
      </c>
      <c r="BA318" s="56">
        <v>6.4801042353694882E-2</v>
      </c>
      <c r="BB318" s="61">
        <v>-201</v>
      </c>
      <c r="BC318" s="57">
        <v>-112</v>
      </c>
      <c r="BD318" s="57">
        <v>115</v>
      </c>
      <c r="BE318" s="57">
        <v>144</v>
      </c>
      <c r="BF318" s="95">
        <v>0.66773075964455075</v>
      </c>
      <c r="BG318" s="58">
        <v>0.52775016490911253</v>
      </c>
      <c r="BH318" s="58">
        <v>0.46489775486512941</v>
      </c>
      <c r="BI318" s="58">
        <v>0.4102880663802877</v>
      </c>
      <c r="BJ318" s="57">
        <v>-172</v>
      </c>
      <c r="BK318" s="57">
        <v>-111</v>
      </c>
      <c r="BL318" s="57">
        <v>115</v>
      </c>
      <c r="BM318" s="57">
        <v>143</v>
      </c>
      <c r="BN318" s="58">
        <v>0.63263888532537127</v>
      </c>
      <c r="BO318" s="58">
        <v>0.52649196033688961</v>
      </c>
      <c r="BP318" s="58">
        <v>0.46490356453551807</v>
      </c>
      <c r="BQ318" s="58">
        <v>0.41139103301256252</v>
      </c>
      <c r="BR318" s="36">
        <v>2.2000000000000002</v>
      </c>
      <c r="BS318" s="36">
        <v>3.05</v>
      </c>
      <c r="BT318" s="36">
        <v>0.35704999999999998</v>
      </c>
      <c r="BU318" s="36">
        <v>0.56496999999999997</v>
      </c>
      <c r="BV318" s="36">
        <v>0.63610570048526704</v>
      </c>
      <c r="BW318" s="36">
        <v>0.67679999999999996</v>
      </c>
    </row>
    <row r="319" spans="1:75" s="36" customFormat="1" ht="16.75" customHeight="1" x14ac:dyDescent="0.2">
      <c r="A319" s="36" t="s">
        <v>589</v>
      </c>
      <c r="B319" s="36">
        <v>2025020128</v>
      </c>
      <c r="C319" s="35">
        <v>45955</v>
      </c>
      <c r="D319" s="45" t="s">
        <v>9</v>
      </c>
      <c r="E319" s="36" t="s">
        <v>7</v>
      </c>
      <c r="F319" s="45">
        <v>1</v>
      </c>
      <c r="G319" s="45">
        <v>1</v>
      </c>
      <c r="H319" s="36" t="s">
        <v>47</v>
      </c>
      <c r="I319" s="36" t="s">
        <v>324</v>
      </c>
      <c r="J319" s="46" t="s">
        <v>148</v>
      </c>
      <c r="K319" s="47">
        <v>2.98</v>
      </c>
      <c r="L319" s="48">
        <v>0.15</v>
      </c>
      <c r="M319" s="49">
        <v>0.1</v>
      </c>
      <c r="N319" s="36">
        <v>2.4999999999999898</v>
      </c>
      <c r="O319" s="36">
        <v>3.4999999999999898</v>
      </c>
      <c r="P319" s="70">
        <v>3</v>
      </c>
      <c r="Q319" s="36">
        <v>4</v>
      </c>
      <c r="R319" s="50">
        <v>2.6381947324332184</v>
      </c>
      <c r="S319" s="50">
        <v>3.3258019136534624</v>
      </c>
      <c r="T319" s="50">
        <v>3.1658336789198747</v>
      </c>
      <c r="U319" s="50">
        <v>3.8009164727468261</v>
      </c>
      <c r="V319" s="50">
        <v>1.048</v>
      </c>
      <c r="W319" s="50">
        <v>1.0491546019013618</v>
      </c>
      <c r="X319" s="50">
        <v>0.90322025847840892</v>
      </c>
      <c r="Y319" s="50">
        <v>1.1442953020134228</v>
      </c>
      <c r="Z319" s="50">
        <v>0.96499999999999997</v>
      </c>
      <c r="AA319" s="51">
        <v>0.99</v>
      </c>
      <c r="AB319" s="51">
        <v>1.01</v>
      </c>
      <c r="AC319" s="51">
        <v>1</v>
      </c>
      <c r="AD319" s="51">
        <v>1</v>
      </c>
      <c r="AE319" s="51">
        <v>1</v>
      </c>
      <c r="AF319" s="51">
        <v>1</v>
      </c>
      <c r="AG319" s="52">
        <v>1</v>
      </c>
      <c r="AH319" s="52">
        <v>1</v>
      </c>
      <c r="AI319" s="53">
        <v>225</v>
      </c>
      <c r="AJ319" s="53">
        <v>165</v>
      </c>
      <c r="AK319" s="51">
        <v>2.64</v>
      </c>
      <c r="AL319" s="51">
        <v>2.647643794062283</v>
      </c>
      <c r="AM319" s="51">
        <v>3.12</v>
      </c>
      <c r="AN319" s="51">
        <v>3.1508702870480194</v>
      </c>
      <c r="AO319" s="51">
        <v>2.9668806101382597</v>
      </c>
      <c r="AP319" s="51">
        <v>3.0032583456188595</v>
      </c>
      <c r="AQ319" s="51">
        <v>3.0108000000000001</v>
      </c>
      <c r="AR319" s="67">
        <v>-0.1</v>
      </c>
      <c r="AS319" s="96"/>
      <c r="AT319" s="54">
        <v>2.37396797800201</v>
      </c>
      <c r="AU319" s="54">
        <v>3.4387690203557049</v>
      </c>
      <c r="AV319" s="55">
        <v>2.476693596447916</v>
      </c>
      <c r="AW319" s="55">
        <v>3.3057119013422818</v>
      </c>
      <c r="AX319" s="56">
        <v>-0.1260320219979798</v>
      </c>
      <c r="AY319" s="56">
        <v>-6.1230979644284922E-2</v>
      </c>
      <c r="AZ319" s="56">
        <v>-0.18726300164226473</v>
      </c>
      <c r="BA319" s="56">
        <v>-6.4801042353694882E-2</v>
      </c>
      <c r="BB319" s="61">
        <v>201</v>
      </c>
      <c r="BC319" s="57">
        <v>112</v>
      </c>
      <c r="BD319" s="57">
        <v>-115</v>
      </c>
      <c r="BE319" s="57">
        <v>-144</v>
      </c>
      <c r="BF319" s="95">
        <v>0.33226924035544925</v>
      </c>
      <c r="BG319" s="58">
        <v>0.47224983509088747</v>
      </c>
      <c r="BH319" s="58">
        <v>0.53510224513487059</v>
      </c>
      <c r="BI319" s="58">
        <v>0.5897119336197123</v>
      </c>
      <c r="BJ319" s="57">
        <v>172</v>
      </c>
      <c r="BK319" s="57">
        <v>111</v>
      </c>
      <c r="BL319" s="57">
        <v>-115</v>
      </c>
      <c r="BM319" s="57">
        <v>-143</v>
      </c>
      <c r="BN319" s="58">
        <v>0.36736111467462873</v>
      </c>
      <c r="BO319" s="58">
        <v>0.47350803966311045</v>
      </c>
      <c r="BP319" s="58">
        <v>0.53509643546448193</v>
      </c>
      <c r="BQ319" s="58">
        <v>0.58860896698743748</v>
      </c>
      <c r="BR319" s="36">
        <v>2.2000000000000002</v>
      </c>
      <c r="BS319" s="36">
        <v>3.1</v>
      </c>
      <c r="BT319" s="36">
        <v>0.34971000000000002</v>
      </c>
      <c r="BU319" s="36">
        <v>0.55554999999999999</v>
      </c>
      <c r="BV319" s="36">
        <v>0.62662846701332098</v>
      </c>
      <c r="BW319" s="36">
        <v>0.66898000000000002</v>
      </c>
    </row>
    <row r="320" spans="1:75" s="36" customFormat="1" ht="16.75" customHeight="1" x14ac:dyDescent="0.2">
      <c r="A320" s="36" t="s">
        <v>590</v>
      </c>
      <c r="B320" s="36">
        <v>2025020129</v>
      </c>
      <c r="C320" s="35">
        <v>45955</v>
      </c>
      <c r="D320" s="45" t="s">
        <v>6</v>
      </c>
      <c r="E320" s="36" t="s">
        <v>48</v>
      </c>
      <c r="F320" s="45">
        <v>1</v>
      </c>
      <c r="G320" s="45">
        <v>1</v>
      </c>
      <c r="H320" s="36" t="s">
        <v>46</v>
      </c>
      <c r="I320" s="36" t="s">
        <v>449</v>
      </c>
      <c r="J320" s="46" t="s">
        <v>146</v>
      </c>
      <c r="K320" s="47">
        <v>2.98</v>
      </c>
      <c r="L320" s="48">
        <v>0.15</v>
      </c>
      <c r="M320" s="49">
        <v>0.1</v>
      </c>
      <c r="N320" s="36">
        <v>2.7999999999999901</v>
      </c>
      <c r="O320" s="36">
        <v>3.69999999999999</v>
      </c>
      <c r="P320" s="70">
        <v>4</v>
      </c>
      <c r="Q320" s="36">
        <v>2.8</v>
      </c>
      <c r="R320" s="50">
        <v>2.8952513405195131</v>
      </c>
      <c r="S320" s="50">
        <v>3.4178067389149032</v>
      </c>
      <c r="T320" s="50">
        <v>4.1360733435993193</v>
      </c>
      <c r="U320" s="50">
        <v>2.5864483429626364</v>
      </c>
      <c r="V320" s="50">
        <v>0.95</v>
      </c>
      <c r="W320" s="50">
        <v>0.95302926576458757</v>
      </c>
      <c r="X320" s="50">
        <v>0.96644295302013417</v>
      </c>
      <c r="Y320" s="50">
        <v>1.063758389261745</v>
      </c>
      <c r="Z320" s="50">
        <v>0.97</v>
      </c>
      <c r="AA320" s="51">
        <v>0.98</v>
      </c>
      <c r="AB320" s="51">
        <v>1.02</v>
      </c>
      <c r="AC320" s="51">
        <v>1</v>
      </c>
      <c r="AD320" s="51">
        <v>1</v>
      </c>
      <c r="AE320" s="51">
        <v>1</v>
      </c>
      <c r="AF320" s="51">
        <v>1</v>
      </c>
      <c r="AG320" s="52">
        <v>1</v>
      </c>
      <c r="AH320" s="52">
        <v>1</v>
      </c>
      <c r="AI320" s="53">
        <v>224</v>
      </c>
      <c r="AJ320" s="53">
        <v>166</v>
      </c>
      <c r="AK320" s="51">
        <v>2.91</v>
      </c>
      <c r="AL320" s="51">
        <v>2.9264000311241243</v>
      </c>
      <c r="AM320" s="51">
        <v>3.35</v>
      </c>
      <c r="AN320" s="51">
        <v>3.3601710108372354</v>
      </c>
      <c r="AO320" s="51">
        <v>3.1859584951431112</v>
      </c>
      <c r="AP320" s="51">
        <v>3.2053556013837627</v>
      </c>
      <c r="AQ320" s="51">
        <v>3.2494999999999998</v>
      </c>
      <c r="AR320" s="67">
        <v>0</v>
      </c>
      <c r="AS320" s="96"/>
      <c r="AT320" s="54">
        <v>2.7492117583892615</v>
      </c>
      <c r="AU320" s="54">
        <v>3.7320062950953026</v>
      </c>
      <c r="AV320" s="55">
        <v>2.7492117583892615</v>
      </c>
      <c r="AW320" s="55">
        <v>3.6991266522032418</v>
      </c>
      <c r="AX320" s="56">
        <v>-5.0788241610728591E-2</v>
      </c>
      <c r="AY320" s="56">
        <v>3.2006295095312609E-2</v>
      </c>
      <c r="AZ320" s="56">
        <v>-1.8781946515415981E-2</v>
      </c>
      <c r="BA320" s="56">
        <v>-8.27945367060412E-2</v>
      </c>
      <c r="BB320" s="61">
        <v>184</v>
      </c>
      <c r="BC320" s="57">
        <v>-172</v>
      </c>
      <c r="BD320" s="57">
        <v>-141</v>
      </c>
      <c r="BE320" s="57">
        <v>-108</v>
      </c>
      <c r="BF320" s="95">
        <v>0.35176031944360064</v>
      </c>
      <c r="BG320" s="58">
        <v>0.63243812467386329</v>
      </c>
      <c r="BH320" s="58">
        <v>0.58588000411341601</v>
      </c>
      <c r="BI320" s="58">
        <v>0.52001333522854265</v>
      </c>
      <c r="BJ320" s="57">
        <v>182</v>
      </c>
      <c r="BK320" s="57">
        <v>-169</v>
      </c>
      <c r="BL320" s="57">
        <v>-139</v>
      </c>
      <c r="BM320" s="57">
        <v>-106</v>
      </c>
      <c r="BN320" s="58">
        <v>0.35467504723531695</v>
      </c>
      <c r="BO320" s="58">
        <v>0.62803596908524795</v>
      </c>
      <c r="BP320" s="58">
        <v>0.58081493832388287</v>
      </c>
      <c r="BQ320" s="58">
        <v>0.51538701450587676</v>
      </c>
      <c r="BR320" s="36">
        <v>2.2000000000000002</v>
      </c>
      <c r="BS320" s="36">
        <v>3.15</v>
      </c>
      <c r="BT320" s="36">
        <v>0.34061000000000002</v>
      </c>
      <c r="BU320" s="36">
        <v>0.55054999999999998</v>
      </c>
      <c r="BV320" s="36">
        <v>0.62171806714622802</v>
      </c>
      <c r="BW320" s="36">
        <v>0.66501999999999994</v>
      </c>
    </row>
    <row r="321" spans="1:75" s="36" customFormat="1" ht="16.75" customHeight="1" x14ac:dyDescent="0.2">
      <c r="A321" s="36" t="s">
        <v>591</v>
      </c>
      <c r="B321" s="36">
        <v>2025020129</v>
      </c>
      <c r="C321" s="35">
        <v>45955</v>
      </c>
      <c r="D321" s="45" t="s">
        <v>9</v>
      </c>
      <c r="E321" s="36" t="s">
        <v>41</v>
      </c>
      <c r="F321" s="45">
        <v>1</v>
      </c>
      <c r="G321" s="45">
        <v>1</v>
      </c>
      <c r="H321" s="36" t="s">
        <v>47</v>
      </c>
      <c r="I321" s="36" t="s">
        <v>402</v>
      </c>
      <c r="J321" s="46" t="s">
        <v>188</v>
      </c>
      <c r="K321" s="47">
        <v>2.98</v>
      </c>
      <c r="L321" s="48">
        <v>0.15</v>
      </c>
      <c r="M321" s="49">
        <v>0.1</v>
      </c>
      <c r="N321" s="36">
        <v>3.69999999999999</v>
      </c>
      <c r="O321" s="36">
        <v>2.7999999999999901</v>
      </c>
      <c r="P321" s="70">
        <v>2.8</v>
      </c>
      <c r="Q321" s="36">
        <v>4</v>
      </c>
      <c r="R321" s="50">
        <v>3.1707484232836531</v>
      </c>
      <c r="S321" s="50">
        <v>2.9238810087299942</v>
      </c>
      <c r="T321" s="50">
        <v>2.399485293295744</v>
      </c>
      <c r="U321" s="50">
        <v>4.1769728696142918</v>
      </c>
      <c r="V321" s="50">
        <v>1.048</v>
      </c>
      <c r="W321" s="50">
        <v>1.0491546019013618</v>
      </c>
      <c r="X321" s="50">
        <v>1.1241610738255035</v>
      </c>
      <c r="Y321" s="50">
        <v>0.97651006711409405</v>
      </c>
      <c r="Z321" s="50">
        <v>1.05</v>
      </c>
      <c r="AA321" s="51">
        <v>1</v>
      </c>
      <c r="AB321" s="51">
        <v>1</v>
      </c>
      <c r="AC321" s="51">
        <v>1</v>
      </c>
      <c r="AD321" s="51">
        <v>1</v>
      </c>
      <c r="AE321" s="51">
        <v>1</v>
      </c>
      <c r="AF321" s="51">
        <v>1</v>
      </c>
      <c r="AG321" s="52">
        <v>1.01</v>
      </c>
      <c r="AH321" s="52">
        <v>1</v>
      </c>
      <c r="AI321" s="53">
        <v>223</v>
      </c>
      <c r="AJ321" s="53">
        <v>126</v>
      </c>
      <c r="AK321" s="51">
        <v>3.17</v>
      </c>
      <c r="AL321" s="51">
        <v>3.1585433165427288</v>
      </c>
      <c r="AM321" s="51">
        <v>2.88</v>
      </c>
      <c r="AN321" s="51">
        <v>2.8865821513094989</v>
      </c>
      <c r="AO321" s="51">
        <v>3.1266941444316858</v>
      </c>
      <c r="AP321" s="51">
        <v>3.1182012816419071</v>
      </c>
      <c r="AQ321" s="51">
        <v>3.024</v>
      </c>
      <c r="AR321" s="67">
        <v>0</v>
      </c>
      <c r="AS321" s="96"/>
      <c r="AT321" s="54">
        <v>3.7320062950953026</v>
      </c>
      <c r="AU321" s="54">
        <v>2.7492117583892615</v>
      </c>
      <c r="AV321" s="55">
        <v>3.6991266522032418</v>
      </c>
      <c r="AW321" s="55">
        <v>2.7492117583892615</v>
      </c>
      <c r="AX321" s="56">
        <v>3.2006295095312609E-2</v>
      </c>
      <c r="AY321" s="56">
        <v>-5.0788241610728591E-2</v>
      </c>
      <c r="AZ321" s="56">
        <v>-1.8781946515415981E-2</v>
      </c>
      <c r="BA321" s="56">
        <v>8.27945367060412E-2</v>
      </c>
      <c r="BB321" s="61">
        <v>-184</v>
      </c>
      <c r="BC321" s="57">
        <v>172</v>
      </c>
      <c r="BD321" s="57">
        <v>141</v>
      </c>
      <c r="BE321" s="57">
        <v>108</v>
      </c>
      <c r="BF321" s="95">
        <v>0.64823968055639936</v>
      </c>
      <c r="BG321" s="58">
        <v>0.36756187532613666</v>
      </c>
      <c r="BH321" s="58">
        <v>0.41411999588658399</v>
      </c>
      <c r="BI321" s="58">
        <v>0.47998666477145735</v>
      </c>
      <c r="BJ321" s="57">
        <v>-182</v>
      </c>
      <c r="BK321" s="57">
        <v>169</v>
      </c>
      <c r="BL321" s="57">
        <v>139</v>
      </c>
      <c r="BM321" s="57">
        <v>106</v>
      </c>
      <c r="BN321" s="58">
        <v>0.64532495276468305</v>
      </c>
      <c r="BO321" s="58">
        <v>0.37196403091475211</v>
      </c>
      <c r="BP321" s="58">
        <v>0.41918506167611713</v>
      </c>
      <c r="BQ321" s="58">
        <v>0.48461298549412324</v>
      </c>
      <c r="BR321" s="36">
        <v>2.2000000000000002</v>
      </c>
      <c r="BS321" s="36">
        <v>3.2</v>
      </c>
      <c r="BT321" s="36">
        <v>0.33631</v>
      </c>
      <c r="BU321" s="36">
        <v>0.53898999999999997</v>
      </c>
      <c r="BV321" s="36">
        <v>0.60926231546582799</v>
      </c>
      <c r="BW321" s="36">
        <v>0.65432999999999997</v>
      </c>
    </row>
    <row r="322" spans="1:75" s="36" customFormat="1" ht="16.75" customHeight="1" x14ac:dyDescent="0.2">
      <c r="A322" s="36" t="s">
        <v>592</v>
      </c>
      <c r="B322" s="36">
        <v>2025020131</v>
      </c>
      <c r="C322" s="35">
        <v>45955</v>
      </c>
      <c r="D322" s="45" t="s">
        <v>6</v>
      </c>
      <c r="E322" s="36" t="s">
        <v>15</v>
      </c>
      <c r="F322" s="45">
        <v>1</v>
      </c>
      <c r="G322" s="45">
        <v>2</v>
      </c>
      <c r="H322" s="36" t="s">
        <v>36</v>
      </c>
      <c r="I322" s="36" t="s">
        <v>358</v>
      </c>
      <c r="J322" s="46" t="s">
        <v>191</v>
      </c>
      <c r="K322" s="47">
        <v>2.98</v>
      </c>
      <c r="L322" s="48">
        <v>0.15</v>
      </c>
      <c r="M322" s="49">
        <v>0.1</v>
      </c>
      <c r="N322" s="36">
        <v>2.8499999999999899</v>
      </c>
      <c r="O322" s="36">
        <v>2.9999999999999898</v>
      </c>
      <c r="P322" s="70">
        <v>4.5</v>
      </c>
      <c r="Q322" s="36">
        <v>3.2</v>
      </c>
      <c r="R322" s="50">
        <v>3.176529383410672</v>
      </c>
      <c r="S322" s="50">
        <v>2.9964875622966134</v>
      </c>
      <c r="T322" s="50">
        <v>5.0155727106484473</v>
      </c>
      <c r="U322" s="50">
        <v>3.1962533997830653</v>
      </c>
      <c r="V322" s="50">
        <v>0.97</v>
      </c>
      <c r="W322" s="50">
        <v>0.95751047349149665</v>
      </c>
      <c r="X322" s="50">
        <v>0.97265596548581934</v>
      </c>
      <c r="Y322" s="50">
        <v>0.97651006711409405</v>
      </c>
      <c r="Z322" s="50">
        <v>0.98594165112931376</v>
      </c>
      <c r="AA322" s="51">
        <v>1</v>
      </c>
      <c r="AB322" s="51">
        <v>1</v>
      </c>
      <c r="AC322" s="51">
        <v>1</v>
      </c>
      <c r="AD322" s="51">
        <v>1</v>
      </c>
      <c r="AE322" s="51">
        <v>1</v>
      </c>
      <c r="AF322" s="51">
        <v>1</v>
      </c>
      <c r="AG322" s="52">
        <v>1.01</v>
      </c>
      <c r="AH322" s="52">
        <v>1</v>
      </c>
      <c r="AI322" s="53">
        <v>236</v>
      </c>
      <c r="AJ322" s="53">
        <v>194</v>
      </c>
      <c r="AK322" s="51">
        <v>3.02</v>
      </c>
      <c r="AL322" s="51">
        <v>3.0710650574201672</v>
      </c>
      <c r="AM322" s="51">
        <v>2.8996127335657715</v>
      </c>
      <c r="AN322" s="51">
        <v>2.9141439578753978</v>
      </c>
      <c r="AO322" s="51">
        <v>2.844538759080868</v>
      </c>
      <c r="AP322" s="51">
        <v>2.8610122294326139</v>
      </c>
      <c r="AQ322" s="51">
        <v>2.8588489661674199</v>
      </c>
      <c r="AR322" s="67">
        <v>0.05</v>
      </c>
      <c r="AS322" s="96"/>
      <c r="AT322" s="54">
        <v>2.8223528298448857</v>
      </c>
      <c r="AU322" s="54">
        <v>2.8673210616331599</v>
      </c>
      <c r="AV322" s="55">
        <v>2.7449037919256294</v>
      </c>
      <c r="AW322" s="55">
        <v>2.9030116160502897</v>
      </c>
      <c r="AX322" s="56">
        <v>-2.7647170155104206E-2</v>
      </c>
      <c r="AY322" s="56">
        <v>-0.13267893836682987</v>
      </c>
      <c r="AZ322" s="56">
        <v>-0.16032610852193407</v>
      </c>
      <c r="BA322" s="56">
        <v>0.10503176821172566</v>
      </c>
      <c r="BB322" s="61">
        <v>105</v>
      </c>
      <c r="BC322" s="57">
        <v>-104</v>
      </c>
      <c r="BD322" s="57">
        <v>123</v>
      </c>
      <c r="BE322" s="57">
        <v>152</v>
      </c>
      <c r="BF322" s="95">
        <v>0.48671161602858054</v>
      </c>
      <c r="BG322" s="58">
        <v>0.51059859410737385</v>
      </c>
      <c r="BH322" s="58">
        <v>0.44797894177974318</v>
      </c>
      <c r="BI322" s="58">
        <v>0.39715839727728963</v>
      </c>
      <c r="BJ322" s="57">
        <v>113</v>
      </c>
      <c r="BK322" s="57">
        <v>-101</v>
      </c>
      <c r="BL322" s="57">
        <v>127</v>
      </c>
      <c r="BM322" s="57">
        <v>156</v>
      </c>
      <c r="BN322" s="58">
        <v>0.46942697136311828</v>
      </c>
      <c r="BO322" s="58">
        <v>0.50174336979885947</v>
      </c>
      <c r="BP322" s="58">
        <v>0.43958391078388159</v>
      </c>
      <c r="BQ322" s="58">
        <v>0.39082537316054011</v>
      </c>
      <c r="BR322" s="36">
        <v>2.2000000000000002</v>
      </c>
      <c r="BS322" s="36">
        <v>3.25</v>
      </c>
      <c r="BT322" s="36">
        <v>0.33185999999999999</v>
      </c>
      <c r="BU322" s="36">
        <v>0.53232999999999997</v>
      </c>
      <c r="BV322" s="36">
        <v>0.60240132174542804</v>
      </c>
      <c r="BW322" s="36">
        <v>0.64864999999999995</v>
      </c>
    </row>
    <row r="323" spans="1:75" s="36" customFormat="1" ht="16.75" customHeight="1" x14ac:dyDescent="0.2">
      <c r="A323" s="36" t="s">
        <v>593</v>
      </c>
      <c r="B323" s="36">
        <v>2025020131</v>
      </c>
      <c r="C323" s="35">
        <v>45955</v>
      </c>
      <c r="D323" s="45" t="s">
        <v>9</v>
      </c>
      <c r="E323" s="36" t="s">
        <v>33</v>
      </c>
      <c r="F323" s="45">
        <v>2</v>
      </c>
      <c r="G323" s="45">
        <v>1</v>
      </c>
      <c r="H323" s="36" t="s">
        <v>38</v>
      </c>
      <c r="I323" s="36" t="s">
        <v>356</v>
      </c>
      <c r="J323" s="46" t="s">
        <v>169</v>
      </c>
      <c r="K323" s="47">
        <v>2.98</v>
      </c>
      <c r="L323" s="48">
        <v>0.15</v>
      </c>
      <c r="M323" s="49">
        <v>0.1</v>
      </c>
      <c r="N323" s="36">
        <v>2.9999999999999898</v>
      </c>
      <c r="O323" s="36">
        <v>2.8499999999999899</v>
      </c>
      <c r="P323" s="70">
        <v>3.2</v>
      </c>
      <c r="Q323" s="36">
        <v>4.5</v>
      </c>
      <c r="R323" s="50">
        <v>3.0072218628865239</v>
      </c>
      <c r="S323" s="50">
        <v>3.0487474694900119</v>
      </c>
      <c r="T323" s="50">
        <v>3.2077033204123033</v>
      </c>
      <c r="U323" s="50">
        <v>4.813811793931615</v>
      </c>
      <c r="V323" s="50">
        <v>1.0449999999999999</v>
      </c>
      <c r="W323" s="50">
        <v>1.0398742800952707</v>
      </c>
      <c r="X323" s="50">
        <v>0.97302440723683614</v>
      </c>
      <c r="Y323" s="50">
        <v>1.0134228187919463</v>
      </c>
      <c r="Z323" s="50">
        <v>0.96336129837881057</v>
      </c>
      <c r="AA323" s="51">
        <v>1</v>
      </c>
      <c r="AB323" s="51">
        <v>1</v>
      </c>
      <c r="AC323" s="51">
        <v>1</v>
      </c>
      <c r="AD323" s="51">
        <v>1</v>
      </c>
      <c r="AE323" s="51">
        <v>1</v>
      </c>
      <c r="AF323" s="51">
        <v>1</v>
      </c>
      <c r="AG323" s="52">
        <v>1</v>
      </c>
      <c r="AH323" s="52">
        <v>1</v>
      </c>
      <c r="AI323" s="53">
        <v>216</v>
      </c>
      <c r="AJ323" s="53">
        <v>174</v>
      </c>
      <c r="AK323" s="51">
        <v>2.91</v>
      </c>
      <c r="AL323" s="51">
        <v>2.9275905012958652</v>
      </c>
      <c r="AM323" s="51">
        <v>2.8985147771477417</v>
      </c>
      <c r="AN323" s="51">
        <v>2.921049680999082</v>
      </c>
      <c r="AO323" s="51">
        <v>2.8033036523575712</v>
      </c>
      <c r="AP323" s="51">
        <v>2.8233649025994874</v>
      </c>
      <c r="AQ323" s="51">
        <v>2.7923169590832173</v>
      </c>
      <c r="AR323" s="67">
        <v>-0.05</v>
      </c>
      <c r="AS323" s="96"/>
      <c r="AT323" s="54">
        <v>2.8673210616331599</v>
      </c>
      <c r="AU323" s="54">
        <v>2.8223528298448857</v>
      </c>
      <c r="AV323" s="55">
        <v>2.9030116160502897</v>
      </c>
      <c r="AW323" s="55">
        <v>2.7449037919256294</v>
      </c>
      <c r="AX323" s="56">
        <v>-0.13267893836682987</v>
      </c>
      <c r="AY323" s="56">
        <v>-2.7647170155104206E-2</v>
      </c>
      <c r="AZ323" s="56">
        <v>-0.16032610852193407</v>
      </c>
      <c r="BA323" s="56">
        <v>-0.10503176821172566</v>
      </c>
      <c r="BB323" s="61">
        <v>-105</v>
      </c>
      <c r="BC323" s="57">
        <v>104</v>
      </c>
      <c r="BD323" s="57">
        <v>-123</v>
      </c>
      <c r="BE323" s="57">
        <v>-152</v>
      </c>
      <c r="BF323" s="95">
        <v>0.51328838397141952</v>
      </c>
      <c r="BG323" s="58">
        <v>0.48940140589262621</v>
      </c>
      <c r="BH323" s="58">
        <v>0.55202105822025682</v>
      </c>
      <c r="BI323" s="58">
        <v>0.60284160272271037</v>
      </c>
      <c r="BJ323" s="57">
        <v>-113</v>
      </c>
      <c r="BK323" s="57">
        <v>101</v>
      </c>
      <c r="BL323" s="57">
        <v>-127</v>
      </c>
      <c r="BM323" s="57">
        <v>-156</v>
      </c>
      <c r="BN323" s="58">
        <v>0.53057302863688172</v>
      </c>
      <c r="BO323" s="58">
        <v>0.49825663020114053</v>
      </c>
      <c r="BP323" s="58">
        <v>0.56041608921611841</v>
      </c>
      <c r="BQ323" s="58">
        <v>0.60917462683945989</v>
      </c>
      <c r="BR323" s="36">
        <v>2.2000000000000002</v>
      </c>
      <c r="BS323" s="36">
        <v>3.3</v>
      </c>
      <c r="BT323" s="36">
        <v>0.32329999999999998</v>
      </c>
      <c r="BU323" s="36">
        <v>0.5262</v>
      </c>
      <c r="BV323" s="36">
        <v>0.594824955065959</v>
      </c>
      <c r="BW323" s="36">
        <v>0.64156999999999997</v>
      </c>
    </row>
    <row r="324" spans="1:75" s="36" customFormat="1" ht="16.75" customHeight="1" x14ac:dyDescent="0.2">
      <c r="A324" s="36" t="s">
        <v>594</v>
      </c>
      <c r="B324" s="36">
        <v>2025020130</v>
      </c>
      <c r="C324" s="35">
        <v>45955</v>
      </c>
      <c r="D324" s="45" t="s">
        <v>6</v>
      </c>
      <c r="E324" s="36" t="s">
        <v>25</v>
      </c>
      <c r="F324" s="45">
        <v>2</v>
      </c>
      <c r="G324" s="45">
        <v>1</v>
      </c>
      <c r="H324" s="36" t="s">
        <v>44</v>
      </c>
      <c r="I324" s="36" t="s">
        <v>483</v>
      </c>
      <c r="J324" s="46" t="s">
        <v>196</v>
      </c>
      <c r="K324" s="47">
        <v>2.98</v>
      </c>
      <c r="L324" s="48">
        <v>0.15</v>
      </c>
      <c r="M324" s="49">
        <v>0.1</v>
      </c>
      <c r="N324" s="36">
        <v>2.8999999999999901</v>
      </c>
      <c r="O324" s="36">
        <v>2.8499999999999899</v>
      </c>
      <c r="P324" s="70">
        <v>1.7</v>
      </c>
      <c r="Q324" s="36">
        <v>4</v>
      </c>
      <c r="R324" s="50">
        <v>3.3820507488466909</v>
      </c>
      <c r="S324" s="50">
        <v>2.7141074148106004</v>
      </c>
      <c r="T324" s="50">
        <v>1.9825814734618599</v>
      </c>
      <c r="U324" s="50">
        <v>3.8092735646464702</v>
      </c>
      <c r="V324" s="50">
        <v>0.96</v>
      </c>
      <c r="W324" s="50">
        <v>0.96305398776725637</v>
      </c>
      <c r="X324" s="50">
        <v>0.91484705599994232</v>
      </c>
      <c r="Y324" s="50">
        <v>0.99664429530201348</v>
      </c>
      <c r="Z324" s="50">
        <v>1.02</v>
      </c>
      <c r="AA324" s="51">
        <v>0.97499999999999998</v>
      </c>
      <c r="AB324" s="51">
        <v>1.0249999999999999</v>
      </c>
      <c r="AC324" s="51">
        <v>1</v>
      </c>
      <c r="AD324" s="51">
        <v>1</v>
      </c>
      <c r="AE324" s="51">
        <v>1</v>
      </c>
      <c r="AF324" s="51">
        <v>1</v>
      </c>
      <c r="AG324" s="52">
        <v>1.01</v>
      </c>
      <c r="AH324" s="52">
        <v>1</v>
      </c>
      <c r="AI324" s="53">
        <v>195</v>
      </c>
      <c r="AJ324" s="53">
        <v>97</v>
      </c>
      <c r="AK324" s="51">
        <v>3.3347662341226907</v>
      </c>
      <c r="AL324" s="51">
        <v>3.3208668722005181</v>
      </c>
      <c r="AM324" s="51">
        <v>2.7393525043119462</v>
      </c>
      <c r="AN324" s="51">
        <v>2.7355657408867442</v>
      </c>
      <c r="AO324" s="51">
        <v>2.9179859151035208</v>
      </c>
      <c r="AP324" s="51">
        <v>2.8955464623040146</v>
      </c>
      <c r="AQ324" s="51">
        <v>2.7941395543981851</v>
      </c>
      <c r="AR324" s="67">
        <v>0.05</v>
      </c>
      <c r="AS324" s="96"/>
      <c r="AT324" s="54">
        <v>2.8569188814311977</v>
      </c>
      <c r="AU324" s="54">
        <v>2.9042857098400532</v>
      </c>
      <c r="AV324" s="55">
        <v>2.7791276053774236</v>
      </c>
      <c r="AW324" s="55">
        <v>2.9484218124726191</v>
      </c>
      <c r="AX324" s="56">
        <v>-4.3081118568792487E-2</v>
      </c>
      <c r="AY324" s="56">
        <v>5.4285709840063312E-2</v>
      </c>
      <c r="AZ324" s="56">
        <v>1.1204591271270825E-2</v>
      </c>
      <c r="BA324" s="56">
        <v>-9.7366828408855799E-2</v>
      </c>
      <c r="BB324" s="61">
        <v>106</v>
      </c>
      <c r="BC324" s="57">
        <v>-109</v>
      </c>
      <c r="BD324" s="57">
        <v>117</v>
      </c>
      <c r="BE324" s="57">
        <v>146</v>
      </c>
      <c r="BF324" s="95">
        <v>0.48523462937000167</v>
      </c>
      <c r="BG324" s="58">
        <v>0.5215755493151113</v>
      </c>
      <c r="BH324" s="58">
        <v>0.45985765103619158</v>
      </c>
      <c r="BI324" s="58">
        <v>0.4073101208089791</v>
      </c>
      <c r="BJ324" s="57">
        <v>113</v>
      </c>
      <c r="BK324" s="57">
        <v>-107</v>
      </c>
      <c r="BL324" s="57">
        <v>120</v>
      </c>
      <c r="BM324" s="57">
        <v>149</v>
      </c>
      <c r="BN324" s="58">
        <v>0.46933869019684227</v>
      </c>
      <c r="BO324" s="58">
        <v>0.51644905466567903</v>
      </c>
      <c r="BP324" s="58">
        <v>0.45402365648927212</v>
      </c>
      <c r="BQ324" s="58">
        <v>0.40210941870331873</v>
      </c>
      <c r="BR324" s="36">
        <v>2.2000000000000002</v>
      </c>
      <c r="BS324" s="36">
        <v>3.35</v>
      </c>
      <c r="BT324" s="36">
        <v>0.31547999999999998</v>
      </c>
      <c r="BU324" s="36">
        <v>0.51346999999999998</v>
      </c>
      <c r="BV324" s="36">
        <v>0.58216553287981798</v>
      </c>
      <c r="BW324" s="36">
        <v>0.63146999999999998</v>
      </c>
    </row>
    <row r="325" spans="1:75" s="36" customFormat="1" ht="16.75" customHeight="1" x14ac:dyDescent="0.2">
      <c r="A325" s="36" t="s">
        <v>595</v>
      </c>
      <c r="B325" s="36">
        <v>2025020130</v>
      </c>
      <c r="C325" s="35">
        <v>45955</v>
      </c>
      <c r="D325" s="45" t="s">
        <v>9</v>
      </c>
      <c r="E325" s="36" t="s">
        <v>10</v>
      </c>
      <c r="F325" s="45">
        <v>1</v>
      </c>
      <c r="G325" s="45">
        <v>2</v>
      </c>
      <c r="H325" s="36" t="s">
        <v>45</v>
      </c>
      <c r="I325" s="36" t="s">
        <v>340</v>
      </c>
      <c r="J325" s="46" t="s">
        <v>165</v>
      </c>
      <c r="K325" s="47">
        <v>2.98</v>
      </c>
      <c r="L325" s="48">
        <v>0.15</v>
      </c>
      <c r="M325" s="49">
        <v>0.1</v>
      </c>
      <c r="N325" s="36">
        <v>2.8499999999999899</v>
      </c>
      <c r="O325" s="36">
        <v>2.8999999999999901</v>
      </c>
      <c r="P325" s="70">
        <v>4</v>
      </c>
      <c r="Q325" s="36">
        <v>1.7</v>
      </c>
      <c r="R325" s="50">
        <v>2.8708578820685884</v>
      </c>
      <c r="S325" s="50">
        <v>2.8357952311271939</v>
      </c>
      <c r="T325" s="50">
        <v>4.0292742204471557</v>
      </c>
      <c r="U325" s="50">
        <v>1.6623627216952572</v>
      </c>
      <c r="V325" s="50">
        <v>1.0349999999999999</v>
      </c>
      <c r="W325" s="50">
        <v>1.0329456510400874</v>
      </c>
      <c r="X325" s="50">
        <v>0.91924580681608936</v>
      </c>
      <c r="Y325" s="50">
        <v>1.119049071853252</v>
      </c>
      <c r="Z325" s="50">
        <v>0.97323730873734393</v>
      </c>
      <c r="AA325" s="51">
        <v>1</v>
      </c>
      <c r="AB325" s="51">
        <v>1</v>
      </c>
      <c r="AC325" s="51">
        <v>1</v>
      </c>
      <c r="AD325" s="51">
        <v>1</v>
      </c>
      <c r="AE325" s="51">
        <v>1</v>
      </c>
      <c r="AF325" s="51">
        <v>1</v>
      </c>
      <c r="AG325" s="52">
        <v>1</v>
      </c>
      <c r="AH325" s="52">
        <v>1</v>
      </c>
      <c r="AI325" s="53">
        <v>231</v>
      </c>
      <c r="AJ325" s="53">
        <v>189</v>
      </c>
      <c r="AK325" s="51">
        <v>2.97</v>
      </c>
      <c r="AL325" s="51">
        <v>2.9725049273859669</v>
      </c>
      <c r="AM325" s="51">
        <v>2.7262442268798281</v>
      </c>
      <c r="AN325" s="51">
        <v>2.7426768775169332</v>
      </c>
      <c r="AO325" s="51">
        <v>2.6754941026951524</v>
      </c>
      <c r="AP325" s="51">
        <v>2.688155245121743</v>
      </c>
      <c r="AQ325" s="51">
        <v>2.6532825943292448</v>
      </c>
      <c r="AR325" s="67">
        <v>-0.05</v>
      </c>
      <c r="AS325" s="96"/>
      <c r="AT325" s="54">
        <v>2.9042857098400532</v>
      </c>
      <c r="AU325" s="54">
        <v>2.8569188814311977</v>
      </c>
      <c r="AV325" s="55">
        <v>2.9484218124726191</v>
      </c>
      <c r="AW325" s="55">
        <v>2.7791276053774236</v>
      </c>
      <c r="AX325" s="56">
        <v>5.4285709840063312E-2</v>
      </c>
      <c r="AY325" s="56">
        <v>-4.3081118568792487E-2</v>
      </c>
      <c r="AZ325" s="56">
        <v>1.1204591271270825E-2</v>
      </c>
      <c r="BA325" s="56">
        <v>9.7366828408855799E-2</v>
      </c>
      <c r="BB325" s="61">
        <v>-106</v>
      </c>
      <c r="BC325" s="57">
        <v>109</v>
      </c>
      <c r="BD325" s="57">
        <v>-117</v>
      </c>
      <c r="BE325" s="57">
        <v>-146</v>
      </c>
      <c r="BF325" s="95">
        <v>0.51476537062999839</v>
      </c>
      <c r="BG325" s="58">
        <v>0.4784244506848887</v>
      </c>
      <c r="BH325" s="58">
        <v>0.54014234896380842</v>
      </c>
      <c r="BI325" s="58">
        <v>0.5926898791910209</v>
      </c>
      <c r="BJ325" s="57">
        <v>-113</v>
      </c>
      <c r="BK325" s="57">
        <v>107</v>
      </c>
      <c r="BL325" s="57">
        <v>-120</v>
      </c>
      <c r="BM325" s="57">
        <v>-149</v>
      </c>
      <c r="BN325" s="58">
        <v>0.53066130980315773</v>
      </c>
      <c r="BO325" s="58">
        <v>0.48355094533432091</v>
      </c>
      <c r="BP325" s="58">
        <v>0.54597634351072788</v>
      </c>
      <c r="BQ325" s="58">
        <v>0.59789058129668127</v>
      </c>
      <c r="BR325" s="36">
        <v>2.2000000000000002</v>
      </c>
      <c r="BS325" s="36">
        <v>3.4</v>
      </c>
      <c r="BT325" s="36">
        <v>0.30841000000000002</v>
      </c>
      <c r="BU325" s="36">
        <v>0.50666999999999995</v>
      </c>
      <c r="BV325" s="36">
        <v>0.57314962500424205</v>
      </c>
      <c r="BW325" s="36">
        <v>0.62265999999999999</v>
      </c>
    </row>
    <row r="326" spans="1:75" s="36" customFormat="1" ht="16.75" customHeight="1" x14ac:dyDescent="0.2">
      <c r="A326" s="36" t="s">
        <v>596</v>
      </c>
      <c r="B326" s="36">
        <v>2025020132</v>
      </c>
      <c r="C326" s="35">
        <v>45955</v>
      </c>
      <c r="D326" s="45" t="s">
        <v>6</v>
      </c>
      <c r="E326" s="36" t="s">
        <v>5</v>
      </c>
      <c r="F326" s="45">
        <v>0</v>
      </c>
      <c r="G326" s="45">
        <v>0</v>
      </c>
      <c r="H326" s="36" t="s">
        <v>50</v>
      </c>
      <c r="I326" s="36" t="s">
        <v>597</v>
      </c>
      <c r="J326" s="46" t="s">
        <v>225</v>
      </c>
      <c r="K326" s="47">
        <v>2.98</v>
      </c>
      <c r="L326" s="48">
        <v>0.15</v>
      </c>
      <c r="M326" s="49">
        <v>0.1</v>
      </c>
      <c r="N326" s="36">
        <v>2.9999999999999898</v>
      </c>
      <c r="O326" s="36">
        <v>3.3999999999999901</v>
      </c>
      <c r="P326" s="70">
        <v>2.57</v>
      </c>
      <c r="Q326" s="36">
        <v>2.2200000000000002</v>
      </c>
      <c r="R326" s="50">
        <v>2.9136938685436831</v>
      </c>
      <c r="S326" s="50">
        <v>3.3648103691031643</v>
      </c>
      <c r="T326" s="50">
        <v>2.4960644140524297</v>
      </c>
      <c r="U326" s="50">
        <v>2.1970232410026611</v>
      </c>
      <c r="V326" s="50">
        <v>0.96699999999999997</v>
      </c>
      <c r="W326" s="50">
        <v>0.96943075693561398</v>
      </c>
      <c r="X326" s="50">
        <v>0.97219185016371235</v>
      </c>
      <c r="Y326" s="50">
        <v>1.0281970524493724</v>
      </c>
      <c r="Z326" s="50">
        <v>1.0001726743019348</v>
      </c>
      <c r="AA326" s="51">
        <v>0.97</v>
      </c>
      <c r="AB326" s="51">
        <v>1.01</v>
      </c>
      <c r="AC326" s="51">
        <v>1</v>
      </c>
      <c r="AD326" s="51">
        <v>1</v>
      </c>
      <c r="AE326" s="51">
        <v>1</v>
      </c>
      <c r="AF326" s="51">
        <v>1</v>
      </c>
      <c r="AG326" s="52">
        <v>1</v>
      </c>
      <c r="AH326" s="52">
        <v>1</v>
      </c>
      <c r="AI326" s="53">
        <v>251</v>
      </c>
      <c r="AJ326" s="53">
        <v>0</v>
      </c>
      <c r="AK326" s="51">
        <v>2.9733662281405602</v>
      </c>
      <c r="AL326" s="51">
        <v>2.9581509323836599</v>
      </c>
      <c r="AM326" s="51">
        <v>3.227852512015565</v>
      </c>
      <c r="AN326" s="51">
        <v>3.2483961905787044</v>
      </c>
      <c r="AO326" s="51">
        <v>3.25363877990128</v>
      </c>
      <c r="AP326" s="51">
        <v>3.2704016707238068</v>
      </c>
      <c r="AQ326" s="51">
        <v>3.2284098791948259</v>
      </c>
      <c r="AR326" s="67">
        <v>0</v>
      </c>
      <c r="AS326" s="96"/>
      <c r="AT326" s="54">
        <v>2.9621507233327709</v>
      </c>
      <c r="AU326" s="54">
        <v>3.3133598071022297</v>
      </c>
      <c r="AV326" s="55">
        <v>2.9621507233327709</v>
      </c>
      <c r="AW326" s="55">
        <v>3.2942259177642139</v>
      </c>
      <c r="AX326" s="56">
        <v>-3.7849276667218934E-2</v>
      </c>
      <c r="AY326" s="56">
        <v>-8.6640192897760482E-2</v>
      </c>
      <c r="AZ326" s="56">
        <v>-0.12448946956497942</v>
      </c>
      <c r="BA326" s="56">
        <v>4.8790916230541548E-2</v>
      </c>
      <c r="BB326" s="61">
        <v>127</v>
      </c>
      <c r="BC326" s="57">
        <v>-153</v>
      </c>
      <c r="BD326" s="57">
        <v>-125</v>
      </c>
      <c r="BE326" s="57">
        <v>102</v>
      </c>
      <c r="BF326" s="95">
        <v>0.44140117177045057</v>
      </c>
      <c r="BG326" s="58">
        <v>0.60546954869300662</v>
      </c>
      <c r="BH326" s="58">
        <v>0.55599025283590953</v>
      </c>
      <c r="BI326" s="58">
        <v>0.49402501763749873</v>
      </c>
      <c r="BJ326" s="57">
        <v>125</v>
      </c>
      <c r="BK326" s="57">
        <v>-152</v>
      </c>
      <c r="BL326" s="57">
        <v>-124</v>
      </c>
      <c r="BM326" s="57">
        <v>103</v>
      </c>
      <c r="BN326" s="58">
        <v>0.44432257215796633</v>
      </c>
      <c r="BO326" s="58">
        <v>0.60302387774196609</v>
      </c>
      <c r="BP326" s="58">
        <v>0.5534633738115502</v>
      </c>
      <c r="BQ326" s="58">
        <v>0.49203967832140827</v>
      </c>
      <c r="BR326" s="36">
        <v>2.2000000000000002</v>
      </c>
      <c r="BS326" s="36">
        <v>3.45</v>
      </c>
      <c r="BT326" s="36">
        <v>0.30724000000000001</v>
      </c>
      <c r="BU326" s="36">
        <v>0.49675999999999998</v>
      </c>
      <c r="BV326" s="36">
        <v>0.56371848119652301</v>
      </c>
      <c r="BW326" s="36">
        <v>0.61553999999999998</v>
      </c>
    </row>
    <row r="327" spans="1:75" s="36" customFormat="1" ht="16.75" customHeight="1" x14ac:dyDescent="0.2">
      <c r="A327" s="36" t="s">
        <v>598</v>
      </c>
      <c r="B327" s="36">
        <v>2025020132</v>
      </c>
      <c r="C327" s="35">
        <v>45955</v>
      </c>
      <c r="D327" s="45" t="s">
        <v>9</v>
      </c>
      <c r="E327" s="36" t="s">
        <v>18</v>
      </c>
      <c r="F327" s="45">
        <v>0</v>
      </c>
      <c r="G327" s="45">
        <v>0</v>
      </c>
      <c r="H327" s="36" t="s">
        <v>51</v>
      </c>
      <c r="I327" s="36" t="s">
        <v>434</v>
      </c>
      <c r="J327" s="46" t="s">
        <v>304</v>
      </c>
      <c r="K327" s="47">
        <v>2.98</v>
      </c>
      <c r="L327" s="48">
        <v>0.15</v>
      </c>
      <c r="M327" s="49">
        <v>0.1</v>
      </c>
      <c r="N327" s="36">
        <v>3.3999999999999901</v>
      </c>
      <c r="O327" s="36">
        <v>2.9999999999999898</v>
      </c>
      <c r="P327" s="70">
        <v>2.2200000000000002</v>
      </c>
      <c r="Q327" s="36">
        <v>2.57</v>
      </c>
      <c r="R327" s="50">
        <v>3.004289370464035</v>
      </c>
      <c r="S327" s="50">
        <v>3.0438648176778065</v>
      </c>
      <c r="T327" s="50">
        <v>1.9616242360088756</v>
      </c>
      <c r="U327" s="50">
        <v>2.607577527143996</v>
      </c>
      <c r="V327" s="50">
        <v>1.03</v>
      </c>
      <c r="W327" s="50">
        <v>1.0342925072321845</v>
      </c>
      <c r="X327" s="50">
        <v>1.0831719838978406</v>
      </c>
      <c r="Y327" s="50">
        <v>0.99777390206059069</v>
      </c>
      <c r="Z327" s="50">
        <v>1.0504496117895648</v>
      </c>
      <c r="AA327" s="51">
        <v>0.95</v>
      </c>
      <c r="AB327" s="51">
        <v>1.04</v>
      </c>
      <c r="AC327" s="51">
        <v>1</v>
      </c>
      <c r="AD327" s="51">
        <v>1</v>
      </c>
      <c r="AE327" s="51">
        <v>1</v>
      </c>
      <c r="AF327" s="51">
        <v>1</v>
      </c>
      <c r="AG327" s="52">
        <v>1.01</v>
      </c>
      <c r="AH327" s="52">
        <v>1</v>
      </c>
      <c r="AI327" s="53">
        <v>250</v>
      </c>
      <c r="AJ327" s="53">
        <v>59</v>
      </c>
      <c r="AK327" s="51">
        <v>3.0640272162991296</v>
      </c>
      <c r="AL327" s="51">
        <v>3.0394265624070376</v>
      </c>
      <c r="AM327" s="51">
        <v>2.8971317134878629</v>
      </c>
      <c r="AN327" s="51">
        <v>2.9191416791163545</v>
      </c>
      <c r="AO327" s="51">
        <v>3.0081995907296375</v>
      </c>
      <c r="AP327" s="51">
        <v>3.0365836445306265</v>
      </c>
      <c r="AQ327" s="51">
        <v>3.043290883736562</v>
      </c>
      <c r="AR327" s="67">
        <v>0</v>
      </c>
      <c r="AS327" s="96"/>
      <c r="AT327" s="54">
        <v>3.3133598071022297</v>
      </c>
      <c r="AU327" s="54">
        <v>2.9621507233327709</v>
      </c>
      <c r="AV327" s="55">
        <v>3.2942259177642139</v>
      </c>
      <c r="AW327" s="55">
        <v>2.9621507233327709</v>
      </c>
      <c r="AX327" s="56">
        <v>-8.6640192897760482E-2</v>
      </c>
      <c r="AY327" s="56">
        <v>-3.7849276667218934E-2</v>
      </c>
      <c r="AZ327" s="56">
        <v>-0.12448946956497942</v>
      </c>
      <c r="BA327" s="56">
        <v>-4.8790916230541548E-2</v>
      </c>
      <c r="BB327" s="61">
        <v>-127</v>
      </c>
      <c r="BC327" s="57">
        <v>153</v>
      </c>
      <c r="BD327" s="57">
        <v>125</v>
      </c>
      <c r="BE327" s="57">
        <v>-102</v>
      </c>
      <c r="BF327" s="95">
        <v>0.55859882822954943</v>
      </c>
      <c r="BG327" s="58">
        <v>0.39453045130699338</v>
      </c>
      <c r="BH327" s="58">
        <v>0.44400974716409042</v>
      </c>
      <c r="BI327" s="58">
        <v>0.50597498236250127</v>
      </c>
      <c r="BJ327" s="57">
        <v>-125</v>
      </c>
      <c r="BK327" s="57">
        <v>152</v>
      </c>
      <c r="BL327" s="57">
        <v>124</v>
      </c>
      <c r="BM327" s="57">
        <v>-103</v>
      </c>
      <c r="BN327" s="58">
        <v>0.55567742784203367</v>
      </c>
      <c r="BO327" s="58">
        <v>0.39697612225803397</v>
      </c>
      <c r="BP327" s="58">
        <v>0.44653662618844986</v>
      </c>
      <c r="BQ327" s="58">
        <v>0.50796032167859173</v>
      </c>
      <c r="BR327" s="36">
        <v>2.2000000000000002</v>
      </c>
      <c r="BS327" s="36">
        <v>3.5</v>
      </c>
      <c r="BT327" s="36">
        <v>0.29565999999999998</v>
      </c>
      <c r="BU327" s="36">
        <v>0.48837999999999998</v>
      </c>
      <c r="BV327" s="36">
        <v>0.556596462436178</v>
      </c>
      <c r="BW327" s="36">
        <v>0.61094000000000004</v>
      </c>
    </row>
    <row r="328" spans="1:75" s="36" customFormat="1" ht="16.75" customHeight="1" x14ac:dyDescent="0.2">
      <c r="A328" s="36" t="s">
        <v>599</v>
      </c>
      <c r="B328" s="36">
        <v>2025020134</v>
      </c>
      <c r="C328" s="35">
        <v>45955</v>
      </c>
      <c r="D328" s="45" t="s">
        <v>6</v>
      </c>
      <c r="E328" s="36" t="s">
        <v>32</v>
      </c>
      <c r="F328" s="45">
        <v>0</v>
      </c>
      <c r="G328" s="45">
        <v>1</v>
      </c>
      <c r="H328" s="36" t="s">
        <v>26</v>
      </c>
      <c r="I328" s="36" t="s">
        <v>354</v>
      </c>
      <c r="J328" s="46" t="s">
        <v>159</v>
      </c>
      <c r="K328" s="47">
        <v>2.98</v>
      </c>
      <c r="L328" s="48">
        <v>0.15</v>
      </c>
      <c r="M328" s="49">
        <v>0.1</v>
      </c>
      <c r="N328" s="36">
        <v>3.1499999999999901</v>
      </c>
      <c r="O328" s="36">
        <v>3.19999999999999</v>
      </c>
      <c r="P328" s="70">
        <v>4.58</v>
      </c>
      <c r="Q328" s="36">
        <v>3.49</v>
      </c>
      <c r="R328" s="50">
        <v>3.157783218619842</v>
      </c>
      <c r="S328" s="50">
        <v>3.0507241862080319</v>
      </c>
      <c r="T328" s="50">
        <v>4.5913165527869602</v>
      </c>
      <c r="U328" s="50">
        <v>3.3271960655831458</v>
      </c>
      <c r="V328" s="50">
        <v>0.95</v>
      </c>
      <c r="W328" s="50">
        <v>0.92554174501717079</v>
      </c>
      <c r="X328" s="50">
        <v>1.0671140939597317</v>
      </c>
      <c r="Y328" s="50">
        <v>0.97315436241610731</v>
      </c>
      <c r="Z328" s="50">
        <v>1.0049999999999999</v>
      </c>
      <c r="AA328" s="51">
        <v>1</v>
      </c>
      <c r="AB328" s="51">
        <v>1</v>
      </c>
      <c r="AC328" s="51">
        <v>1</v>
      </c>
      <c r="AD328" s="51">
        <v>1</v>
      </c>
      <c r="AE328" s="51">
        <v>1</v>
      </c>
      <c r="AF328" s="51">
        <v>1</v>
      </c>
      <c r="AG328" s="52">
        <v>0.99</v>
      </c>
      <c r="AH328" s="52">
        <v>1</v>
      </c>
      <c r="AI328" s="53">
        <v>249</v>
      </c>
      <c r="AJ328" s="53">
        <v>168</v>
      </c>
      <c r="AK328" s="51">
        <v>3.106688753756059</v>
      </c>
      <c r="AL328" s="51">
        <v>3.1358559234981329</v>
      </c>
      <c r="AM328" s="51">
        <v>3.1237834532465496</v>
      </c>
      <c r="AN328" s="51">
        <v>3.1128245631907721</v>
      </c>
      <c r="AO328" s="51">
        <v>3.2727366234359274</v>
      </c>
      <c r="AP328" s="51">
        <v>3.2417228009913988</v>
      </c>
      <c r="AQ328" s="51">
        <v>3.1394023705127818</v>
      </c>
      <c r="AR328" s="67">
        <v>-0.05</v>
      </c>
      <c r="AS328" s="96"/>
      <c r="AT328" s="54">
        <v>3.0991168437666259</v>
      </c>
      <c r="AU328" s="54">
        <v>3.2578792678561816</v>
      </c>
      <c r="AV328" s="55">
        <v>3.1809261048147737</v>
      </c>
      <c r="AW328" s="55">
        <v>3.2766341498783018</v>
      </c>
      <c r="AX328" s="56">
        <v>-5.0883156233364257E-2</v>
      </c>
      <c r="AY328" s="56">
        <v>5.7879267856191685E-2</v>
      </c>
      <c r="AZ328" s="56">
        <v>6.9961116228274278E-3</v>
      </c>
      <c r="BA328" s="56">
        <v>-0.10876242408955594</v>
      </c>
      <c r="BB328" s="61">
        <v>114</v>
      </c>
      <c r="BC328" s="57">
        <v>-162</v>
      </c>
      <c r="BD328" s="57">
        <v>-133</v>
      </c>
      <c r="BE328" s="57">
        <v>-103</v>
      </c>
      <c r="BF328" s="95">
        <v>0.4682565833236923</v>
      </c>
      <c r="BG328" s="58">
        <v>0.61767846661406289</v>
      </c>
      <c r="BH328" s="58">
        <v>0.57044955390675134</v>
      </c>
      <c r="BI328" s="58">
        <v>0.5077267632986967</v>
      </c>
      <c r="BJ328" s="57">
        <v>108</v>
      </c>
      <c r="BK328" s="57">
        <v>-173</v>
      </c>
      <c r="BL328" s="57">
        <v>-142</v>
      </c>
      <c r="BM328" s="57">
        <v>-109</v>
      </c>
      <c r="BN328" s="58">
        <v>0.4803045847146164</v>
      </c>
      <c r="BO328" s="58">
        <v>0.63336113290865337</v>
      </c>
      <c r="BP328" s="58">
        <v>0.58741852831802643</v>
      </c>
      <c r="BQ328" s="58">
        <v>0.52201261398320975</v>
      </c>
      <c r="BR328" s="36">
        <v>2.2000000000000002</v>
      </c>
      <c r="BS328" s="36">
        <v>3.55</v>
      </c>
      <c r="BT328" s="36">
        <v>0.29209000000000002</v>
      </c>
      <c r="BU328" s="36">
        <v>0.48110999999999998</v>
      </c>
      <c r="BV328" s="36">
        <v>0.54577940125466495</v>
      </c>
      <c r="BW328" s="36">
        <v>0.59960000000000002</v>
      </c>
    </row>
    <row r="329" spans="1:75" s="36" customFormat="1" ht="16.75" customHeight="1" x14ac:dyDescent="0.2">
      <c r="A329" s="36" t="s">
        <v>600</v>
      </c>
      <c r="B329" s="36">
        <v>2025020134</v>
      </c>
      <c r="C329" s="35">
        <v>45955</v>
      </c>
      <c r="D329" s="45" t="s">
        <v>9</v>
      </c>
      <c r="E329" s="36" t="s">
        <v>21</v>
      </c>
      <c r="F329" s="45">
        <v>1</v>
      </c>
      <c r="G329" s="45">
        <v>0</v>
      </c>
      <c r="H329" s="36" t="s">
        <v>27</v>
      </c>
      <c r="I329" s="36" t="s">
        <v>336</v>
      </c>
      <c r="J329" s="46" t="s">
        <v>232</v>
      </c>
      <c r="K329" s="47">
        <v>2.98</v>
      </c>
      <c r="L329" s="48">
        <v>0.15</v>
      </c>
      <c r="M329" s="49">
        <v>0.1</v>
      </c>
      <c r="N329" s="36">
        <v>3.19999999999999</v>
      </c>
      <c r="O329" s="36">
        <v>3.1499999999999901</v>
      </c>
      <c r="P329" s="70">
        <v>3.49</v>
      </c>
      <c r="Q329" s="36">
        <v>4.58</v>
      </c>
      <c r="R329" s="50">
        <v>2.8321745961002822</v>
      </c>
      <c r="S329" s="50">
        <v>3.2323001855497715</v>
      </c>
      <c r="T329" s="50">
        <v>3.0888404188718805</v>
      </c>
      <c r="U329" s="50">
        <v>4.6996618570850801</v>
      </c>
      <c r="V329" s="50">
        <v>1.05</v>
      </c>
      <c r="W329" s="50">
        <v>1.0725047827848808</v>
      </c>
      <c r="X329" s="50">
        <v>1.0482494809552181</v>
      </c>
      <c r="Y329" s="50">
        <v>1.0425130046161273</v>
      </c>
      <c r="Z329" s="50">
        <v>1.01</v>
      </c>
      <c r="AA329" s="51">
        <v>1</v>
      </c>
      <c r="AB329" s="51">
        <v>1</v>
      </c>
      <c r="AC329" s="51">
        <v>1</v>
      </c>
      <c r="AD329" s="51">
        <v>1</v>
      </c>
      <c r="AE329" s="51">
        <v>1</v>
      </c>
      <c r="AF329" s="51">
        <v>1</v>
      </c>
      <c r="AG329" s="52">
        <v>1</v>
      </c>
      <c r="AH329" s="52">
        <v>1</v>
      </c>
      <c r="AI329" s="53">
        <v>230</v>
      </c>
      <c r="AJ329" s="53">
        <v>163</v>
      </c>
      <c r="AK329" s="51">
        <v>2.9</v>
      </c>
      <c r="AL329" s="51">
        <v>2.8936761767566161</v>
      </c>
      <c r="AM329" s="51">
        <v>3.18</v>
      </c>
      <c r="AN329" s="51">
        <v>3.1878450278324655</v>
      </c>
      <c r="AO329" s="51">
        <v>3.4804384498172793</v>
      </c>
      <c r="AP329" s="51">
        <v>3.4480661604554776</v>
      </c>
      <c r="AQ329" s="51">
        <v>3.2118000000000002</v>
      </c>
      <c r="AR329" s="67">
        <v>0.05</v>
      </c>
      <c r="AS329" s="96"/>
      <c r="AT329" s="54">
        <v>3.2578792678561816</v>
      </c>
      <c r="AU329" s="54">
        <v>3.0991168437666259</v>
      </c>
      <c r="AV329" s="55">
        <v>3.2766341498783018</v>
      </c>
      <c r="AW329" s="55">
        <v>3.1809261048147737</v>
      </c>
      <c r="AX329" s="56">
        <v>5.7879267856191685E-2</v>
      </c>
      <c r="AY329" s="56">
        <v>-5.0883156233364257E-2</v>
      </c>
      <c r="AZ329" s="56">
        <v>6.9961116228274278E-3</v>
      </c>
      <c r="BA329" s="56">
        <v>0.10876242408955594</v>
      </c>
      <c r="BB329" s="61">
        <v>-114</v>
      </c>
      <c r="BC329" s="57">
        <v>162</v>
      </c>
      <c r="BD329" s="57">
        <v>133</v>
      </c>
      <c r="BE329" s="57">
        <v>103</v>
      </c>
      <c r="BF329" s="95">
        <v>0.53174341667630776</v>
      </c>
      <c r="BG329" s="58">
        <v>0.38232153338593705</v>
      </c>
      <c r="BH329" s="58">
        <v>0.42955044609324866</v>
      </c>
      <c r="BI329" s="58">
        <v>0.4922732367013033</v>
      </c>
      <c r="BJ329" s="57">
        <v>-108</v>
      </c>
      <c r="BK329" s="57">
        <v>173</v>
      </c>
      <c r="BL329" s="57">
        <v>142</v>
      </c>
      <c r="BM329" s="57">
        <v>109</v>
      </c>
      <c r="BN329" s="58">
        <v>0.51969541528538366</v>
      </c>
      <c r="BO329" s="58">
        <v>0.36663886709134663</v>
      </c>
      <c r="BP329" s="58">
        <v>0.41258147168197362</v>
      </c>
      <c r="BQ329" s="58">
        <v>0.47798738601679031</v>
      </c>
      <c r="BR329" s="36">
        <v>2.2000000000000002</v>
      </c>
      <c r="BS329" s="36">
        <v>3.6</v>
      </c>
      <c r="BT329" s="36">
        <v>0.28532999999999997</v>
      </c>
      <c r="BU329" s="36">
        <v>0.47149000000000002</v>
      </c>
      <c r="BV329" s="36">
        <v>0.53493306103925498</v>
      </c>
      <c r="BW329" s="36">
        <v>0.59009</v>
      </c>
    </row>
    <row r="330" spans="1:75" s="36" customFormat="1" ht="16.75" customHeight="1" x14ac:dyDescent="0.2">
      <c r="A330" s="36" t="s">
        <v>601</v>
      </c>
      <c r="B330" s="36">
        <v>2025020136</v>
      </c>
      <c r="C330" s="35">
        <v>45955</v>
      </c>
      <c r="D330" s="45" t="s">
        <v>6</v>
      </c>
      <c r="E330" s="36" t="s">
        <v>19</v>
      </c>
      <c r="F330" s="45">
        <v>1</v>
      </c>
      <c r="G330" s="45">
        <v>1</v>
      </c>
      <c r="H330" s="36" t="s">
        <v>46</v>
      </c>
      <c r="I330" s="36" t="s">
        <v>468</v>
      </c>
      <c r="J330" s="46" t="s">
        <v>171</v>
      </c>
      <c r="K330" s="47">
        <v>2.98</v>
      </c>
      <c r="L330" s="48">
        <v>0.15</v>
      </c>
      <c r="M330" s="49">
        <v>0.1</v>
      </c>
      <c r="N330" s="36">
        <v>2.94999999999999</v>
      </c>
      <c r="O330" s="36">
        <v>2.94999999999999</v>
      </c>
      <c r="P330" s="70">
        <v>3.9</v>
      </c>
      <c r="Q330" s="36">
        <v>4.3</v>
      </c>
      <c r="R330" s="50">
        <v>2.8804492353112074</v>
      </c>
      <c r="S330" s="50">
        <v>3.1139679662333126</v>
      </c>
      <c r="T330" s="50">
        <v>3.8080515314283883</v>
      </c>
      <c r="U330" s="50">
        <v>4.5390041541706063</v>
      </c>
      <c r="V330" s="50">
        <v>0.95</v>
      </c>
      <c r="W330" s="50">
        <v>0.95302926576458757</v>
      </c>
      <c r="X330" s="50">
        <v>1.0033814834864945</v>
      </c>
      <c r="Y330" s="50">
        <v>0.9605954646866911</v>
      </c>
      <c r="Z330" s="50">
        <v>1</v>
      </c>
      <c r="AA330" s="51">
        <v>1</v>
      </c>
      <c r="AB330" s="51">
        <v>1.02</v>
      </c>
      <c r="AC330" s="51">
        <v>1</v>
      </c>
      <c r="AD330" s="51">
        <v>1</v>
      </c>
      <c r="AE330" s="51">
        <v>1</v>
      </c>
      <c r="AF330" s="51">
        <v>1</v>
      </c>
      <c r="AG330" s="52">
        <v>1</v>
      </c>
      <c r="AH330" s="52">
        <v>1</v>
      </c>
      <c r="AI330" s="53">
        <v>244</v>
      </c>
      <c r="AJ330" s="53">
        <v>178</v>
      </c>
      <c r="AK330" s="51">
        <v>2.9709177352115606</v>
      </c>
      <c r="AL330" s="51">
        <v>2.9712614946682652</v>
      </c>
      <c r="AM330" s="51">
        <v>2.99</v>
      </c>
      <c r="AN330" s="51">
        <v>3.0085951949349967</v>
      </c>
      <c r="AO330" s="51">
        <v>3.0730892900340181</v>
      </c>
      <c r="AP330" s="51">
        <v>3.0792210914639124</v>
      </c>
      <c r="AQ330" s="51">
        <v>2.99</v>
      </c>
      <c r="AR330" s="67">
        <v>0.03</v>
      </c>
      <c r="AS330" s="96"/>
      <c r="AT330" s="54">
        <v>3.062981663558964</v>
      </c>
      <c r="AU330" s="54">
        <v>2.8271709299405905</v>
      </c>
      <c r="AV330" s="55">
        <v>3.0329816635589641</v>
      </c>
      <c r="AW330" s="55">
        <v>2.8892108388907816</v>
      </c>
      <c r="AX330" s="56">
        <v>0.11298166355897399</v>
      </c>
      <c r="AY330" s="56">
        <v>-0.12282907005939947</v>
      </c>
      <c r="AZ330" s="56">
        <v>-9.8474065004254818E-3</v>
      </c>
      <c r="BA330" s="56">
        <v>0.23581073361837346</v>
      </c>
      <c r="BB330" s="61">
        <v>-119</v>
      </c>
      <c r="BC330" s="57">
        <v>-119</v>
      </c>
      <c r="BD330" s="57">
        <v>106</v>
      </c>
      <c r="BE330" s="57">
        <v>132</v>
      </c>
      <c r="BF330" s="95">
        <v>0.54366768887829331</v>
      </c>
      <c r="BG330" s="58">
        <v>0.54381222800279483</v>
      </c>
      <c r="BH330" s="58">
        <v>0.48530481420807037</v>
      </c>
      <c r="BI330" s="58">
        <v>0.43013081399772946</v>
      </c>
      <c r="BJ330" s="57">
        <v>-112</v>
      </c>
      <c r="BK330" s="57">
        <v>-122</v>
      </c>
      <c r="BL330" s="57">
        <v>103</v>
      </c>
      <c r="BM330" s="57">
        <v>130</v>
      </c>
      <c r="BN330" s="58">
        <v>0.52798910814999322</v>
      </c>
      <c r="BO330" s="58">
        <v>0.54962228899235521</v>
      </c>
      <c r="BP330" s="58">
        <v>0.4916666593891903</v>
      </c>
      <c r="BQ330" s="58">
        <v>0.43560506726595805</v>
      </c>
      <c r="BR330" s="36">
        <v>2.2000000000000002</v>
      </c>
      <c r="BS330" s="36">
        <v>3.65</v>
      </c>
      <c r="BT330" s="36">
        <v>0.28147</v>
      </c>
      <c r="BU330" s="36">
        <v>0.46407999999999999</v>
      </c>
      <c r="BV330" s="36">
        <v>0.52798161484464701</v>
      </c>
      <c r="BW330" s="36">
        <v>0.58511000000000002</v>
      </c>
    </row>
    <row r="331" spans="1:75" s="36" customFormat="1" ht="16.75" customHeight="1" x14ac:dyDescent="0.2">
      <c r="A331" s="36" t="s">
        <v>602</v>
      </c>
      <c r="B331" s="36">
        <v>2025020136</v>
      </c>
      <c r="C331" s="35">
        <v>45955</v>
      </c>
      <c r="D331" s="45" t="s">
        <v>9</v>
      </c>
      <c r="E331" s="36" t="s">
        <v>23</v>
      </c>
      <c r="F331" s="45">
        <v>1</v>
      </c>
      <c r="G331" s="45">
        <v>1</v>
      </c>
      <c r="H331" s="36" t="s">
        <v>47</v>
      </c>
      <c r="I331" s="36" t="s">
        <v>421</v>
      </c>
      <c r="J331" s="46" t="s">
        <v>194</v>
      </c>
      <c r="K331" s="47">
        <v>2.98</v>
      </c>
      <c r="L331" s="48">
        <v>0.15</v>
      </c>
      <c r="M331" s="49">
        <v>0.1</v>
      </c>
      <c r="N331" s="36">
        <v>2.94999999999999</v>
      </c>
      <c r="O331" s="36">
        <v>2.94999999999999</v>
      </c>
      <c r="P331" s="70">
        <v>4.3</v>
      </c>
      <c r="Q331" s="36">
        <v>3.9</v>
      </c>
      <c r="R331" s="50">
        <v>2.7474350225352668</v>
      </c>
      <c r="S331" s="50">
        <v>2.9570053985959115</v>
      </c>
      <c r="T331" s="50">
        <v>4.0047357955598946</v>
      </c>
      <c r="U331" s="50">
        <v>3.9092613744149469</v>
      </c>
      <c r="V331" s="50">
        <v>1.048</v>
      </c>
      <c r="W331" s="50">
        <v>1.0491546019013618</v>
      </c>
      <c r="X331" s="50">
        <v>1.0033557046979866</v>
      </c>
      <c r="Y331" s="50">
        <v>0.99695226013810756</v>
      </c>
      <c r="Z331" s="50">
        <v>1.05</v>
      </c>
      <c r="AA331" s="51">
        <v>0.94</v>
      </c>
      <c r="AB331" s="51">
        <v>1.02</v>
      </c>
      <c r="AC331" s="51">
        <v>1</v>
      </c>
      <c r="AD331" s="51">
        <v>1</v>
      </c>
      <c r="AE331" s="51">
        <v>1</v>
      </c>
      <c r="AF331" s="51">
        <v>1</v>
      </c>
      <c r="AG331" s="52">
        <v>0.99</v>
      </c>
      <c r="AH331" s="52">
        <v>1</v>
      </c>
      <c r="AI331" s="53">
        <v>238</v>
      </c>
      <c r="AJ331" s="53">
        <v>162</v>
      </c>
      <c r="AK331" s="51">
        <v>2.8625744847663395</v>
      </c>
      <c r="AL331" s="51">
        <v>2.8641630770270483</v>
      </c>
      <c r="AM331" s="51">
        <v>2.9900768207897532</v>
      </c>
      <c r="AN331" s="51">
        <v>2.9851161074606769</v>
      </c>
      <c r="AO331" s="51">
        <v>3.0669215426794012</v>
      </c>
      <c r="AP331" s="51">
        <v>3.0726116615563468</v>
      </c>
      <c r="AQ331" s="51">
        <v>3.1395806618292412</v>
      </c>
      <c r="AR331" s="67">
        <v>-0.03</v>
      </c>
      <c r="AS331" s="96"/>
      <c r="AT331" s="54">
        <v>2.8271709299405905</v>
      </c>
      <c r="AU331" s="54">
        <v>3.062981663558964</v>
      </c>
      <c r="AV331" s="55">
        <v>2.8892108388907816</v>
      </c>
      <c r="AW331" s="55">
        <v>3.0329816635589641</v>
      </c>
      <c r="AX331" s="56">
        <v>-0.12282907005939947</v>
      </c>
      <c r="AY331" s="56">
        <v>0.11298166355897399</v>
      </c>
      <c r="AZ331" s="56">
        <v>-9.8474065004254818E-3</v>
      </c>
      <c r="BA331" s="56">
        <v>-0.23581073361837346</v>
      </c>
      <c r="BB331" s="61">
        <v>119</v>
      </c>
      <c r="BC331" s="57">
        <v>119</v>
      </c>
      <c r="BD331" s="57">
        <v>-106</v>
      </c>
      <c r="BE331" s="57">
        <v>-132</v>
      </c>
      <c r="BF331" s="95">
        <v>0.45633231112170669</v>
      </c>
      <c r="BG331" s="58">
        <v>0.45618777199720523</v>
      </c>
      <c r="BH331" s="58">
        <v>0.51469518579192963</v>
      </c>
      <c r="BI331" s="58">
        <v>0.56986918600227054</v>
      </c>
      <c r="BJ331" s="57">
        <v>112</v>
      </c>
      <c r="BK331" s="57">
        <v>122</v>
      </c>
      <c r="BL331" s="57">
        <v>-103</v>
      </c>
      <c r="BM331" s="57">
        <v>-130</v>
      </c>
      <c r="BN331" s="58">
        <v>0.47201089185000678</v>
      </c>
      <c r="BO331" s="58">
        <v>0.45037771100764479</v>
      </c>
      <c r="BP331" s="58">
        <v>0.5083333406108097</v>
      </c>
      <c r="BQ331" s="58">
        <v>0.56439493273404195</v>
      </c>
      <c r="BR331" s="36">
        <v>2.2000000000000002</v>
      </c>
      <c r="BS331" s="36">
        <v>3.7</v>
      </c>
      <c r="BT331" s="36">
        <v>0.27373999999999998</v>
      </c>
      <c r="BU331" s="36">
        <v>0.45834999999999998</v>
      </c>
      <c r="BV331" s="36">
        <v>0.52180694224660995</v>
      </c>
      <c r="BW331" s="36">
        <v>0.57996000000000003</v>
      </c>
    </row>
    <row r="332" spans="1:75" s="36" customFormat="1" ht="16.75" customHeight="1" x14ac:dyDescent="0.2">
      <c r="A332" s="36" t="s">
        <v>603</v>
      </c>
      <c r="B332" s="36">
        <v>2025020135</v>
      </c>
      <c r="C332" s="35">
        <v>45955</v>
      </c>
      <c r="D332" s="45" t="s">
        <v>6</v>
      </c>
      <c r="E332" s="36" t="s">
        <v>39</v>
      </c>
      <c r="F332" s="45">
        <v>1</v>
      </c>
      <c r="G332" s="45">
        <v>0</v>
      </c>
      <c r="H332" s="36" t="s">
        <v>52</v>
      </c>
      <c r="I332" s="36" t="s">
        <v>338</v>
      </c>
      <c r="J332" s="46" t="s">
        <v>179</v>
      </c>
      <c r="K332" s="47">
        <v>2.98</v>
      </c>
      <c r="L332" s="48">
        <v>0.15</v>
      </c>
      <c r="M332" s="49">
        <v>0.1</v>
      </c>
      <c r="N332" s="36">
        <v>2.7999999999999901</v>
      </c>
      <c r="O332" s="36">
        <v>2.9999999999999898</v>
      </c>
      <c r="P332" s="70">
        <v>5</v>
      </c>
      <c r="Q332" s="36">
        <v>1.7</v>
      </c>
      <c r="R332" s="50">
        <v>2.8173285738977216</v>
      </c>
      <c r="S332" s="50">
        <v>2.958129574437681</v>
      </c>
      <c r="T332" s="50">
        <v>5.0309438819602352</v>
      </c>
      <c r="U332" s="50">
        <v>1.6762734255146914</v>
      </c>
      <c r="V332" s="50">
        <v>1.04</v>
      </c>
      <c r="W332" s="50">
        <v>1.0074936850113505</v>
      </c>
      <c r="X332" s="50">
        <v>0.96952185979901551</v>
      </c>
      <c r="Y332" s="50">
        <v>1.0352987592977747</v>
      </c>
      <c r="Z332" s="50">
        <v>0.97499804848390192</v>
      </c>
      <c r="AA332" s="51">
        <v>0.97</v>
      </c>
      <c r="AB332" s="51">
        <v>1.02</v>
      </c>
      <c r="AC332" s="51">
        <v>1</v>
      </c>
      <c r="AD332" s="51">
        <v>1</v>
      </c>
      <c r="AE332" s="51">
        <v>1</v>
      </c>
      <c r="AF332" s="51">
        <v>1</v>
      </c>
      <c r="AG332" s="52">
        <v>0.99</v>
      </c>
      <c r="AH332" s="52">
        <v>1</v>
      </c>
      <c r="AI332" s="53">
        <v>229</v>
      </c>
      <c r="AJ332" s="53">
        <v>187</v>
      </c>
      <c r="AK332" s="51">
        <v>2.9373029631229324</v>
      </c>
      <c r="AL332" s="51">
        <v>2.9525110343600884</v>
      </c>
      <c r="AM332" s="51">
        <v>2.9610119118466738</v>
      </c>
      <c r="AN332" s="51">
        <v>2.960579561235325</v>
      </c>
      <c r="AO332" s="51">
        <v>2.8510847390056937</v>
      </c>
      <c r="AP332" s="51">
        <v>2.8560476124907277</v>
      </c>
      <c r="AQ332" s="51">
        <v>2.8869808355880946</v>
      </c>
      <c r="AR332" s="67">
        <v>0</v>
      </c>
      <c r="AS332" s="96"/>
      <c r="AT332" s="54">
        <v>2.893791324193244</v>
      </c>
      <c r="AU332" s="54">
        <v>3.0791520850522711</v>
      </c>
      <c r="AV332" s="55">
        <v>2.9230215395891355</v>
      </c>
      <c r="AW332" s="55">
        <v>3.0629815977459893</v>
      </c>
      <c r="AX332" s="56">
        <v>9.3791324193253978E-2</v>
      </c>
      <c r="AY332" s="56">
        <v>7.9152085052281329E-2</v>
      </c>
      <c r="AZ332" s="56">
        <v>0.17294340924553531</v>
      </c>
      <c r="BA332" s="56">
        <v>1.4639239140972649E-2</v>
      </c>
      <c r="BB332" s="61">
        <v>115</v>
      </c>
      <c r="BC332" s="57">
        <v>-126</v>
      </c>
      <c r="BD332" s="57">
        <v>-100</v>
      </c>
      <c r="BE332" s="57">
        <v>126</v>
      </c>
      <c r="BF332" s="95">
        <v>0.46534443114518165</v>
      </c>
      <c r="BG332" s="58">
        <v>0.55849128590473418</v>
      </c>
      <c r="BH332" s="58">
        <v>0.50105218996088341</v>
      </c>
      <c r="BI332" s="58">
        <v>0.44336487238158895</v>
      </c>
      <c r="BJ332" s="57">
        <v>112</v>
      </c>
      <c r="BK332" s="57">
        <v>-127</v>
      </c>
      <c r="BL332" s="57">
        <v>-101</v>
      </c>
      <c r="BM332" s="57">
        <v>125</v>
      </c>
      <c r="BN332" s="58">
        <v>0.47222445000065316</v>
      </c>
      <c r="BO332" s="58">
        <v>0.5596111291749104</v>
      </c>
      <c r="BP332" s="58">
        <v>0.5027376297604903</v>
      </c>
      <c r="BQ332" s="58">
        <v>0.44524328156054438</v>
      </c>
      <c r="BR332" s="36">
        <v>2.2000000000000002</v>
      </c>
      <c r="BS332" s="36">
        <v>3.75</v>
      </c>
      <c r="BT332" s="36">
        <v>0.26635999999999999</v>
      </c>
      <c r="BU332" s="36">
        <v>0.44631999999999999</v>
      </c>
      <c r="BV332" s="36">
        <v>0.50901543058517595</v>
      </c>
      <c r="BW332" s="36">
        <v>0.56949000000000005</v>
      </c>
    </row>
    <row r="333" spans="1:75" s="36" customFormat="1" ht="16.75" customHeight="1" x14ac:dyDescent="0.2">
      <c r="A333" s="36" t="s">
        <v>604</v>
      </c>
      <c r="B333" s="36">
        <v>2025020135</v>
      </c>
      <c r="C333" s="35">
        <v>45955</v>
      </c>
      <c r="D333" s="45" t="s">
        <v>9</v>
      </c>
      <c r="E333" s="36" t="s">
        <v>49</v>
      </c>
      <c r="F333" s="45">
        <v>0</v>
      </c>
      <c r="G333" s="45">
        <v>1</v>
      </c>
      <c r="H333" s="36" t="s">
        <v>53</v>
      </c>
      <c r="I333" s="36" t="s">
        <v>378</v>
      </c>
      <c r="J333" s="46" t="s">
        <v>198</v>
      </c>
      <c r="K333" s="47">
        <v>2.98</v>
      </c>
      <c r="L333" s="48">
        <v>0.15</v>
      </c>
      <c r="M333" s="49">
        <v>0.1</v>
      </c>
      <c r="N333" s="36">
        <v>2.9999999999999898</v>
      </c>
      <c r="O333" s="36">
        <v>2.7999999999999901</v>
      </c>
      <c r="P333" s="70">
        <v>1.7</v>
      </c>
      <c r="Q333" s="36">
        <v>5</v>
      </c>
      <c r="R333" s="50">
        <v>3.0217520454360987</v>
      </c>
      <c r="S333" s="50">
        <v>2.8568727194976238</v>
      </c>
      <c r="T333" s="50">
        <v>1.7123261590804619</v>
      </c>
      <c r="U333" s="50">
        <v>5.1015584276743464</v>
      </c>
      <c r="V333" s="50">
        <v>1</v>
      </c>
      <c r="W333" s="50">
        <v>1.0046958799928625</v>
      </c>
      <c r="X333" s="50">
        <v>0.99362815833781004</v>
      </c>
      <c r="Y333" s="50">
        <v>0.98567213527615183</v>
      </c>
      <c r="Z333" s="50">
        <v>1.0174676107621512</v>
      </c>
      <c r="AA333" s="51">
        <v>1</v>
      </c>
      <c r="AB333" s="51">
        <v>1</v>
      </c>
      <c r="AC333" s="51">
        <v>1</v>
      </c>
      <c r="AD333" s="51">
        <v>1</v>
      </c>
      <c r="AE333" s="51">
        <v>1</v>
      </c>
      <c r="AF333" s="51">
        <v>1</v>
      </c>
      <c r="AG333" s="52">
        <v>1.01</v>
      </c>
      <c r="AH333" s="52">
        <v>1</v>
      </c>
      <c r="AI333" s="53">
        <v>248</v>
      </c>
      <c r="AJ333" s="53">
        <v>137</v>
      </c>
      <c r="AK333" s="51">
        <v>3.0851903027073684</v>
      </c>
      <c r="AL333" s="51">
        <v>3.0560331758213435</v>
      </c>
      <c r="AM333" s="51">
        <v>2.8891751422010663</v>
      </c>
      <c r="AN333" s="51">
        <v>2.88432977879555</v>
      </c>
      <c r="AO333" s="51">
        <v>3.0219975330553552</v>
      </c>
      <c r="AP333" s="51">
        <v>3.0047142221208745</v>
      </c>
      <c r="AQ333" s="51">
        <v>2.9396421290087176</v>
      </c>
      <c r="AR333" s="67">
        <v>0</v>
      </c>
      <c r="AS333" s="96"/>
      <c r="AT333" s="54">
        <v>3.0791520850522711</v>
      </c>
      <c r="AU333" s="54">
        <v>2.893791324193244</v>
      </c>
      <c r="AV333" s="55">
        <v>3.0629815977459893</v>
      </c>
      <c r="AW333" s="55">
        <v>2.9230215395891355</v>
      </c>
      <c r="AX333" s="56">
        <v>7.9152085052281329E-2</v>
      </c>
      <c r="AY333" s="56">
        <v>9.3791324193253978E-2</v>
      </c>
      <c r="AZ333" s="56">
        <v>0.17294340924553531</v>
      </c>
      <c r="BA333" s="56">
        <v>-1.4639239140972649E-2</v>
      </c>
      <c r="BB333" s="61">
        <v>-115</v>
      </c>
      <c r="BC333" s="57">
        <v>126</v>
      </c>
      <c r="BD333" s="57">
        <v>100</v>
      </c>
      <c r="BE333" s="57">
        <v>-126</v>
      </c>
      <c r="BF333" s="95">
        <v>0.53465556885481835</v>
      </c>
      <c r="BG333" s="58">
        <v>0.44150871409526582</v>
      </c>
      <c r="BH333" s="58">
        <v>0.49894781003911659</v>
      </c>
      <c r="BI333" s="58">
        <v>0.55663512761841105</v>
      </c>
      <c r="BJ333" s="57">
        <v>-112</v>
      </c>
      <c r="BK333" s="57">
        <v>127</v>
      </c>
      <c r="BL333" s="57">
        <v>101</v>
      </c>
      <c r="BM333" s="57">
        <v>-125</v>
      </c>
      <c r="BN333" s="58">
        <v>0.52777554999934684</v>
      </c>
      <c r="BO333" s="58">
        <v>0.44038887082508965</v>
      </c>
      <c r="BP333" s="58">
        <v>0.4972623702395097</v>
      </c>
      <c r="BQ333" s="58">
        <v>0.55475671843945562</v>
      </c>
      <c r="BR333" s="36">
        <v>2.2000000000000002</v>
      </c>
      <c r="BS333" s="36">
        <v>3.8</v>
      </c>
      <c r="BT333" s="36">
        <v>0.26223000000000002</v>
      </c>
      <c r="BU333" s="36">
        <v>0.44102000000000002</v>
      </c>
      <c r="BV333" s="36">
        <v>0.50259834981993801</v>
      </c>
      <c r="BW333" s="36">
        <v>0.56354000000000004</v>
      </c>
    </row>
    <row r="334" spans="1:75" s="36" customFormat="1" ht="16.75" customHeight="1" x14ac:dyDescent="0.2">
      <c r="A334" s="36" t="s">
        <v>605</v>
      </c>
      <c r="B334" s="36">
        <v>2025020133</v>
      </c>
      <c r="C334" s="35">
        <v>45955</v>
      </c>
      <c r="D334" s="45" t="s">
        <v>6</v>
      </c>
      <c r="E334" s="36" t="s">
        <v>12</v>
      </c>
      <c r="F334" s="45">
        <v>1</v>
      </c>
      <c r="G334" s="45">
        <v>1</v>
      </c>
      <c r="H334" s="36" t="s">
        <v>46</v>
      </c>
      <c r="I334" s="36" t="s">
        <v>419</v>
      </c>
      <c r="J334" s="46" t="s">
        <v>186</v>
      </c>
      <c r="K334" s="47">
        <v>2.98</v>
      </c>
      <c r="L334" s="48">
        <v>0.15</v>
      </c>
      <c r="M334" s="49">
        <v>0.1</v>
      </c>
      <c r="N334" s="36">
        <v>2.8999999999999901</v>
      </c>
      <c r="O334" s="36">
        <v>2.8499999999999899</v>
      </c>
      <c r="P334" s="70">
        <v>2.8</v>
      </c>
      <c r="Q334" s="36">
        <v>4.8</v>
      </c>
      <c r="R334" s="50">
        <v>2.9832405981771637</v>
      </c>
      <c r="S334" s="50">
        <v>2.9230205526680284</v>
      </c>
      <c r="T334" s="50">
        <v>2.8803702327227882</v>
      </c>
      <c r="U334" s="50">
        <v>4.9229819834409074</v>
      </c>
      <c r="V334" s="50">
        <v>0.95</v>
      </c>
      <c r="W334" s="50">
        <v>0.95302926576458757</v>
      </c>
      <c r="X334" s="50">
        <v>1.0200077700613106</v>
      </c>
      <c r="Y334" s="50">
        <v>0.95302013422818788</v>
      </c>
      <c r="Z334" s="50">
        <v>0.98499999999999999</v>
      </c>
      <c r="AA334" s="51">
        <v>1</v>
      </c>
      <c r="AB334" s="51">
        <v>1</v>
      </c>
      <c r="AC334" s="51">
        <v>1</v>
      </c>
      <c r="AD334" s="51">
        <v>1</v>
      </c>
      <c r="AE334" s="51">
        <v>1</v>
      </c>
      <c r="AF334" s="51">
        <v>1</v>
      </c>
      <c r="AG334" s="52">
        <v>0.99</v>
      </c>
      <c r="AH334" s="52">
        <v>1</v>
      </c>
      <c r="AI334" s="53">
        <v>237</v>
      </c>
      <c r="AJ334" s="53">
        <v>171</v>
      </c>
      <c r="AK334" s="51">
        <v>2.9119951507077011</v>
      </c>
      <c r="AL334" s="51">
        <v>2.9211389123463047</v>
      </c>
      <c r="AM334" s="51">
        <v>2.9</v>
      </c>
      <c r="AN334" s="51">
        <v>2.9034530829002039</v>
      </c>
      <c r="AO334" s="51">
        <v>2.8571409701818604</v>
      </c>
      <c r="AP334" s="51">
        <v>2.8604461113112825</v>
      </c>
      <c r="AQ334" s="51">
        <v>2.8565</v>
      </c>
      <c r="AR334" s="67">
        <v>-0.03</v>
      </c>
      <c r="AS334" s="96"/>
      <c r="AT334" s="54">
        <v>2.7635273481366012</v>
      </c>
      <c r="AU334" s="54">
        <v>2.8544427849664422</v>
      </c>
      <c r="AV334" s="55">
        <v>2.8217447960975766</v>
      </c>
      <c r="AW334" s="55">
        <v>2.8275545282964143</v>
      </c>
      <c r="AX334" s="56">
        <v>-0.13647265186338897</v>
      </c>
      <c r="AY334" s="56">
        <v>4.44278496645234E-3</v>
      </c>
      <c r="AZ334" s="56">
        <v>-0.13202986689693663</v>
      </c>
      <c r="BA334" s="56">
        <v>-0.14091543682984131</v>
      </c>
      <c r="BB334" s="61">
        <v>109</v>
      </c>
      <c r="BC334" s="57">
        <v>-100</v>
      </c>
      <c r="BD334" s="57">
        <v>129</v>
      </c>
      <c r="BE334" s="57">
        <v>158</v>
      </c>
      <c r="BF334" s="95">
        <v>0.4783162627142889</v>
      </c>
      <c r="BG334" s="58">
        <v>0.50067074719803806</v>
      </c>
      <c r="BH334" s="58">
        <v>0.43694422760137974</v>
      </c>
      <c r="BI334" s="58">
        <v>0.38749264978965614</v>
      </c>
      <c r="BJ334" s="57">
        <v>104</v>
      </c>
      <c r="BK334" s="57">
        <v>-102</v>
      </c>
      <c r="BL334" s="57">
        <v>127</v>
      </c>
      <c r="BM334" s="57">
        <v>155</v>
      </c>
      <c r="BN334" s="58">
        <v>0.49079011346394835</v>
      </c>
      <c r="BO334" s="58">
        <v>0.50423628478441573</v>
      </c>
      <c r="BP334" s="58">
        <v>0.4412829583108302</v>
      </c>
      <c r="BQ334" s="58">
        <v>0.39154923645290352</v>
      </c>
      <c r="BR334" s="36">
        <v>2.2000000000000002</v>
      </c>
      <c r="BS334" s="36">
        <v>3.85</v>
      </c>
      <c r="BT334" s="36">
        <v>0.25456000000000001</v>
      </c>
      <c r="BU334" s="36">
        <v>0.43274000000000001</v>
      </c>
      <c r="BV334" s="36">
        <v>0.49283086769847501</v>
      </c>
      <c r="BW334" s="36">
        <v>0.55467</v>
      </c>
    </row>
    <row r="335" spans="1:75" s="36" customFormat="1" ht="16.75" customHeight="1" x14ac:dyDescent="0.2">
      <c r="A335" s="36" t="s">
        <v>606</v>
      </c>
      <c r="B335" s="36">
        <v>2025020133</v>
      </c>
      <c r="C335" s="35">
        <v>45955</v>
      </c>
      <c r="D335" s="45" t="s">
        <v>9</v>
      </c>
      <c r="E335" s="36" t="s">
        <v>30</v>
      </c>
      <c r="F335" s="45">
        <v>1</v>
      </c>
      <c r="G335" s="45">
        <v>1</v>
      </c>
      <c r="H335" s="36" t="s">
        <v>47</v>
      </c>
      <c r="I335" s="36" t="s">
        <v>495</v>
      </c>
      <c r="J335" s="46" t="s">
        <v>161</v>
      </c>
      <c r="K335" s="47">
        <v>2.98</v>
      </c>
      <c r="L335" s="48">
        <v>0.15</v>
      </c>
      <c r="M335" s="49">
        <v>0.1</v>
      </c>
      <c r="N335" s="36">
        <v>2.8499999999999899</v>
      </c>
      <c r="O335" s="36">
        <v>2.8999999999999901</v>
      </c>
      <c r="P335" s="70">
        <v>4.8</v>
      </c>
      <c r="Q335" s="36">
        <v>2.8</v>
      </c>
      <c r="R335" s="50">
        <v>2.8339188227177345</v>
      </c>
      <c r="S335" s="50">
        <v>3.1139911741622717</v>
      </c>
      <c r="T335" s="50">
        <v>4.7729159119456748</v>
      </c>
      <c r="U335" s="50">
        <v>3.0066121681566864</v>
      </c>
      <c r="V335" s="50">
        <v>1.048</v>
      </c>
      <c r="W335" s="50">
        <v>1.0491546019013618</v>
      </c>
      <c r="X335" s="50">
        <v>0.97315436241610731</v>
      </c>
      <c r="Y335" s="50">
        <v>0.97717958077439637</v>
      </c>
      <c r="Z335" s="50">
        <v>1</v>
      </c>
      <c r="AA335" s="51">
        <v>0.99</v>
      </c>
      <c r="AB335" s="51">
        <v>1</v>
      </c>
      <c r="AC335" s="51">
        <v>1</v>
      </c>
      <c r="AD335" s="51">
        <v>1</v>
      </c>
      <c r="AE335" s="51">
        <v>1</v>
      </c>
      <c r="AF335" s="51">
        <v>1</v>
      </c>
      <c r="AG335" s="52">
        <v>1</v>
      </c>
      <c r="AH335" s="52">
        <v>1</v>
      </c>
      <c r="AI335" s="53">
        <v>226</v>
      </c>
      <c r="AJ335" s="53">
        <v>176</v>
      </c>
      <c r="AK335" s="51">
        <v>2.84</v>
      </c>
      <c r="AL335" s="51">
        <v>2.8681727797460788</v>
      </c>
      <c r="AM335" s="51">
        <v>3.0396231547827055</v>
      </c>
      <c r="AN335" s="51">
        <v>3.0507783576896408</v>
      </c>
      <c r="AO335" s="51">
        <v>3.0613478089762727</v>
      </c>
      <c r="AP335" s="51">
        <v>3.0692443137541723</v>
      </c>
      <c r="AQ335" s="51">
        <v>3.0396231547827055</v>
      </c>
      <c r="AR335" s="67">
        <v>0.03</v>
      </c>
      <c r="AS335" s="96"/>
      <c r="AT335" s="54">
        <v>2.8544427849664422</v>
      </c>
      <c r="AU335" s="54">
        <v>2.7635273481366012</v>
      </c>
      <c r="AV335" s="55">
        <v>2.8275545282964143</v>
      </c>
      <c r="AW335" s="55">
        <v>2.8217447960975766</v>
      </c>
      <c r="AX335" s="56">
        <v>4.44278496645234E-3</v>
      </c>
      <c r="AY335" s="56">
        <v>-0.13647265186338897</v>
      </c>
      <c r="AZ335" s="56">
        <v>-0.13202986689693663</v>
      </c>
      <c r="BA335" s="56">
        <v>0.14091543682984131</v>
      </c>
      <c r="BB335" s="61">
        <v>-109</v>
      </c>
      <c r="BC335" s="57">
        <v>100</v>
      </c>
      <c r="BD335" s="57">
        <v>-129</v>
      </c>
      <c r="BE335" s="57">
        <v>-158</v>
      </c>
      <c r="BF335" s="95">
        <v>0.52168373728571105</v>
      </c>
      <c r="BG335" s="58">
        <v>0.49932925280196194</v>
      </c>
      <c r="BH335" s="58">
        <v>0.56305577239862026</v>
      </c>
      <c r="BI335" s="58">
        <v>0.61250735021034386</v>
      </c>
      <c r="BJ335" s="57">
        <v>-104</v>
      </c>
      <c r="BK335" s="57">
        <v>102</v>
      </c>
      <c r="BL335" s="57">
        <v>-127</v>
      </c>
      <c r="BM335" s="57">
        <v>-155</v>
      </c>
      <c r="BN335" s="58">
        <v>0.5092098865360517</v>
      </c>
      <c r="BO335" s="58">
        <v>0.49576371521558427</v>
      </c>
      <c r="BP335" s="58">
        <v>0.5587170416891698</v>
      </c>
      <c r="BQ335" s="58">
        <v>0.60845076354709648</v>
      </c>
      <c r="BR335" s="36">
        <v>2.2000000000000002</v>
      </c>
      <c r="BS335" s="36">
        <v>3.9</v>
      </c>
      <c r="BT335" s="36">
        <v>0.25302999999999998</v>
      </c>
      <c r="BU335" s="36">
        <v>0.42520000000000002</v>
      </c>
      <c r="BV335" s="36">
        <v>0.48481255130894801</v>
      </c>
      <c r="BW335" s="36">
        <v>0.54815999999999998</v>
      </c>
    </row>
    <row r="336" spans="1:75" s="36" customFormat="1" ht="16.75" customHeight="1" x14ac:dyDescent="0.2">
      <c r="A336" s="36" t="s">
        <v>607</v>
      </c>
      <c r="B336" s="36">
        <v>2025020138</v>
      </c>
      <c r="C336" s="35">
        <v>45955</v>
      </c>
      <c r="D336" s="45" t="s">
        <v>6</v>
      </c>
      <c r="E336" s="36" t="s">
        <v>42</v>
      </c>
      <c r="F336" s="45">
        <v>1</v>
      </c>
      <c r="G336" s="45">
        <v>1</v>
      </c>
      <c r="H336" s="36" t="s">
        <v>46</v>
      </c>
      <c r="I336" s="36" t="s">
        <v>344</v>
      </c>
      <c r="J336" s="46" t="s">
        <v>153</v>
      </c>
      <c r="K336" s="47">
        <v>2.98</v>
      </c>
      <c r="L336" s="48">
        <v>0.15</v>
      </c>
      <c r="M336" s="49">
        <v>0.1</v>
      </c>
      <c r="N336" s="36">
        <v>2.94999999999999</v>
      </c>
      <c r="O336" s="36">
        <v>3.0999999999999899</v>
      </c>
      <c r="P336" s="70">
        <v>4.0999999999999996</v>
      </c>
      <c r="Q336" s="36">
        <v>3.7</v>
      </c>
      <c r="R336" s="50">
        <v>3.3719632262634849</v>
      </c>
      <c r="S336" s="50">
        <v>2.7244406049441539</v>
      </c>
      <c r="T336" s="50">
        <v>4.6864573653153672</v>
      </c>
      <c r="U336" s="50">
        <v>3.2517516897720649</v>
      </c>
      <c r="V336" s="50">
        <v>0.95</v>
      </c>
      <c r="W336" s="50">
        <v>0.95302926576458757</v>
      </c>
      <c r="X336" s="50">
        <v>0.93671370278432142</v>
      </c>
      <c r="Y336" s="50">
        <v>1.0899881559042397</v>
      </c>
      <c r="Z336" s="50">
        <v>0.995</v>
      </c>
      <c r="AA336" s="51">
        <v>0.97</v>
      </c>
      <c r="AB336" s="51">
        <v>1.03</v>
      </c>
      <c r="AC336" s="51">
        <v>1</v>
      </c>
      <c r="AD336" s="51">
        <v>1</v>
      </c>
      <c r="AE336" s="51">
        <v>1</v>
      </c>
      <c r="AF336" s="51">
        <v>1</v>
      </c>
      <c r="AG336" s="52">
        <v>1.01</v>
      </c>
      <c r="AH336" s="52">
        <v>1</v>
      </c>
      <c r="AI336" s="53">
        <v>240</v>
      </c>
      <c r="AJ336" s="53">
        <v>198</v>
      </c>
      <c r="AK336" s="51">
        <v>3.41</v>
      </c>
      <c r="AL336" s="51">
        <v>3.4240118960253008</v>
      </c>
      <c r="AM336" s="51">
        <v>2.5657530276434324</v>
      </c>
      <c r="AN336" s="51">
        <v>2.589556164238541</v>
      </c>
      <c r="AO336" s="51">
        <v>2.6746070402433779</v>
      </c>
      <c r="AP336" s="51">
        <v>2.680038744494786</v>
      </c>
      <c r="AQ336" s="51">
        <v>2.5529242625052153</v>
      </c>
      <c r="AR336" s="67">
        <v>0</v>
      </c>
      <c r="AS336" s="96"/>
      <c r="AT336" s="54">
        <v>2.9134263338712745</v>
      </c>
      <c r="AU336" s="54">
        <v>3.0037114977382826</v>
      </c>
      <c r="AV336" s="55">
        <v>2.8845805285854205</v>
      </c>
      <c r="AW336" s="55">
        <v>3.0070207448818231</v>
      </c>
      <c r="AX336" s="56">
        <v>-3.6573666128715487E-2</v>
      </c>
      <c r="AY336" s="56">
        <v>-9.6288502261707265E-2</v>
      </c>
      <c r="AZ336" s="56">
        <v>-0.13286216839042275</v>
      </c>
      <c r="BA336" s="56">
        <v>5.9714836132991778E-2</v>
      </c>
      <c r="BB336" s="61">
        <v>108</v>
      </c>
      <c r="BC336" s="57">
        <v>-122</v>
      </c>
      <c r="BD336" s="57">
        <v>104</v>
      </c>
      <c r="BE336" s="57">
        <v>130</v>
      </c>
      <c r="BF336" s="95">
        <v>0.47965193782271015</v>
      </c>
      <c r="BG336" s="58">
        <v>0.54866734340975476</v>
      </c>
      <c r="BH336" s="58">
        <v>0.4910464339608791</v>
      </c>
      <c r="BI336" s="58">
        <v>0.43544828255471224</v>
      </c>
      <c r="BJ336" s="57">
        <v>110</v>
      </c>
      <c r="BK336" s="57">
        <v>-119</v>
      </c>
      <c r="BL336" s="57">
        <v>106</v>
      </c>
      <c r="BM336" s="57">
        <v>132</v>
      </c>
      <c r="BN336" s="58">
        <v>0.47550086799845798</v>
      </c>
      <c r="BO336" s="58">
        <v>0.54390142869228242</v>
      </c>
      <c r="BP336" s="58">
        <v>0.48556184065309216</v>
      </c>
      <c r="BQ336" s="58">
        <v>0.43049815812234993</v>
      </c>
      <c r="BR336" s="36">
        <v>2.2000000000000002</v>
      </c>
      <c r="BS336" s="36">
        <v>3.95</v>
      </c>
      <c r="BT336" s="36">
        <v>0.24493000000000001</v>
      </c>
      <c r="BU336" s="36">
        <v>0.41366000000000003</v>
      </c>
      <c r="BV336" s="36">
        <v>0.47044239736153698</v>
      </c>
      <c r="BW336" s="36">
        <v>0.53435999999999995</v>
      </c>
    </row>
    <row r="337" spans="1:75" s="36" customFormat="1" ht="16.75" customHeight="1" x14ac:dyDescent="0.2">
      <c r="A337" s="36" t="s">
        <v>608</v>
      </c>
      <c r="B337" s="36">
        <v>2025020138</v>
      </c>
      <c r="C337" s="35">
        <v>45955</v>
      </c>
      <c r="D337" s="45" t="s">
        <v>9</v>
      </c>
      <c r="E337" s="36" t="s">
        <v>34</v>
      </c>
      <c r="F337" s="45">
        <v>1</v>
      </c>
      <c r="G337" s="45">
        <v>1</v>
      </c>
      <c r="H337" s="36" t="s">
        <v>47</v>
      </c>
      <c r="I337" s="36" t="s">
        <v>362</v>
      </c>
      <c r="J337" s="46" t="s">
        <v>160</v>
      </c>
      <c r="K337" s="47">
        <v>2.98</v>
      </c>
      <c r="L337" s="48">
        <v>0.15</v>
      </c>
      <c r="M337" s="49">
        <v>0.1</v>
      </c>
      <c r="N337" s="36">
        <v>3.0999999999999899</v>
      </c>
      <c r="O337" s="36">
        <v>2.94999999999999</v>
      </c>
      <c r="P337" s="70">
        <v>3.7</v>
      </c>
      <c r="Q337" s="36">
        <v>4.0999999999999996</v>
      </c>
      <c r="R337" s="50">
        <v>3.3486003052629627</v>
      </c>
      <c r="S337" s="50">
        <v>2.845639324845358</v>
      </c>
      <c r="T337" s="50">
        <v>3.9967164933783876</v>
      </c>
      <c r="U337" s="50">
        <v>3.9549563497850877</v>
      </c>
      <c r="V337" s="50">
        <v>1.048</v>
      </c>
      <c r="W337" s="50">
        <v>1.0491546019013618</v>
      </c>
      <c r="X337" s="50">
        <v>0.86099094887363503</v>
      </c>
      <c r="Y337" s="50">
        <v>1.1442953020134228</v>
      </c>
      <c r="Z337" s="50">
        <v>0.98</v>
      </c>
      <c r="AA337" s="51">
        <v>1</v>
      </c>
      <c r="AB337" s="51">
        <v>1</v>
      </c>
      <c r="AC337" s="51">
        <v>1</v>
      </c>
      <c r="AD337" s="51">
        <v>1</v>
      </c>
      <c r="AE337" s="51">
        <v>1</v>
      </c>
      <c r="AF337" s="51">
        <v>1</v>
      </c>
      <c r="AG337" s="52">
        <v>1</v>
      </c>
      <c r="AH337" s="52">
        <v>1</v>
      </c>
      <c r="AI337" s="53">
        <v>243</v>
      </c>
      <c r="AJ337" s="53">
        <v>201</v>
      </c>
      <c r="AK337" s="51">
        <v>3.2481647045946342</v>
      </c>
      <c r="AL337" s="51">
        <v>3.2729517875166145</v>
      </c>
      <c r="AM337" s="51">
        <v>2.7914068342972778</v>
      </c>
      <c r="AN337" s="51">
        <v>2.7995417078794897</v>
      </c>
      <c r="AO337" s="51">
        <v>2.7171536583023466</v>
      </c>
      <c r="AP337" s="51">
        <v>2.7278895903092621</v>
      </c>
      <c r="AQ337" s="51">
        <v>2.7355786976113321</v>
      </c>
      <c r="AR337" s="67">
        <v>0</v>
      </c>
      <c r="AS337" s="96"/>
      <c r="AT337" s="54">
        <v>3.0037114977382826</v>
      </c>
      <c r="AU337" s="54">
        <v>2.9134263338712745</v>
      </c>
      <c r="AV337" s="55">
        <v>3.0070207448818231</v>
      </c>
      <c r="AW337" s="55">
        <v>2.8845805285854205</v>
      </c>
      <c r="AX337" s="56">
        <v>-9.6288502261707265E-2</v>
      </c>
      <c r="AY337" s="56">
        <v>-3.6573666128715487E-2</v>
      </c>
      <c r="AZ337" s="56">
        <v>-0.13286216839042275</v>
      </c>
      <c r="BA337" s="56">
        <v>-5.9714836132991778E-2</v>
      </c>
      <c r="BB337" s="61">
        <v>-108</v>
      </c>
      <c r="BC337" s="57">
        <v>122</v>
      </c>
      <c r="BD337" s="57">
        <v>-104</v>
      </c>
      <c r="BE337" s="57">
        <v>-130</v>
      </c>
      <c r="BF337" s="95">
        <v>0.52034806217728979</v>
      </c>
      <c r="BG337" s="58">
        <v>0.45133265659024524</v>
      </c>
      <c r="BH337" s="58">
        <v>0.5089535660391209</v>
      </c>
      <c r="BI337" s="58">
        <v>0.56455171744528776</v>
      </c>
      <c r="BJ337" s="57">
        <v>-110</v>
      </c>
      <c r="BK337" s="57">
        <v>119</v>
      </c>
      <c r="BL337" s="57">
        <v>-106</v>
      </c>
      <c r="BM337" s="57">
        <v>-132</v>
      </c>
      <c r="BN337" s="58">
        <v>0.52449913200154197</v>
      </c>
      <c r="BO337" s="58">
        <v>0.45609857130771758</v>
      </c>
      <c r="BP337" s="58">
        <v>0.51443815934690784</v>
      </c>
      <c r="BQ337" s="58">
        <v>0.56950184187765007</v>
      </c>
      <c r="BR337" s="36">
        <v>2.2000000000000002</v>
      </c>
      <c r="BS337" s="36">
        <v>4</v>
      </c>
      <c r="BT337" s="36">
        <v>0.23829</v>
      </c>
      <c r="BU337" s="36">
        <v>0.40978999999999999</v>
      </c>
      <c r="BV337" s="36">
        <v>0.46709296493867603</v>
      </c>
      <c r="BW337" s="36">
        <v>0.53247</v>
      </c>
    </row>
    <row r="338" spans="1:75" s="36" customFormat="1" ht="16.75" customHeight="1" x14ac:dyDescent="0.2">
      <c r="A338" s="36" t="s">
        <v>609</v>
      </c>
      <c r="B338" s="36">
        <v>2025020137</v>
      </c>
      <c r="C338" s="35">
        <v>45955</v>
      </c>
      <c r="D338" s="45" t="s">
        <v>6</v>
      </c>
      <c r="E338" s="36" t="s">
        <v>28</v>
      </c>
      <c r="F338" s="45">
        <v>1</v>
      </c>
      <c r="G338" s="45">
        <v>1</v>
      </c>
      <c r="H338" s="36" t="s">
        <v>46</v>
      </c>
      <c r="I338" s="36" t="s">
        <v>314</v>
      </c>
      <c r="J338" s="46" t="s">
        <v>167</v>
      </c>
      <c r="K338" s="47">
        <v>2.98</v>
      </c>
      <c r="L338" s="48">
        <v>0.15</v>
      </c>
      <c r="M338" s="49">
        <v>0.1</v>
      </c>
      <c r="N338" s="36">
        <v>2.9999999999999898</v>
      </c>
      <c r="O338" s="36">
        <v>2.5999999999999899</v>
      </c>
      <c r="P338" s="70">
        <v>4.3499999999999996</v>
      </c>
      <c r="Q338" s="36">
        <v>1.87</v>
      </c>
      <c r="R338" s="50">
        <v>2.949730245955426</v>
      </c>
      <c r="S338" s="50">
        <v>2.7428826428927575</v>
      </c>
      <c r="T338" s="50">
        <v>4.2771088566353814</v>
      </c>
      <c r="U338" s="50">
        <v>1.972765593157491</v>
      </c>
      <c r="V338" s="50">
        <v>0.95</v>
      </c>
      <c r="W338" s="50">
        <v>0.95302926576458757</v>
      </c>
      <c r="X338" s="50">
        <v>1.0455566896988275</v>
      </c>
      <c r="Y338" s="50">
        <v>0.95537361447894509</v>
      </c>
      <c r="Z338" s="50">
        <v>0.96499999999999997</v>
      </c>
      <c r="AA338" s="51">
        <v>1</v>
      </c>
      <c r="AB338" s="51">
        <v>1</v>
      </c>
      <c r="AC338" s="51">
        <v>1</v>
      </c>
      <c r="AD338" s="51">
        <v>1</v>
      </c>
      <c r="AE338" s="51">
        <v>1</v>
      </c>
      <c r="AF338" s="51">
        <v>1</v>
      </c>
      <c r="AG338" s="52">
        <v>0.99</v>
      </c>
      <c r="AH338" s="52">
        <v>1</v>
      </c>
      <c r="AI338" s="53">
        <v>242</v>
      </c>
      <c r="AJ338" s="53">
        <v>200</v>
      </c>
      <c r="AK338" s="51">
        <v>2.9976063605281746</v>
      </c>
      <c r="AL338" s="51">
        <v>3.0103356225024616</v>
      </c>
      <c r="AM338" s="51">
        <v>2.7721466761086879</v>
      </c>
      <c r="AN338" s="51">
        <v>2.7677570711262982</v>
      </c>
      <c r="AO338" s="51">
        <v>2.6775153292677123</v>
      </c>
      <c r="AP338" s="51">
        <v>2.6729202924362818</v>
      </c>
      <c r="AQ338" s="51">
        <v>2.675121542444884</v>
      </c>
      <c r="AR338" s="67">
        <v>0</v>
      </c>
      <c r="AS338" s="96"/>
      <c r="AT338" s="54">
        <v>3.0086115443212549</v>
      </c>
      <c r="AU338" s="54">
        <v>2.6248477613013002</v>
      </c>
      <c r="AV338" s="55">
        <v>3.0390015599204596</v>
      </c>
      <c r="AW338" s="55">
        <v>2.6277396069272383</v>
      </c>
      <c r="AX338" s="56">
        <v>8.6115443212650966E-3</v>
      </c>
      <c r="AY338" s="56">
        <v>2.4847761301310278E-2</v>
      </c>
      <c r="AZ338" s="56">
        <v>3.3459305622575375E-2</v>
      </c>
      <c r="BA338" s="56">
        <v>-1.6236216980045182E-2</v>
      </c>
      <c r="BB338" s="61">
        <v>-131</v>
      </c>
      <c r="BC338" s="57">
        <v>-100</v>
      </c>
      <c r="BD338" s="57">
        <v>129</v>
      </c>
      <c r="BE338" s="57">
        <v>158</v>
      </c>
      <c r="BF338" s="95">
        <v>0.56768523000316251</v>
      </c>
      <c r="BG338" s="58">
        <v>0.5004160721329336</v>
      </c>
      <c r="BH338" s="58">
        <v>0.43652059131614507</v>
      </c>
      <c r="BI338" s="58">
        <v>0.38702251534270482</v>
      </c>
      <c r="BJ338" s="57">
        <v>-133</v>
      </c>
      <c r="BK338" s="57">
        <v>-102</v>
      </c>
      <c r="BL338" s="57">
        <v>126</v>
      </c>
      <c r="BM338" s="57">
        <v>155</v>
      </c>
      <c r="BN338" s="58">
        <v>0.5708065562570146</v>
      </c>
      <c r="BO338" s="58">
        <v>0.50605213266570137</v>
      </c>
      <c r="BP338" s="58">
        <v>0.44273893357984062</v>
      </c>
      <c r="BQ338" s="58">
        <v>0.39243498837988344</v>
      </c>
      <c r="BR338" s="36">
        <v>2.2000000000000002</v>
      </c>
      <c r="BS338" s="36">
        <v>4.05</v>
      </c>
      <c r="BT338" s="36">
        <v>0.23474999999999999</v>
      </c>
      <c r="BU338" s="36">
        <v>0.40051999999999999</v>
      </c>
      <c r="BV338" s="36">
        <v>0.456277056277056</v>
      </c>
      <c r="BW338" s="36">
        <v>0.52271999999999996</v>
      </c>
    </row>
    <row r="339" spans="1:75" s="36" customFormat="1" ht="16.75" customHeight="1" x14ac:dyDescent="0.2">
      <c r="A339" s="36" t="s">
        <v>610</v>
      </c>
      <c r="B339" s="36">
        <v>2025020137</v>
      </c>
      <c r="C339" s="35">
        <v>45955</v>
      </c>
      <c r="D339" s="45" t="s">
        <v>9</v>
      </c>
      <c r="E339" s="36" t="s">
        <v>35</v>
      </c>
      <c r="F339" s="45">
        <v>1</v>
      </c>
      <c r="G339" s="45">
        <v>1</v>
      </c>
      <c r="H339" s="36" t="s">
        <v>47</v>
      </c>
      <c r="I339" s="36" t="s">
        <v>360</v>
      </c>
      <c r="J339" s="46" t="s">
        <v>172</v>
      </c>
      <c r="K339" s="47">
        <v>2.98</v>
      </c>
      <c r="L339" s="48">
        <v>0.15</v>
      </c>
      <c r="M339" s="49">
        <v>0.1</v>
      </c>
      <c r="N339" s="36">
        <v>2.5999999999999899</v>
      </c>
      <c r="O339" s="36">
        <v>2.9999999999999898</v>
      </c>
      <c r="P339" s="70">
        <v>1.87</v>
      </c>
      <c r="Q339" s="36">
        <v>4.3499999999999996</v>
      </c>
      <c r="R339" s="50">
        <v>2.7606198310364198</v>
      </c>
      <c r="S339" s="50">
        <v>3.1579756255977331</v>
      </c>
      <c r="T339" s="50">
        <v>1.985522724630048</v>
      </c>
      <c r="U339" s="50">
        <v>4.5790646571167288</v>
      </c>
      <c r="V339" s="50">
        <v>1.048</v>
      </c>
      <c r="W339" s="50">
        <v>1.0491546019013618</v>
      </c>
      <c r="X339" s="50">
        <v>0.93025056245257987</v>
      </c>
      <c r="Y339" s="50">
        <v>1.005908174673884</v>
      </c>
      <c r="Z339" s="50">
        <v>0.99094124800379646</v>
      </c>
      <c r="AA339" s="51">
        <v>0.98</v>
      </c>
      <c r="AB339" s="51">
        <v>1.03</v>
      </c>
      <c r="AC339" s="51">
        <v>1</v>
      </c>
      <c r="AD339" s="51">
        <v>1</v>
      </c>
      <c r="AE339" s="51">
        <v>1</v>
      </c>
      <c r="AF339" s="51">
        <v>1</v>
      </c>
      <c r="AG339" s="52">
        <v>1</v>
      </c>
      <c r="AH339" s="52">
        <v>1</v>
      </c>
      <c r="AI339" s="53">
        <v>239</v>
      </c>
      <c r="AJ339" s="53">
        <v>197</v>
      </c>
      <c r="AK339" s="51">
        <v>2.8470133711472565</v>
      </c>
      <c r="AL339" s="51">
        <v>2.8224278835345356</v>
      </c>
      <c r="AM339" s="51">
        <v>3.1157589353025061</v>
      </c>
      <c r="AN339" s="51">
        <v>3.1220914388467902</v>
      </c>
      <c r="AO339" s="51">
        <v>3.076846753250797</v>
      </c>
      <c r="AP339" s="51">
        <v>3.0847249864024855</v>
      </c>
      <c r="AQ339" s="51">
        <v>3.0875340478276456</v>
      </c>
      <c r="AR339" s="67">
        <v>0</v>
      </c>
      <c r="AS339" s="96"/>
      <c r="AT339" s="54">
        <v>2.6248477613013002</v>
      </c>
      <c r="AU339" s="54">
        <v>3.0086115443212549</v>
      </c>
      <c r="AV339" s="55">
        <v>2.6277396069272383</v>
      </c>
      <c r="AW339" s="55">
        <v>3.0390015599204596</v>
      </c>
      <c r="AX339" s="56">
        <v>2.4847761301310278E-2</v>
      </c>
      <c r="AY339" s="56">
        <v>8.6115443212650966E-3</v>
      </c>
      <c r="AZ339" s="56">
        <v>3.3459305622575375E-2</v>
      </c>
      <c r="BA339" s="56">
        <v>1.6236216980045182E-2</v>
      </c>
      <c r="BB339" s="61">
        <v>131</v>
      </c>
      <c r="BC339" s="57">
        <v>100</v>
      </c>
      <c r="BD339" s="57">
        <v>-129</v>
      </c>
      <c r="BE339" s="57">
        <v>-158</v>
      </c>
      <c r="BF339" s="95">
        <v>0.43231476999683749</v>
      </c>
      <c r="BG339" s="58">
        <v>0.49958392786706635</v>
      </c>
      <c r="BH339" s="58">
        <v>0.56347940868385493</v>
      </c>
      <c r="BI339" s="58">
        <v>0.61297748465729518</v>
      </c>
      <c r="BJ339" s="57">
        <v>133</v>
      </c>
      <c r="BK339" s="57">
        <v>102</v>
      </c>
      <c r="BL339" s="57">
        <v>-126</v>
      </c>
      <c r="BM339" s="57">
        <v>-155</v>
      </c>
      <c r="BN339" s="58">
        <v>0.4291934437429854</v>
      </c>
      <c r="BO339" s="58">
        <v>0.49394786733429863</v>
      </c>
      <c r="BP339" s="58">
        <v>0.55726106642015938</v>
      </c>
      <c r="BQ339" s="58">
        <v>0.60756501162011656</v>
      </c>
      <c r="BR339" s="36">
        <v>2.2000000000000002</v>
      </c>
      <c r="BS339" s="36">
        <v>4.0999999999999996</v>
      </c>
      <c r="BT339" s="36">
        <v>0.23116</v>
      </c>
      <c r="BU339" s="36">
        <v>0.39229000000000003</v>
      </c>
      <c r="BV339" s="36">
        <v>0.447339612744315</v>
      </c>
      <c r="BW339" s="36">
        <v>0.51534999999999997</v>
      </c>
    </row>
    <row r="340" spans="1:75" s="36" customFormat="1" ht="16.75" customHeight="1" x14ac:dyDescent="0.2">
      <c r="A340" s="36" t="s">
        <v>611</v>
      </c>
      <c r="B340" s="36">
        <v>2025020139</v>
      </c>
      <c r="C340" s="35">
        <v>45955</v>
      </c>
      <c r="D340" s="45" t="s">
        <v>6</v>
      </c>
      <c r="E340" s="36" t="s">
        <v>17</v>
      </c>
      <c r="F340" s="45">
        <v>1</v>
      </c>
      <c r="G340" s="45">
        <v>1</v>
      </c>
      <c r="H340" s="36" t="s">
        <v>46</v>
      </c>
      <c r="I340" s="36" t="s">
        <v>429</v>
      </c>
      <c r="J340" s="46" t="s">
        <v>163</v>
      </c>
      <c r="K340" s="47">
        <v>2.98</v>
      </c>
      <c r="L340" s="48">
        <v>0.15</v>
      </c>
      <c r="M340" s="49">
        <v>0.1</v>
      </c>
      <c r="N340" s="36">
        <v>3.19999999999999</v>
      </c>
      <c r="O340" s="36">
        <v>2.5499999999999901</v>
      </c>
      <c r="P340" s="70">
        <v>3.1</v>
      </c>
      <c r="Q340" s="36">
        <v>3.2</v>
      </c>
      <c r="R340" s="50">
        <v>3.1460278171932168</v>
      </c>
      <c r="S340" s="50">
        <v>2.7694086113984149</v>
      </c>
      <c r="T340" s="50">
        <v>3.0477144479059386</v>
      </c>
      <c r="U340" s="50">
        <v>3.4753362966568484</v>
      </c>
      <c r="V340" s="50">
        <v>0.95</v>
      </c>
      <c r="W340" s="50">
        <v>0.95302926576458757</v>
      </c>
      <c r="X340" s="50">
        <v>1.0704697986577181</v>
      </c>
      <c r="Y340" s="50">
        <v>0.9030344925356244</v>
      </c>
      <c r="Z340" s="50">
        <v>0.98168943829015631</v>
      </c>
      <c r="AA340" s="51">
        <v>0.98</v>
      </c>
      <c r="AB340" s="51">
        <v>1.01</v>
      </c>
      <c r="AC340" s="51">
        <v>1</v>
      </c>
      <c r="AD340" s="51">
        <v>1</v>
      </c>
      <c r="AE340" s="51">
        <v>1</v>
      </c>
      <c r="AF340" s="51">
        <v>1</v>
      </c>
      <c r="AG340" s="52">
        <v>0.99</v>
      </c>
      <c r="AH340" s="52">
        <v>1</v>
      </c>
      <c r="AI340" s="53">
        <v>245</v>
      </c>
      <c r="AJ340" s="53">
        <v>154</v>
      </c>
      <c r="AK340" s="51">
        <v>3.2889631102838752</v>
      </c>
      <c r="AL340" s="51">
        <v>3.2660481157809671</v>
      </c>
      <c r="AM340" s="51">
        <v>2.7656549989735346</v>
      </c>
      <c r="AN340" s="51">
        <v>2.7662180408372667</v>
      </c>
      <c r="AO340" s="51">
        <v>2.728104742005899</v>
      </c>
      <c r="AP340" s="51">
        <v>2.7266939083229587</v>
      </c>
      <c r="AQ340" s="51">
        <v>2.7150143024466922</v>
      </c>
      <c r="AR340" s="67">
        <v>0</v>
      </c>
      <c r="AS340" s="96"/>
      <c r="AT340" s="54">
        <v>3.2353782433552616</v>
      </c>
      <c r="AU340" s="54">
        <v>2.5691786942892976</v>
      </c>
      <c r="AV340" s="55">
        <v>3.2680588316719814</v>
      </c>
      <c r="AW340" s="55">
        <v>2.5720092082257136</v>
      </c>
      <c r="AX340" s="56">
        <v>3.5378243355271621E-2</v>
      </c>
      <c r="AY340" s="56">
        <v>1.9178694289307519E-2</v>
      </c>
      <c r="AZ340" s="56">
        <v>5.455693764457914E-2</v>
      </c>
      <c r="BA340" s="56">
        <v>1.6199549065964103E-2</v>
      </c>
      <c r="BB340" s="61">
        <v>-156</v>
      </c>
      <c r="BC340" s="57">
        <v>-113</v>
      </c>
      <c r="BD340" s="57">
        <v>113</v>
      </c>
      <c r="BE340" s="57">
        <v>141</v>
      </c>
      <c r="BF340" s="95">
        <v>0.60937030440395967</v>
      </c>
      <c r="BG340" s="58">
        <v>0.52985120314629974</v>
      </c>
      <c r="BH340" s="58">
        <v>0.46922080362530216</v>
      </c>
      <c r="BI340" s="58">
        <v>0.41562147814808625</v>
      </c>
      <c r="BJ340" s="57">
        <v>-159</v>
      </c>
      <c r="BK340" s="57">
        <v>-115</v>
      </c>
      <c r="BL340" s="57">
        <v>111</v>
      </c>
      <c r="BM340" s="57">
        <v>138</v>
      </c>
      <c r="BN340" s="58">
        <v>0.61318723114434404</v>
      </c>
      <c r="BO340" s="58">
        <v>0.53526363936943622</v>
      </c>
      <c r="BP340" s="58">
        <v>0.47495974050870993</v>
      </c>
      <c r="BQ340" s="58">
        <v>0.4204063646256696</v>
      </c>
      <c r="BR340" s="36">
        <v>2.2000000000000002</v>
      </c>
      <c r="BS340" s="36">
        <v>4.1500000000000004</v>
      </c>
      <c r="BT340" s="36">
        <v>0.22491</v>
      </c>
      <c r="BU340" s="36">
        <v>0.38579999999999998</v>
      </c>
      <c r="BV340" s="36">
        <v>0.43986363999133499</v>
      </c>
      <c r="BW340" s="36">
        <v>0.50871</v>
      </c>
    </row>
    <row r="341" spans="1:75" s="36" customFormat="1" ht="16.75" customHeight="1" x14ac:dyDescent="0.2">
      <c r="A341" s="36" t="s">
        <v>612</v>
      </c>
      <c r="B341" s="36">
        <v>2025020139</v>
      </c>
      <c r="C341" s="35">
        <v>45955</v>
      </c>
      <c r="D341" s="45" t="s">
        <v>9</v>
      </c>
      <c r="E341" s="36" t="s">
        <v>13</v>
      </c>
      <c r="F341" s="45">
        <v>1</v>
      </c>
      <c r="G341" s="45">
        <v>1</v>
      </c>
      <c r="H341" s="36" t="s">
        <v>47</v>
      </c>
      <c r="I341" s="36" t="s">
        <v>376</v>
      </c>
      <c r="J341" s="46" t="s">
        <v>184</v>
      </c>
      <c r="K341" s="47">
        <v>2.98</v>
      </c>
      <c r="L341" s="48">
        <v>0.15</v>
      </c>
      <c r="M341" s="49">
        <v>0.1</v>
      </c>
      <c r="N341" s="36">
        <v>2.5499999999999901</v>
      </c>
      <c r="O341" s="36">
        <v>3.19999999999999</v>
      </c>
      <c r="P341" s="70">
        <v>3.2</v>
      </c>
      <c r="Q341" s="36">
        <v>3.1</v>
      </c>
      <c r="R341" s="50">
        <v>2.6413348350245154</v>
      </c>
      <c r="S341" s="50">
        <v>3.1447747016536023</v>
      </c>
      <c r="T341" s="50">
        <v>3.3146162635601901</v>
      </c>
      <c r="U341" s="50">
        <v>3.0465004922269374</v>
      </c>
      <c r="V341" s="50">
        <v>1.048</v>
      </c>
      <c r="W341" s="50">
        <v>1.0491546019013618</v>
      </c>
      <c r="X341" s="50">
        <v>0.9280721473065553</v>
      </c>
      <c r="Y341" s="50">
        <v>1.1036788960684145</v>
      </c>
      <c r="Z341" s="50">
        <v>0.98715509184387118</v>
      </c>
      <c r="AA341" s="51">
        <v>0.99</v>
      </c>
      <c r="AB341" s="51">
        <v>1.01</v>
      </c>
      <c r="AC341" s="51">
        <v>1</v>
      </c>
      <c r="AD341" s="51">
        <v>1</v>
      </c>
      <c r="AE341" s="51">
        <v>1</v>
      </c>
      <c r="AF341" s="51">
        <v>1</v>
      </c>
      <c r="AG341" s="52">
        <v>1</v>
      </c>
      <c r="AH341" s="52">
        <v>1</v>
      </c>
      <c r="AI341" s="53">
        <v>234</v>
      </c>
      <c r="AJ341" s="53">
        <v>192</v>
      </c>
      <c r="AK341" s="51">
        <v>2.6910427877561607</v>
      </c>
      <c r="AL341" s="51">
        <v>2.6936858162744493</v>
      </c>
      <c r="AM341" s="51">
        <v>3.19</v>
      </c>
      <c r="AN341" s="51">
        <v>3.1832162052480402</v>
      </c>
      <c r="AO341" s="51">
        <v>3.1305295539267854</v>
      </c>
      <c r="AP341" s="51">
        <v>3.126607174753639</v>
      </c>
      <c r="AQ341" s="51">
        <v>3.1490247429819491</v>
      </c>
      <c r="AR341" s="67">
        <v>0</v>
      </c>
      <c r="AS341" s="96"/>
      <c r="AT341" s="54">
        <v>2.5691786942892976</v>
      </c>
      <c r="AU341" s="54">
        <v>3.2353782433552616</v>
      </c>
      <c r="AV341" s="55">
        <v>2.5720092082257136</v>
      </c>
      <c r="AW341" s="55">
        <v>3.2680588316719814</v>
      </c>
      <c r="AX341" s="56">
        <v>1.9178694289307519E-2</v>
      </c>
      <c r="AY341" s="56">
        <v>3.5378243355271621E-2</v>
      </c>
      <c r="AZ341" s="56">
        <v>5.455693764457914E-2</v>
      </c>
      <c r="BA341" s="56">
        <v>-1.6199549065964103E-2</v>
      </c>
      <c r="BB341" s="61">
        <v>156</v>
      </c>
      <c r="BC341" s="57">
        <v>113</v>
      </c>
      <c r="BD341" s="57">
        <v>-113</v>
      </c>
      <c r="BE341" s="57">
        <v>-141</v>
      </c>
      <c r="BF341" s="95">
        <v>0.39062969559604033</v>
      </c>
      <c r="BG341" s="58">
        <v>0.47014879685370026</v>
      </c>
      <c r="BH341" s="58">
        <v>0.53077919637469784</v>
      </c>
      <c r="BI341" s="58">
        <v>0.58437852185191375</v>
      </c>
      <c r="BJ341" s="57">
        <v>159</v>
      </c>
      <c r="BK341" s="57">
        <v>115</v>
      </c>
      <c r="BL341" s="57">
        <v>-111</v>
      </c>
      <c r="BM341" s="57">
        <v>-138</v>
      </c>
      <c r="BN341" s="58">
        <v>0.38681276885565596</v>
      </c>
      <c r="BO341" s="58">
        <v>0.46473636063056378</v>
      </c>
      <c r="BP341" s="58">
        <v>0.52504025949129007</v>
      </c>
      <c r="BQ341" s="58">
        <v>0.5795936353743304</v>
      </c>
      <c r="BR341" s="36">
        <v>2.2000000000000002</v>
      </c>
      <c r="BS341" s="36">
        <v>4.2</v>
      </c>
      <c r="BT341" s="36">
        <v>0.22108</v>
      </c>
      <c r="BU341" s="36">
        <v>0.3775</v>
      </c>
      <c r="BV341" s="36">
        <v>0.43079837494864598</v>
      </c>
      <c r="BW341" s="36">
        <v>0.50122</v>
      </c>
    </row>
    <row r="342" spans="1:75" s="36" customFormat="1" ht="16.75" customHeight="1" x14ac:dyDescent="0.2">
      <c r="A342" s="36" t="s">
        <v>613</v>
      </c>
      <c r="B342" s="36">
        <v>2025020140</v>
      </c>
      <c r="C342" s="35">
        <v>45956</v>
      </c>
      <c r="D342" s="45" t="s">
        <v>6</v>
      </c>
      <c r="E342" s="36" t="s">
        <v>24</v>
      </c>
      <c r="F342" s="45">
        <v>0</v>
      </c>
      <c r="G342" s="45">
        <v>1</v>
      </c>
      <c r="H342" s="36" t="s">
        <v>26</v>
      </c>
      <c r="I342" s="36" t="s">
        <v>614</v>
      </c>
      <c r="J342" s="46" t="s">
        <v>552</v>
      </c>
      <c r="K342" s="47">
        <v>2.98</v>
      </c>
      <c r="L342" s="48">
        <v>0.15</v>
      </c>
      <c r="M342" s="49">
        <v>0.1</v>
      </c>
      <c r="N342" s="36">
        <v>2.8999999999999901</v>
      </c>
      <c r="O342" s="36">
        <v>3.1499999999999901</v>
      </c>
      <c r="P342" s="70">
        <v>3</v>
      </c>
      <c r="Q342" s="36">
        <v>2</v>
      </c>
      <c r="R342" s="50">
        <v>3.3787155989754165</v>
      </c>
      <c r="S342" s="50">
        <v>2.7065642087575266</v>
      </c>
      <c r="T342" s="50">
        <v>3.4952230334228567</v>
      </c>
      <c r="U342" s="50">
        <v>1.7184534658778001</v>
      </c>
      <c r="V342" s="50">
        <v>0.95</v>
      </c>
      <c r="W342" s="50">
        <v>0.92554174501717079</v>
      </c>
      <c r="X342" s="50">
        <v>0.92598531735523371</v>
      </c>
      <c r="Y342" s="50">
        <v>1.0535514691243053</v>
      </c>
      <c r="Z342" s="50">
        <v>1.03</v>
      </c>
      <c r="AA342" s="51">
        <v>1</v>
      </c>
      <c r="AB342" s="51">
        <v>1</v>
      </c>
      <c r="AC342" s="51">
        <v>1</v>
      </c>
      <c r="AD342" s="51">
        <v>1</v>
      </c>
      <c r="AE342" s="51">
        <v>1</v>
      </c>
      <c r="AF342" s="51">
        <v>1</v>
      </c>
      <c r="AG342" s="52">
        <v>1.01</v>
      </c>
      <c r="AH342" s="52">
        <v>1</v>
      </c>
      <c r="AI342" s="53">
        <v>256</v>
      </c>
      <c r="AJ342" s="53">
        <v>0</v>
      </c>
      <c r="AK342" s="51">
        <v>3.4460532459162767</v>
      </c>
      <c r="AL342" s="51">
        <v>3.437700210391859</v>
      </c>
      <c r="AM342" s="51">
        <v>2.6953956753933506</v>
      </c>
      <c r="AN342" s="51">
        <v>2.6970709553979768</v>
      </c>
      <c r="AO342" s="51">
        <v>2.8216999999999994</v>
      </c>
      <c r="AP342" s="51">
        <v>2.8166091702530371</v>
      </c>
      <c r="AQ342" s="51">
        <v>2.776257545655151</v>
      </c>
      <c r="AR342" s="67">
        <v>-0.05</v>
      </c>
      <c r="AS342" s="96"/>
      <c r="AT342" s="54">
        <v>3.0163188442576039</v>
      </c>
      <c r="AU342" s="54">
        <v>3.1211767266870445</v>
      </c>
      <c r="AV342" s="55">
        <v>3.0359592517402016</v>
      </c>
      <c r="AW342" s="55">
        <v>3.1370016458566372</v>
      </c>
      <c r="AX342" s="56">
        <v>0.11631884425761374</v>
      </c>
      <c r="AY342" s="56">
        <v>-2.8823273312945652E-2</v>
      </c>
      <c r="AZ342" s="56">
        <v>8.7495570944668088E-2</v>
      </c>
      <c r="BA342" s="56">
        <v>0.14514211757055939</v>
      </c>
      <c r="BB342" s="61">
        <v>109</v>
      </c>
      <c r="BC342" s="57">
        <v>-140</v>
      </c>
      <c r="BD342" s="57">
        <v>-113</v>
      </c>
      <c r="BE342" s="57">
        <v>113</v>
      </c>
      <c r="BF342" s="95">
        <v>0.4788355672240196</v>
      </c>
      <c r="BG342" s="58">
        <v>0.58298430943840795</v>
      </c>
      <c r="BH342" s="58">
        <v>0.53004766904171141</v>
      </c>
      <c r="BI342" s="58">
        <v>0.47035054253119224</v>
      </c>
      <c r="BJ342" s="57">
        <v>109</v>
      </c>
      <c r="BK342" s="57">
        <v>-143</v>
      </c>
      <c r="BL342" s="57">
        <v>-116</v>
      </c>
      <c r="BM342" s="57">
        <v>110</v>
      </c>
      <c r="BN342" s="58">
        <v>0.4790198190376781</v>
      </c>
      <c r="BO342" s="58">
        <v>0.58833569390371965</v>
      </c>
      <c r="BP342" s="58">
        <v>0.53641766528450718</v>
      </c>
      <c r="BQ342" s="58">
        <v>0.4763490001915478</v>
      </c>
      <c r="BR342" s="36">
        <v>2.2000000000000002</v>
      </c>
      <c r="BS342" s="36">
        <v>4.25</v>
      </c>
      <c r="BT342" s="36">
        <v>0.21587000000000001</v>
      </c>
      <c r="BU342" s="36">
        <v>0.36812</v>
      </c>
      <c r="BV342" s="36">
        <v>0.41980179954156099</v>
      </c>
      <c r="BW342" s="36">
        <v>0.49123</v>
      </c>
    </row>
    <row r="343" spans="1:75" s="36" customFormat="1" ht="16.75" customHeight="1" x14ac:dyDescent="0.2">
      <c r="A343" s="36" t="s">
        <v>615</v>
      </c>
      <c r="B343" s="36">
        <v>2025020140</v>
      </c>
      <c r="C343" s="35">
        <v>45956</v>
      </c>
      <c r="D343" s="45" t="s">
        <v>9</v>
      </c>
      <c r="E343" s="36" t="s">
        <v>4</v>
      </c>
      <c r="F343" s="45">
        <v>1</v>
      </c>
      <c r="G343" s="45">
        <v>0</v>
      </c>
      <c r="H343" s="36" t="s">
        <v>27</v>
      </c>
      <c r="I343" s="36" t="s">
        <v>415</v>
      </c>
      <c r="J343" s="46" t="s">
        <v>174</v>
      </c>
      <c r="K343" s="47">
        <v>2.98</v>
      </c>
      <c r="L343" s="48">
        <v>0.15</v>
      </c>
      <c r="M343" s="49">
        <v>0.1</v>
      </c>
      <c r="N343" s="36">
        <v>3.1499999999999901</v>
      </c>
      <c r="O343" s="36">
        <v>2.8999999999999901</v>
      </c>
      <c r="P343" s="70">
        <v>2</v>
      </c>
      <c r="Q343" s="36">
        <v>3</v>
      </c>
      <c r="R343" s="50">
        <v>3.1525924296954568</v>
      </c>
      <c r="S343" s="50">
        <v>2.7055154469351743</v>
      </c>
      <c r="T343" s="50">
        <v>2.0016459871082328</v>
      </c>
      <c r="U343" s="50">
        <v>2.7988090830363963</v>
      </c>
      <c r="V343" s="50">
        <v>1.05</v>
      </c>
      <c r="W343" s="50">
        <v>1.0725047827848808</v>
      </c>
      <c r="X343" s="50">
        <v>0.90449519308501702</v>
      </c>
      <c r="Y343" s="50">
        <v>1.1563937066833143</v>
      </c>
      <c r="Z343" s="50">
        <v>1.0014891507728363</v>
      </c>
      <c r="AA343" s="51">
        <v>1</v>
      </c>
      <c r="AB343" s="51">
        <v>1</v>
      </c>
      <c r="AC343" s="51">
        <v>1</v>
      </c>
      <c r="AD343" s="51">
        <v>1</v>
      </c>
      <c r="AE343" s="51">
        <v>1</v>
      </c>
      <c r="AF343" s="51">
        <v>1</v>
      </c>
      <c r="AG343" s="52">
        <v>1</v>
      </c>
      <c r="AH343" s="52">
        <v>1</v>
      </c>
      <c r="AI343" s="53">
        <v>247</v>
      </c>
      <c r="AJ343" s="53">
        <v>205</v>
      </c>
      <c r="AK343" s="51">
        <v>3.1395833779904301</v>
      </c>
      <c r="AL343" s="51">
        <v>3.1242705391073757</v>
      </c>
      <c r="AM343" s="51">
        <v>2.7594362457185966</v>
      </c>
      <c r="AN343" s="51">
        <v>2.751348125901083</v>
      </c>
      <c r="AO343" s="51">
        <v>2.7972598207612904</v>
      </c>
      <c r="AP343" s="51">
        <v>2.7841025027501813</v>
      </c>
      <c r="AQ343" s="51">
        <v>2.7635454623365008</v>
      </c>
      <c r="AR343" s="67">
        <v>0.05</v>
      </c>
      <c r="AS343" s="96"/>
      <c r="AT343" s="54">
        <v>3.1211767266870445</v>
      </c>
      <c r="AU343" s="54">
        <v>3.0163188442576039</v>
      </c>
      <c r="AV343" s="55">
        <v>3.1370016458566372</v>
      </c>
      <c r="AW343" s="55">
        <v>3.0359592517402016</v>
      </c>
      <c r="AX343" s="56">
        <v>-2.8823273312945652E-2</v>
      </c>
      <c r="AY343" s="56">
        <v>0.11631884425761374</v>
      </c>
      <c r="AZ343" s="56">
        <v>8.7495570944668088E-2</v>
      </c>
      <c r="BA343" s="56">
        <v>-0.14514211757055939</v>
      </c>
      <c r="BB343" s="61">
        <v>-109</v>
      </c>
      <c r="BC343" s="57">
        <v>140</v>
      </c>
      <c r="BD343" s="57">
        <v>113</v>
      </c>
      <c r="BE343" s="57">
        <v>-113</v>
      </c>
      <c r="BF343" s="95">
        <v>0.52116443277598035</v>
      </c>
      <c r="BG343" s="58">
        <v>0.4170156905615921</v>
      </c>
      <c r="BH343" s="58">
        <v>0.46995233095828859</v>
      </c>
      <c r="BI343" s="58">
        <v>0.52964945746880776</v>
      </c>
      <c r="BJ343" s="57">
        <v>-109</v>
      </c>
      <c r="BK343" s="57">
        <v>143</v>
      </c>
      <c r="BL343" s="57">
        <v>116</v>
      </c>
      <c r="BM343" s="57">
        <v>-110</v>
      </c>
      <c r="BN343" s="58">
        <v>0.5209801809623219</v>
      </c>
      <c r="BO343" s="58">
        <v>0.4116643060962803</v>
      </c>
      <c r="BP343" s="58">
        <v>0.46358233471549282</v>
      </c>
      <c r="BQ343" s="58">
        <v>0.5236509998084522</v>
      </c>
      <c r="BR343" s="36">
        <v>2.2000000000000002</v>
      </c>
      <c r="BS343" s="36">
        <v>4.3</v>
      </c>
      <c r="BT343" s="36">
        <v>0.20996999999999999</v>
      </c>
      <c r="BU343" s="36">
        <v>0.36259000000000002</v>
      </c>
      <c r="BV343" s="36">
        <v>0.41311852704257701</v>
      </c>
      <c r="BW343" s="36">
        <v>0.4849</v>
      </c>
    </row>
    <row r="344" spans="1:75" s="36" customFormat="1" ht="16.75" customHeight="1" x14ac:dyDescent="0.2">
      <c r="A344" s="36" t="s">
        <v>616</v>
      </c>
      <c r="B344" s="36">
        <v>2025020141</v>
      </c>
      <c r="C344" s="35">
        <v>45956</v>
      </c>
      <c r="D344" s="45" t="s">
        <v>6</v>
      </c>
      <c r="E344" s="36" t="s">
        <v>25</v>
      </c>
      <c r="F344" s="45">
        <v>0</v>
      </c>
      <c r="G344" s="45">
        <v>0</v>
      </c>
      <c r="H344" s="36" t="s">
        <v>50</v>
      </c>
      <c r="I344" s="36" t="s">
        <v>617</v>
      </c>
      <c r="J344" s="46" t="s">
        <v>585</v>
      </c>
      <c r="K344" s="47">
        <v>2.98</v>
      </c>
      <c r="L344" s="48">
        <v>0.15</v>
      </c>
      <c r="M344" s="49">
        <v>0.1</v>
      </c>
      <c r="N344" s="36">
        <v>2.7999999999999901</v>
      </c>
      <c r="O344" s="36">
        <v>3.1499999999999901</v>
      </c>
      <c r="P344" s="70">
        <v>1.89</v>
      </c>
      <c r="Q344" s="36">
        <v>3.1</v>
      </c>
      <c r="R344" s="50">
        <v>3.1060063987381894</v>
      </c>
      <c r="S344" s="50">
        <v>2.7365746717785502</v>
      </c>
      <c r="T344" s="50">
        <v>2.0965543191482854</v>
      </c>
      <c r="U344" s="50">
        <v>2.6931369785757249</v>
      </c>
      <c r="V344" s="50">
        <v>0.96699999999999997</v>
      </c>
      <c r="W344" s="50">
        <v>0.96943075693561398</v>
      </c>
      <c r="X344" s="50">
        <v>0.96865172862734861</v>
      </c>
      <c r="Y344" s="50">
        <v>1.0599138646116539</v>
      </c>
      <c r="Z344" s="50">
        <v>1.05</v>
      </c>
      <c r="AA344" s="51">
        <v>0.97499999999999998</v>
      </c>
      <c r="AB344" s="51">
        <v>1.0249999999999999</v>
      </c>
      <c r="AC344" s="51">
        <v>1</v>
      </c>
      <c r="AD344" s="51">
        <v>1</v>
      </c>
      <c r="AE344" s="51">
        <v>1</v>
      </c>
      <c r="AF344" s="51">
        <v>1</v>
      </c>
      <c r="AG344" s="52">
        <v>1</v>
      </c>
      <c r="AH344" s="52">
        <v>1</v>
      </c>
      <c r="AI344" s="53">
        <v>262</v>
      </c>
      <c r="AJ344" s="53">
        <v>0</v>
      </c>
      <c r="AK344" s="51">
        <v>3.3208668722005181</v>
      </c>
      <c r="AL344" s="51">
        <v>3.27349601998732</v>
      </c>
      <c r="AM344" s="51">
        <v>2.7355657408867442</v>
      </c>
      <c r="AN344" s="51">
        <v>2.7357170805205149</v>
      </c>
      <c r="AO344" s="51">
        <v>2.9324217722850388</v>
      </c>
      <c r="AP344" s="51">
        <v>2.9235690172474049</v>
      </c>
      <c r="AQ344" s="51">
        <v>2.8723440279310815</v>
      </c>
      <c r="AR344" s="67">
        <v>0.05</v>
      </c>
      <c r="AS344" s="96"/>
      <c r="AT344" s="54">
        <v>2.961531187354852</v>
      </c>
      <c r="AU344" s="54">
        <v>3.1320229899722594</v>
      </c>
      <c r="AV344" s="55">
        <v>2.9115311873548522</v>
      </c>
      <c r="AW344" s="55">
        <v>3.2275596120122203</v>
      </c>
      <c r="AX344" s="56">
        <v>0.16153118735486194</v>
      </c>
      <c r="AY344" s="56">
        <v>-1.7977010027730778E-2</v>
      </c>
      <c r="AZ344" s="56">
        <v>0.14355417732713116</v>
      </c>
      <c r="BA344" s="56">
        <v>0.17950819738259272</v>
      </c>
      <c r="BB344" s="61">
        <v>113</v>
      </c>
      <c r="BC344" s="57">
        <v>-136</v>
      </c>
      <c r="BD344" s="57">
        <v>-109</v>
      </c>
      <c r="BE344" s="57">
        <v>116</v>
      </c>
      <c r="BF344" s="95">
        <v>0.46937951612598688</v>
      </c>
      <c r="BG344" s="58">
        <v>0.57629403201815277</v>
      </c>
      <c r="BH344" s="58">
        <v>0.52252411929910103</v>
      </c>
      <c r="BI344" s="58">
        <v>0.46367925182032543</v>
      </c>
      <c r="BJ344" s="57">
        <v>124</v>
      </c>
      <c r="BK344" s="57">
        <v>-140</v>
      </c>
      <c r="BL344" s="57">
        <v>-113</v>
      </c>
      <c r="BM344" s="57">
        <v>113</v>
      </c>
      <c r="BN344" s="58">
        <v>0.44565776264706197</v>
      </c>
      <c r="BO344" s="58">
        <v>0.58358343150805292</v>
      </c>
      <c r="BP344" s="58">
        <v>0.53016128089629166</v>
      </c>
      <c r="BQ344" s="58">
        <v>0.46988007715541069</v>
      </c>
      <c r="BR344" s="36">
        <v>2.2000000000000002</v>
      </c>
      <c r="BS344" s="36">
        <v>4.3499999999999996</v>
      </c>
      <c r="BT344" s="36">
        <v>0.20404</v>
      </c>
      <c r="BU344" s="36">
        <v>0.35313</v>
      </c>
      <c r="BV344" s="36">
        <v>0.40292785340194598</v>
      </c>
      <c r="BW344" s="36">
        <v>0.47671999999999998</v>
      </c>
    </row>
    <row r="345" spans="1:75" s="36" customFormat="1" ht="16.75" customHeight="1" x14ac:dyDescent="0.2">
      <c r="A345" s="36" t="s">
        <v>618</v>
      </c>
      <c r="B345" s="36">
        <v>2025020141</v>
      </c>
      <c r="C345" s="35">
        <v>45956</v>
      </c>
      <c r="D345" s="45" t="s">
        <v>9</v>
      </c>
      <c r="E345" s="36" t="s">
        <v>41</v>
      </c>
      <c r="F345" s="45">
        <v>0</v>
      </c>
      <c r="G345" s="45">
        <v>0</v>
      </c>
      <c r="H345" s="36" t="s">
        <v>51</v>
      </c>
      <c r="I345" s="36" t="s">
        <v>332</v>
      </c>
      <c r="J345" s="46" t="s">
        <v>187</v>
      </c>
      <c r="K345" s="47">
        <v>2.98</v>
      </c>
      <c r="L345" s="48">
        <v>0.15</v>
      </c>
      <c r="M345" s="49">
        <v>0.1</v>
      </c>
      <c r="N345" s="36">
        <v>3.1499999999999901</v>
      </c>
      <c r="O345" s="36">
        <v>2.7999999999999901</v>
      </c>
      <c r="P345" s="70">
        <v>3.1</v>
      </c>
      <c r="Q345" s="36">
        <v>1.89</v>
      </c>
      <c r="R345" s="50">
        <v>3.0826421950752474</v>
      </c>
      <c r="S345" s="50">
        <v>2.7690461024373803</v>
      </c>
      <c r="T345" s="50">
        <v>3.0337113665819992</v>
      </c>
      <c r="U345" s="50">
        <v>1.8691061191452381</v>
      </c>
      <c r="V345" s="50">
        <v>1.03</v>
      </c>
      <c r="W345" s="50">
        <v>1.0342925072321845</v>
      </c>
      <c r="X345" s="50">
        <v>0.91797508083447787</v>
      </c>
      <c r="Y345" s="50">
        <v>1.1143848564431269</v>
      </c>
      <c r="Z345" s="50">
        <v>0.96</v>
      </c>
      <c r="AA345" s="51">
        <v>1</v>
      </c>
      <c r="AB345" s="51">
        <v>1</v>
      </c>
      <c r="AC345" s="51">
        <v>1</v>
      </c>
      <c r="AD345" s="51">
        <v>1</v>
      </c>
      <c r="AE345" s="51">
        <v>1</v>
      </c>
      <c r="AF345" s="51">
        <v>1</v>
      </c>
      <c r="AG345" s="52">
        <v>0.99</v>
      </c>
      <c r="AH345" s="52">
        <v>1</v>
      </c>
      <c r="AI345" s="53">
        <v>259</v>
      </c>
      <c r="AJ345" s="53">
        <v>181</v>
      </c>
      <c r="AK345" s="51">
        <v>3.1585433165427288</v>
      </c>
      <c r="AL345" s="51">
        <v>3.1464241858952082</v>
      </c>
      <c r="AM345" s="51">
        <v>2.8865821513094989</v>
      </c>
      <c r="AN345" s="51">
        <v>2.8689517439786809</v>
      </c>
      <c r="AO345" s="51">
        <v>2.7261977425200512</v>
      </c>
      <c r="AP345" s="51">
        <v>2.7160107198930263</v>
      </c>
      <c r="AQ345" s="51">
        <v>2.7711188652571188</v>
      </c>
      <c r="AR345" s="67">
        <v>-0.05</v>
      </c>
      <c r="AS345" s="96"/>
      <c r="AT345" s="54">
        <v>3.1320229899722594</v>
      </c>
      <c r="AU345" s="54">
        <v>2.961531187354852</v>
      </c>
      <c r="AV345" s="55">
        <v>3.2275596120122203</v>
      </c>
      <c r="AW345" s="55">
        <v>2.9115311873548522</v>
      </c>
      <c r="AX345" s="56">
        <v>-1.7977010027730778E-2</v>
      </c>
      <c r="AY345" s="56">
        <v>0.16153118735486194</v>
      </c>
      <c r="AZ345" s="56">
        <v>0.14355417732713116</v>
      </c>
      <c r="BA345" s="56">
        <v>-0.17950819738259272</v>
      </c>
      <c r="BB345" s="61">
        <v>-113</v>
      </c>
      <c r="BC345" s="57">
        <v>136</v>
      </c>
      <c r="BD345" s="57">
        <v>109</v>
      </c>
      <c r="BE345" s="57">
        <v>-116</v>
      </c>
      <c r="BF345" s="95">
        <v>0.53062048387401317</v>
      </c>
      <c r="BG345" s="58">
        <v>0.42370596798184723</v>
      </c>
      <c r="BH345" s="58">
        <v>0.47747588070089902</v>
      </c>
      <c r="BI345" s="58">
        <v>0.53632074817967457</v>
      </c>
      <c r="BJ345" s="57">
        <v>-124</v>
      </c>
      <c r="BK345" s="57">
        <v>140</v>
      </c>
      <c r="BL345" s="57">
        <v>113</v>
      </c>
      <c r="BM345" s="57">
        <v>-113</v>
      </c>
      <c r="BN345" s="58">
        <v>0.55434223735293808</v>
      </c>
      <c r="BO345" s="58">
        <v>0.41641656849194708</v>
      </c>
      <c r="BP345" s="58">
        <v>0.46983871910370834</v>
      </c>
      <c r="BQ345" s="58">
        <v>0.53011992284458931</v>
      </c>
      <c r="BR345" s="36">
        <v>2.2000000000000002</v>
      </c>
      <c r="BS345" s="36">
        <v>4.4000000000000004</v>
      </c>
      <c r="BT345" s="36">
        <v>0.20157</v>
      </c>
      <c r="BU345" s="36">
        <v>0.34887000000000001</v>
      </c>
      <c r="BV345" s="36">
        <v>0.39734171592578599</v>
      </c>
      <c r="BW345" s="36">
        <v>0.47086</v>
      </c>
    </row>
    <row r="346" spans="1:75" s="36" customFormat="1" ht="16.75" customHeight="1" x14ac:dyDescent="0.2">
      <c r="A346" s="36" t="s">
        <v>619</v>
      </c>
      <c r="B346" s="36">
        <v>2025020142</v>
      </c>
      <c r="C346" s="35">
        <v>45956</v>
      </c>
      <c r="D346" s="45" t="s">
        <v>6</v>
      </c>
      <c r="E346" s="36" t="s">
        <v>40</v>
      </c>
      <c r="F346" s="45">
        <v>1</v>
      </c>
      <c r="G346" s="45">
        <v>0</v>
      </c>
      <c r="H346" s="36" t="s">
        <v>52</v>
      </c>
      <c r="I346" s="36" t="s">
        <v>526</v>
      </c>
      <c r="J346" s="46" t="s">
        <v>182</v>
      </c>
      <c r="K346" s="47">
        <v>2.98</v>
      </c>
      <c r="L346" s="48">
        <v>0.15</v>
      </c>
      <c r="M346" s="49">
        <v>0.1</v>
      </c>
      <c r="N346" s="36">
        <v>2.6499999999999901</v>
      </c>
      <c r="O346" s="36">
        <v>3.6499999999999901</v>
      </c>
      <c r="P346" s="70">
        <v>3.56</v>
      </c>
      <c r="Q346" s="36">
        <v>3.7</v>
      </c>
      <c r="R346" s="50">
        <v>2.5663120183133619</v>
      </c>
      <c r="S346" s="50">
        <v>3.6979767625778606</v>
      </c>
      <c r="T346" s="50">
        <v>3.4475738812058876</v>
      </c>
      <c r="U346" s="50">
        <v>3.7486339785035949</v>
      </c>
      <c r="V346" s="50">
        <v>1.04</v>
      </c>
      <c r="W346" s="50">
        <v>1.0074936850113505</v>
      </c>
      <c r="X346" s="50">
        <v>0.98021801375808126</v>
      </c>
      <c r="Y346" s="50">
        <v>0.98241291989794133</v>
      </c>
      <c r="Z346" s="50">
        <v>1</v>
      </c>
      <c r="AA346" s="51">
        <v>1</v>
      </c>
      <c r="AB346" s="51">
        <v>1</v>
      </c>
      <c r="AC346" s="51">
        <v>1</v>
      </c>
      <c r="AD346" s="51">
        <v>1</v>
      </c>
      <c r="AE346" s="51">
        <v>1</v>
      </c>
      <c r="AF346" s="51">
        <v>1</v>
      </c>
      <c r="AG346" s="52">
        <v>1</v>
      </c>
      <c r="AH346" s="52">
        <v>1</v>
      </c>
      <c r="AI346" s="53">
        <v>246</v>
      </c>
      <c r="AJ346" s="53">
        <v>190</v>
      </c>
      <c r="AK346" s="51">
        <v>2.6134901837213071</v>
      </c>
      <c r="AL346" s="51">
        <v>2.63</v>
      </c>
      <c r="AM346" s="51">
        <v>3.5864856615984242</v>
      </c>
      <c r="AN346" s="51">
        <v>3.6032093267453398</v>
      </c>
      <c r="AO346" s="51">
        <v>3.4217636209954905</v>
      </c>
      <c r="AP346" s="51">
        <v>3.4631955922328457</v>
      </c>
      <c r="AQ346" s="51">
        <v>3.5864856615984242</v>
      </c>
      <c r="AR346" s="67">
        <v>-0.05</v>
      </c>
      <c r="AS346" s="96"/>
      <c r="AT346" s="54">
        <v>2.7357894926847339</v>
      </c>
      <c r="AU346" s="54">
        <v>3.5734098509830079</v>
      </c>
      <c r="AV346" s="55">
        <v>2.7857894926847337</v>
      </c>
      <c r="AW346" s="55">
        <v>3.5399553608088938</v>
      </c>
      <c r="AX346" s="56">
        <v>8.5789492684743784E-2</v>
      </c>
      <c r="AY346" s="56">
        <v>-7.6590149016982245E-2</v>
      </c>
      <c r="AZ346" s="56">
        <v>9.1993436677615392E-3</v>
      </c>
      <c r="BA346" s="56">
        <v>0.16237964170172603</v>
      </c>
      <c r="BB346" s="61">
        <v>171</v>
      </c>
      <c r="BC346" s="57">
        <v>-156</v>
      </c>
      <c r="BD346" s="57">
        <v>-127</v>
      </c>
      <c r="BE346" s="57">
        <v>102</v>
      </c>
      <c r="BF346" s="95">
        <v>0.36931704954395661</v>
      </c>
      <c r="BG346" s="58">
        <v>0.60869131236553187</v>
      </c>
      <c r="BH346" s="58">
        <v>0.55857550251681054</v>
      </c>
      <c r="BI346" s="58">
        <v>0.49516788123258926</v>
      </c>
      <c r="BJ346" s="57">
        <v>162</v>
      </c>
      <c r="BK346" s="57">
        <v>-157</v>
      </c>
      <c r="BL346" s="57">
        <v>-128</v>
      </c>
      <c r="BM346" s="57">
        <v>101</v>
      </c>
      <c r="BN346" s="58">
        <v>0.38189909634524122</v>
      </c>
      <c r="BO346" s="58">
        <v>0.61088579588563396</v>
      </c>
      <c r="BP346" s="58">
        <v>0.56097635247007915</v>
      </c>
      <c r="BQ346" s="58">
        <v>0.49720482485041606</v>
      </c>
      <c r="BR346" s="36">
        <v>2.2000000000000002</v>
      </c>
      <c r="BS346" s="36">
        <v>4.45</v>
      </c>
      <c r="BT346" s="36">
        <v>0.19875000000000001</v>
      </c>
      <c r="BU346" s="36">
        <v>0.33916000000000002</v>
      </c>
      <c r="BV346" s="36">
        <v>0.38672748004560997</v>
      </c>
      <c r="BW346" s="36">
        <v>0.46216000000000002</v>
      </c>
    </row>
    <row r="347" spans="1:75" s="36" customFormat="1" ht="16.75" customHeight="1" x14ac:dyDescent="0.2">
      <c r="A347" s="36" t="s">
        <v>620</v>
      </c>
      <c r="B347" s="36">
        <v>2025020142</v>
      </c>
      <c r="C347" s="35">
        <v>45956</v>
      </c>
      <c r="D347" s="45" t="s">
        <v>9</v>
      </c>
      <c r="E347" s="36" t="s">
        <v>33</v>
      </c>
      <c r="F347" s="45">
        <v>0</v>
      </c>
      <c r="G347" s="45">
        <v>1</v>
      </c>
      <c r="H347" s="36" t="s">
        <v>53</v>
      </c>
      <c r="I347" s="36" t="s">
        <v>424</v>
      </c>
      <c r="J347" s="46" t="s">
        <v>229</v>
      </c>
      <c r="K347" s="47">
        <v>2.98</v>
      </c>
      <c r="L347" s="48">
        <v>0.15</v>
      </c>
      <c r="M347" s="49">
        <v>0.1</v>
      </c>
      <c r="N347" s="36">
        <v>3.6499999999999901</v>
      </c>
      <c r="O347" s="36">
        <v>2.6499999999999901</v>
      </c>
      <c r="P347" s="70">
        <v>3.7</v>
      </c>
      <c r="Q347" s="36">
        <v>3.56</v>
      </c>
      <c r="R347" s="50">
        <v>3.0185988919612119</v>
      </c>
      <c r="S347" s="50">
        <v>2.8683195173759781</v>
      </c>
      <c r="T347" s="50">
        <v>3.0599495617141139</v>
      </c>
      <c r="U347" s="50">
        <v>3.8532896157956684</v>
      </c>
      <c r="V347" s="50">
        <v>1</v>
      </c>
      <c r="W347" s="50">
        <v>1.0046958799928625</v>
      </c>
      <c r="X347" s="50">
        <v>1.2035186783887331</v>
      </c>
      <c r="Y347" s="50">
        <v>0.8770101287655393</v>
      </c>
      <c r="Z347" s="50">
        <v>1.0456140350877192</v>
      </c>
      <c r="AA347" s="51">
        <v>1</v>
      </c>
      <c r="AB347" s="51">
        <v>1</v>
      </c>
      <c r="AC347" s="51">
        <v>1</v>
      </c>
      <c r="AD347" s="51">
        <v>1</v>
      </c>
      <c r="AE347" s="51">
        <v>1</v>
      </c>
      <c r="AF347" s="51">
        <v>1</v>
      </c>
      <c r="AG347" s="52">
        <v>1</v>
      </c>
      <c r="AH347" s="52">
        <v>1</v>
      </c>
      <c r="AI347" s="53">
        <v>261</v>
      </c>
      <c r="AJ347" s="53">
        <v>118</v>
      </c>
      <c r="AK347" s="51">
        <v>2.9275905012958652</v>
      </c>
      <c r="AL347" s="51">
        <v>2.93</v>
      </c>
      <c r="AM347" s="51">
        <v>2.921049680999082</v>
      </c>
      <c r="AN347" s="51">
        <v>2.92</v>
      </c>
      <c r="AO347" s="51">
        <v>3.0203514471003658</v>
      </c>
      <c r="AP347" s="51">
        <v>3.0171720017079644</v>
      </c>
      <c r="AQ347" s="51">
        <v>3.0542905436411454</v>
      </c>
      <c r="AR347" s="67">
        <v>0.05</v>
      </c>
      <c r="AS347" s="96"/>
      <c r="AT347" s="54">
        <v>3.5734098509830079</v>
      </c>
      <c r="AU347" s="54">
        <v>2.7357894926847339</v>
      </c>
      <c r="AV347" s="55">
        <v>3.5399553608088938</v>
      </c>
      <c r="AW347" s="55">
        <v>2.7857894926847337</v>
      </c>
      <c r="AX347" s="56">
        <v>-7.6590149016982245E-2</v>
      </c>
      <c r="AY347" s="56">
        <v>8.5789492684743784E-2</v>
      </c>
      <c r="AZ347" s="56">
        <v>9.1993436677615392E-3</v>
      </c>
      <c r="BA347" s="56">
        <v>-0.16237964170172603</v>
      </c>
      <c r="BB347" s="61">
        <v>-171</v>
      </c>
      <c r="BC347" s="57">
        <v>156</v>
      </c>
      <c r="BD347" s="57">
        <v>127</v>
      </c>
      <c r="BE347" s="57">
        <v>-102</v>
      </c>
      <c r="BF347" s="95">
        <v>0.63068295045604339</v>
      </c>
      <c r="BG347" s="58">
        <v>0.39130868763446813</v>
      </c>
      <c r="BH347" s="58">
        <v>0.44142449748318946</v>
      </c>
      <c r="BI347" s="58">
        <v>0.50483211876741074</v>
      </c>
      <c r="BJ347" s="57">
        <v>-162</v>
      </c>
      <c r="BK347" s="57">
        <v>157</v>
      </c>
      <c r="BL347" s="57">
        <v>128</v>
      </c>
      <c r="BM347" s="57">
        <v>-101</v>
      </c>
      <c r="BN347" s="58">
        <v>0.61810090365475878</v>
      </c>
      <c r="BO347" s="58">
        <v>0.38911420411436604</v>
      </c>
      <c r="BP347" s="58">
        <v>0.43902364752992085</v>
      </c>
      <c r="BQ347" s="58">
        <v>0.50279517514958394</v>
      </c>
      <c r="BR347" s="36">
        <v>2.2000000000000002</v>
      </c>
      <c r="BS347" s="36">
        <v>4.5</v>
      </c>
      <c r="BT347" s="36">
        <v>0.19347</v>
      </c>
      <c r="BU347" s="36">
        <v>0.33267000000000002</v>
      </c>
      <c r="BV347" s="36">
        <v>0.37921915075520002</v>
      </c>
      <c r="BW347" s="36">
        <v>0.45541999999999999</v>
      </c>
    </row>
    <row r="348" spans="1:75" s="36" customFormat="1" ht="16.75" customHeight="1" x14ac:dyDescent="0.2">
      <c r="A348" s="36" t="s">
        <v>621</v>
      </c>
      <c r="B348" s="36">
        <v>2025020143</v>
      </c>
      <c r="C348" s="35">
        <v>45956</v>
      </c>
      <c r="D348" s="45" t="s">
        <v>6</v>
      </c>
      <c r="E348" s="36" t="s">
        <v>15</v>
      </c>
      <c r="F348" s="45">
        <v>0</v>
      </c>
      <c r="G348" s="45">
        <v>1</v>
      </c>
      <c r="H348" s="36" t="s">
        <v>26</v>
      </c>
      <c r="I348" s="36" t="s">
        <v>426</v>
      </c>
      <c r="J348" s="46" t="s">
        <v>192</v>
      </c>
      <c r="K348" s="47">
        <v>2.98</v>
      </c>
      <c r="L348" s="48">
        <v>0.15</v>
      </c>
      <c r="M348" s="49">
        <v>0.1</v>
      </c>
      <c r="N348" s="36">
        <v>2.6499999999999901</v>
      </c>
      <c r="O348" s="36">
        <v>3.1499999999999901</v>
      </c>
      <c r="P348" s="70">
        <v>3.8</v>
      </c>
      <c r="Q348" s="36">
        <v>3.8</v>
      </c>
      <c r="R348" s="50">
        <v>3.1775894692703379</v>
      </c>
      <c r="S348" s="50">
        <v>2.7311143784220095</v>
      </c>
      <c r="T348" s="50">
        <v>4.5565433898971044</v>
      </c>
      <c r="U348" s="50">
        <v>3.2946776628583074</v>
      </c>
      <c r="V348" s="50">
        <v>0.95</v>
      </c>
      <c r="W348" s="50">
        <v>0.92554174501717079</v>
      </c>
      <c r="X348" s="50">
        <v>0.93191023959367747</v>
      </c>
      <c r="Y348" s="50">
        <v>1.0133302505896029</v>
      </c>
      <c r="Z348" s="50">
        <v>1.0612566383683586</v>
      </c>
      <c r="AA348" s="51">
        <v>1</v>
      </c>
      <c r="AB348" s="51">
        <v>1</v>
      </c>
      <c r="AC348" s="51">
        <v>1</v>
      </c>
      <c r="AD348" s="51">
        <v>1</v>
      </c>
      <c r="AE348" s="51">
        <v>1</v>
      </c>
      <c r="AF348" s="51">
        <v>1</v>
      </c>
      <c r="AG348" s="52">
        <v>1.01</v>
      </c>
      <c r="AH348" s="52">
        <v>1</v>
      </c>
      <c r="AI348" s="53">
        <v>260</v>
      </c>
      <c r="AJ348" s="53">
        <v>143</v>
      </c>
      <c r="AK348" s="51">
        <v>3.0710650574201672</v>
      </c>
      <c r="AL348" s="51">
        <v>3.1077280280070942</v>
      </c>
      <c r="AM348" s="51">
        <v>2.9141439578753978</v>
      </c>
      <c r="AN348" s="51">
        <v>2.8866895209573893</v>
      </c>
      <c r="AO348" s="51">
        <v>3.1109742788344694</v>
      </c>
      <c r="AP348" s="51">
        <v>3.0790901266458435</v>
      </c>
      <c r="AQ348" s="51">
        <v>3.0926546204563081</v>
      </c>
      <c r="AR348" s="67">
        <v>0.05</v>
      </c>
      <c r="AS348" s="96"/>
      <c r="AT348" s="54">
        <v>2.7051317158330197</v>
      </c>
      <c r="AU348" s="54">
        <v>3.2405745056107889</v>
      </c>
      <c r="AV348" s="55">
        <v>2.6288432830029898</v>
      </c>
      <c r="AW348" s="55">
        <v>3.3611018051214905</v>
      </c>
      <c r="AX348" s="56">
        <v>5.513171583302956E-2</v>
      </c>
      <c r="AY348" s="56">
        <v>9.0574505610798717E-2</v>
      </c>
      <c r="AZ348" s="56">
        <v>0.14570622144382828</v>
      </c>
      <c r="BA348" s="56">
        <v>-3.5442789777769157E-2</v>
      </c>
      <c r="BB348" s="61">
        <v>141</v>
      </c>
      <c r="BC348" s="57">
        <v>-122</v>
      </c>
      <c r="BD348" s="57">
        <v>103</v>
      </c>
      <c r="BE348" s="57">
        <v>129</v>
      </c>
      <c r="BF348" s="95">
        <v>0.41469159406876138</v>
      </c>
      <c r="BG348" s="58">
        <v>0.55004041559800099</v>
      </c>
      <c r="BH348" s="58">
        <v>0.49198876120641699</v>
      </c>
      <c r="BI348" s="58">
        <v>0.43577230068195161</v>
      </c>
      <c r="BJ348" s="57">
        <v>162</v>
      </c>
      <c r="BK348" s="57">
        <v>-126</v>
      </c>
      <c r="BL348" s="57">
        <v>-100</v>
      </c>
      <c r="BM348" s="57">
        <v>125</v>
      </c>
      <c r="BN348" s="58">
        <v>0.38219634896220878</v>
      </c>
      <c r="BO348" s="58">
        <v>0.55827724224934094</v>
      </c>
      <c r="BP348" s="58">
        <v>0.50114311811860635</v>
      </c>
      <c r="BQ348" s="58">
        <v>0.44375044976908684</v>
      </c>
      <c r="BR348" s="36">
        <v>2.2000000000000002</v>
      </c>
      <c r="BS348" s="36">
        <v>4.55</v>
      </c>
      <c r="BT348" s="36">
        <v>0.18753</v>
      </c>
      <c r="BU348" s="36">
        <v>0.32450000000000001</v>
      </c>
      <c r="BV348" s="36">
        <v>0.36925352753755097</v>
      </c>
      <c r="BW348" s="36">
        <v>0.44569999999999999</v>
      </c>
    </row>
    <row r="349" spans="1:75" s="36" customFormat="1" ht="16.75" customHeight="1" x14ac:dyDescent="0.2">
      <c r="A349" s="36" t="s">
        <v>622</v>
      </c>
      <c r="B349" s="36">
        <v>2025020143</v>
      </c>
      <c r="C349" s="35">
        <v>45956</v>
      </c>
      <c r="D349" s="45" t="s">
        <v>9</v>
      </c>
      <c r="E349" s="36" t="s">
        <v>16</v>
      </c>
      <c r="F349" s="45">
        <v>1</v>
      </c>
      <c r="G349" s="45">
        <v>0</v>
      </c>
      <c r="H349" s="36" t="s">
        <v>27</v>
      </c>
      <c r="I349" s="36" t="s">
        <v>316</v>
      </c>
      <c r="J349" s="46" t="s">
        <v>199</v>
      </c>
      <c r="K349" s="47">
        <v>2.98</v>
      </c>
      <c r="L349" s="48">
        <v>0.15</v>
      </c>
      <c r="M349" s="49">
        <v>0.1</v>
      </c>
      <c r="N349" s="36">
        <v>3.1499999999999901</v>
      </c>
      <c r="O349" s="36">
        <v>2.6499999999999901</v>
      </c>
      <c r="P349" s="70">
        <v>3.8</v>
      </c>
      <c r="Q349" s="36">
        <v>3.8</v>
      </c>
      <c r="R349" s="50">
        <v>2.8300633583280432</v>
      </c>
      <c r="S349" s="50">
        <v>2.8734200554690892</v>
      </c>
      <c r="T349" s="50">
        <v>3.4140446862370144</v>
      </c>
      <c r="U349" s="50">
        <v>4.1203759285972001</v>
      </c>
      <c r="V349" s="50">
        <v>1.05</v>
      </c>
      <c r="W349" s="50">
        <v>1.0725047827848808</v>
      </c>
      <c r="X349" s="50">
        <v>0.97790065700516704</v>
      </c>
      <c r="Y349" s="50">
        <v>1.0305587441007273</v>
      </c>
      <c r="Z349" s="50">
        <v>0.96689205374015352</v>
      </c>
      <c r="AA349" s="51">
        <v>1</v>
      </c>
      <c r="AB349" s="51">
        <v>1</v>
      </c>
      <c r="AC349" s="51">
        <v>1</v>
      </c>
      <c r="AD349" s="51">
        <v>1</v>
      </c>
      <c r="AE349" s="51">
        <v>1</v>
      </c>
      <c r="AF349" s="51">
        <v>1</v>
      </c>
      <c r="AG349" s="52">
        <v>1</v>
      </c>
      <c r="AH349" s="52">
        <v>1</v>
      </c>
      <c r="AI349" s="53">
        <v>253</v>
      </c>
      <c r="AJ349" s="53">
        <v>193</v>
      </c>
      <c r="AK349" s="51">
        <v>3.0197241467570168</v>
      </c>
      <c r="AL349" s="51">
        <v>3.0000347484113057</v>
      </c>
      <c r="AM349" s="51">
        <v>2.7770925139891589</v>
      </c>
      <c r="AN349" s="51">
        <v>2.7915416452111481</v>
      </c>
      <c r="AO349" s="51">
        <v>2.6484167808088439</v>
      </c>
      <c r="AP349" s="51">
        <v>2.6678973164911151</v>
      </c>
      <c r="AQ349" s="51">
        <v>2.685148684277384</v>
      </c>
      <c r="AR349" s="67">
        <v>-0.05</v>
      </c>
      <c r="AS349" s="96"/>
      <c r="AT349" s="54">
        <v>3.2405745056107889</v>
      </c>
      <c r="AU349" s="54">
        <v>2.7051317158330197</v>
      </c>
      <c r="AV349" s="55">
        <v>3.3611018051214905</v>
      </c>
      <c r="AW349" s="55">
        <v>2.6288432830029898</v>
      </c>
      <c r="AX349" s="56">
        <v>9.0574505610798717E-2</v>
      </c>
      <c r="AY349" s="56">
        <v>5.513171583302956E-2</v>
      </c>
      <c r="AZ349" s="56">
        <v>0.14570622144382828</v>
      </c>
      <c r="BA349" s="56">
        <v>3.5442789777769157E-2</v>
      </c>
      <c r="BB349" s="61">
        <v>-141</v>
      </c>
      <c r="BC349" s="57">
        <v>122</v>
      </c>
      <c r="BD349" s="57">
        <v>-103</v>
      </c>
      <c r="BE349" s="57">
        <v>-129</v>
      </c>
      <c r="BF349" s="95">
        <v>0.58530840593123856</v>
      </c>
      <c r="BG349" s="58">
        <v>0.44995958440199901</v>
      </c>
      <c r="BH349" s="58">
        <v>0.50801123879358301</v>
      </c>
      <c r="BI349" s="58">
        <v>0.56422769931804839</v>
      </c>
      <c r="BJ349" s="57">
        <v>-162</v>
      </c>
      <c r="BK349" s="57">
        <v>126</v>
      </c>
      <c r="BL349" s="57">
        <v>100</v>
      </c>
      <c r="BM349" s="57">
        <v>-125</v>
      </c>
      <c r="BN349" s="58">
        <v>0.61780365103779122</v>
      </c>
      <c r="BO349" s="58">
        <v>0.44172275775065911</v>
      </c>
      <c r="BP349" s="58">
        <v>0.4988568818813936</v>
      </c>
      <c r="BQ349" s="58">
        <v>0.55624955023091316</v>
      </c>
      <c r="BR349" s="36">
        <v>2.2000000000000002</v>
      </c>
      <c r="BS349" s="36">
        <v>4.5999999999999996</v>
      </c>
      <c r="BT349" s="36">
        <v>0.18348</v>
      </c>
      <c r="BU349" s="36">
        <v>0.32002000000000003</v>
      </c>
      <c r="BV349" s="36">
        <v>0.36401069214582199</v>
      </c>
      <c r="BW349" s="36">
        <v>0.44086999999999998</v>
      </c>
    </row>
    <row r="350" spans="1:75" s="36" customFormat="1" ht="16.75" customHeight="1" x14ac:dyDescent="0.2">
      <c r="A350" s="36" t="s">
        <v>623</v>
      </c>
      <c r="B350" s="36">
        <v>2025020145</v>
      </c>
      <c r="C350" s="35">
        <v>45956</v>
      </c>
      <c r="D350" s="45" t="s">
        <v>6</v>
      </c>
      <c r="E350" s="36" t="s">
        <v>34</v>
      </c>
      <c r="F350" s="45">
        <v>0</v>
      </c>
      <c r="G350" s="45">
        <v>0</v>
      </c>
      <c r="H350" s="36" t="s">
        <v>50</v>
      </c>
      <c r="I350" s="36" t="s">
        <v>480</v>
      </c>
      <c r="J350" s="46" t="s">
        <v>451</v>
      </c>
      <c r="K350" s="47">
        <v>2.98</v>
      </c>
      <c r="L350" s="48">
        <v>0.15</v>
      </c>
      <c r="M350" s="49">
        <v>0.1</v>
      </c>
      <c r="N350" s="36">
        <v>3.2499999999999898</v>
      </c>
      <c r="O350" s="36">
        <v>2.69999999999999</v>
      </c>
      <c r="P350" s="70">
        <v>4.5</v>
      </c>
      <c r="Q350" s="36">
        <v>3</v>
      </c>
      <c r="R350" s="50">
        <v>3.0162182465172371</v>
      </c>
      <c r="S350" s="50">
        <v>2.7305522752540994</v>
      </c>
      <c r="T350" s="50">
        <v>4.176302187485418</v>
      </c>
      <c r="U350" s="50">
        <v>3.0339469725045669</v>
      </c>
      <c r="V350" s="50">
        <v>0.96699999999999997</v>
      </c>
      <c r="W350" s="50">
        <v>0.96943075693561398</v>
      </c>
      <c r="X350" s="50">
        <v>1.0476816908881845</v>
      </c>
      <c r="Y350" s="50">
        <v>0.9471234508505153</v>
      </c>
      <c r="Z350" s="50">
        <v>1.03</v>
      </c>
      <c r="AA350" s="51">
        <v>0.98</v>
      </c>
      <c r="AB350" s="51">
        <v>1</v>
      </c>
      <c r="AC350" s="51">
        <v>1</v>
      </c>
      <c r="AD350" s="51">
        <v>1</v>
      </c>
      <c r="AE350" s="51">
        <v>1</v>
      </c>
      <c r="AF350" s="51">
        <v>1</v>
      </c>
      <c r="AG350" s="52">
        <v>1.01</v>
      </c>
      <c r="AH350" s="52">
        <v>1</v>
      </c>
      <c r="AI350" s="53">
        <v>275</v>
      </c>
      <c r="AJ350" s="53">
        <v>95</v>
      </c>
      <c r="AK350" s="51">
        <v>3.2729517875166145</v>
      </c>
      <c r="AL350" s="51">
        <v>3.2518430154812306</v>
      </c>
      <c r="AM350" s="51">
        <v>2.7995417078794897</v>
      </c>
      <c r="AN350" s="51">
        <v>2.7891932929856811</v>
      </c>
      <c r="AO350" s="51">
        <v>2.8189307990628345</v>
      </c>
      <c r="AP350" s="51">
        <v>2.8179615057301675</v>
      </c>
      <c r="AQ350" s="51">
        <v>2.8835279591158747</v>
      </c>
      <c r="AR350" s="67">
        <v>-0.05</v>
      </c>
      <c r="AS350" s="96"/>
      <c r="AT350" s="54">
        <v>3.4319083476012526</v>
      </c>
      <c r="AU350" s="54">
        <v>2.8067288866036315</v>
      </c>
      <c r="AV350" s="55">
        <v>3.4474340075259926</v>
      </c>
      <c r="AW350" s="55">
        <v>2.7682175066841341</v>
      </c>
      <c r="AX350" s="56">
        <v>0.18190834760126284</v>
      </c>
      <c r="AY350" s="56">
        <v>0.10672888660364155</v>
      </c>
      <c r="AZ350" s="56">
        <v>0.28863723420490439</v>
      </c>
      <c r="BA350" s="56">
        <v>7.5179460997621295E-2</v>
      </c>
      <c r="BB350" s="61">
        <v>-149</v>
      </c>
      <c r="BC350" s="57">
        <v>-150</v>
      </c>
      <c r="BD350" s="57">
        <v>-121</v>
      </c>
      <c r="BE350" s="57">
        <v>106</v>
      </c>
      <c r="BF350" s="95">
        <v>0.59877245416529457</v>
      </c>
      <c r="BG350" s="58">
        <v>0.59962200596081994</v>
      </c>
      <c r="BH350" s="58">
        <v>0.54834553290179677</v>
      </c>
      <c r="BI350" s="58">
        <v>0.4860933506097993</v>
      </c>
      <c r="BJ350" s="57">
        <v>-155</v>
      </c>
      <c r="BK350" s="57">
        <v>-147</v>
      </c>
      <c r="BL350" s="57">
        <v>-119</v>
      </c>
      <c r="BM350" s="57">
        <v>108</v>
      </c>
      <c r="BN350" s="58">
        <v>0.60839240893885282</v>
      </c>
      <c r="BO350" s="58">
        <v>0.59539926295007772</v>
      </c>
      <c r="BP350" s="58">
        <v>0.54347766566866829</v>
      </c>
      <c r="BQ350" s="58">
        <v>0.48166428239776315</v>
      </c>
      <c r="BR350" s="36">
        <v>2.2000000000000002</v>
      </c>
      <c r="BS350" s="36">
        <v>4.6500000000000004</v>
      </c>
      <c r="BT350" s="36">
        <v>0.17960999999999999</v>
      </c>
      <c r="BU350" s="36">
        <v>0.31319999999999998</v>
      </c>
      <c r="BV350" s="36">
        <v>0.35502556138700198</v>
      </c>
      <c r="BW350" s="36">
        <v>0.43101</v>
      </c>
    </row>
    <row r="351" spans="1:75" s="36" customFormat="1" ht="16.75" customHeight="1" x14ac:dyDescent="0.2">
      <c r="A351" s="36" t="s">
        <v>624</v>
      </c>
      <c r="B351" s="36">
        <v>2025020145</v>
      </c>
      <c r="C351" s="35">
        <v>45956</v>
      </c>
      <c r="D351" s="45" t="s">
        <v>9</v>
      </c>
      <c r="E351" s="36" t="s">
        <v>35</v>
      </c>
      <c r="F351" s="45">
        <v>0</v>
      </c>
      <c r="G351" s="45">
        <v>0</v>
      </c>
      <c r="H351" s="36" t="s">
        <v>51</v>
      </c>
      <c r="I351" s="36" t="s">
        <v>432</v>
      </c>
      <c r="J351" s="46" t="s">
        <v>230</v>
      </c>
      <c r="K351" s="47">
        <v>2.98</v>
      </c>
      <c r="L351" s="48">
        <v>0.15</v>
      </c>
      <c r="M351" s="49">
        <v>0.1</v>
      </c>
      <c r="N351" s="36">
        <v>2.69999999999999</v>
      </c>
      <c r="O351" s="36">
        <v>3.2499999999999898</v>
      </c>
      <c r="P351" s="70">
        <v>3</v>
      </c>
      <c r="Q351" s="36">
        <v>4.5</v>
      </c>
      <c r="R351" s="50">
        <v>2.6978169749305398</v>
      </c>
      <c r="S351" s="50">
        <v>3.0239870175101951</v>
      </c>
      <c r="T351" s="50">
        <v>2.9975744165895004</v>
      </c>
      <c r="U351" s="50">
        <v>4.1870589473218223</v>
      </c>
      <c r="V351" s="50">
        <v>1.03</v>
      </c>
      <c r="W351" s="50">
        <v>1.0342925072321845</v>
      </c>
      <c r="X351" s="50">
        <v>0.93944352613405702</v>
      </c>
      <c r="Y351" s="50">
        <v>1.098305968965307</v>
      </c>
      <c r="Z351" s="50">
        <v>1.03</v>
      </c>
      <c r="AA351" s="51">
        <v>0.98</v>
      </c>
      <c r="AB351" s="51">
        <v>1.03</v>
      </c>
      <c r="AC351" s="51">
        <v>1</v>
      </c>
      <c r="AD351" s="51">
        <v>1</v>
      </c>
      <c r="AE351" s="51">
        <v>1</v>
      </c>
      <c r="AF351" s="51">
        <v>1</v>
      </c>
      <c r="AG351" s="52">
        <v>1</v>
      </c>
      <c r="AH351" s="52">
        <v>1</v>
      </c>
      <c r="AI351" s="53">
        <v>277</v>
      </c>
      <c r="AJ351" s="53">
        <v>58</v>
      </c>
      <c r="AK351" s="51">
        <v>2.8224278835345356</v>
      </c>
      <c r="AL351" s="51">
        <v>2.8082326088688205</v>
      </c>
      <c r="AM351" s="51">
        <v>3.1220914388467902</v>
      </c>
      <c r="AN351" s="51">
        <v>3.1073757756463007</v>
      </c>
      <c r="AO351" s="51">
        <v>3.2242181963050927</v>
      </c>
      <c r="AP351" s="51">
        <v>3.2077914610646538</v>
      </c>
      <c r="AQ351" s="51">
        <v>3.2157541820121938</v>
      </c>
      <c r="AR351" s="67">
        <v>0.05</v>
      </c>
      <c r="AS351" s="96"/>
      <c r="AT351" s="54">
        <v>2.8067288866036315</v>
      </c>
      <c r="AU351" s="54">
        <v>3.4319083476012526</v>
      </c>
      <c r="AV351" s="55">
        <v>2.7682175066841341</v>
      </c>
      <c r="AW351" s="55">
        <v>3.4474340075259926</v>
      </c>
      <c r="AX351" s="56">
        <v>0.10672888660364155</v>
      </c>
      <c r="AY351" s="56">
        <v>0.18190834760126284</v>
      </c>
      <c r="AZ351" s="56">
        <v>0.28863723420490439</v>
      </c>
      <c r="BA351" s="56">
        <v>-7.5179460997621295E-2</v>
      </c>
      <c r="BB351" s="61">
        <v>149</v>
      </c>
      <c r="BC351" s="57">
        <v>150</v>
      </c>
      <c r="BD351" s="57">
        <v>121</v>
      </c>
      <c r="BE351" s="57">
        <v>-106</v>
      </c>
      <c r="BF351" s="95">
        <v>0.40122754583470543</v>
      </c>
      <c r="BG351" s="58">
        <v>0.40037799403918012</v>
      </c>
      <c r="BH351" s="58">
        <v>0.45165446709820323</v>
      </c>
      <c r="BI351" s="58">
        <v>0.5139066493902007</v>
      </c>
      <c r="BJ351" s="57">
        <v>155</v>
      </c>
      <c r="BK351" s="57">
        <v>147</v>
      </c>
      <c r="BL351" s="57">
        <v>119</v>
      </c>
      <c r="BM351" s="57">
        <v>-108</v>
      </c>
      <c r="BN351" s="58">
        <v>0.39160759106114718</v>
      </c>
      <c r="BO351" s="58">
        <v>0.40460073704992228</v>
      </c>
      <c r="BP351" s="58">
        <v>0.45652233433133171</v>
      </c>
      <c r="BQ351" s="58">
        <v>0.51833571760223685</v>
      </c>
      <c r="BR351" s="36">
        <v>2.2000000000000002</v>
      </c>
      <c r="BS351" s="36">
        <v>4.7</v>
      </c>
      <c r="BT351" s="36">
        <v>0.17507</v>
      </c>
      <c r="BU351" s="36">
        <v>0.30578</v>
      </c>
      <c r="BV351" s="36">
        <v>0.34753256199849902</v>
      </c>
      <c r="BW351" s="36">
        <v>0.42592000000000002</v>
      </c>
    </row>
    <row r="352" spans="1:75" s="36" customFormat="1" ht="16.75" customHeight="1" x14ac:dyDescent="0.2">
      <c r="A352" s="36" t="s">
        <v>625</v>
      </c>
      <c r="B352" s="36">
        <v>2025020144</v>
      </c>
      <c r="C352" s="35">
        <v>45956</v>
      </c>
      <c r="D352" s="45" t="s">
        <v>6</v>
      </c>
      <c r="E352" s="36" t="s">
        <v>28</v>
      </c>
      <c r="F352" s="45">
        <v>0</v>
      </c>
      <c r="G352" s="45">
        <v>2</v>
      </c>
      <c r="H352" s="36" t="s">
        <v>29</v>
      </c>
      <c r="I352" s="36" t="s">
        <v>488</v>
      </c>
      <c r="J352" s="46" t="s">
        <v>168</v>
      </c>
      <c r="K352" s="47">
        <v>2.98</v>
      </c>
      <c r="L352" s="48">
        <v>0.15</v>
      </c>
      <c r="M352" s="49">
        <v>0.1</v>
      </c>
      <c r="N352" s="36">
        <v>3.2499999999999898</v>
      </c>
      <c r="O352" s="36">
        <v>2.69999999999999</v>
      </c>
      <c r="P352" s="70">
        <v>2.25</v>
      </c>
      <c r="Q352" s="36">
        <v>2.1800000000000002</v>
      </c>
      <c r="R352" s="50">
        <v>3.1303953465057122</v>
      </c>
      <c r="S352" s="50">
        <v>2.7598462363313758</v>
      </c>
      <c r="T352" s="50">
        <v>2.1671967783501151</v>
      </c>
      <c r="U352" s="50">
        <v>2.2283202945194152</v>
      </c>
      <c r="V352" s="50">
        <v>0.90300000000000002</v>
      </c>
      <c r="W352" s="50">
        <v>0.92051577291954856</v>
      </c>
      <c r="X352" s="50">
        <v>1.1670042411664681</v>
      </c>
      <c r="Y352" s="50">
        <v>0.88545234812616858</v>
      </c>
      <c r="Z352" s="50">
        <v>1.0200033182864823</v>
      </c>
      <c r="AA352" s="51">
        <v>1</v>
      </c>
      <c r="AB352" s="51">
        <v>1</v>
      </c>
      <c r="AC352" s="51">
        <v>1</v>
      </c>
      <c r="AD352" s="51">
        <v>1</v>
      </c>
      <c r="AE352" s="51">
        <v>1</v>
      </c>
      <c r="AF352" s="51">
        <v>1</v>
      </c>
      <c r="AG352" s="52">
        <v>1</v>
      </c>
      <c r="AH352" s="52">
        <v>1</v>
      </c>
      <c r="AI352" s="53">
        <v>276</v>
      </c>
      <c r="AJ352" s="53">
        <v>101</v>
      </c>
      <c r="AK352" s="51">
        <v>3.0103356225024616</v>
      </c>
      <c r="AL352" s="51">
        <v>3.0138966025806155</v>
      </c>
      <c r="AM352" s="51">
        <v>2.7677570711262982</v>
      </c>
      <c r="AN352" s="51">
        <v>2.7665704459070599</v>
      </c>
      <c r="AO352" s="51">
        <v>2.8497135760111063</v>
      </c>
      <c r="AP352" s="51">
        <v>2.8445143874622096</v>
      </c>
      <c r="AQ352" s="51">
        <v>2.8231213967596993</v>
      </c>
      <c r="AR352" s="67">
        <v>0</v>
      </c>
      <c r="AS352" s="96"/>
      <c r="AT352" s="54">
        <v>3.0658831977160554</v>
      </c>
      <c r="AU352" s="54">
        <v>2.7393394979870203</v>
      </c>
      <c r="AV352" s="55">
        <v>3.0658831977160554</v>
      </c>
      <c r="AW352" s="55">
        <v>2.7077392912927851</v>
      </c>
      <c r="AX352" s="56">
        <v>-0.18411680228393434</v>
      </c>
      <c r="AY352" s="56">
        <v>3.9339497987030292E-2</v>
      </c>
      <c r="AZ352" s="56">
        <v>-0.14477730429690405</v>
      </c>
      <c r="BA352" s="56">
        <v>-0.22345630027096464</v>
      </c>
      <c r="BB352" s="61">
        <v>-126</v>
      </c>
      <c r="BC352" s="57">
        <v>-113</v>
      </c>
      <c r="BD352" s="57">
        <v>113</v>
      </c>
      <c r="BE352" s="57">
        <v>140</v>
      </c>
      <c r="BF352" s="95">
        <v>0.55670923123671479</v>
      </c>
      <c r="BG352" s="58">
        <v>0.5301620482653413</v>
      </c>
      <c r="BH352" s="58">
        <v>0.47025259041660028</v>
      </c>
      <c r="BI352" s="58">
        <v>0.41707660895455845</v>
      </c>
      <c r="BJ352" s="57">
        <v>-128</v>
      </c>
      <c r="BK352" s="57">
        <v>-110</v>
      </c>
      <c r="BL352" s="57">
        <v>115</v>
      </c>
      <c r="BM352" s="57">
        <v>143</v>
      </c>
      <c r="BN352" s="58">
        <v>0.56100061131005408</v>
      </c>
      <c r="BO352" s="58">
        <v>0.52488333735687809</v>
      </c>
      <c r="BP352" s="58">
        <v>0.46426332646813384</v>
      </c>
      <c r="BQ352" s="58">
        <v>0.41173148345726485</v>
      </c>
      <c r="BR352" s="36">
        <v>2.2000000000000002</v>
      </c>
      <c r="BS352" s="36">
        <v>4.75</v>
      </c>
      <c r="BT352" s="36">
        <v>0.17158999999999999</v>
      </c>
      <c r="BU352" s="36">
        <v>0.30253999999999998</v>
      </c>
      <c r="BV352" s="36">
        <v>0.34290312708973197</v>
      </c>
      <c r="BW352" s="36">
        <v>0.42025000000000001</v>
      </c>
    </row>
    <row r="353" spans="1:75" s="36" customFormat="1" ht="16.75" customHeight="1" x14ac:dyDescent="0.2">
      <c r="A353" s="36" t="s">
        <v>626</v>
      </c>
      <c r="B353" s="36">
        <v>2025020144</v>
      </c>
      <c r="C353" s="35">
        <v>45956</v>
      </c>
      <c r="D353" s="45" t="s">
        <v>9</v>
      </c>
      <c r="E353" s="36" t="s">
        <v>14</v>
      </c>
      <c r="F353" s="45">
        <v>2</v>
      </c>
      <c r="G353" s="45">
        <v>0</v>
      </c>
      <c r="H353" s="36" t="s">
        <v>31</v>
      </c>
      <c r="I353" s="36" t="s">
        <v>328</v>
      </c>
      <c r="J353" s="46" t="s">
        <v>155</v>
      </c>
      <c r="K353" s="47">
        <v>2.98</v>
      </c>
      <c r="L353" s="48">
        <v>0.15</v>
      </c>
      <c r="M353" s="49">
        <v>0.1</v>
      </c>
      <c r="N353" s="36">
        <v>2.69999999999999</v>
      </c>
      <c r="O353" s="36">
        <v>3.2499999999999898</v>
      </c>
      <c r="P353" s="70">
        <v>2.1800000000000002</v>
      </c>
      <c r="Q353" s="36">
        <v>2.25</v>
      </c>
      <c r="R353" s="50">
        <v>2.6311061836465326</v>
      </c>
      <c r="S353" s="50">
        <v>3.6163709333286884</v>
      </c>
      <c r="T353" s="50">
        <v>2.1243746223516529</v>
      </c>
      <c r="U353" s="50">
        <v>2.5036414153814079</v>
      </c>
      <c r="V353" s="50">
        <v>1.085</v>
      </c>
      <c r="W353" s="50">
        <v>1.0832085999357419</v>
      </c>
      <c r="X353" s="50">
        <v>0.92877754064640883</v>
      </c>
      <c r="Y353" s="50">
        <v>1.0101797390947858</v>
      </c>
      <c r="Z353" s="50">
        <v>0.96645247551951841</v>
      </c>
      <c r="AA353" s="51">
        <v>1</v>
      </c>
      <c r="AB353" s="51">
        <v>1</v>
      </c>
      <c r="AC353" s="51">
        <v>1</v>
      </c>
      <c r="AD353" s="51">
        <v>1</v>
      </c>
      <c r="AE353" s="51">
        <v>1</v>
      </c>
      <c r="AF353" s="51">
        <v>1</v>
      </c>
      <c r="AG353" s="52">
        <v>1.01</v>
      </c>
      <c r="AH353" s="52">
        <v>1</v>
      </c>
      <c r="AI353" s="53">
        <v>222</v>
      </c>
      <c r="AJ353" s="53">
        <v>180</v>
      </c>
      <c r="AK353" s="51">
        <v>2.6386479974159824</v>
      </c>
      <c r="AL353" s="51">
        <v>2.6299157519311418</v>
      </c>
      <c r="AM353" s="51">
        <v>3.4776726386760748</v>
      </c>
      <c r="AN353" s="51">
        <v>3.4984773828739666</v>
      </c>
      <c r="AO353" s="51">
        <v>3.3574125589093335</v>
      </c>
      <c r="AP353" s="51">
        <v>3.3780582712097846</v>
      </c>
      <c r="AQ353" s="51">
        <v>3.3610053306949883</v>
      </c>
      <c r="AR353" s="67">
        <v>0</v>
      </c>
      <c r="AS353" s="96"/>
      <c r="AT353" s="54">
        <v>2.7393394979870203</v>
      </c>
      <c r="AU353" s="54">
        <v>3.0658831977160554</v>
      </c>
      <c r="AV353" s="55">
        <v>2.7077392912927851</v>
      </c>
      <c r="AW353" s="55">
        <v>3.0658831977160554</v>
      </c>
      <c r="AX353" s="56">
        <v>3.9339497987030292E-2</v>
      </c>
      <c r="AY353" s="56">
        <v>-0.18411680228393434</v>
      </c>
      <c r="AZ353" s="56">
        <v>-0.14477730429690405</v>
      </c>
      <c r="BA353" s="56">
        <v>0.22345630027096464</v>
      </c>
      <c r="BB353" s="61">
        <v>126</v>
      </c>
      <c r="BC353" s="57">
        <v>113</v>
      </c>
      <c r="BD353" s="57">
        <v>-113</v>
      </c>
      <c r="BE353" s="57">
        <v>-140</v>
      </c>
      <c r="BF353" s="95">
        <v>0.44329076876328521</v>
      </c>
      <c r="BG353" s="58">
        <v>0.46983795173465864</v>
      </c>
      <c r="BH353" s="58">
        <v>0.52974740958339972</v>
      </c>
      <c r="BI353" s="58">
        <v>0.58292339104544155</v>
      </c>
      <c r="BJ353" s="57">
        <v>128</v>
      </c>
      <c r="BK353" s="57">
        <v>110</v>
      </c>
      <c r="BL353" s="57">
        <v>-115</v>
      </c>
      <c r="BM353" s="57">
        <v>-143</v>
      </c>
      <c r="BN353" s="58">
        <v>0.43899938868994592</v>
      </c>
      <c r="BO353" s="58">
        <v>0.47511666264312191</v>
      </c>
      <c r="BP353" s="58">
        <v>0.53573667353186616</v>
      </c>
      <c r="BQ353" s="58">
        <v>0.58826851654273515</v>
      </c>
      <c r="BR353" s="36">
        <v>2.2000000000000002</v>
      </c>
      <c r="BS353" s="36">
        <v>4.8</v>
      </c>
      <c r="BT353" s="36">
        <v>0.16742000000000001</v>
      </c>
      <c r="BU353" s="36">
        <v>0.29236000000000001</v>
      </c>
      <c r="BV353" s="36">
        <v>0.33211027933341603</v>
      </c>
      <c r="BW353" s="36">
        <v>0.41205000000000003</v>
      </c>
    </row>
    <row r="354" spans="1:75" s="36" customFormat="1" ht="16.75" customHeight="1" x14ac:dyDescent="0.2">
      <c r="A354" s="36" t="s">
        <v>627</v>
      </c>
      <c r="B354" s="36">
        <v>2025020146</v>
      </c>
      <c r="C354" s="35">
        <v>45956</v>
      </c>
      <c r="D354" s="45" t="s">
        <v>6</v>
      </c>
      <c r="E354" s="36" t="s">
        <v>20</v>
      </c>
      <c r="F354" s="45">
        <v>2</v>
      </c>
      <c r="G354" s="45">
        <v>1</v>
      </c>
      <c r="H354" s="36" t="s">
        <v>44</v>
      </c>
      <c r="I354" s="36" t="s">
        <v>334</v>
      </c>
      <c r="J354" s="46" t="s">
        <v>177</v>
      </c>
      <c r="K354" s="47">
        <v>2.98</v>
      </c>
      <c r="L354" s="48">
        <v>0.15</v>
      </c>
      <c r="M354" s="49">
        <v>0.1</v>
      </c>
      <c r="N354" s="36">
        <v>2.8499999999999899</v>
      </c>
      <c r="O354" s="36">
        <v>2.69999999999999</v>
      </c>
      <c r="P354" s="70">
        <v>2.97</v>
      </c>
      <c r="Q354" s="36">
        <v>3.2</v>
      </c>
      <c r="R354" s="50">
        <v>2.938008469633028</v>
      </c>
      <c r="S354" s="50">
        <v>2.9583638393125171</v>
      </c>
      <c r="T354" s="50">
        <v>3.0617140894070611</v>
      </c>
      <c r="U354" s="50">
        <v>3.5062089947407742</v>
      </c>
      <c r="V354" s="50">
        <v>0.96</v>
      </c>
      <c r="W354" s="50">
        <v>0.96305398776725637</v>
      </c>
      <c r="X354" s="50">
        <v>1.0441918928260443</v>
      </c>
      <c r="Y354" s="50">
        <v>0.90744349626186016</v>
      </c>
      <c r="Z354" s="50">
        <v>0.9736774565034757</v>
      </c>
      <c r="AA354" s="51">
        <v>0.99</v>
      </c>
      <c r="AB354" s="51">
        <v>1</v>
      </c>
      <c r="AC354" s="51">
        <v>1</v>
      </c>
      <c r="AD354" s="51">
        <v>1</v>
      </c>
      <c r="AE354" s="51">
        <v>1</v>
      </c>
      <c r="AF354" s="51">
        <v>1</v>
      </c>
      <c r="AG354" s="52">
        <v>1</v>
      </c>
      <c r="AH354" s="52">
        <v>1</v>
      </c>
      <c r="AI354" s="53">
        <v>233</v>
      </c>
      <c r="AJ354" s="53">
        <v>191</v>
      </c>
      <c r="AK354" s="51">
        <v>2.9783922770185689</v>
      </c>
      <c r="AL354" s="51">
        <v>2.9741902902073485</v>
      </c>
      <c r="AM354" s="51">
        <v>2.87</v>
      </c>
      <c r="AN354" s="51">
        <v>2.8832545758968777</v>
      </c>
      <c r="AO354" s="51">
        <v>2.7880908579281054</v>
      </c>
      <c r="AP354" s="51">
        <v>2.8019510560099397</v>
      </c>
      <c r="AQ354" s="51">
        <v>2.7944543001649755</v>
      </c>
      <c r="AR354" s="67">
        <v>0</v>
      </c>
      <c r="AS354" s="96"/>
      <c r="AT354" s="54">
        <v>2.8512119817494801</v>
      </c>
      <c r="AU354" s="54">
        <v>2.5983170815097365</v>
      </c>
      <c r="AV354" s="55">
        <v>2.8512119817494801</v>
      </c>
      <c r="AW354" s="55">
        <v>2.6193532712327676</v>
      </c>
      <c r="AX354" s="56">
        <v>1.2119817494902207E-3</v>
      </c>
      <c r="AY354" s="56">
        <v>-0.10168291849025346</v>
      </c>
      <c r="AZ354" s="56">
        <v>-0.10047093674076324</v>
      </c>
      <c r="BA354" s="56">
        <v>0.10289490023974368</v>
      </c>
      <c r="BB354" s="61">
        <v>-120</v>
      </c>
      <c r="BC354" s="57">
        <v>113</v>
      </c>
      <c r="BD354" s="57">
        <v>148</v>
      </c>
      <c r="BE354" s="57">
        <v>179</v>
      </c>
      <c r="BF354" s="95">
        <v>0.54528235398020297</v>
      </c>
      <c r="BG354" s="58">
        <v>0.47054085609629348</v>
      </c>
      <c r="BH354" s="58">
        <v>0.4038851963960115</v>
      </c>
      <c r="BI354" s="58">
        <v>0.35872381171454226</v>
      </c>
      <c r="BJ354" s="57">
        <v>-118</v>
      </c>
      <c r="BK354" s="57">
        <v>111</v>
      </c>
      <c r="BL354" s="57">
        <v>145</v>
      </c>
      <c r="BM354" s="57">
        <v>176</v>
      </c>
      <c r="BN354" s="58">
        <v>0.54187928361362458</v>
      </c>
      <c r="BO354" s="58">
        <v>0.47380437491011551</v>
      </c>
      <c r="BP354" s="58">
        <v>0.40758880382708196</v>
      </c>
      <c r="BQ354" s="58">
        <v>0.36203181903227444</v>
      </c>
      <c r="BR354" s="36">
        <v>2.2000000000000002</v>
      </c>
      <c r="BS354" s="36">
        <v>4.8499999999999996</v>
      </c>
      <c r="BT354" s="36">
        <v>0.16300999999999999</v>
      </c>
      <c r="BU354" s="36">
        <v>0.28743999999999997</v>
      </c>
      <c r="BV354" s="36">
        <v>0.32619155696777102</v>
      </c>
      <c r="BW354" s="36">
        <v>0.40623999999999999</v>
      </c>
    </row>
    <row r="355" spans="1:75" s="36" customFormat="1" ht="16.75" customHeight="1" x14ac:dyDescent="0.2">
      <c r="A355" s="36" t="s">
        <v>628</v>
      </c>
      <c r="B355" s="36">
        <v>2025020146</v>
      </c>
      <c r="C355" s="35">
        <v>45956</v>
      </c>
      <c r="D355" s="45" t="s">
        <v>9</v>
      </c>
      <c r="E355" s="36" t="s">
        <v>22</v>
      </c>
      <c r="F355" s="45">
        <v>1</v>
      </c>
      <c r="G355" s="45">
        <v>2</v>
      </c>
      <c r="H355" s="36" t="s">
        <v>45</v>
      </c>
      <c r="I355" s="36" t="s">
        <v>320</v>
      </c>
      <c r="J355" s="46" t="s">
        <v>151</v>
      </c>
      <c r="K355" s="47">
        <v>2.98</v>
      </c>
      <c r="L355" s="48">
        <v>0.15</v>
      </c>
      <c r="M355" s="49">
        <v>0.1</v>
      </c>
      <c r="N355" s="36">
        <v>2.69999999999999</v>
      </c>
      <c r="O355" s="36">
        <v>2.8499999999999899</v>
      </c>
      <c r="P355" s="70">
        <v>3.2</v>
      </c>
      <c r="Q355" s="36">
        <v>2.97</v>
      </c>
      <c r="R355" s="50">
        <v>2.7874401101637707</v>
      </c>
      <c r="S355" s="50">
        <v>3.1005056909175965</v>
      </c>
      <c r="T355" s="50">
        <v>3.3036327231570741</v>
      </c>
      <c r="U355" s="50">
        <v>3.2310532989562439</v>
      </c>
      <c r="V355" s="50">
        <v>1.0349999999999999</v>
      </c>
      <c r="W355" s="50">
        <v>1.0329456510400874</v>
      </c>
      <c r="X355" s="50">
        <v>0.96308724832214765</v>
      </c>
      <c r="Y355" s="50">
        <v>0.99946049564381512</v>
      </c>
      <c r="Z355" s="50">
        <v>0.96463022508038587</v>
      </c>
      <c r="AA355" s="51">
        <v>1</v>
      </c>
      <c r="AB355" s="51">
        <v>1</v>
      </c>
      <c r="AC355" s="51">
        <v>1</v>
      </c>
      <c r="AD355" s="51">
        <v>1</v>
      </c>
      <c r="AE355" s="51">
        <v>1</v>
      </c>
      <c r="AF355" s="51">
        <v>1</v>
      </c>
      <c r="AG355" s="52">
        <v>0.99</v>
      </c>
      <c r="AH355" s="52">
        <v>1</v>
      </c>
      <c r="AI355" s="53">
        <v>252</v>
      </c>
      <c r="AJ355" s="53">
        <v>210</v>
      </c>
      <c r="AK355" s="51">
        <v>2.7041816188603431</v>
      </c>
      <c r="AL355" s="51">
        <v>2.7244132817507567</v>
      </c>
      <c r="AM355" s="51">
        <v>3.1116918406216119</v>
      </c>
      <c r="AN355" s="51">
        <v>3.1100139181660094</v>
      </c>
      <c r="AO355" s="51">
        <v>3.0047021828242704</v>
      </c>
      <c r="AP355" s="51">
        <v>3.0026230807745584</v>
      </c>
      <c r="AQ355" s="51">
        <v>3.0016320005996255</v>
      </c>
      <c r="AR355" s="67">
        <v>0</v>
      </c>
      <c r="AS355" s="96"/>
      <c r="AT355" s="54">
        <v>2.5983170815097365</v>
      </c>
      <c r="AU355" s="54">
        <v>2.8512119817494801</v>
      </c>
      <c r="AV355" s="55">
        <v>2.6193532712327676</v>
      </c>
      <c r="AW355" s="55">
        <v>2.8512119817494801</v>
      </c>
      <c r="AX355" s="56">
        <v>-0.10168291849025346</v>
      </c>
      <c r="AY355" s="56">
        <v>1.2119817494902207E-3</v>
      </c>
      <c r="AZ355" s="56">
        <v>-0.10047093674076324</v>
      </c>
      <c r="BA355" s="56">
        <v>-0.10289490023974368</v>
      </c>
      <c r="BB355" s="61">
        <v>120</v>
      </c>
      <c r="BC355" s="57">
        <v>-113</v>
      </c>
      <c r="BD355" s="57">
        <v>-148</v>
      </c>
      <c r="BE355" s="57">
        <v>-179</v>
      </c>
      <c r="BF355" s="95">
        <v>0.45471764601979703</v>
      </c>
      <c r="BG355" s="58">
        <v>0.52945914390370652</v>
      </c>
      <c r="BH355" s="58">
        <v>0.5961148036039885</v>
      </c>
      <c r="BI355" s="58">
        <v>0.64127618828545774</v>
      </c>
      <c r="BJ355" s="57">
        <v>118</v>
      </c>
      <c r="BK355" s="57">
        <v>-111</v>
      </c>
      <c r="BL355" s="57">
        <v>-145</v>
      </c>
      <c r="BM355" s="57">
        <v>-176</v>
      </c>
      <c r="BN355" s="58">
        <v>0.45812071638637542</v>
      </c>
      <c r="BO355" s="58">
        <v>0.52619562508988449</v>
      </c>
      <c r="BP355" s="58">
        <v>0.59241119617291804</v>
      </c>
      <c r="BQ355" s="58">
        <v>0.63796818096772556</v>
      </c>
      <c r="BR355" s="36">
        <v>2.2000000000000002</v>
      </c>
      <c r="BS355" s="36">
        <v>4.9000000000000004</v>
      </c>
      <c r="BT355" s="36">
        <v>0.15912999999999999</v>
      </c>
      <c r="BU355" s="36">
        <v>0.28160000000000002</v>
      </c>
      <c r="BV355" s="36">
        <v>0.319086253002764</v>
      </c>
      <c r="BW355" s="36">
        <v>0.39907999999999999</v>
      </c>
    </row>
    <row r="356" spans="1:75" s="36" customFormat="1" ht="16.75" customHeight="1" x14ac:dyDescent="0.2">
      <c r="A356" s="36" t="s">
        <v>629</v>
      </c>
      <c r="B356" s="36">
        <v>2025020147</v>
      </c>
      <c r="C356" s="35">
        <v>45956</v>
      </c>
      <c r="D356" s="45" t="s">
        <v>6</v>
      </c>
      <c r="E356" s="36" t="s">
        <v>17</v>
      </c>
      <c r="F356" s="45">
        <v>0</v>
      </c>
      <c r="G356" s="45">
        <v>0</v>
      </c>
      <c r="H356" s="36" t="s">
        <v>50</v>
      </c>
      <c r="I356" s="36" t="s">
        <v>372</v>
      </c>
      <c r="J356" s="46" t="s">
        <v>164</v>
      </c>
      <c r="K356" s="47">
        <v>2.98</v>
      </c>
      <c r="L356" s="48">
        <v>0.15</v>
      </c>
      <c r="M356" s="49">
        <v>0.1</v>
      </c>
      <c r="N356" s="36">
        <v>3.2499999999999898</v>
      </c>
      <c r="O356" s="36">
        <v>2.69999999999999</v>
      </c>
      <c r="P356" s="70">
        <v>2.87</v>
      </c>
      <c r="Q356" s="36">
        <v>2.57</v>
      </c>
      <c r="R356" s="50">
        <v>3.4178279579240867</v>
      </c>
      <c r="S356" s="50">
        <v>2.8198205125168854</v>
      </c>
      <c r="T356" s="50">
        <v>3.0182049966898958</v>
      </c>
      <c r="U356" s="50">
        <v>2.6840513767290455</v>
      </c>
      <c r="V356" s="50">
        <v>0.96699999999999997</v>
      </c>
      <c r="W356" s="50">
        <v>0.96943075693561398</v>
      </c>
      <c r="X356" s="50">
        <v>1.0017168145841198</v>
      </c>
      <c r="Y356" s="50">
        <v>0.96112854933793568</v>
      </c>
      <c r="Z356" s="50">
        <v>1.0246831363174622</v>
      </c>
      <c r="AA356" s="51">
        <v>0.98</v>
      </c>
      <c r="AB356" s="51">
        <v>1.01</v>
      </c>
      <c r="AC356" s="51">
        <v>1</v>
      </c>
      <c r="AD356" s="51">
        <v>1</v>
      </c>
      <c r="AE356" s="51">
        <v>1</v>
      </c>
      <c r="AF356" s="51">
        <v>1</v>
      </c>
      <c r="AG356" s="52">
        <v>1.01</v>
      </c>
      <c r="AH356" s="52">
        <v>1</v>
      </c>
      <c r="AI356" s="53">
        <v>278</v>
      </c>
      <c r="AJ356" s="53">
        <v>203</v>
      </c>
      <c r="AK356" s="51">
        <v>3.2660481157809671</v>
      </c>
      <c r="AL356" s="51">
        <v>3.25</v>
      </c>
      <c r="AM356" s="51">
        <v>2.7662180408372667</v>
      </c>
      <c r="AN356" s="51">
        <v>2.7742584115892095</v>
      </c>
      <c r="AO356" s="51">
        <v>2.8257708691111239</v>
      </c>
      <c r="AP356" s="51">
        <v>2.8353186177371725</v>
      </c>
      <c r="AQ356" s="51">
        <v>2.8344969778230764</v>
      </c>
      <c r="AR356" s="67">
        <v>0</v>
      </c>
      <c r="AS356" s="96"/>
      <c r="AT356" s="54">
        <v>3.0662874866739163</v>
      </c>
      <c r="AU356" s="54">
        <v>2.6640595478088325</v>
      </c>
      <c r="AV356" s="55">
        <v>3.0359282046276399</v>
      </c>
      <c r="AW356" s="55">
        <v>2.6751619700184825</v>
      </c>
      <c r="AX356" s="56">
        <v>-0.18371251332607352</v>
      </c>
      <c r="AY356" s="56">
        <v>-3.594045219115749E-2</v>
      </c>
      <c r="AZ356" s="56">
        <v>-0.21965296551723101</v>
      </c>
      <c r="BA356" s="56">
        <v>-0.14777206113491603</v>
      </c>
      <c r="BB356" s="61">
        <v>-132</v>
      </c>
      <c r="BC356" s="57">
        <v>-107</v>
      </c>
      <c r="BD356" s="57">
        <v>120</v>
      </c>
      <c r="BE356" s="57">
        <v>148</v>
      </c>
      <c r="BF356" s="95">
        <v>0.56930399905213003</v>
      </c>
      <c r="BG356" s="58">
        <v>0.51680335315847969</v>
      </c>
      <c r="BH356" s="58">
        <v>0.45486484917715753</v>
      </c>
      <c r="BI356" s="58">
        <v>0.40318718180132551</v>
      </c>
      <c r="BJ356" s="57">
        <v>-129</v>
      </c>
      <c r="BK356" s="57">
        <v>-106</v>
      </c>
      <c r="BL356" s="57">
        <v>121</v>
      </c>
      <c r="BM356" s="57">
        <v>150</v>
      </c>
      <c r="BN356" s="58">
        <v>0.56351739538491796</v>
      </c>
      <c r="BO356" s="58">
        <v>0.51393890754394</v>
      </c>
      <c r="BP356" s="58">
        <v>0.45161177337261749</v>
      </c>
      <c r="BQ356" s="58">
        <v>0.40028591572503447</v>
      </c>
      <c r="BR356" s="36">
        <v>2.2000000000000002</v>
      </c>
      <c r="BS356" s="36">
        <v>4.95</v>
      </c>
      <c r="BT356" s="36">
        <v>0.15572</v>
      </c>
      <c r="BU356" s="36">
        <v>0.27564</v>
      </c>
      <c r="BV356" s="36">
        <v>0.311817009434602</v>
      </c>
      <c r="BW356" s="36">
        <v>0.39166000000000001</v>
      </c>
    </row>
    <row r="357" spans="1:75" s="36" customFormat="1" ht="16.75" customHeight="1" x14ac:dyDescent="0.2">
      <c r="A357" s="36" t="s">
        <v>630</v>
      </c>
      <c r="B357" s="36">
        <v>2025020147</v>
      </c>
      <c r="C357" s="35">
        <v>45956</v>
      </c>
      <c r="D357" s="45" t="s">
        <v>9</v>
      </c>
      <c r="E357" s="36" t="s">
        <v>23</v>
      </c>
      <c r="F357" s="45">
        <v>0</v>
      </c>
      <c r="G357" s="45">
        <v>0</v>
      </c>
      <c r="H357" s="36" t="s">
        <v>51</v>
      </c>
      <c r="I357" s="36" t="s">
        <v>370</v>
      </c>
      <c r="J357" s="46" t="s">
        <v>193</v>
      </c>
      <c r="K357" s="47">
        <v>2.98</v>
      </c>
      <c r="L357" s="48">
        <v>0.15</v>
      </c>
      <c r="M357" s="49">
        <v>0.1</v>
      </c>
      <c r="N357" s="36">
        <v>2.69999999999999</v>
      </c>
      <c r="O357" s="36">
        <v>3.2499999999999898</v>
      </c>
      <c r="P357" s="70">
        <v>2.57</v>
      </c>
      <c r="Q357" s="36">
        <v>2.87</v>
      </c>
      <c r="R357" s="50">
        <v>2.7173105669726603</v>
      </c>
      <c r="S357" s="50">
        <v>3.2513441654207105</v>
      </c>
      <c r="T357" s="50">
        <v>2.5864770952295419</v>
      </c>
      <c r="U357" s="50">
        <v>2.871187001463837</v>
      </c>
      <c r="V357" s="50">
        <v>1.03</v>
      </c>
      <c r="W357" s="50">
        <v>1.0342925072321845</v>
      </c>
      <c r="X357" s="50">
        <v>0.92826108752928416</v>
      </c>
      <c r="Y357" s="50">
        <v>1.09598930059764</v>
      </c>
      <c r="Z357" s="50">
        <v>0.96</v>
      </c>
      <c r="AA357" s="51">
        <v>0.94</v>
      </c>
      <c r="AB357" s="51">
        <v>1.02</v>
      </c>
      <c r="AC357" s="51">
        <v>1</v>
      </c>
      <c r="AD357" s="51">
        <v>1</v>
      </c>
      <c r="AE357" s="51">
        <v>1</v>
      </c>
      <c r="AF357" s="51">
        <v>1</v>
      </c>
      <c r="AG357" s="52">
        <v>1</v>
      </c>
      <c r="AH357" s="52">
        <v>1</v>
      </c>
      <c r="AI357" s="53">
        <v>269</v>
      </c>
      <c r="AJ357" s="53">
        <v>196</v>
      </c>
      <c r="AK357" s="51">
        <v>2.8641630770270483</v>
      </c>
      <c r="AL357" s="51">
        <v>2.87</v>
      </c>
      <c r="AM357" s="51">
        <v>2.9851161074606769</v>
      </c>
      <c r="AN357" s="51">
        <v>3.01</v>
      </c>
      <c r="AO357" s="51">
        <v>2.8221733042466011</v>
      </c>
      <c r="AP357" s="51">
        <v>2.8670408684301929</v>
      </c>
      <c r="AQ357" s="51">
        <v>2.8657114631622496</v>
      </c>
      <c r="AR357" s="67">
        <v>0</v>
      </c>
      <c r="AS357" s="96"/>
      <c r="AT357" s="54">
        <v>2.6640595478088325</v>
      </c>
      <c r="AU357" s="54">
        <v>3.0662874866739163</v>
      </c>
      <c r="AV357" s="55">
        <v>2.6751619700184825</v>
      </c>
      <c r="AW357" s="55">
        <v>3.0359282046276399</v>
      </c>
      <c r="AX357" s="56">
        <v>-3.594045219115749E-2</v>
      </c>
      <c r="AY357" s="56">
        <v>-0.18371251332607352</v>
      </c>
      <c r="AZ357" s="56">
        <v>-0.21965296551723101</v>
      </c>
      <c r="BA357" s="56">
        <v>0.14777206113491603</v>
      </c>
      <c r="BB357" s="61">
        <v>132</v>
      </c>
      <c r="BC357" s="57">
        <v>107</v>
      </c>
      <c r="BD357" s="57">
        <v>-120</v>
      </c>
      <c r="BE357" s="57">
        <v>-148</v>
      </c>
      <c r="BF357" s="95">
        <v>0.43069600094786997</v>
      </c>
      <c r="BG357" s="58">
        <v>0.48319664684152025</v>
      </c>
      <c r="BH357" s="58">
        <v>0.54513515082284247</v>
      </c>
      <c r="BI357" s="58">
        <v>0.59681281819867449</v>
      </c>
      <c r="BJ357" s="57">
        <v>129</v>
      </c>
      <c r="BK357" s="57">
        <v>106</v>
      </c>
      <c r="BL357" s="57">
        <v>-121</v>
      </c>
      <c r="BM357" s="57">
        <v>-150</v>
      </c>
      <c r="BN357" s="58">
        <v>0.43648260461508204</v>
      </c>
      <c r="BO357" s="58">
        <v>0.48606109245606</v>
      </c>
      <c r="BP357" s="58">
        <v>0.54838822662738251</v>
      </c>
      <c r="BQ357" s="58">
        <v>0.59971408427496553</v>
      </c>
      <c r="BR357" s="36">
        <v>2.2000000000000002</v>
      </c>
      <c r="BS357" s="36">
        <v>5</v>
      </c>
      <c r="BT357" s="36">
        <v>0.15301000000000001</v>
      </c>
      <c r="BU357" s="36">
        <v>0.26689000000000002</v>
      </c>
      <c r="BV357" s="36">
        <v>0.30275770535319202</v>
      </c>
      <c r="BW357" s="36">
        <v>0.38535999999999998</v>
      </c>
    </row>
    <row r="358" spans="1:75" s="36" customFormat="1" ht="16.75" customHeight="1" x14ac:dyDescent="0.2">
      <c r="A358" s="36" t="s">
        <v>631</v>
      </c>
      <c r="B358" s="36">
        <v>2025020148</v>
      </c>
      <c r="C358" s="35">
        <v>45957</v>
      </c>
      <c r="D358" s="45" t="s">
        <v>6</v>
      </c>
      <c r="E358" s="36" t="s">
        <v>12</v>
      </c>
      <c r="F358" s="45">
        <v>1</v>
      </c>
      <c r="G358" s="45">
        <v>1</v>
      </c>
      <c r="H358" s="36" t="s">
        <v>46</v>
      </c>
      <c r="I358" s="36" t="s">
        <v>318</v>
      </c>
      <c r="J358" s="46" t="s">
        <v>233</v>
      </c>
      <c r="K358" s="47">
        <v>2.98</v>
      </c>
      <c r="L358" s="48">
        <v>0.15</v>
      </c>
      <c r="M358" s="49">
        <v>0.1</v>
      </c>
      <c r="N358" s="36">
        <v>2.9999999999999898</v>
      </c>
      <c r="O358" s="36">
        <v>2.94999999999999</v>
      </c>
      <c r="P358" s="70">
        <v>3.4</v>
      </c>
      <c r="Q358" s="36">
        <v>2.6</v>
      </c>
      <c r="R358" s="50">
        <v>2.9429136035862897</v>
      </c>
      <c r="S358" s="50">
        <v>2.8959582262772705</v>
      </c>
      <c r="T358" s="50">
        <v>3.3353020840644727</v>
      </c>
      <c r="U358" s="50">
        <v>2.5523699621426879</v>
      </c>
      <c r="V358" s="50">
        <v>0.95</v>
      </c>
      <c r="W358" s="50">
        <v>0.95302926576458757</v>
      </c>
      <c r="X358" s="50">
        <v>1.0697466536350555</v>
      </c>
      <c r="Y358" s="50">
        <v>0.9710322740794014</v>
      </c>
      <c r="Z358" s="50">
        <v>1.01</v>
      </c>
      <c r="AA358" s="51">
        <v>0.98</v>
      </c>
      <c r="AB358" s="51">
        <v>1.02</v>
      </c>
      <c r="AC358" s="51">
        <v>1</v>
      </c>
      <c r="AD358" s="51">
        <v>1</v>
      </c>
      <c r="AE358" s="51">
        <v>1</v>
      </c>
      <c r="AF358" s="51">
        <v>1</v>
      </c>
      <c r="AG358" s="52">
        <v>1</v>
      </c>
      <c r="AH358" s="52">
        <v>1</v>
      </c>
      <c r="AI358" s="53">
        <v>272</v>
      </c>
      <c r="AJ358" s="53">
        <v>195</v>
      </c>
      <c r="AK358" s="51">
        <v>2.9211389123463047</v>
      </c>
      <c r="AL358" s="51">
        <v>2.9302909432394753</v>
      </c>
      <c r="AM358" s="51">
        <v>2.9034530829002039</v>
      </c>
      <c r="AN358" s="51">
        <v>2.9023288544067638</v>
      </c>
      <c r="AO358" s="51">
        <v>2.8888919241710136</v>
      </c>
      <c r="AP358" s="51">
        <v>2.894295806826368</v>
      </c>
      <c r="AQ358" s="51">
        <v>2.9324876137292057</v>
      </c>
      <c r="AR358" s="67">
        <v>0.05</v>
      </c>
      <c r="AS358" s="96"/>
      <c r="AT358" s="54">
        <v>2.9589710283264461</v>
      </c>
      <c r="AU358" s="54">
        <v>2.9936020920388007</v>
      </c>
      <c r="AV358" s="55">
        <v>2.9089710283264463</v>
      </c>
      <c r="AW358" s="55">
        <v>3.0167874132899239</v>
      </c>
      <c r="AX358" s="56">
        <v>-4.102897167354369E-2</v>
      </c>
      <c r="AY358" s="56">
        <v>4.3602092038810714E-2</v>
      </c>
      <c r="AZ358" s="56">
        <v>2.5731203652670231E-3</v>
      </c>
      <c r="BA358" s="56">
        <v>-8.4631063712354404E-2</v>
      </c>
      <c r="BB358" s="61">
        <v>106</v>
      </c>
      <c r="BC358" s="57">
        <v>-125</v>
      </c>
      <c r="BD358" s="57">
        <v>101</v>
      </c>
      <c r="BE358" s="57">
        <v>126</v>
      </c>
      <c r="BF358" s="95">
        <v>0.48661179311675473</v>
      </c>
      <c r="BG358" s="58">
        <v>0.55522226005513597</v>
      </c>
      <c r="BH358" s="58">
        <v>0.49845112681063153</v>
      </c>
      <c r="BI358" s="58">
        <v>0.44202569548351966</v>
      </c>
      <c r="BJ358" s="57">
        <v>109</v>
      </c>
      <c r="BK358" s="57">
        <v>-122</v>
      </c>
      <c r="BL358" s="57">
        <v>103</v>
      </c>
      <c r="BM358" s="57">
        <v>129</v>
      </c>
      <c r="BN358" s="58">
        <v>0.47752832742240758</v>
      </c>
      <c r="BO358" s="58">
        <v>0.5500826732798354</v>
      </c>
      <c r="BP358" s="58">
        <v>0.49244835165972634</v>
      </c>
      <c r="BQ358" s="58">
        <v>0.43652169985590439</v>
      </c>
      <c r="BR358" s="36">
        <v>2.25</v>
      </c>
      <c r="BS358" s="36">
        <v>2.25</v>
      </c>
      <c r="BT358" s="36">
        <v>0.49329000000000001</v>
      </c>
      <c r="BU358" s="36">
        <v>0.69511000000000001</v>
      </c>
      <c r="BV358" s="36">
        <v>0.76662880082937201</v>
      </c>
      <c r="BW358" s="36">
        <v>0.78839999999999999</v>
      </c>
    </row>
    <row r="359" spans="1:75" s="36" customFormat="1" ht="16.75" customHeight="1" x14ac:dyDescent="0.2">
      <c r="A359" s="36" t="s">
        <v>632</v>
      </c>
      <c r="B359" s="36">
        <v>2025020148</v>
      </c>
      <c r="C359" s="35">
        <v>45957</v>
      </c>
      <c r="D359" s="45" t="s">
        <v>9</v>
      </c>
      <c r="E359" s="36" t="s">
        <v>21</v>
      </c>
      <c r="F359" s="45">
        <v>1</v>
      </c>
      <c r="G359" s="45">
        <v>1</v>
      </c>
      <c r="H359" s="36" t="s">
        <v>47</v>
      </c>
      <c r="I359" s="36" t="s">
        <v>447</v>
      </c>
      <c r="J359" s="46" t="s">
        <v>181</v>
      </c>
      <c r="K359" s="47">
        <v>2.98</v>
      </c>
      <c r="L359" s="48">
        <v>0.15</v>
      </c>
      <c r="M359" s="49">
        <v>0.1</v>
      </c>
      <c r="N359" s="36">
        <v>2.94999999999999</v>
      </c>
      <c r="O359" s="36">
        <v>2.9999999999999898</v>
      </c>
      <c r="P359" s="70">
        <v>2.6</v>
      </c>
      <c r="Q359" s="36">
        <v>3.4</v>
      </c>
      <c r="R359" s="50">
        <v>2.8013181296727647</v>
      </c>
      <c r="S359" s="50">
        <v>3.3099223184066746</v>
      </c>
      <c r="T359" s="50">
        <v>2.4689583515760045</v>
      </c>
      <c r="U359" s="50">
        <v>3.7512452941942436</v>
      </c>
      <c r="V359" s="50">
        <v>1.048</v>
      </c>
      <c r="W359" s="50">
        <v>1.0491546019013618</v>
      </c>
      <c r="X359" s="50">
        <v>0.97431311506718254</v>
      </c>
      <c r="Y359" s="50">
        <v>0.98024795716318947</v>
      </c>
      <c r="Z359" s="50">
        <v>0.99</v>
      </c>
      <c r="AA359" s="51">
        <v>0.99</v>
      </c>
      <c r="AB359" s="51">
        <v>1.01</v>
      </c>
      <c r="AC359" s="51">
        <v>1</v>
      </c>
      <c r="AD359" s="51">
        <v>1</v>
      </c>
      <c r="AE359" s="51">
        <v>1</v>
      </c>
      <c r="AF359" s="51">
        <v>1</v>
      </c>
      <c r="AG359" s="52">
        <v>1.01</v>
      </c>
      <c r="AH359" s="52">
        <v>1</v>
      </c>
      <c r="AI359" s="53">
        <v>267</v>
      </c>
      <c r="AJ359" s="53">
        <v>188</v>
      </c>
      <c r="AK359" s="51">
        <v>2.8936761767566161</v>
      </c>
      <c r="AL359" s="51">
        <v>2.8748370730225874</v>
      </c>
      <c r="AM359" s="51">
        <v>3.1878450278324655</v>
      </c>
      <c r="AN359" s="51">
        <v>3.2061566214185966</v>
      </c>
      <c r="AO359" s="51">
        <v>3.2107922573860899</v>
      </c>
      <c r="AP359" s="51">
        <v>3.2206968830615677</v>
      </c>
      <c r="AQ359" s="51">
        <v>3.1559665775541408</v>
      </c>
      <c r="AR359" s="67">
        <v>-0.05</v>
      </c>
      <c r="AS359" s="96"/>
      <c r="AT359" s="54">
        <v>2.9936020920388007</v>
      </c>
      <c r="AU359" s="54">
        <v>2.9589710283264461</v>
      </c>
      <c r="AV359" s="55">
        <v>3.0167874132899239</v>
      </c>
      <c r="AW359" s="55">
        <v>2.9089710283264463</v>
      </c>
      <c r="AX359" s="56">
        <v>4.3602092038810714E-2</v>
      </c>
      <c r="AY359" s="56">
        <v>-4.102897167354369E-2</v>
      </c>
      <c r="AZ359" s="56">
        <v>2.5731203652670231E-3</v>
      </c>
      <c r="BA359" s="56">
        <v>8.4631063712354404E-2</v>
      </c>
      <c r="BB359" s="61">
        <v>-106</v>
      </c>
      <c r="BC359" s="57">
        <v>125</v>
      </c>
      <c r="BD359" s="57">
        <v>-101</v>
      </c>
      <c r="BE359" s="57">
        <v>-126</v>
      </c>
      <c r="BF359" s="95">
        <v>0.51338820688324527</v>
      </c>
      <c r="BG359" s="58">
        <v>0.44477773994486403</v>
      </c>
      <c r="BH359" s="58">
        <v>0.50154887318936847</v>
      </c>
      <c r="BI359" s="58">
        <v>0.55797430451648034</v>
      </c>
      <c r="BJ359" s="57">
        <v>-109</v>
      </c>
      <c r="BK359" s="57">
        <v>122</v>
      </c>
      <c r="BL359" s="57">
        <v>-103</v>
      </c>
      <c r="BM359" s="57">
        <v>-129</v>
      </c>
      <c r="BN359" s="58">
        <v>0.52247167257759242</v>
      </c>
      <c r="BO359" s="58">
        <v>0.44991732672016455</v>
      </c>
      <c r="BP359" s="58">
        <v>0.50755164834027366</v>
      </c>
      <c r="BQ359" s="58">
        <v>0.56347830014409561</v>
      </c>
      <c r="BR359" s="36">
        <v>2.25</v>
      </c>
      <c r="BS359" s="36">
        <v>2.2999999999999998</v>
      </c>
      <c r="BT359" s="36">
        <v>0.48580000000000001</v>
      </c>
      <c r="BU359" s="36">
        <v>0.68669999999999998</v>
      </c>
      <c r="BV359" s="36">
        <v>0.75849119125200204</v>
      </c>
      <c r="BW359" s="36">
        <v>0.78134999999999999</v>
      </c>
    </row>
    <row r="360" spans="1:75" s="36" customFormat="1" ht="16.75" customHeight="1" x14ac:dyDescent="0.2">
      <c r="A360" s="36" t="s">
        <v>633</v>
      </c>
      <c r="B360" s="36">
        <v>2025020149</v>
      </c>
      <c r="C360" s="35">
        <v>45957</v>
      </c>
      <c r="D360" s="45" t="s">
        <v>6</v>
      </c>
      <c r="E360" s="36" t="s">
        <v>7</v>
      </c>
      <c r="F360" s="45">
        <v>1</v>
      </c>
      <c r="G360" s="45">
        <v>1</v>
      </c>
      <c r="H360" s="36" t="s">
        <v>46</v>
      </c>
      <c r="I360" s="36" t="s">
        <v>324</v>
      </c>
      <c r="J360" s="46" t="s">
        <v>148</v>
      </c>
      <c r="K360" s="47">
        <v>2.98</v>
      </c>
      <c r="L360" s="48">
        <v>0.15</v>
      </c>
      <c r="M360" s="49">
        <v>0.1</v>
      </c>
      <c r="N360" s="36">
        <v>2.6499999999999901</v>
      </c>
      <c r="O360" s="36">
        <v>3.3499999999999899</v>
      </c>
      <c r="P360" s="70">
        <v>2.2000000000000002</v>
      </c>
      <c r="Q360" s="36">
        <v>2.7</v>
      </c>
      <c r="R360" s="50">
        <v>2.6642364896444484</v>
      </c>
      <c r="S360" s="50">
        <v>3.3728681195510948</v>
      </c>
      <c r="T360" s="50">
        <v>2.2118189725350224</v>
      </c>
      <c r="U360" s="50">
        <v>2.7184310217277567</v>
      </c>
      <c r="V360" s="50">
        <v>0.95</v>
      </c>
      <c r="W360" s="50">
        <v>0.95302926576458757</v>
      </c>
      <c r="X360" s="50">
        <v>0.9934830742400419</v>
      </c>
      <c r="Y360" s="50">
        <v>0.99077551488593574</v>
      </c>
      <c r="Z360" s="50">
        <v>0.98</v>
      </c>
      <c r="AA360" s="51">
        <v>1</v>
      </c>
      <c r="AB360" s="51">
        <v>1</v>
      </c>
      <c r="AC360" s="51">
        <v>1</v>
      </c>
      <c r="AD360" s="51">
        <v>1</v>
      </c>
      <c r="AE360" s="51">
        <v>1</v>
      </c>
      <c r="AF360" s="51">
        <v>1</v>
      </c>
      <c r="AG360" s="52">
        <v>1.01</v>
      </c>
      <c r="AH360" s="52">
        <v>1</v>
      </c>
      <c r="AI360" s="53">
        <v>257</v>
      </c>
      <c r="AJ360" s="53">
        <v>215</v>
      </c>
      <c r="AK360" s="51">
        <v>2.647643794062283</v>
      </c>
      <c r="AL360" s="51">
        <v>2.6433464356429663</v>
      </c>
      <c r="AM360" s="51">
        <v>3.1508702870480194</v>
      </c>
      <c r="AN360" s="51">
        <v>3.2</v>
      </c>
      <c r="AO360" s="51">
        <v>3.0032583456188595</v>
      </c>
      <c r="AP360" s="51">
        <v>3.0485812073500416</v>
      </c>
      <c r="AQ360" s="51">
        <v>3.0878528813070591</v>
      </c>
      <c r="AR360" s="67">
        <v>0</v>
      </c>
      <c r="AS360" s="96"/>
      <c r="AT360" s="54">
        <v>2.6513764817332985</v>
      </c>
      <c r="AU360" s="54">
        <v>3.1260632731874658</v>
      </c>
      <c r="AV360" s="55">
        <v>2.6251252294389094</v>
      </c>
      <c r="AW360" s="55">
        <v>3.1295073176521599</v>
      </c>
      <c r="AX360" s="56">
        <v>1.376481733308399E-3</v>
      </c>
      <c r="AY360" s="56">
        <v>-0.22393672681252408</v>
      </c>
      <c r="AZ360" s="56">
        <v>-0.22256024507921568</v>
      </c>
      <c r="BA360" s="56">
        <v>0.22531320854583248</v>
      </c>
      <c r="BB360" s="61">
        <v>138</v>
      </c>
      <c r="BC360" s="57">
        <v>-111</v>
      </c>
      <c r="BD360" s="57">
        <v>115</v>
      </c>
      <c r="BE360" s="57">
        <v>143</v>
      </c>
      <c r="BF360" s="95">
        <v>0.42056409178204385</v>
      </c>
      <c r="BG360" s="58">
        <v>0.52606652531163078</v>
      </c>
      <c r="BH360" s="58">
        <v>0.46505714338385762</v>
      </c>
      <c r="BI360" s="58">
        <v>0.41201185123781714</v>
      </c>
      <c r="BJ360" s="57">
        <v>140</v>
      </c>
      <c r="BK360" s="57">
        <v>-109</v>
      </c>
      <c r="BL360" s="57">
        <v>118</v>
      </c>
      <c r="BM360" s="57">
        <v>146</v>
      </c>
      <c r="BN360" s="58">
        <v>0.41611591846232476</v>
      </c>
      <c r="BO360" s="58">
        <v>0.52159956918587613</v>
      </c>
      <c r="BP360" s="58">
        <v>0.45969091124779582</v>
      </c>
      <c r="BQ360" s="58">
        <v>0.40702054573942736</v>
      </c>
      <c r="BR360" s="36">
        <v>2.25</v>
      </c>
      <c r="BS360" s="36">
        <v>2.35</v>
      </c>
      <c r="BT360" s="36">
        <v>0.47471000000000002</v>
      </c>
      <c r="BU360" s="36">
        <v>0.68027000000000004</v>
      </c>
      <c r="BV360" s="36">
        <v>0.75277753186968799</v>
      </c>
      <c r="BW360" s="36">
        <v>0.77659</v>
      </c>
    </row>
    <row r="361" spans="1:75" s="36" customFormat="1" ht="16.75" customHeight="1" x14ac:dyDescent="0.2">
      <c r="A361" s="36" t="s">
        <v>634</v>
      </c>
      <c r="B361" s="36">
        <v>2025020149</v>
      </c>
      <c r="C361" s="35">
        <v>45957</v>
      </c>
      <c r="D361" s="45" t="s">
        <v>9</v>
      </c>
      <c r="E361" s="36" t="s">
        <v>39</v>
      </c>
      <c r="F361" s="45">
        <v>1</v>
      </c>
      <c r="G361" s="45">
        <v>1</v>
      </c>
      <c r="H361" s="36" t="s">
        <v>47</v>
      </c>
      <c r="I361" s="36" t="s">
        <v>1365</v>
      </c>
      <c r="J361" s="46" t="s">
        <v>450</v>
      </c>
      <c r="K361" s="47">
        <v>2.98</v>
      </c>
      <c r="L361" s="48">
        <v>0.15</v>
      </c>
      <c r="M361" s="49">
        <v>0.1</v>
      </c>
      <c r="N361" s="36">
        <v>3.3499999999999899</v>
      </c>
      <c r="O361" s="36">
        <v>2.6499999999999901</v>
      </c>
      <c r="P361" s="70">
        <v>2.7</v>
      </c>
      <c r="Q361" s="36">
        <v>2.2000000000000002</v>
      </c>
      <c r="R361" s="50">
        <v>3.0815199285788939</v>
      </c>
      <c r="S361" s="50">
        <v>3.0238204160833013</v>
      </c>
      <c r="T361" s="50">
        <v>2.4836130767650859</v>
      </c>
      <c r="U361" s="50">
        <v>2.5103414775031276</v>
      </c>
      <c r="V361" s="50">
        <v>1.048</v>
      </c>
      <c r="W361" s="50">
        <v>1.0491546019013618</v>
      </c>
      <c r="X361" s="50">
        <v>1.0573390224993353</v>
      </c>
      <c r="Y361" s="50">
        <v>0.88847107183298091</v>
      </c>
      <c r="Z361" s="50">
        <v>1.0349999999999999</v>
      </c>
      <c r="AA361" s="51">
        <v>0.97499999999999998</v>
      </c>
      <c r="AB361" s="51">
        <v>1.0149999999999999</v>
      </c>
      <c r="AC361" s="51">
        <v>1</v>
      </c>
      <c r="AD361" s="51">
        <v>1</v>
      </c>
      <c r="AE361" s="51">
        <v>1</v>
      </c>
      <c r="AF361" s="51">
        <v>1</v>
      </c>
      <c r="AG361" s="52">
        <v>1</v>
      </c>
      <c r="AH361" s="52">
        <v>1</v>
      </c>
      <c r="AI361" s="53">
        <v>270</v>
      </c>
      <c r="AJ361" s="53">
        <v>74</v>
      </c>
      <c r="AK361" s="51">
        <v>2.9525110343600884</v>
      </c>
      <c r="AL361" s="51">
        <v>2.96</v>
      </c>
      <c r="AM361" s="51">
        <v>2.960579561235325</v>
      </c>
      <c r="AN361" s="51">
        <v>2.93</v>
      </c>
      <c r="AO361" s="51">
        <v>3.0807712411388111</v>
      </c>
      <c r="AP361" s="51">
        <v>3.0881036745649215</v>
      </c>
      <c r="AQ361" s="51">
        <v>3.0641998458785609</v>
      </c>
      <c r="AR361" s="67">
        <v>0</v>
      </c>
      <c r="AS361" s="96"/>
      <c r="AT361" s="54">
        <v>3.1260632731874658</v>
      </c>
      <c r="AU361" s="54">
        <v>2.6513764817332985</v>
      </c>
      <c r="AV361" s="55">
        <v>3.1295073176521599</v>
      </c>
      <c r="AW361" s="55">
        <v>2.6251252294389094</v>
      </c>
      <c r="AX361" s="56">
        <v>-0.22393672681252408</v>
      </c>
      <c r="AY361" s="56">
        <v>1.376481733308399E-3</v>
      </c>
      <c r="AZ361" s="56">
        <v>-0.22256024507921568</v>
      </c>
      <c r="BA361" s="56">
        <v>-0.22531320854583248</v>
      </c>
      <c r="BB361" s="61">
        <v>-138</v>
      </c>
      <c r="BC361" s="57">
        <v>111</v>
      </c>
      <c r="BD361" s="57">
        <v>-115</v>
      </c>
      <c r="BE361" s="57">
        <v>-143</v>
      </c>
      <c r="BF361" s="95">
        <v>0.5794359082179561</v>
      </c>
      <c r="BG361" s="58">
        <v>0.47393347468836927</v>
      </c>
      <c r="BH361" s="58">
        <v>0.53494285661614238</v>
      </c>
      <c r="BI361" s="58">
        <v>0.58798814876218286</v>
      </c>
      <c r="BJ361" s="57">
        <v>-140</v>
      </c>
      <c r="BK361" s="57">
        <v>109</v>
      </c>
      <c r="BL361" s="57">
        <v>-118</v>
      </c>
      <c r="BM361" s="57">
        <v>-146</v>
      </c>
      <c r="BN361" s="58">
        <v>0.58388408153767524</v>
      </c>
      <c r="BO361" s="58">
        <v>0.47840043081412392</v>
      </c>
      <c r="BP361" s="58">
        <v>0.54030908875220418</v>
      </c>
      <c r="BQ361" s="58">
        <v>0.59297945426057264</v>
      </c>
      <c r="BR361" s="36">
        <v>2.25</v>
      </c>
      <c r="BS361" s="36">
        <v>2.4</v>
      </c>
      <c r="BT361" s="36">
        <v>0.46738000000000002</v>
      </c>
      <c r="BU361" s="36">
        <v>0.67154999999999998</v>
      </c>
      <c r="BV361" s="36">
        <v>0.74327614831211897</v>
      </c>
      <c r="BW361" s="36">
        <v>0.76805000000000001</v>
      </c>
    </row>
    <row r="362" spans="1:75" s="36" customFormat="1" ht="16.75" customHeight="1" x14ac:dyDescent="0.2">
      <c r="A362" s="36" t="s">
        <v>635</v>
      </c>
      <c r="B362" s="36">
        <v>2025020150</v>
      </c>
      <c r="C362" s="35">
        <v>45958</v>
      </c>
      <c r="D362" s="45" t="s">
        <v>6</v>
      </c>
      <c r="E362" s="36" t="s">
        <v>21</v>
      </c>
      <c r="F362" s="45">
        <v>0</v>
      </c>
      <c r="G362" s="45">
        <v>2</v>
      </c>
      <c r="H362" s="36" t="s">
        <v>29</v>
      </c>
      <c r="I362" s="36" t="s">
        <v>336</v>
      </c>
      <c r="J362" s="46" t="s">
        <v>232</v>
      </c>
      <c r="K362" s="47">
        <v>2.98</v>
      </c>
      <c r="L362" s="48">
        <v>0.15</v>
      </c>
      <c r="M362" s="49">
        <v>0.1</v>
      </c>
      <c r="N362" s="36">
        <v>2.6499999999999901</v>
      </c>
      <c r="O362" s="36">
        <v>3.3999999999999901</v>
      </c>
      <c r="P362" s="70">
        <v>2.5499999999999998</v>
      </c>
      <c r="Q362" s="36">
        <v>3.62</v>
      </c>
      <c r="R362" s="50">
        <v>2.7408938938693042</v>
      </c>
      <c r="S362" s="50">
        <v>3.3769260482657235</v>
      </c>
      <c r="T362" s="50">
        <v>2.6374639356100946</v>
      </c>
      <c r="U362" s="50">
        <v>3.5954330278593982</v>
      </c>
      <c r="V362" s="50">
        <v>0.90300000000000002</v>
      </c>
      <c r="W362" s="50">
        <v>0.92051577291954856</v>
      </c>
      <c r="X362" s="50">
        <v>1.050321888278422</v>
      </c>
      <c r="Y362" s="50">
        <v>0.92028828545334651</v>
      </c>
      <c r="Z362" s="50">
        <v>1.01</v>
      </c>
      <c r="AA362" s="51">
        <v>0.99</v>
      </c>
      <c r="AB362" s="51">
        <v>1.01</v>
      </c>
      <c r="AC362" s="51">
        <v>1</v>
      </c>
      <c r="AD362" s="51">
        <v>1</v>
      </c>
      <c r="AE362" s="51">
        <v>1</v>
      </c>
      <c r="AF362" s="51">
        <v>1</v>
      </c>
      <c r="AG362" s="52">
        <v>1.01</v>
      </c>
      <c r="AH362" s="52">
        <v>1</v>
      </c>
      <c r="AI362" s="53">
        <v>297</v>
      </c>
      <c r="AJ362" s="53">
        <v>225</v>
      </c>
      <c r="AK362" s="51">
        <v>2.8748370730225874</v>
      </c>
      <c r="AL362" s="51">
        <v>2.8531941467757065</v>
      </c>
      <c r="AM362" s="51">
        <v>3.2061566214185966</v>
      </c>
      <c r="AN362" s="51">
        <v>3.2317720354456654</v>
      </c>
      <c r="AO362" s="51">
        <v>3.4480661604554776</v>
      </c>
      <c r="AP362" s="51">
        <v>3.4424605326994131</v>
      </c>
      <c r="AQ362" s="51">
        <v>3.2382181876327825</v>
      </c>
      <c r="AR362" s="67">
        <v>0</v>
      </c>
      <c r="AS362" s="96"/>
      <c r="AT362" s="54">
        <v>2.7263397243974326</v>
      </c>
      <c r="AU362" s="54">
        <v>3.265736299007604</v>
      </c>
      <c r="AV362" s="55">
        <v>2.699346261779636</v>
      </c>
      <c r="AW362" s="55">
        <v>3.2603443725413439</v>
      </c>
      <c r="AX362" s="56">
        <v>7.633972439744241E-2</v>
      </c>
      <c r="AY362" s="56">
        <v>-0.13426370099238616</v>
      </c>
      <c r="AZ362" s="56">
        <v>-5.7923976594943749E-2</v>
      </c>
      <c r="BA362" s="56">
        <v>0.21060342538982857</v>
      </c>
      <c r="BB362" s="61">
        <v>142</v>
      </c>
      <c r="BC362" s="57">
        <v>-126</v>
      </c>
      <c r="BD362" s="57">
        <v>-101</v>
      </c>
      <c r="BE362" s="57">
        <v>125</v>
      </c>
      <c r="BF362" s="95">
        <v>0.41393924522129721</v>
      </c>
      <c r="BG362" s="58">
        <v>0.55825367511400581</v>
      </c>
      <c r="BH362" s="58">
        <v>0.50152552499048841</v>
      </c>
      <c r="BI362" s="58">
        <v>0.4444553885481124</v>
      </c>
      <c r="BJ362" s="57">
        <v>143</v>
      </c>
      <c r="BK362" s="57">
        <v>-123</v>
      </c>
      <c r="BL362" s="57">
        <v>102</v>
      </c>
      <c r="BM362" s="57">
        <v>129</v>
      </c>
      <c r="BN362" s="58">
        <v>0.4111277906249407</v>
      </c>
      <c r="BO362" s="58">
        <v>0.55182456769915911</v>
      </c>
      <c r="BP362" s="58">
        <v>0.49404058759991643</v>
      </c>
      <c r="BQ362" s="58">
        <v>0.43761563189394592</v>
      </c>
      <c r="BR362" s="36">
        <v>2.25</v>
      </c>
      <c r="BS362" s="36">
        <v>2.4500000000000002</v>
      </c>
      <c r="BT362" s="36">
        <v>0.46067000000000002</v>
      </c>
      <c r="BU362" s="36">
        <v>0.66230999999999995</v>
      </c>
      <c r="BV362" s="36">
        <v>0.73411365676852902</v>
      </c>
      <c r="BW362" s="36">
        <v>0.76012000000000002</v>
      </c>
    </row>
    <row r="363" spans="1:75" s="36" customFormat="1" ht="16.75" customHeight="1" x14ac:dyDescent="0.2">
      <c r="A363" s="36" t="s">
        <v>636</v>
      </c>
      <c r="B363" s="36">
        <v>2025020150</v>
      </c>
      <c r="C363" s="35">
        <v>45958</v>
      </c>
      <c r="D363" s="45" t="s">
        <v>9</v>
      </c>
      <c r="E363" s="36" t="s">
        <v>43</v>
      </c>
      <c r="F363" s="45">
        <v>2</v>
      </c>
      <c r="G363" s="45">
        <v>0</v>
      </c>
      <c r="H363" s="36" t="s">
        <v>31</v>
      </c>
      <c r="I363" s="36" t="s">
        <v>342</v>
      </c>
      <c r="J363" s="46" t="s">
        <v>231</v>
      </c>
      <c r="K363" s="47">
        <v>2.98</v>
      </c>
      <c r="L363" s="48">
        <v>0.15</v>
      </c>
      <c r="M363" s="49">
        <v>0.1</v>
      </c>
      <c r="N363" s="36">
        <v>3.3999999999999901</v>
      </c>
      <c r="O363" s="36">
        <v>2.6499999999999901</v>
      </c>
      <c r="P363" s="70">
        <v>3.62</v>
      </c>
      <c r="Q363" s="36">
        <v>2.5499999999999998</v>
      </c>
      <c r="R363" s="50">
        <v>2.8599312964431456</v>
      </c>
      <c r="S363" s="50">
        <v>3.0142722279264937</v>
      </c>
      <c r="T363" s="50">
        <v>3.0449856744482995</v>
      </c>
      <c r="U363" s="50">
        <v>2.9005261061179572</v>
      </c>
      <c r="V363" s="50">
        <v>1.085</v>
      </c>
      <c r="W363" s="50">
        <v>1.0832085999357419</v>
      </c>
      <c r="X363" s="50">
        <v>1.0758914836975157</v>
      </c>
      <c r="Y363" s="50">
        <v>0.96471042718878774</v>
      </c>
      <c r="Z363" s="50">
        <v>1</v>
      </c>
      <c r="AA363" s="51">
        <v>1</v>
      </c>
      <c r="AB363" s="51">
        <v>1</v>
      </c>
      <c r="AC363" s="51">
        <v>1</v>
      </c>
      <c r="AD363" s="51">
        <v>1</v>
      </c>
      <c r="AE363" s="51">
        <v>1</v>
      </c>
      <c r="AF363" s="51">
        <v>1</v>
      </c>
      <c r="AG363" s="52">
        <v>1</v>
      </c>
      <c r="AH363" s="52">
        <v>1</v>
      </c>
      <c r="AI363" s="53">
        <v>255</v>
      </c>
      <c r="AJ363" s="53">
        <v>213</v>
      </c>
      <c r="AK363" s="51">
        <v>2.7424590906509727</v>
      </c>
      <c r="AL363" s="51">
        <v>2.7628557371898763</v>
      </c>
      <c r="AM363" s="51">
        <v>3.1299592270696976</v>
      </c>
      <c r="AN363" s="51">
        <v>3.112606177198217</v>
      </c>
      <c r="AO363" s="51">
        <v>3.1956852773113305</v>
      </c>
      <c r="AP363" s="51">
        <v>3.1684733199036046</v>
      </c>
      <c r="AQ363" s="51">
        <v>3.1299592270696976</v>
      </c>
      <c r="AR363" s="67">
        <v>0</v>
      </c>
      <c r="AS363" s="96"/>
      <c r="AT363" s="54">
        <v>3.265736299007604</v>
      </c>
      <c r="AU363" s="54">
        <v>2.7263397243974326</v>
      </c>
      <c r="AV363" s="55">
        <v>3.2603443725413439</v>
      </c>
      <c r="AW363" s="55">
        <v>2.699346261779636</v>
      </c>
      <c r="AX363" s="56">
        <v>-0.13426370099238616</v>
      </c>
      <c r="AY363" s="56">
        <v>7.633972439744241E-2</v>
      </c>
      <c r="AZ363" s="56">
        <v>-5.7923976594943749E-2</v>
      </c>
      <c r="BA363" s="56">
        <v>-0.21060342538982857</v>
      </c>
      <c r="BB363" s="61">
        <v>-142</v>
      </c>
      <c r="BC363" s="57">
        <v>126</v>
      </c>
      <c r="BD363" s="57">
        <v>101</v>
      </c>
      <c r="BE363" s="57">
        <v>-125</v>
      </c>
      <c r="BF363" s="95">
        <v>0.58606075477870279</v>
      </c>
      <c r="BG363" s="58">
        <v>0.44174632488599419</v>
      </c>
      <c r="BH363" s="58">
        <v>0.49847447500951159</v>
      </c>
      <c r="BI363" s="58">
        <v>0.5555446114518876</v>
      </c>
      <c r="BJ363" s="57">
        <v>-143</v>
      </c>
      <c r="BK363" s="57">
        <v>123</v>
      </c>
      <c r="BL363" s="57">
        <v>-102</v>
      </c>
      <c r="BM363" s="57">
        <v>-129</v>
      </c>
      <c r="BN363" s="58">
        <v>0.58887220937505935</v>
      </c>
      <c r="BO363" s="58">
        <v>0.44817543230084084</v>
      </c>
      <c r="BP363" s="58">
        <v>0.50595941240008357</v>
      </c>
      <c r="BQ363" s="58">
        <v>0.56238436810605408</v>
      </c>
      <c r="BR363" s="36">
        <v>2.25</v>
      </c>
      <c r="BS363" s="36">
        <v>2.5</v>
      </c>
      <c r="BT363" s="36">
        <v>0.45144000000000001</v>
      </c>
      <c r="BU363" s="36">
        <v>0.65278000000000003</v>
      </c>
      <c r="BV363" s="36">
        <v>0.72521441585566304</v>
      </c>
      <c r="BW363" s="36">
        <v>0.75266</v>
      </c>
    </row>
    <row r="364" spans="1:75" s="36" customFormat="1" ht="16.75" customHeight="1" x14ac:dyDescent="0.2">
      <c r="A364" s="36" t="s">
        <v>637</v>
      </c>
      <c r="B364" s="36">
        <v>2025020151</v>
      </c>
      <c r="C364" s="35">
        <v>45958</v>
      </c>
      <c r="D364" s="45" t="s">
        <v>6</v>
      </c>
      <c r="E364" s="36" t="s">
        <v>22</v>
      </c>
      <c r="F364" s="45">
        <v>1</v>
      </c>
      <c r="G364" s="45">
        <v>2</v>
      </c>
      <c r="H364" s="36" t="s">
        <v>36</v>
      </c>
      <c r="I364" s="36" t="s">
        <v>320</v>
      </c>
      <c r="J364" s="46" t="s">
        <v>151</v>
      </c>
      <c r="K364" s="47">
        <v>2.98</v>
      </c>
      <c r="L364" s="48">
        <v>0.15</v>
      </c>
      <c r="M364" s="49">
        <v>0.1</v>
      </c>
      <c r="N364" s="36">
        <v>2.6499999999999901</v>
      </c>
      <c r="O364" s="36">
        <v>3.2499999999999898</v>
      </c>
      <c r="P364" s="70">
        <v>4.4000000000000004</v>
      </c>
      <c r="Q364" s="36">
        <v>3.3</v>
      </c>
      <c r="R364" s="50">
        <v>2.7499626117890728</v>
      </c>
      <c r="S364" s="50">
        <v>3.1387258206555275</v>
      </c>
      <c r="T364" s="50">
        <v>4.565975657310176</v>
      </c>
      <c r="U364" s="50">
        <v>3.1870139102040844</v>
      </c>
      <c r="V364" s="50">
        <v>0.97</v>
      </c>
      <c r="W364" s="50">
        <v>0.95751047349149665</v>
      </c>
      <c r="X364" s="50">
        <v>0.99664429530201348</v>
      </c>
      <c r="Y364" s="50">
        <v>1.0369127516778522</v>
      </c>
      <c r="Z364" s="50">
        <v>0.97</v>
      </c>
      <c r="AA364" s="51">
        <v>1</v>
      </c>
      <c r="AB364" s="51">
        <v>1</v>
      </c>
      <c r="AC364" s="51">
        <v>1</v>
      </c>
      <c r="AD364" s="51">
        <v>1</v>
      </c>
      <c r="AE364" s="51">
        <v>1</v>
      </c>
      <c r="AF364" s="51">
        <v>1</v>
      </c>
      <c r="AG364" s="52">
        <v>1</v>
      </c>
      <c r="AH364" s="52">
        <v>1</v>
      </c>
      <c r="AI364" s="53">
        <v>293</v>
      </c>
      <c r="AJ364" s="53">
        <v>251</v>
      </c>
      <c r="AK364" s="51">
        <v>2.7244132817507567</v>
      </c>
      <c r="AL364" s="51">
        <v>2.7554858769393209</v>
      </c>
      <c r="AM364" s="51">
        <v>3.09</v>
      </c>
      <c r="AN364" s="51">
        <v>3.0973088730983287</v>
      </c>
      <c r="AO364" s="51">
        <v>3.0026230807745584</v>
      </c>
      <c r="AP364" s="51">
        <v>3.0089142255637538</v>
      </c>
      <c r="AQ364" s="51">
        <v>2.9972999999999996</v>
      </c>
      <c r="AR364" s="67">
        <v>0</v>
      </c>
      <c r="AS364" s="96"/>
      <c r="AT364" s="54">
        <v>2.6596241923439714</v>
      </c>
      <c r="AU364" s="54">
        <v>3.2474710475984891</v>
      </c>
      <c r="AV364" s="55">
        <v>2.6596241923439714</v>
      </c>
      <c r="AW364" s="55">
        <v>3.1995467504398256</v>
      </c>
      <c r="AX364" s="56">
        <v>9.6241923439812638E-3</v>
      </c>
      <c r="AY364" s="56">
        <v>-2.5289524015006393E-3</v>
      </c>
      <c r="AZ364" s="56">
        <v>7.0952399424806245E-3</v>
      </c>
      <c r="BA364" s="56">
        <v>1.2153144745481903E-2</v>
      </c>
      <c r="BB364" s="61">
        <v>148</v>
      </c>
      <c r="BC364" s="57">
        <v>-120</v>
      </c>
      <c r="BD364" s="57">
        <v>105</v>
      </c>
      <c r="BE364" s="57">
        <v>132</v>
      </c>
      <c r="BF364" s="95">
        <v>0.40386374376958295</v>
      </c>
      <c r="BG364" s="58">
        <v>0.5455323998895858</v>
      </c>
      <c r="BH364" s="58">
        <v>0.48681926435647049</v>
      </c>
      <c r="BI364" s="58">
        <v>0.43112330310539493</v>
      </c>
      <c r="BJ364" s="57">
        <v>143</v>
      </c>
      <c r="BK364" s="57">
        <v>-117</v>
      </c>
      <c r="BL364" s="57">
        <v>109</v>
      </c>
      <c r="BM364" s="57">
        <v>136</v>
      </c>
      <c r="BN364" s="58">
        <v>0.41129191208601379</v>
      </c>
      <c r="BO364" s="58">
        <v>0.53908178482569147</v>
      </c>
      <c r="BP364" s="58">
        <v>0.47909433985740457</v>
      </c>
      <c r="BQ364" s="58">
        <v>0.42392052183044138</v>
      </c>
      <c r="BR364" s="36">
        <v>2.25</v>
      </c>
      <c r="BS364" s="36">
        <v>2.5499999999999998</v>
      </c>
      <c r="BT364" s="36">
        <v>0.44414999999999999</v>
      </c>
      <c r="BU364" s="36">
        <v>0.64381999999999995</v>
      </c>
      <c r="BV364" s="36">
        <v>0.71658968223050801</v>
      </c>
      <c r="BW364" s="36">
        <v>0.74536999999999998</v>
      </c>
    </row>
    <row r="365" spans="1:75" s="36" customFormat="1" ht="16.75" customHeight="1" x14ac:dyDescent="0.2">
      <c r="A365" s="36" t="s">
        <v>638</v>
      </c>
      <c r="B365" s="36">
        <v>2025020151</v>
      </c>
      <c r="C365" s="35">
        <v>45958</v>
      </c>
      <c r="D365" s="45" t="s">
        <v>9</v>
      </c>
      <c r="E365" s="36" t="s">
        <v>18</v>
      </c>
      <c r="F365" s="45">
        <v>2</v>
      </c>
      <c r="G365" s="45">
        <v>1</v>
      </c>
      <c r="H365" s="36" t="s">
        <v>38</v>
      </c>
      <c r="I365" s="36" t="s">
        <v>346</v>
      </c>
      <c r="J365" s="46" t="s">
        <v>189</v>
      </c>
      <c r="K365" s="47">
        <v>2.98</v>
      </c>
      <c r="L365" s="48">
        <v>0.15</v>
      </c>
      <c r="M365" s="49">
        <v>0.1</v>
      </c>
      <c r="N365" s="36">
        <v>3.2499999999999898</v>
      </c>
      <c r="O365" s="36">
        <v>2.6499999999999901</v>
      </c>
      <c r="P365" s="70">
        <v>3.3</v>
      </c>
      <c r="Q365" s="36">
        <v>4.4000000000000004</v>
      </c>
      <c r="R365" s="50">
        <v>3.1073385624489722</v>
      </c>
      <c r="S365" s="50">
        <v>3.0578094711094406</v>
      </c>
      <c r="T365" s="50">
        <v>3.1551437711020434</v>
      </c>
      <c r="U365" s="50">
        <v>5.0771176124081476</v>
      </c>
      <c r="V365" s="50">
        <v>1.0449999999999999</v>
      </c>
      <c r="W365" s="50">
        <v>1.0398742800952707</v>
      </c>
      <c r="X365" s="50">
        <v>1.0369127516778522</v>
      </c>
      <c r="Y365" s="50">
        <v>0.91423264488280431</v>
      </c>
      <c r="Z365" s="50">
        <v>0.99</v>
      </c>
      <c r="AA365" s="51">
        <v>0.99</v>
      </c>
      <c r="AB365" s="51">
        <v>1.02</v>
      </c>
      <c r="AC365" s="51">
        <v>1</v>
      </c>
      <c r="AD365" s="51">
        <v>1</v>
      </c>
      <c r="AE365" s="51">
        <v>1</v>
      </c>
      <c r="AF365" s="51">
        <v>1</v>
      </c>
      <c r="AG365" s="52">
        <v>1.01</v>
      </c>
      <c r="AH365" s="52">
        <v>1</v>
      </c>
      <c r="AI365" s="53">
        <v>265</v>
      </c>
      <c r="AJ365" s="53">
        <v>208</v>
      </c>
      <c r="AK365" s="51">
        <v>3.09</v>
      </c>
      <c r="AL365" s="51">
        <v>3.0933178624971416</v>
      </c>
      <c r="AM365" s="51">
        <v>2.97</v>
      </c>
      <c r="AN365" s="51">
        <v>2.9831714206664164</v>
      </c>
      <c r="AO365" s="51">
        <v>2.8805409211087154</v>
      </c>
      <c r="AP365" s="51">
        <v>2.9025444894021599</v>
      </c>
      <c r="AQ365" s="51">
        <v>2.9403000000000001</v>
      </c>
      <c r="AR365" s="67">
        <v>0</v>
      </c>
      <c r="AS365" s="96"/>
      <c r="AT365" s="54">
        <v>3.2474710475984891</v>
      </c>
      <c r="AU365" s="54">
        <v>2.6596241923439714</v>
      </c>
      <c r="AV365" s="55">
        <v>3.1995467504398256</v>
      </c>
      <c r="AW365" s="55">
        <v>2.6596241923439714</v>
      </c>
      <c r="AX365" s="56">
        <v>-2.5289524015006393E-3</v>
      </c>
      <c r="AY365" s="56">
        <v>9.6241923439812638E-3</v>
      </c>
      <c r="AZ365" s="56">
        <v>7.0952399424806245E-3</v>
      </c>
      <c r="BA365" s="56">
        <v>-1.2153144745481903E-2</v>
      </c>
      <c r="BB365" s="61">
        <v>-148</v>
      </c>
      <c r="BC365" s="57">
        <v>120</v>
      </c>
      <c r="BD365" s="57">
        <v>-105</v>
      </c>
      <c r="BE365" s="57">
        <v>-132</v>
      </c>
      <c r="BF365" s="95">
        <v>0.59613625623041711</v>
      </c>
      <c r="BG365" s="58">
        <v>0.4544676001104142</v>
      </c>
      <c r="BH365" s="58">
        <v>0.51318073564352951</v>
      </c>
      <c r="BI365" s="58">
        <v>0.56887669689460507</v>
      </c>
      <c r="BJ365" s="57">
        <v>-143</v>
      </c>
      <c r="BK365" s="57">
        <v>117</v>
      </c>
      <c r="BL365" s="57">
        <v>-109</v>
      </c>
      <c r="BM365" s="57">
        <v>-136</v>
      </c>
      <c r="BN365" s="58">
        <v>0.58870808791398621</v>
      </c>
      <c r="BO365" s="58">
        <v>0.46091821517430848</v>
      </c>
      <c r="BP365" s="58">
        <v>0.52090566014259543</v>
      </c>
      <c r="BQ365" s="58">
        <v>0.57607947816955862</v>
      </c>
      <c r="BR365" s="36">
        <v>2.25</v>
      </c>
      <c r="BS365" s="36">
        <v>2.6</v>
      </c>
      <c r="BT365" s="36">
        <v>0.43463000000000002</v>
      </c>
      <c r="BU365" s="36">
        <v>0.63443000000000005</v>
      </c>
      <c r="BV365" s="36">
        <v>0.70740600330047698</v>
      </c>
      <c r="BW365" s="36">
        <v>0.73758999999999997</v>
      </c>
    </row>
    <row r="366" spans="1:75" s="36" customFormat="1" ht="16.75" customHeight="1" x14ac:dyDescent="0.2">
      <c r="A366" s="36" t="s">
        <v>639</v>
      </c>
      <c r="B366" s="36">
        <v>2025020155</v>
      </c>
      <c r="C366" s="35">
        <v>45958</v>
      </c>
      <c r="D366" s="45" t="s">
        <v>6</v>
      </c>
      <c r="E366" s="36" t="s">
        <v>25</v>
      </c>
      <c r="F366" s="45">
        <v>1</v>
      </c>
      <c r="G366" s="45">
        <v>2</v>
      </c>
      <c r="H366" s="36" t="s">
        <v>36</v>
      </c>
      <c r="I366" s="36" t="s">
        <v>483</v>
      </c>
      <c r="J366" s="46" t="s">
        <v>196</v>
      </c>
      <c r="K366" s="47">
        <v>2.98</v>
      </c>
      <c r="L366" s="48">
        <v>0.15</v>
      </c>
      <c r="M366" s="49">
        <v>0.1</v>
      </c>
      <c r="N366" s="36">
        <v>2.69999999999999</v>
      </c>
      <c r="O366" s="36">
        <v>3.2499999999999898</v>
      </c>
      <c r="P366" s="70">
        <v>4.8</v>
      </c>
      <c r="Q366" s="36">
        <v>2</v>
      </c>
      <c r="R366" s="50">
        <v>3.0698900696412457</v>
      </c>
      <c r="S366" s="50">
        <v>2.700681975175085</v>
      </c>
      <c r="T366" s="50">
        <v>5.4575823460289001</v>
      </c>
      <c r="U366" s="50">
        <v>1.6619581385692885</v>
      </c>
      <c r="V366" s="50">
        <v>0.97</v>
      </c>
      <c r="W366" s="50">
        <v>0.95751047349149665</v>
      </c>
      <c r="X366" s="50">
        <v>0.87919463087248328</v>
      </c>
      <c r="Y366" s="50">
        <v>1.1577181208053693</v>
      </c>
      <c r="Z366" s="50">
        <v>1.02</v>
      </c>
      <c r="AA366" s="51">
        <v>0.97499999999999998</v>
      </c>
      <c r="AB366" s="51">
        <v>1.0249999999999999</v>
      </c>
      <c r="AC366" s="51">
        <v>1</v>
      </c>
      <c r="AD366" s="51">
        <v>1</v>
      </c>
      <c r="AE366" s="51">
        <v>1</v>
      </c>
      <c r="AF366" s="51">
        <v>1</v>
      </c>
      <c r="AG366" s="52">
        <v>1</v>
      </c>
      <c r="AH366" s="52">
        <v>1</v>
      </c>
      <c r="AI366" s="53">
        <v>282</v>
      </c>
      <c r="AJ366" s="53">
        <v>220</v>
      </c>
      <c r="AK366" s="51">
        <v>3.24</v>
      </c>
      <c r="AL366" s="51">
        <v>3.23</v>
      </c>
      <c r="AM366" s="51">
        <v>2.7</v>
      </c>
      <c r="AN366" s="51">
        <v>2.7001022962762629</v>
      </c>
      <c r="AO366" s="51">
        <v>2.8955464623040146</v>
      </c>
      <c r="AP366" s="51">
        <v>2.8744188351602005</v>
      </c>
      <c r="AQ366" s="51">
        <v>2.7540000000000004</v>
      </c>
      <c r="AR366" s="67">
        <v>0</v>
      </c>
      <c r="AS366" s="96"/>
      <c r="AT366" s="54">
        <v>2.814613505486578</v>
      </c>
      <c r="AU366" s="54">
        <v>3.3468249541107378</v>
      </c>
      <c r="AV366" s="55">
        <v>2.814613505486578</v>
      </c>
      <c r="AW366" s="55">
        <v>3.3304087940294655</v>
      </c>
      <c r="AX366" s="56">
        <v>0.114613505486588</v>
      </c>
      <c r="AY366" s="56">
        <v>9.6824954110747985E-2</v>
      </c>
      <c r="AZ366" s="56">
        <v>0.21143845959733598</v>
      </c>
      <c r="BA366" s="56">
        <v>1.7788551375840012E-2</v>
      </c>
      <c r="BB366" s="61">
        <v>141</v>
      </c>
      <c r="BC366" s="57">
        <v>-143</v>
      </c>
      <c r="BD366" s="57">
        <v>-115</v>
      </c>
      <c r="BE366" s="57">
        <v>112</v>
      </c>
      <c r="BF366" s="95">
        <v>0.4151725506188948</v>
      </c>
      <c r="BG366" s="58">
        <v>0.58819947105094017</v>
      </c>
      <c r="BH366" s="58">
        <v>0.53447262507169258</v>
      </c>
      <c r="BI366" s="58">
        <v>0.4727879200808941</v>
      </c>
      <c r="BJ366" s="57">
        <v>139</v>
      </c>
      <c r="BK366" s="57">
        <v>-141</v>
      </c>
      <c r="BL366" s="57">
        <v>-113</v>
      </c>
      <c r="BM366" s="57">
        <v>113</v>
      </c>
      <c r="BN366" s="58">
        <v>0.41757774006560966</v>
      </c>
      <c r="BO366" s="58">
        <v>0.58507342169069398</v>
      </c>
      <c r="BP366" s="58">
        <v>0.53125961798648669</v>
      </c>
      <c r="BQ366" s="58">
        <v>0.47026243234838916</v>
      </c>
      <c r="BR366" s="36">
        <v>2.25</v>
      </c>
      <c r="BS366" s="36">
        <v>2.65</v>
      </c>
      <c r="BT366" s="36">
        <v>0.42796000000000001</v>
      </c>
      <c r="BU366" s="36">
        <v>0.63009999999999999</v>
      </c>
      <c r="BV366" s="36">
        <v>0.70137358356152102</v>
      </c>
      <c r="BW366" s="36">
        <v>0.73172000000000004</v>
      </c>
    </row>
    <row r="367" spans="1:75" s="36" customFormat="1" ht="16.75" customHeight="1" x14ac:dyDescent="0.2">
      <c r="A367" s="36" t="s">
        <v>640</v>
      </c>
      <c r="B367" s="36">
        <v>2025020155</v>
      </c>
      <c r="C367" s="35">
        <v>45958</v>
      </c>
      <c r="D367" s="45" t="s">
        <v>9</v>
      </c>
      <c r="E367" s="36" t="s">
        <v>42</v>
      </c>
      <c r="F367" s="45">
        <v>2</v>
      </c>
      <c r="G367" s="45">
        <v>1</v>
      </c>
      <c r="H367" s="36" t="s">
        <v>38</v>
      </c>
      <c r="I367" s="36" t="s">
        <v>344</v>
      </c>
      <c r="J367" s="46" t="s">
        <v>153</v>
      </c>
      <c r="K367" s="47">
        <v>2.98</v>
      </c>
      <c r="L367" s="48">
        <v>0.15</v>
      </c>
      <c r="M367" s="49">
        <v>0.1</v>
      </c>
      <c r="N367" s="36">
        <v>3.2499999999999898</v>
      </c>
      <c r="O367" s="36">
        <v>2.69999999999999</v>
      </c>
      <c r="P367" s="70">
        <v>2</v>
      </c>
      <c r="Q367" s="36">
        <v>4.8</v>
      </c>
      <c r="R367" s="50">
        <v>3.2993697409456062</v>
      </c>
      <c r="S367" s="50">
        <v>2.6733990445023954</v>
      </c>
      <c r="T367" s="50">
        <v>2.0303813790434564</v>
      </c>
      <c r="U367" s="50">
        <v>4.7527094124487208</v>
      </c>
      <c r="V367" s="50">
        <v>1.0449999999999999</v>
      </c>
      <c r="W367" s="50">
        <v>1.0398742800952707</v>
      </c>
      <c r="X367" s="50">
        <v>0.90604026845637586</v>
      </c>
      <c r="Y367" s="50">
        <v>1.087248322147651</v>
      </c>
      <c r="Z367" s="50">
        <v>0.995</v>
      </c>
      <c r="AA367" s="51">
        <v>0.98</v>
      </c>
      <c r="AB367" s="51">
        <v>1.05</v>
      </c>
      <c r="AC367" s="51">
        <v>1</v>
      </c>
      <c r="AD367" s="51">
        <v>1</v>
      </c>
      <c r="AE367" s="51">
        <v>1</v>
      </c>
      <c r="AF367" s="51">
        <v>1</v>
      </c>
      <c r="AG367" s="52">
        <v>1</v>
      </c>
      <c r="AH367" s="52">
        <v>1</v>
      </c>
      <c r="AI367" s="53">
        <v>274</v>
      </c>
      <c r="AJ367" s="53">
        <v>232</v>
      </c>
      <c r="AK367" s="51">
        <v>3.45</v>
      </c>
      <c r="AL367" s="51">
        <v>3.4083706357133088</v>
      </c>
      <c r="AM367" s="51">
        <v>2.62</v>
      </c>
      <c r="AN367" s="51">
        <v>2.65</v>
      </c>
      <c r="AO367" s="51">
        <v>2.680038744494786</v>
      </c>
      <c r="AP367" s="51">
        <v>2.6770377402125503</v>
      </c>
      <c r="AQ367" s="51">
        <v>2.6069</v>
      </c>
      <c r="AR367" s="67">
        <v>0</v>
      </c>
      <c r="AS367" s="96"/>
      <c r="AT367" s="54">
        <v>3.3468249541107378</v>
      </c>
      <c r="AU367" s="54">
        <v>2.814613505486578</v>
      </c>
      <c r="AV367" s="55">
        <v>3.3304087940294655</v>
      </c>
      <c r="AW367" s="55">
        <v>2.814613505486578</v>
      </c>
      <c r="AX367" s="56">
        <v>9.6824954110747985E-2</v>
      </c>
      <c r="AY367" s="56">
        <v>0.114613505486588</v>
      </c>
      <c r="AZ367" s="56">
        <v>0.21143845959733598</v>
      </c>
      <c r="BA367" s="56">
        <v>-1.7788551375840012E-2</v>
      </c>
      <c r="BB367" s="61">
        <v>-141</v>
      </c>
      <c r="BC367" s="57">
        <v>143</v>
      </c>
      <c r="BD367" s="57">
        <v>115</v>
      </c>
      <c r="BE367" s="57">
        <v>-112</v>
      </c>
      <c r="BF367" s="95">
        <v>0.5848274493811052</v>
      </c>
      <c r="BG367" s="58">
        <v>0.41180052894905983</v>
      </c>
      <c r="BH367" s="58">
        <v>0.46552737492830742</v>
      </c>
      <c r="BI367" s="58">
        <v>0.5272120799191059</v>
      </c>
      <c r="BJ367" s="57">
        <v>-139</v>
      </c>
      <c r="BK367" s="57">
        <v>141</v>
      </c>
      <c r="BL367" s="57">
        <v>113</v>
      </c>
      <c r="BM367" s="57">
        <v>-113</v>
      </c>
      <c r="BN367" s="58">
        <v>0.58242225993439034</v>
      </c>
      <c r="BO367" s="58">
        <v>0.41492657830930602</v>
      </c>
      <c r="BP367" s="58">
        <v>0.46874038201351331</v>
      </c>
      <c r="BQ367" s="58">
        <v>0.52973756765161084</v>
      </c>
      <c r="BR367" s="36">
        <v>2.25</v>
      </c>
      <c r="BS367" s="36">
        <v>2.7</v>
      </c>
      <c r="BT367" s="36">
        <v>0.41880000000000001</v>
      </c>
      <c r="BU367" s="36">
        <v>0.62031000000000003</v>
      </c>
      <c r="BV367" s="36">
        <v>0.69211715481171499</v>
      </c>
      <c r="BW367" s="36">
        <v>0.72406000000000004</v>
      </c>
    </row>
    <row r="368" spans="1:75" s="36" customFormat="1" ht="16.75" customHeight="1" x14ac:dyDescent="0.2">
      <c r="A368" s="36" t="s">
        <v>641</v>
      </c>
      <c r="B368" s="36">
        <v>2025020152</v>
      </c>
      <c r="C368" s="35">
        <v>45958</v>
      </c>
      <c r="D368" s="45" t="s">
        <v>6</v>
      </c>
      <c r="E368" s="36" t="s">
        <v>32</v>
      </c>
      <c r="F368" s="45">
        <v>2</v>
      </c>
      <c r="G368" s="45">
        <v>2</v>
      </c>
      <c r="H368" s="36" t="s">
        <v>8</v>
      </c>
      <c r="I368" s="36" t="s">
        <v>417</v>
      </c>
      <c r="J368" s="46" t="s">
        <v>227</v>
      </c>
      <c r="K368" s="47">
        <v>2.98</v>
      </c>
      <c r="L368" s="48">
        <v>0.15</v>
      </c>
      <c r="M368" s="49">
        <v>0.1</v>
      </c>
      <c r="N368" s="36">
        <v>3.1499999999999901</v>
      </c>
      <c r="O368" s="36">
        <v>3.1499999999999901</v>
      </c>
      <c r="P368" s="70">
        <v>3.8</v>
      </c>
      <c r="Q368" s="36">
        <v>2.4500000000000002</v>
      </c>
      <c r="R368" s="50">
        <v>2.9895927223399155</v>
      </c>
      <c r="S368" s="50">
        <v>3.0872933318948244</v>
      </c>
      <c r="T368" s="50">
        <v>3.6064928079021317</v>
      </c>
      <c r="U368" s="50">
        <v>2.4012281470293155</v>
      </c>
      <c r="V368" s="50">
        <v>0.96</v>
      </c>
      <c r="W368" s="50">
        <v>0.95702751457800772</v>
      </c>
      <c r="X368" s="50">
        <v>1.090065835764666</v>
      </c>
      <c r="Y368" s="50">
        <v>1.023489932885906</v>
      </c>
      <c r="Z368" s="50">
        <v>0.995</v>
      </c>
      <c r="AA368" s="51">
        <v>1</v>
      </c>
      <c r="AB368" s="51">
        <v>1</v>
      </c>
      <c r="AC368" s="51">
        <v>1</v>
      </c>
      <c r="AD368" s="51">
        <v>1</v>
      </c>
      <c r="AE368" s="51">
        <v>1</v>
      </c>
      <c r="AF368" s="51">
        <v>1</v>
      </c>
      <c r="AG368" s="52">
        <v>1</v>
      </c>
      <c r="AH368" s="52">
        <v>1</v>
      </c>
      <c r="AI368" s="53">
        <v>266</v>
      </c>
      <c r="AJ368" s="53">
        <v>207</v>
      </c>
      <c r="AK368" s="51">
        <v>3.1358559234981329</v>
      </c>
      <c r="AL368" s="51">
        <v>3.1231699446078336</v>
      </c>
      <c r="AM368" s="51">
        <v>3.1128245631907721</v>
      </c>
      <c r="AN368" s="51">
        <v>3.1089948784963797</v>
      </c>
      <c r="AO368" s="51">
        <v>3.1699864767033081</v>
      </c>
      <c r="AP368" s="51">
        <v>3.1552670349831144</v>
      </c>
      <c r="AQ368" s="51">
        <v>3.0972604403748183</v>
      </c>
      <c r="AR368" s="67">
        <v>0</v>
      </c>
      <c r="AS368" s="96"/>
      <c r="AT368" s="54">
        <v>3.3143734100797695</v>
      </c>
      <c r="AU368" s="54">
        <v>3.159474580772565</v>
      </c>
      <c r="AV368" s="55">
        <v>3.3143734100797695</v>
      </c>
      <c r="AW368" s="55">
        <v>3.1760498015369487</v>
      </c>
      <c r="AX368" s="56">
        <v>0.16437341007977935</v>
      </c>
      <c r="AY368" s="56">
        <v>9.4745807725749032E-3</v>
      </c>
      <c r="AZ368" s="56">
        <v>0.17384799085235425</v>
      </c>
      <c r="BA368" s="56">
        <v>0.15489882930720444</v>
      </c>
      <c r="BB368" s="61">
        <v>-112</v>
      </c>
      <c r="BC368" s="57">
        <v>-174</v>
      </c>
      <c r="BD368" s="57">
        <v>-144</v>
      </c>
      <c r="BE368" s="57">
        <v>-110</v>
      </c>
      <c r="BF368" s="95">
        <v>0.5278680748666873</v>
      </c>
      <c r="BG368" s="58">
        <v>0.63513568745361915</v>
      </c>
      <c r="BH368" s="58">
        <v>0.58947246565517197</v>
      </c>
      <c r="BI368" s="58">
        <v>0.52391329792825181</v>
      </c>
      <c r="BJ368" s="57">
        <v>-111</v>
      </c>
      <c r="BK368" s="57">
        <v>-176</v>
      </c>
      <c r="BL368" s="57">
        <v>-146</v>
      </c>
      <c r="BM368" s="57">
        <v>-111</v>
      </c>
      <c r="BN368" s="58">
        <v>0.52494495539283037</v>
      </c>
      <c r="BO368" s="58">
        <v>0.6379825763129725</v>
      </c>
      <c r="BP368" s="58">
        <v>0.59282154852717683</v>
      </c>
      <c r="BQ368" s="58">
        <v>0.52707997909745119</v>
      </c>
      <c r="BR368" s="36">
        <v>2.25</v>
      </c>
      <c r="BS368" s="36">
        <v>2.75</v>
      </c>
      <c r="BT368" s="36">
        <v>0.41061999999999999</v>
      </c>
      <c r="BU368" s="36">
        <v>0.60855000000000004</v>
      </c>
      <c r="BV368" s="36">
        <v>0.68215446698800497</v>
      </c>
      <c r="BW368" s="36">
        <v>0.71645000000000003</v>
      </c>
    </row>
    <row r="369" spans="1:75" s="36" customFormat="1" ht="16.75" customHeight="1" x14ac:dyDescent="0.2">
      <c r="A369" s="36" t="s">
        <v>642</v>
      </c>
      <c r="B369" s="36">
        <v>2025020152</v>
      </c>
      <c r="C369" s="35">
        <v>45958</v>
      </c>
      <c r="D369" s="45" t="s">
        <v>9</v>
      </c>
      <c r="E369" s="36" t="s">
        <v>5</v>
      </c>
      <c r="F369" s="45">
        <v>2</v>
      </c>
      <c r="G369" s="45">
        <v>2</v>
      </c>
      <c r="H369" s="36" t="s">
        <v>11</v>
      </c>
      <c r="I369" s="36" t="s">
        <v>322</v>
      </c>
      <c r="J369" s="46" t="s">
        <v>274</v>
      </c>
      <c r="K369" s="47">
        <v>2.98</v>
      </c>
      <c r="L369" s="48">
        <v>0.15</v>
      </c>
      <c r="M369" s="49">
        <v>0.1</v>
      </c>
      <c r="N369" s="36">
        <v>3.1499999999999901</v>
      </c>
      <c r="O369" s="36">
        <v>3.1499999999999901</v>
      </c>
      <c r="P369" s="70">
        <v>2.4500000000000002</v>
      </c>
      <c r="Q369" s="36">
        <v>3.8</v>
      </c>
      <c r="R369" s="50">
        <v>2.9342345310486637</v>
      </c>
      <c r="S369" s="50">
        <v>3.1278527030653449</v>
      </c>
      <c r="T369" s="50">
        <v>2.282182413037857</v>
      </c>
      <c r="U369" s="50">
        <v>3.7732826259201104</v>
      </c>
      <c r="V369" s="50">
        <v>1.0275000000000001</v>
      </c>
      <c r="W369" s="50">
        <v>1.0328904656929507</v>
      </c>
      <c r="X369" s="50">
        <v>1.0445720010707289</v>
      </c>
      <c r="Y369" s="50">
        <v>1.0523006454691721</v>
      </c>
      <c r="Z369" s="50">
        <v>1</v>
      </c>
      <c r="AA369" s="51">
        <v>0.97</v>
      </c>
      <c r="AB369" s="51">
        <v>1.01</v>
      </c>
      <c r="AC369" s="51">
        <v>1</v>
      </c>
      <c r="AD369" s="51">
        <v>1</v>
      </c>
      <c r="AE369" s="51">
        <v>1</v>
      </c>
      <c r="AF369" s="51">
        <v>1</v>
      </c>
      <c r="AG369" s="52">
        <v>1</v>
      </c>
      <c r="AH369" s="52">
        <v>1</v>
      </c>
      <c r="AI369" s="53">
        <v>264</v>
      </c>
      <c r="AJ369" s="53">
        <v>209</v>
      </c>
      <c r="AK369" s="51">
        <v>3.05</v>
      </c>
      <c r="AL369" s="51">
        <v>3.0228543978871372</v>
      </c>
      <c r="AM369" s="51">
        <v>3.2483961905787044</v>
      </c>
      <c r="AN369" s="51">
        <v>3.2303146674517</v>
      </c>
      <c r="AO369" s="51">
        <v>3.2814770978317314</v>
      </c>
      <c r="AP369" s="51">
        <v>3.2584334386167733</v>
      </c>
      <c r="AQ369" s="51">
        <v>3.2483961905787044</v>
      </c>
      <c r="AR369" s="67">
        <v>0</v>
      </c>
      <c r="AS369" s="96"/>
      <c r="AT369" s="54">
        <v>3.159474580772565</v>
      </c>
      <c r="AU369" s="54">
        <v>3.3143734100797695</v>
      </c>
      <c r="AV369" s="55">
        <v>3.1760498015369487</v>
      </c>
      <c r="AW369" s="55">
        <v>3.3143734100797695</v>
      </c>
      <c r="AX369" s="56">
        <v>9.4745807725749032E-3</v>
      </c>
      <c r="AY369" s="56">
        <v>0.16437341007977935</v>
      </c>
      <c r="AZ369" s="56">
        <v>0.17384799085235425</v>
      </c>
      <c r="BA369" s="56">
        <v>-0.15489882930720444</v>
      </c>
      <c r="BB369" s="61">
        <v>112</v>
      </c>
      <c r="BC369" s="57">
        <v>174</v>
      </c>
      <c r="BD369" s="57">
        <v>144</v>
      </c>
      <c r="BE369" s="57">
        <v>110</v>
      </c>
      <c r="BF369" s="95">
        <v>0.4721319251333127</v>
      </c>
      <c r="BG369" s="58">
        <v>0.36486431254638085</v>
      </c>
      <c r="BH369" s="58">
        <v>0.41052753434482803</v>
      </c>
      <c r="BI369" s="58">
        <v>0.47608670207174819</v>
      </c>
      <c r="BJ369" s="57">
        <v>111</v>
      </c>
      <c r="BK369" s="57">
        <v>176</v>
      </c>
      <c r="BL369" s="57">
        <v>146</v>
      </c>
      <c r="BM369" s="57">
        <v>111</v>
      </c>
      <c r="BN369" s="58">
        <v>0.47505504460716963</v>
      </c>
      <c r="BO369" s="58">
        <v>0.36201742368702755</v>
      </c>
      <c r="BP369" s="58">
        <v>0.40717845147282317</v>
      </c>
      <c r="BQ369" s="58">
        <v>0.47292002090254875</v>
      </c>
      <c r="BR369" s="36">
        <v>2.25</v>
      </c>
      <c r="BS369" s="36">
        <v>2.8</v>
      </c>
      <c r="BT369" s="36">
        <v>0.40286</v>
      </c>
      <c r="BU369" s="36">
        <v>0.59948999999999997</v>
      </c>
      <c r="BV369" s="36">
        <v>0.67171253137325204</v>
      </c>
      <c r="BW369" s="36">
        <v>0.70701000000000003</v>
      </c>
    </row>
    <row r="370" spans="1:75" s="36" customFormat="1" ht="16.75" customHeight="1" x14ac:dyDescent="0.2">
      <c r="A370" s="36" t="s">
        <v>643</v>
      </c>
      <c r="B370" s="36">
        <v>2025020153</v>
      </c>
      <c r="C370" s="35">
        <v>45958</v>
      </c>
      <c r="D370" s="45" t="s">
        <v>6</v>
      </c>
      <c r="E370" s="36" t="s">
        <v>48</v>
      </c>
      <c r="F370" s="45">
        <v>2</v>
      </c>
      <c r="G370" s="45">
        <v>2</v>
      </c>
      <c r="H370" s="36" t="s">
        <v>8</v>
      </c>
      <c r="I370" s="36" t="s">
        <v>449</v>
      </c>
      <c r="J370" s="46" t="s">
        <v>146</v>
      </c>
      <c r="K370" s="47">
        <v>2.98</v>
      </c>
      <c r="L370" s="48">
        <v>0.15</v>
      </c>
      <c r="M370" s="49">
        <v>0.1</v>
      </c>
      <c r="N370" s="36">
        <v>2.69999999999999</v>
      </c>
      <c r="O370" s="36">
        <v>3.4999999999999898</v>
      </c>
      <c r="P370" s="70">
        <v>3.5</v>
      </c>
      <c r="Q370" s="36">
        <v>4.7</v>
      </c>
      <c r="R370" s="50">
        <v>2.8405629936771253</v>
      </c>
      <c r="S370" s="50">
        <v>3.5174285710410635</v>
      </c>
      <c r="T370" s="50">
        <v>3.6822112880999911</v>
      </c>
      <c r="U370" s="50">
        <v>4.7234040811122995</v>
      </c>
      <c r="V370" s="50">
        <v>0.96</v>
      </c>
      <c r="W370" s="50">
        <v>0.95702751457800772</v>
      </c>
      <c r="X370" s="50">
        <v>0.92617449664429519</v>
      </c>
      <c r="Y370" s="50">
        <v>1.0134228187919463</v>
      </c>
      <c r="Z370" s="50">
        <v>0.97</v>
      </c>
      <c r="AA370" s="51">
        <v>0.98</v>
      </c>
      <c r="AB370" s="51">
        <v>1.02</v>
      </c>
      <c r="AC370" s="51">
        <v>1</v>
      </c>
      <c r="AD370" s="51">
        <v>1</v>
      </c>
      <c r="AE370" s="51">
        <v>1</v>
      </c>
      <c r="AF370" s="51">
        <v>1</v>
      </c>
      <c r="AG370" s="52">
        <v>1</v>
      </c>
      <c r="AH370" s="52">
        <v>1</v>
      </c>
      <c r="AI370" s="53">
        <v>258</v>
      </c>
      <c r="AJ370" s="53">
        <v>216</v>
      </c>
      <c r="AK370" s="51">
        <v>2.98</v>
      </c>
      <c r="AL370" s="51">
        <v>2.9717091734679117</v>
      </c>
      <c r="AM370" s="51">
        <v>3.4</v>
      </c>
      <c r="AN370" s="51">
        <v>3.4176142856561591</v>
      </c>
      <c r="AO370" s="51">
        <v>3.2053556013837627</v>
      </c>
      <c r="AP370" s="51">
        <v>3.2363381182626729</v>
      </c>
      <c r="AQ370" s="51">
        <v>3.298</v>
      </c>
      <c r="AR370" s="67">
        <v>0</v>
      </c>
      <c r="AS370" s="96"/>
      <c r="AT370" s="54">
        <v>2.7845081167806862</v>
      </c>
      <c r="AU370" s="54">
        <v>3.4328071665906035</v>
      </c>
      <c r="AV370" s="55">
        <v>2.7845081167806862</v>
      </c>
      <c r="AW370" s="55">
        <v>3.4508163434879489</v>
      </c>
      <c r="AX370" s="56">
        <v>8.4508116780696252E-2</v>
      </c>
      <c r="AY370" s="56">
        <v>-6.719283340938631E-2</v>
      </c>
      <c r="AZ370" s="56">
        <v>1.7315283371309942E-2</v>
      </c>
      <c r="BA370" s="56">
        <v>0.15170095019008256</v>
      </c>
      <c r="BB370" s="61">
        <v>152</v>
      </c>
      <c r="BC370" s="57">
        <v>-147</v>
      </c>
      <c r="BD370" s="57">
        <v>-119</v>
      </c>
      <c r="BE370" s="57">
        <v>107</v>
      </c>
      <c r="BF370" s="95">
        <v>0.39725180884795547</v>
      </c>
      <c r="BG370" s="58">
        <v>0.59591083847434778</v>
      </c>
      <c r="BH370" s="58">
        <v>0.54411410242828551</v>
      </c>
      <c r="BI370" s="58">
        <v>0.48228918821572209</v>
      </c>
      <c r="BJ370" s="57">
        <v>154</v>
      </c>
      <c r="BK370" s="57">
        <v>-149</v>
      </c>
      <c r="BL370" s="57">
        <v>-121</v>
      </c>
      <c r="BM370" s="57">
        <v>106</v>
      </c>
      <c r="BN370" s="58">
        <v>0.3938762310654953</v>
      </c>
      <c r="BO370" s="58">
        <v>0.59880220190008848</v>
      </c>
      <c r="BP370" s="58">
        <v>0.54724947467497831</v>
      </c>
      <c r="BQ370" s="58">
        <v>0.48493514698045104</v>
      </c>
      <c r="BR370" s="36">
        <v>2.25</v>
      </c>
      <c r="BS370" s="36">
        <v>2.85</v>
      </c>
      <c r="BT370" s="36">
        <v>0.39561000000000002</v>
      </c>
      <c r="BU370" s="36">
        <v>0.59104999999999996</v>
      </c>
      <c r="BV370" s="36">
        <v>0.66188492463436999</v>
      </c>
      <c r="BW370" s="36">
        <v>0.69806999999999997</v>
      </c>
    </row>
    <row r="371" spans="1:75" s="36" customFormat="1" ht="16.75" customHeight="1" x14ac:dyDescent="0.2">
      <c r="A371" s="36" t="s">
        <v>644</v>
      </c>
      <c r="B371" s="36">
        <v>2025020153</v>
      </c>
      <c r="C371" s="35">
        <v>45958</v>
      </c>
      <c r="D371" s="45" t="s">
        <v>9</v>
      </c>
      <c r="E371" s="36" t="s">
        <v>10</v>
      </c>
      <c r="F371" s="45">
        <v>2</v>
      </c>
      <c r="G371" s="45">
        <v>2</v>
      </c>
      <c r="H371" s="36" t="s">
        <v>11</v>
      </c>
      <c r="I371" s="36" t="s">
        <v>411</v>
      </c>
      <c r="J371" s="36" t="s">
        <v>166</v>
      </c>
      <c r="K371" s="47">
        <v>2.98</v>
      </c>
      <c r="L371" s="48">
        <v>0.15</v>
      </c>
      <c r="M371" s="49">
        <v>0.1</v>
      </c>
      <c r="N371" s="36">
        <v>3.4999999999999898</v>
      </c>
      <c r="O371" s="36">
        <v>2.69999999999999</v>
      </c>
      <c r="P371" s="70">
        <v>4.7</v>
      </c>
      <c r="Q371" s="36">
        <v>3.5</v>
      </c>
      <c r="R371" s="50">
        <v>3.0017824679507301</v>
      </c>
      <c r="S371" s="50">
        <v>2.7382389192575816</v>
      </c>
      <c r="T371" s="50">
        <v>4.0309650283909919</v>
      </c>
      <c r="U371" s="50">
        <v>3.5495689694079902</v>
      </c>
      <c r="V371" s="50">
        <v>1.0275000000000001</v>
      </c>
      <c r="W371" s="50">
        <v>1.0328904656929507</v>
      </c>
      <c r="X371" s="50">
        <v>1.1409395973154361</v>
      </c>
      <c r="Y371" s="50">
        <v>1</v>
      </c>
      <c r="Z371" s="50">
        <v>1.0513369435865705</v>
      </c>
      <c r="AA371" s="51">
        <v>0.98</v>
      </c>
      <c r="AB371" s="51">
        <v>1.02</v>
      </c>
      <c r="AC371" s="51">
        <v>1</v>
      </c>
      <c r="AD371" s="51">
        <v>1</v>
      </c>
      <c r="AE371" s="51">
        <v>1</v>
      </c>
      <c r="AF371" s="51">
        <v>1</v>
      </c>
      <c r="AG371" s="52">
        <v>1</v>
      </c>
      <c r="AH371" s="52">
        <v>1</v>
      </c>
      <c r="AI371" s="53">
        <v>263</v>
      </c>
      <c r="AJ371" s="53">
        <v>82</v>
      </c>
      <c r="AK371" s="51">
        <v>3.02</v>
      </c>
      <c r="AL371" s="51">
        <v>3.0327051085992132</v>
      </c>
      <c r="AM371" s="51">
        <v>2.76</v>
      </c>
      <c r="AN371" s="51">
        <v>2.7567358378886366</v>
      </c>
      <c r="AO371" s="51">
        <v>2.8626352557726906</v>
      </c>
      <c r="AP371" s="51">
        <v>2.865061727834096</v>
      </c>
      <c r="AQ371" s="51">
        <v>2.9016899642989342</v>
      </c>
      <c r="AR371" s="67">
        <v>0</v>
      </c>
      <c r="AS371" s="96"/>
      <c r="AT371" s="54">
        <v>3.4328071665906035</v>
      </c>
      <c r="AU371" s="54">
        <v>2.7845081167806862</v>
      </c>
      <c r="AV371" s="55">
        <v>3.4508163434879489</v>
      </c>
      <c r="AW371" s="55">
        <v>2.7845081167806862</v>
      </c>
      <c r="AX371" s="56">
        <v>-6.719283340938631E-2</v>
      </c>
      <c r="AY371" s="56">
        <v>8.4508116780696252E-2</v>
      </c>
      <c r="AZ371" s="56">
        <v>1.7315283371309942E-2</v>
      </c>
      <c r="BA371" s="56">
        <v>-0.15170095019008256</v>
      </c>
      <c r="BB371" s="61">
        <v>-152</v>
      </c>
      <c r="BC371" s="57">
        <v>147</v>
      </c>
      <c r="BD371" s="57">
        <v>119</v>
      </c>
      <c r="BE371" s="57">
        <v>-107</v>
      </c>
      <c r="BF371" s="95">
        <v>0.60274819115204448</v>
      </c>
      <c r="BG371" s="58">
        <v>0.40408916152565222</v>
      </c>
      <c r="BH371" s="58">
        <v>0.45588589757171449</v>
      </c>
      <c r="BI371" s="58">
        <v>0.51771081178427791</v>
      </c>
      <c r="BJ371" s="57">
        <v>-154</v>
      </c>
      <c r="BK371" s="57">
        <v>149</v>
      </c>
      <c r="BL371" s="57">
        <v>121</v>
      </c>
      <c r="BM371" s="57">
        <v>-106</v>
      </c>
      <c r="BN371" s="58">
        <v>0.6061237689345047</v>
      </c>
      <c r="BO371" s="58">
        <v>0.40119779809991152</v>
      </c>
      <c r="BP371" s="58">
        <v>0.45275052532502164</v>
      </c>
      <c r="BQ371" s="58">
        <v>0.51506485301954896</v>
      </c>
      <c r="BR371" s="36">
        <v>2.25</v>
      </c>
      <c r="BS371" s="36">
        <v>2.9</v>
      </c>
      <c r="BT371" s="36">
        <v>0.38584000000000002</v>
      </c>
      <c r="BU371" s="36">
        <v>0.5847</v>
      </c>
      <c r="BV371" s="36">
        <v>0.65552266917798996</v>
      </c>
      <c r="BW371" s="36">
        <v>0.69274000000000002</v>
      </c>
    </row>
    <row r="372" spans="1:75" s="36" customFormat="1" ht="16.75" customHeight="1" x14ac:dyDescent="0.2">
      <c r="A372" s="36" t="s">
        <v>645</v>
      </c>
      <c r="B372" s="36">
        <v>2025020154</v>
      </c>
      <c r="C372" s="35">
        <v>45958</v>
      </c>
      <c r="D372" s="45" t="s">
        <v>6</v>
      </c>
      <c r="E372" s="36" t="s">
        <v>37</v>
      </c>
      <c r="F372" s="45">
        <v>2</v>
      </c>
      <c r="G372" s="45">
        <v>0</v>
      </c>
      <c r="H372" s="36" t="s">
        <v>107</v>
      </c>
      <c r="I372" s="36" t="s">
        <v>352</v>
      </c>
      <c r="J372" s="46" t="s">
        <v>175</v>
      </c>
      <c r="K372" s="47">
        <v>2.98</v>
      </c>
      <c r="L372" s="48">
        <v>0.15</v>
      </c>
      <c r="M372" s="49">
        <v>0.1</v>
      </c>
      <c r="N372" s="36">
        <v>3.3499999999999899</v>
      </c>
      <c r="O372" s="36">
        <v>2.8999999999999901</v>
      </c>
      <c r="P372" s="70">
        <v>4</v>
      </c>
      <c r="Q372" s="36">
        <v>3.3</v>
      </c>
      <c r="R372" s="50">
        <v>3.0568678156567652</v>
      </c>
      <c r="S372" s="50">
        <v>3.3733829486893394</v>
      </c>
      <c r="T372" s="50">
        <v>3.6499914216797307</v>
      </c>
      <c r="U372" s="50">
        <v>3.8386771485085718</v>
      </c>
      <c r="V372" s="50">
        <v>1.0649999999999999</v>
      </c>
      <c r="W372" s="50">
        <v>1.0082621487897616</v>
      </c>
      <c r="X372" s="50">
        <v>1.0604026845637584</v>
      </c>
      <c r="Y372" s="50">
        <v>0.8870290052493176</v>
      </c>
      <c r="Z372" s="50">
        <v>0.96391230661697946</v>
      </c>
      <c r="AA372" s="51">
        <v>1</v>
      </c>
      <c r="AB372" s="51">
        <v>1.01</v>
      </c>
      <c r="AC372" s="51">
        <v>1</v>
      </c>
      <c r="AD372" s="51">
        <v>1</v>
      </c>
      <c r="AE372" s="51">
        <v>1</v>
      </c>
      <c r="AF372" s="51">
        <v>1</v>
      </c>
      <c r="AG372" s="52">
        <v>1</v>
      </c>
      <c r="AH372" s="52">
        <v>1</v>
      </c>
      <c r="AI372" s="53">
        <v>254</v>
      </c>
      <c r="AJ372" s="53">
        <v>212</v>
      </c>
      <c r="AK372" s="51">
        <v>2.9724913940562736</v>
      </c>
      <c r="AL372" s="51">
        <v>2.9940447113866919</v>
      </c>
      <c r="AM372" s="51">
        <v>3.1299034139711717</v>
      </c>
      <c r="AN372" s="51">
        <v>3.1664253441788968</v>
      </c>
      <c r="AO372" s="51">
        <v>3.0322811460552064</v>
      </c>
      <c r="AP372" s="51">
        <v>3.0651857750229548</v>
      </c>
      <c r="AQ372" s="51">
        <v>3.0169524192493107</v>
      </c>
      <c r="AR372" s="67">
        <v>0</v>
      </c>
      <c r="AS372" s="96"/>
      <c r="AT372" s="54">
        <v>3.4408433224818475</v>
      </c>
      <c r="AU372" s="54">
        <v>2.7572135458464784</v>
      </c>
      <c r="AV372" s="55">
        <v>3.4408433224818475</v>
      </c>
      <c r="AW372" s="55">
        <v>2.7175945449903267</v>
      </c>
      <c r="AX372" s="56">
        <v>9.0843322481857669E-2</v>
      </c>
      <c r="AY372" s="56">
        <v>-0.14278645415351177</v>
      </c>
      <c r="AZ372" s="56">
        <v>-5.1943131671654097E-2</v>
      </c>
      <c r="BA372" s="56">
        <v>0.23362977663536943</v>
      </c>
      <c r="BB372" s="61">
        <v>-156</v>
      </c>
      <c r="BC372" s="57">
        <v>-145</v>
      </c>
      <c r="BD372" s="57">
        <v>-117</v>
      </c>
      <c r="BE372" s="57">
        <v>109</v>
      </c>
      <c r="BF372" s="95">
        <v>0.60905872554751495</v>
      </c>
      <c r="BG372" s="58">
        <v>0.59228394797415596</v>
      </c>
      <c r="BH372" s="58">
        <v>0.5400288002326179</v>
      </c>
      <c r="BI372" s="58">
        <v>0.47867665832400674</v>
      </c>
      <c r="BJ372" s="57">
        <v>-159</v>
      </c>
      <c r="BK372" s="57">
        <v>-141</v>
      </c>
      <c r="BL372" s="57">
        <v>-114</v>
      </c>
      <c r="BM372" s="57">
        <v>113</v>
      </c>
      <c r="BN372" s="58">
        <v>0.61459808169791308</v>
      </c>
      <c r="BO372" s="58">
        <v>0.58564037901529375</v>
      </c>
      <c r="BP372" s="58">
        <v>0.53174686749695277</v>
      </c>
      <c r="BQ372" s="58">
        <v>0.47055712255947979</v>
      </c>
      <c r="BR372" s="36">
        <v>2.25</v>
      </c>
      <c r="BS372" s="36">
        <v>2.95</v>
      </c>
      <c r="BT372" s="36">
        <v>0.38185999999999998</v>
      </c>
      <c r="BU372" s="36">
        <v>0.57374999999999998</v>
      </c>
      <c r="BV372" s="36">
        <v>0.64473536352399097</v>
      </c>
      <c r="BW372" s="36">
        <v>0.68384999999999996</v>
      </c>
    </row>
    <row r="373" spans="1:75" s="36" customFormat="1" ht="16.75" customHeight="1" x14ac:dyDescent="0.2">
      <c r="A373" s="36" t="s">
        <v>646</v>
      </c>
      <c r="B373" s="36">
        <v>2025020154</v>
      </c>
      <c r="C373" s="35">
        <v>45958</v>
      </c>
      <c r="D373" s="45" t="s">
        <v>9</v>
      </c>
      <c r="E373" s="36" t="s">
        <v>7</v>
      </c>
      <c r="F373" s="45">
        <v>0</v>
      </c>
      <c r="G373" s="45">
        <v>2</v>
      </c>
      <c r="H373" s="36" t="s">
        <v>106</v>
      </c>
      <c r="I373" s="36" t="s">
        <v>404</v>
      </c>
      <c r="J373" s="46" t="s">
        <v>149</v>
      </c>
      <c r="K373" s="47">
        <v>2.98</v>
      </c>
      <c r="L373" s="48">
        <v>0.15</v>
      </c>
      <c r="M373" s="49">
        <v>0.1</v>
      </c>
      <c r="N373" s="36">
        <v>2.8999999999999901</v>
      </c>
      <c r="O373" s="36">
        <v>3.3499999999999899</v>
      </c>
      <c r="P373" s="70">
        <v>3.3</v>
      </c>
      <c r="Q373" s="36">
        <v>4</v>
      </c>
      <c r="R373" s="50">
        <v>2.8207683436426176</v>
      </c>
      <c r="S373" s="50">
        <v>3.2496989955263458</v>
      </c>
      <c r="T373" s="50">
        <v>3.2098398393174725</v>
      </c>
      <c r="U373" s="50">
        <v>3.8802376065986328</v>
      </c>
      <c r="V373" s="50">
        <v>1.01</v>
      </c>
      <c r="W373" s="50">
        <v>1.0054419613311261</v>
      </c>
      <c r="X373" s="50">
        <v>1.0503031590507288</v>
      </c>
      <c r="Y373" s="50">
        <v>0.9974803335759308</v>
      </c>
      <c r="Z373" s="50">
        <v>1.0249999999999999</v>
      </c>
      <c r="AA373" s="51">
        <v>1</v>
      </c>
      <c r="AB373" s="51">
        <v>1</v>
      </c>
      <c r="AC373" s="51">
        <v>1</v>
      </c>
      <c r="AD373" s="51">
        <v>1</v>
      </c>
      <c r="AE373" s="51">
        <v>1</v>
      </c>
      <c r="AF373" s="51">
        <v>1</v>
      </c>
      <c r="AG373" s="52">
        <v>1.01</v>
      </c>
      <c r="AH373" s="52">
        <v>1</v>
      </c>
      <c r="AI373" s="53">
        <v>298</v>
      </c>
      <c r="AJ373" s="53">
        <v>183</v>
      </c>
      <c r="AK373" s="51">
        <v>2.6433464356429663</v>
      </c>
      <c r="AL373" s="51">
        <v>2.6757957942780366</v>
      </c>
      <c r="AM373" s="51">
        <v>3.16</v>
      </c>
      <c r="AN373" s="51">
        <v>3.1734548493289516</v>
      </c>
      <c r="AO373" s="51">
        <v>3.2612094653737436</v>
      </c>
      <c r="AP373" s="51">
        <v>3.2716692661298574</v>
      </c>
      <c r="AQ373" s="51">
        <v>3.2389999999999999</v>
      </c>
      <c r="AR373" s="67">
        <v>0</v>
      </c>
      <c r="AS373" s="96"/>
      <c r="AT373" s="54">
        <v>2.7572135458464784</v>
      </c>
      <c r="AU373" s="54">
        <v>3.4408433224818475</v>
      </c>
      <c r="AV373" s="55">
        <v>2.7175945449903267</v>
      </c>
      <c r="AW373" s="55">
        <v>3.4408433224818475</v>
      </c>
      <c r="AX373" s="56">
        <v>-0.14278645415351177</v>
      </c>
      <c r="AY373" s="56">
        <v>9.0843322481857669E-2</v>
      </c>
      <c r="AZ373" s="56">
        <v>-5.1943131671654097E-2</v>
      </c>
      <c r="BA373" s="56">
        <v>-0.23362977663536943</v>
      </c>
      <c r="BB373" s="61">
        <v>156</v>
      </c>
      <c r="BC373" s="57">
        <v>145</v>
      </c>
      <c r="BD373" s="57">
        <v>117</v>
      </c>
      <c r="BE373" s="57">
        <v>-109</v>
      </c>
      <c r="BF373" s="95">
        <v>0.39094127445248505</v>
      </c>
      <c r="BG373" s="58">
        <v>0.4077160520258441</v>
      </c>
      <c r="BH373" s="58">
        <v>0.45997119976738216</v>
      </c>
      <c r="BI373" s="58">
        <v>0.52132334167599326</v>
      </c>
      <c r="BJ373" s="57">
        <v>159</v>
      </c>
      <c r="BK373" s="57">
        <v>141</v>
      </c>
      <c r="BL373" s="57">
        <v>114</v>
      </c>
      <c r="BM373" s="57">
        <v>-113</v>
      </c>
      <c r="BN373" s="58">
        <v>0.38540191830208692</v>
      </c>
      <c r="BO373" s="58">
        <v>0.4143596209847063</v>
      </c>
      <c r="BP373" s="58">
        <v>0.46825313250304723</v>
      </c>
      <c r="BQ373" s="58">
        <v>0.52944287744052021</v>
      </c>
      <c r="BR373" s="36">
        <v>2.25</v>
      </c>
      <c r="BS373" s="36">
        <v>3</v>
      </c>
      <c r="BT373" s="36">
        <v>0.37223000000000001</v>
      </c>
      <c r="BU373" s="36">
        <v>0.56628999999999996</v>
      </c>
      <c r="BV373" s="36">
        <v>0.63768523940362998</v>
      </c>
      <c r="BW373" s="36">
        <v>0.67825000000000002</v>
      </c>
    </row>
    <row r="374" spans="1:75" s="36" customFormat="1" ht="16.75" customHeight="1" x14ac:dyDescent="0.2">
      <c r="A374" s="36" t="s">
        <v>647</v>
      </c>
      <c r="B374" s="36">
        <v>2025020156</v>
      </c>
      <c r="C374" s="35">
        <v>45958</v>
      </c>
      <c r="D374" s="45" t="s">
        <v>6</v>
      </c>
      <c r="E374" s="36" t="s">
        <v>41</v>
      </c>
      <c r="F374" s="45">
        <v>1</v>
      </c>
      <c r="G374" s="45">
        <v>1</v>
      </c>
      <c r="H374" s="36" t="s">
        <v>46</v>
      </c>
      <c r="I374" s="36" t="s">
        <v>332</v>
      </c>
      <c r="J374" s="46" t="s">
        <v>187</v>
      </c>
      <c r="K374" s="47">
        <v>2.98</v>
      </c>
      <c r="L374" s="48">
        <v>0.15</v>
      </c>
      <c r="M374" s="49">
        <v>0.1</v>
      </c>
      <c r="N374" s="36">
        <v>3.2499999999999898</v>
      </c>
      <c r="O374" s="36">
        <v>2.5499999999999901</v>
      </c>
      <c r="P374" s="70">
        <v>5.0999999999999996</v>
      </c>
      <c r="Q374" s="36">
        <v>2.3199999999999998</v>
      </c>
      <c r="R374" s="50">
        <v>3.204162114159109</v>
      </c>
      <c r="S374" s="50">
        <v>2.6993126202827522</v>
      </c>
      <c r="T374" s="50">
        <v>5.0280697791420019</v>
      </c>
      <c r="U374" s="50">
        <v>2.4558452074729447</v>
      </c>
      <c r="V374" s="50">
        <v>0.95</v>
      </c>
      <c r="W374" s="50">
        <v>0.95302926576458757</v>
      </c>
      <c r="X374" s="50">
        <v>1.0427435488745975</v>
      </c>
      <c r="Y374" s="50">
        <v>0.94235993586202027</v>
      </c>
      <c r="Z374" s="50">
        <v>0.97499999999999998</v>
      </c>
      <c r="AA374" s="51">
        <v>1</v>
      </c>
      <c r="AB374" s="51">
        <v>1</v>
      </c>
      <c r="AC374" s="51">
        <v>1</v>
      </c>
      <c r="AD374" s="51">
        <v>1</v>
      </c>
      <c r="AE374" s="51">
        <v>1</v>
      </c>
      <c r="AF374" s="51">
        <v>1</v>
      </c>
      <c r="AG374" s="52">
        <v>1</v>
      </c>
      <c r="AH374" s="52">
        <v>1</v>
      </c>
      <c r="AI374" s="53">
        <v>283</v>
      </c>
      <c r="AJ374" s="53">
        <v>241</v>
      </c>
      <c r="AK374" s="51">
        <v>3.14</v>
      </c>
      <c r="AL374" s="51">
        <v>3.1769829320986096</v>
      </c>
      <c r="AM374" s="51">
        <v>2.8689517439786809</v>
      </c>
      <c r="AN374" s="51">
        <v>2.8435058754242917</v>
      </c>
      <c r="AO374" s="51">
        <v>2.7160107198930263</v>
      </c>
      <c r="AP374" s="51">
        <v>2.7033835826254249</v>
      </c>
      <c r="AQ374" s="51">
        <v>2.7972279503792139</v>
      </c>
      <c r="AR374" s="67">
        <v>0</v>
      </c>
      <c r="AS374" s="96"/>
      <c r="AT374" s="54">
        <v>3.174796523574221</v>
      </c>
      <c r="AU374" s="54">
        <v>2.7072728716344745</v>
      </c>
      <c r="AV374" s="55">
        <v>3.174796523574221</v>
      </c>
      <c r="AW374" s="55">
        <v>2.7102555266011676</v>
      </c>
      <c r="AX374" s="56">
        <v>-7.5203476425768745E-2</v>
      </c>
      <c r="AY374" s="56">
        <v>0.15727287163448445</v>
      </c>
      <c r="AZ374" s="56">
        <v>8.2069395208715701E-2</v>
      </c>
      <c r="BA374" s="56">
        <v>-0.23247634806025319</v>
      </c>
      <c r="BB374" s="61">
        <v>-137</v>
      </c>
      <c r="BC374" s="57">
        <v>-119</v>
      </c>
      <c r="BD374" s="57">
        <v>107</v>
      </c>
      <c r="BE374" s="57">
        <v>133</v>
      </c>
      <c r="BF374" s="95">
        <v>0.57829107065053109</v>
      </c>
      <c r="BG374" s="58">
        <v>0.54319473774946658</v>
      </c>
      <c r="BH374" s="58">
        <v>0.48395978405769224</v>
      </c>
      <c r="BI374" s="58">
        <v>0.42840969993754063</v>
      </c>
      <c r="BJ374" s="57">
        <v>-137</v>
      </c>
      <c r="BK374" s="57">
        <v>-119</v>
      </c>
      <c r="BL374" s="57">
        <v>106</v>
      </c>
      <c r="BM374" s="57">
        <v>133</v>
      </c>
      <c r="BN374" s="58">
        <v>0.57785257766149789</v>
      </c>
      <c r="BO374" s="58">
        <v>0.54354404791526445</v>
      </c>
      <c r="BP374" s="58">
        <v>0.48443490924639521</v>
      </c>
      <c r="BQ374" s="58">
        <v>0.42889887929878756</v>
      </c>
      <c r="BR374" s="36">
        <v>2.25</v>
      </c>
      <c r="BS374" s="36">
        <v>3.05</v>
      </c>
      <c r="BT374" s="36">
        <v>0.36720999999999998</v>
      </c>
      <c r="BU374" s="36">
        <v>0.55413999999999997</v>
      </c>
      <c r="BV374" s="36">
        <v>0.624953478667854</v>
      </c>
      <c r="BW374" s="36">
        <v>0.66744999999999999</v>
      </c>
    </row>
    <row r="375" spans="1:75" s="36" customFormat="1" ht="16.75" customHeight="1" x14ac:dyDescent="0.2">
      <c r="A375" s="36" t="s">
        <v>648</v>
      </c>
      <c r="B375" s="36">
        <v>2025020156</v>
      </c>
      <c r="C375" s="35">
        <v>45958</v>
      </c>
      <c r="D375" s="45" t="s">
        <v>9</v>
      </c>
      <c r="E375" s="36" t="s">
        <v>35</v>
      </c>
      <c r="F375" s="45">
        <v>1</v>
      </c>
      <c r="G375" s="45">
        <v>1</v>
      </c>
      <c r="H375" s="36" t="s">
        <v>47</v>
      </c>
      <c r="I375" s="36" t="s">
        <v>360</v>
      </c>
      <c r="J375" s="46" t="s">
        <v>172</v>
      </c>
      <c r="K375" s="47">
        <v>2.98</v>
      </c>
      <c r="L375" s="48">
        <v>0.15</v>
      </c>
      <c r="M375" s="49">
        <v>0.1</v>
      </c>
      <c r="N375" s="36">
        <v>2.5499999999999901</v>
      </c>
      <c r="O375" s="36">
        <v>3.2499999999999898</v>
      </c>
      <c r="P375" s="70">
        <v>2.3199999999999998</v>
      </c>
      <c r="Q375" s="36">
        <v>5.0999999999999996</v>
      </c>
      <c r="R375" s="50">
        <v>2.5893400901441526</v>
      </c>
      <c r="S375" s="50">
        <v>3.2659973907086308</v>
      </c>
      <c r="T375" s="50">
        <v>2.3557917682880221</v>
      </c>
      <c r="U375" s="50">
        <v>5.1251035977274064</v>
      </c>
      <c r="V375" s="50">
        <v>1.048</v>
      </c>
      <c r="W375" s="50">
        <v>1.0491546019013618</v>
      </c>
      <c r="X375" s="50">
        <v>0.96273548455660429</v>
      </c>
      <c r="Y375" s="50">
        <v>1.0536912751677854</v>
      </c>
      <c r="Z375" s="50">
        <v>0.99094124800379646</v>
      </c>
      <c r="AA375" s="51">
        <v>0.98</v>
      </c>
      <c r="AB375" s="51">
        <v>1.03</v>
      </c>
      <c r="AC375" s="51">
        <v>1</v>
      </c>
      <c r="AD375" s="51">
        <v>1</v>
      </c>
      <c r="AE375" s="51">
        <v>1</v>
      </c>
      <c r="AF375" s="51">
        <v>1</v>
      </c>
      <c r="AG375" s="52">
        <v>1</v>
      </c>
      <c r="AH375" s="52">
        <v>1</v>
      </c>
      <c r="AI375" s="53">
        <v>289</v>
      </c>
      <c r="AJ375" s="53">
        <v>235</v>
      </c>
      <c r="AK375" s="51">
        <v>2.8082326088688205</v>
      </c>
      <c r="AL375" s="51">
        <v>2.7718955062322785</v>
      </c>
      <c r="AM375" s="51">
        <v>3.1073757756463007</v>
      </c>
      <c r="AN375" s="51">
        <v>3.1311690179056502</v>
      </c>
      <c r="AO375" s="51">
        <v>3.0847249864024855</v>
      </c>
      <c r="AP375" s="51">
        <v>3.1074779679910058</v>
      </c>
      <c r="AQ375" s="51">
        <v>3.0792268291357101</v>
      </c>
      <c r="AR375" s="67">
        <v>0</v>
      </c>
      <c r="AS375" s="96"/>
      <c r="AT375" s="54">
        <v>2.7072728716344745</v>
      </c>
      <c r="AU375" s="54">
        <v>3.174796523574221</v>
      </c>
      <c r="AV375" s="55">
        <v>2.7102555266011676</v>
      </c>
      <c r="AW375" s="55">
        <v>3.174796523574221</v>
      </c>
      <c r="AX375" s="56">
        <v>0.15727287163448445</v>
      </c>
      <c r="AY375" s="56">
        <v>-7.5203476425768745E-2</v>
      </c>
      <c r="AZ375" s="56">
        <v>8.2069395208715701E-2</v>
      </c>
      <c r="BA375" s="56">
        <v>0.23247634806025319</v>
      </c>
      <c r="BB375" s="61">
        <v>137</v>
      </c>
      <c r="BC375" s="57">
        <v>119</v>
      </c>
      <c r="BD375" s="57">
        <v>-107</v>
      </c>
      <c r="BE375" s="57">
        <v>-133</v>
      </c>
      <c r="BF375" s="95">
        <v>0.42170892934946891</v>
      </c>
      <c r="BG375" s="58">
        <v>0.45680526225053347</v>
      </c>
      <c r="BH375" s="58">
        <v>0.51604021594230776</v>
      </c>
      <c r="BI375" s="58">
        <v>0.57159030006245937</v>
      </c>
      <c r="BJ375" s="57">
        <v>137</v>
      </c>
      <c r="BK375" s="57">
        <v>119</v>
      </c>
      <c r="BL375" s="57">
        <v>-106</v>
      </c>
      <c r="BM375" s="57">
        <v>-133</v>
      </c>
      <c r="BN375" s="58">
        <v>0.42214742233850211</v>
      </c>
      <c r="BO375" s="58">
        <v>0.45645595208473561</v>
      </c>
      <c r="BP375" s="58">
        <v>0.51556509075360479</v>
      </c>
      <c r="BQ375" s="58">
        <v>0.57110112070121244</v>
      </c>
      <c r="BR375" s="36">
        <v>2.25</v>
      </c>
      <c r="BS375" s="36">
        <v>3.1</v>
      </c>
      <c r="BT375" s="36">
        <v>0.36025000000000001</v>
      </c>
      <c r="BU375" s="36">
        <v>0.54696999999999996</v>
      </c>
      <c r="BV375" s="36">
        <v>0.617556734786044</v>
      </c>
      <c r="BW375" s="36">
        <v>0.66127000000000002</v>
      </c>
    </row>
    <row r="376" spans="1:75" s="36" customFormat="1" ht="16.75" customHeight="1" x14ac:dyDescent="0.2">
      <c r="A376" s="36" t="s">
        <v>649</v>
      </c>
      <c r="B376" s="36">
        <v>2025020157</v>
      </c>
      <c r="C376" s="35">
        <v>45958</v>
      </c>
      <c r="D376" s="45" t="s">
        <v>6</v>
      </c>
      <c r="E376" s="36" t="s">
        <v>16</v>
      </c>
      <c r="F376" s="45">
        <v>1</v>
      </c>
      <c r="G376" s="45">
        <v>1</v>
      </c>
      <c r="H376" s="36" t="s">
        <v>46</v>
      </c>
      <c r="I376" s="36" t="s">
        <v>316</v>
      </c>
      <c r="J376" s="46" t="s">
        <v>199</v>
      </c>
      <c r="K376" s="47">
        <v>2.98</v>
      </c>
      <c r="L376" s="48">
        <v>0.15</v>
      </c>
      <c r="M376" s="49">
        <v>0.1</v>
      </c>
      <c r="N376" s="36">
        <v>2.9999999999999898</v>
      </c>
      <c r="O376" s="36">
        <v>2.9999999999999898</v>
      </c>
      <c r="P376" s="70">
        <v>2.42</v>
      </c>
      <c r="Q376" s="36">
        <v>3.61</v>
      </c>
      <c r="R376" s="50">
        <v>3.2242977739048468</v>
      </c>
      <c r="S376" s="50">
        <v>3.0078239801708477</v>
      </c>
      <c r="T376" s="50">
        <v>2.6009335376165854</v>
      </c>
      <c r="U376" s="50">
        <v>3.6194148561389317</v>
      </c>
      <c r="V376" s="50">
        <v>0.95</v>
      </c>
      <c r="W376" s="50">
        <v>0.95302926576458757</v>
      </c>
      <c r="X376" s="50">
        <v>1.0134228187919463</v>
      </c>
      <c r="Y376" s="50">
        <v>0.98322147651006719</v>
      </c>
      <c r="Z376" s="50">
        <v>0.96689205374015352</v>
      </c>
      <c r="AA376" s="51">
        <v>1</v>
      </c>
      <c r="AB376" s="51">
        <v>1</v>
      </c>
      <c r="AC376" s="51">
        <v>1</v>
      </c>
      <c r="AD376" s="51">
        <v>1</v>
      </c>
      <c r="AE376" s="51">
        <v>1</v>
      </c>
      <c r="AF376" s="51">
        <v>1</v>
      </c>
      <c r="AG376" s="52">
        <v>1.01</v>
      </c>
      <c r="AH376" s="52">
        <v>1</v>
      </c>
      <c r="AI376" s="53">
        <v>287</v>
      </c>
      <c r="AJ376" s="53">
        <v>245</v>
      </c>
      <c r="AK376" s="51">
        <v>3</v>
      </c>
      <c r="AL376" s="51">
        <v>3.024294202541403</v>
      </c>
      <c r="AM376" s="51">
        <v>2.8</v>
      </c>
      <c r="AN376" s="51">
        <v>2.8311735970256269</v>
      </c>
      <c r="AO376" s="51">
        <v>2.6678973164911151</v>
      </c>
      <c r="AP376" s="51">
        <v>2.7039488848388888</v>
      </c>
      <c r="AQ376" s="51">
        <v>2.7072977504724296</v>
      </c>
      <c r="AR376" s="67">
        <v>0</v>
      </c>
      <c r="AS376" s="96"/>
      <c r="AT376" s="54">
        <v>2.8102574503684181</v>
      </c>
      <c r="AU376" s="54">
        <v>2.7617467774716631</v>
      </c>
      <c r="AV376" s="55">
        <v>2.7824331191766514</v>
      </c>
      <c r="AW376" s="55">
        <v>2.7927166135309696</v>
      </c>
      <c r="AX376" s="56">
        <v>-0.18974254963157167</v>
      </c>
      <c r="AY376" s="56">
        <v>-0.2382532225283267</v>
      </c>
      <c r="AZ376" s="56">
        <v>-0.42799577215989837</v>
      </c>
      <c r="BA376" s="56">
        <v>4.8510672896755036E-2</v>
      </c>
      <c r="BB376" s="61">
        <v>-105</v>
      </c>
      <c r="BC376" s="57">
        <v>103</v>
      </c>
      <c r="BD376" s="57">
        <v>134</v>
      </c>
      <c r="BE376" s="57">
        <v>164</v>
      </c>
      <c r="BF376" s="95">
        <v>0.51313321820334323</v>
      </c>
      <c r="BG376" s="58">
        <v>0.49215032038263806</v>
      </c>
      <c r="BH376" s="58">
        <v>0.42749405813268704</v>
      </c>
      <c r="BI376" s="58">
        <v>0.37921863744496531</v>
      </c>
      <c r="BJ376" s="57">
        <v>103</v>
      </c>
      <c r="BK376" s="57">
        <v>103</v>
      </c>
      <c r="BL376" s="57">
        <v>133</v>
      </c>
      <c r="BM376" s="57">
        <v>163</v>
      </c>
      <c r="BN376" s="58">
        <v>0.49261766208301522</v>
      </c>
      <c r="BO376" s="58">
        <v>0.49244871306665083</v>
      </c>
      <c r="BP376" s="58">
        <v>0.4284757062911162</v>
      </c>
      <c r="BQ376" s="58">
        <v>0.38052342611987011</v>
      </c>
      <c r="BR376" s="36">
        <v>2.25</v>
      </c>
      <c r="BS376" s="36">
        <v>3.15</v>
      </c>
      <c r="BT376" s="36">
        <v>0.35296</v>
      </c>
      <c r="BU376" s="36">
        <v>0.53952</v>
      </c>
      <c r="BV376" s="36">
        <v>0.60868486072407602</v>
      </c>
      <c r="BW376" s="36">
        <v>0.65315000000000001</v>
      </c>
    </row>
    <row r="377" spans="1:75" s="36" customFormat="1" ht="16.75" customHeight="1" x14ac:dyDescent="0.2">
      <c r="A377" s="36" t="s">
        <v>650</v>
      </c>
      <c r="B377" s="36">
        <v>2025020157</v>
      </c>
      <c r="C377" s="35">
        <v>45958</v>
      </c>
      <c r="D377" s="45" t="s">
        <v>9</v>
      </c>
      <c r="E377" s="36" t="s">
        <v>33</v>
      </c>
      <c r="F377" s="45">
        <v>1</v>
      </c>
      <c r="G377" s="45">
        <v>1</v>
      </c>
      <c r="H377" s="36" t="s">
        <v>47</v>
      </c>
      <c r="I377" s="36" t="s">
        <v>356</v>
      </c>
      <c r="J377" s="46" t="s">
        <v>169</v>
      </c>
      <c r="K377" s="47">
        <v>2.98</v>
      </c>
      <c r="L377" s="48">
        <v>0.15</v>
      </c>
      <c r="M377" s="49">
        <v>0.1</v>
      </c>
      <c r="N377" s="36">
        <v>2.9999999999999898</v>
      </c>
      <c r="O377" s="36">
        <v>2.9999999999999898</v>
      </c>
      <c r="P377" s="70">
        <v>3.61</v>
      </c>
      <c r="Q377" s="36">
        <v>2.42</v>
      </c>
      <c r="R377" s="50">
        <v>3.1474729506787802</v>
      </c>
      <c r="S377" s="50">
        <v>3.245793092397546</v>
      </c>
      <c r="T377" s="50">
        <v>3.7874591173168111</v>
      </c>
      <c r="U377" s="50">
        <v>2.6182730945340293</v>
      </c>
      <c r="V377" s="50">
        <v>1.048</v>
      </c>
      <c r="W377" s="50">
        <v>1.0491546019013618</v>
      </c>
      <c r="X377" s="50">
        <v>0.93959731543624159</v>
      </c>
      <c r="Y377" s="50">
        <v>1.0067114093959733</v>
      </c>
      <c r="Z377" s="50">
        <v>0.96336129837881057</v>
      </c>
      <c r="AA377" s="51">
        <v>1</v>
      </c>
      <c r="AB377" s="51">
        <v>1</v>
      </c>
      <c r="AC377" s="51">
        <v>1</v>
      </c>
      <c r="AD377" s="51">
        <v>1</v>
      </c>
      <c r="AE377" s="51">
        <v>1</v>
      </c>
      <c r="AF377" s="51">
        <v>1</v>
      </c>
      <c r="AG377" s="52">
        <v>0.99</v>
      </c>
      <c r="AH377" s="52">
        <v>1</v>
      </c>
      <c r="AI377" s="53">
        <v>285</v>
      </c>
      <c r="AJ377" s="53">
        <v>219</v>
      </c>
      <c r="AK377" s="51">
        <v>2.93</v>
      </c>
      <c r="AL377" s="51">
        <v>2.9722207351013874</v>
      </c>
      <c r="AM377" s="51">
        <v>3.02</v>
      </c>
      <c r="AN377" s="51">
        <v>3.0538689638596317</v>
      </c>
      <c r="AO377" s="51">
        <v>2.8233649025994874</v>
      </c>
      <c r="AP377" s="51">
        <v>2.8688908843737253</v>
      </c>
      <c r="AQ377" s="51">
        <v>2.9093511211040077</v>
      </c>
      <c r="AR377" s="67">
        <v>0</v>
      </c>
      <c r="AS377" s="96"/>
      <c r="AT377" s="54">
        <v>2.7617467774716631</v>
      </c>
      <c r="AU377" s="54">
        <v>2.8102574503684181</v>
      </c>
      <c r="AV377" s="55">
        <v>2.7927166135309696</v>
      </c>
      <c r="AW377" s="55">
        <v>2.7824331191766514</v>
      </c>
      <c r="AX377" s="56">
        <v>-0.2382532225283267</v>
      </c>
      <c r="AY377" s="56">
        <v>-0.18974254963157167</v>
      </c>
      <c r="AZ377" s="56">
        <v>-0.42799577215989837</v>
      </c>
      <c r="BA377" s="56">
        <v>-4.8510672896755036E-2</v>
      </c>
      <c r="BB377" s="61">
        <v>105</v>
      </c>
      <c r="BC377" s="57">
        <v>-103</v>
      </c>
      <c r="BD377" s="57">
        <v>-134</v>
      </c>
      <c r="BE377" s="57">
        <v>-164</v>
      </c>
      <c r="BF377" s="95">
        <v>0.48686678179665677</v>
      </c>
      <c r="BG377" s="58">
        <v>0.50784967961736194</v>
      </c>
      <c r="BH377" s="58">
        <v>0.57250594186731296</v>
      </c>
      <c r="BI377" s="58">
        <v>0.62078136255503469</v>
      </c>
      <c r="BJ377" s="57">
        <v>-103</v>
      </c>
      <c r="BK377" s="57">
        <v>-103</v>
      </c>
      <c r="BL377" s="57">
        <v>-133</v>
      </c>
      <c r="BM377" s="57">
        <v>-163</v>
      </c>
      <c r="BN377" s="58">
        <v>0.50738233791698484</v>
      </c>
      <c r="BO377" s="58">
        <v>0.50755128693334917</v>
      </c>
      <c r="BP377" s="58">
        <v>0.5715242937088838</v>
      </c>
      <c r="BQ377" s="58">
        <v>0.61947657388012989</v>
      </c>
      <c r="BR377" s="36">
        <v>2.25</v>
      </c>
      <c r="BS377" s="36">
        <v>3.2</v>
      </c>
      <c r="BT377" s="36">
        <v>0.34505000000000002</v>
      </c>
      <c r="BU377" s="36">
        <v>0.52966999999999997</v>
      </c>
      <c r="BV377" s="36">
        <v>0.59918098621025095</v>
      </c>
      <c r="BW377" s="36">
        <v>0.64568000000000003</v>
      </c>
    </row>
    <row r="378" spans="1:75" s="36" customFormat="1" ht="16.75" customHeight="1" x14ac:dyDescent="0.2">
      <c r="A378" s="36" t="s">
        <v>651</v>
      </c>
      <c r="B378" s="36">
        <v>2025020158</v>
      </c>
      <c r="C378" s="35">
        <v>45958</v>
      </c>
      <c r="D378" s="45" t="s">
        <v>6</v>
      </c>
      <c r="E378" s="36" t="s">
        <v>30</v>
      </c>
      <c r="F378" s="45">
        <v>2</v>
      </c>
      <c r="G378" s="45">
        <v>0</v>
      </c>
      <c r="H378" s="36" t="s">
        <v>107</v>
      </c>
      <c r="I378" s="36" t="s">
        <v>495</v>
      </c>
      <c r="J378" s="46" t="s">
        <v>161</v>
      </c>
      <c r="K378" s="47">
        <v>2.98</v>
      </c>
      <c r="L378" s="48">
        <v>0.15</v>
      </c>
      <c r="M378" s="49">
        <v>0.1</v>
      </c>
      <c r="N378" s="36">
        <v>2.8999999999999901</v>
      </c>
      <c r="O378" s="36">
        <v>2.8999999999999901</v>
      </c>
      <c r="P378" s="70">
        <v>2.8</v>
      </c>
      <c r="Q378" s="36">
        <v>1.82</v>
      </c>
      <c r="R378" s="50">
        <v>2.8969287351683666</v>
      </c>
      <c r="S378" s="50">
        <v>3.0243578878534176</v>
      </c>
      <c r="T378" s="50">
        <v>2.7970346408522255</v>
      </c>
      <c r="U378" s="50">
        <v>1.8980452951355997</v>
      </c>
      <c r="V378" s="50">
        <v>1.0649999999999999</v>
      </c>
      <c r="W378" s="50">
        <v>1.0082621487897616</v>
      </c>
      <c r="X378" s="50">
        <v>0.98322147651006719</v>
      </c>
      <c r="Y378" s="50">
        <v>0.97315436241610731</v>
      </c>
      <c r="Z378" s="50">
        <v>1</v>
      </c>
      <c r="AA378" s="51">
        <v>0.99</v>
      </c>
      <c r="AB378" s="51">
        <v>1</v>
      </c>
      <c r="AC378" s="51">
        <v>1</v>
      </c>
      <c r="AD378" s="51">
        <v>1</v>
      </c>
      <c r="AE378" s="51">
        <v>1</v>
      </c>
      <c r="AF378" s="51">
        <v>1</v>
      </c>
      <c r="AG378" s="52">
        <v>1</v>
      </c>
      <c r="AH378" s="52">
        <v>1</v>
      </c>
      <c r="AI378" s="53">
        <v>273</v>
      </c>
      <c r="AJ378" s="53">
        <v>231</v>
      </c>
      <c r="AK378" s="51">
        <v>2.8</v>
      </c>
      <c r="AL378" s="51">
        <v>2.8130408988605127</v>
      </c>
      <c r="AM378" s="51">
        <v>3.07</v>
      </c>
      <c r="AN378" s="51">
        <v>3.0631536831780122</v>
      </c>
      <c r="AO378" s="51">
        <v>3.0692443137541723</v>
      </c>
      <c r="AP378" s="51">
        <v>3.0625113498690588</v>
      </c>
      <c r="AQ378" s="51">
        <v>3.07</v>
      </c>
      <c r="AR378" s="67">
        <v>0</v>
      </c>
      <c r="AS378" s="96"/>
      <c r="AT378" s="54">
        <v>2.9310927169530201</v>
      </c>
      <c r="AU378" s="54">
        <v>2.9571105369127513</v>
      </c>
      <c r="AV378" s="55">
        <v>2.9310927169530201</v>
      </c>
      <c r="AW378" s="55">
        <v>2.9437653644618775</v>
      </c>
      <c r="AX378" s="56">
        <v>3.1092716953029953E-2</v>
      </c>
      <c r="AY378" s="56">
        <v>5.7110536912761134E-2</v>
      </c>
      <c r="AZ378" s="56">
        <v>8.8203253865791087E-2</v>
      </c>
      <c r="BA378" s="56">
        <v>-2.6017819959731181E-2</v>
      </c>
      <c r="BB378" s="61">
        <v>104</v>
      </c>
      <c r="BC378" s="57">
        <v>-119</v>
      </c>
      <c r="BD378" s="57">
        <v>106</v>
      </c>
      <c r="BE378" s="57">
        <v>132</v>
      </c>
      <c r="BF378" s="95">
        <v>0.49081685320922513</v>
      </c>
      <c r="BG378" s="58">
        <v>0.543436923904833</v>
      </c>
      <c r="BH378" s="58">
        <v>0.4857744016189528</v>
      </c>
      <c r="BI378" s="58">
        <v>0.43131499408267648</v>
      </c>
      <c r="BJ378" s="57">
        <v>103</v>
      </c>
      <c r="BK378" s="57">
        <v>-118</v>
      </c>
      <c r="BL378" s="57">
        <v>107</v>
      </c>
      <c r="BM378" s="57">
        <v>133</v>
      </c>
      <c r="BN378" s="58">
        <v>0.49230098712623238</v>
      </c>
      <c r="BO378" s="58">
        <v>0.54149587124827825</v>
      </c>
      <c r="BP378" s="58">
        <v>0.48361169970099493</v>
      </c>
      <c r="BQ378" s="58">
        <v>0.42942446583139882</v>
      </c>
      <c r="BR378" s="36">
        <v>2.25</v>
      </c>
      <c r="BS378" s="36">
        <v>3.25</v>
      </c>
      <c r="BT378" s="36">
        <v>0.33768999999999999</v>
      </c>
      <c r="BU378" s="36">
        <v>0.52285999999999999</v>
      </c>
      <c r="BV378" s="36">
        <v>0.59259679028016998</v>
      </c>
      <c r="BW378" s="36">
        <v>0.64054</v>
      </c>
    </row>
    <row r="379" spans="1:75" s="36" customFormat="1" ht="16.75" customHeight="1" x14ac:dyDescent="0.2">
      <c r="A379" s="36" t="s">
        <v>652</v>
      </c>
      <c r="B379" s="36">
        <v>2025020158</v>
      </c>
      <c r="C379" s="35">
        <v>45958</v>
      </c>
      <c r="D379" s="45" t="s">
        <v>9</v>
      </c>
      <c r="E379" s="36" t="s">
        <v>12</v>
      </c>
      <c r="F379" s="45">
        <v>0</v>
      </c>
      <c r="G379" s="45">
        <v>2</v>
      </c>
      <c r="H379" s="36" t="s">
        <v>106</v>
      </c>
      <c r="I379" s="36" t="s">
        <v>419</v>
      </c>
      <c r="J379" s="46" t="s">
        <v>186</v>
      </c>
      <c r="K379" s="47">
        <v>2.98</v>
      </c>
      <c r="L379" s="48">
        <v>0.15</v>
      </c>
      <c r="M379" s="49">
        <v>0.1</v>
      </c>
      <c r="N379" s="36">
        <v>2.8999999999999901</v>
      </c>
      <c r="O379" s="36">
        <v>2.8999999999999901</v>
      </c>
      <c r="P379" s="70">
        <v>1.82</v>
      </c>
      <c r="Q379" s="36">
        <v>2.8</v>
      </c>
      <c r="R379" s="50">
        <v>2.7997475952050199</v>
      </c>
      <c r="S379" s="50">
        <v>3.1232904826566315</v>
      </c>
      <c r="T379" s="50">
        <v>1.7570829735424671</v>
      </c>
      <c r="U379" s="50">
        <v>3.0155908108408958</v>
      </c>
      <c r="V379" s="50">
        <v>1.01</v>
      </c>
      <c r="W379" s="50">
        <v>1.0054419613311261</v>
      </c>
      <c r="X379" s="50">
        <v>1.0302013422818792</v>
      </c>
      <c r="Y379" s="50">
        <v>0.93959731543624159</v>
      </c>
      <c r="Z379" s="50">
        <v>0.99</v>
      </c>
      <c r="AA379" s="51">
        <v>0.98</v>
      </c>
      <c r="AB379" s="51">
        <v>1.02</v>
      </c>
      <c r="AC379" s="51">
        <v>1</v>
      </c>
      <c r="AD379" s="51">
        <v>1</v>
      </c>
      <c r="AE379" s="51">
        <v>1</v>
      </c>
      <c r="AF379" s="51">
        <v>1</v>
      </c>
      <c r="AG379" s="52">
        <v>1</v>
      </c>
      <c r="AH379" s="52">
        <v>1</v>
      </c>
      <c r="AI379" s="53">
        <v>296</v>
      </c>
      <c r="AJ379" s="53">
        <v>230</v>
      </c>
      <c r="AK379" s="51">
        <v>2.9</v>
      </c>
      <c r="AL379" s="51">
        <v>2.8693221699558147</v>
      </c>
      <c r="AM379" s="51">
        <v>2.93</v>
      </c>
      <c r="AN379" s="51">
        <v>2.9589935723984948</v>
      </c>
      <c r="AO379" s="51">
        <v>2.8604461113112825</v>
      </c>
      <c r="AP379" s="51">
        <v>2.8951878312890997</v>
      </c>
      <c r="AQ379" s="51">
        <v>2.9007000000000001</v>
      </c>
      <c r="AR379" s="67">
        <v>0</v>
      </c>
      <c r="AS379" s="96"/>
      <c r="AT379" s="54">
        <v>2.9571105369127513</v>
      </c>
      <c r="AU379" s="54">
        <v>2.9310927169530201</v>
      </c>
      <c r="AV379" s="55">
        <v>2.9437653644618775</v>
      </c>
      <c r="AW379" s="55">
        <v>2.9310927169530201</v>
      </c>
      <c r="AX379" s="56">
        <v>5.7110536912761134E-2</v>
      </c>
      <c r="AY379" s="56">
        <v>3.1092716953029953E-2</v>
      </c>
      <c r="AZ379" s="56">
        <v>8.8203253865791087E-2</v>
      </c>
      <c r="BA379" s="56">
        <v>2.6017819959731181E-2</v>
      </c>
      <c r="BB379" s="61">
        <v>-104</v>
      </c>
      <c r="BC379" s="57">
        <v>119</v>
      </c>
      <c r="BD379" s="57">
        <v>-106</v>
      </c>
      <c r="BE379" s="57">
        <v>-132</v>
      </c>
      <c r="BF379" s="95">
        <v>0.50918314679077481</v>
      </c>
      <c r="BG379" s="58">
        <v>0.456563076095167</v>
      </c>
      <c r="BH379" s="58">
        <v>0.5142255983810472</v>
      </c>
      <c r="BI379" s="58">
        <v>0.56868500591732352</v>
      </c>
      <c r="BJ379" s="57">
        <v>-103</v>
      </c>
      <c r="BK379" s="57">
        <v>118</v>
      </c>
      <c r="BL379" s="57">
        <v>-107</v>
      </c>
      <c r="BM379" s="57">
        <v>-133</v>
      </c>
      <c r="BN379" s="58">
        <v>0.50769901287376762</v>
      </c>
      <c r="BO379" s="58">
        <v>0.4585041287517217</v>
      </c>
      <c r="BP379" s="58">
        <v>0.51638830029900507</v>
      </c>
      <c r="BQ379" s="58">
        <v>0.57057553416860118</v>
      </c>
      <c r="BR379" s="36">
        <v>2.25</v>
      </c>
      <c r="BS379" s="36">
        <v>3.3</v>
      </c>
      <c r="BT379" s="36">
        <v>0.33206999999999998</v>
      </c>
      <c r="BU379" s="36">
        <v>0.51615999999999995</v>
      </c>
      <c r="BV379" s="36">
        <v>0.58453280183006195</v>
      </c>
      <c r="BW379" s="36">
        <v>0.63312999999999997</v>
      </c>
    </row>
    <row r="380" spans="1:75" s="36" customFormat="1" ht="16.75" customHeight="1" x14ac:dyDescent="0.2">
      <c r="A380" s="36" t="s">
        <v>653</v>
      </c>
      <c r="B380" s="36">
        <v>2025020159</v>
      </c>
      <c r="C380" s="35">
        <v>45958</v>
      </c>
      <c r="D380" s="45" t="s">
        <v>6</v>
      </c>
      <c r="E380" s="36" t="s">
        <v>49</v>
      </c>
      <c r="F380" s="45">
        <v>2</v>
      </c>
      <c r="G380" s="45">
        <v>1</v>
      </c>
      <c r="H380" s="36" t="s">
        <v>44</v>
      </c>
      <c r="I380" s="36" t="s">
        <v>350</v>
      </c>
      <c r="J380" s="46" t="s">
        <v>197</v>
      </c>
      <c r="K380" s="47">
        <v>2.98</v>
      </c>
      <c r="L380" s="48">
        <v>0.15</v>
      </c>
      <c r="M380" s="49">
        <v>0.1</v>
      </c>
      <c r="N380" s="36">
        <v>2.7499999999999898</v>
      </c>
      <c r="O380" s="36">
        <v>2.8999999999999901</v>
      </c>
      <c r="P380" s="70">
        <v>3.15</v>
      </c>
      <c r="Q380" s="36">
        <v>3.93</v>
      </c>
      <c r="R380" s="50">
        <v>3.0900529999794708</v>
      </c>
      <c r="S380" s="50">
        <v>2.6882035600227074</v>
      </c>
      <c r="T380" s="50">
        <v>3.5395152545219526</v>
      </c>
      <c r="U380" s="50">
        <v>3.6429793072031988</v>
      </c>
      <c r="V380" s="50">
        <v>0.96</v>
      </c>
      <c r="W380" s="50">
        <v>0.96305398776725637</v>
      </c>
      <c r="X380" s="50">
        <v>0.94295302013422821</v>
      </c>
      <c r="Y380" s="50">
        <v>1.0838926174496644</v>
      </c>
      <c r="Z380" s="50">
        <v>0.98320944204962091</v>
      </c>
      <c r="AA380" s="51">
        <v>0.98</v>
      </c>
      <c r="AB380" s="51">
        <v>1.02</v>
      </c>
      <c r="AC380" s="51">
        <v>1</v>
      </c>
      <c r="AD380" s="51">
        <v>1</v>
      </c>
      <c r="AE380" s="51">
        <v>1</v>
      </c>
      <c r="AF380" s="51">
        <v>1</v>
      </c>
      <c r="AG380" s="52">
        <v>1.01</v>
      </c>
      <c r="AH380" s="52">
        <v>1</v>
      </c>
      <c r="AI380" s="53">
        <v>271</v>
      </c>
      <c r="AJ380" s="53">
        <v>206</v>
      </c>
      <c r="AK380" s="51">
        <v>3.0560331758213435</v>
      </c>
      <c r="AL380" s="51">
        <v>3.0678780832631998</v>
      </c>
      <c r="AM380" s="51">
        <v>2.9</v>
      </c>
      <c r="AN380" s="51">
        <v>2.868230534003406</v>
      </c>
      <c r="AO380" s="51">
        <v>2.8393471711730225</v>
      </c>
      <c r="AP380" s="51">
        <v>2.809905163851929</v>
      </c>
      <c r="AQ380" s="51">
        <v>2.8513073819439008</v>
      </c>
      <c r="AR380" s="67">
        <v>0</v>
      </c>
      <c r="AS380" s="96"/>
      <c r="AT380" s="54">
        <v>2.6834461134440155</v>
      </c>
      <c r="AU380" s="54">
        <v>3.1973994355537831</v>
      </c>
      <c r="AV380" s="55">
        <v>2.6568773400435797</v>
      </c>
      <c r="AW380" s="55">
        <v>3.1910529870466768</v>
      </c>
      <c r="AX380" s="56">
        <v>-6.6553886555974273E-2</v>
      </c>
      <c r="AY380" s="56">
        <v>0.297399435553793</v>
      </c>
      <c r="AZ380" s="56">
        <v>0.23084554899781873</v>
      </c>
      <c r="BA380" s="56">
        <v>-0.36395332210976727</v>
      </c>
      <c r="BB380" s="61">
        <v>141</v>
      </c>
      <c r="BC380" s="57">
        <v>-118</v>
      </c>
      <c r="BD380" s="57">
        <v>107</v>
      </c>
      <c r="BE380" s="57">
        <v>134</v>
      </c>
      <c r="BF380" s="95">
        <v>0.41465538887322584</v>
      </c>
      <c r="BG380" s="58">
        <v>0.54233026794207206</v>
      </c>
      <c r="BH380" s="58">
        <v>0.4826337694282018</v>
      </c>
      <c r="BI380" s="58">
        <v>0.42694264845501861</v>
      </c>
      <c r="BJ380" s="57">
        <v>143</v>
      </c>
      <c r="BK380" s="57">
        <v>-116</v>
      </c>
      <c r="BL380" s="57">
        <v>109</v>
      </c>
      <c r="BM380" s="57">
        <v>137</v>
      </c>
      <c r="BN380" s="58">
        <v>0.41211535249746201</v>
      </c>
      <c r="BO380" s="58">
        <v>0.53751842945467687</v>
      </c>
      <c r="BP380" s="58">
        <v>0.47739332474014062</v>
      </c>
      <c r="BQ380" s="58">
        <v>0.4224681379075258</v>
      </c>
      <c r="BR380" s="36">
        <v>2.25</v>
      </c>
      <c r="BS380" s="36">
        <v>3.35</v>
      </c>
      <c r="BT380" s="36">
        <v>0.32511000000000001</v>
      </c>
      <c r="BU380" s="36">
        <v>0.50544999999999995</v>
      </c>
      <c r="BV380" s="36">
        <v>0.57193129356386296</v>
      </c>
      <c r="BW380" s="36">
        <v>0.62168999999999996</v>
      </c>
    </row>
    <row r="381" spans="1:75" s="36" customFormat="1" ht="16.75" customHeight="1" x14ac:dyDescent="0.2">
      <c r="A381" s="36" t="s">
        <v>654</v>
      </c>
      <c r="B381" s="36">
        <v>2025020159</v>
      </c>
      <c r="C381" s="35">
        <v>45958</v>
      </c>
      <c r="D381" s="45" t="s">
        <v>9</v>
      </c>
      <c r="E381" s="36" t="s">
        <v>34</v>
      </c>
      <c r="F381" s="45">
        <v>1</v>
      </c>
      <c r="G381" s="45">
        <v>2</v>
      </c>
      <c r="H381" s="36" t="s">
        <v>45</v>
      </c>
      <c r="I381" s="36" t="s">
        <v>362</v>
      </c>
      <c r="J381" s="46" t="s">
        <v>160</v>
      </c>
      <c r="K381" s="47">
        <v>2.98</v>
      </c>
      <c r="L381" s="48">
        <v>0.15</v>
      </c>
      <c r="M381" s="49">
        <v>0.1</v>
      </c>
      <c r="N381" s="36">
        <v>2.8999999999999901</v>
      </c>
      <c r="O381" s="36">
        <v>2.7499999999999898</v>
      </c>
      <c r="P381" s="70">
        <v>3.93</v>
      </c>
      <c r="Q381" s="36">
        <v>3.15</v>
      </c>
      <c r="R381" s="50">
        <v>2.8766867981392421</v>
      </c>
      <c r="S381" s="50">
        <v>2.8992663038626616</v>
      </c>
      <c r="T381" s="50">
        <v>3.8984065919611242</v>
      </c>
      <c r="U381" s="50">
        <v>3.3209777662426974</v>
      </c>
      <c r="V381" s="50">
        <v>1.0349999999999999</v>
      </c>
      <c r="W381" s="50">
        <v>1.0329456510400874</v>
      </c>
      <c r="X381" s="50">
        <v>0.97315436241610731</v>
      </c>
      <c r="Y381" s="50">
        <v>1.0255144885306522</v>
      </c>
      <c r="Z381" s="50">
        <v>0.98</v>
      </c>
      <c r="AA381" s="51">
        <v>0.98</v>
      </c>
      <c r="AB381" s="51">
        <v>1</v>
      </c>
      <c r="AC381" s="51">
        <v>1</v>
      </c>
      <c r="AD381" s="51">
        <v>1</v>
      </c>
      <c r="AE381" s="51">
        <v>1</v>
      </c>
      <c r="AF381" s="51">
        <v>1</v>
      </c>
      <c r="AG381" s="52">
        <v>1</v>
      </c>
      <c r="AH381" s="52">
        <v>1</v>
      </c>
      <c r="AI381" s="53">
        <v>288</v>
      </c>
      <c r="AJ381" s="53">
        <v>233</v>
      </c>
      <c r="AK381" s="51">
        <v>3.23</v>
      </c>
      <c r="AL381" s="51">
        <v>3.1923288166282142</v>
      </c>
      <c r="AM381" s="51">
        <v>2.81</v>
      </c>
      <c r="AN381" s="51">
        <v>2.8233899455793994</v>
      </c>
      <c r="AO381" s="51">
        <v>2.7278895903092621</v>
      </c>
      <c r="AP381" s="51">
        <v>2.7448982984306838</v>
      </c>
      <c r="AQ381" s="51">
        <v>2.7538</v>
      </c>
      <c r="AR381" s="67">
        <v>0</v>
      </c>
      <c r="AS381" s="96"/>
      <c r="AT381" s="54">
        <v>3.1973994355537831</v>
      </c>
      <c r="AU381" s="54">
        <v>2.6834461134440155</v>
      </c>
      <c r="AV381" s="55">
        <v>3.1910529870466768</v>
      </c>
      <c r="AW381" s="55">
        <v>2.6568773400435797</v>
      </c>
      <c r="AX381" s="56">
        <v>0.297399435553793</v>
      </c>
      <c r="AY381" s="56">
        <v>-6.6553886555974273E-2</v>
      </c>
      <c r="AZ381" s="56">
        <v>0.23084554899781873</v>
      </c>
      <c r="BA381" s="56">
        <v>0.36395332210976727</v>
      </c>
      <c r="BB381" s="61">
        <v>-141</v>
      </c>
      <c r="BC381" s="57">
        <v>118</v>
      </c>
      <c r="BD381" s="57">
        <v>-107</v>
      </c>
      <c r="BE381" s="57">
        <v>-134</v>
      </c>
      <c r="BF381" s="95">
        <v>0.58534461112677416</v>
      </c>
      <c r="BG381" s="58">
        <v>0.45766973205792794</v>
      </c>
      <c r="BH381" s="58">
        <v>0.5173662305717982</v>
      </c>
      <c r="BI381" s="58">
        <v>0.57305735154498139</v>
      </c>
      <c r="BJ381" s="57">
        <v>-143</v>
      </c>
      <c r="BK381" s="57">
        <v>116</v>
      </c>
      <c r="BL381" s="57">
        <v>-109</v>
      </c>
      <c r="BM381" s="57">
        <v>-137</v>
      </c>
      <c r="BN381" s="58">
        <v>0.58788464750253799</v>
      </c>
      <c r="BO381" s="58">
        <v>0.46248157054532318</v>
      </c>
      <c r="BP381" s="58">
        <v>0.52260667525985938</v>
      </c>
      <c r="BQ381" s="58">
        <v>0.5775318620924742</v>
      </c>
      <c r="BR381" s="36">
        <v>2.25</v>
      </c>
      <c r="BS381" s="36">
        <v>3.4</v>
      </c>
      <c r="BT381" s="36">
        <v>0.31817000000000001</v>
      </c>
      <c r="BU381" s="36">
        <v>0.50026000000000004</v>
      </c>
      <c r="BV381" s="36">
        <v>0.56571939069762101</v>
      </c>
      <c r="BW381" s="36">
        <v>0.61597000000000002</v>
      </c>
    </row>
    <row r="382" spans="1:75" s="36" customFormat="1" ht="16.75" customHeight="1" x14ac:dyDescent="0.2">
      <c r="A382" s="36" t="s">
        <v>655</v>
      </c>
      <c r="B382" s="36">
        <v>2025020160</v>
      </c>
      <c r="C382" s="35">
        <v>45958</v>
      </c>
      <c r="D382" s="45" t="s">
        <v>6</v>
      </c>
      <c r="E382" s="36" t="s">
        <v>39</v>
      </c>
      <c r="F382" s="45">
        <v>0</v>
      </c>
      <c r="G382" s="45">
        <v>1</v>
      </c>
      <c r="H382" s="36" t="s">
        <v>26</v>
      </c>
      <c r="I382" s="36" t="s">
        <v>338</v>
      </c>
      <c r="J382" s="36" t="s">
        <v>179</v>
      </c>
      <c r="K382" s="47">
        <v>2.98</v>
      </c>
      <c r="L382" s="48">
        <v>0.15</v>
      </c>
      <c r="M382" s="49">
        <v>0.1</v>
      </c>
      <c r="N382" s="36">
        <v>3.19999999999999</v>
      </c>
      <c r="O382" s="36">
        <v>2.6499999999999901</v>
      </c>
      <c r="P382" s="70">
        <v>2.23</v>
      </c>
      <c r="Q382" s="36">
        <v>2.16</v>
      </c>
      <c r="R382" s="50">
        <v>3.1355289207155028</v>
      </c>
      <c r="S382" s="50">
        <v>2.8715561821965268</v>
      </c>
      <c r="T382" s="50">
        <v>2.1850717166236229</v>
      </c>
      <c r="U382" s="50">
        <v>2.3405891900168005</v>
      </c>
      <c r="V382" s="50">
        <v>0.95</v>
      </c>
      <c r="W382" s="50">
        <v>0.92554174501717079</v>
      </c>
      <c r="X382" s="50">
        <v>1.1409395973154361</v>
      </c>
      <c r="Y382" s="50">
        <v>0.88252206440642345</v>
      </c>
      <c r="Z382" s="50">
        <v>0.97499804848390192</v>
      </c>
      <c r="AA382" s="51">
        <v>0.97499999999999998</v>
      </c>
      <c r="AB382" s="51">
        <v>1.0149999999999999</v>
      </c>
      <c r="AC382" s="51">
        <v>1</v>
      </c>
      <c r="AD382" s="51">
        <v>1</v>
      </c>
      <c r="AE382" s="51">
        <v>1</v>
      </c>
      <c r="AF382" s="51">
        <v>1</v>
      </c>
      <c r="AG382" s="52">
        <v>1</v>
      </c>
      <c r="AH382" s="52">
        <v>1</v>
      </c>
      <c r="AI382" s="53">
        <v>299</v>
      </c>
      <c r="AJ382" s="53">
        <v>228</v>
      </c>
      <c r="AK382" s="51">
        <v>2.96</v>
      </c>
      <c r="AL382" s="51">
        <v>2.9720724800459473</v>
      </c>
      <c r="AM382" s="51">
        <v>2.93</v>
      </c>
      <c r="AN382" s="51">
        <v>2.9212334273294789</v>
      </c>
      <c r="AO382" s="51">
        <v>2.8560476124907277</v>
      </c>
      <c r="AP382" s="51">
        <v>2.8476047216801428</v>
      </c>
      <c r="AQ382" s="51">
        <v>2.8567442820578326</v>
      </c>
      <c r="AR382" s="67">
        <v>0</v>
      </c>
      <c r="AS382" s="96"/>
      <c r="AT382" s="54">
        <v>3.0231736098148776</v>
      </c>
      <c r="AU382" s="54">
        <v>2.6869048071622768</v>
      </c>
      <c r="AV382" s="55">
        <v>3.0231736098148776</v>
      </c>
      <c r="AW382" s="55">
        <v>2.7444935776849806</v>
      </c>
      <c r="AX382" s="56">
        <v>-0.17682639018511237</v>
      </c>
      <c r="AY382" s="56">
        <v>3.6904807162286613E-2</v>
      </c>
      <c r="AZ382" s="56">
        <v>-0.13992158302282576</v>
      </c>
      <c r="BA382" s="56">
        <v>-0.21373119734739898</v>
      </c>
      <c r="BB382" s="61">
        <v>-127</v>
      </c>
      <c r="BC382" s="57">
        <v>-106</v>
      </c>
      <c r="BD382" s="57">
        <v>121</v>
      </c>
      <c r="BE382" s="57">
        <v>150</v>
      </c>
      <c r="BF382" s="95">
        <v>0.55976219999158439</v>
      </c>
      <c r="BG382" s="58">
        <v>0.51447557948536138</v>
      </c>
      <c r="BH382" s="58">
        <v>0.4520926720535241</v>
      </c>
      <c r="BI382" s="58">
        <v>0.40062092328184251</v>
      </c>
      <c r="BJ382" s="57">
        <v>-121</v>
      </c>
      <c r="BK382" s="57">
        <v>-110</v>
      </c>
      <c r="BL382" s="57">
        <v>116</v>
      </c>
      <c r="BM382" s="57">
        <v>144</v>
      </c>
      <c r="BN382" s="58">
        <v>0.54839476775939344</v>
      </c>
      <c r="BO382" s="58">
        <v>0.52382282920046097</v>
      </c>
      <c r="BP382" s="58">
        <v>0.4629333460517937</v>
      </c>
      <c r="BQ382" s="58">
        <v>0.41044882271800165</v>
      </c>
      <c r="BR382" s="36">
        <v>2.25</v>
      </c>
      <c r="BS382" s="36">
        <v>3.45</v>
      </c>
      <c r="BT382" s="36">
        <v>0.31103999999999998</v>
      </c>
      <c r="BU382" s="36">
        <v>0.49043999999999999</v>
      </c>
      <c r="BV382" s="36">
        <v>0.55526119149514297</v>
      </c>
      <c r="BW382" s="36">
        <v>0.60718000000000005</v>
      </c>
    </row>
    <row r="383" spans="1:75" s="36" customFormat="1" ht="16.75" customHeight="1" x14ac:dyDescent="0.2">
      <c r="A383" s="36" t="s">
        <v>656</v>
      </c>
      <c r="B383" s="36">
        <v>2025020160</v>
      </c>
      <c r="C383" s="35">
        <v>45958</v>
      </c>
      <c r="D383" s="45" t="s">
        <v>9</v>
      </c>
      <c r="E383" s="36" t="s">
        <v>14</v>
      </c>
      <c r="F383" s="45">
        <v>1</v>
      </c>
      <c r="G383" s="45">
        <v>0</v>
      </c>
      <c r="H383" s="36" t="s">
        <v>27</v>
      </c>
      <c r="I383" s="36" t="s">
        <v>328</v>
      </c>
      <c r="J383" s="46" t="s">
        <v>155</v>
      </c>
      <c r="K383" s="47">
        <v>2.98</v>
      </c>
      <c r="L383" s="48">
        <v>0.15</v>
      </c>
      <c r="M383" s="49">
        <v>0.1</v>
      </c>
      <c r="N383" s="36">
        <v>2.6499999999999901</v>
      </c>
      <c r="O383" s="36">
        <v>3.19999999999999</v>
      </c>
      <c r="P383" s="70">
        <v>2.16</v>
      </c>
      <c r="Q383" s="36">
        <v>2.23</v>
      </c>
      <c r="R383" s="50">
        <v>2.5393671164995708</v>
      </c>
      <c r="S383" s="50">
        <v>3.6939703154652488</v>
      </c>
      <c r="T383" s="50">
        <v>2.069823762882677</v>
      </c>
      <c r="U383" s="50">
        <v>2.5742355635898533</v>
      </c>
      <c r="V383" s="50">
        <v>1.05</v>
      </c>
      <c r="W383" s="50">
        <v>1.0725047827848808</v>
      </c>
      <c r="X383" s="50">
        <v>0.98322147651006719</v>
      </c>
      <c r="Y383" s="50">
        <v>0.99328859060402686</v>
      </c>
      <c r="Z383" s="50">
        <v>0.96645247551951841</v>
      </c>
      <c r="AA383" s="51">
        <v>1</v>
      </c>
      <c r="AB383" s="51">
        <v>1</v>
      </c>
      <c r="AC383" s="51">
        <v>1</v>
      </c>
      <c r="AD383" s="51">
        <v>1</v>
      </c>
      <c r="AE383" s="51">
        <v>1</v>
      </c>
      <c r="AF383" s="51">
        <v>1</v>
      </c>
      <c r="AG383" s="52">
        <v>1</v>
      </c>
      <c r="AH383" s="52">
        <v>1</v>
      </c>
      <c r="AI383" s="53">
        <v>291</v>
      </c>
      <c r="AJ383" s="53">
        <v>249</v>
      </c>
      <c r="AK383" s="51">
        <v>2.6299157519311418</v>
      </c>
      <c r="AL383" s="51">
        <v>2.6092903063121526</v>
      </c>
      <c r="AM383" s="51">
        <v>3.4</v>
      </c>
      <c r="AN383" s="51">
        <v>3.4440955473197867</v>
      </c>
      <c r="AO383" s="51">
        <v>3.3780582712097846</v>
      </c>
      <c r="AP383" s="51">
        <v>3.4068565439098677</v>
      </c>
      <c r="AQ383" s="51">
        <v>3.2859384167663626</v>
      </c>
      <c r="AR383" s="67">
        <v>0</v>
      </c>
      <c r="AS383" s="96"/>
      <c r="AT383" s="54">
        <v>2.6869048071622768</v>
      </c>
      <c r="AU383" s="54">
        <v>3.0231736098148776</v>
      </c>
      <c r="AV383" s="55">
        <v>2.7444935776849806</v>
      </c>
      <c r="AW383" s="55">
        <v>3.0231736098148776</v>
      </c>
      <c r="AX383" s="56">
        <v>3.6904807162286613E-2</v>
      </c>
      <c r="AY383" s="56">
        <v>-0.17682639018511237</v>
      </c>
      <c r="AZ383" s="56">
        <v>-0.13992158302282576</v>
      </c>
      <c r="BA383" s="56">
        <v>0.21373119734739898</v>
      </c>
      <c r="BB383" s="61">
        <v>127</v>
      </c>
      <c r="BC383" s="57">
        <v>106</v>
      </c>
      <c r="BD383" s="57">
        <v>-121</v>
      </c>
      <c r="BE383" s="57">
        <v>-150</v>
      </c>
      <c r="BF383" s="95">
        <v>0.44023780000841561</v>
      </c>
      <c r="BG383" s="58">
        <v>0.48552442051463862</v>
      </c>
      <c r="BH383" s="58">
        <v>0.5479073279464759</v>
      </c>
      <c r="BI383" s="58">
        <v>0.59937907671815749</v>
      </c>
      <c r="BJ383" s="57">
        <v>121</v>
      </c>
      <c r="BK383" s="57">
        <v>110</v>
      </c>
      <c r="BL383" s="57">
        <v>-116</v>
      </c>
      <c r="BM383" s="57">
        <v>-144</v>
      </c>
      <c r="BN383" s="58">
        <v>0.45160523224060656</v>
      </c>
      <c r="BO383" s="58">
        <v>0.47617717079953897</v>
      </c>
      <c r="BP383" s="58">
        <v>0.5370666539482063</v>
      </c>
      <c r="BQ383" s="58">
        <v>0.58955117728199835</v>
      </c>
      <c r="BR383" s="36">
        <v>2.25</v>
      </c>
      <c r="BS383" s="36">
        <v>3.5</v>
      </c>
      <c r="BT383" s="36">
        <v>0.30641000000000002</v>
      </c>
      <c r="BU383" s="36">
        <v>0.47771999999999998</v>
      </c>
      <c r="BV383" s="36">
        <v>0.54291299209018995</v>
      </c>
      <c r="BW383" s="36">
        <v>0.5978</v>
      </c>
    </row>
    <row r="384" spans="1:75" s="36" customFormat="1" ht="16.75" customHeight="1" x14ac:dyDescent="0.2">
      <c r="A384" s="36" t="s">
        <v>657</v>
      </c>
      <c r="B384" s="36">
        <v>2025020161</v>
      </c>
      <c r="C384" s="35">
        <v>45958</v>
      </c>
      <c r="D384" s="45" t="s">
        <v>6</v>
      </c>
      <c r="E384" s="36" t="s">
        <v>4</v>
      </c>
      <c r="F384" s="45">
        <v>1</v>
      </c>
      <c r="G384" s="45">
        <v>1</v>
      </c>
      <c r="H384" s="36" t="s">
        <v>46</v>
      </c>
      <c r="I384" s="36" t="s">
        <v>330</v>
      </c>
      <c r="J384" s="46" t="s">
        <v>173</v>
      </c>
      <c r="K384" s="47">
        <v>2.98</v>
      </c>
      <c r="L384" s="48">
        <v>0.15</v>
      </c>
      <c r="M384" s="49">
        <v>0.1</v>
      </c>
      <c r="N384" s="36">
        <v>2.69999999999999</v>
      </c>
      <c r="O384" s="36">
        <v>3.3999999999999901</v>
      </c>
      <c r="P384" s="70">
        <v>3.58</v>
      </c>
      <c r="Q384" s="36">
        <v>4.3099999999999996</v>
      </c>
      <c r="R384" s="50">
        <v>3.1502063093115291</v>
      </c>
      <c r="S384" s="50">
        <v>2.8376086273754297</v>
      </c>
      <c r="T384" s="50">
        <v>4.1769402175315991</v>
      </c>
      <c r="U384" s="50">
        <v>3.5970862305847455</v>
      </c>
      <c r="V384" s="50">
        <v>0.95</v>
      </c>
      <c r="W384" s="50">
        <v>0.95302926576458757</v>
      </c>
      <c r="X384" s="50">
        <v>0.89932885906040272</v>
      </c>
      <c r="Y384" s="50">
        <v>1.1535906746281406</v>
      </c>
      <c r="Z384" s="50">
        <v>0.99</v>
      </c>
      <c r="AA384" s="51">
        <v>1</v>
      </c>
      <c r="AB384" s="51">
        <v>1</v>
      </c>
      <c r="AC384" s="51">
        <v>1</v>
      </c>
      <c r="AD384" s="51">
        <v>1</v>
      </c>
      <c r="AE384" s="51">
        <v>1</v>
      </c>
      <c r="AF384" s="51">
        <v>1</v>
      </c>
      <c r="AG384" s="52">
        <v>1</v>
      </c>
      <c r="AH384" s="52">
        <v>1</v>
      </c>
      <c r="AI384" s="53">
        <v>281</v>
      </c>
      <c r="AJ384" s="53">
        <v>10</v>
      </c>
      <c r="AK384" s="51">
        <v>3.1242705391073757</v>
      </c>
      <c r="AL384" s="51">
        <v>3.1435619132612995</v>
      </c>
      <c r="AM384" s="51">
        <v>2.71</v>
      </c>
      <c r="AN384" s="51">
        <v>2.7291412941063147</v>
      </c>
      <c r="AO384" s="51">
        <v>2.7376318539967741</v>
      </c>
      <c r="AP384" s="51">
        <v>2.7483719570625089</v>
      </c>
      <c r="AQ384" s="51">
        <v>2.6829000000000001</v>
      </c>
      <c r="AR384" s="67">
        <v>0</v>
      </c>
      <c r="AS384" s="96"/>
      <c r="AT384" s="54">
        <v>2.6692593263648923</v>
      </c>
      <c r="AU384" s="54">
        <v>3.2435269051659104</v>
      </c>
      <c r="AV384" s="55">
        <v>2.6692593263648923</v>
      </c>
      <c r="AW384" s="55">
        <v>3.2471003615894052</v>
      </c>
      <c r="AX384" s="56">
        <v>-3.0740673635097693E-2</v>
      </c>
      <c r="AY384" s="56">
        <v>-0.15647309483407978</v>
      </c>
      <c r="AZ384" s="56">
        <v>-0.18721376846917748</v>
      </c>
      <c r="BA384" s="56">
        <v>0.12573242119898209</v>
      </c>
      <c r="BB384" s="61">
        <v>146</v>
      </c>
      <c r="BC384" s="57">
        <v>-120</v>
      </c>
      <c r="BD384" s="57">
        <v>105</v>
      </c>
      <c r="BE384" s="57">
        <v>132</v>
      </c>
      <c r="BF384" s="95">
        <v>0.40670030031512661</v>
      </c>
      <c r="BG384" s="58">
        <v>0.54601502435135885</v>
      </c>
      <c r="BH384" s="58">
        <v>0.48735520006894728</v>
      </c>
      <c r="BI384" s="58">
        <v>0.43159139937038804</v>
      </c>
      <c r="BJ384" s="57">
        <v>146</v>
      </c>
      <c r="BK384" s="57">
        <v>-120</v>
      </c>
      <c r="BL384" s="57">
        <v>105</v>
      </c>
      <c r="BM384" s="57">
        <v>131</v>
      </c>
      <c r="BN384" s="58">
        <v>0.4062284087634318</v>
      </c>
      <c r="BO384" s="58">
        <v>0.5464630932055411</v>
      </c>
      <c r="BP384" s="58">
        <v>0.48790179580486215</v>
      </c>
      <c r="BQ384" s="58">
        <v>0.43210910571399364</v>
      </c>
      <c r="BR384" s="36">
        <v>2.25</v>
      </c>
      <c r="BS384" s="36">
        <v>3.55</v>
      </c>
      <c r="BT384" s="36">
        <v>0.30059999999999998</v>
      </c>
      <c r="BU384" s="36">
        <v>0.47192000000000001</v>
      </c>
      <c r="BV384" s="36">
        <v>0.53584040149424805</v>
      </c>
      <c r="BW384" s="36">
        <v>0.59121000000000001</v>
      </c>
    </row>
    <row r="385" spans="1:75" s="36" customFormat="1" ht="16.75" customHeight="1" x14ac:dyDescent="0.2">
      <c r="A385" s="36" t="s">
        <v>658</v>
      </c>
      <c r="B385" s="36">
        <v>2025020161</v>
      </c>
      <c r="C385" s="35">
        <v>45958</v>
      </c>
      <c r="D385" s="45" t="s">
        <v>9</v>
      </c>
      <c r="E385" s="36" t="s">
        <v>24</v>
      </c>
      <c r="F385" s="45">
        <v>1</v>
      </c>
      <c r="G385" s="45">
        <v>1</v>
      </c>
      <c r="H385" s="36" t="s">
        <v>47</v>
      </c>
      <c r="I385" s="36" t="s">
        <v>364</v>
      </c>
      <c r="J385" s="46" t="s">
        <v>158</v>
      </c>
      <c r="K385" s="47">
        <v>2.98</v>
      </c>
      <c r="L385" s="48">
        <v>0.15</v>
      </c>
      <c r="M385" s="49">
        <v>0.1</v>
      </c>
      <c r="N385" s="36">
        <v>3.3999999999999901</v>
      </c>
      <c r="O385" s="36">
        <v>2.69999999999999</v>
      </c>
      <c r="P385" s="70">
        <v>4.3099999999999996</v>
      </c>
      <c r="Q385" s="36">
        <v>3.58</v>
      </c>
      <c r="R385" s="50">
        <v>3.5995748248480695</v>
      </c>
      <c r="S385" s="50">
        <v>2.7022477097540309</v>
      </c>
      <c r="T385" s="50">
        <v>4.5629904397338894</v>
      </c>
      <c r="U385" s="50">
        <v>3.58298029663684</v>
      </c>
      <c r="V385" s="50">
        <v>1.048</v>
      </c>
      <c r="W385" s="50">
        <v>1.0491546019013618</v>
      </c>
      <c r="X385" s="50">
        <v>0.90939597315436238</v>
      </c>
      <c r="Y385" s="50">
        <v>1.0484129325863678</v>
      </c>
      <c r="Z385" s="50">
        <v>1</v>
      </c>
      <c r="AA385" s="51">
        <v>1</v>
      </c>
      <c r="AB385" s="51">
        <v>1</v>
      </c>
      <c r="AC385" s="51">
        <v>1</v>
      </c>
      <c r="AD385" s="51">
        <v>1</v>
      </c>
      <c r="AE385" s="51">
        <v>1</v>
      </c>
      <c r="AF385" s="51">
        <v>1</v>
      </c>
      <c r="AG385" s="52">
        <v>1</v>
      </c>
      <c r="AH385" s="52">
        <v>1</v>
      </c>
      <c r="AI385" s="53">
        <v>280</v>
      </c>
      <c r="AJ385" s="53">
        <v>214</v>
      </c>
      <c r="AK385" s="51">
        <v>3.437700210391859</v>
      </c>
      <c r="AL385" s="51">
        <v>3.48</v>
      </c>
      <c r="AM385" s="51">
        <v>2.68</v>
      </c>
      <c r="AN385" s="51">
        <v>2.6833371564631046</v>
      </c>
      <c r="AO385" s="51">
        <v>2.7245579827361901</v>
      </c>
      <c r="AP385" s="51">
        <v>2.7212114417888662</v>
      </c>
      <c r="AQ385" s="51">
        <v>2.68</v>
      </c>
      <c r="AR385" s="67">
        <v>0</v>
      </c>
      <c r="AS385" s="96"/>
      <c r="AT385" s="54">
        <v>3.2435269051659104</v>
      </c>
      <c r="AU385" s="54">
        <v>2.6692593263648923</v>
      </c>
      <c r="AV385" s="55">
        <v>3.2471003615894052</v>
      </c>
      <c r="AW385" s="55">
        <v>2.6692593263648923</v>
      </c>
      <c r="AX385" s="56">
        <v>-0.15647309483407978</v>
      </c>
      <c r="AY385" s="56">
        <v>-3.0740673635097693E-2</v>
      </c>
      <c r="AZ385" s="56">
        <v>-0.18721376846917748</v>
      </c>
      <c r="BA385" s="56">
        <v>-0.12573242119898209</v>
      </c>
      <c r="BB385" s="61">
        <v>-146</v>
      </c>
      <c r="BC385" s="57">
        <v>120</v>
      </c>
      <c r="BD385" s="57">
        <v>-105</v>
      </c>
      <c r="BE385" s="57">
        <v>-132</v>
      </c>
      <c r="BF385" s="95">
        <v>0.59329969968487339</v>
      </c>
      <c r="BG385" s="58">
        <v>0.45398497564864115</v>
      </c>
      <c r="BH385" s="58">
        <v>0.51264479993105272</v>
      </c>
      <c r="BI385" s="58">
        <v>0.56840860062961196</v>
      </c>
      <c r="BJ385" s="57">
        <v>-146</v>
      </c>
      <c r="BK385" s="57">
        <v>120</v>
      </c>
      <c r="BL385" s="57">
        <v>-105</v>
      </c>
      <c r="BM385" s="57">
        <v>-131</v>
      </c>
      <c r="BN385" s="58">
        <v>0.5937715912365682</v>
      </c>
      <c r="BO385" s="58">
        <v>0.4535369067944589</v>
      </c>
      <c r="BP385" s="58">
        <v>0.51209820419513785</v>
      </c>
      <c r="BQ385" s="58">
        <v>0.56789089428600636</v>
      </c>
      <c r="BR385" s="36">
        <v>2.25</v>
      </c>
      <c r="BS385" s="36">
        <v>3.6</v>
      </c>
      <c r="BT385" s="36">
        <v>0.29296</v>
      </c>
      <c r="BU385" s="36">
        <v>0.46435999999999999</v>
      </c>
      <c r="BV385" s="36">
        <v>0.52686756830352999</v>
      </c>
      <c r="BW385" s="36">
        <v>0.58299999999999996</v>
      </c>
    </row>
    <row r="386" spans="1:75" s="36" customFormat="1" ht="16.75" customHeight="1" x14ac:dyDescent="0.2">
      <c r="A386" s="36" t="s">
        <v>659</v>
      </c>
      <c r="B386" s="36">
        <v>2025020162</v>
      </c>
      <c r="C386" s="35">
        <v>45958</v>
      </c>
      <c r="D386" s="45" t="s">
        <v>6</v>
      </c>
      <c r="E386" s="36" t="s">
        <v>15</v>
      </c>
      <c r="F386" s="45">
        <v>1</v>
      </c>
      <c r="G386" s="45">
        <v>1</v>
      </c>
      <c r="H386" s="36" t="s">
        <v>46</v>
      </c>
      <c r="I386" s="36" t="s">
        <v>358</v>
      </c>
      <c r="J386" s="46" t="s">
        <v>191</v>
      </c>
      <c r="K386" s="47">
        <v>2.98</v>
      </c>
      <c r="L386" s="48">
        <v>0.15</v>
      </c>
      <c r="M386" s="49">
        <v>0.1</v>
      </c>
      <c r="N386" s="36">
        <v>2.7499999999999898</v>
      </c>
      <c r="O386" s="36">
        <v>3.19999999999999</v>
      </c>
      <c r="P386" s="70">
        <v>3.6</v>
      </c>
      <c r="Q386" s="36">
        <v>3.28</v>
      </c>
      <c r="R386" s="50">
        <v>3.1260816477091016</v>
      </c>
      <c r="S386" s="50">
        <v>2.9123726280209277</v>
      </c>
      <c r="T386" s="50">
        <v>4.0923250660919308</v>
      </c>
      <c r="U386" s="50">
        <v>2.9851819437214604</v>
      </c>
      <c r="V386" s="50">
        <v>0.95</v>
      </c>
      <c r="W386" s="50">
        <v>0.95302926576458757</v>
      </c>
      <c r="X386" s="50">
        <v>0.93095919851986897</v>
      </c>
      <c r="Y386" s="50">
        <v>1.0838926174496644</v>
      </c>
      <c r="Z386" s="50">
        <v>0.98594165112931376</v>
      </c>
      <c r="AA386" s="51">
        <v>1</v>
      </c>
      <c r="AB386" s="51">
        <v>1</v>
      </c>
      <c r="AC386" s="51">
        <v>1</v>
      </c>
      <c r="AD386" s="51">
        <v>1</v>
      </c>
      <c r="AE386" s="51">
        <v>1</v>
      </c>
      <c r="AF386" s="51">
        <v>1</v>
      </c>
      <c r="AG386" s="52">
        <v>1.02</v>
      </c>
      <c r="AH386" s="52">
        <v>1</v>
      </c>
      <c r="AI386" s="53">
        <v>286</v>
      </c>
      <c r="AJ386" s="53">
        <v>218</v>
      </c>
      <c r="AK386" s="51">
        <v>3.1077280280070942</v>
      </c>
      <c r="AL386" s="51">
        <v>3.1249747222381377</v>
      </c>
      <c r="AM386" s="51">
        <v>2.84</v>
      </c>
      <c r="AN386" s="51">
        <v>2.8508558942031388</v>
      </c>
      <c r="AO386" s="51">
        <v>2.8610122294326139</v>
      </c>
      <c r="AP386" s="51">
        <v>2.8625748166539373</v>
      </c>
      <c r="AQ386" s="51">
        <v>2.800074289207251</v>
      </c>
      <c r="AR386" s="67">
        <v>0</v>
      </c>
      <c r="AS386" s="96"/>
      <c r="AT386" s="54">
        <v>2.7796679616888293</v>
      </c>
      <c r="AU386" s="54">
        <v>3.1170457055366949</v>
      </c>
      <c r="AV386" s="55">
        <v>2.7251646683223818</v>
      </c>
      <c r="AW386" s="55">
        <v>3.1204798151724242</v>
      </c>
      <c r="AX386" s="56">
        <v>2.9667961688839561E-2</v>
      </c>
      <c r="AY386" s="56">
        <v>-8.2954294463295053E-2</v>
      </c>
      <c r="AZ386" s="56">
        <v>-5.3286332774455492E-2</v>
      </c>
      <c r="BA386" s="56">
        <v>0.11262225615213461</v>
      </c>
      <c r="BB386" s="61">
        <v>125</v>
      </c>
      <c r="BC386" s="57">
        <v>-120</v>
      </c>
      <c r="BD386" s="57">
        <v>106</v>
      </c>
      <c r="BE386" s="57">
        <v>132</v>
      </c>
      <c r="BF386" s="95">
        <v>0.44388461123495826</v>
      </c>
      <c r="BG386" s="58">
        <v>0.5444207900822905</v>
      </c>
      <c r="BH386" s="58">
        <v>0.48617272275089818</v>
      </c>
      <c r="BI386" s="58">
        <v>0.43105230799640948</v>
      </c>
      <c r="BJ386" s="57">
        <v>131</v>
      </c>
      <c r="BK386" s="57">
        <v>-116</v>
      </c>
      <c r="BL386" s="57">
        <v>109</v>
      </c>
      <c r="BM386" s="57">
        <v>136</v>
      </c>
      <c r="BN386" s="58">
        <v>0.43344896255686227</v>
      </c>
      <c r="BO386" s="58">
        <v>0.53751936629438735</v>
      </c>
      <c r="BP386" s="58">
        <v>0.47853061488250126</v>
      </c>
      <c r="BQ386" s="58">
        <v>0.42439998559788017</v>
      </c>
      <c r="BR386" s="36">
        <v>2.25</v>
      </c>
      <c r="BS386" s="36">
        <v>3.65</v>
      </c>
      <c r="BT386" s="36">
        <v>0.28716999999999998</v>
      </c>
      <c r="BU386" s="36">
        <v>0.45389000000000002</v>
      </c>
      <c r="BV386" s="36">
        <v>0.51616534940581105</v>
      </c>
      <c r="BW386" s="36">
        <v>0.57454000000000005</v>
      </c>
    </row>
    <row r="387" spans="1:75" s="36" customFormat="1" ht="16.75" customHeight="1" x14ac:dyDescent="0.2">
      <c r="A387" s="36" t="s">
        <v>660</v>
      </c>
      <c r="B387" s="36">
        <v>2025020162</v>
      </c>
      <c r="C387" s="35">
        <v>45958</v>
      </c>
      <c r="D387" s="45" t="s">
        <v>9</v>
      </c>
      <c r="E387" s="36" t="s">
        <v>17</v>
      </c>
      <c r="F387" s="45">
        <v>1</v>
      </c>
      <c r="G387" s="45">
        <v>1</v>
      </c>
      <c r="H387" s="36" t="s">
        <v>47</v>
      </c>
      <c r="I387" s="36" t="s">
        <v>429</v>
      </c>
      <c r="J387" s="46" t="s">
        <v>163</v>
      </c>
      <c r="K387" s="47">
        <v>2.98</v>
      </c>
      <c r="L387" s="48">
        <v>0.15</v>
      </c>
      <c r="M387" s="49">
        <v>0.1</v>
      </c>
      <c r="N387" s="36">
        <v>3.19999999999999</v>
      </c>
      <c r="O387" s="36">
        <v>2.7499999999999898</v>
      </c>
      <c r="P387" s="70">
        <v>3.28</v>
      </c>
      <c r="Q387" s="36">
        <v>3.6</v>
      </c>
      <c r="R387" s="50">
        <v>3.2460649002596638</v>
      </c>
      <c r="S387" s="50">
        <v>2.8185490527475308</v>
      </c>
      <c r="T387" s="50">
        <v>3.3272165227661659</v>
      </c>
      <c r="U387" s="50">
        <v>3.6897369417785999</v>
      </c>
      <c r="V387" s="50">
        <v>1.048</v>
      </c>
      <c r="W387" s="50">
        <v>1.0491546019013618</v>
      </c>
      <c r="X387" s="50">
        <v>0.95302013422818788</v>
      </c>
      <c r="Y387" s="50">
        <v>1.0428617543647967</v>
      </c>
      <c r="Z387" s="50">
        <v>0.98168943829015631</v>
      </c>
      <c r="AA387" s="51">
        <v>0.98</v>
      </c>
      <c r="AB387" s="51">
        <v>1.01</v>
      </c>
      <c r="AC387" s="51">
        <v>1</v>
      </c>
      <c r="AD387" s="51">
        <v>1</v>
      </c>
      <c r="AE387" s="51">
        <v>1</v>
      </c>
      <c r="AF387" s="51">
        <v>1</v>
      </c>
      <c r="AG387" s="52">
        <v>1</v>
      </c>
      <c r="AH387" s="52">
        <v>1</v>
      </c>
      <c r="AI387" s="53">
        <v>294</v>
      </c>
      <c r="AJ387" s="53">
        <v>236</v>
      </c>
      <c r="AK387" s="51">
        <v>3.23</v>
      </c>
      <c r="AL387" s="51">
        <v>3.2336270093765469</v>
      </c>
      <c r="AM387" s="51">
        <v>2.7742584115892095</v>
      </c>
      <c r="AN387" s="51">
        <v>2.7809020077629576</v>
      </c>
      <c r="AO387" s="51">
        <v>2.7266939083229587</v>
      </c>
      <c r="AP387" s="51">
        <v>2.7327307975322612</v>
      </c>
      <c r="AQ387" s="51">
        <v>2.7234601817447524</v>
      </c>
      <c r="AR387" s="67">
        <v>0</v>
      </c>
      <c r="AS387" s="96"/>
      <c r="AT387" s="54">
        <v>3.1170457055366949</v>
      </c>
      <c r="AU387" s="54">
        <v>2.7796679616888293</v>
      </c>
      <c r="AV387" s="55">
        <v>3.1204798151724242</v>
      </c>
      <c r="AW387" s="55">
        <v>2.7251646683223818</v>
      </c>
      <c r="AX387" s="56">
        <v>-8.2954294463295053E-2</v>
      </c>
      <c r="AY387" s="56">
        <v>2.9667961688839561E-2</v>
      </c>
      <c r="AZ387" s="56">
        <v>-5.3286332774455492E-2</v>
      </c>
      <c r="BA387" s="56">
        <v>-0.11262225615213461</v>
      </c>
      <c r="BB387" s="61">
        <v>-125</v>
      </c>
      <c r="BC387" s="57">
        <v>120</v>
      </c>
      <c r="BD387" s="57">
        <v>-106</v>
      </c>
      <c r="BE387" s="57">
        <v>-132</v>
      </c>
      <c r="BF387" s="95">
        <v>0.55611538876504174</v>
      </c>
      <c r="BG387" s="58">
        <v>0.4555792099177095</v>
      </c>
      <c r="BH387" s="58">
        <v>0.51382727724910182</v>
      </c>
      <c r="BI387" s="58">
        <v>0.56894769200359052</v>
      </c>
      <c r="BJ387" s="57">
        <v>-131</v>
      </c>
      <c r="BK387" s="57">
        <v>116</v>
      </c>
      <c r="BL387" s="57">
        <v>-109</v>
      </c>
      <c r="BM387" s="57">
        <v>-136</v>
      </c>
      <c r="BN387" s="58">
        <v>0.56655103744313773</v>
      </c>
      <c r="BO387" s="58">
        <v>0.46248063370561265</v>
      </c>
      <c r="BP387" s="58">
        <v>0.52146938511749874</v>
      </c>
      <c r="BQ387" s="58">
        <v>0.57560001440211983</v>
      </c>
      <c r="BR387" s="36">
        <v>2.25</v>
      </c>
      <c r="BS387" s="36">
        <v>3.7</v>
      </c>
      <c r="BT387" s="36">
        <v>0.27945999999999999</v>
      </c>
      <c r="BU387" s="36">
        <v>0.44679000000000002</v>
      </c>
      <c r="BV387" s="36">
        <v>0.50791792190075602</v>
      </c>
      <c r="BW387" s="36">
        <v>0.56713999999999998</v>
      </c>
    </row>
    <row r="388" spans="1:75" s="36" customFormat="1" ht="16.75" customHeight="1" x14ac:dyDescent="0.2">
      <c r="A388" s="36" t="s">
        <v>661</v>
      </c>
      <c r="B388" s="36">
        <v>2025020163</v>
      </c>
      <c r="C388" s="35">
        <v>45958</v>
      </c>
      <c r="D388" s="45" t="s">
        <v>6</v>
      </c>
      <c r="E388" s="36" t="s">
        <v>20</v>
      </c>
      <c r="F388" s="45">
        <v>1</v>
      </c>
      <c r="G388" s="45">
        <v>1</v>
      </c>
      <c r="H388" s="36" t="s">
        <v>46</v>
      </c>
      <c r="I388" s="36" t="s">
        <v>380</v>
      </c>
      <c r="J388" s="46" t="s">
        <v>178</v>
      </c>
      <c r="K388" s="47">
        <v>2.98</v>
      </c>
      <c r="L388" s="48">
        <v>0.15</v>
      </c>
      <c r="M388" s="49">
        <v>0.1</v>
      </c>
      <c r="N388" s="36">
        <v>2.94999999999999</v>
      </c>
      <c r="O388" s="36">
        <v>2.7999999999999901</v>
      </c>
      <c r="P388" s="70">
        <v>4.1100000000000003</v>
      </c>
      <c r="Q388" s="36">
        <v>2.58</v>
      </c>
      <c r="R388" s="50">
        <v>3.0785003800939181</v>
      </c>
      <c r="S388" s="50">
        <v>2.8149829572655092</v>
      </c>
      <c r="T388" s="50">
        <v>4.2890293431139135</v>
      </c>
      <c r="U388" s="50">
        <v>2.5938057249089432</v>
      </c>
      <c r="V388" s="50">
        <v>0.95</v>
      </c>
      <c r="W388" s="50">
        <v>0.95302926576458757</v>
      </c>
      <c r="X388" s="50">
        <v>1.0268456375838926</v>
      </c>
      <c r="Y388" s="50">
        <v>0.9697986577181209</v>
      </c>
      <c r="Z388" s="50">
        <v>1.04</v>
      </c>
      <c r="AA388" s="51">
        <v>0.99</v>
      </c>
      <c r="AB388" s="51">
        <v>1</v>
      </c>
      <c r="AC388" s="51">
        <v>1</v>
      </c>
      <c r="AD388" s="51">
        <v>1</v>
      </c>
      <c r="AE388" s="51">
        <v>1</v>
      </c>
      <c r="AF388" s="51">
        <v>1</v>
      </c>
      <c r="AG388" s="52">
        <v>1</v>
      </c>
      <c r="AH388" s="52">
        <v>1</v>
      </c>
      <c r="AI388" s="53">
        <v>292</v>
      </c>
      <c r="AJ388" s="53">
        <v>122</v>
      </c>
      <c r="AK388" s="51">
        <v>2.9741902902073485</v>
      </c>
      <c r="AL388" s="51">
        <v>3.007994738135634</v>
      </c>
      <c r="AM388" s="51">
        <v>2.9</v>
      </c>
      <c r="AN388" s="51">
        <v>2.8872474435898261</v>
      </c>
      <c r="AO388" s="51">
        <v>3.1674724325345052</v>
      </c>
      <c r="AP388" s="51">
        <v>3.1314889089877487</v>
      </c>
      <c r="AQ388" s="51">
        <v>3.016</v>
      </c>
      <c r="AR388" s="67">
        <v>0</v>
      </c>
      <c r="AS388" s="96"/>
      <c r="AT388" s="54">
        <v>2.8125750414392576</v>
      </c>
      <c r="AU388" s="54">
        <v>2.8813900499328855</v>
      </c>
      <c r="AV388" s="55">
        <v>2.8125750414392576</v>
      </c>
      <c r="AW388" s="55">
        <v>2.884564533167826</v>
      </c>
      <c r="AX388" s="56">
        <v>-0.13742495856073234</v>
      </c>
      <c r="AY388" s="56">
        <v>8.1390049932895447E-2</v>
      </c>
      <c r="AZ388" s="56">
        <v>-5.6034908627836888E-2</v>
      </c>
      <c r="BA388" s="56">
        <v>-0.21881500849362778</v>
      </c>
      <c r="BB388" s="61">
        <v>107</v>
      </c>
      <c r="BC388" s="57">
        <v>-105</v>
      </c>
      <c r="BD388" s="57">
        <v>123</v>
      </c>
      <c r="BE388" s="57">
        <v>151</v>
      </c>
      <c r="BF388" s="95">
        <v>0.48373207632109366</v>
      </c>
      <c r="BG388" s="58">
        <v>0.51103703474244266</v>
      </c>
      <c r="BH388" s="58">
        <v>0.44855999991035866</v>
      </c>
      <c r="BI388" s="58">
        <v>0.39773667809542712</v>
      </c>
      <c r="BJ388" s="57">
        <v>107</v>
      </c>
      <c r="BK388" s="57">
        <v>-105</v>
      </c>
      <c r="BL388" s="57">
        <v>123</v>
      </c>
      <c r="BM388" s="57">
        <v>151</v>
      </c>
      <c r="BN388" s="58">
        <v>0.48341296521606369</v>
      </c>
      <c r="BO388" s="58">
        <v>0.51150764099511714</v>
      </c>
      <c r="BP388" s="58">
        <v>0.44909064363898243</v>
      </c>
      <c r="BQ388" s="58">
        <v>0.39820707893325302</v>
      </c>
      <c r="BR388" s="36">
        <v>2.25</v>
      </c>
      <c r="BS388" s="36">
        <v>3.75</v>
      </c>
      <c r="BT388" s="36">
        <v>0.27531</v>
      </c>
      <c r="BU388" s="36">
        <v>0.43958000000000003</v>
      </c>
      <c r="BV388" s="36">
        <v>0.50054087291194505</v>
      </c>
      <c r="BW388" s="36">
        <v>0.56137000000000004</v>
      </c>
    </row>
    <row r="389" spans="1:75" s="36" customFormat="1" ht="16.75" customHeight="1" x14ac:dyDescent="0.2">
      <c r="A389" s="36" t="s">
        <v>662</v>
      </c>
      <c r="B389" s="36">
        <v>2025020163</v>
      </c>
      <c r="C389" s="35">
        <v>45958</v>
      </c>
      <c r="D389" s="45" t="s">
        <v>9</v>
      </c>
      <c r="E389" s="36" t="s">
        <v>23</v>
      </c>
      <c r="F389" s="45">
        <v>1</v>
      </c>
      <c r="G389" s="45">
        <v>1</v>
      </c>
      <c r="H389" s="36" t="s">
        <v>47</v>
      </c>
      <c r="I389" s="36" t="s">
        <v>370</v>
      </c>
      <c r="J389" s="46" t="s">
        <v>193</v>
      </c>
      <c r="K389" s="47">
        <v>2.98</v>
      </c>
      <c r="L389" s="48">
        <v>0.15</v>
      </c>
      <c r="M389" s="49">
        <v>0.1</v>
      </c>
      <c r="N389" s="36">
        <v>2.7999999999999901</v>
      </c>
      <c r="O389" s="36">
        <v>2.94999999999999</v>
      </c>
      <c r="P389" s="70">
        <v>2.58</v>
      </c>
      <c r="Q389" s="36">
        <v>4.1100000000000003</v>
      </c>
      <c r="R389" s="50">
        <v>2.6369595523129257</v>
      </c>
      <c r="S389" s="50">
        <v>3.2632989689260024</v>
      </c>
      <c r="T389" s="50">
        <v>2.4297698732026327</v>
      </c>
      <c r="U389" s="50">
        <v>4.5464944956901414</v>
      </c>
      <c r="V389" s="50">
        <v>1.048</v>
      </c>
      <c r="W389" s="50">
        <v>1.0491546019013618</v>
      </c>
      <c r="X389" s="50">
        <v>0.97315436241610731</v>
      </c>
      <c r="Y389" s="50">
        <v>0.99805043295548612</v>
      </c>
      <c r="Z389" s="50">
        <v>0.96</v>
      </c>
      <c r="AA389" s="51">
        <v>0.94</v>
      </c>
      <c r="AB389" s="51">
        <v>1.02</v>
      </c>
      <c r="AC389" s="51">
        <v>1</v>
      </c>
      <c r="AD389" s="51">
        <v>1</v>
      </c>
      <c r="AE389" s="51">
        <v>1</v>
      </c>
      <c r="AF389" s="51">
        <v>1</v>
      </c>
      <c r="AG389" s="52">
        <v>1</v>
      </c>
      <c r="AH389" s="52">
        <v>1</v>
      </c>
      <c r="AI389" s="53">
        <v>295</v>
      </c>
      <c r="AJ389" s="53">
        <v>253</v>
      </c>
      <c r="AK389" s="51">
        <v>2.89</v>
      </c>
      <c r="AL389" s="51">
        <v>2.8489360876602845</v>
      </c>
      <c r="AM389" s="51">
        <v>3.06</v>
      </c>
      <c r="AN389" s="51">
        <v>3.0904948453389003</v>
      </c>
      <c r="AO389" s="51">
        <v>2.8670408684301929</v>
      </c>
      <c r="AP389" s="51">
        <v>2.9068997896910083</v>
      </c>
      <c r="AQ389" s="51">
        <v>2.9375999999999998</v>
      </c>
      <c r="AR389" s="67">
        <v>0</v>
      </c>
      <c r="AS389" s="96"/>
      <c r="AT389" s="54">
        <v>2.8813900499328855</v>
      </c>
      <c r="AU389" s="54">
        <v>2.8125750414392576</v>
      </c>
      <c r="AV389" s="55">
        <v>2.884564533167826</v>
      </c>
      <c r="AW389" s="55">
        <v>2.8125750414392576</v>
      </c>
      <c r="AX389" s="56">
        <v>8.1390049932895447E-2</v>
      </c>
      <c r="AY389" s="56">
        <v>-0.13742495856073234</v>
      </c>
      <c r="AZ389" s="56">
        <v>-5.6034908627836888E-2</v>
      </c>
      <c r="BA389" s="56">
        <v>0.21881500849362778</v>
      </c>
      <c r="BB389" s="61">
        <v>-107</v>
      </c>
      <c r="BC389" s="57">
        <v>105</v>
      </c>
      <c r="BD389" s="57">
        <v>-123</v>
      </c>
      <c r="BE389" s="57">
        <v>-151</v>
      </c>
      <c r="BF389" s="95">
        <v>0.51626792367890628</v>
      </c>
      <c r="BG389" s="58">
        <v>0.48896296525755739</v>
      </c>
      <c r="BH389" s="58">
        <v>0.55144000008964134</v>
      </c>
      <c r="BI389" s="58">
        <v>0.60226332190457288</v>
      </c>
      <c r="BJ389" s="57">
        <v>-107</v>
      </c>
      <c r="BK389" s="57">
        <v>105</v>
      </c>
      <c r="BL389" s="57">
        <v>-123</v>
      </c>
      <c r="BM389" s="57">
        <v>-151</v>
      </c>
      <c r="BN389" s="58">
        <v>0.51658703478393631</v>
      </c>
      <c r="BO389" s="58">
        <v>0.4884923590048828</v>
      </c>
      <c r="BP389" s="58">
        <v>0.55090935636101757</v>
      </c>
      <c r="BQ389" s="58">
        <v>0.60179292106674698</v>
      </c>
      <c r="BR389" s="36">
        <v>2.25</v>
      </c>
      <c r="BS389" s="36">
        <v>3.8</v>
      </c>
      <c r="BT389" s="36">
        <v>0.27089999999999997</v>
      </c>
      <c r="BU389" s="36">
        <v>0.43115999999999999</v>
      </c>
      <c r="BV389" s="36">
        <v>0.491031466739553</v>
      </c>
      <c r="BW389" s="36">
        <v>0.55308999999999997</v>
      </c>
    </row>
    <row r="390" spans="1:75" s="36" customFormat="1" ht="16.75" customHeight="1" x14ac:dyDescent="0.2">
      <c r="A390" s="36" t="s">
        <v>663</v>
      </c>
      <c r="B390" s="36">
        <v>2025020164</v>
      </c>
      <c r="C390" s="35">
        <v>45958</v>
      </c>
      <c r="D390" s="45" t="s">
        <v>6</v>
      </c>
      <c r="E390" s="36" t="s">
        <v>19</v>
      </c>
      <c r="F390" s="45">
        <v>2</v>
      </c>
      <c r="G390" s="45">
        <v>2</v>
      </c>
      <c r="H390" s="36" t="s">
        <v>8</v>
      </c>
      <c r="I390" s="36" t="s">
        <v>468</v>
      </c>
      <c r="J390" s="46" t="s">
        <v>171</v>
      </c>
      <c r="K390" s="47">
        <v>2.98</v>
      </c>
      <c r="L390" s="48">
        <v>0.15</v>
      </c>
      <c r="M390" s="49">
        <v>0.1</v>
      </c>
      <c r="N390" s="36">
        <v>2.94999999999999</v>
      </c>
      <c r="O390" s="36">
        <v>2.7999999999999901</v>
      </c>
      <c r="P390" s="70">
        <v>1.74</v>
      </c>
      <c r="Q390" s="36">
        <v>2.13</v>
      </c>
      <c r="R390" s="50">
        <v>2.8942827437157992</v>
      </c>
      <c r="S390" s="50">
        <v>3.0292693641587394</v>
      </c>
      <c r="T390" s="50">
        <v>1.7071362623950874</v>
      </c>
      <c r="U390" s="50">
        <v>2.3044084805921918</v>
      </c>
      <c r="V390" s="50">
        <v>0.96</v>
      </c>
      <c r="W390" s="50">
        <v>0.95702751457800772</v>
      </c>
      <c r="X390" s="50">
        <v>1.0681933574657854</v>
      </c>
      <c r="Y390" s="50">
        <v>0.90392141485719779</v>
      </c>
      <c r="Z390" s="50">
        <v>1</v>
      </c>
      <c r="AA390" s="51">
        <v>1</v>
      </c>
      <c r="AB390" s="51">
        <v>1.02</v>
      </c>
      <c r="AC390" s="51">
        <v>1</v>
      </c>
      <c r="AD390" s="51">
        <v>1</v>
      </c>
      <c r="AE390" s="51">
        <v>1</v>
      </c>
      <c r="AF390" s="51">
        <v>1</v>
      </c>
      <c r="AG390" s="52">
        <v>1</v>
      </c>
      <c r="AH390" s="52">
        <v>1</v>
      </c>
      <c r="AI390" s="53">
        <v>268</v>
      </c>
      <c r="AJ390" s="53">
        <v>226</v>
      </c>
      <c r="AK390" s="51">
        <v>2.9712614946682652</v>
      </c>
      <c r="AL390" s="51">
        <v>2.9419074848055846</v>
      </c>
      <c r="AM390" s="51">
        <v>3.0085951949349967</v>
      </c>
      <c r="AN390" s="51">
        <v>3.0116963203185581</v>
      </c>
      <c r="AO390" s="51">
        <v>3.0792210914639124</v>
      </c>
      <c r="AP390" s="51">
        <v>3.0717283323681364</v>
      </c>
      <c r="AQ390" s="51">
        <v>3.0085951949349967</v>
      </c>
      <c r="AR390" s="67">
        <v>0</v>
      </c>
      <c r="AS390" s="96"/>
      <c r="AT390" s="54">
        <v>3.0378669192009484</v>
      </c>
      <c r="AU390" s="54">
        <v>2.8217051438753531</v>
      </c>
      <c r="AV390" s="55">
        <v>3.0378669192009484</v>
      </c>
      <c r="AW390" s="55">
        <v>2.8365083602001051</v>
      </c>
      <c r="AX390" s="56">
        <v>8.786691920095846E-2</v>
      </c>
      <c r="AY390" s="56">
        <v>2.1705143875363042E-2</v>
      </c>
      <c r="AZ390" s="56">
        <v>0.1095720630763215</v>
      </c>
      <c r="BA390" s="56">
        <v>6.6161775325595418E-2</v>
      </c>
      <c r="BB390" s="61">
        <v>-118</v>
      </c>
      <c r="BC390" s="57">
        <v>-117</v>
      </c>
      <c r="BD390" s="57">
        <v>108</v>
      </c>
      <c r="BE390" s="57">
        <v>135</v>
      </c>
      <c r="BF390" s="95">
        <v>0.54092327227233472</v>
      </c>
      <c r="BG390" s="58">
        <v>0.53872712691345404</v>
      </c>
      <c r="BH390" s="58">
        <v>0.47973413799136055</v>
      </c>
      <c r="BI390" s="58">
        <v>0.42533425382324119</v>
      </c>
      <c r="BJ390" s="57">
        <v>-117</v>
      </c>
      <c r="BK390" s="57">
        <v>-118</v>
      </c>
      <c r="BL390" s="57">
        <v>107</v>
      </c>
      <c r="BM390" s="57">
        <v>134</v>
      </c>
      <c r="BN390" s="58">
        <v>0.53966771588831064</v>
      </c>
      <c r="BO390" s="58">
        <v>0.5413565950752659</v>
      </c>
      <c r="BP390" s="58">
        <v>0.48256419246495819</v>
      </c>
      <c r="BQ390" s="58">
        <v>0.42773198647055899</v>
      </c>
      <c r="BR390" s="36">
        <v>2.25</v>
      </c>
      <c r="BS390" s="36">
        <v>3.85</v>
      </c>
      <c r="BT390" s="36">
        <v>0.26351999999999998</v>
      </c>
      <c r="BU390" s="36">
        <v>0.42707000000000001</v>
      </c>
      <c r="BV390" s="36">
        <v>0.487166910020076</v>
      </c>
      <c r="BW390" s="36">
        <v>0.55042999999999997</v>
      </c>
    </row>
    <row r="391" spans="1:75" s="36" customFormat="1" ht="16.75" customHeight="1" x14ac:dyDescent="0.2">
      <c r="A391" s="36" t="s">
        <v>664</v>
      </c>
      <c r="B391" s="36">
        <v>2025020164</v>
      </c>
      <c r="C391" s="35">
        <v>45958</v>
      </c>
      <c r="D391" s="45" t="s">
        <v>9</v>
      </c>
      <c r="E391" s="36" t="s">
        <v>13</v>
      </c>
      <c r="F391" s="45">
        <v>2</v>
      </c>
      <c r="G391" s="45">
        <v>2</v>
      </c>
      <c r="H391" s="36" t="s">
        <v>11</v>
      </c>
      <c r="I391" s="36" t="s">
        <v>376</v>
      </c>
      <c r="J391" s="46" t="s">
        <v>184</v>
      </c>
      <c r="K391" s="47">
        <v>2.98</v>
      </c>
      <c r="L391" s="48">
        <v>0.15</v>
      </c>
      <c r="M391" s="49">
        <v>0.1</v>
      </c>
      <c r="N391" s="36">
        <v>2.7999999999999901</v>
      </c>
      <c r="O391" s="36">
        <v>2.94999999999999</v>
      </c>
      <c r="P391" s="70">
        <v>2.13</v>
      </c>
      <c r="Q391" s="36">
        <v>1.74</v>
      </c>
      <c r="R391" s="50">
        <v>2.6324255508931356</v>
      </c>
      <c r="S391" s="50">
        <v>3.1317536428171109</v>
      </c>
      <c r="T391" s="50">
        <v>2.0025237226437138</v>
      </c>
      <c r="U391" s="50">
        <v>1.8472038435599289</v>
      </c>
      <c r="V391" s="50">
        <v>1.0275000000000001</v>
      </c>
      <c r="W391" s="50">
        <v>1.0328904656929507</v>
      </c>
      <c r="X391" s="50">
        <v>1.0095957029983211</v>
      </c>
      <c r="Y391" s="50">
        <v>0.99706761566049162</v>
      </c>
      <c r="Z391" s="50">
        <v>0.98715509184387118</v>
      </c>
      <c r="AA391" s="51">
        <v>0.99</v>
      </c>
      <c r="AB391" s="51">
        <v>1.01</v>
      </c>
      <c r="AC391" s="51">
        <v>1</v>
      </c>
      <c r="AD391" s="51">
        <v>1</v>
      </c>
      <c r="AE391" s="51">
        <v>1</v>
      </c>
      <c r="AF391" s="51">
        <v>1</v>
      </c>
      <c r="AG391" s="52">
        <v>1</v>
      </c>
      <c r="AH391" s="52">
        <v>1</v>
      </c>
      <c r="AI391" s="53">
        <v>279</v>
      </c>
      <c r="AJ391" s="53">
        <v>237</v>
      </c>
      <c r="AK391" s="51">
        <v>2.6936858162744493</v>
      </c>
      <c r="AL391" s="51">
        <v>2.675048249043511</v>
      </c>
      <c r="AM391" s="51">
        <v>3.1832162052480402</v>
      </c>
      <c r="AN391" s="51">
        <v>3.1754968208834007</v>
      </c>
      <c r="AO391" s="51">
        <v>3.126607174753639</v>
      </c>
      <c r="AP391" s="51">
        <v>3.1213450817767185</v>
      </c>
      <c r="AQ391" s="51">
        <v>3.142328085450528</v>
      </c>
      <c r="AR391" s="67">
        <v>0</v>
      </c>
      <c r="AS391" s="96"/>
      <c r="AT391" s="54">
        <v>2.8217051438753531</v>
      </c>
      <c r="AU391" s="54">
        <v>3.0378669192009484</v>
      </c>
      <c r="AV391" s="55">
        <v>2.8365083602001051</v>
      </c>
      <c r="AW391" s="55">
        <v>3.0378669192009484</v>
      </c>
      <c r="AX391" s="56">
        <v>2.1705143875363042E-2</v>
      </c>
      <c r="AY391" s="56">
        <v>8.786691920095846E-2</v>
      </c>
      <c r="AZ391" s="56">
        <v>0.1095720630763215</v>
      </c>
      <c r="BA391" s="56">
        <v>-6.6161775325595418E-2</v>
      </c>
      <c r="BB391" s="61">
        <v>118</v>
      </c>
      <c r="BC391" s="57">
        <v>117</v>
      </c>
      <c r="BD391" s="57">
        <v>-108</v>
      </c>
      <c r="BE391" s="57">
        <v>-135</v>
      </c>
      <c r="BF391" s="95">
        <v>0.45907672772766528</v>
      </c>
      <c r="BG391" s="58">
        <v>0.46127287308654596</v>
      </c>
      <c r="BH391" s="58">
        <v>0.52026586200863945</v>
      </c>
      <c r="BI391" s="58">
        <v>0.57466574617675881</v>
      </c>
      <c r="BJ391" s="57">
        <v>117</v>
      </c>
      <c r="BK391" s="57">
        <v>118</v>
      </c>
      <c r="BL391" s="57">
        <v>-107</v>
      </c>
      <c r="BM391" s="57">
        <v>-134</v>
      </c>
      <c r="BN391" s="58">
        <v>0.46033228411168936</v>
      </c>
      <c r="BO391" s="58">
        <v>0.4586434049247341</v>
      </c>
      <c r="BP391" s="58">
        <v>0.51743580753504181</v>
      </c>
      <c r="BQ391" s="58">
        <v>0.57226801352944101</v>
      </c>
      <c r="BR391" s="36">
        <v>2.25</v>
      </c>
      <c r="BS391" s="36">
        <v>3.9</v>
      </c>
      <c r="BT391" s="36">
        <v>0.25917000000000001</v>
      </c>
      <c r="BU391" s="36">
        <v>0.41482999999999998</v>
      </c>
      <c r="BV391" s="36">
        <v>0.472773067104303</v>
      </c>
      <c r="BW391" s="36">
        <v>0.53739000000000003</v>
      </c>
    </row>
    <row r="392" spans="1:75" s="36" customFormat="1" ht="16.75" customHeight="1" x14ac:dyDescent="0.2">
      <c r="A392" s="36" t="s">
        <v>665</v>
      </c>
      <c r="B392" s="36">
        <v>2025020165</v>
      </c>
      <c r="C392" s="35">
        <v>45958</v>
      </c>
      <c r="D392" s="45" t="s">
        <v>6</v>
      </c>
      <c r="E392" s="36" t="s">
        <v>28</v>
      </c>
      <c r="F392" s="45">
        <v>1</v>
      </c>
      <c r="G392" s="45">
        <v>1</v>
      </c>
      <c r="H392" s="36" t="s">
        <v>46</v>
      </c>
      <c r="I392" s="36" t="s">
        <v>314</v>
      </c>
      <c r="J392" s="46" t="s">
        <v>167</v>
      </c>
      <c r="K392" s="47">
        <v>2.98</v>
      </c>
      <c r="L392" s="48">
        <v>0.15</v>
      </c>
      <c r="M392" s="49">
        <v>0.1</v>
      </c>
      <c r="N392" s="36">
        <v>3.5</v>
      </c>
      <c r="O392" s="36">
        <v>2.4500000000000002</v>
      </c>
      <c r="P392" s="70">
        <v>2</v>
      </c>
      <c r="Q392" s="36">
        <v>5</v>
      </c>
      <c r="R392" s="50">
        <v>3.0569972254647482</v>
      </c>
      <c r="S392" s="50">
        <v>2.7419516769652024</v>
      </c>
      <c r="T392" s="50">
        <v>1.7468555574084277</v>
      </c>
      <c r="U392" s="50">
        <v>5.5958197489085757</v>
      </c>
      <c r="V392" s="50">
        <v>0.95</v>
      </c>
      <c r="W392" s="50">
        <v>0.95302926576458757</v>
      </c>
      <c r="X392" s="50">
        <v>1.2013422818791946</v>
      </c>
      <c r="Y392" s="50">
        <v>0.8825503355704698</v>
      </c>
      <c r="Z392" s="50">
        <v>0.96499999999999997</v>
      </c>
      <c r="AA392" s="51">
        <v>1</v>
      </c>
      <c r="AB392" s="51">
        <v>1</v>
      </c>
      <c r="AC392" s="51">
        <v>1</v>
      </c>
      <c r="AD392" s="51">
        <v>1</v>
      </c>
      <c r="AE392" s="51">
        <v>1</v>
      </c>
      <c r="AF392" s="51">
        <v>1</v>
      </c>
      <c r="AG392" s="52">
        <v>1</v>
      </c>
      <c r="AH392" s="52">
        <v>1</v>
      </c>
      <c r="AI392" s="53">
        <v>290</v>
      </c>
      <c r="AJ392" s="53">
        <v>234</v>
      </c>
      <c r="AK392" s="51">
        <v>3.01</v>
      </c>
      <c r="AL392" s="51">
        <v>2.9973974587988668</v>
      </c>
      <c r="AM392" s="51">
        <v>2.74</v>
      </c>
      <c r="AN392" s="51">
        <v>2.7402927515447804</v>
      </c>
      <c r="AO392" s="51">
        <v>2.6729202924362818</v>
      </c>
      <c r="AP392" s="51">
        <v>2.6688797538115523</v>
      </c>
      <c r="AQ392" s="51">
        <v>2.6441000000000003</v>
      </c>
      <c r="AR392" s="67">
        <v>0</v>
      </c>
      <c r="AS392" s="96"/>
      <c r="AT392" s="54">
        <v>3.4352382550335565</v>
      </c>
      <c r="AU392" s="54">
        <v>2.4455618067114098</v>
      </c>
      <c r="AV392" s="55">
        <v>3.4352382550335565</v>
      </c>
      <c r="AW392" s="55">
        <v>2.4482561295281333</v>
      </c>
      <c r="AX392" s="56">
        <v>-6.4761744966443491E-2</v>
      </c>
      <c r="AY392" s="56">
        <v>-4.4381932885904085E-3</v>
      </c>
      <c r="AZ392" s="56">
        <v>-6.9199938255033899E-2</v>
      </c>
      <c r="BA392" s="56">
        <v>-6.0323551677853082E-2</v>
      </c>
      <c r="BB392" s="61">
        <v>-191</v>
      </c>
      <c r="BC392" s="57">
        <v>-117</v>
      </c>
      <c r="BD392" s="57">
        <v>109</v>
      </c>
      <c r="BE392" s="57">
        <v>137</v>
      </c>
      <c r="BF392" s="95">
        <v>0.65622846788153166</v>
      </c>
      <c r="BG392" s="58">
        <v>0.54015009176370987</v>
      </c>
      <c r="BH392" s="58">
        <v>0.47880685698245595</v>
      </c>
      <c r="BI392" s="58">
        <v>0.42244684537031962</v>
      </c>
      <c r="BJ392" s="57">
        <v>-191</v>
      </c>
      <c r="BK392" s="57">
        <v>-118</v>
      </c>
      <c r="BL392" s="57">
        <v>109</v>
      </c>
      <c r="BM392" s="57">
        <v>136</v>
      </c>
      <c r="BN392" s="58">
        <v>0.65581381868845767</v>
      </c>
      <c r="BO392" s="58">
        <v>0.54068960401332733</v>
      </c>
      <c r="BP392" s="58">
        <v>0.47943070752943495</v>
      </c>
      <c r="BQ392" s="58">
        <v>0.42300648001619079</v>
      </c>
      <c r="BR392" s="36">
        <v>2.25</v>
      </c>
      <c r="BS392" s="36">
        <v>3.95</v>
      </c>
      <c r="BT392" s="36">
        <v>0.25292999999999999</v>
      </c>
      <c r="BU392" s="36">
        <v>0.40738999999999997</v>
      </c>
      <c r="BV392" s="36">
        <v>0.46429385485047397</v>
      </c>
      <c r="BW392" s="36">
        <v>0.52995000000000003</v>
      </c>
    </row>
    <row r="393" spans="1:75" s="36" customFormat="1" ht="16.75" customHeight="1" x14ac:dyDescent="0.2">
      <c r="A393" s="36" t="s">
        <v>666</v>
      </c>
      <c r="B393" s="36">
        <v>2025020165</v>
      </c>
      <c r="C393" s="35">
        <v>45958</v>
      </c>
      <c r="D393" s="45" t="s">
        <v>9</v>
      </c>
      <c r="E393" s="36" t="s">
        <v>40</v>
      </c>
      <c r="F393" s="45">
        <v>1</v>
      </c>
      <c r="G393" s="45">
        <v>1</v>
      </c>
      <c r="H393" s="36" t="s">
        <v>47</v>
      </c>
      <c r="I393" s="36" t="s">
        <v>368</v>
      </c>
      <c r="J393" s="46" t="s">
        <v>183</v>
      </c>
      <c r="K393" s="47">
        <v>2.98</v>
      </c>
      <c r="L393" s="48">
        <v>0.15</v>
      </c>
      <c r="M393" s="49">
        <v>0.1</v>
      </c>
      <c r="N393" s="36">
        <v>2.4500000000000002</v>
      </c>
      <c r="O393" s="36">
        <v>3.5</v>
      </c>
      <c r="P393" s="70">
        <v>5</v>
      </c>
      <c r="Q393" s="36">
        <v>2</v>
      </c>
      <c r="R393" s="50">
        <v>2.6318733249702491</v>
      </c>
      <c r="S393" s="50">
        <v>3.6358970322803317</v>
      </c>
      <c r="T393" s="50">
        <v>5.37117005095969</v>
      </c>
      <c r="U393" s="50">
        <v>2.0776554470173325</v>
      </c>
      <c r="V393" s="50">
        <v>1.048</v>
      </c>
      <c r="W393" s="50">
        <v>1.0491546019013618</v>
      </c>
      <c r="X393" s="50">
        <v>0.91946308724832226</v>
      </c>
      <c r="Y393" s="50">
        <v>1.0100671140939597</v>
      </c>
      <c r="Z393" s="50">
        <v>1</v>
      </c>
      <c r="AA393" s="51">
        <v>1</v>
      </c>
      <c r="AB393" s="51">
        <v>1</v>
      </c>
      <c r="AC393" s="51">
        <v>1</v>
      </c>
      <c r="AD393" s="51">
        <v>1</v>
      </c>
      <c r="AE393" s="51">
        <v>1</v>
      </c>
      <c r="AF393" s="51">
        <v>1</v>
      </c>
      <c r="AG393" s="52">
        <v>1</v>
      </c>
      <c r="AH393" s="52">
        <v>1</v>
      </c>
      <c r="AI393" s="53">
        <v>284</v>
      </c>
      <c r="AJ393" s="53">
        <v>204</v>
      </c>
      <c r="AK393" s="51">
        <v>2.63</v>
      </c>
      <c r="AL393" s="51">
        <v>2.6713704496353792</v>
      </c>
      <c r="AM393" s="51">
        <v>3.58</v>
      </c>
      <c r="AN393" s="51">
        <v>3.5883845548420501</v>
      </c>
      <c r="AO393" s="51">
        <v>3.5132821023480783</v>
      </c>
      <c r="AP393" s="51">
        <v>3.531674341837916</v>
      </c>
      <c r="AQ393" s="51">
        <v>3.58</v>
      </c>
      <c r="AR393" s="67">
        <v>0</v>
      </c>
      <c r="AS393" s="96"/>
      <c r="AT393" s="54">
        <v>2.4455618067114098</v>
      </c>
      <c r="AU393" s="54">
        <v>3.4352382550335565</v>
      </c>
      <c r="AV393" s="55">
        <v>2.4482561295281333</v>
      </c>
      <c r="AW393" s="55">
        <v>3.4352382550335565</v>
      </c>
      <c r="AX393" s="56">
        <v>-4.4381932885904085E-3</v>
      </c>
      <c r="AY393" s="56">
        <v>-6.4761744966443491E-2</v>
      </c>
      <c r="AZ393" s="56">
        <v>-6.9199938255033899E-2</v>
      </c>
      <c r="BA393" s="56">
        <v>6.0323551677853082E-2</v>
      </c>
      <c r="BB393" s="61">
        <v>191</v>
      </c>
      <c r="BC393" s="57">
        <v>117</v>
      </c>
      <c r="BD393" s="57">
        <v>-109</v>
      </c>
      <c r="BE393" s="57">
        <v>-137</v>
      </c>
      <c r="BF393" s="95">
        <v>0.34377153211846834</v>
      </c>
      <c r="BG393" s="58">
        <v>0.45984990823629018</v>
      </c>
      <c r="BH393" s="58">
        <v>0.52119314301754405</v>
      </c>
      <c r="BI393" s="58">
        <v>0.57755315462968038</v>
      </c>
      <c r="BJ393" s="57">
        <v>191</v>
      </c>
      <c r="BK393" s="57">
        <v>118</v>
      </c>
      <c r="BL393" s="57">
        <v>-109</v>
      </c>
      <c r="BM393" s="57">
        <v>-136</v>
      </c>
      <c r="BN393" s="58">
        <v>0.34418618131154233</v>
      </c>
      <c r="BO393" s="58">
        <v>0.45931039598667267</v>
      </c>
      <c r="BP393" s="58">
        <v>0.52056929247056505</v>
      </c>
      <c r="BQ393" s="58">
        <v>0.57699351998380921</v>
      </c>
      <c r="BR393" s="36">
        <v>2.25</v>
      </c>
      <c r="BS393" s="36">
        <v>4</v>
      </c>
      <c r="BT393" s="36">
        <v>0.24882000000000001</v>
      </c>
      <c r="BU393" s="36">
        <v>0.39552999999999999</v>
      </c>
      <c r="BV393" s="36">
        <v>0.45072589283679299</v>
      </c>
      <c r="BW393" s="36">
        <v>0.51798999999999995</v>
      </c>
    </row>
    <row r="394" spans="1:75" s="36" customFormat="1" ht="16.75" customHeight="1" x14ac:dyDescent="0.2">
      <c r="A394" s="36" t="s">
        <v>667</v>
      </c>
      <c r="B394" s="36">
        <v>2025020166</v>
      </c>
      <c r="C394" s="35">
        <v>45959</v>
      </c>
      <c r="D394" s="45" t="s">
        <v>6</v>
      </c>
      <c r="E394" s="36" t="s">
        <v>18</v>
      </c>
      <c r="F394" s="45">
        <v>0</v>
      </c>
      <c r="G394" s="45">
        <v>0</v>
      </c>
      <c r="H394" s="36" t="s">
        <v>50</v>
      </c>
      <c r="I394" s="36" t="s">
        <v>434</v>
      </c>
      <c r="J394" s="46" t="s">
        <v>304</v>
      </c>
      <c r="K394" s="47">
        <v>2.98</v>
      </c>
      <c r="L394" s="48">
        <v>0.15</v>
      </c>
      <c r="M394" s="49">
        <v>0.1</v>
      </c>
      <c r="N394" s="36">
        <v>3.1499999999999901</v>
      </c>
      <c r="O394" s="36">
        <v>3.3499999999999899</v>
      </c>
      <c r="P394" s="70">
        <v>3.6</v>
      </c>
      <c r="Q394" s="36">
        <v>2.1</v>
      </c>
      <c r="R394" s="50">
        <v>3.0990169749616681</v>
      </c>
      <c r="S394" s="50">
        <v>2.9859444654296192</v>
      </c>
      <c r="T394" s="50">
        <v>3.5417336856704891</v>
      </c>
      <c r="U394" s="50">
        <v>1.8717860828066328</v>
      </c>
      <c r="V394" s="50">
        <v>0.96699999999999997</v>
      </c>
      <c r="W394" s="50">
        <v>0.96943075693561398</v>
      </c>
      <c r="X394" s="50">
        <v>1.043286871978651</v>
      </c>
      <c r="Y394" s="50">
        <v>1.0480436055730986</v>
      </c>
      <c r="Z394" s="50">
        <v>1.0349999999999999</v>
      </c>
      <c r="AA394" s="51">
        <v>0.97</v>
      </c>
      <c r="AB394" s="51">
        <v>1.02</v>
      </c>
      <c r="AC394" s="51">
        <v>1</v>
      </c>
      <c r="AD394" s="51">
        <v>1</v>
      </c>
      <c r="AE394" s="51">
        <v>1</v>
      </c>
      <c r="AF394" s="51">
        <v>1</v>
      </c>
      <c r="AG394" s="52">
        <v>1</v>
      </c>
      <c r="AH394" s="52">
        <v>1</v>
      </c>
      <c r="AI394" s="53">
        <v>303</v>
      </c>
      <c r="AJ394" s="53">
        <v>223</v>
      </c>
      <c r="AK394" s="51">
        <v>3.0933178624971416</v>
      </c>
      <c r="AL394" s="51">
        <v>3.1008134800274529</v>
      </c>
      <c r="AM394" s="51">
        <v>2.9831714206664164</v>
      </c>
      <c r="AN394" s="51">
        <v>2.9835873773808967</v>
      </c>
      <c r="AO394" s="51">
        <v>3.0365836445306265</v>
      </c>
      <c r="AP394" s="51">
        <v>3.0446639761089807</v>
      </c>
      <c r="AQ394" s="51">
        <v>3.0875824203897406</v>
      </c>
      <c r="AR394" s="67">
        <v>0</v>
      </c>
      <c r="AS394" s="96"/>
      <c r="AT394" s="54">
        <v>3.0422336244484383</v>
      </c>
      <c r="AU394" s="54">
        <v>3.3996586155952695</v>
      </c>
      <c r="AV394" s="55">
        <v>3.0422336244484383</v>
      </c>
      <c r="AW394" s="55">
        <v>3.4138266342306096</v>
      </c>
      <c r="AX394" s="56">
        <v>-0.10776637555155189</v>
      </c>
      <c r="AY394" s="56">
        <v>4.965861559527962E-2</v>
      </c>
      <c r="AZ394" s="56">
        <v>-5.8107759956272265E-2</v>
      </c>
      <c r="BA394" s="56">
        <v>-0.15742499114683151</v>
      </c>
      <c r="BB394" s="61">
        <v>127</v>
      </c>
      <c r="BC394" s="57">
        <v>-170</v>
      </c>
      <c r="BD394" s="57">
        <v>-140</v>
      </c>
      <c r="BE394" s="57">
        <v>-107</v>
      </c>
      <c r="BF394" s="95">
        <v>0.44051073014118625</v>
      </c>
      <c r="BG394" s="58">
        <v>0.62967728457590599</v>
      </c>
      <c r="BH394" s="58">
        <v>0.58284572830489489</v>
      </c>
      <c r="BI394" s="58">
        <v>0.51741269243414223</v>
      </c>
      <c r="BJ394" s="57">
        <v>128</v>
      </c>
      <c r="BK394" s="57">
        <v>-171</v>
      </c>
      <c r="BL394" s="57">
        <v>-141</v>
      </c>
      <c r="BM394" s="57">
        <v>-108</v>
      </c>
      <c r="BN394" s="58">
        <v>0.43901140661889615</v>
      </c>
      <c r="BO394" s="58">
        <v>0.63152268607020456</v>
      </c>
      <c r="BP394" s="58">
        <v>0.58516670496675949</v>
      </c>
      <c r="BQ394" s="58">
        <v>0.51978530947404611</v>
      </c>
      <c r="BR394" s="36">
        <v>2.25</v>
      </c>
      <c r="BS394" s="36">
        <v>4.05</v>
      </c>
      <c r="BT394" s="36">
        <v>0.24104999999999999</v>
      </c>
      <c r="BU394" s="36">
        <v>0.3926</v>
      </c>
      <c r="BV394" s="36">
        <v>0.44644075506026798</v>
      </c>
      <c r="BW394" s="36">
        <v>0.51319999999999999</v>
      </c>
    </row>
    <row r="395" spans="1:75" s="36" customFormat="1" ht="16.75" customHeight="1" x14ac:dyDescent="0.2">
      <c r="A395" s="36" t="s">
        <v>668</v>
      </c>
      <c r="B395" s="36">
        <v>2025020166</v>
      </c>
      <c r="C395" s="35">
        <v>45959</v>
      </c>
      <c r="D395" s="45" t="s">
        <v>9</v>
      </c>
      <c r="E395" s="36" t="s">
        <v>32</v>
      </c>
      <c r="F395" s="45">
        <v>0</v>
      </c>
      <c r="G395" s="45">
        <v>0</v>
      </c>
      <c r="H395" s="36" t="s">
        <v>51</v>
      </c>
      <c r="I395" s="36" t="s">
        <v>354</v>
      </c>
      <c r="J395" s="46" t="s">
        <v>159</v>
      </c>
      <c r="K395" s="47">
        <v>2.98</v>
      </c>
      <c r="L395" s="48">
        <v>0.15</v>
      </c>
      <c r="M395" s="49">
        <v>0.1</v>
      </c>
      <c r="N395" s="36">
        <v>3.3499999999999899</v>
      </c>
      <c r="O395" s="36">
        <v>3.1499999999999901</v>
      </c>
      <c r="P395" s="70">
        <v>2.1</v>
      </c>
      <c r="Q395" s="36">
        <v>3.6</v>
      </c>
      <c r="R395" s="50">
        <v>3.0647775752661266</v>
      </c>
      <c r="S395" s="50">
        <v>3.211054509497159</v>
      </c>
      <c r="T395" s="50">
        <v>1.921203853151906</v>
      </c>
      <c r="U395" s="50">
        <v>3.6697765822824788</v>
      </c>
      <c r="V395" s="50">
        <v>1.03</v>
      </c>
      <c r="W395" s="50">
        <v>1.0342925072321845</v>
      </c>
      <c r="X395" s="50">
        <v>1.0010642351229586</v>
      </c>
      <c r="Y395" s="50">
        <v>1.0380261283547454</v>
      </c>
      <c r="Z395" s="50">
        <v>1.0049999999999999</v>
      </c>
      <c r="AA395" s="51">
        <v>1</v>
      </c>
      <c r="AB395" s="51">
        <v>1</v>
      </c>
      <c r="AC395" s="51">
        <v>1</v>
      </c>
      <c r="AD395" s="51">
        <v>1</v>
      </c>
      <c r="AE395" s="51">
        <v>1</v>
      </c>
      <c r="AF395" s="51">
        <v>1</v>
      </c>
      <c r="AG395" s="52">
        <v>1</v>
      </c>
      <c r="AH395" s="52">
        <v>1</v>
      </c>
      <c r="AI395" s="53">
        <v>306</v>
      </c>
      <c r="AJ395" s="53">
        <v>224</v>
      </c>
      <c r="AK395" s="51">
        <v>3.1231699446078336</v>
      </c>
      <c r="AL395" s="51">
        <v>3.0972574833748641</v>
      </c>
      <c r="AM395" s="51">
        <v>3.1089948784963797</v>
      </c>
      <c r="AN395" s="51">
        <v>3.1243038231464966</v>
      </c>
      <c r="AO395" s="51">
        <v>3.2417228009913988</v>
      </c>
      <c r="AP395" s="51">
        <v>3.2395308481493856</v>
      </c>
      <c r="AQ395" s="51">
        <v>3.1245398528888613</v>
      </c>
      <c r="AR395" s="67">
        <v>0</v>
      </c>
      <c r="AS395" s="96"/>
      <c r="AT395" s="54">
        <v>3.3996586155952695</v>
      </c>
      <c r="AU395" s="54">
        <v>3.0422336244484383</v>
      </c>
      <c r="AV395" s="55">
        <v>3.4138266342306096</v>
      </c>
      <c r="AW395" s="55">
        <v>3.0422336244484383</v>
      </c>
      <c r="AX395" s="56">
        <v>4.965861559527962E-2</v>
      </c>
      <c r="AY395" s="56">
        <v>-0.10776637555155189</v>
      </c>
      <c r="AZ395" s="56">
        <v>-5.8107759956272265E-2</v>
      </c>
      <c r="BA395" s="56">
        <v>0.15742499114683151</v>
      </c>
      <c r="BB395" s="61">
        <v>-127</v>
      </c>
      <c r="BC395" s="57">
        <v>170</v>
      </c>
      <c r="BD395" s="57">
        <v>140</v>
      </c>
      <c r="BE395" s="57">
        <v>107</v>
      </c>
      <c r="BF395" s="95">
        <v>0.55948926985881375</v>
      </c>
      <c r="BG395" s="58">
        <v>0.37032271542409406</v>
      </c>
      <c r="BH395" s="58">
        <v>0.41715427169510511</v>
      </c>
      <c r="BI395" s="58">
        <v>0.48258730756585771</v>
      </c>
      <c r="BJ395" s="57">
        <v>-128</v>
      </c>
      <c r="BK395" s="57">
        <v>171</v>
      </c>
      <c r="BL395" s="57">
        <v>141</v>
      </c>
      <c r="BM395" s="57">
        <v>108</v>
      </c>
      <c r="BN395" s="58">
        <v>0.56098859338110385</v>
      </c>
      <c r="BO395" s="58">
        <v>0.36847731392979544</v>
      </c>
      <c r="BP395" s="58">
        <v>0.41483329503324046</v>
      </c>
      <c r="BQ395" s="58">
        <v>0.48021469052595384</v>
      </c>
      <c r="BR395" s="36">
        <v>2.25</v>
      </c>
      <c r="BS395" s="36">
        <v>4.0999999999999996</v>
      </c>
      <c r="BT395" s="36">
        <v>0.23763000000000001</v>
      </c>
      <c r="BU395" s="36">
        <v>0.38463000000000003</v>
      </c>
      <c r="BV395" s="36">
        <v>0.437656456237767</v>
      </c>
      <c r="BW395" s="36">
        <v>0.50578999999999996</v>
      </c>
    </row>
    <row r="396" spans="1:75" s="36" customFormat="1" ht="16.75" customHeight="1" x14ac:dyDescent="0.2">
      <c r="A396" s="36" t="s">
        <v>669</v>
      </c>
      <c r="B396" s="36">
        <v>2025020167</v>
      </c>
      <c r="C396" s="35">
        <v>45960</v>
      </c>
      <c r="D396" s="45" t="s">
        <v>6</v>
      </c>
      <c r="E396" s="36" t="s">
        <v>5</v>
      </c>
      <c r="F396" s="45">
        <v>1</v>
      </c>
      <c r="G396" s="45">
        <v>1</v>
      </c>
      <c r="H396" s="36" t="s">
        <v>46</v>
      </c>
      <c r="I396" s="36" t="s">
        <v>322</v>
      </c>
      <c r="J396" s="46" t="s">
        <v>274</v>
      </c>
      <c r="K396" s="47">
        <v>2.98</v>
      </c>
      <c r="L396" s="48">
        <v>0.15</v>
      </c>
      <c r="M396" s="49">
        <v>0.1</v>
      </c>
      <c r="N396" s="36">
        <v>3.2499999999999898</v>
      </c>
      <c r="O396" s="36">
        <v>2.8999999999999901</v>
      </c>
      <c r="P396" s="70">
        <v>3.2499999999999898</v>
      </c>
      <c r="Q396" s="36">
        <v>2.8999999999999901</v>
      </c>
      <c r="R396" s="50">
        <v>3.1241882789720377</v>
      </c>
      <c r="S396" s="50">
        <v>3.0783769979850457</v>
      </c>
      <c r="T396" s="50">
        <v>3.1241882789720377</v>
      </c>
      <c r="U396" s="50">
        <v>3.0783769979850457</v>
      </c>
      <c r="V396" s="50">
        <v>0.95</v>
      </c>
      <c r="W396" s="50">
        <v>0.95302926576458757</v>
      </c>
      <c r="X396" s="50">
        <v>1.0649177346741447</v>
      </c>
      <c r="Y396" s="50">
        <v>0.89791805177115325</v>
      </c>
      <c r="Z396" s="50">
        <v>1</v>
      </c>
      <c r="AA396" s="51">
        <v>0.97</v>
      </c>
      <c r="AB396" s="51">
        <v>1.01</v>
      </c>
      <c r="AC396" s="51">
        <v>1</v>
      </c>
      <c r="AD396" s="51">
        <v>1</v>
      </c>
      <c r="AE396" s="51">
        <v>1</v>
      </c>
      <c r="AF396" s="51">
        <v>1</v>
      </c>
      <c r="AG396" s="52">
        <v>1</v>
      </c>
      <c r="AH396" s="52">
        <v>1</v>
      </c>
      <c r="AI396" s="53">
        <v>307</v>
      </c>
      <c r="AJ396" s="53">
        <v>265</v>
      </c>
      <c r="AK396" s="51">
        <v>3.0228543978871372</v>
      </c>
      <c r="AL396" s="51">
        <v>3.0380544800498726</v>
      </c>
      <c r="AM396" s="51">
        <v>3.2303146674517</v>
      </c>
      <c r="AN396" s="51">
        <v>3.2075240170317021</v>
      </c>
      <c r="AO396" s="51">
        <v>3.2584334386167733</v>
      </c>
      <c r="AP396" s="51">
        <v>3.2314249725220141</v>
      </c>
      <c r="AQ396" s="51">
        <v>3.2303146674517</v>
      </c>
      <c r="AR396" s="67">
        <v>0.03</v>
      </c>
      <c r="AS396" s="96"/>
      <c r="AT396" s="54">
        <v>3.0705524087704572</v>
      </c>
      <c r="AU396" s="54">
        <v>3.0401824760381073</v>
      </c>
      <c r="AV396" s="55">
        <v>3.0405524087704574</v>
      </c>
      <c r="AW396" s="55">
        <v>3.0735649555460851</v>
      </c>
      <c r="AX396" s="56">
        <v>-0.17944759122953258</v>
      </c>
      <c r="AY396" s="56">
        <v>0.14018247603811718</v>
      </c>
      <c r="AZ396" s="56">
        <v>-3.9265115191415401E-2</v>
      </c>
      <c r="BA396" s="56">
        <v>-0.31963006726764975</v>
      </c>
      <c r="BB396" s="61">
        <v>-104</v>
      </c>
      <c r="BC396" s="57">
        <v>-137</v>
      </c>
      <c r="BD396" s="57">
        <v>-111</v>
      </c>
      <c r="BE396" s="57">
        <v>115</v>
      </c>
      <c r="BF396" s="95">
        <v>0.50988064287834101</v>
      </c>
      <c r="BG396" s="58">
        <v>0.578914278658897</v>
      </c>
      <c r="BH396" s="58">
        <v>0.52526683725480794</v>
      </c>
      <c r="BI396" s="58">
        <v>0.46591720273225679</v>
      </c>
      <c r="BJ396" s="57">
        <v>104</v>
      </c>
      <c r="BK396" s="57">
        <v>-138</v>
      </c>
      <c r="BL396" s="57">
        <v>-111</v>
      </c>
      <c r="BM396" s="57">
        <v>114</v>
      </c>
      <c r="BN396" s="58">
        <v>0.48955117014802352</v>
      </c>
      <c r="BO396" s="58">
        <v>0.57949093894080617</v>
      </c>
      <c r="BP396" s="58">
        <v>0.52594696932363727</v>
      </c>
      <c r="BQ396" s="58">
        <v>0.46654988576087564</v>
      </c>
      <c r="BR396" s="36">
        <v>2.25</v>
      </c>
      <c r="BS396" s="36">
        <v>4.1500000000000004</v>
      </c>
      <c r="BT396" s="36">
        <v>0.23154</v>
      </c>
      <c r="BU396" s="36">
        <v>0.37741999999999998</v>
      </c>
      <c r="BV396" s="36">
        <v>0.429804582517195</v>
      </c>
      <c r="BW396" s="36">
        <v>0.49930000000000002</v>
      </c>
    </row>
    <row r="397" spans="1:75" s="36" customFormat="1" ht="16.75" customHeight="1" x14ac:dyDescent="0.2">
      <c r="A397" s="36" t="s">
        <v>670</v>
      </c>
      <c r="B397" s="36">
        <v>2025020167</v>
      </c>
      <c r="C397" s="35">
        <v>45960</v>
      </c>
      <c r="D397" s="45" t="s">
        <v>9</v>
      </c>
      <c r="E397" s="36" t="s">
        <v>7</v>
      </c>
      <c r="F397" s="45">
        <v>1</v>
      </c>
      <c r="G397" s="45">
        <v>1</v>
      </c>
      <c r="H397" s="36" t="s">
        <v>47</v>
      </c>
      <c r="I397" s="36" t="s">
        <v>404</v>
      </c>
      <c r="J397" s="46" t="s">
        <v>149</v>
      </c>
      <c r="K397" s="47">
        <v>2.98</v>
      </c>
      <c r="L397" s="48">
        <v>0.15</v>
      </c>
      <c r="M397" s="49">
        <v>0.1</v>
      </c>
      <c r="N397" s="36">
        <v>2.8999999999999901</v>
      </c>
      <c r="O397" s="36">
        <v>3.2499999999999898</v>
      </c>
      <c r="P397" s="70">
        <v>2.8999999999999901</v>
      </c>
      <c r="Q397" s="36">
        <v>3.2499999999999898</v>
      </c>
      <c r="R397" s="50">
        <v>2.5246929593611216</v>
      </c>
      <c r="S397" s="50">
        <v>3.3812755115773512</v>
      </c>
      <c r="T397" s="50">
        <v>2.5246929593611216</v>
      </c>
      <c r="U397" s="50">
        <v>3.3812755115773512</v>
      </c>
      <c r="V397" s="50">
        <v>1.048</v>
      </c>
      <c r="W397" s="50">
        <v>1.0491546019013618</v>
      </c>
      <c r="X397" s="50">
        <v>1.0839982105542618</v>
      </c>
      <c r="Y397" s="50">
        <v>1.0143806704319251</v>
      </c>
      <c r="Z397" s="50">
        <v>1.0249999999999999</v>
      </c>
      <c r="AA397" s="51">
        <v>1</v>
      </c>
      <c r="AB397" s="51">
        <v>1</v>
      </c>
      <c r="AC397" s="51">
        <v>1</v>
      </c>
      <c r="AD397" s="51">
        <v>1</v>
      </c>
      <c r="AE397" s="51">
        <v>1</v>
      </c>
      <c r="AF397" s="51">
        <v>1</v>
      </c>
      <c r="AG397" s="52">
        <v>1</v>
      </c>
      <c r="AH397" s="52">
        <v>1</v>
      </c>
      <c r="AI397" s="53">
        <v>311</v>
      </c>
      <c r="AJ397" s="53">
        <v>269</v>
      </c>
      <c r="AK397" s="51">
        <v>2.6757957942780366</v>
      </c>
      <c r="AL397" s="51">
        <v>2.665</v>
      </c>
      <c r="AM397" s="51">
        <v>3.1734548493289516</v>
      </c>
      <c r="AN397" s="51">
        <v>3.2046279486662117</v>
      </c>
      <c r="AO397" s="51">
        <v>3.2716692661298574</v>
      </c>
      <c r="AP397" s="51">
        <v>3.3007899861153964</v>
      </c>
      <c r="AQ397" s="51">
        <v>3.252791220562175</v>
      </c>
      <c r="AR397" s="67">
        <v>-0.03</v>
      </c>
      <c r="AS397" s="96"/>
      <c r="AT397" s="54">
        <v>3.0401824760381073</v>
      </c>
      <c r="AU397" s="54">
        <v>3.0705524087704572</v>
      </c>
      <c r="AV397" s="55">
        <v>3.0735649555460851</v>
      </c>
      <c r="AW397" s="55">
        <v>3.0405524087704574</v>
      </c>
      <c r="AX397" s="56">
        <v>0.14018247603811718</v>
      </c>
      <c r="AY397" s="56">
        <v>-0.17944759122953258</v>
      </c>
      <c r="AZ397" s="56">
        <v>-3.9265115191415401E-2</v>
      </c>
      <c r="BA397" s="56">
        <v>0.31963006726764975</v>
      </c>
      <c r="BB397" s="61">
        <v>104</v>
      </c>
      <c r="BC397" s="57">
        <v>137</v>
      </c>
      <c r="BD397" s="57">
        <v>111</v>
      </c>
      <c r="BE397" s="57">
        <v>-115</v>
      </c>
      <c r="BF397" s="95">
        <v>0.49011935712165899</v>
      </c>
      <c r="BG397" s="58">
        <v>0.421085721341103</v>
      </c>
      <c r="BH397" s="58">
        <v>0.47473316274519206</v>
      </c>
      <c r="BI397" s="58">
        <v>0.53408279726774321</v>
      </c>
      <c r="BJ397" s="57">
        <v>-104</v>
      </c>
      <c r="BK397" s="57">
        <v>138</v>
      </c>
      <c r="BL397" s="57">
        <v>111</v>
      </c>
      <c r="BM397" s="57">
        <v>-114</v>
      </c>
      <c r="BN397" s="58">
        <v>0.51044882985197648</v>
      </c>
      <c r="BO397" s="58">
        <v>0.42050906105919383</v>
      </c>
      <c r="BP397" s="58">
        <v>0.47405303067636273</v>
      </c>
      <c r="BQ397" s="58">
        <v>0.53345011423912436</v>
      </c>
      <c r="BR397" s="36">
        <v>2.25</v>
      </c>
      <c r="BS397" s="36">
        <v>4.2</v>
      </c>
      <c r="BT397" s="36">
        <v>0.22753999999999999</v>
      </c>
      <c r="BU397" s="36">
        <v>0.37108999999999998</v>
      </c>
      <c r="BV397" s="36">
        <v>0.42251901443730899</v>
      </c>
      <c r="BW397" s="36">
        <v>0.49281000000000003</v>
      </c>
    </row>
    <row r="398" spans="1:75" s="36" customFormat="1" ht="16.75" customHeight="1" x14ac:dyDescent="0.2">
      <c r="A398" s="36" t="s">
        <v>671</v>
      </c>
      <c r="B398" s="36">
        <v>2025020168</v>
      </c>
      <c r="C398" s="35">
        <v>45960</v>
      </c>
      <c r="D398" s="45" t="s">
        <v>6</v>
      </c>
      <c r="E398" s="36" t="s">
        <v>22</v>
      </c>
      <c r="F398" s="45">
        <v>1</v>
      </c>
      <c r="G398" s="45">
        <v>1</v>
      </c>
      <c r="H398" s="36" t="s">
        <v>46</v>
      </c>
      <c r="I398" s="36" t="s">
        <v>457</v>
      </c>
      <c r="J398" s="46" t="s">
        <v>152</v>
      </c>
      <c r="K398" s="47">
        <v>2.98</v>
      </c>
      <c r="L398" s="48">
        <v>0.15</v>
      </c>
      <c r="M398" s="49">
        <v>0.1</v>
      </c>
      <c r="N398" s="36">
        <v>2.69999999999999</v>
      </c>
      <c r="O398" s="36">
        <v>3.3499999999999899</v>
      </c>
      <c r="P398" s="70">
        <v>2.69999999999999</v>
      </c>
      <c r="Q398" s="36">
        <v>3.3499999999999899</v>
      </c>
      <c r="R398" s="50">
        <v>2.9203690742127995</v>
      </c>
      <c r="S398" s="50">
        <v>3.142253934365459</v>
      </c>
      <c r="T398" s="50">
        <v>2.9203690742127995</v>
      </c>
      <c r="U398" s="50">
        <v>3.142253934365459</v>
      </c>
      <c r="V398" s="50">
        <v>0.95</v>
      </c>
      <c r="W398" s="50">
        <v>0.95302926576458757</v>
      </c>
      <c r="X398" s="50">
        <v>0.98027967360049628</v>
      </c>
      <c r="Y398" s="50">
        <v>0.99733975840468025</v>
      </c>
      <c r="Z398" s="50">
        <v>1.0449999999999999</v>
      </c>
      <c r="AA398" s="51">
        <v>1</v>
      </c>
      <c r="AB398" s="51">
        <v>1</v>
      </c>
      <c r="AC398" s="51">
        <v>1</v>
      </c>
      <c r="AD398" s="51">
        <v>1</v>
      </c>
      <c r="AE398" s="51">
        <v>1</v>
      </c>
      <c r="AF398" s="51">
        <v>1</v>
      </c>
      <c r="AG398" s="52">
        <v>1.01</v>
      </c>
      <c r="AH398" s="52">
        <v>1</v>
      </c>
      <c r="AI398" s="53">
        <v>302</v>
      </c>
      <c r="AJ398" s="53">
        <v>76</v>
      </c>
      <c r="AK398" s="51">
        <v>2.7554858769393209</v>
      </c>
      <c r="AL398" s="51">
        <v>2.7802183565303427</v>
      </c>
      <c r="AM398" s="51">
        <v>3.0973088730983287</v>
      </c>
      <c r="AN398" s="51">
        <v>3.1040506322883985</v>
      </c>
      <c r="AO398" s="51">
        <v>3.4026789627939467</v>
      </c>
      <c r="AP398" s="51">
        <v>3.3848254225866405</v>
      </c>
      <c r="AQ398" s="51">
        <v>3.2366877723877532</v>
      </c>
      <c r="AR398" s="67">
        <v>0</v>
      </c>
      <c r="AS398" s="96"/>
      <c r="AT398" s="54">
        <v>2.5648558072166598</v>
      </c>
      <c r="AU398" s="54">
        <v>3.2984494882851765</v>
      </c>
      <c r="AV398" s="55">
        <v>2.5394611952640198</v>
      </c>
      <c r="AW398" s="55">
        <v>3.3020834539824282</v>
      </c>
      <c r="AX398" s="56">
        <v>-0.13514419278333012</v>
      </c>
      <c r="AY398" s="56">
        <v>-5.1550511714813396E-2</v>
      </c>
      <c r="AZ398" s="56">
        <v>-0.18669470449814352</v>
      </c>
      <c r="BA398" s="56">
        <v>-8.3593681068516723E-2</v>
      </c>
      <c r="BB398" s="61">
        <v>161</v>
      </c>
      <c r="BC398" s="57">
        <v>-117</v>
      </c>
      <c r="BD398" s="57">
        <v>109</v>
      </c>
      <c r="BE398" s="57">
        <v>136</v>
      </c>
      <c r="BF398" s="95">
        <v>0.38245725001954434</v>
      </c>
      <c r="BG398" s="58">
        <v>0.53927462402515614</v>
      </c>
      <c r="BH398" s="58">
        <v>0.4788687135892471</v>
      </c>
      <c r="BI398" s="58">
        <v>0.42336482803669173</v>
      </c>
      <c r="BJ398" s="57">
        <v>164</v>
      </c>
      <c r="BK398" s="57">
        <v>-116</v>
      </c>
      <c r="BL398" s="57">
        <v>110</v>
      </c>
      <c r="BM398" s="57">
        <v>138</v>
      </c>
      <c r="BN398" s="58">
        <v>0.37818152784446352</v>
      </c>
      <c r="BO398" s="58">
        <v>0.5365371628919442</v>
      </c>
      <c r="BP398" s="58">
        <v>0.47565616020579049</v>
      </c>
      <c r="BQ398" s="58">
        <v>0.42042382580240711</v>
      </c>
      <c r="BR398" s="36">
        <v>2.25</v>
      </c>
      <c r="BS398" s="36">
        <v>4.25</v>
      </c>
      <c r="BT398" s="36">
        <v>0.22247</v>
      </c>
      <c r="BU398" s="36">
        <v>0.36379</v>
      </c>
      <c r="BV398" s="36">
        <v>0.41398106422686498</v>
      </c>
      <c r="BW398" s="36">
        <v>0.48503000000000002</v>
      </c>
    </row>
    <row r="399" spans="1:75" s="36" customFormat="1" ht="16.75" customHeight="1" x14ac:dyDescent="0.2">
      <c r="A399" s="36" t="s">
        <v>672</v>
      </c>
      <c r="B399" s="36">
        <v>2025020168</v>
      </c>
      <c r="C399" s="35">
        <v>45960</v>
      </c>
      <c r="D399" s="45" t="s">
        <v>9</v>
      </c>
      <c r="E399" s="36" t="s">
        <v>39</v>
      </c>
      <c r="F399" s="45">
        <v>1</v>
      </c>
      <c r="G399" s="45">
        <v>1</v>
      </c>
      <c r="H399" s="36" t="s">
        <v>47</v>
      </c>
      <c r="I399" s="36" t="s">
        <v>338</v>
      </c>
      <c r="J399" s="46" t="s">
        <v>179</v>
      </c>
      <c r="K399" s="47">
        <v>2.98</v>
      </c>
      <c r="L399" s="48">
        <v>0.15</v>
      </c>
      <c r="M399" s="49">
        <v>0.1</v>
      </c>
      <c r="N399" s="36">
        <v>3.3499999999999899</v>
      </c>
      <c r="O399" s="36">
        <v>2.69999999999999</v>
      </c>
      <c r="P399" s="70">
        <v>3.3499999999999899</v>
      </c>
      <c r="Q399" s="36">
        <v>2.69999999999999</v>
      </c>
      <c r="R399" s="50">
        <v>2.9398202296318172</v>
      </c>
      <c r="S399" s="50">
        <v>3.1424751723800251</v>
      </c>
      <c r="T399" s="50">
        <v>2.9398202296318172</v>
      </c>
      <c r="U399" s="50">
        <v>3.1424751723800251</v>
      </c>
      <c r="V399" s="50">
        <v>1.048</v>
      </c>
      <c r="W399" s="50">
        <v>1.0491546019013618</v>
      </c>
      <c r="X399" s="50">
        <v>1.0393653936571572</v>
      </c>
      <c r="Y399" s="50">
        <v>0.92465969024809425</v>
      </c>
      <c r="Z399" s="50">
        <v>0.97499804848390192</v>
      </c>
      <c r="AA399" s="51">
        <v>0.97499999999999998</v>
      </c>
      <c r="AB399" s="51">
        <v>1.0149999999999999</v>
      </c>
      <c r="AC399" s="51">
        <v>1</v>
      </c>
      <c r="AD399" s="51">
        <v>1</v>
      </c>
      <c r="AE399" s="51">
        <v>1</v>
      </c>
      <c r="AF399" s="51">
        <v>1</v>
      </c>
      <c r="AG399" s="52">
        <v>1</v>
      </c>
      <c r="AH399" s="52">
        <v>1</v>
      </c>
      <c r="AI399" s="53">
        <v>320</v>
      </c>
      <c r="AJ399" s="53">
        <v>278</v>
      </c>
      <c r="AK399" s="51">
        <v>2.9720724800459473</v>
      </c>
      <c r="AL399" s="51">
        <v>2.9672346424838274</v>
      </c>
      <c r="AM399" s="51">
        <v>2.9212334273294789</v>
      </c>
      <c r="AN399" s="51">
        <v>2.9550000000000001</v>
      </c>
      <c r="AO399" s="51">
        <v>2.8476047216801428</v>
      </c>
      <c r="AP399" s="51">
        <v>2.880050087500067</v>
      </c>
      <c r="AQ399" s="51">
        <v>2.8481968908121824</v>
      </c>
      <c r="AR399" s="67">
        <v>0</v>
      </c>
      <c r="AS399" s="96"/>
      <c r="AT399" s="54">
        <v>3.2984494882851765</v>
      </c>
      <c r="AU399" s="54">
        <v>2.5648558072166598</v>
      </c>
      <c r="AV399" s="55">
        <v>3.3020834539824282</v>
      </c>
      <c r="AW399" s="55">
        <v>2.5394611952640198</v>
      </c>
      <c r="AX399" s="56">
        <v>-5.1550511714813396E-2</v>
      </c>
      <c r="AY399" s="56">
        <v>-0.13514419278333012</v>
      </c>
      <c r="AZ399" s="56">
        <v>-0.18669470449814352</v>
      </c>
      <c r="BA399" s="56">
        <v>8.3593681068516723E-2</v>
      </c>
      <c r="BB399" s="61">
        <v>-161</v>
      </c>
      <c r="BC399" s="57">
        <v>117</v>
      </c>
      <c r="BD399" s="57">
        <v>-109</v>
      </c>
      <c r="BE399" s="57">
        <v>-136</v>
      </c>
      <c r="BF399" s="95">
        <v>0.61754274998045566</v>
      </c>
      <c r="BG399" s="58">
        <v>0.46072537597484386</v>
      </c>
      <c r="BH399" s="58">
        <v>0.5211312864107529</v>
      </c>
      <c r="BI399" s="58">
        <v>0.57663517196330827</v>
      </c>
      <c r="BJ399" s="57">
        <v>-164</v>
      </c>
      <c r="BK399" s="57">
        <v>116</v>
      </c>
      <c r="BL399" s="57">
        <v>-110</v>
      </c>
      <c r="BM399" s="57">
        <v>-138</v>
      </c>
      <c r="BN399" s="58">
        <v>0.62181847215553643</v>
      </c>
      <c r="BO399" s="58">
        <v>0.4634628371080558</v>
      </c>
      <c r="BP399" s="58">
        <v>0.52434383979420951</v>
      </c>
      <c r="BQ399" s="58">
        <v>0.57957617419759289</v>
      </c>
      <c r="BR399" s="36">
        <v>2.25</v>
      </c>
      <c r="BS399" s="36">
        <v>4.3</v>
      </c>
      <c r="BT399" s="36">
        <v>0.21562000000000001</v>
      </c>
      <c r="BU399" s="36">
        <v>0.35378999999999999</v>
      </c>
      <c r="BV399" s="36">
        <v>0.40306006197593802</v>
      </c>
      <c r="BW399" s="36">
        <v>0.47603000000000001</v>
      </c>
    </row>
    <row r="400" spans="1:75" s="36" customFormat="1" ht="16.75" customHeight="1" x14ac:dyDescent="0.2">
      <c r="A400" s="36" t="s">
        <v>673</v>
      </c>
      <c r="B400" s="36">
        <v>2025020169</v>
      </c>
      <c r="C400" s="35">
        <v>45960</v>
      </c>
      <c r="D400" s="45" t="s">
        <v>6</v>
      </c>
      <c r="E400" s="36" t="s">
        <v>34</v>
      </c>
      <c r="F400" s="45">
        <v>1</v>
      </c>
      <c r="G400" s="45">
        <v>1</v>
      </c>
      <c r="H400" s="36" t="s">
        <v>46</v>
      </c>
      <c r="I400" s="36" t="s">
        <v>362</v>
      </c>
      <c r="J400" s="46" t="s">
        <v>160</v>
      </c>
      <c r="K400" s="47">
        <v>2.98</v>
      </c>
      <c r="L400" s="48">
        <v>0.15</v>
      </c>
      <c r="M400" s="49">
        <v>0.1</v>
      </c>
      <c r="N400" s="36">
        <v>2.69999999999999</v>
      </c>
      <c r="O400" s="36">
        <v>3.1499999999999901</v>
      </c>
      <c r="P400" s="70">
        <v>2.69999999999999</v>
      </c>
      <c r="Q400" s="36">
        <v>3.1499999999999901</v>
      </c>
      <c r="R400" s="50">
        <v>3.045194560492011</v>
      </c>
      <c r="S400" s="50">
        <v>2.8737327052900845</v>
      </c>
      <c r="T400" s="50">
        <v>3.045194560492011</v>
      </c>
      <c r="U400" s="50">
        <v>2.8737327052900845</v>
      </c>
      <c r="V400" s="50">
        <v>0.95</v>
      </c>
      <c r="W400" s="50">
        <v>0.95302926576458757</v>
      </c>
      <c r="X400" s="50">
        <v>0.95419660249137306</v>
      </c>
      <c r="Y400" s="50">
        <v>1.0661016550666476</v>
      </c>
      <c r="Z400" s="50">
        <v>0.98</v>
      </c>
      <c r="AA400" s="51">
        <v>0.98</v>
      </c>
      <c r="AB400" s="51">
        <v>1</v>
      </c>
      <c r="AC400" s="51">
        <v>1</v>
      </c>
      <c r="AD400" s="51">
        <v>1</v>
      </c>
      <c r="AE400" s="51">
        <v>1</v>
      </c>
      <c r="AF400" s="51">
        <v>1</v>
      </c>
      <c r="AG400" s="52">
        <v>1.01</v>
      </c>
      <c r="AH400" s="52">
        <v>1</v>
      </c>
      <c r="AI400" s="53">
        <v>319</v>
      </c>
      <c r="AJ400" s="53">
        <v>277</v>
      </c>
      <c r="AK400" s="51">
        <v>3.1923288166282142</v>
      </c>
      <c r="AL400" s="51">
        <v>3.1702586782077837</v>
      </c>
      <c r="AM400" s="51">
        <v>2.8233899455793994</v>
      </c>
      <c r="AN400" s="51">
        <v>2.830941359536002</v>
      </c>
      <c r="AO400" s="51">
        <v>2.7448982984306838</v>
      </c>
      <c r="AP400" s="51">
        <v>2.7556022613437237</v>
      </c>
      <c r="AQ400" s="51">
        <v>2.7669221466678113</v>
      </c>
      <c r="AR400" s="67">
        <v>0</v>
      </c>
      <c r="AS400" s="96"/>
      <c r="AT400" s="54">
        <v>2.7926798699441826</v>
      </c>
      <c r="AU400" s="54">
        <v>3.0914116534432647</v>
      </c>
      <c r="AV400" s="55">
        <v>2.7650295742021611</v>
      </c>
      <c r="AW400" s="55">
        <v>3.094817521547232</v>
      </c>
      <c r="AX400" s="56">
        <v>9.2679869944192639E-2</v>
      </c>
      <c r="AY400" s="56">
        <v>-5.8588346556725401E-2</v>
      </c>
      <c r="AZ400" s="56">
        <v>3.4091523387467237E-2</v>
      </c>
      <c r="BA400" s="56">
        <v>0.15126821650091804</v>
      </c>
      <c r="BB400" s="61">
        <v>122</v>
      </c>
      <c r="BC400" s="57">
        <v>-119</v>
      </c>
      <c r="BD400" s="57">
        <v>107</v>
      </c>
      <c r="BE400" s="57">
        <v>133</v>
      </c>
      <c r="BF400" s="95">
        <v>0.45069458082463609</v>
      </c>
      <c r="BG400" s="58">
        <v>0.54271248092829194</v>
      </c>
      <c r="BH400" s="58">
        <v>0.48415593818850544</v>
      </c>
      <c r="BI400" s="58">
        <v>0.42919245901484437</v>
      </c>
      <c r="BJ400" s="57">
        <v>125</v>
      </c>
      <c r="BK400" s="57">
        <v>-117</v>
      </c>
      <c r="BL400" s="57">
        <v>108</v>
      </c>
      <c r="BM400" s="57">
        <v>134</v>
      </c>
      <c r="BN400" s="58">
        <v>0.44454099331190478</v>
      </c>
      <c r="BO400" s="58">
        <v>0.53915395172894431</v>
      </c>
      <c r="BP400" s="58">
        <v>0.48063002761696705</v>
      </c>
      <c r="BQ400" s="58">
        <v>0.42646803894104157</v>
      </c>
      <c r="BR400" s="36">
        <v>2.25</v>
      </c>
      <c r="BS400" s="36">
        <v>4.3499999999999996</v>
      </c>
      <c r="BT400" s="36">
        <v>0.2132</v>
      </c>
      <c r="BU400" s="36">
        <v>0.34809000000000001</v>
      </c>
      <c r="BV400" s="36">
        <v>0.39677871627397998</v>
      </c>
      <c r="BW400" s="36">
        <v>0.4708</v>
      </c>
    </row>
    <row r="401" spans="1:75" s="36" customFormat="1" ht="16.75" customHeight="1" x14ac:dyDescent="0.2">
      <c r="A401" s="36" t="s">
        <v>674</v>
      </c>
      <c r="B401" s="36">
        <v>2025020169</v>
      </c>
      <c r="C401" s="35">
        <v>45960</v>
      </c>
      <c r="D401" s="45" t="s">
        <v>9</v>
      </c>
      <c r="E401" s="36" t="s">
        <v>41</v>
      </c>
      <c r="F401" s="45">
        <v>1</v>
      </c>
      <c r="G401" s="45">
        <v>1</v>
      </c>
      <c r="H401" s="36" t="s">
        <v>47</v>
      </c>
      <c r="I401" s="36" t="s">
        <v>332</v>
      </c>
      <c r="J401" s="46" t="s">
        <v>187</v>
      </c>
      <c r="K401" s="47">
        <v>2.98</v>
      </c>
      <c r="L401" s="48">
        <v>0.15</v>
      </c>
      <c r="M401" s="49">
        <v>0.1</v>
      </c>
      <c r="N401" s="36">
        <v>3.1499999999999901</v>
      </c>
      <c r="O401" s="36">
        <v>2.69999999999999</v>
      </c>
      <c r="P401" s="70">
        <v>3.1499999999999901</v>
      </c>
      <c r="Q401" s="36">
        <v>2.69999999999999</v>
      </c>
      <c r="R401" s="50">
        <v>3.233630469788543</v>
      </c>
      <c r="S401" s="50">
        <v>2.767804948047532</v>
      </c>
      <c r="T401" s="50">
        <v>3.233630469788543</v>
      </c>
      <c r="U401" s="50">
        <v>2.767804948047532</v>
      </c>
      <c r="V401" s="50">
        <v>1.048</v>
      </c>
      <c r="W401" s="50">
        <v>1.0491546019013618</v>
      </c>
      <c r="X401" s="50">
        <v>0.94744629046288575</v>
      </c>
      <c r="Y401" s="50">
        <v>1.0712512807477228</v>
      </c>
      <c r="Z401" s="50">
        <v>0.97499999999999998</v>
      </c>
      <c r="AA401" s="51">
        <v>1</v>
      </c>
      <c r="AB401" s="51">
        <v>1</v>
      </c>
      <c r="AC401" s="51">
        <v>1</v>
      </c>
      <c r="AD401" s="51">
        <v>1</v>
      </c>
      <c r="AE401" s="51">
        <v>1</v>
      </c>
      <c r="AF401" s="51">
        <v>1</v>
      </c>
      <c r="AG401" s="52">
        <v>1</v>
      </c>
      <c r="AH401" s="52">
        <v>1</v>
      </c>
      <c r="AI401" s="53">
        <v>312</v>
      </c>
      <c r="AJ401" s="53">
        <v>270</v>
      </c>
      <c r="AK401" s="51">
        <v>3.1769829320986096</v>
      </c>
      <c r="AL401" s="51">
        <v>3.1854800627520996</v>
      </c>
      <c r="AM401" s="51">
        <v>2.8435058754242917</v>
      </c>
      <c r="AN401" s="51">
        <v>2.8321507363177778</v>
      </c>
      <c r="AO401" s="51">
        <v>2.7033835826254249</v>
      </c>
      <c r="AP401" s="51">
        <v>2.7026675188835627</v>
      </c>
      <c r="AQ401" s="51">
        <v>2.7724182285386845</v>
      </c>
      <c r="AR401" s="67">
        <v>0</v>
      </c>
      <c r="AS401" s="96"/>
      <c r="AT401" s="54">
        <v>3.0914116534432647</v>
      </c>
      <c r="AU401" s="54">
        <v>2.7926798699441826</v>
      </c>
      <c r="AV401" s="55">
        <v>3.094817521547232</v>
      </c>
      <c r="AW401" s="55">
        <v>2.7650295742021611</v>
      </c>
      <c r="AX401" s="56">
        <v>-5.8588346556725401E-2</v>
      </c>
      <c r="AY401" s="56">
        <v>9.2679869944192639E-2</v>
      </c>
      <c r="AZ401" s="56">
        <v>3.4091523387467237E-2</v>
      </c>
      <c r="BA401" s="56">
        <v>-0.15126821650091804</v>
      </c>
      <c r="BB401" s="61">
        <v>-122</v>
      </c>
      <c r="BC401" s="57">
        <v>119</v>
      </c>
      <c r="BD401" s="57">
        <v>-107</v>
      </c>
      <c r="BE401" s="57">
        <v>-133</v>
      </c>
      <c r="BF401" s="95">
        <v>0.54930541917536391</v>
      </c>
      <c r="BG401" s="58">
        <v>0.45728751907170806</v>
      </c>
      <c r="BH401" s="58">
        <v>0.51584406181149456</v>
      </c>
      <c r="BI401" s="58">
        <v>0.57080754098515563</v>
      </c>
      <c r="BJ401" s="57">
        <v>-125</v>
      </c>
      <c r="BK401" s="57">
        <v>117</v>
      </c>
      <c r="BL401" s="57">
        <v>-108</v>
      </c>
      <c r="BM401" s="57">
        <v>-134</v>
      </c>
      <c r="BN401" s="58">
        <v>0.55545900668809522</v>
      </c>
      <c r="BO401" s="58">
        <v>0.46084604827105569</v>
      </c>
      <c r="BP401" s="58">
        <v>0.51936997238303295</v>
      </c>
      <c r="BQ401" s="58">
        <v>0.57353196105895843</v>
      </c>
      <c r="BR401" s="36">
        <v>2.25</v>
      </c>
      <c r="BS401" s="36">
        <v>4.4000000000000004</v>
      </c>
      <c r="BT401" s="36">
        <v>0.20702000000000001</v>
      </c>
      <c r="BU401" s="36">
        <v>0.33933999999999997</v>
      </c>
      <c r="BV401" s="36">
        <v>0.38651403838487303</v>
      </c>
      <c r="BW401" s="36">
        <v>0.46139000000000002</v>
      </c>
    </row>
    <row r="402" spans="1:75" s="36" customFormat="1" ht="16.75" customHeight="1" x14ac:dyDescent="0.2">
      <c r="A402" s="36" t="s">
        <v>675</v>
      </c>
      <c r="B402" s="36">
        <v>2025020170</v>
      </c>
      <c r="C402" s="35">
        <v>45960</v>
      </c>
      <c r="D402" s="45" t="s">
        <v>6</v>
      </c>
      <c r="E402" s="36" t="s">
        <v>35</v>
      </c>
      <c r="F402" s="45">
        <v>1</v>
      </c>
      <c r="G402" s="45">
        <v>1</v>
      </c>
      <c r="H402" s="36" t="s">
        <v>46</v>
      </c>
      <c r="I402" s="36" t="s">
        <v>360</v>
      </c>
      <c r="J402" s="46" t="s">
        <v>172</v>
      </c>
      <c r="K402" s="47">
        <v>2.98</v>
      </c>
      <c r="L402" s="48">
        <v>0.15</v>
      </c>
      <c r="M402" s="49">
        <v>0.1</v>
      </c>
      <c r="N402" s="36">
        <v>2.6499999999999901</v>
      </c>
      <c r="O402" s="36">
        <v>3.0999999999999899</v>
      </c>
      <c r="P402" s="70">
        <v>2.6499999999999901</v>
      </c>
      <c r="Q402" s="36">
        <v>3.0999999999999899</v>
      </c>
      <c r="R402" s="50">
        <v>2.6621451172552764</v>
      </c>
      <c r="S402" s="50">
        <v>3.2161208005285991</v>
      </c>
      <c r="T402" s="50">
        <v>2.6621451172552764</v>
      </c>
      <c r="U402" s="50">
        <v>3.2161208005285991</v>
      </c>
      <c r="V402" s="50">
        <v>0.95</v>
      </c>
      <c r="W402" s="50">
        <v>0.95302926576458757</v>
      </c>
      <c r="X402" s="50">
        <v>1.0444987171806097</v>
      </c>
      <c r="Y402" s="50">
        <v>0.92713279771472357</v>
      </c>
      <c r="Z402" s="50">
        <v>0.99094124800379646</v>
      </c>
      <c r="AA402" s="51">
        <v>0.98</v>
      </c>
      <c r="AB402" s="51">
        <v>1.03</v>
      </c>
      <c r="AC402" s="51">
        <v>1</v>
      </c>
      <c r="AD402" s="51">
        <v>1</v>
      </c>
      <c r="AE402" s="51">
        <v>1</v>
      </c>
      <c r="AF402" s="51">
        <v>1</v>
      </c>
      <c r="AG402" s="52">
        <v>1</v>
      </c>
      <c r="AH402" s="52">
        <v>1</v>
      </c>
      <c r="AI402" s="53">
        <v>313</v>
      </c>
      <c r="AJ402" s="53">
        <v>271</v>
      </c>
      <c r="AK402" s="51">
        <v>2.7718955062322785</v>
      </c>
      <c r="AL402" s="51">
        <v>2.7554329478857285</v>
      </c>
      <c r="AM402" s="51">
        <v>3.1311690179056502</v>
      </c>
      <c r="AN402" s="51">
        <v>3.1439117852990925</v>
      </c>
      <c r="AO402" s="51">
        <v>3.1074779679910058</v>
      </c>
      <c r="AP402" s="51">
        <v>3.1194042867633716</v>
      </c>
      <c r="AQ402" s="51">
        <v>3.1028045343142465</v>
      </c>
      <c r="AR402" s="67">
        <v>0.03</v>
      </c>
      <c r="AS402" s="96"/>
      <c r="AT402" s="54">
        <v>2.725469650689448</v>
      </c>
      <c r="AU402" s="54">
        <v>3.0441854595391211</v>
      </c>
      <c r="AV402" s="55">
        <v>2.6954696506894482</v>
      </c>
      <c r="AW402" s="55">
        <v>3.1086589385975412</v>
      </c>
      <c r="AX402" s="56">
        <v>7.5469650689457879E-2</v>
      </c>
      <c r="AY402" s="56">
        <v>-5.5814540460868756E-2</v>
      </c>
      <c r="AZ402" s="56">
        <v>1.9655110228589123E-2</v>
      </c>
      <c r="BA402" s="56">
        <v>0.13128419115032663</v>
      </c>
      <c r="BB402" s="61">
        <v>125</v>
      </c>
      <c r="BC402" s="57">
        <v>-110</v>
      </c>
      <c r="BD402" s="57">
        <v>116</v>
      </c>
      <c r="BE402" s="57">
        <v>143</v>
      </c>
      <c r="BF402" s="95">
        <v>0.44421669173739825</v>
      </c>
      <c r="BG402" s="58">
        <v>0.52409237269388553</v>
      </c>
      <c r="BH402" s="58">
        <v>0.46322258197264021</v>
      </c>
      <c r="BI402" s="58">
        <v>0.41069394383863067</v>
      </c>
      <c r="BJ402" s="57">
        <v>132</v>
      </c>
      <c r="BK402" s="57">
        <v>-113</v>
      </c>
      <c r="BL402" s="57">
        <v>112</v>
      </c>
      <c r="BM402" s="57">
        <v>140</v>
      </c>
      <c r="BN402" s="58">
        <v>0.43163915273425318</v>
      </c>
      <c r="BO402" s="58">
        <v>0.53089623969811328</v>
      </c>
      <c r="BP402" s="58">
        <v>0.47083596678571227</v>
      </c>
      <c r="BQ402" s="58">
        <v>0.41739239513837478</v>
      </c>
      <c r="BR402" s="36">
        <v>2.25</v>
      </c>
      <c r="BS402" s="36">
        <v>4.45</v>
      </c>
      <c r="BT402" s="36">
        <v>0.20377999999999999</v>
      </c>
      <c r="BU402" s="36">
        <v>0.33478999999999998</v>
      </c>
      <c r="BV402" s="36">
        <v>0.38052101566229402</v>
      </c>
      <c r="BW402" s="36">
        <v>0.45496999999999999</v>
      </c>
    </row>
    <row r="403" spans="1:75" s="36" customFormat="1" ht="16.75" customHeight="1" x14ac:dyDescent="0.2">
      <c r="A403" s="36" t="s">
        <v>676</v>
      </c>
      <c r="B403" s="36">
        <v>2025020170</v>
      </c>
      <c r="C403" s="35">
        <v>45960</v>
      </c>
      <c r="D403" s="45" t="s">
        <v>9</v>
      </c>
      <c r="E403" s="36" t="s">
        <v>43</v>
      </c>
      <c r="F403" s="45">
        <v>1</v>
      </c>
      <c r="G403" s="45">
        <v>1</v>
      </c>
      <c r="H403" s="36" t="s">
        <v>47</v>
      </c>
      <c r="I403" s="36" t="s">
        <v>413</v>
      </c>
      <c r="J403" s="46" t="s">
        <v>180</v>
      </c>
      <c r="K403" s="47">
        <v>2.98</v>
      </c>
      <c r="L403" s="48">
        <v>0.15</v>
      </c>
      <c r="M403" s="49">
        <v>0.1</v>
      </c>
      <c r="N403" s="36">
        <v>3.0999999999999899</v>
      </c>
      <c r="O403" s="36">
        <v>2.6499999999999901</v>
      </c>
      <c r="P403" s="70">
        <v>3.0999999999999899</v>
      </c>
      <c r="Q403" s="36">
        <v>2.6499999999999901</v>
      </c>
      <c r="R403" s="50">
        <v>2.755160007727508</v>
      </c>
      <c r="S403" s="50">
        <v>3.0503731582042795</v>
      </c>
      <c r="T403" s="50">
        <v>2.755160007727508</v>
      </c>
      <c r="U403" s="50">
        <v>3.0503731582042795</v>
      </c>
      <c r="V403" s="50">
        <v>1.048</v>
      </c>
      <c r="W403" s="50">
        <v>1.0491546019013618</v>
      </c>
      <c r="X403" s="50">
        <v>1.0507278583576007</v>
      </c>
      <c r="Y403" s="50">
        <v>0.93016627725915391</v>
      </c>
      <c r="Z403" s="50">
        <v>1</v>
      </c>
      <c r="AA403" s="51">
        <v>1</v>
      </c>
      <c r="AB403" s="51">
        <v>1</v>
      </c>
      <c r="AC403" s="51">
        <v>1</v>
      </c>
      <c r="AD403" s="51">
        <v>1</v>
      </c>
      <c r="AE403" s="51">
        <v>1</v>
      </c>
      <c r="AF403" s="51">
        <v>1</v>
      </c>
      <c r="AG403" s="52">
        <v>0.99</v>
      </c>
      <c r="AH403" s="52">
        <v>1</v>
      </c>
      <c r="AI403" s="53">
        <v>301</v>
      </c>
      <c r="AJ403" s="53">
        <v>186</v>
      </c>
      <c r="AK403" s="51">
        <v>2.7628557371898763</v>
      </c>
      <c r="AL403" s="51">
        <v>2.761701377770521</v>
      </c>
      <c r="AM403" s="51">
        <v>3.112606177198217</v>
      </c>
      <c r="AN403" s="51">
        <v>3.1032712243491263</v>
      </c>
      <c r="AO403" s="51">
        <v>3.1676348204478497</v>
      </c>
      <c r="AP403" s="51">
        <v>3.1500455711113142</v>
      </c>
      <c r="AQ403" s="51">
        <v>3.112606177198217</v>
      </c>
      <c r="AR403" s="67">
        <v>-0.03</v>
      </c>
      <c r="AS403" s="96"/>
      <c r="AT403" s="54">
        <v>3.0441854595391211</v>
      </c>
      <c r="AU403" s="54">
        <v>2.725469650689448</v>
      </c>
      <c r="AV403" s="55">
        <v>3.1086589385975412</v>
      </c>
      <c r="AW403" s="55">
        <v>2.6954696506894482</v>
      </c>
      <c r="AX403" s="56">
        <v>-5.5814540460868756E-2</v>
      </c>
      <c r="AY403" s="56">
        <v>7.5469650689457879E-2</v>
      </c>
      <c r="AZ403" s="56">
        <v>1.9655110228589123E-2</v>
      </c>
      <c r="BA403" s="56">
        <v>-0.13128419115032663</v>
      </c>
      <c r="BB403" s="61">
        <v>-125</v>
      </c>
      <c r="BC403" s="57">
        <v>110</v>
      </c>
      <c r="BD403" s="57">
        <v>-116</v>
      </c>
      <c r="BE403" s="57">
        <v>-143</v>
      </c>
      <c r="BF403" s="95">
        <v>0.55578330826260181</v>
      </c>
      <c r="BG403" s="58">
        <v>0.47590762730611447</v>
      </c>
      <c r="BH403" s="58">
        <v>0.53677741802735979</v>
      </c>
      <c r="BI403" s="58">
        <v>0.58930605616136933</v>
      </c>
      <c r="BJ403" s="57">
        <v>-132</v>
      </c>
      <c r="BK403" s="57">
        <v>113</v>
      </c>
      <c r="BL403" s="57">
        <v>-112</v>
      </c>
      <c r="BM403" s="57">
        <v>-140</v>
      </c>
      <c r="BN403" s="58">
        <v>0.56836084726574687</v>
      </c>
      <c r="BO403" s="58">
        <v>0.46910376030188672</v>
      </c>
      <c r="BP403" s="58">
        <v>0.52916403321428773</v>
      </c>
      <c r="BQ403" s="58">
        <v>0.58260760486162522</v>
      </c>
      <c r="BR403" s="36">
        <v>2.25</v>
      </c>
      <c r="BS403" s="36">
        <v>4.5</v>
      </c>
      <c r="BT403" s="36">
        <v>0.19850999999999999</v>
      </c>
      <c r="BU403" s="36">
        <v>0.3251</v>
      </c>
      <c r="BV403" s="36">
        <v>0.36987314409238298</v>
      </c>
      <c r="BW403" s="36">
        <v>0.44614999999999999</v>
      </c>
    </row>
    <row r="404" spans="1:75" s="36" customFormat="1" ht="16.75" customHeight="1" x14ac:dyDescent="0.2">
      <c r="A404" s="36" t="s">
        <v>677</v>
      </c>
      <c r="B404" s="36">
        <v>2025020171</v>
      </c>
      <c r="C404" s="35">
        <v>45960</v>
      </c>
      <c r="D404" s="45" t="s">
        <v>6</v>
      </c>
      <c r="E404" s="36" t="s">
        <v>37</v>
      </c>
      <c r="F404" s="45">
        <v>1</v>
      </c>
      <c r="G404" s="45">
        <v>1</v>
      </c>
      <c r="H404" s="36" t="s">
        <v>46</v>
      </c>
      <c r="I404" s="36" t="s">
        <v>489</v>
      </c>
      <c r="J404" s="46" t="s">
        <v>176</v>
      </c>
      <c r="K404" s="47">
        <v>2.98</v>
      </c>
      <c r="L404" s="48">
        <v>0.15</v>
      </c>
      <c r="M404" s="49">
        <v>0.1</v>
      </c>
      <c r="N404" s="36">
        <v>2.62</v>
      </c>
      <c r="O404" s="36">
        <v>3.75</v>
      </c>
      <c r="P404" s="70">
        <v>2.62</v>
      </c>
      <c r="Q404" s="36">
        <v>3.75</v>
      </c>
      <c r="R404" s="50">
        <v>2.8592979125688589</v>
      </c>
      <c r="S404" s="50">
        <v>3.0683167683993293</v>
      </c>
      <c r="T404" s="50">
        <v>2.8592979125688589</v>
      </c>
      <c r="U404" s="50">
        <v>3.0683167683993293</v>
      </c>
      <c r="V404" s="50">
        <v>0.95</v>
      </c>
      <c r="W404" s="50">
        <v>0.95302926576458757</v>
      </c>
      <c r="X404" s="50">
        <v>0.88926174496644295</v>
      </c>
      <c r="Y404" s="50">
        <v>1.1437485354742647</v>
      </c>
      <c r="Z404" s="50">
        <v>1.05</v>
      </c>
      <c r="AA404" s="51">
        <v>1</v>
      </c>
      <c r="AB404" s="51">
        <v>1.01</v>
      </c>
      <c r="AC404" s="51">
        <v>1</v>
      </c>
      <c r="AD404" s="51">
        <v>1</v>
      </c>
      <c r="AE404" s="51">
        <v>1</v>
      </c>
      <c r="AF404" s="51">
        <v>1</v>
      </c>
      <c r="AG404" s="52">
        <v>1</v>
      </c>
      <c r="AH404" s="52">
        <v>1</v>
      </c>
      <c r="AI404" s="53">
        <v>310</v>
      </c>
      <c r="AJ404" s="53">
        <v>185</v>
      </c>
      <c r="AK404" s="51">
        <v>2.9940447113866919</v>
      </c>
      <c r="AL404" s="51">
        <v>2.973832691564017</v>
      </c>
      <c r="AM404" s="51">
        <v>3.1664253441788968</v>
      </c>
      <c r="AN404" s="51">
        <v>3.1517090578119618</v>
      </c>
      <c r="AO404" s="51">
        <v>3.472557228637466</v>
      </c>
      <c r="AP404" s="51">
        <v>3.4349335353647406</v>
      </c>
      <c r="AQ404" s="51">
        <v>3.3247466113878419</v>
      </c>
      <c r="AR404" s="67">
        <v>0.03</v>
      </c>
      <c r="AS404" s="96"/>
      <c r="AT404" s="54">
        <v>2.76474938753771</v>
      </c>
      <c r="AU404" s="54">
        <v>3.8743028136588618</v>
      </c>
      <c r="AV404" s="55">
        <v>2.7347493875377102</v>
      </c>
      <c r="AW404" s="55">
        <v>3.9086042597009834</v>
      </c>
      <c r="AX404" s="56">
        <v>0.14474938753770994</v>
      </c>
      <c r="AY404" s="56">
        <v>0.12430281365886175</v>
      </c>
      <c r="AZ404" s="56">
        <v>0.26905220119657169</v>
      </c>
      <c r="BA404" s="56">
        <v>2.0446573878848184E-2</v>
      </c>
      <c r="BB404" s="61">
        <v>198</v>
      </c>
      <c r="BC404" s="57">
        <v>-191</v>
      </c>
      <c r="BD404" s="57">
        <v>-158</v>
      </c>
      <c r="BE404" s="57">
        <v>-119</v>
      </c>
      <c r="BF404" s="95">
        <v>0.33571547060153922</v>
      </c>
      <c r="BG404" s="58">
        <v>0.65668854310451263</v>
      </c>
      <c r="BH404" s="58">
        <v>0.61298056961867031</v>
      </c>
      <c r="BI404" s="58">
        <v>0.54375301527927844</v>
      </c>
      <c r="BJ404" s="57">
        <v>206</v>
      </c>
      <c r="BK404" s="57">
        <v>-190</v>
      </c>
      <c r="BL404" s="57">
        <v>-157</v>
      </c>
      <c r="BM404" s="57">
        <v>-119</v>
      </c>
      <c r="BN404" s="58">
        <v>0.32671858547653798</v>
      </c>
      <c r="BO404" s="58">
        <v>0.65534879225851783</v>
      </c>
      <c r="BP404" s="58">
        <v>0.61158650131152226</v>
      </c>
      <c r="BQ404" s="58">
        <v>0.54268593459705583</v>
      </c>
      <c r="BR404" s="36">
        <v>2.25</v>
      </c>
      <c r="BS404" s="36">
        <v>4.55</v>
      </c>
      <c r="BT404" s="36">
        <v>0.19500000000000001</v>
      </c>
      <c r="BU404" s="36">
        <v>0.31886999999999999</v>
      </c>
      <c r="BV404" s="36">
        <v>0.36319835981547899</v>
      </c>
      <c r="BW404" s="36">
        <v>0.44091999999999998</v>
      </c>
    </row>
    <row r="405" spans="1:75" s="36" customFormat="1" ht="16.75" customHeight="1" x14ac:dyDescent="0.2">
      <c r="A405" s="36" t="s">
        <v>678</v>
      </c>
      <c r="B405" s="36">
        <v>2025020171</v>
      </c>
      <c r="C405" s="35">
        <v>45960</v>
      </c>
      <c r="D405" s="45" t="s">
        <v>9</v>
      </c>
      <c r="E405" s="36" t="s">
        <v>42</v>
      </c>
      <c r="F405" s="45">
        <v>1</v>
      </c>
      <c r="G405" s="45">
        <v>1</v>
      </c>
      <c r="H405" s="36" t="s">
        <v>47</v>
      </c>
      <c r="I405" s="36" t="s">
        <v>444</v>
      </c>
      <c r="J405" s="46" t="s">
        <v>396</v>
      </c>
      <c r="K405" s="47">
        <v>2.98</v>
      </c>
      <c r="L405" s="48">
        <v>0.15</v>
      </c>
      <c r="M405" s="49">
        <v>0.1</v>
      </c>
      <c r="N405" s="36">
        <v>3.75</v>
      </c>
      <c r="O405" s="36">
        <v>2.62</v>
      </c>
      <c r="P405" s="70">
        <v>3.75</v>
      </c>
      <c r="Q405" s="36">
        <v>2.62</v>
      </c>
      <c r="R405" s="50">
        <v>3.1719630240477792</v>
      </c>
      <c r="S405" s="50">
        <v>2.6825811270821038</v>
      </c>
      <c r="T405" s="50">
        <v>3.1719630240477792</v>
      </c>
      <c r="U405" s="50">
        <v>2.6825811270821038</v>
      </c>
      <c r="V405" s="50">
        <v>1.048</v>
      </c>
      <c r="W405" s="50">
        <v>1.0491546019013618</v>
      </c>
      <c r="X405" s="50">
        <v>1.0625588403284889</v>
      </c>
      <c r="Y405" s="50">
        <v>1.0047129903982188</v>
      </c>
      <c r="Z405" s="50">
        <v>1.02</v>
      </c>
      <c r="AA405" s="51">
        <v>0.97</v>
      </c>
      <c r="AB405" s="51">
        <v>1.06</v>
      </c>
      <c r="AC405" s="51">
        <v>1</v>
      </c>
      <c r="AD405" s="51">
        <v>1</v>
      </c>
      <c r="AE405" s="51">
        <v>1</v>
      </c>
      <c r="AF405" s="51">
        <v>1</v>
      </c>
      <c r="AG405" s="52">
        <v>1</v>
      </c>
      <c r="AH405" s="52">
        <v>1</v>
      </c>
      <c r="AI405" s="53">
        <v>305</v>
      </c>
      <c r="AJ405" s="53">
        <v>130</v>
      </c>
      <c r="AK405" s="51">
        <v>3.4083706357133088</v>
      </c>
      <c r="AL405" s="51">
        <v>3.3729094939634794</v>
      </c>
      <c r="AM405" s="51">
        <v>2.65</v>
      </c>
      <c r="AN405" s="51">
        <v>2.6548871690623157</v>
      </c>
      <c r="AO405" s="51">
        <v>2.7526354616809376</v>
      </c>
      <c r="AP405" s="51">
        <v>2.7501750548723591</v>
      </c>
      <c r="AQ405" s="51">
        <v>2.7029999999999998</v>
      </c>
      <c r="AR405" s="67">
        <v>-0.03</v>
      </c>
      <c r="AS405" s="96"/>
      <c r="AT405" s="54">
        <v>3.8743028136588618</v>
      </c>
      <c r="AU405" s="54">
        <v>2.76474938753771</v>
      </c>
      <c r="AV405" s="55">
        <v>3.9086042597009834</v>
      </c>
      <c r="AW405" s="55">
        <v>2.7347493875377102</v>
      </c>
      <c r="AX405" s="56">
        <v>0.12430281365886175</v>
      </c>
      <c r="AY405" s="56">
        <v>0.14474938753770994</v>
      </c>
      <c r="AZ405" s="56">
        <v>0.26905220119657169</v>
      </c>
      <c r="BA405" s="56">
        <v>-2.0446573878848184E-2</v>
      </c>
      <c r="BB405" s="61">
        <v>-198</v>
      </c>
      <c r="BC405" s="57">
        <v>191</v>
      </c>
      <c r="BD405" s="57">
        <v>158</v>
      </c>
      <c r="BE405" s="57">
        <v>119</v>
      </c>
      <c r="BF405" s="95">
        <v>0.66428452939846072</v>
      </c>
      <c r="BG405" s="58">
        <v>0.34331145689548731</v>
      </c>
      <c r="BH405" s="58">
        <v>0.38701943038132963</v>
      </c>
      <c r="BI405" s="58">
        <v>0.45624698472072162</v>
      </c>
      <c r="BJ405" s="57">
        <v>-206</v>
      </c>
      <c r="BK405" s="57">
        <v>190</v>
      </c>
      <c r="BL405" s="57">
        <v>157</v>
      </c>
      <c r="BM405" s="57">
        <v>119</v>
      </c>
      <c r="BN405" s="58">
        <v>0.67328141452346202</v>
      </c>
      <c r="BO405" s="58">
        <v>0.34465120774148217</v>
      </c>
      <c r="BP405" s="58">
        <v>0.3884134986884778</v>
      </c>
      <c r="BQ405" s="58">
        <v>0.45731406540294417</v>
      </c>
      <c r="BR405" s="36">
        <v>2.25</v>
      </c>
      <c r="BS405" s="36">
        <v>4.5999999999999996</v>
      </c>
      <c r="BT405" s="36">
        <v>0.18984999999999999</v>
      </c>
      <c r="BU405" s="36">
        <v>0.31458999999999998</v>
      </c>
      <c r="BV405" s="36">
        <v>0.357123396526279</v>
      </c>
      <c r="BW405" s="36">
        <v>0.43369000000000002</v>
      </c>
    </row>
    <row r="406" spans="1:75" s="36" customFormat="1" ht="16.75" customHeight="1" x14ac:dyDescent="0.2">
      <c r="A406" s="36" t="s">
        <v>679</v>
      </c>
      <c r="B406" s="36">
        <v>2025020174</v>
      </c>
      <c r="C406" s="35">
        <v>45960</v>
      </c>
      <c r="D406" s="45" t="s">
        <v>6</v>
      </c>
      <c r="E406" s="36" t="s">
        <v>14</v>
      </c>
      <c r="F406" s="45">
        <v>1</v>
      </c>
      <c r="G406" s="45">
        <v>1</v>
      </c>
      <c r="H406" s="36" t="s">
        <v>46</v>
      </c>
      <c r="I406" s="36" t="s">
        <v>328</v>
      </c>
      <c r="J406" s="46" t="s">
        <v>155</v>
      </c>
      <c r="K406" s="47">
        <v>2.98</v>
      </c>
      <c r="L406" s="48">
        <v>0.15</v>
      </c>
      <c r="M406" s="49">
        <v>0.1</v>
      </c>
      <c r="N406" s="36">
        <v>2.44999999999999</v>
      </c>
      <c r="O406" s="36">
        <v>3.3999999999999901</v>
      </c>
      <c r="P406" s="70">
        <v>2.44999999999999</v>
      </c>
      <c r="Q406" s="36">
        <v>3.3999999999999901</v>
      </c>
      <c r="R406" s="50">
        <v>2.7985406567819333</v>
      </c>
      <c r="S406" s="50">
        <v>3.3040845443252893</v>
      </c>
      <c r="T406" s="50">
        <v>2.7985406567819333</v>
      </c>
      <c r="U406" s="50">
        <v>3.3040845443252893</v>
      </c>
      <c r="V406" s="50">
        <v>0.95</v>
      </c>
      <c r="W406" s="50">
        <v>0.95302926576458757</v>
      </c>
      <c r="X406" s="50">
        <v>0.9500582540354453</v>
      </c>
      <c r="Y406" s="50">
        <v>1.0148638263561756</v>
      </c>
      <c r="Z406" s="50">
        <v>0.96645247551951841</v>
      </c>
      <c r="AA406" s="51">
        <v>1</v>
      </c>
      <c r="AB406" s="51">
        <v>1</v>
      </c>
      <c r="AC406" s="51">
        <v>1</v>
      </c>
      <c r="AD406" s="51">
        <v>1</v>
      </c>
      <c r="AE406" s="51">
        <v>1</v>
      </c>
      <c r="AF406" s="51">
        <v>1</v>
      </c>
      <c r="AG406" s="52">
        <v>1.01</v>
      </c>
      <c r="AH406" s="52">
        <v>1</v>
      </c>
      <c r="AI406" s="53">
        <v>321</v>
      </c>
      <c r="AJ406" s="53">
        <v>279</v>
      </c>
      <c r="AK406" s="51">
        <v>2.6092903063121526</v>
      </c>
      <c r="AL406" s="51">
        <v>2.6376778588826197</v>
      </c>
      <c r="AM406" s="51">
        <v>3.4440955473197867</v>
      </c>
      <c r="AN406" s="51">
        <v>3.4230938968706122</v>
      </c>
      <c r="AO406" s="51">
        <v>3.4068565439098677</v>
      </c>
      <c r="AP406" s="51">
        <v>3.3748141654017312</v>
      </c>
      <c r="AQ406" s="51">
        <v>3.3285546676329587</v>
      </c>
      <c r="AR406" s="67">
        <v>0.05</v>
      </c>
      <c r="AS406" s="96"/>
      <c r="AT406" s="54">
        <v>2.3498293200164664</v>
      </c>
      <c r="AU406" s="54">
        <v>3.4901751530887175</v>
      </c>
      <c r="AV406" s="55">
        <v>2.277058732689571</v>
      </c>
      <c r="AW406" s="55">
        <v>3.5440754326334787</v>
      </c>
      <c r="AX406" s="56">
        <v>-0.10017067998352358</v>
      </c>
      <c r="AY406" s="56">
        <v>9.0175153088727367E-2</v>
      </c>
      <c r="AZ406" s="56">
        <v>-9.9955268947962139E-3</v>
      </c>
      <c r="BA406" s="56">
        <v>-0.19034583307225095</v>
      </c>
      <c r="BB406" s="61">
        <v>209</v>
      </c>
      <c r="BC406" s="57">
        <v>-114</v>
      </c>
      <c r="BD406" s="57">
        <v>113</v>
      </c>
      <c r="BE406" s="57">
        <v>141</v>
      </c>
      <c r="BF406" s="95">
        <v>0.32398359040411218</v>
      </c>
      <c r="BG406" s="58">
        <v>0.53211399546756899</v>
      </c>
      <c r="BH406" s="58">
        <v>0.4702854827183961</v>
      </c>
      <c r="BI406" s="58">
        <v>0.41539453751185051</v>
      </c>
      <c r="BJ406" s="57">
        <v>229</v>
      </c>
      <c r="BK406" s="57">
        <v>-113</v>
      </c>
      <c r="BL406" s="57">
        <v>114</v>
      </c>
      <c r="BM406" s="57">
        <v>143</v>
      </c>
      <c r="BN406" s="58">
        <v>0.30379857115183023</v>
      </c>
      <c r="BO406" s="58">
        <v>0.53074468052554846</v>
      </c>
      <c r="BP406" s="58">
        <v>0.46743804896469565</v>
      </c>
      <c r="BQ406" s="58">
        <v>0.41187711201767541</v>
      </c>
      <c r="BR406" s="36">
        <v>2.25</v>
      </c>
      <c r="BS406" s="36">
        <v>4.6500000000000004</v>
      </c>
      <c r="BT406" s="36">
        <v>0.18475</v>
      </c>
      <c r="BU406" s="36">
        <v>0.30828</v>
      </c>
      <c r="BV406" s="36">
        <v>0.34989671532018202</v>
      </c>
      <c r="BW406" s="36">
        <v>0.42721999999999999</v>
      </c>
    </row>
    <row r="407" spans="1:75" s="36" customFormat="1" ht="16.75" customHeight="1" x14ac:dyDescent="0.2">
      <c r="A407" s="36" t="s">
        <v>680</v>
      </c>
      <c r="B407" s="36">
        <v>2025020174</v>
      </c>
      <c r="C407" s="35">
        <v>45960</v>
      </c>
      <c r="D407" s="45" t="s">
        <v>9</v>
      </c>
      <c r="E407" s="36" t="s">
        <v>16</v>
      </c>
      <c r="F407" s="45">
        <v>1</v>
      </c>
      <c r="G407" s="45">
        <v>1</v>
      </c>
      <c r="H407" s="36" t="s">
        <v>47</v>
      </c>
      <c r="I407" s="36" t="s">
        <v>316</v>
      </c>
      <c r="J407" s="46" t="s">
        <v>199</v>
      </c>
      <c r="K407" s="47">
        <v>2.98</v>
      </c>
      <c r="L407" s="48">
        <v>0.15</v>
      </c>
      <c r="M407" s="49">
        <v>0.1</v>
      </c>
      <c r="N407" s="36">
        <v>3.3999999999999901</v>
      </c>
      <c r="O407" s="36">
        <v>2.44999999999999</v>
      </c>
      <c r="P407" s="70">
        <v>3.3999999999999901</v>
      </c>
      <c r="Q407" s="36">
        <v>2.44999999999999</v>
      </c>
      <c r="R407" s="50">
        <v>2.901349162593895</v>
      </c>
      <c r="S407" s="50">
        <v>3.0365170171049223</v>
      </c>
      <c r="T407" s="50">
        <v>2.901349162593895</v>
      </c>
      <c r="U407" s="50">
        <v>3.0365170171049223</v>
      </c>
      <c r="V407" s="50">
        <v>1.048</v>
      </c>
      <c r="W407" s="50">
        <v>1.0491546019013618</v>
      </c>
      <c r="X407" s="50">
        <v>1.155736760845566</v>
      </c>
      <c r="Y407" s="50">
        <v>0.8756007739302526</v>
      </c>
      <c r="Z407" s="50">
        <v>0.96689205374015352</v>
      </c>
      <c r="AA407" s="51">
        <v>1</v>
      </c>
      <c r="AB407" s="51">
        <v>1</v>
      </c>
      <c r="AC407" s="51">
        <v>1</v>
      </c>
      <c r="AD407" s="51">
        <v>1</v>
      </c>
      <c r="AE407" s="51">
        <v>1</v>
      </c>
      <c r="AF407" s="51">
        <v>1</v>
      </c>
      <c r="AG407" s="52">
        <v>1</v>
      </c>
      <c r="AH407" s="52">
        <v>1</v>
      </c>
      <c r="AI407" s="53">
        <v>314</v>
      </c>
      <c r="AJ407" s="53">
        <v>272</v>
      </c>
      <c r="AK407" s="51">
        <v>3.024294202541403</v>
      </c>
      <c r="AL407" s="51">
        <v>3.0058524465492766</v>
      </c>
      <c r="AM407" s="51">
        <v>2.8311735970256269</v>
      </c>
      <c r="AN407" s="51">
        <v>2.861975110037521</v>
      </c>
      <c r="AO407" s="51">
        <v>2.7039488848388888</v>
      </c>
      <c r="AP407" s="51">
        <v>2.7387541783458809</v>
      </c>
      <c r="AQ407" s="51">
        <v>2.7374392537230063</v>
      </c>
      <c r="AR407" s="67">
        <v>-0.05</v>
      </c>
      <c r="AS407" s="96"/>
      <c r="AT407" s="54">
        <v>3.4901751530887175</v>
      </c>
      <c r="AU407" s="54">
        <v>2.3498293200164664</v>
      </c>
      <c r="AV407" s="55">
        <v>3.5440754326334787</v>
      </c>
      <c r="AW407" s="55">
        <v>2.277058732689571</v>
      </c>
      <c r="AX407" s="56">
        <v>9.0175153088727367E-2</v>
      </c>
      <c r="AY407" s="56">
        <v>-0.10017067998352358</v>
      </c>
      <c r="AZ407" s="56">
        <v>-9.9955268947962139E-3</v>
      </c>
      <c r="BA407" s="56">
        <v>0.19034583307225095</v>
      </c>
      <c r="BB407" s="61">
        <v>-209</v>
      </c>
      <c r="BC407" s="57">
        <v>114</v>
      </c>
      <c r="BD407" s="57">
        <v>-113</v>
      </c>
      <c r="BE407" s="57">
        <v>-141</v>
      </c>
      <c r="BF407" s="95">
        <v>0.67601640959588782</v>
      </c>
      <c r="BG407" s="58">
        <v>0.46788600453243101</v>
      </c>
      <c r="BH407" s="58">
        <v>0.5297145172816039</v>
      </c>
      <c r="BI407" s="58">
        <v>0.58460546248814949</v>
      </c>
      <c r="BJ407" s="57">
        <v>-229</v>
      </c>
      <c r="BK407" s="57">
        <v>113</v>
      </c>
      <c r="BL407" s="57">
        <v>-114</v>
      </c>
      <c r="BM407" s="57">
        <v>-143</v>
      </c>
      <c r="BN407" s="58">
        <v>0.69620142884816971</v>
      </c>
      <c r="BO407" s="58">
        <v>0.46925531947445148</v>
      </c>
      <c r="BP407" s="58">
        <v>0.53256195103530435</v>
      </c>
      <c r="BQ407" s="58">
        <v>0.58812288798232459</v>
      </c>
      <c r="BR407" s="36">
        <v>2.25</v>
      </c>
      <c r="BS407" s="36">
        <v>4.7</v>
      </c>
      <c r="BT407" s="36">
        <v>0.18056</v>
      </c>
      <c r="BU407" s="36">
        <v>0.30064000000000002</v>
      </c>
      <c r="BV407" s="36">
        <v>0.34105115086612697</v>
      </c>
      <c r="BW407" s="36">
        <v>0.41913</v>
      </c>
    </row>
    <row r="408" spans="1:75" s="36" customFormat="1" ht="16.75" customHeight="1" x14ac:dyDescent="0.2">
      <c r="A408" s="36" t="s">
        <v>681</v>
      </c>
      <c r="B408" s="36">
        <v>2025020173</v>
      </c>
      <c r="C408" s="35">
        <v>45960</v>
      </c>
      <c r="D408" s="45" t="s">
        <v>6</v>
      </c>
      <c r="E408" s="36" t="s">
        <v>21</v>
      </c>
      <c r="F408" s="45">
        <v>1</v>
      </c>
      <c r="G408" s="45">
        <v>1</v>
      </c>
      <c r="H408" s="36" t="s">
        <v>46</v>
      </c>
      <c r="I408" s="36" t="s">
        <v>447</v>
      </c>
      <c r="J408" s="46" t="s">
        <v>181</v>
      </c>
      <c r="K408" s="47">
        <v>2.98</v>
      </c>
      <c r="L408" s="48">
        <v>0.15</v>
      </c>
      <c r="M408" s="49">
        <v>0.1</v>
      </c>
      <c r="N408" s="36">
        <v>2.8499999999999899</v>
      </c>
      <c r="O408" s="36">
        <v>3.5499999999999901</v>
      </c>
      <c r="P408" s="70">
        <v>2.8499999999999899</v>
      </c>
      <c r="Q408" s="36">
        <v>3.5499999999999901</v>
      </c>
      <c r="R408" s="50">
        <v>3.0291117342643767</v>
      </c>
      <c r="S408" s="50">
        <v>3.4268009055712878</v>
      </c>
      <c r="T408" s="50">
        <v>3.0291117342643767</v>
      </c>
      <c r="U408" s="50">
        <v>3.4268009055712878</v>
      </c>
      <c r="V408" s="50">
        <v>0.95</v>
      </c>
      <c r="W408" s="50">
        <v>0.95302926576458757</v>
      </c>
      <c r="X408" s="50">
        <v>1.0247882429059167</v>
      </c>
      <c r="Y408" s="50">
        <v>0.99738950842328433</v>
      </c>
      <c r="Z408" s="50">
        <v>0.99</v>
      </c>
      <c r="AA408" s="51">
        <v>0.99</v>
      </c>
      <c r="AB408" s="51">
        <v>1.01</v>
      </c>
      <c r="AC408" s="51">
        <v>1</v>
      </c>
      <c r="AD408" s="51">
        <v>1</v>
      </c>
      <c r="AE408" s="51">
        <v>1</v>
      </c>
      <c r="AF408" s="51">
        <v>1</v>
      </c>
      <c r="AG408" s="52">
        <v>1</v>
      </c>
      <c r="AH408" s="52">
        <v>1</v>
      </c>
      <c r="AI408" s="53">
        <v>300</v>
      </c>
      <c r="AJ408" s="53">
        <v>255</v>
      </c>
      <c r="AK408" s="51">
        <v>2.8531941467757065</v>
      </c>
      <c r="AL408" s="51">
        <v>2.91</v>
      </c>
      <c r="AM408" s="51">
        <v>3.2317720354456654</v>
      </c>
      <c r="AN408" s="51">
        <v>3.23</v>
      </c>
      <c r="AO408" s="51">
        <v>3.2206968830615677</v>
      </c>
      <c r="AP408" s="51">
        <v>3.2464722850796686</v>
      </c>
      <c r="AQ408" s="51">
        <v>3.1994543150912085</v>
      </c>
      <c r="AR408" s="67">
        <v>0.03</v>
      </c>
      <c r="AS408" s="96"/>
      <c r="AT408" s="54">
        <v>2.6791921147860305</v>
      </c>
      <c r="AU408" s="54">
        <v>3.3139406430389982</v>
      </c>
      <c r="AV408" s="55">
        <v>2.6491921147860307</v>
      </c>
      <c r="AW408" s="55">
        <v>3.3814391184067421</v>
      </c>
      <c r="AX408" s="56">
        <v>-0.1708078852139594</v>
      </c>
      <c r="AY408" s="56">
        <v>-0.2360593569609919</v>
      </c>
      <c r="AZ408" s="56">
        <v>-0.40686724217495129</v>
      </c>
      <c r="BA408" s="56">
        <v>6.5251471747032497E-2</v>
      </c>
      <c r="BB408" s="61">
        <v>152</v>
      </c>
      <c r="BC408" s="57">
        <v>-127</v>
      </c>
      <c r="BD408" s="57">
        <v>-101</v>
      </c>
      <c r="BE408" s="57">
        <v>125</v>
      </c>
      <c r="BF408" s="95">
        <v>0.3969010327578758</v>
      </c>
      <c r="BG408" s="58">
        <v>0.5592608823775026</v>
      </c>
      <c r="BH408" s="58">
        <v>0.50212639027395323</v>
      </c>
      <c r="BI408" s="58">
        <v>0.4445029938506091</v>
      </c>
      <c r="BJ408" s="57">
        <v>161</v>
      </c>
      <c r="BK408" s="57">
        <v>-130</v>
      </c>
      <c r="BL408" s="57">
        <v>-103</v>
      </c>
      <c r="BM408" s="57">
        <v>122</v>
      </c>
      <c r="BN408" s="58">
        <v>0.38284417185107267</v>
      </c>
      <c r="BO408" s="58">
        <v>0.56455998613436797</v>
      </c>
      <c r="BP408" s="58">
        <v>0.5084815569428156</v>
      </c>
      <c r="BQ408" s="58">
        <v>0.45046580750671328</v>
      </c>
      <c r="BR408" s="36">
        <v>2.25</v>
      </c>
      <c r="BS408" s="36">
        <v>4.75</v>
      </c>
      <c r="BT408" s="36">
        <v>0.17829</v>
      </c>
      <c r="BU408" s="36">
        <v>0.29785</v>
      </c>
      <c r="BV408" s="36">
        <v>0.337151783389742</v>
      </c>
      <c r="BW408" s="36">
        <v>0.41442000000000001</v>
      </c>
    </row>
    <row r="409" spans="1:75" s="36" customFormat="1" ht="16.75" customHeight="1" x14ac:dyDescent="0.2">
      <c r="A409" s="36" t="s">
        <v>682</v>
      </c>
      <c r="B409" s="36">
        <v>2025020173</v>
      </c>
      <c r="C409" s="35">
        <v>45960</v>
      </c>
      <c r="D409" s="45" t="s">
        <v>9</v>
      </c>
      <c r="E409" s="36" t="s">
        <v>33</v>
      </c>
      <c r="F409" s="45">
        <v>1</v>
      </c>
      <c r="G409" s="45">
        <v>1</v>
      </c>
      <c r="H409" s="36" t="s">
        <v>47</v>
      </c>
      <c r="I409" s="36" t="s">
        <v>356</v>
      </c>
      <c r="J409" s="46" t="s">
        <v>169</v>
      </c>
      <c r="K409" s="47">
        <v>2.98</v>
      </c>
      <c r="L409" s="48">
        <v>0.15</v>
      </c>
      <c r="M409" s="49">
        <v>0.1</v>
      </c>
      <c r="N409" s="36">
        <v>3.5499999999999901</v>
      </c>
      <c r="O409" s="36">
        <v>2.8499999999999899</v>
      </c>
      <c r="P409" s="70">
        <v>3.5499999999999901</v>
      </c>
      <c r="Q409" s="36">
        <v>2.8499999999999899</v>
      </c>
      <c r="R409" s="50">
        <v>3.1203825472337559</v>
      </c>
      <c r="S409" s="50">
        <v>3.2749085168307759</v>
      </c>
      <c r="T409" s="50">
        <v>3.1203825472337559</v>
      </c>
      <c r="U409" s="50">
        <v>3.2749085168307759</v>
      </c>
      <c r="V409" s="50">
        <v>1.048</v>
      </c>
      <c r="W409" s="50">
        <v>1.0491546019013618</v>
      </c>
      <c r="X409" s="50">
        <v>1.0844872602166662</v>
      </c>
      <c r="Y409" s="50">
        <v>0.95744770026030424</v>
      </c>
      <c r="Z409" s="50">
        <v>0.96336129837881057</v>
      </c>
      <c r="AA409" s="51">
        <v>1</v>
      </c>
      <c r="AB409" s="51">
        <v>1</v>
      </c>
      <c r="AC409" s="51">
        <v>1</v>
      </c>
      <c r="AD409" s="51">
        <v>1</v>
      </c>
      <c r="AE409" s="51">
        <v>1</v>
      </c>
      <c r="AF409" s="51">
        <v>1</v>
      </c>
      <c r="AG409" s="52">
        <v>0.99</v>
      </c>
      <c r="AH409" s="52">
        <v>1</v>
      </c>
      <c r="AI409" s="53">
        <v>315</v>
      </c>
      <c r="AJ409" s="53">
        <v>273</v>
      </c>
      <c r="AK409" s="51">
        <v>2.9722207351013874</v>
      </c>
      <c r="AL409" s="51">
        <v>2.97</v>
      </c>
      <c r="AM409" s="51">
        <v>3.0538689638596317</v>
      </c>
      <c r="AN409" s="51">
        <v>3.0870248968053033</v>
      </c>
      <c r="AO409" s="51">
        <v>2.8688908843737253</v>
      </c>
      <c r="AP409" s="51">
        <v>2.9117952698445548</v>
      </c>
      <c r="AQ409" s="51">
        <v>2.9419791701025679</v>
      </c>
      <c r="AR409" s="67">
        <v>-0.03</v>
      </c>
      <c r="AS409" s="96"/>
      <c r="AT409" s="54">
        <v>3.3139406430389982</v>
      </c>
      <c r="AU409" s="54">
        <v>2.6791921147860305</v>
      </c>
      <c r="AV409" s="55">
        <v>3.3814391184067421</v>
      </c>
      <c r="AW409" s="55">
        <v>2.6491921147860307</v>
      </c>
      <c r="AX409" s="56">
        <v>-0.2360593569609919</v>
      </c>
      <c r="AY409" s="56">
        <v>-0.1708078852139594</v>
      </c>
      <c r="AZ409" s="56">
        <v>-0.40686724217495129</v>
      </c>
      <c r="BA409" s="56">
        <v>-6.5251471747032497E-2</v>
      </c>
      <c r="BB409" s="61">
        <v>-152</v>
      </c>
      <c r="BC409" s="57">
        <v>127</v>
      </c>
      <c r="BD409" s="57">
        <v>101</v>
      </c>
      <c r="BE409" s="57">
        <v>-125</v>
      </c>
      <c r="BF409" s="95">
        <v>0.6030989672421242</v>
      </c>
      <c r="BG409" s="58">
        <v>0.4407391176224974</v>
      </c>
      <c r="BH409" s="58">
        <v>0.49787360972604683</v>
      </c>
      <c r="BI409" s="58">
        <v>0.5554970061493909</v>
      </c>
      <c r="BJ409" s="57">
        <v>-161</v>
      </c>
      <c r="BK409" s="57">
        <v>130</v>
      </c>
      <c r="BL409" s="57">
        <v>103</v>
      </c>
      <c r="BM409" s="57">
        <v>-122</v>
      </c>
      <c r="BN409" s="58">
        <v>0.61715582814892733</v>
      </c>
      <c r="BO409" s="58">
        <v>0.43544001386563203</v>
      </c>
      <c r="BP409" s="58">
        <v>0.49151844305718434</v>
      </c>
      <c r="BQ409" s="58">
        <v>0.54953419249328672</v>
      </c>
      <c r="BR409" s="36">
        <v>2.25</v>
      </c>
      <c r="BS409" s="36">
        <v>4.8</v>
      </c>
      <c r="BT409" s="36">
        <v>0.1726</v>
      </c>
      <c r="BU409" s="36">
        <v>0.28732999999999997</v>
      </c>
      <c r="BV409" s="36">
        <v>0.32544258061593101</v>
      </c>
      <c r="BW409" s="36">
        <v>0.40444000000000002</v>
      </c>
    </row>
    <row r="410" spans="1:75" s="36" customFormat="1" ht="16.75" customHeight="1" x14ac:dyDescent="0.2">
      <c r="A410" s="36" t="s">
        <v>683</v>
      </c>
      <c r="B410" s="36">
        <v>2025020172</v>
      </c>
      <c r="C410" s="35">
        <v>45960</v>
      </c>
      <c r="D410" s="45" t="s">
        <v>6</v>
      </c>
      <c r="E410" s="36" t="s">
        <v>23</v>
      </c>
      <c r="F410" s="45">
        <v>1</v>
      </c>
      <c r="G410" s="45">
        <v>1</v>
      </c>
      <c r="H410" s="36" t="s">
        <v>46</v>
      </c>
      <c r="I410" s="36" t="s">
        <v>421</v>
      </c>
      <c r="J410" s="46" t="s">
        <v>194</v>
      </c>
      <c r="K410" s="47">
        <v>2.98</v>
      </c>
      <c r="L410" s="48">
        <v>0.15</v>
      </c>
      <c r="M410" s="49">
        <v>0.1</v>
      </c>
      <c r="N410" s="36">
        <v>2.5999999999999899</v>
      </c>
      <c r="O410" s="36">
        <v>3.2499999999999898</v>
      </c>
      <c r="P410" s="70">
        <v>2.5999999999999899</v>
      </c>
      <c r="Q410" s="36">
        <v>3.2499999999999898</v>
      </c>
      <c r="R410" s="50">
        <v>2.72084615850207</v>
      </c>
      <c r="S410" s="50">
        <v>3.1265504902481056</v>
      </c>
      <c r="T410" s="50">
        <v>2.72084615850207</v>
      </c>
      <c r="U410" s="50">
        <v>3.1265504902481056</v>
      </c>
      <c r="V410" s="50">
        <v>0.95</v>
      </c>
      <c r="W410" s="50">
        <v>0.95302926576458757</v>
      </c>
      <c r="X410" s="50">
        <v>0.99295086322097137</v>
      </c>
      <c r="Y410" s="50">
        <v>0.9628597885757767</v>
      </c>
      <c r="Z410" s="50">
        <v>1.05</v>
      </c>
      <c r="AA410" s="51">
        <v>0.92</v>
      </c>
      <c r="AB410" s="51">
        <v>1.03</v>
      </c>
      <c r="AC410" s="51">
        <v>1</v>
      </c>
      <c r="AD410" s="51">
        <v>1</v>
      </c>
      <c r="AE410" s="51">
        <v>1</v>
      </c>
      <c r="AF410" s="51">
        <v>1</v>
      </c>
      <c r="AG410" s="52">
        <v>1.01</v>
      </c>
      <c r="AH410" s="52">
        <v>1</v>
      </c>
      <c r="AI410" s="53">
        <v>327</v>
      </c>
      <c r="AJ410" s="53">
        <v>227</v>
      </c>
      <c r="AK410" s="51">
        <v>2.8489360876602845</v>
      </c>
      <c r="AL410" s="51">
        <v>2.8297225982865526</v>
      </c>
      <c r="AM410" s="51">
        <v>3.0904948453389003</v>
      </c>
      <c r="AN410" s="51">
        <v>3.0959031920752813</v>
      </c>
      <c r="AO410" s="51">
        <v>3.0726116615563468</v>
      </c>
      <c r="AP410" s="51">
        <v>3.1041516145369714</v>
      </c>
      <c r="AQ410" s="51">
        <v>3.2450195876058454</v>
      </c>
      <c r="AR410" s="67">
        <v>0</v>
      </c>
      <c r="AS410" s="96"/>
      <c r="AT410" s="54">
        <v>2.5216141738925066</v>
      </c>
      <c r="AU410" s="54">
        <v>3.305254883308653</v>
      </c>
      <c r="AV410" s="55">
        <v>2.496647696923274</v>
      </c>
      <c r="AW410" s="55">
        <v>3.3088963466414332</v>
      </c>
      <c r="AX410" s="56">
        <v>-7.8385826107483236E-2</v>
      </c>
      <c r="AY410" s="56">
        <v>5.5254883308663238E-2</v>
      </c>
      <c r="AZ410" s="56">
        <v>-2.3130942798819998E-2</v>
      </c>
      <c r="BA410" s="56">
        <v>-0.13364070941614647</v>
      </c>
      <c r="BB410" s="61">
        <v>167</v>
      </c>
      <c r="BC410" s="57">
        <v>-115</v>
      </c>
      <c r="BD410" s="57">
        <v>111</v>
      </c>
      <c r="BE410" s="57">
        <v>139</v>
      </c>
      <c r="BF410" s="95">
        <v>0.37481065479452663</v>
      </c>
      <c r="BG410" s="58">
        <v>0.53386650344732622</v>
      </c>
      <c r="BH410" s="58">
        <v>0.47292048890773641</v>
      </c>
      <c r="BI410" s="58">
        <v>0.41822963423850457</v>
      </c>
      <c r="BJ410" s="57">
        <v>170</v>
      </c>
      <c r="BK410" s="57">
        <v>-113</v>
      </c>
      <c r="BL410" s="57">
        <v>113</v>
      </c>
      <c r="BM410" s="57">
        <v>141</v>
      </c>
      <c r="BN410" s="58">
        <v>0.37030996875650818</v>
      </c>
      <c r="BO410" s="58">
        <v>0.53032482801508396</v>
      </c>
      <c r="BP410" s="58">
        <v>0.46917240534660476</v>
      </c>
      <c r="BQ410" s="58">
        <v>0.41511748092188139</v>
      </c>
      <c r="BR410" s="36">
        <v>2.25</v>
      </c>
      <c r="BS410" s="36">
        <v>4.8499999999999996</v>
      </c>
      <c r="BT410" s="36">
        <v>0.17322000000000001</v>
      </c>
      <c r="BU410" s="36">
        <v>0.28122999999999998</v>
      </c>
      <c r="BV410" s="36">
        <v>0.31774169858432399</v>
      </c>
      <c r="BW410" s="36">
        <v>0.39613999999999999</v>
      </c>
    </row>
    <row r="411" spans="1:75" s="36" customFormat="1" ht="16.75" customHeight="1" x14ac:dyDescent="0.2">
      <c r="A411" s="36" t="s">
        <v>684</v>
      </c>
      <c r="B411" s="36">
        <v>2025020172</v>
      </c>
      <c r="C411" s="35">
        <v>45960</v>
      </c>
      <c r="D411" s="45" t="s">
        <v>9</v>
      </c>
      <c r="E411" s="36" t="s">
        <v>12</v>
      </c>
      <c r="F411" s="45">
        <v>1</v>
      </c>
      <c r="G411" s="45">
        <v>1</v>
      </c>
      <c r="H411" s="36" t="s">
        <v>47</v>
      </c>
      <c r="I411" s="36" t="s">
        <v>419</v>
      </c>
      <c r="J411" s="46" t="s">
        <v>186</v>
      </c>
      <c r="K411" s="47">
        <v>2.98</v>
      </c>
      <c r="L411" s="48">
        <v>0.15</v>
      </c>
      <c r="M411" s="49">
        <v>0.1</v>
      </c>
      <c r="N411" s="36">
        <v>3.2499999999999898</v>
      </c>
      <c r="O411" s="36">
        <v>2.5999999999999899</v>
      </c>
      <c r="P411" s="70">
        <v>3.2499999999999898</v>
      </c>
      <c r="Q411" s="36">
        <v>2.5999999999999899</v>
      </c>
      <c r="R411" s="50">
        <v>2.7618849773233958</v>
      </c>
      <c r="S411" s="50">
        <v>3.1331244548323527</v>
      </c>
      <c r="T411" s="50">
        <v>2.7618849773233958</v>
      </c>
      <c r="U411" s="50">
        <v>3.1331244548323527</v>
      </c>
      <c r="V411" s="50">
        <v>1.048</v>
      </c>
      <c r="W411" s="50">
        <v>1.0491546019013618</v>
      </c>
      <c r="X411" s="50">
        <v>1.0370788071607049</v>
      </c>
      <c r="Y411" s="50">
        <v>0.95601882136251159</v>
      </c>
      <c r="Z411" s="50">
        <v>0.99</v>
      </c>
      <c r="AA411" s="51">
        <v>0.98</v>
      </c>
      <c r="AB411" s="51">
        <v>1.02</v>
      </c>
      <c r="AC411" s="51">
        <v>1</v>
      </c>
      <c r="AD411" s="51">
        <v>1</v>
      </c>
      <c r="AE411" s="51">
        <v>1</v>
      </c>
      <c r="AF411" s="51">
        <v>1</v>
      </c>
      <c r="AG411" s="52">
        <v>1</v>
      </c>
      <c r="AH411" s="52">
        <v>1</v>
      </c>
      <c r="AI411" s="53">
        <v>317</v>
      </c>
      <c r="AJ411" s="53">
        <v>275</v>
      </c>
      <c r="AK411" s="51">
        <v>2.8693221699558147</v>
      </c>
      <c r="AL411" s="51">
        <v>2.8532065910609519</v>
      </c>
      <c r="AM411" s="51">
        <v>2.9589935723984948</v>
      </c>
      <c r="AN411" s="51">
        <v>2.9851132047635733</v>
      </c>
      <c r="AO411" s="51">
        <v>2.8951878312890997</v>
      </c>
      <c r="AP411" s="51">
        <v>2.9261786381383392</v>
      </c>
      <c r="AQ411" s="51">
        <v>2.9294036366745098</v>
      </c>
      <c r="AR411" s="67">
        <v>0</v>
      </c>
      <c r="AS411" s="96"/>
      <c r="AT411" s="54">
        <v>3.305254883308653</v>
      </c>
      <c r="AU411" s="54">
        <v>2.5216141738925066</v>
      </c>
      <c r="AV411" s="55">
        <v>3.3088963466414332</v>
      </c>
      <c r="AW411" s="55">
        <v>2.496647696923274</v>
      </c>
      <c r="AX411" s="56">
        <v>5.5254883308663238E-2</v>
      </c>
      <c r="AY411" s="56">
        <v>-7.8385826107483236E-2</v>
      </c>
      <c r="AZ411" s="56">
        <v>-2.3130942798819998E-2</v>
      </c>
      <c r="BA411" s="56">
        <v>0.13364070941614647</v>
      </c>
      <c r="BB411" s="61">
        <v>-167</v>
      </c>
      <c r="BC411" s="57">
        <v>115</v>
      </c>
      <c r="BD411" s="57">
        <v>-111</v>
      </c>
      <c r="BE411" s="57">
        <v>-139</v>
      </c>
      <c r="BF411" s="95">
        <v>0.62518934520547331</v>
      </c>
      <c r="BG411" s="58">
        <v>0.46613349655267372</v>
      </c>
      <c r="BH411" s="58">
        <v>0.52707951109226359</v>
      </c>
      <c r="BI411" s="58">
        <v>0.58177036576149543</v>
      </c>
      <c r="BJ411" s="57">
        <v>-170</v>
      </c>
      <c r="BK411" s="57">
        <v>113</v>
      </c>
      <c r="BL411" s="57">
        <v>-113</v>
      </c>
      <c r="BM411" s="57">
        <v>-141</v>
      </c>
      <c r="BN411" s="58">
        <v>0.62969003124349188</v>
      </c>
      <c r="BO411" s="58">
        <v>0.46967517198491604</v>
      </c>
      <c r="BP411" s="58">
        <v>0.53082759465339524</v>
      </c>
      <c r="BQ411" s="58">
        <v>0.58488251907811861</v>
      </c>
      <c r="BR411" s="36">
        <v>2.25</v>
      </c>
      <c r="BS411" s="36">
        <v>4.9000000000000004</v>
      </c>
      <c r="BT411" s="36">
        <v>0.16694999999999999</v>
      </c>
      <c r="BU411" s="36">
        <v>0.27746999999999999</v>
      </c>
      <c r="BV411" s="36">
        <v>0.31375941380012201</v>
      </c>
      <c r="BW411" s="36">
        <v>0.39312999999999998</v>
      </c>
    </row>
    <row r="412" spans="1:75" s="36" customFormat="1" ht="16.75" customHeight="1" x14ac:dyDescent="0.2">
      <c r="A412" s="36" t="s">
        <v>685</v>
      </c>
      <c r="B412" s="36">
        <v>2025020175</v>
      </c>
      <c r="C412" s="35">
        <v>45960</v>
      </c>
      <c r="D412" s="45" t="s">
        <v>6</v>
      </c>
      <c r="E412" s="36" t="s">
        <v>20</v>
      </c>
      <c r="F412" s="45">
        <v>1</v>
      </c>
      <c r="G412" s="45">
        <v>1</v>
      </c>
      <c r="H412" s="36" t="s">
        <v>46</v>
      </c>
      <c r="I412" s="36" t="s">
        <v>334</v>
      </c>
      <c r="J412" s="46" t="s">
        <v>177</v>
      </c>
      <c r="K412" s="47">
        <v>2.98</v>
      </c>
      <c r="L412" s="48">
        <v>0.15</v>
      </c>
      <c r="M412" s="49">
        <v>0.1</v>
      </c>
      <c r="N412" s="36">
        <v>2.6499999999999901</v>
      </c>
      <c r="O412" s="36">
        <v>3.19999999999999</v>
      </c>
      <c r="P412" s="70">
        <v>2.6499999999999901</v>
      </c>
      <c r="Q412" s="36">
        <v>3.19999999999999</v>
      </c>
      <c r="R412" s="50">
        <v>3.0052092905623251</v>
      </c>
      <c r="S412" s="50">
        <v>2.9457483165560903</v>
      </c>
      <c r="T412" s="50">
        <v>3.0052092905623251</v>
      </c>
      <c r="U412" s="50">
        <v>2.9457483165560903</v>
      </c>
      <c r="V412" s="50">
        <v>0.95</v>
      </c>
      <c r="W412" s="50">
        <v>0.95302926576458757</v>
      </c>
      <c r="X412" s="50">
        <v>0.93318859320904612</v>
      </c>
      <c r="Y412" s="50">
        <v>1.0851097346901164</v>
      </c>
      <c r="Z412" s="50">
        <v>0.9736774565034757</v>
      </c>
      <c r="AA412" s="51">
        <v>0.99</v>
      </c>
      <c r="AB412" s="51">
        <v>1</v>
      </c>
      <c r="AC412" s="51">
        <v>1</v>
      </c>
      <c r="AD412" s="51">
        <v>1</v>
      </c>
      <c r="AE412" s="51">
        <v>1</v>
      </c>
      <c r="AF412" s="51">
        <v>1</v>
      </c>
      <c r="AG412" s="52">
        <v>1</v>
      </c>
      <c r="AH412" s="52">
        <v>1</v>
      </c>
      <c r="AI412" s="53">
        <v>326</v>
      </c>
      <c r="AJ412" s="53">
        <v>250</v>
      </c>
      <c r="AK412" s="51">
        <v>3.007994738135634</v>
      </c>
      <c r="AL412" s="51">
        <v>3.0075769209996377</v>
      </c>
      <c r="AM412" s="51">
        <v>2.8872474435898261</v>
      </c>
      <c r="AN412" s="51">
        <v>2.8960225745347659</v>
      </c>
      <c r="AO412" s="51">
        <v>2.8019510560099397</v>
      </c>
      <c r="AP412" s="51">
        <v>2.811889706863008</v>
      </c>
      <c r="AQ412" s="51">
        <v>2.8112477471707042</v>
      </c>
      <c r="AR412" s="67">
        <v>-0.03</v>
      </c>
      <c r="AS412" s="96"/>
      <c r="AT412" s="54">
        <v>2.5875849562530493</v>
      </c>
      <c r="AU412" s="54">
        <v>3.1629981495936499</v>
      </c>
      <c r="AV412" s="55">
        <v>2.6175849562530491</v>
      </c>
      <c r="AW412" s="55">
        <v>3.1364498343460201</v>
      </c>
      <c r="AX412" s="56">
        <v>-6.2415043746940846E-2</v>
      </c>
      <c r="AY412" s="56">
        <v>-3.7001850406340075E-2</v>
      </c>
      <c r="AZ412" s="56">
        <v>-9.9416894153280921E-2</v>
      </c>
      <c r="BA412" s="56">
        <v>-2.541319334060077E-2</v>
      </c>
      <c r="BB412" s="61">
        <v>147</v>
      </c>
      <c r="BC412" s="57">
        <v>-109</v>
      </c>
      <c r="BD412" s="57">
        <v>118</v>
      </c>
      <c r="BE412" s="57">
        <v>146</v>
      </c>
      <c r="BF412" s="95">
        <v>0.40504105324036033</v>
      </c>
      <c r="BG412" s="58">
        <v>0.52043738291525343</v>
      </c>
      <c r="BH412" s="58">
        <v>0.45845969739712167</v>
      </c>
      <c r="BI412" s="58">
        <v>0.40598815979827041</v>
      </c>
      <c r="BJ412" s="57">
        <v>142</v>
      </c>
      <c r="BK412" s="57">
        <v>-109</v>
      </c>
      <c r="BL412" s="57">
        <v>118</v>
      </c>
      <c r="BM412" s="57">
        <v>146</v>
      </c>
      <c r="BN412" s="58">
        <v>0.41399457129518641</v>
      </c>
      <c r="BO412" s="58">
        <v>0.52133900497274466</v>
      </c>
      <c r="BP412" s="58">
        <v>0.45926068031010792</v>
      </c>
      <c r="BQ412" s="58">
        <v>0.40653765153462262</v>
      </c>
      <c r="BR412" s="36">
        <v>2.25</v>
      </c>
      <c r="BS412" s="36">
        <v>4.95</v>
      </c>
      <c r="BT412" s="36">
        <v>0.16255</v>
      </c>
      <c r="BU412" s="36">
        <v>0.26623000000000002</v>
      </c>
      <c r="BV412" s="36">
        <v>0.30078067628483901</v>
      </c>
      <c r="BW412" s="36">
        <v>0.38109999999999999</v>
      </c>
    </row>
    <row r="413" spans="1:75" s="36" customFormat="1" ht="16.75" customHeight="1" x14ac:dyDescent="0.2">
      <c r="A413" s="36" t="s">
        <v>686</v>
      </c>
      <c r="B413" s="36">
        <v>2025020175</v>
      </c>
      <c r="C413" s="35">
        <v>45960</v>
      </c>
      <c r="D413" s="45" t="s">
        <v>9</v>
      </c>
      <c r="E413" s="36" t="s">
        <v>17</v>
      </c>
      <c r="F413" s="45">
        <v>1</v>
      </c>
      <c r="G413" s="45">
        <v>1</v>
      </c>
      <c r="H413" s="36" t="s">
        <v>47</v>
      </c>
      <c r="I413" s="36" t="s">
        <v>429</v>
      </c>
      <c r="J413" s="46" t="s">
        <v>163</v>
      </c>
      <c r="K413" s="47">
        <v>2.98</v>
      </c>
      <c r="L413" s="48">
        <v>0.15</v>
      </c>
      <c r="M413" s="49">
        <v>0.1</v>
      </c>
      <c r="N413" s="36">
        <v>3.19999999999999</v>
      </c>
      <c r="O413" s="36">
        <v>2.6499999999999901</v>
      </c>
      <c r="P413" s="70">
        <v>3.19999999999999</v>
      </c>
      <c r="Q413" s="36">
        <v>2.6499999999999901</v>
      </c>
      <c r="R413" s="50">
        <v>3.2331632377341193</v>
      </c>
      <c r="S413" s="50">
        <v>2.8344546665935408</v>
      </c>
      <c r="T413" s="50">
        <v>3.2331632377341193</v>
      </c>
      <c r="U413" s="50">
        <v>2.8344546665935408</v>
      </c>
      <c r="V413" s="50">
        <v>1.048</v>
      </c>
      <c r="W413" s="50">
        <v>1.0491546019013618</v>
      </c>
      <c r="X413" s="50">
        <v>0.96887498107041148</v>
      </c>
      <c r="Y413" s="50">
        <v>1.0093942074280651</v>
      </c>
      <c r="Z413" s="50">
        <v>0.98168943829015631</v>
      </c>
      <c r="AA413" s="51">
        <v>0.98</v>
      </c>
      <c r="AB413" s="51">
        <v>1.01</v>
      </c>
      <c r="AC413" s="51">
        <v>1</v>
      </c>
      <c r="AD413" s="51">
        <v>1</v>
      </c>
      <c r="AE413" s="51">
        <v>1</v>
      </c>
      <c r="AF413" s="51">
        <v>1</v>
      </c>
      <c r="AG413" s="52">
        <v>1</v>
      </c>
      <c r="AH413" s="52">
        <v>1</v>
      </c>
      <c r="AI413" s="53">
        <v>325</v>
      </c>
      <c r="AJ413" s="53">
        <v>283</v>
      </c>
      <c r="AK413" s="51">
        <v>3.2336270093765469</v>
      </c>
      <c r="AL413" s="51">
        <v>3.2335574436301826</v>
      </c>
      <c r="AM413" s="51">
        <v>2.7809020077629576</v>
      </c>
      <c r="AN413" s="51">
        <v>2.7889349065875448</v>
      </c>
      <c r="AO413" s="51">
        <v>2.7327307975322612</v>
      </c>
      <c r="AP413" s="51">
        <v>2.7402043093284907</v>
      </c>
      <c r="AQ413" s="51">
        <v>2.7299821299407858</v>
      </c>
      <c r="AR413" s="67">
        <v>0.03</v>
      </c>
      <c r="AS413" s="96"/>
      <c r="AT413" s="54">
        <v>3.1629981495936499</v>
      </c>
      <c r="AU413" s="54">
        <v>2.5875849562530493</v>
      </c>
      <c r="AV413" s="55">
        <v>3.1364498343460201</v>
      </c>
      <c r="AW413" s="55">
        <v>2.6175849562530491</v>
      </c>
      <c r="AX413" s="56">
        <v>-3.7001850406340075E-2</v>
      </c>
      <c r="AY413" s="56">
        <v>-6.2415043746940846E-2</v>
      </c>
      <c r="AZ413" s="56">
        <v>-9.9416894153280921E-2</v>
      </c>
      <c r="BA413" s="56">
        <v>2.541319334060077E-2</v>
      </c>
      <c r="BB413" s="61">
        <v>-147</v>
      </c>
      <c r="BC413" s="57">
        <v>109</v>
      </c>
      <c r="BD413" s="57">
        <v>-118</v>
      </c>
      <c r="BE413" s="57">
        <v>-146</v>
      </c>
      <c r="BF413" s="95">
        <v>0.59495894675963967</v>
      </c>
      <c r="BG413" s="58">
        <v>0.47956261708474657</v>
      </c>
      <c r="BH413" s="58">
        <v>0.54154030260287833</v>
      </c>
      <c r="BI413" s="58">
        <v>0.59401184020172959</v>
      </c>
      <c r="BJ413" s="57">
        <v>-142</v>
      </c>
      <c r="BK413" s="57">
        <v>109</v>
      </c>
      <c r="BL413" s="57">
        <v>-118</v>
      </c>
      <c r="BM413" s="57">
        <v>-146</v>
      </c>
      <c r="BN413" s="58">
        <v>0.58600542870481354</v>
      </c>
      <c r="BO413" s="58">
        <v>0.4786609950272554</v>
      </c>
      <c r="BP413" s="58">
        <v>0.54073931968989208</v>
      </c>
      <c r="BQ413" s="58">
        <v>0.59346234846537738</v>
      </c>
      <c r="BR413" s="36">
        <v>2.25</v>
      </c>
      <c r="BS413" s="36">
        <v>5</v>
      </c>
      <c r="BT413" s="36">
        <v>0.15962000000000001</v>
      </c>
      <c r="BU413" s="36">
        <v>0.26584000000000002</v>
      </c>
      <c r="BV413" s="36">
        <v>0.29976432912734102</v>
      </c>
      <c r="BW413" s="36">
        <v>0.37901000000000001</v>
      </c>
    </row>
    <row r="414" spans="1:75" s="36" customFormat="1" ht="16.75" customHeight="1" x14ac:dyDescent="0.2">
      <c r="A414" s="36" t="s">
        <v>687</v>
      </c>
      <c r="B414" s="36">
        <v>2025020176</v>
      </c>
      <c r="C414" s="35">
        <v>45960</v>
      </c>
      <c r="D414" s="45" t="s">
        <v>6</v>
      </c>
      <c r="E414" s="36" t="s">
        <v>4</v>
      </c>
      <c r="F414" s="45">
        <v>1</v>
      </c>
      <c r="G414" s="45">
        <v>1</v>
      </c>
      <c r="H414" s="36" t="s">
        <v>46</v>
      </c>
      <c r="I414" s="36" t="s">
        <v>415</v>
      </c>
      <c r="J414" s="46" t="s">
        <v>174</v>
      </c>
      <c r="K414" s="47">
        <v>2.98</v>
      </c>
      <c r="L414" s="48">
        <v>0.15</v>
      </c>
      <c r="M414" s="49">
        <v>0.1</v>
      </c>
      <c r="N414" s="36">
        <v>3.8499999999999899</v>
      </c>
      <c r="O414" s="36">
        <v>2.7499999999999898</v>
      </c>
      <c r="P414" s="70">
        <v>3.8499999999999899</v>
      </c>
      <c r="Q414" s="36">
        <v>2.7499999999999898</v>
      </c>
      <c r="R414" s="50">
        <v>3.3548397307740738</v>
      </c>
      <c r="S414" s="50">
        <v>2.9196386322350572</v>
      </c>
      <c r="T414" s="50">
        <v>3.3548397307740738</v>
      </c>
      <c r="U414" s="50">
        <v>2.9196386322350572</v>
      </c>
      <c r="V414" s="50">
        <v>0.95</v>
      </c>
      <c r="W414" s="50">
        <v>0.95302926576458757</v>
      </c>
      <c r="X414" s="50">
        <v>1.2041558908865939</v>
      </c>
      <c r="Y414" s="50">
        <v>0.89643303679039565</v>
      </c>
      <c r="Z414" s="50">
        <v>1.0014891507728363</v>
      </c>
      <c r="AA414" s="51">
        <v>1</v>
      </c>
      <c r="AB414" s="51">
        <v>1</v>
      </c>
      <c r="AC414" s="51">
        <v>1</v>
      </c>
      <c r="AD414" s="51">
        <v>1</v>
      </c>
      <c r="AE414" s="51">
        <v>1</v>
      </c>
      <c r="AF414" s="51">
        <v>1</v>
      </c>
      <c r="AG414" s="52">
        <v>1</v>
      </c>
      <c r="AH414" s="52">
        <v>1</v>
      </c>
      <c r="AI414" s="53">
        <v>322</v>
      </c>
      <c r="AJ414" s="53">
        <v>239</v>
      </c>
      <c r="AK414" s="51">
        <v>3.1435619132612995</v>
      </c>
      <c r="AL414" s="51">
        <v>3.1752535858882154</v>
      </c>
      <c r="AM414" s="51">
        <v>2.7291412941063147</v>
      </c>
      <c r="AN414" s="51">
        <v>2.7577158948256257</v>
      </c>
      <c r="AO414" s="51">
        <v>2.7841025027501813</v>
      </c>
      <c r="AP414" s="51">
        <v>2.8050850894917518</v>
      </c>
      <c r="AQ414" s="51">
        <v>2.7332053969736125</v>
      </c>
      <c r="AR414" s="67">
        <v>0.05</v>
      </c>
      <c r="AS414" s="96"/>
      <c r="AT414" s="54">
        <v>3.6460716664093091</v>
      </c>
      <c r="AU414" s="54">
        <v>2.492064702425024</v>
      </c>
      <c r="AV414" s="55">
        <v>3.5960716664093093</v>
      </c>
      <c r="AW414" s="55">
        <v>2.570571054900368</v>
      </c>
      <c r="AX414" s="56">
        <v>-0.20392833359068074</v>
      </c>
      <c r="AY414" s="56">
        <v>-0.25793529757496581</v>
      </c>
      <c r="AZ414" s="56">
        <v>-0.46186363116564655</v>
      </c>
      <c r="BA414" s="56">
        <v>5.4006963984285061E-2</v>
      </c>
      <c r="BB414" s="61">
        <v>-208</v>
      </c>
      <c r="BC414" s="57">
        <v>-138</v>
      </c>
      <c r="BD414" s="57">
        <v>-110</v>
      </c>
      <c r="BE414" s="57">
        <v>116</v>
      </c>
      <c r="BF414" s="95">
        <v>0.67536557855228629</v>
      </c>
      <c r="BG414" s="58">
        <v>0.58059682618052988</v>
      </c>
      <c r="BH414" s="58">
        <v>0.52460355469515685</v>
      </c>
      <c r="BI414" s="58">
        <v>0.46281089196256797</v>
      </c>
      <c r="BJ414" s="57">
        <v>-193</v>
      </c>
      <c r="BK414" s="57">
        <v>-143</v>
      </c>
      <c r="BL414" s="57">
        <v>-114</v>
      </c>
      <c r="BM414" s="57">
        <v>112</v>
      </c>
      <c r="BN414" s="58">
        <v>0.65859810029992161</v>
      </c>
      <c r="BO414" s="58">
        <v>0.58790456515070244</v>
      </c>
      <c r="BP414" s="58">
        <v>0.5331872847814163</v>
      </c>
      <c r="BQ414" s="58">
        <v>0.47068680903924498</v>
      </c>
      <c r="BR414" s="36">
        <v>2.2999999999999998</v>
      </c>
      <c r="BS414" s="36">
        <v>2.2999999999999998</v>
      </c>
      <c r="BT414" s="36">
        <v>0.49592999999999998</v>
      </c>
      <c r="BU414" s="36">
        <v>0.67817000000000005</v>
      </c>
      <c r="BV414" s="36">
        <v>0.75027934815077002</v>
      </c>
      <c r="BW414" s="36">
        <v>0.77427999999999997</v>
      </c>
    </row>
    <row r="415" spans="1:75" s="36" customFormat="1" ht="16.75" customHeight="1" x14ac:dyDescent="0.2">
      <c r="A415" s="36" t="s">
        <v>688</v>
      </c>
      <c r="B415" s="36">
        <v>2025020176</v>
      </c>
      <c r="C415" s="35">
        <v>45960</v>
      </c>
      <c r="D415" s="45" t="s">
        <v>9</v>
      </c>
      <c r="E415" s="36" t="s">
        <v>40</v>
      </c>
      <c r="F415" s="45">
        <v>1</v>
      </c>
      <c r="G415" s="45">
        <v>1</v>
      </c>
      <c r="H415" s="36" t="s">
        <v>47</v>
      </c>
      <c r="I415" s="36" t="s">
        <v>526</v>
      </c>
      <c r="J415" s="46" t="s">
        <v>182</v>
      </c>
      <c r="K415" s="47">
        <v>2.98</v>
      </c>
      <c r="L415" s="48">
        <v>0.15</v>
      </c>
      <c r="M415" s="49">
        <v>0.1</v>
      </c>
      <c r="N415" s="36">
        <v>2.7499999999999898</v>
      </c>
      <c r="O415" s="36">
        <v>3.8499999999999899</v>
      </c>
      <c r="P415" s="70">
        <v>2.7499999999999898</v>
      </c>
      <c r="Q415" s="36">
        <v>3.8499999999999899</v>
      </c>
      <c r="R415" s="50">
        <v>2.8578353134774552</v>
      </c>
      <c r="S415" s="50">
        <v>3.8295587636099109</v>
      </c>
      <c r="T415" s="50">
        <v>2.8578353134774552</v>
      </c>
      <c r="U415" s="50">
        <v>3.8295587636099109</v>
      </c>
      <c r="V415" s="50">
        <v>1.048</v>
      </c>
      <c r="W415" s="50">
        <v>1.0491546019013618</v>
      </c>
      <c r="X415" s="50">
        <v>0.91581922621017275</v>
      </c>
      <c r="Y415" s="50">
        <v>1.0548865480742615</v>
      </c>
      <c r="Z415" s="50">
        <v>1</v>
      </c>
      <c r="AA415" s="51">
        <v>1</v>
      </c>
      <c r="AB415" s="51">
        <v>1</v>
      </c>
      <c r="AC415" s="51">
        <v>1</v>
      </c>
      <c r="AD415" s="51">
        <v>1</v>
      </c>
      <c r="AE415" s="51">
        <v>1</v>
      </c>
      <c r="AF415" s="51">
        <v>1</v>
      </c>
      <c r="AG415" s="52">
        <v>0.99</v>
      </c>
      <c r="AH415" s="52">
        <v>1</v>
      </c>
      <c r="AI415" s="53">
        <v>331</v>
      </c>
      <c r="AJ415" s="53">
        <v>242</v>
      </c>
      <c r="AK415" s="51">
        <v>2.6713704496353792</v>
      </c>
      <c r="AL415" s="51">
        <v>2.71</v>
      </c>
      <c r="AM415" s="51">
        <v>3.5883845548420501</v>
      </c>
      <c r="AN415" s="51">
        <v>3.624560686157229</v>
      </c>
      <c r="AO415" s="51">
        <v>3.4631955922328457</v>
      </c>
      <c r="AP415" s="51">
        <v>3.5181500679394055</v>
      </c>
      <c r="AQ415" s="51">
        <v>3.5883845548420501</v>
      </c>
      <c r="AR415" s="67">
        <v>-0.05</v>
      </c>
      <c r="AS415" s="96"/>
      <c r="AT415" s="54">
        <v>2.492064702425024</v>
      </c>
      <c r="AU415" s="54">
        <v>3.6460716664093091</v>
      </c>
      <c r="AV415" s="55">
        <v>2.570571054900368</v>
      </c>
      <c r="AW415" s="55">
        <v>3.5960716664093093</v>
      </c>
      <c r="AX415" s="56">
        <v>-0.25793529757496581</v>
      </c>
      <c r="AY415" s="56">
        <v>-0.20392833359068074</v>
      </c>
      <c r="AZ415" s="56">
        <v>-0.46186363116564655</v>
      </c>
      <c r="BA415" s="56">
        <v>-5.4006963984285061E-2</v>
      </c>
      <c r="BB415" s="61">
        <v>208</v>
      </c>
      <c r="BC415" s="57">
        <v>138</v>
      </c>
      <c r="BD415" s="57">
        <v>110</v>
      </c>
      <c r="BE415" s="57">
        <v>-116</v>
      </c>
      <c r="BF415" s="95">
        <v>0.32463442144771371</v>
      </c>
      <c r="BG415" s="58">
        <v>0.41940317381947012</v>
      </c>
      <c r="BH415" s="58">
        <v>0.47539644530484315</v>
      </c>
      <c r="BI415" s="58">
        <v>0.53718910803743203</v>
      </c>
      <c r="BJ415" s="57">
        <v>193</v>
      </c>
      <c r="BK415" s="57">
        <v>143</v>
      </c>
      <c r="BL415" s="57">
        <v>114</v>
      </c>
      <c r="BM415" s="57">
        <v>-112</v>
      </c>
      <c r="BN415" s="58">
        <v>0.34140189970007839</v>
      </c>
      <c r="BO415" s="58">
        <v>0.41209543484929756</v>
      </c>
      <c r="BP415" s="58">
        <v>0.46681271521858364</v>
      </c>
      <c r="BQ415" s="58">
        <v>0.52931319096075502</v>
      </c>
      <c r="BR415" s="36">
        <v>2.2999999999999998</v>
      </c>
      <c r="BS415" s="36">
        <v>2.35</v>
      </c>
      <c r="BT415" s="36">
        <v>0.48734</v>
      </c>
      <c r="BU415" s="36">
        <v>0.66856000000000004</v>
      </c>
      <c r="BV415" s="36">
        <v>0.74189646562725398</v>
      </c>
      <c r="BW415" s="36">
        <v>0.76741000000000004</v>
      </c>
    </row>
    <row r="416" spans="1:75" s="36" customFormat="1" ht="16.75" customHeight="1" x14ac:dyDescent="0.2">
      <c r="A416" s="36" t="s">
        <v>689</v>
      </c>
      <c r="B416" s="36">
        <v>2025020177</v>
      </c>
      <c r="C416" s="35">
        <v>45960</v>
      </c>
      <c r="D416" s="45" t="s">
        <v>6</v>
      </c>
      <c r="E416" s="36" t="s">
        <v>30</v>
      </c>
      <c r="F416" s="45">
        <v>1</v>
      </c>
      <c r="G416" s="45">
        <v>1</v>
      </c>
      <c r="H416" s="36" t="s">
        <v>46</v>
      </c>
      <c r="I416" s="36" t="s">
        <v>348</v>
      </c>
      <c r="J416" s="46" t="s">
        <v>162</v>
      </c>
      <c r="K416" s="47">
        <v>2.98</v>
      </c>
      <c r="L416" s="48">
        <v>0.15</v>
      </c>
      <c r="M416" s="49">
        <v>0.1</v>
      </c>
      <c r="N416" s="36">
        <v>2.5999999999999899</v>
      </c>
      <c r="O416" s="36">
        <v>3.0499999999999901</v>
      </c>
      <c r="P416" s="70">
        <v>2.5999999999999899</v>
      </c>
      <c r="Q416" s="36">
        <v>3.0499999999999901</v>
      </c>
      <c r="R416" s="50">
        <v>3.0743909960328319</v>
      </c>
      <c r="S416" s="50">
        <v>2.8915404507188072</v>
      </c>
      <c r="T416" s="50">
        <v>3.0743909960328319</v>
      </c>
      <c r="U416" s="50">
        <v>2.8915404507188072</v>
      </c>
      <c r="V416" s="50">
        <v>0.95</v>
      </c>
      <c r="W416" s="50">
        <v>0.95302926576458757</v>
      </c>
      <c r="X416" s="50">
        <v>0.91956132602173835</v>
      </c>
      <c r="Y416" s="50">
        <v>1.0058380734224386</v>
      </c>
      <c r="Z416" s="50">
        <v>0.99954650869954265</v>
      </c>
      <c r="AA416" s="51">
        <v>0.99</v>
      </c>
      <c r="AB416" s="51">
        <v>1</v>
      </c>
      <c r="AC416" s="51">
        <v>1</v>
      </c>
      <c r="AD416" s="51">
        <v>1</v>
      </c>
      <c r="AE416" s="51">
        <v>1</v>
      </c>
      <c r="AF416" s="51">
        <v>1</v>
      </c>
      <c r="AG416" s="52">
        <v>1</v>
      </c>
      <c r="AH416" s="52">
        <v>1</v>
      </c>
      <c r="AI416" s="53">
        <v>316</v>
      </c>
      <c r="AJ416" s="53">
        <v>184</v>
      </c>
      <c r="AK416" s="51">
        <v>2.8130408988605127</v>
      </c>
      <c r="AL416" s="51">
        <v>2.8522434134363603</v>
      </c>
      <c r="AM416" s="51">
        <v>3.0631536831780122</v>
      </c>
      <c r="AN416" s="51">
        <v>3.037411698309131</v>
      </c>
      <c r="AO416" s="51">
        <v>3.0518358726245141</v>
      </c>
      <c r="AP416" s="51">
        <v>3.0275948660727594</v>
      </c>
      <c r="AQ416" s="51">
        <v>3.0617645696307272</v>
      </c>
      <c r="AR416" s="67">
        <v>0.03</v>
      </c>
      <c r="AS416" s="96"/>
      <c r="AT416" s="54">
        <v>2.3777013923404979</v>
      </c>
      <c r="AU416" s="54">
        <v>3.1329128247172351</v>
      </c>
      <c r="AV416" s="55">
        <v>2.3477013923404981</v>
      </c>
      <c r="AW416" s="55">
        <v>3.2310178235170213</v>
      </c>
      <c r="AX416" s="56">
        <v>-0.22229860765949194</v>
      </c>
      <c r="AY416" s="56">
        <v>8.2912824717245037E-2</v>
      </c>
      <c r="AZ416" s="56">
        <v>-0.13938578294224691</v>
      </c>
      <c r="BA416" s="56">
        <v>-0.30521143237673698</v>
      </c>
      <c r="BB416" s="61">
        <v>167</v>
      </c>
      <c r="BC416" s="57">
        <v>109</v>
      </c>
      <c r="BD416" s="57">
        <v>143</v>
      </c>
      <c r="BE416" s="57">
        <v>175</v>
      </c>
      <c r="BF416" s="95">
        <v>0.37427181357275091</v>
      </c>
      <c r="BG416" s="58">
        <v>0.47735462520293837</v>
      </c>
      <c r="BH416" s="58">
        <v>0.41072297720076234</v>
      </c>
      <c r="BI416" s="58">
        <v>0.36428160446025803</v>
      </c>
      <c r="BJ416" s="57">
        <v>181</v>
      </c>
      <c r="BK416" s="57">
        <v>104</v>
      </c>
      <c r="BL416" s="57">
        <v>135</v>
      </c>
      <c r="BM416" s="57">
        <v>165</v>
      </c>
      <c r="BN416" s="58">
        <v>0.35534673348431922</v>
      </c>
      <c r="BO416" s="58">
        <v>0.49035662322160611</v>
      </c>
      <c r="BP416" s="58">
        <v>0.42519364697846274</v>
      </c>
      <c r="BQ416" s="58">
        <v>0.37700496551566154</v>
      </c>
      <c r="BR416" s="36">
        <v>2.2999999999999998</v>
      </c>
      <c r="BS416" s="36">
        <v>2.4</v>
      </c>
      <c r="BT416" s="36">
        <v>0.47519</v>
      </c>
      <c r="BU416" s="36">
        <v>0.66313</v>
      </c>
      <c r="BV416" s="36">
        <v>0.73460728924338003</v>
      </c>
      <c r="BW416" s="36">
        <v>0.76043000000000005</v>
      </c>
    </row>
    <row r="417" spans="1:75" s="36" customFormat="1" ht="16.75" customHeight="1" x14ac:dyDescent="0.2">
      <c r="A417" s="36" t="s">
        <v>690</v>
      </c>
      <c r="B417" s="36">
        <v>2025020177</v>
      </c>
      <c r="C417" s="35">
        <v>45960</v>
      </c>
      <c r="D417" s="45" t="s">
        <v>9</v>
      </c>
      <c r="E417" s="36" t="s">
        <v>28</v>
      </c>
      <c r="F417" s="45">
        <v>1</v>
      </c>
      <c r="G417" s="45">
        <v>1</v>
      </c>
      <c r="H417" s="36" t="s">
        <v>47</v>
      </c>
      <c r="I417" s="36" t="s">
        <v>314</v>
      </c>
      <c r="J417" s="46" t="s">
        <v>167</v>
      </c>
      <c r="K417" s="47">
        <v>2.98</v>
      </c>
      <c r="L417" s="48">
        <v>0.15</v>
      </c>
      <c r="M417" s="49">
        <v>0.1</v>
      </c>
      <c r="N417" s="36">
        <v>3.0499999999999901</v>
      </c>
      <c r="O417" s="36">
        <v>2.5999999999999899</v>
      </c>
      <c r="P417" s="70">
        <v>3.0499999999999901</v>
      </c>
      <c r="Q417" s="36">
        <v>2.5999999999999899</v>
      </c>
      <c r="R417" s="50">
        <v>2.8294682198271546</v>
      </c>
      <c r="S417" s="50">
        <v>3.0251354190672042</v>
      </c>
      <c r="T417" s="50">
        <v>2.8294682198271546</v>
      </c>
      <c r="U417" s="50">
        <v>3.0251354190672042</v>
      </c>
      <c r="V417" s="50">
        <v>1.048</v>
      </c>
      <c r="W417" s="50">
        <v>1.0491546019013618</v>
      </c>
      <c r="X417" s="50">
        <v>1.0279039205295344</v>
      </c>
      <c r="Y417" s="50">
        <v>0.94397345599346061</v>
      </c>
      <c r="Z417" s="50">
        <v>0.96499999999999997</v>
      </c>
      <c r="AA417" s="51">
        <v>1</v>
      </c>
      <c r="AB417" s="51">
        <v>1</v>
      </c>
      <c r="AC417" s="51">
        <v>1</v>
      </c>
      <c r="AD417" s="51">
        <v>1</v>
      </c>
      <c r="AE417" s="51">
        <v>1</v>
      </c>
      <c r="AF417" s="51">
        <v>1</v>
      </c>
      <c r="AG417" s="52">
        <v>0.98</v>
      </c>
      <c r="AH417" s="52">
        <v>1</v>
      </c>
      <c r="AI417" s="53">
        <v>330</v>
      </c>
      <c r="AJ417" s="53">
        <v>288</v>
      </c>
      <c r="AK417" s="51">
        <v>2.9973974587988668</v>
      </c>
      <c r="AL417" s="51">
        <v>2.9722080729531095</v>
      </c>
      <c r="AM417" s="51">
        <v>2.7402927515447804</v>
      </c>
      <c r="AN417" s="51">
        <v>2.7830191516731437</v>
      </c>
      <c r="AO417" s="51">
        <v>2.6688797538115523</v>
      </c>
      <c r="AP417" s="51">
        <v>2.7064361426497969</v>
      </c>
      <c r="AQ417" s="51">
        <v>2.6443825052407131</v>
      </c>
      <c r="AR417" s="67">
        <v>-0.03</v>
      </c>
      <c r="AS417" s="96"/>
      <c r="AT417" s="54">
        <v>3.1329128247172351</v>
      </c>
      <c r="AU417" s="54">
        <v>2.3777013923404979</v>
      </c>
      <c r="AV417" s="55">
        <v>3.2310178235170213</v>
      </c>
      <c r="AW417" s="55">
        <v>2.3477013923404981</v>
      </c>
      <c r="AX417" s="56">
        <v>8.2912824717245037E-2</v>
      </c>
      <c r="AY417" s="56">
        <v>-0.22229860765949194</v>
      </c>
      <c r="AZ417" s="56">
        <v>-0.13938578294224691</v>
      </c>
      <c r="BA417" s="56">
        <v>0.30521143237673698</v>
      </c>
      <c r="BB417" s="61">
        <v>-167</v>
      </c>
      <c r="BC417" s="57">
        <v>-109</v>
      </c>
      <c r="BD417" s="57">
        <v>-143</v>
      </c>
      <c r="BE417" s="57">
        <v>-175</v>
      </c>
      <c r="BF417" s="95">
        <v>0.62572818642724903</v>
      </c>
      <c r="BG417" s="58">
        <v>0.52264537479706163</v>
      </c>
      <c r="BH417" s="58">
        <v>0.58927702279923766</v>
      </c>
      <c r="BI417" s="58">
        <v>0.63571839553974197</v>
      </c>
      <c r="BJ417" s="57">
        <v>-181</v>
      </c>
      <c r="BK417" s="57">
        <v>-104</v>
      </c>
      <c r="BL417" s="57">
        <v>-135</v>
      </c>
      <c r="BM417" s="57">
        <v>-165</v>
      </c>
      <c r="BN417" s="58">
        <v>0.64465326651568078</v>
      </c>
      <c r="BO417" s="58">
        <v>0.50964337677839389</v>
      </c>
      <c r="BP417" s="58">
        <v>0.57480635302153726</v>
      </c>
      <c r="BQ417" s="58">
        <v>0.62299503448433846</v>
      </c>
      <c r="BR417" s="36">
        <v>2.2999999999999998</v>
      </c>
      <c r="BS417" s="36">
        <v>2.4500000000000002</v>
      </c>
      <c r="BT417" s="36">
        <v>0.46773999999999999</v>
      </c>
      <c r="BU417" s="36">
        <v>0.65102000000000004</v>
      </c>
      <c r="BV417" s="36">
        <v>0.72349221519620299</v>
      </c>
      <c r="BW417" s="36">
        <v>0.75119000000000002</v>
      </c>
    </row>
    <row r="418" spans="1:75" s="36" customFormat="1" ht="16.75" customHeight="1" x14ac:dyDescent="0.2">
      <c r="A418" s="36" t="s">
        <v>693</v>
      </c>
      <c r="B418" s="36">
        <v>2025020178</v>
      </c>
      <c r="C418" s="35">
        <v>45961</v>
      </c>
      <c r="D418" s="45" t="s">
        <v>6</v>
      </c>
      <c r="E418" s="36" t="s">
        <v>24</v>
      </c>
      <c r="F418" s="45">
        <v>2</v>
      </c>
      <c r="G418" s="45">
        <v>2</v>
      </c>
      <c r="H418" s="36" t="s">
        <v>8</v>
      </c>
      <c r="I418" s="36" t="s">
        <v>364</v>
      </c>
      <c r="J418" s="46" t="s">
        <v>158</v>
      </c>
      <c r="K418" s="47">
        <v>2.98</v>
      </c>
      <c r="L418" s="48">
        <v>0.15</v>
      </c>
      <c r="M418" s="49">
        <v>0.1</v>
      </c>
      <c r="N418" s="36">
        <v>3.2499999999999898</v>
      </c>
      <c r="O418" s="36">
        <v>3.0499999999999901</v>
      </c>
      <c r="P418" s="70">
        <v>3.2499999999999898</v>
      </c>
      <c r="Q418" s="36">
        <v>3.0499999999999901</v>
      </c>
      <c r="R418" s="50">
        <v>3.4824253732703658</v>
      </c>
      <c r="S418" s="50">
        <v>2.7941820397334491</v>
      </c>
      <c r="T418" s="50">
        <v>3.4824253732703658</v>
      </c>
      <c r="U418" s="50">
        <v>2.7941820397334491</v>
      </c>
      <c r="V418" s="50">
        <v>0.96</v>
      </c>
      <c r="W418" s="50">
        <v>0.95702751457800772</v>
      </c>
      <c r="X418" s="50">
        <v>0.90607459606586005</v>
      </c>
      <c r="Y418" s="50">
        <v>1.0838926174496644</v>
      </c>
      <c r="Z418" s="50">
        <v>1</v>
      </c>
      <c r="AA418" s="51">
        <v>1</v>
      </c>
      <c r="AB418" s="51">
        <v>1</v>
      </c>
      <c r="AC418" s="51">
        <v>1</v>
      </c>
      <c r="AD418" s="51">
        <v>1</v>
      </c>
      <c r="AE418" s="51">
        <v>1</v>
      </c>
      <c r="AF418" s="51">
        <v>1</v>
      </c>
      <c r="AG418" s="52">
        <v>1</v>
      </c>
      <c r="AH418" s="52">
        <v>1</v>
      </c>
      <c r="AI418" s="53">
        <v>323</v>
      </c>
      <c r="AJ418" s="53">
        <v>281</v>
      </c>
      <c r="AK418" s="51">
        <v>3.48</v>
      </c>
      <c r="AL418" s="51">
        <v>3.4803638059905548</v>
      </c>
      <c r="AM418" s="51">
        <v>2.6833371564631046</v>
      </c>
      <c r="AN418" s="51">
        <v>2.6999638889536564</v>
      </c>
      <c r="AO418" s="51">
        <v>2.7212114417888662</v>
      </c>
      <c r="AP418" s="51">
        <v>2.7321570314805537</v>
      </c>
      <c r="AQ418" s="51">
        <v>2.6833371564631046</v>
      </c>
      <c r="AR418" s="67">
        <v>0</v>
      </c>
      <c r="AS418" s="96"/>
      <c r="AT418" s="54">
        <v>3.2578238288402579</v>
      </c>
      <c r="AU418" s="54">
        <v>2.8845836894522767</v>
      </c>
      <c r="AV418" s="55">
        <v>3.2578238288402579</v>
      </c>
      <c r="AW418" s="55">
        <v>2.9290068473824884</v>
      </c>
      <c r="AX418" s="56">
        <v>7.82382884026811E-3</v>
      </c>
      <c r="AY418" s="56">
        <v>-0.16541631054771333</v>
      </c>
      <c r="AZ418" s="56">
        <v>-0.15759248170744522</v>
      </c>
      <c r="BA418" s="56">
        <v>0.17324013938798144</v>
      </c>
      <c r="BB418" s="61">
        <v>-128</v>
      </c>
      <c r="BC418" s="57">
        <v>-140</v>
      </c>
      <c r="BD418" s="57">
        <v>-113</v>
      </c>
      <c r="BE418" s="57">
        <v>113</v>
      </c>
      <c r="BF418" s="95">
        <v>0.56160638848230759</v>
      </c>
      <c r="BG418" s="58">
        <v>0.5840519111506951</v>
      </c>
      <c r="BH418" s="58">
        <v>0.53054830985684931</v>
      </c>
      <c r="BI418" s="58">
        <v>0.47008250922487915</v>
      </c>
      <c r="BJ418" s="57">
        <v>-125</v>
      </c>
      <c r="BK418" s="57">
        <v>-146</v>
      </c>
      <c r="BL418" s="57">
        <v>-118</v>
      </c>
      <c r="BM418" s="57">
        <v>109</v>
      </c>
      <c r="BN418" s="58">
        <v>0.55554201532916991</v>
      </c>
      <c r="BO418" s="58">
        <v>0.59329466876154746</v>
      </c>
      <c r="BP418" s="58">
        <v>0.54111498231007804</v>
      </c>
      <c r="BQ418" s="58">
        <v>0.47959238111797131</v>
      </c>
      <c r="BR418" s="36">
        <v>2.2999999999999998</v>
      </c>
      <c r="BS418" s="36">
        <v>2.5</v>
      </c>
      <c r="BT418" s="36">
        <v>0.45937</v>
      </c>
      <c r="BU418" s="36">
        <v>0.64349999999999996</v>
      </c>
      <c r="BV418" s="36">
        <v>0.71542130365659695</v>
      </c>
      <c r="BW418" s="36">
        <v>0.74402999999999997</v>
      </c>
    </row>
    <row r="419" spans="1:75" s="36" customFormat="1" ht="16.75" customHeight="1" x14ac:dyDescent="0.2">
      <c r="A419" s="36" t="s">
        <v>694</v>
      </c>
      <c r="B419" s="36">
        <v>2025020178</v>
      </c>
      <c r="C419" s="35">
        <v>45961</v>
      </c>
      <c r="D419" s="45" t="s">
        <v>9</v>
      </c>
      <c r="E419" s="36" t="s">
        <v>25</v>
      </c>
      <c r="F419" s="45">
        <v>2</v>
      </c>
      <c r="G419" s="45">
        <v>2</v>
      </c>
      <c r="H419" s="36" t="s">
        <v>11</v>
      </c>
      <c r="I419" s="36" t="s">
        <v>617</v>
      </c>
      <c r="J419" s="46" t="s">
        <v>585</v>
      </c>
      <c r="K419" s="47">
        <v>2.98</v>
      </c>
      <c r="L419" s="48">
        <v>0.15</v>
      </c>
      <c r="M419" s="49">
        <v>0.1</v>
      </c>
      <c r="N419" s="36">
        <v>3.0499999999999901</v>
      </c>
      <c r="O419" s="36">
        <v>3.2499999999999898</v>
      </c>
      <c r="P419" s="70">
        <v>3.0499999999999901</v>
      </c>
      <c r="Q419" s="36">
        <v>3.2499999999999898</v>
      </c>
      <c r="R419" s="50">
        <v>3.2793410874350402</v>
      </c>
      <c r="S419" s="50">
        <v>2.769533725762209</v>
      </c>
      <c r="T419" s="50">
        <v>3.2793410874350402</v>
      </c>
      <c r="U419" s="50">
        <v>2.769533725762209</v>
      </c>
      <c r="V419" s="50">
        <v>1.0275000000000001</v>
      </c>
      <c r="W419" s="50">
        <v>1.0328904656929507</v>
      </c>
      <c r="X419" s="50">
        <v>0.90044871022251827</v>
      </c>
      <c r="Y419" s="50">
        <v>1.1677852348993289</v>
      </c>
      <c r="Z419" s="50">
        <v>1.05</v>
      </c>
      <c r="AA419" s="51">
        <v>0.97499999999999998</v>
      </c>
      <c r="AB419" s="51">
        <v>1.0249999999999999</v>
      </c>
      <c r="AC419" s="51">
        <v>1</v>
      </c>
      <c r="AD419" s="51">
        <v>1</v>
      </c>
      <c r="AE419" s="51">
        <v>1</v>
      </c>
      <c r="AF419" s="51">
        <v>1</v>
      </c>
      <c r="AG419" s="52">
        <v>0.99</v>
      </c>
      <c r="AH419" s="52">
        <v>1</v>
      </c>
      <c r="AI419" s="53">
        <v>304</v>
      </c>
      <c r="AJ419" s="53">
        <v>240</v>
      </c>
      <c r="AK419" s="51">
        <v>3.23</v>
      </c>
      <c r="AL419" s="51">
        <v>3.2374011631152557</v>
      </c>
      <c r="AM419" s="51">
        <v>2.7001022962762629</v>
      </c>
      <c r="AN419" s="51">
        <v>2.7105170106991547</v>
      </c>
      <c r="AO419" s="51">
        <v>2.9235690172474049</v>
      </c>
      <c r="AP419" s="51">
        <v>2.9212352264678421</v>
      </c>
      <c r="AQ419" s="51">
        <v>2.835107411090076</v>
      </c>
      <c r="AR419" s="67">
        <v>0</v>
      </c>
      <c r="AS419" s="96"/>
      <c r="AT419" s="54">
        <v>2.8845836894522767</v>
      </c>
      <c r="AU419" s="54">
        <v>3.2578238288402579</v>
      </c>
      <c r="AV419" s="55">
        <v>2.9290068473824884</v>
      </c>
      <c r="AW419" s="55">
        <v>3.2578238288402579</v>
      </c>
      <c r="AX419" s="56">
        <v>-0.16541631054771333</v>
      </c>
      <c r="AY419" s="56">
        <v>7.82382884026811E-3</v>
      </c>
      <c r="AZ419" s="56">
        <v>-0.15759248170744522</v>
      </c>
      <c r="BA419" s="56">
        <v>-0.17324013938798144</v>
      </c>
      <c r="BB419" s="61">
        <v>128</v>
      </c>
      <c r="BC419" s="57">
        <v>140</v>
      </c>
      <c r="BD419" s="57">
        <v>113</v>
      </c>
      <c r="BE419" s="57">
        <v>-113</v>
      </c>
      <c r="BF419" s="95">
        <v>0.43839361151769241</v>
      </c>
      <c r="BG419" s="58">
        <v>0.4159480888493049</v>
      </c>
      <c r="BH419" s="58">
        <v>0.46945169014315069</v>
      </c>
      <c r="BI419" s="58">
        <v>0.52991749077512085</v>
      </c>
      <c r="BJ419" s="57">
        <v>125</v>
      </c>
      <c r="BK419" s="57">
        <v>146</v>
      </c>
      <c r="BL419" s="57">
        <v>118</v>
      </c>
      <c r="BM419" s="57">
        <v>-109</v>
      </c>
      <c r="BN419" s="58">
        <v>0.44445798467083009</v>
      </c>
      <c r="BO419" s="58">
        <v>0.40670533123845254</v>
      </c>
      <c r="BP419" s="58">
        <v>0.4588850176899219</v>
      </c>
      <c r="BQ419" s="58">
        <v>0.52040761888202869</v>
      </c>
      <c r="BR419" s="36">
        <v>2.2999999999999998</v>
      </c>
      <c r="BS419" s="36">
        <v>2.5499999999999998</v>
      </c>
      <c r="BT419" s="36">
        <v>0.45257999999999998</v>
      </c>
      <c r="BU419" s="36">
        <v>0.63712999999999997</v>
      </c>
      <c r="BV419" s="36">
        <v>0.70950678738070505</v>
      </c>
      <c r="BW419" s="36">
        <v>0.73914000000000002</v>
      </c>
    </row>
    <row r="420" spans="1:75" s="36" customFormat="1" ht="16.75" customHeight="1" x14ac:dyDescent="0.2">
      <c r="A420" s="36" t="s">
        <v>695</v>
      </c>
      <c r="B420" s="36">
        <v>2025020179</v>
      </c>
      <c r="C420" s="35">
        <v>45961</v>
      </c>
      <c r="D420" s="45" t="s">
        <v>6</v>
      </c>
      <c r="E420" s="36" t="s">
        <v>37</v>
      </c>
      <c r="F420" s="45">
        <v>0</v>
      </c>
      <c r="G420" s="45">
        <v>2</v>
      </c>
      <c r="H420" s="36" t="s">
        <v>29</v>
      </c>
      <c r="I420" s="36" t="s">
        <v>352</v>
      </c>
      <c r="J420" s="46" t="s">
        <v>175</v>
      </c>
      <c r="K420" s="47">
        <v>2.98</v>
      </c>
      <c r="L420" s="48">
        <v>0.15</v>
      </c>
      <c r="M420" s="49">
        <v>0.1</v>
      </c>
      <c r="N420" s="36">
        <v>2.4999999999999898</v>
      </c>
      <c r="O420" s="36">
        <v>3.5499999999999901</v>
      </c>
      <c r="P420" s="70">
        <v>2.4999999999999898</v>
      </c>
      <c r="Q420" s="36">
        <v>3.5499999999999901</v>
      </c>
      <c r="R420" s="50">
        <v>2.8136156510861796</v>
      </c>
      <c r="S420" s="50">
        <v>3.3316834348646287</v>
      </c>
      <c r="T420" s="50">
        <v>2.8136156510861796</v>
      </c>
      <c r="U420" s="50">
        <v>3.3316834348646287</v>
      </c>
      <c r="V420" s="50">
        <v>0.90300000000000002</v>
      </c>
      <c r="W420" s="50">
        <v>0.92051577291954856</v>
      </c>
      <c r="X420" s="50">
        <v>0.9624934677863779</v>
      </c>
      <c r="Y420" s="50">
        <v>1.0294892896856376</v>
      </c>
      <c r="Z420" s="50">
        <v>0.97499999999999998</v>
      </c>
      <c r="AA420" s="51">
        <v>1</v>
      </c>
      <c r="AB420" s="51">
        <v>1.01</v>
      </c>
      <c r="AC420" s="51">
        <v>1</v>
      </c>
      <c r="AD420" s="51">
        <v>1</v>
      </c>
      <c r="AE420" s="51">
        <v>1</v>
      </c>
      <c r="AF420" s="51">
        <v>1</v>
      </c>
      <c r="AG420" s="52">
        <v>0.99</v>
      </c>
      <c r="AH420" s="52">
        <v>1</v>
      </c>
      <c r="AI420" s="53">
        <v>342</v>
      </c>
      <c r="AJ420" s="53">
        <v>268</v>
      </c>
      <c r="AK420" s="51">
        <v>2.973832691564017</v>
      </c>
      <c r="AL420" s="51">
        <v>2.9498001354923415</v>
      </c>
      <c r="AM420" s="51">
        <v>3.2</v>
      </c>
      <c r="AN420" s="51">
        <v>3.2197525152296946</v>
      </c>
      <c r="AO420" s="51">
        <v>3.0651857750229548</v>
      </c>
      <c r="AP420" s="51">
        <v>3.0926666111184637</v>
      </c>
      <c r="AQ420" s="51">
        <v>3.12</v>
      </c>
      <c r="AR420" s="67">
        <v>-0.05</v>
      </c>
      <c r="AS420" s="96"/>
      <c r="AT420" s="54">
        <v>2.516158512236002</v>
      </c>
      <c r="AU420" s="54">
        <v>3.4994798665806925</v>
      </c>
      <c r="AV420" s="55">
        <v>2.5920793052888906</v>
      </c>
      <c r="AW420" s="55">
        <v>3.4437845684658086</v>
      </c>
      <c r="AX420" s="56">
        <v>1.6158512236012168E-2</v>
      </c>
      <c r="AY420" s="56">
        <v>-5.0520133419297508E-2</v>
      </c>
      <c r="AZ420" s="56">
        <v>-3.436162118328534E-2</v>
      </c>
      <c r="BA420" s="56">
        <v>6.6678645655309676E-2</v>
      </c>
      <c r="BB420" s="61">
        <v>189</v>
      </c>
      <c r="BC420" s="57">
        <v>-128</v>
      </c>
      <c r="BD420" s="57">
        <v>-102</v>
      </c>
      <c r="BE420" s="57">
        <v>124</v>
      </c>
      <c r="BF420" s="95">
        <v>0.34643858513817993</v>
      </c>
      <c r="BG420" s="58">
        <v>0.56166311253015655</v>
      </c>
      <c r="BH420" s="58">
        <v>0.50417093528983847</v>
      </c>
      <c r="BI420" s="58">
        <v>0.44570661649344223</v>
      </c>
      <c r="BJ420" s="57">
        <v>172</v>
      </c>
      <c r="BK420" s="57">
        <v>-130</v>
      </c>
      <c r="BL420" s="57">
        <v>-104</v>
      </c>
      <c r="BM420" s="57">
        <v>122</v>
      </c>
      <c r="BN420" s="58">
        <v>0.36774177275408559</v>
      </c>
      <c r="BO420" s="58">
        <v>0.56609541815569031</v>
      </c>
      <c r="BP420" s="58">
        <v>0.50973478445937515</v>
      </c>
      <c r="BQ420" s="58">
        <v>0.45114460743607854</v>
      </c>
      <c r="BR420" s="36">
        <v>2.2999999999999998</v>
      </c>
      <c r="BS420" s="36">
        <v>2.6</v>
      </c>
      <c r="BT420" s="36">
        <v>0.44285000000000002</v>
      </c>
      <c r="BU420" s="36">
        <v>0.62722999999999995</v>
      </c>
      <c r="BV420" s="36">
        <v>0.69895696360516102</v>
      </c>
      <c r="BW420" s="36">
        <v>0.72985</v>
      </c>
    </row>
    <row r="421" spans="1:75" s="36" customFormat="1" ht="16.75" customHeight="1" x14ac:dyDescent="0.2">
      <c r="A421" s="36" t="s">
        <v>696</v>
      </c>
      <c r="B421" s="36">
        <v>2025020179</v>
      </c>
      <c r="C421" s="35">
        <v>45961</v>
      </c>
      <c r="D421" s="45" t="s">
        <v>9</v>
      </c>
      <c r="E421" s="36" t="s">
        <v>49</v>
      </c>
      <c r="F421" s="45">
        <v>2</v>
      </c>
      <c r="G421" s="45">
        <v>0</v>
      </c>
      <c r="H421" s="36" t="s">
        <v>31</v>
      </c>
      <c r="I421" s="36" t="s">
        <v>350</v>
      </c>
      <c r="J421" s="46" t="s">
        <v>197</v>
      </c>
      <c r="K421" s="47">
        <v>2.98</v>
      </c>
      <c r="L421" s="48">
        <v>0.15</v>
      </c>
      <c r="M421" s="49">
        <v>0.1</v>
      </c>
      <c r="N421" s="36">
        <v>3.5499999999999901</v>
      </c>
      <c r="O421" s="36">
        <v>2.4999999999999898</v>
      </c>
      <c r="P421" s="70">
        <v>3.5499999999999901</v>
      </c>
      <c r="Q421" s="36">
        <v>2.4999999999999898</v>
      </c>
      <c r="R421" s="50">
        <v>3.0992495725211651</v>
      </c>
      <c r="S421" s="50">
        <v>2.7679769313094735</v>
      </c>
      <c r="T421" s="50">
        <v>3.0992495725211651</v>
      </c>
      <c r="U421" s="50">
        <v>2.7679769313094735</v>
      </c>
      <c r="V421" s="50">
        <v>1.085</v>
      </c>
      <c r="W421" s="50">
        <v>1.0832085999357419</v>
      </c>
      <c r="X421" s="50">
        <v>1.0738255033557047</v>
      </c>
      <c r="Y421" s="50">
        <v>0.99793043341074394</v>
      </c>
      <c r="Z421" s="50">
        <v>0.98320944204962091</v>
      </c>
      <c r="AA421" s="51">
        <v>0.98</v>
      </c>
      <c r="AB421" s="51">
        <v>1.02</v>
      </c>
      <c r="AC421" s="51">
        <v>1</v>
      </c>
      <c r="AD421" s="51">
        <v>1</v>
      </c>
      <c r="AE421" s="51">
        <v>1</v>
      </c>
      <c r="AF421" s="51">
        <v>1</v>
      </c>
      <c r="AG421" s="52">
        <v>1</v>
      </c>
      <c r="AH421" s="52">
        <v>1</v>
      </c>
      <c r="AI421" s="53">
        <v>318</v>
      </c>
      <c r="AJ421" s="53">
        <v>276</v>
      </c>
      <c r="AK421" s="51">
        <v>3.0678780832631998</v>
      </c>
      <c r="AL421" s="51">
        <v>3.0725838066518945</v>
      </c>
      <c r="AM421" s="51">
        <v>2.868230534003406</v>
      </c>
      <c r="AN421" s="51">
        <v>2.853192493599316</v>
      </c>
      <c r="AO421" s="51">
        <v>2.809905163851929</v>
      </c>
      <c r="AP421" s="51">
        <v>2.7966445474099908</v>
      </c>
      <c r="AQ421" s="51">
        <v>2.8200713430071751</v>
      </c>
      <c r="AR421" s="67">
        <v>0.05</v>
      </c>
      <c r="AS421" s="96"/>
      <c r="AT421" s="54">
        <v>3.4994798665806925</v>
      </c>
      <c r="AU421" s="54">
        <v>2.516158512236002</v>
      </c>
      <c r="AV421" s="55">
        <v>3.4437845684658086</v>
      </c>
      <c r="AW421" s="55">
        <v>2.5920793052888906</v>
      </c>
      <c r="AX421" s="56">
        <v>-5.0520133419297508E-2</v>
      </c>
      <c r="AY421" s="56">
        <v>1.6158512236012168E-2</v>
      </c>
      <c r="AZ421" s="56">
        <v>-3.436162118328534E-2</v>
      </c>
      <c r="BA421" s="56">
        <v>-6.6678645655309676E-2</v>
      </c>
      <c r="BB421" s="61">
        <v>-189</v>
      </c>
      <c r="BC421" s="57">
        <v>128</v>
      </c>
      <c r="BD421" s="57">
        <v>102</v>
      </c>
      <c r="BE421" s="57">
        <v>-124</v>
      </c>
      <c r="BF421" s="95">
        <v>0.65356141486182007</v>
      </c>
      <c r="BG421" s="58">
        <v>0.43833688746984345</v>
      </c>
      <c r="BH421" s="58">
        <v>0.49582906471016153</v>
      </c>
      <c r="BI421" s="58">
        <v>0.55429338350655777</v>
      </c>
      <c r="BJ421" s="57">
        <v>-172</v>
      </c>
      <c r="BK421" s="57">
        <v>130</v>
      </c>
      <c r="BL421" s="57">
        <v>104</v>
      </c>
      <c r="BM421" s="57">
        <v>-122</v>
      </c>
      <c r="BN421" s="58">
        <v>0.63225822724591441</v>
      </c>
      <c r="BO421" s="58">
        <v>0.43390458184430969</v>
      </c>
      <c r="BP421" s="58">
        <v>0.49026521554062485</v>
      </c>
      <c r="BQ421" s="58">
        <v>0.54885539256392146</v>
      </c>
      <c r="BR421" s="36">
        <v>2.2999999999999998</v>
      </c>
      <c r="BS421" s="36">
        <v>2.65</v>
      </c>
      <c r="BT421" s="36">
        <v>0.43530999999999997</v>
      </c>
      <c r="BU421" s="36">
        <v>0.61756999999999995</v>
      </c>
      <c r="BV421" s="36">
        <v>0.69021514389494198</v>
      </c>
      <c r="BW421" s="36">
        <v>0.72282000000000002</v>
      </c>
    </row>
    <row r="422" spans="1:75" s="36" customFormat="1" ht="16.75" customHeight="1" x14ac:dyDescent="0.2">
      <c r="A422" s="36" t="s">
        <v>697</v>
      </c>
      <c r="B422" s="36">
        <v>2025020180</v>
      </c>
      <c r="C422" s="35">
        <v>45961</v>
      </c>
      <c r="D422" s="45" t="s">
        <v>6</v>
      </c>
      <c r="E422" s="36" t="s">
        <v>30</v>
      </c>
      <c r="F422" s="45">
        <v>0</v>
      </c>
      <c r="G422" s="45">
        <v>2</v>
      </c>
      <c r="H422" s="36" t="s">
        <v>29</v>
      </c>
      <c r="I422" s="36" t="s">
        <v>495</v>
      </c>
      <c r="J422" s="46" t="s">
        <v>161</v>
      </c>
      <c r="K422" s="47">
        <v>2.98</v>
      </c>
      <c r="L422" s="48">
        <v>0.15</v>
      </c>
      <c r="M422" s="49">
        <v>0.1</v>
      </c>
      <c r="N422" s="36">
        <v>3.0499999999999901</v>
      </c>
      <c r="O422" s="36">
        <v>3.2499999999999898</v>
      </c>
      <c r="P422" s="70">
        <v>3.0499999999999901</v>
      </c>
      <c r="Q422" s="36">
        <v>3.2499999999999898</v>
      </c>
      <c r="R422" s="50">
        <v>2.9200475028729622</v>
      </c>
      <c r="S422" s="50">
        <v>3.0701185456772375</v>
      </c>
      <c r="T422" s="50">
        <v>2.9200475028729622</v>
      </c>
      <c r="U422" s="50">
        <v>3.0701185456772375</v>
      </c>
      <c r="V422" s="50">
        <v>0.90300000000000002</v>
      </c>
      <c r="W422" s="50">
        <v>0.92051577291954856</v>
      </c>
      <c r="X422" s="50">
        <v>1.1468504314282413</v>
      </c>
      <c r="Y422" s="50">
        <v>0.99721784344560793</v>
      </c>
      <c r="Z422" s="50">
        <v>1</v>
      </c>
      <c r="AA422" s="51">
        <v>0.99</v>
      </c>
      <c r="AB422" s="51">
        <v>1</v>
      </c>
      <c r="AC422" s="51">
        <v>1</v>
      </c>
      <c r="AD422" s="51">
        <v>1</v>
      </c>
      <c r="AE422" s="51">
        <v>1</v>
      </c>
      <c r="AF422" s="51">
        <v>1</v>
      </c>
      <c r="AG422" s="52">
        <v>1.01</v>
      </c>
      <c r="AH422" s="52">
        <v>1</v>
      </c>
      <c r="AI422" s="53">
        <v>354</v>
      </c>
      <c r="AJ422" s="53">
        <v>274</v>
      </c>
      <c r="AK422" s="51">
        <v>2.8522434134363603</v>
      </c>
      <c r="AL422" s="51">
        <v>2.8624140268518508</v>
      </c>
      <c r="AM422" s="51">
        <v>3.037411698309131</v>
      </c>
      <c r="AN422" s="51">
        <v>3.042317725414347</v>
      </c>
      <c r="AO422" s="51">
        <v>3.0625113498690588</v>
      </c>
      <c r="AP422" s="51">
        <v>3.0636524292402854</v>
      </c>
      <c r="AQ422" s="51">
        <v>3.037411698309131</v>
      </c>
      <c r="AR422" s="67">
        <v>0.03</v>
      </c>
      <c r="AS422" s="96"/>
      <c r="AT422" s="54">
        <v>2.9521976887551364</v>
      </c>
      <c r="AU422" s="54">
        <v>3.1906943838243169</v>
      </c>
      <c r="AV422" s="55">
        <v>2.8932650383714225</v>
      </c>
      <c r="AW422" s="55">
        <v>3.2153768242610554</v>
      </c>
      <c r="AX422" s="56">
        <v>-9.7802311244853612E-2</v>
      </c>
      <c r="AY422" s="56">
        <v>-5.9305616175672871E-2</v>
      </c>
      <c r="AZ422" s="56">
        <v>-0.15710792742052648</v>
      </c>
      <c r="BA422" s="56">
        <v>-3.8496695069180742E-2</v>
      </c>
      <c r="BB422" s="61">
        <v>119</v>
      </c>
      <c r="BC422" s="57">
        <v>-140</v>
      </c>
      <c r="BD422" s="57">
        <v>-113</v>
      </c>
      <c r="BE422" s="57">
        <v>112</v>
      </c>
      <c r="BF422" s="95">
        <v>0.45750354748228916</v>
      </c>
      <c r="BG422" s="58">
        <v>0.58266810358340737</v>
      </c>
      <c r="BH422" s="58">
        <v>0.53008677760460654</v>
      </c>
      <c r="BI422" s="58">
        <v>0.47077268271518746</v>
      </c>
      <c r="BJ422" s="57">
        <v>125</v>
      </c>
      <c r="BK422" s="57">
        <v>-137</v>
      </c>
      <c r="BL422" s="57">
        <v>-110</v>
      </c>
      <c r="BM422" s="57">
        <v>115</v>
      </c>
      <c r="BN422" s="58">
        <v>0.44462989446470802</v>
      </c>
      <c r="BO422" s="58">
        <v>0.57815695413161805</v>
      </c>
      <c r="BP422" s="58">
        <v>0.52388930122043198</v>
      </c>
      <c r="BQ422" s="58">
        <v>0.46417674170574341</v>
      </c>
      <c r="BR422" s="36">
        <v>2.2999999999999998</v>
      </c>
      <c r="BS422" s="36">
        <v>2.7</v>
      </c>
      <c r="BT422" s="36">
        <v>0.42953999999999998</v>
      </c>
      <c r="BU422" s="36">
        <v>0.61102000000000001</v>
      </c>
      <c r="BV422" s="36">
        <v>0.68221606895627696</v>
      </c>
      <c r="BW422" s="36">
        <v>0.71538000000000002</v>
      </c>
    </row>
    <row r="423" spans="1:75" s="36" customFormat="1" ht="16.75" customHeight="1" x14ac:dyDescent="0.2">
      <c r="A423" s="36" t="s">
        <v>698</v>
      </c>
      <c r="B423" s="36">
        <v>2025020180</v>
      </c>
      <c r="C423" s="35">
        <v>45961</v>
      </c>
      <c r="D423" s="45" t="s">
        <v>9</v>
      </c>
      <c r="E423" s="36" t="s">
        <v>48</v>
      </c>
      <c r="F423" s="45">
        <v>2</v>
      </c>
      <c r="G423" s="45">
        <v>0</v>
      </c>
      <c r="H423" s="36" t="s">
        <v>31</v>
      </c>
      <c r="I423" s="36" t="s">
        <v>449</v>
      </c>
      <c r="J423" s="46" t="s">
        <v>146</v>
      </c>
      <c r="K423" s="47">
        <v>2.98</v>
      </c>
      <c r="L423" s="48">
        <v>0.15</v>
      </c>
      <c r="M423" s="49">
        <v>0.1</v>
      </c>
      <c r="N423" s="36">
        <v>3.2499999999999898</v>
      </c>
      <c r="O423" s="36">
        <v>3.0499999999999901</v>
      </c>
      <c r="P423" s="70">
        <v>3.2499999999999898</v>
      </c>
      <c r="Q423" s="36">
        <v>3.0499999999999901</v>
      </c>
      <c r="R423" s="50">
        <v>2.9436343653656989</v>
      </c>
      <c r="S423" s="50">
        <v>3.6048844968888236</v>
      </c>
      <c r="T423" s="50">
        <v>2.9436343653656989</v>
      </c>
      <c r="U423" s="50">
        <v>3.6048844968888236</v>
      </c>
      <c r="V423" s="50">
        <v>1.085</v>
      </c>
      <c r="W423" s="50">
        <v>1.0832085999357419</v>
      </c>
      <c r="X423" s="50">
        <v>1.0192656705735339</v>
      </c>
      <c r="Y423" s="50">
        <v>0.95712866222696658</v>
      </c>
      <c r="Z423" s="50">
        <v>0.97</v>
      </c>
      <c r="AA423" s="51">
        <v>0.98</v>
      </c>
      <c r="AB423" s="51">
        <v>1.02</v>
      </c>
      <c r="AC423" s="51">
        <v>1</v>
      </c>
      <c r="AD423" s="51">
        <v>1</v>
      </c>
      <c r="AE423" s="51">
        <v>1</v>
      </c>
      <c r="AF423" s="51">
        <v>1</v>
      </c>
      <c r="AG423" s="52">
        <v>1</v>
      </c>
      <c r="AH423" s="52">
        <v>1</v>
      </c>
      <c r="AI423" s="53">
        <v>308</v>
      </c>
      <c r="AJ423" s="53">
        <v>266</v>
      </c>
      <c r="AK423" s="51">
        <v>2.9717091734679117</v>
      </c>
      <c r="AL423" s="51">
        <v>2.9674979522525797</v>
      </c>
      <c r="AM423" s="51">
        <v>3.4176142856561591</v>
      </c>
      <c r="AN423" s="51">
        <v>3.4457048173410589</v>
      </c>
      <c r="AO423" s="51">
        <v>3.2363381182626729</v>
      </c>
      <c r="AP423" s="51">
        <v>3.2753980948205959</v>
      </c>
      <c r="AQ423" s="51">
        <v>3.3150858570864741</v>
      </c>
      <c r="AR423" s="67">
        <v>-0.03</v>
      </c>
      <c r="AS423" s="96"/>
      <c r="AT423" s="54">
        <v>3.1906943838243169</v>
      </c>
      <c r="AU423" s="54">
        <v>2.9521976887551364</v>
      </c>
      <c r="AV423" s="55">
        <v>3.2153768242610554</v>
      </c>
      <c r="AW423" s="55">
        <v>2.8932650383714225</v>
      </c>
      <c r="AX423" s="56">
        <v>-5.9305616175672871E-2</v>
      </c>
      <c r="AY423" s="56">
        <v>-9.7802311244853612E-2</v>
      </c>
      <c r="AZ423" s="56">
        <v>-0.15710792742052648</v>
      </c>
      <c r="BA423" s="56">
        <v>3.8496695069180742E-2</v>
      </c>
      <c r="BB423" s="61">
        <v>-119</v>
      </c>
      <c r="BC423" s="57">
        <v>140</v>
      </c>
      <c r="BD423" s="57">
        <v>113</v>
      </c>
      <c r="BE423" s="57">
        <v>-112</v>
      </c>
      <c r="BF423" s="95">
        <v>0.54249645251771084</v>
      </c>
      <c r="BG423" s="58">
        <v>0.41733189641659268</v>
      </c>
      <c r="BH423" s="58">
        <v>0.46991322239539352</v>
      </c>
      <c r="BI423" s="58">
        <v>0.52922731728481254</v>
      </c>
      <c r="BJ423" s="57">
        <v>-125</v>
      </c>
      <c r="BK423" s="57">
        <v>137</v>
      </c>
      <c r="BL423" s="57">
        <v>110</v>
      </c>
      <c r="BM423" s="57">
        <v>-115</v>
      </c>
      <c r="BN423" s="58">
        <v>0.55537010553529198</v>
      </c>
      <c r="BO423" s="58">
        <v>0.42184304586838195</v>
      </c>
      <c r="BP423" s="58">
        <v>0.47611069877956796</v>
      </c>
      <c r="BQ423" s="58">
        <v>0.53582325829425659</v>
      </c>
      <c r="BR423" s="36">
        <v>2.2999999999999998</v>
      </c>
      <c r="BS423" s="36">
        <v>2.75</v>
      </c>
      <c r="BT423" s="36">
        <v>0.42126000000000002</v>
      </c>
      <c r="BU423" s="36">
        <v>0.60568999999999995</v>
      </c>
      <c r="BV423" s="36">
        <v>0.67665787827330404</v>
      </c>
      <c r="BW423" s="36">
        <v>0.71057000000000003</v>
      </c>
    </row>
    <row r="424" spans="1:75" s="36" customFormat="1" ht="16.75" customHeight="1" x14ac:dyDescent="0.2">
      <c r="A424" s="36" t="s">
        <v>699</v>
      </c>
      <c r="B424" s="36">
        <v>2025020181</v>
      </c>
      <c r="C424" s="35">
        <v>45962</v>
      </c>
      <c r="D424" s="45" t="s">
        <v>6</v>
      </c>
      <c r="E424" s="36" t="s">
        <v>42</v>
      </c>
      <c r="F424" s="45">
        <v>1</v>
      </c>
      <c r="G424" s="45">
        <v>1</v>
      </c>
      <c r="H424" s="36" t="s">
        <v>46</v>
      </c>
      <c r="I424" s="36" t="s">
        <v>344</v>
      </c>
      <c r="J424" s="46" t="s">
        <v>153</v>
      </c>
      <c r="K424" s="47">
        <v>2.98</v>
      </c>
      <c r="L424" s="48">
        <v>0.15</v>
      </c>
      <c r="M424" s="49">
        <v>0.1</v>
      </c>
      <c r="N424" s="36">
        <v>3.5999999999999899</v>
      </c>
      <c r="O424" s="36">
        <v>2.69999999999999</v>
      </c>
      <c r="P424" s="70">
        <v>3.5999999999999899</v>
      </c>
      <c r="Q424" s="36">
        <v>2.69999999999999</v>
      </c>
      <c r="R424" s="50">
        <v>3.5140558869900418</v>
      </c>
      <c r="S424" s="50">
        <v>2.9511695996315503</v>
      </c>
      <c r="T424" s="50">
        <v>3.5140558869900418</v>
      </c>
      <c r="U424" s="50">
        <v>2.9511695996315503</v>
      </c>
      <c r="V424" s="50">
        <v>0.95</v>
      </c>
      <c r="W424" s="50">
        <v>0.95302926576458757</v>
      </c>
      <c r="X424" s="50">
        <v>1.0753785062638295</v>
      </c>
      <c r="Y424" s="50">
        <v>0.89429530201342289</v>
      </c>
      <c r="Z424" s="50">
        <v>0.995</v>
      </c>
      <c r="AA424" s="51">
        <v>0.97</v>
      </c>
      <c r="AB424" s="51">
        <v>1.06</v>
      </c>
      <c r="AC424" s="51">
        <v>1</v>
      </c>
      <c r="AD424" s="51">
        <v>1</v>
      </c>
      <c r="AE424" s="51">
        <v>1</v>
      </c>
      <c r="AF424" s="51">
        <v>1</v>
      </c>
      <c r="AG424" s="52">
        <v>1</v>
      </c>
      <c r="AH424" s="52">
        <v>1</v>
      </c>
      <c r="AI424" s="53">
        <v>343</v>
      </c>
      <c r="AJ424" s="53">
        <v>263</v>
      </c>
      <c r="AK424" s="51">
        <v>3.3729094939634794</v>
      </c>
      <c r="AL424" s="51">
        <v>3.3940814529174639</v>
      </c>
      <c r="AM424" s="51">
        <v>2.6548871690623157</v>
      </c>
      <c r="AN424" s="51">
        <v>2.6993295336477008</v>
      </c>
      <c r="AO424" s="51">
        <v>2.6770377402125503</v>
      </c>
      <c r="AP424" s="51">
        <v>2.7159441419256765</v>
      </c>
      <c r="AQ424" s="51">
        <v>2.6416127332170043</v>
      </c>
      <c r="AR424" s="67">
        <v>0.1</v>
      </c>
      <c r="AS424" s="96"/>
      <c r="AT424" s="54">
        <v>3.4410857859690562</v>
      </c>
      <c r="AU424" s="54">
        <v>2.4718363022177399</v>
      </c>
      <c r="AV424" s="55">
        <v>3.3410857859690561</v>
      </c>
      <c r="AW424" s="55">
        <v>2.5746697440922928</v>
      </c>
      <c r="AX424" s="56">
        <v>-0.15891421403093364</v>
      </c>
      <c r="AY424" s="56">
        <v>-0.2281636977822501</v>
      </c>
      <c r="AZ424" s="56">
        <v>-0.38707791181318374</v>
      </c>
      <c r="BA424" s="56">
        <v>6.9249483751316454E-2</v>
      </c>
      <c r="BB424" s="61">
        <v>-187</v>
      </c>
      <c r="BC424" s="57">
        <v>-120</v>
      </c>
      <c r="BD424" s="57">
        <v>106</v>
      </c>
      <c r="BE424" s="57">
        <v>133</v>
      </c>
      <c r="BF424" s="95">
        <v>0.65146542233117732</v>
      </c>
      <c r="BG424" s="58">
        <v>0.54629448610384179</v>
      </c>
      <c r="BH424" s="58">
        <v>0.48581049779843477</v>
      </c>
      <c r="BI424" s="58">
        <v>0.42866430101068309</v>
      </c>
      <c r="BJ424" s="57">
        <v>-165</v>
      </c>
      <c r="BK424" s="57">
        <v>-120</v>
      </c>
      <c r="BL424" s="57">
        <v>105</v>
      </c>
      <c r="BM424" s="57">
        <v>132</v>
      </c>
      <c r="BN424" s="58">
        <v>0.62253986485528001</v>
      </c>
      <c r="BO424" s="58">
        <v>0.54631911871054806</v>
      </c>
      <c r="BP424" s="58">
        <v>0.48708654622299496</v>
      </c>
      <c r="BQ424" s="58">
        <v>0.43084073071919815</v>
      </c>
      <c r="BR424" s="36">
        <v>2.2999999999999998</v>
      </c>
      <c r="BS424" s="36">
        <v>2.8</v>
      </c>
      <c r="BT424" s="36">
        <v>0.40619</v>
      </c>
      <c r="BU424" s="36">
        <v>0.59216000000000002</v>
      </c>
      <c r="BV424" s="36">
        <v>0.66477317377100698</v>
      </c>
      <c r="BW424" s="36">
        <v>0.70138999999999996</v>
      </c>
    </row>
    <row r="425" spans="1:75" s="36" customFormat="1" ht="16.75" customHeight="1" x14ac:dyDescent="0.2">
      <c r="A425" s="36" t="s">
        <v>700</v>
      </c>
      <c r="B425" s="36">
        <v>2025020181</v>
      </c>
      <c r="C425" s="35">
        <v>45962</v>
      </c>
      <c r="D425" s="45" t="s">
        <v>9</v>
      </c>
      <c r="E425" s="36" t="s">
        <v>7</v>
      </c>
      <c r="F425" s="45">
        <v>1</v>
      </c>
      <c r="G425" s="45">
        <v>1</v>
      </c>
      <c r="H425" s="36" t="s">
        <v>47</v>
      </c>
      <c r="I425" s="36" t="s">
        <v>324</v>
      </c>
      <c r="J425" s="46" t="s">
        <v>148</v>
      </c>
      <c r="K425" s="47">
        <v>2.98</v>
      </c>
      <c r="L425" s="48">
        <v>0.15</v>
      </c>
      <c r="M425" s="49">
        <v>0.1</v>
      </c>
      <c r="N425" s="36">
        <v>2.69999999999999</v>
      </c>
      <c r="O425" s="36">
        <v>3.5999999999999899</v>
      </c>
      <c r="P425" s="70">
        <v>2.69999999999999</v>
      </c>
      <c r="Q425" s="36">
        <v>3.5999999999999899</v>
      </c>
      <c r="R425" s="50">
        <v>2.738832821638657</v>
      </c>
      <c r="S425" s="50">
        <v>3.5108318520107624</v>
      </c>
      <c r="T425" s="50">
        <v>2.738832821638657</v>
      </c>
      <c r="U425" s="50">
        <v>3.5108318520107624</v>
      </c>
      <c r="V425" s="50">
        <v>1.048</v>
      </c>
      <c r="W425" s="50">
        <v>1.0491546019013618</v>
      </c>
      <c r="X425" s="50">
        <v>0.8909017345846697</v>
      </c>
      <c r="Y425" s="50">
        <v>1.1318488234776776</v>
      </c>
      <c r="Z425" s="50">
        <v>0.98</v>
      </c>
      <c r="AA425" s="51">
        <v>0.98</v>
      </c>
      <c r="AB425" s="51">
        <v>1.02</v>
      </c>
      <c r="AC425" s="51">
        <v>1</v>
      </c>
      <c r="AD425" s="51">
        <v>1</v>
      </c>
      <c r="AE425" s="51">
        <v>1</v>
      </c>
      <c r="AF425" s="51">
        <v>1</v>
      </c>
      <c r="AG425" s="52">
        <v>1</v>
      </c>
      <c r="AH425" s="52">
        <v>1</v>
      </c>
      <c r="AI425" s="53">
        <v>335</v>
      </c>
      <c r="AJ425" s="53">
        <v>256</v>
      </c>
      <c r="AK425" s="51">
        <v>2.665</v>
      </c>
      <c r="AL425" s="51">
        <v>2.7</v>
      </c>
      <c r="AM425" s="51">
        <v>3.2046279486662117</v>
      </c>
      <c r="AN425" s="51">
        <v>3.2</v>
      </c>
      <c r="AO425" s="51">
        <v>3.0485812073500416</v>
      </c>
      <c r="AP425" s="51">
        <v>3.1073863084931173</v>
      </c>
      <c r="AQ425" s="51">
        <v>3.1405353896928876</v>
      </c>
      <c r="AR425" s="67">
        <v>-0.1</v>
      </c>
      <c r="AS425" s="96"/>
      <c r="AT425" s="54">
        <v>2.4718363022177399</v>
      </c>
      <c r="AU425" s="54">
        <v>3.4410857859690562</v>
      </c>
      <c r="AV425" s="55">
        <v>2.5746697440922928</v>
      </c>
      <c r="AW425" s="55">
        <v>3.3410857859690561</v>
      </c>
      <c r="AX425" s="56">
        <v>-0.2281636977822501</v>
      </c>
      <c r="AY425" s="56">
        <v>-0.15891421403093364</v>
      </c>
      <c r="AZ425" s="56">
        <v>-0.38707791181318374</v>
      </c>
      <c r="BA425" s="56">
        <v>-6.9249483751316454E-2</v>
      </c>
      <c r="BB425" s="61">
        <v>187</v>
      </c>
      <c r="BC425" s="57">
        <v>120</v>
      </c>
      <c r="BD425" s="57">
        <v>-106</v>
      </c>
      <c r="BE425" s="57">
        <v>-133</v>
      </c>
      <c r="BF425" s="95">
        <v>0.34853457766882268</v>
      </c>
      <c r="BG425" s="58">
        <v>0.45370551389615821</v>
      </c>
      <c r="BH425" s="58">
        <v>0.51418950220156523</v>
      </c>
      <c r="BI425" s="58">
        <v>0.57133569898931691</v>
      </c>
      <c r="BJ425" s="57">
        <v>165</v>
      </c>
      <c r="BK425" s="57">
        <v>120</v>
      </c>
      <c r="BL425" s="57">
        <v>-105</v>
      </c>
      <c r="BM425" s="57">
        <v>-132</v>
      </c>
      <c r="BN425" s="58">
        <v>0.37746013514471999</v>
      </c>
      <c r="BO425" s="58">
        <v>0.45368088128945194</v>
      </c>
      <c r="BP425" s="58">
        <v>0.51291345377700504</v>
      </c>
      <c r="BQ425" s="58">
        <v>0.56915926928080185</v>
      </c>
      <c r="BR425" s="36">
        <v>2.2999999999999998</v>
      </c>
      <c r="BS425" s="36">
        <v>2.85</v>
      </c>
      <c r="BT425" s="36">
        <v>0.40604000000000001</v>
      </c>
      <c r="BU425" s="36">
        <v>0.58384999999999998</v>
      </c>
      <c r="BV425" s="36">
        <v>0.65509851442933398</v>
      </c>
      <c r="BW425" s="36">
        <v>0.69260999999999995</v>
      </c>
    </row>
    <row r="426" spans="1:75" s="36" customFormat="1" ht="16.75" customHeight="1" x14ac:dyDescent="0.2">
      <c r="A426" s="36" t="s">
        <v>701</v>
      </c>
      <c r="B426" s="36">
        <v>2025020182</v>
      </c>
      <c r="C426" s="35">
        <v>45962</v>
      </c>
      <c r="D426" s="45" t="s">
        <v>6</v>
      </c>
      <c r="E426" s="36" t="s">
        <v>21</v>
      </c>
      <c r="F426" s="45">
        <v>1</v>
      </c>
      <c r="G426" s="45">
        <v>1</v>
      </c>
      <c r="H426" s="36" t="s">
        <v>46</v>
      </c>
      <c r="I426" s="36" t="s">
        <v>336</v>
      </c>
      <c r="J426" s="46" t="s">
        <v>232</v>
      </c>
      <c r="K426" s="47">
        <v>2.98</v>
      </c>
      <c r="L426" s="48">
        <v>0.15</v>
      </c>
      <c r="M426" s="49">
        <v>0.1</v>
      </c>
      <c r="N426" s="36">
        <v>2.7999999999999901</v>
      </c>
      <c r="O426" s="36">
        <v>3.3999999999999901</v>
      </c>
      <c r="P426" s="70">
        <v>2.7999999999999901</v>
      </c>
      <c r="Q426" s="36">
        <v>3.3999999999999901</v>
      </c>
      <c r="R426" s="50">
        <v>2.8158805063406951</v>
      </c>
      <c r="S426" s="50">
        <v>3.1810219040635705</v>
      </c>
      <c r="T426" s="50">
        <v>2.8158805063406951</v>
      </c>
      <c r="U426" s="50">
        <v>3.1810219040635705</v>
      </c>
      <c r="V426" s="50">
        <v>0.95</v>
      </c>
      <c r="W426" s="50">
        <v>0.95302926576458757</v>
      </c>
      <c r="X426" s="50">
        <v>0.96039433222735604</v>
      </c>
      <c r="Y426" s="50">
        <v>1.0086753176339855</v>
      </c>
      <c r="Z426" s="50">
        <v>1.01</v>
      </c>
      <c r="AA426" s="51">
        <v>0.99</v>
      </c>
      <c r="AB426" s="51">
        <v>1.01</v>
      </c>
      <c r="AC426" s="51">
        <v>1</v>
      </c>
      <c r="AD426" s="51">
        <v>1</v>
      </c>
      <c r="AE426" s="51">
        <v>1</v>
      </c>
      <c r="AF426" s="51">
        <v>1</v>
      </c>
      <c r="AG426" s="52">
        <v>1</v>
      </c>
      <c r="AH426" s="52">
        <v>1</v>
      </c>
      <c r="AI426" s="53">
        <v>346</v>
      </c>
      <c r="AJ426" s="53">
        <v>258</v>
      </c>
      <c r="AK426" s="51">
        <v>2.91</v>
      </c>
      <c r="AL426" s="51">
        <v>2.8958820759511044</v>
      </c>
      <c r="AM426" s="51">
        <v>3.23</v>
      </c>
      <c r="AN426" s="51">
        <v>3.2226532856095353</v>
      </c>
      <c r="AO426" s="51">
        <v>3.4424605326994131</v>
      </c>
      <c r="AP426" s="51">
        <v>3.4080162712601321</v>
      </c>
      <c r="AQ426" s="51">
        <v>3.2623000000000002</v>
      </c>
      <c r="AR426" s="67">
        <v>0.05</v>
      </c>
      <c r="AS426" s="96"/>
      <c r="AT426" s="54">
        <v>2.905547322139848</v>
      </c>
      <c r="AU426" s="54">
        <v>3.4330358637775413</v>
      </c>
      <c r="AV426" s="55">
        <v>2.8555473221398482</v>
      </c>
      <c r="AW426" s="55">
        <v>3.4868731918603939</v>
      </c>
      <c r="AX426" s="56">
        <v>0.10554732213985796</v>
      </c>
      <c r="AY426" s="56">
        <v>3.3035863777551189E-2</v>
      </c>
      <c r="AZ426" s="56">
        <v>0.13858318591740915</v>
      </c>
      <c r="BA426" s="56">
        <v>7.2511458362306769E-2</v>
      </c>
      <c r="BB426" s="61">
        <v>141</v>
      </c>
      <c r="BC426" s="57">
        <v>-159</v>
      </c>
      <c r="BD426" s="57">
        <v>-130</v>
      </c>
      <c r="BE426" s="57">
        <v>-100</v>
      </c>
      <c r="BF426" s="95">
        <v>0.41416694617987232</v>
      </c>
      <c r="BG426" s="58">
        <v>0.61422897459981407</v>
      </c>
      <c r="BH426" s="58">
        <v>0.56487799766879165</v>
      </c>
      <c r="BI426" s="58">
        <v>0.50081532701931852</v>
      </c>
      <c r="BJ426" s="57">
        <v>150</v>
      </c>
      <c r="BK426" s="57">
        <v>-159</v>
      </c>
      <c r="BL426" s="57">
        <v>-130</v>
      </c>
      <c r="BM426" s="57">
        <v>-100</v>
      </c>
      <c r="BN426" s="58">
        <v>0.40033766703044593</v>
      </c>
      <c r="BO426" s="58">
        <v>0.6142918926480101</v>
      </c>
      <c r="BP426" s="58">
        <v>0.5650232926944001</v>
      </c>
      <c r="BQ426" s="58">
        <v>0.50102054795210238</v>
      </c>
      <c r="BR426" s="36">
        <v>2.2999999999999998</v>
      </c>
      <c r="BS426" s="36">
        <v>2.9</v>
      </c>
      <c r="BT426" s="36">
        <v>0.39583000000000002</v>
      </c>
      <c r="BU426" s="36">
        <v>0.57513999999999998</v>
      </c>
      <c r="BV426" s="36">
        <v>0.64575310166732103</v>
      </c>
      <c r="BW426" s="36">
        <v>0.68449000000000004</v>
      </c>
    </row>
    <row r="427" spans="1:75" s="36" customFormat="1" ht="16.75" customHeight="1" x14ac:dyDescent="0.2">
      <c r="A427" s="36" t="s">
        <v>702</v>
      </c>
      <c r="B427" s="36">
        <v>2025020182</v>
      </c>
      <c r="C427" s="35">
        <v>45962</v>
      </c>
      <c r="D427" s="45" t="s">
        <v>9</v>
      </c>
      <c r="E427" s="36" t="s">
        <v>16</v>
      </c>
      <c r="F427" s="45">
        <v>1</v>
      </c>
      <c r="G427" s="45">
        <v>1</v>
      </c>
      <c r="H427" s="36" t="s">
        <v>47</v>
      </c>
      <c r="I427" s="36" t="s">
        <v>406</v>
      </c>
      <c r="J427" s="46" t="s">
        <v>200</v>
      </c>
      <c r="K427" s="47">
        <v>2.98</v>
      </c>
      <c r="L427" s="48">
        <v>0.15</v>
      </c>
      <c r="M427" s="49">
        <v>0.1</v>
      </c>
      <c r="N427" s="36">
        <v>3.3999999999999901</v>
      </c>
      <c r="O427" s="36">
        <v>2.7999999999999901</v>
      </c>
      <c r="P427" s="70">
        <v>3.3999999999999901</v>
      </c>
      <c r="Q427" s="36">
        <v>2.7999999999999901</v>
      </c>
      <c r="R427" s="50">
        <v>2.9309635756540855</v>
      </c>
      <c r="S427" s="50">
        <v>2.7973827352518037</v>
      </c>
      <c r="T427" s="50">
        <v>2.9309635756540855</v>
      </c>
      <c r="U427" s="50">
        <v>2.7973827352518037</v>
      </c>
      <c r="V427" s="50">
        <v>1.048</v>
      </c>
      <c r="W427" s="50">
        <v>1.0491546019013618</v>
      </c>
      <c r="X427" s="50">
        <v>1.0838926174496644</v>
      </c>
      <c r="Y427" s="50">
        <v>0.97651006711409405</v>
      </c>
      <c r="Z427" s="50">
        <v>1.0863955660001725</v>
      </c>
      <c r="AA427" s="51">
        <v>1</v>
      </c>
      <c r="AB427" s="51">
        <v>1</v>
      </c>
      <c r="AC427" s="51">
        <v>1</v>
      </c>
      <c r="AD427" s="51">
        <v>1</v>
      </c>
      <c r="AE427" s="51">
        <v>1</v>
      </c>
      <c r="AF427" s="51">
        <v>1</v>
      </c>
      <c r="AG427" s="52">
        <v>1</v>
      </c>
      <c r="AH427" s="52">
        <v>1</v>
      </c>
      <c r="AI427" s="53">
        <v>345</v>
      </c>
      <c r="AJ427" s="53">
        <v>211</v>
      </c>
      <c r="AK427" s="51">
        <v>3.0058524465492766</v>
      </c>
      <c r="AL427" s="51">
        <v>2.9946191159149982</v>
      </c>
      <c r="AM427" s="51">
        <v>2.861975110037521</v>
      </c>
      <c r="AN427" s="51">
        <v>2.8522862538196634</v>
      </c>
      <c r="AO427" s="51">
        <v>3.1166018307641883</v>
      </c>
      <c r="AP427" s="51">
        <v>3.1049711861470093</v>
      </c>
      <c r="AQ427" s="51">
        <v>3.1092370695476186</v>
      </c>
      <c r="AR427" s="67">
        <v>-0.05</v>
      </c>
      <c r="AS427" s="96"/>
      <c r="AT427" s="54">
        <v>3.4330358637775413</v>
      </c>
      <c r="AU427" s="54">
        <v>2.905547322139848</v>
      </c>
      <c r="AV427" s="55">
        <v>3.4868731918603939</v>
      </c>
      <c r="AW427" s="55">
        <v>2.8555473221398482</v>
      </c>
      <c r="AX427" s="56">
        <v>3.3035863777551189E-2</v>
      </c>
      <c r="AY427" s="56">
        <v>0.10554732213985796</v>
      </c>
      <c r="AZ427" s="56">
        <v>0.13858318591740915</v>
      </c>
      <c r="BA427" s="56">
        <v>-7.2511458362306769E-2</v>
      </c>
      <c r="BB427" s="61">
        <v>-141</v>
      </c>
      <c r="BC427" s="57">
        <v>159</v>
      </c>
      <c r="BD427" s="57">
        <v>130</v>
      </c>
      <c r="BE427" s="57">
        <v>100</v>
      </c>
      <c r="BF427" s="95">
        <v>0.58583305382012774</v>
      </c>
      <c r="BG427" s="58">
        <v>0.38577102540018593</v>
      </c>
      <c r="BH427" s="58">
        <v>0.43512200233120835</v>
      </c>
      <c r="BI427" s="58">
        <v>0.49918467298068153</v>
      </c>
      <c r="BJ427" s="57">
        <v>-150</v>
      </c>
      <c r="BK427" s="57">
        <v>159</v>
      </c>
      <c r="BL427" s="57">
        <v>130</v>
      </c>
      <c r="BM427" s="57">
        <v>100</v>
      </c>
      <c r="BN427" s="58">
        <v>0.59966233296955407</v>
      </c>
      <c r="BO427" s="58">
        <v>0.3857081073519899</v>
      </c>
      <c r="BP427" s="58">
        <v>0.4349767073055999</v>
      </c>
      <c r="BQ427" s="58">
        <v>0.49897945204789756</v>
      </c>
      <c r="BR427" s="36">
        <v>2.2999999999999998</v>
      </c>
      <c r="BS427" s="36">
        <v>2.95</v>
      </c>
      <c r="BT427" s="36">
        <v>0.38751999999999998</v>
      </c>
      <c r="BU427" s="36">
        <v>0.56954000000000005</v>
      </c>
      <c r="BV427" s="36">
        <v>0.64025630936990596</v>
      </c>
      <c r="BW427" s="36">
        <v>0.67998999999999998</v>
      </c>
    </row>
    <row r="428" spans="1:75" s="36" customFormat="1" ht="16.75" customHeight="1" x14ac:dyDescent="0.2">
      <c r="A428" s="36" t="s">
        <v>703</v>
      </c>
      <c r="B428" s="36">
        <v>2025020183</v>
      </c>
      <c r="C428" s="35">
        <v>45962</v>
      </c>
      <c r="D428" s="45" t="s">
        <v>6</v>
      </c>
      <c r="E428" s="36" t="s">
        <v>22</v>
      </c>
      <c r="F428" s="45">
        <v>1</v>
      </c>
      <c r="G428" s="45">
        <v>1</v>
      </c>
      <c r="H428" s="36" t="s">
        <v>46</v>
      </c>
      <c r="I428" s="36" t="s">
        <v>320</v>
      </c>
      <c r="J428" s="46" t="s">
        <v>151</v>
      </c>
      <c r="K428" s="47">
        <v>2.98</v>
      </c>
      <c r="L428" s="48">
        <v>0.15</v>
      </c>
      <c r="M428" s="49">
        <v>0.1</v>
      </c>
      <c r="N428" s="36">
        <v>2.7999999999999901</v>
      </c>
      <c r="O428" s="36">
        <v>2.8999999999999901</v>
      </c>
      <c r="P428" s="70">
        <v>2.7999999999999901</v>
      </c>
      <c r="Q428" s="36">
        <v>2.8999999999999901</v>
      </c>
      <c r="R428" s="50">
        <v>2.7551777870392749</v>
      </c>
      <c r="S428" s="50">
        <v>3.1447571625732693</v>
      </c>
      <c r="T428" s="50">
        <v>2.7551777870392749</v>
      </c>
      <c r="U428" s="50">
        <v>3.1447571625732693</v>
      </c>
      <c r="V428" s="50">
        <v>0.95</v>
      </c>
      <c r="W428" s="50">
        <v>0.95302926576458757</v>
      </c>
      <c r="X428" s="50">
        <v>1.0550039547983532</v>
      </c>
      <c r="Y428" s="50">
        <v>0.92464192882071428</v>
      </c>
      <c r="Z428" s="50">
        <v>0.97</v>
      </c>
      <c r="AA428" s="51">
        <v>1</v>
      </c>
      <c r="AB428" s="51">
        <v>1</v>
      </c>
      <c r="AC428" s="51">
        <v>1</v>
      </c>
      <c r="AD428" s="51">
        <v>1</v>
      </c>
      <c r="AE428" s="51">
        <v>1</v>
      </c>
      <c r="AF428" s="51">
        <v>1</v>
      </c>
      <c r="AG428" s="52">
        <v>1</v>
      </c>
      <c r="AH428" s="52">
        <v>1</v>
      </c>
      <c r="AI428" s="53">
        <v>336</v>
      </c>
      <c r="AJ428" s="53">
        <v>260</v>
      </c>
      <c r="AK428" s="51">
        <v>2.7802183565303427</v>
      </c>
      <c r="AL428" s="51">
        <v>2.7764622711066824</v>
      </c>
      <c r="AM428" s="51">
        <v>3.1040506322883985</v>
      </c>
      <c r="AN428" s="51">
        <v>3.1101566118311288</v>
      </c>
      <c r="AO428" s="51">
        <v>3.0089142255637538</v>
      </c>
      <c r="AP428" s="51">
        <v>3.0151392588836012</v>
      </c>
      <c r="AQ428" s="51">
        <v>3.0109291133197464</v>
      </c>
      <c r="AR428" s="67">
        <v>-7.0000000000000007E-2</v>
      </c>
      <c r="AS428" s="96"/>
      <c r="AT428" s="54">
        <v>2.746467067583692</v>
      </c>
      <c r="AU428" s="54">
        <v>2.9293115093123538</v>
      </c>
      <c r="AV428" s="55">
        <v>2.8164670675836918</v>
      </c>
      <c r="AW428" s="55">
        <v>2.8624616681913975</v>
      </c>
      <c r="AX428" s="56">
        <v>-5.3532932416298085E-2</v>
      </c>
      <c r="AY428" s="56">
        <v>2.9311509312363704E-2</v>
      </c>
      <c r="AZ428" s="56">
        <v>-2.4221423103934381E-2</v>
      </c>
      <c r="BA428" s="56">
        <v>-8.2844441728661788E-2</v>
      </c>
      <c r="BB428" s="61">
        <v>114</v>
      </c>
      <c r="BC428" s="57">
        <v>-103</v>
      </c>
      <c r="BD428" s="57">
        <v>125</v>
      </c>
      <c r="BE428" s="57">
        <v>153</v>
      </c>
      <c r="BF428" s="95">
        <v>0.46700882987281012</v>
      </c>
      <c r="BG428" s="58">
        <v>0.5078838062466442</v>
      </c>
      <c r="BH428" s="58">
        <v>0.44537389722693643</v>
      </c>
      <c r="BI428" s="58">
        <v>0.39516140836311187</v>
      </c>
      <c r="BJ428" s="57">
        <v>106</v>
      </c>
      <c r="BK428" s="57">
        <v>-104</v>
      </c>
      <c r="BL428" s="57">
        <v>124</v>
      </c>
      <c r="BM428" s="57">
        <v>153</v>
      </c>
      <c r="BN428" s="58">
        <v>0.48630168410295171</v>
      </c>
      <c r="BO428" s="58">
        <v>0.50890011258061207</v>
      </c>
      <c r="BP428" s="58">
        <v>0.4461182015404721</v>
      </c>
      <c r="BQ428" s="58">
        <v>0.3955486622429174</v>
      </c>
      <c r="BR428" s="36">
        <v>2.2999999999999998</v>
      </c>
      <c r="BS428" s="36">
        <v>3</v>
      </c>
      <c r="BT428" s="36">
        <v>0.38178000000000001</v>
      </c>
      <c r="BU428" s="36">
        <v>0.55800000000000005</v>
      </c>
      <c r="BV428" s="36">
        <v>0.62807424332811801</v>
      </c>
      <c r="BW428" s="36">
        <v>0.66957</v>
      </c>
    </row>
    <row r="429" spans="1:75" s="36" customFormat="1" ht="16.75" customHeight="1" x14ac:dyDescent="0.2">
      <c r="A429" s="36" t="s">
        <v>704</v>
      </c>
      <c r="B429" s="36">
        <v>2025020183</v>
      </c>
      <c r="C429" s="35">
        <v>45962</v>
      </c>
      <c r="D429" s="45" t="s">
        <v>9</v>
      </c>
      <c r="E429" s="36" t="s">
        <v>35</v>
      </c>
      <c r="F429" s="45">
        <v>1</v>
      </c>
      <c r="G429" s="45">
        <v>1</v>
      </c>
      <c r="H429" s="36" t="s">
        <v>47</v>
      </c>
      <c r="I429" s="36" t="s">
        <v>360</v>
      </c>
      <c r="J429" s="46" t="s">
        <v>172</v>
      </c>
      <c r="K429" s="47">
        <v>2.98</v>
      </c>
      <c r="L429" s="48">
        <v>0.15</v>
      </c>
      <c r="M429" s="49">
        <v>0.1</v>
      </c>
      <c r="N429" s="36">
        <v>2.8999999999999901</v>
      </c>
      <c r="O429" s="36">
        <v>2.7999999999999901</v>
      </c>
      <c r="P429" s="70">
        <v>2.8999999999999901</v>
      </c>
      <c r="Q429" s="36">
        <v>2.7999999999999901</v>
      </c>
      <c r="R429" s="50">
        <v>2.7357363506072985</v>
      </c>
      <c r="S429" s="50">
        <v>3.1779074520602197</v>
      </c>
      <c r="T429" s="50">
        <v>2.7357363506072985</v>
      </c>
      <c r="U429" s="50">
        <v>3.1779074520602197</v>
      </c>
      <c r="V429" s="50">
        <v>1.048</v>
      </c>
      <c r="W429" s="50">
        <v>1.0491546019013618</v>
      </c>
      <c r="X429" s="50">
        <v>1.0416277289558384</v>
      </c>
      <c r="Y429" s="50">
        <v>0.93295918004373912</v>
      </c>
      <c r="Z429" s="50">
        <v>0.99094124800379646</v>
      </c>
      <c r="AA429" s="51">
        <v>0.98</v>
      </c>
      <c r="AB429" s="51">
        <v>1.02</v>
      </c>
      <c r="AC429" s="51">
        <v>1</v>
      </c>
      <c r="AD429" s="51">
        <v>1</v>
      </c>
      <c r="AE429" s="51">
        <v>1</v>
      </c>
      <c r="AF429" s="51">
        <v>1</v>
      </c>
      <c r="AG429" s="52">
        <v>1</v>
      </c>
      <c r="AH429" s="52">
        <v>1</v>
      </c>
      <c r="AI429" s="53">
        <v>340</v>
      </c>
      <c r="AJ429" s="53">
        <v>298</v>
      </c>
      <c r="AK429" s="51">
        <v>2.7554329478857285</v>
      </c>
      <c r="AL429" s="51">
        <v>2.7524784582939636</v>
      </c>
      <c r="AM429" s="51">
        <v>3.1439117852990925</v>
      </c>
      <c r="AN429" s="51">
        <v>3.1490111353132617</v>
      </c>
      <c r="AO429" s="51">
        <v>3.1194042867633716</v>
      </c>
      <c r="AP429" s="51">
        <v>3.1238615802366336</v>
      </c>
      <c r="AQ429" s="51">
        <v>3.1154318681381263</v>
      </c>
      <c r="AR429" s="67">
        <v>7.0000000000000007E-2</v>
      </c>
      <c r="AS429" s="96"/>
      <c r="AT429" s="54">
        <v>2.9293115093123538</v>
      </c>
      <c r="AU429" s="54">
        <v>2.746467067583692</v>
      </c>
      <c r="AV429" s="55">
        <v>2.8624616681913975</v>
      </c>
      <c r="AW429" s="55">
        <v>2.8164670675836918</v>
      </c>
      <c r="AX429" s="56">
        <v>2.9311509312363704E-2</v>
      </c>
      <c r="AY429" s="56">
        <v>-5.3532932416298085E-2</v>
      </c>
      <c r="AZ429" s="56">
        <v>-2.4221423103934381E-2</v>
      </c>
      <c r="BA429" s="56">
        <v>8.2844441728661788E-2</v>
      </c>
      <c r="BB429" s="61">
        <v>-114</v>
      </c>
      <c r="BC429" s="57">
        <v>103</v>
      </c>
      <c r="BD429" s="57">
        <v>-125</v>
      </c>
      <c r="BE429" s="57">
        <v>-153</v>
      </c>
      <c r="BF429" s="95">
        <v>0.53299117012718988</v>
      </c>
      <c r="BG429" s="58">
        <v>0.4921161937533558</v>
      </c>
      <c r="BH429" s="58">
        <v>0.55462610277306357</v>
      </c>
      <c r="BI429" s="58">
        <v>0.60483859163688813</v>
      </c>
      <c r="BJ429" s="57">
        <v>-106</v>
      </c>
      <c r="BK429" s="57">
        <v>104</v>
      </c>
      <c r="BL429" s="57">
        <v>-124</v>
      </c>
      <c r="BM429" s="57">
        <v>-153</v>
      </c>
      <c r="BN429" s="58">
        <v>0.51369831589704829</v>
      </c>
      <c r="BO429" s="58">
        <v>0.49109988741938793</v>
      </c>
      <c r="BP429" s="58">
        <v>0.5538817984595279</v>
      </c>
      <c r="BQ429" s="58">
        <v>0.6044513377570826</v>
      </c>
      <c r="BR429" s="36">
        <v>2.2999999999999998</v>
      </c>
      <c r="BS429" s="36">
        <v>3.05</v>
      </c>
      <c r="BT429" s="36">
        <v>0.37605</v>
      </c>
      <c r="BU429" s="36">
        <v>0.54837000000000002</v>
      </c>
      <c r="BV429" s="36">
        <v>0.61806275641314601</v>
      </c>
      <c r="BW429" s="36">
        <v>0.66113</v>
      </c>
    </row>
    <row r="430" spans="1:75" s="36" customFormat="1" ht="16.75" customHeight="1" x14ac:dyDescent="0.2">
      <c r="A430" s="36" t="s">
        <v>705</v>
      </c>
      <c r="B430" s="36">
        <v>2025020184</v>
      </c>
      <c r="C430" s="35">
        <v>45962</v>
      </c>
      <c r="D430" s="45" t="s">
        <v>6</v>
      </c>
      <c r="E430" s="36" t="s">
        <v>24</v>
      </c>
      <c r="F430" s="45">
        <v>0</v>
      </c>
      <c r="G430" s="45">
        <v>1</v>
      </c>
      <c r="H430" s="36" t="s">
        <v>26</v>
      </c>
      <c r="I430" s="36" t="s">
        <v>706</v>
      </c>
      <c r="J430" s="46" t="s">
        <v>157</v>
      </c>
      <c r="K430" s="47">
        <v>2.98</v>
      </c>
      <c r="L430" s="48">
        <v>0.15</v>
      </c>
      <c r="M430" s="49">
        <v>0.1</v>
      </c>
      <c r="N430" s="36">
        <v>3.94999999999999</v>
      </c>
      <c r="O430" s="36">
        <v>2.69999999999999</v>
      </c>
      <c r="P430" s="70">
        <v>3.94999999999999</v>
      </c>
      <c r="Q430" s="36">
        <v>2.69999999999999</v>
      </c>
      <c r="R430" s="50">
        <v>3.5088271316577395</v>
      </c>
      <c r="S430" s="50">
        <v>2.768289463779857</v>
      </c>
      <c r="T430" s="50">
        <v>3.5088271316577395</v>
      </c>
      <c r="U430" s="50">
        <v>2.768289463779857</v>
      </c>
      <c r="V430" s="50">
        <v>0.95</v>
      </c>
      <c r="W430" s="50">
        <v>0.92554174501717079</v>
      </c>
      <c r="X430" s="50">
        <v>1.2162955322675266</v>
      </c>
      <c r="Y430" s="50">
        <v>0.90939597315436238</v>
      </c>
      <c r="Z430" s="50">
        <v>1</v>
      </c>
      <c r="AA430" s="51">
        <v>1</v>
      </c>
      <c r="AB430" s="51">
        <v>1</v>
      </c>
      <c r="AC430" s="51">
        <v>1</v>
      </c>
      <c r="AD430" s="51">
        <v>1</v>
      </c>
      <c r="AE430" s="51">
        <v>1</v>
      </c>
      <c r="AF430" s="51">
        <v>1</v>
      </c>
      <c r="AG430" s="52">
        <v>1</v>
      </c>
      <c r="AH430" s="52">
        <v>1</v>
      </c>
      <c r="AI430" s="53">
        <v>356</v>
      </c>
      <c r="AJ430" s="53">
        <v>0</v>
      </c>
      <c r="AK430" s="51">
        <v>3.4803638059905548</v>
      </c>
      <c r="AL430" s="51">
        <v>3.4846333048406324</v>
      </c>
      <c r="AM430" s="51">
        <v>2.6999638889536564</v>
      </c>
      <c r="AN430" s="51">
        <v>2.7102127251775867</v>
      </c>
      <c r="AO430" s="51">
        <v>2.8220000000000001</v>
      </c>
      <c r="AP430" s="51">
        <v>2.8139434195669786</v>
      </c>
      <c r="AQ430" s="51">
        <v>2.6999638889536564</v>
      </c>
      <c r="AR430" s="67">
        <v>0</v>
      </c>
      <c r="AS430" s="96"/>
      <c r="AT430" s="54">
        <v>4.0214934004973202</v>
      </c>
      <c r="AU430" s="54">
        <v>2.5781031026904797</v>
      </c>
      <c r="AV430" s="55">
        <v>4.0214934004973202</v>
      </c>
      <c r="AW430" s="55">
        <v>2.6333599125219811</v>
      </c>
      <c r="AX430" s="56">
        <v>7.1493400497330217E-2</v>
      </c>
      <c r="AY430" s="56">
        <v>-0.12189689730951025</v>
      </c>
      <c r="AZ430" s="56">
        <v>-5.0403496812180038E-2</v>
      </c>
      <c r="BA430" s="56">
        <v>0.19339029780684047</v>
      </c>
      <c r="BB430" s="61">
        <v>-244</v>
      </c>
      <c r="BC430" s="57">
        <v>-187</v>
      </c>
      <c r="BD430" s="57">
        <v>-154</v>
      </c>
      <c r="BE430" s="57">
        <v>-115</v>
      </c>
      <c r="BF430" s="95">
        <v>0.70912951955002557</v>
      </c>
      <c r="BG430" s="58">
        <v>0.65164863729302791</v>
      </c>
      <c r="BH430" s="58">
        <v>0.60594585032374515</v>
      </c>
      <c r="BI430" s="58">
        <v>0.53567410378703451</v>
      </c>
      <c r="BJ430" s="57">
        <v>-234</v>
      </c>
      <c r="BK430" s="57">
        <v>-193</v>
      </c>
      <c r="BL430" s="57">
        <v>-160</v>
      </c>
      <c r="BM430" s="57">
        <v>-120</v>
      </c>
      <c r="BN430" s="58">
        <v>0.70030285643709789</v>
      </c>
      <c r="BO430" s="58">
        <v>0.65892177102580396</v>
      </c>
      <c r="BP430" s="58">
        <v>0.61484942958469624</v>
      </c>
      <c r="BQ430" s="58">
        <v>0.54450697627857525</v>
      </c>
      <c r="BR430" s="36">
        <v>2.2999999999999998</v>
      </c>
      <c r="BS430" s="36">
        <v>3.1</v>
      </c>
      <c r="BT430" s="36">
        <v>0.36619000000000002</v>
      </c>
      <c r="BU430" s="36">
        <v>0.53857999999999995</v>
      </c>
      <c r="BV430" s="36">
        <v>0.60745987525518497</v>
      </c>
      <c r="BW430" s="36">
        <v>0.65197000000000005</v>
      </c>
    </row>
    <row r="431" spans="1:75" s="36" customFormat="1" ht="16.75" customHeight="1" x14ac:dyDescent="0.2">
      <c r="A431" s="36" t="s">
        <v>707</v>
      </c>
      <c r="B431" s="36">
        <v>2025020184</v>
      </c>
      <c r="C431" s="35">
        <v>45962</v>
      </c>
      <c r="D431" s="45" t="s">
        <v>9</v>
      </c>
      <c r="E431" s="36" t="s">
        <v>40</v>
      </c>
      <c r="F431" s="45">
        <v>1</v>
      </c>
      <c r="G431" s="45">
        <v>0</v>
      </c>
      <c r="H431" s="36" t="s">
        <v>27</v>
      </c>
      <c r="I431" s="36" t="s">
        <v>368</v>
      </c>
      <c r="J431" s="46" t="s">
        <v>183</v>
      </c>
      <c r="K431" s="47">
        <v>2.98</v>
      </c>
      <c r="L431" s="48">
        <v>0.15</v>
      </c>
      <c r="M431" s="49">
        <v>0.1</v>
      </c>
      <c r="N431" s="36">
        <v>2.69999999999999</v>
      </c>
      <c r="O431" s="36">
        <v>3.94999999999999</v>
      </c>
      <c r="P431" s="70">
        <v>2.69999999999999</v>
      </c>
      <c r="Q431" s="36">
        <v>3.94999999999999</v>
      </c>
      <c r="R431" s="50">
        <v>2.778579549725297</v>
      </c>
      <c r="S431" s="50">
        <v>3.654203291632264</v>
      </c>
      <c r="T431" s="50">
        <v>2.778579549725297</v>
      </c>
      <c r="U431" s="50">
        <v>3.654203291632264</v>
      </c>
      <c r="V431" s="50">
        <v>1.05</v>
      </c>
      <c r="W431" s="50">
        <v>1.0725047827848808</v>
      </c>
      <c r="X431" s="50">
        <v>0.90602815065558939</v>
      </c>
      <c r="Y431" s="50">
        <v>1.1679073174464949</v>
      </c>
      <c r="Z431" s="50">
        <v>1</v>
      </c>
      <c r="AA431" s="51">
        <v>1</v>
      </c>
      <c r="AB431" s="51">
        <v>1</v>
      </c>
      <c r="AC431" s="51">
        <v>1</v>
      </c>
      <c r="AD431" s="51">
        <v>1</v>
      </c>
      <c r="AE431" s="51">
        <v>1</v>
      </c>
      <c r="AF431" s="51">
        <v>1</v>
      </c>
      <c r="AG431" s="52">
        <v>1</v>
      </c>
      <c r="AH431" s="52">
        <v>1</v>
      </c>
      <c r="AI431" s="53">
        <v>353</v>
      </c>
      <c r="AJ431" s="53">
        <v>289</v>
      </c>
      <c r="AK431" s="51">
        <v>2.71</v>
      </c>
      <c r="AL431" s="51">
        <v>2.7202869324587948</v>
      </c>
      <c r="AM431" s="51">
        <v>3.624560686157229</v>
      </c>
      <c r="AN431" s="51">
        <v>3.6290070769784841</v>
      </c>
      <c r="AO431" s="51">
        <v>3.531674341837916</v>
      </c>
      <c r="AP431" s="51">
        <v>3.550053684307068</v>
      </c>
      <c r="AQ431" s="51">
        <v>3.624560686157229</v>
      </c>
      <c r="AR431" s="67">
        <v>0</v>
      </c>
      <c r="AS431" s="96"/>
      <c r="AT431" s="54">
        <v>2.5781031026904797</v>
      </c>
      <c r="AU431" s="54">
        <v>4.0214934004973202</v>
      </c>
      <c r="AV431" s="55">
        <v>2.6333599125219811</v>
      </c>
      <c r="AW431" s="55">
        <v>4.0214934004973202</v>
      </c>
      <c r="AX431" s="56">
        <v>-0.12189689730951025</v>
      </c>
      <c r="AY431" s="56">
        <v>7.1493400497330217E-2</v>
      </c>
      <c r="AZ431" s="56">
        <v>-5.0403496812180038E-2</v>
      </c>
      <c r="BA431" s="56">
        <v>-0.19339029780684047</v>
      </c>
      <c r="BB431" s="61">
        <v>244</v>
      </c>
      <c r="BC431" s="57">
        <v>187</v>
      </c>
      <c r="BD431" s="57">
        <v>154</v>
      </c>
      <c r="BE431" s="57">
        <v>115</v>
      </c>
      <c r="BF431" s="95">
        <v>0.29087048044997443</v>
      </c>
      <c r="BG431" s="58">
        <v>0.34835136270697209</v>
      </c>
      <c r="BH431" s="58">
        <v>0.39405414967625479</v>
      </c>
      <c r="BI431" s="58">
        <v>0.46432589621296544</v>
      </c>
      <c r="BJ431" s="57">
        <v>234</v>
      </c>
      <c r="BK431" s="57">
        <v>193</v>
      </c>
      <c r="BL431" s="57">
        <v>160</v>
      </c>
      <c r="BM431" s="57">
        <v>120</v>
      </c>
      <c r="BN431" s="58">
        <v>0.29969714356290211</v>
      </c>
      <c r="BO431" s="58">
        <v>0.34107822897419604</v>
      </c>
      <c r="BP431" s="58">
        <v>0.38515057041530382</v>
      </c>
      <c r="BQ431" s="58">
        <v>0.45549302372142475</v>
      </c>
      <c r="BR431" s="36">
        <v>2.2999999999999998</v>
      </c>
      <c r="BS431" s="36">
        <v>3.15</v>
      </c>
      <c r="BT431" s="36">
        <v>0.35860999999999998</v>
      </c>
      <c r="BU431" s="36">
        <v>0.53112999999999999</v>
      </c>
      <c r="BV431" s="36">
        <v>0.59959810794639901</v>
      </c>
      <c r="BW431" s="36">
        <v>0.64532</v>
      </c>
    </row>
    <row r="432" spans="1:75" s="36" customFormat="1" ht="16.75" customHeight="1" x14ac:dyDescent="0.2">
      <c r="A432" s="36" t="s">
        <v>708</v>
      </c>
      <c r="B432" s="36">
        <v>2025020185</v>
      </c>
      <c r="C432" s="35">
        <v>45962</v>
      </c>
      <c r="D432" s="45" t="s">
        <v>6</v>
      </c>
      <c r="E432" s="36" t="s">
        <v>34</v>
      </c>
      <c r="F432" s="45">
        <v>1</v>
      </c>
      <c r="G432" s="45">
        <v>2</v>
      </c>
      <c r="H432" s="36" t="s">
        <v>36</v>
      </c>
      <c r="I432" s="36" t="s">
        <v>480</v>
      </c>
      <c r="J432" s="46" t="s">
        <v>451</v>
      </c>
      <c r="K432" s="47">
        <v>2.98</v>
      </c>
      <c r="L432" s="48">
        <v>0.15</v>
      </c>
      <c r="M432" s="49">
        <v>0.1</v>
      </c>
      <c r="N432" s="36">
        <v>2.5999999999999899</v>
      </c>
      <c r="O432" s="36">
        <v>2.94999999999999</v>
      </c>
      <c r="P432" s="70">
        <v>2.5999999999999899</v>
      </c>
      <c r="Q432" s="36">
        <v>2.94999999999999</v>
      </c>
      <c r="R432" s="50">
        <v>3.0160058368131701</v>
      </c>
      <c r="S432" s="50">
        <v>2.7063878549784657</v>
      </c>
      <c r="T432" s="50">
        <v>3.0160058368131701</v>
      </c>
      <c r="U432" s="50">
        <v>2.7063878549784657</v>
      </c>
      <c r="V432" s="50">
        <v>0.97</v>
      </c>
      <c r="W432" s="50">
        <v>0.95751047349149665</v>
      </c>
      <c r="X432" s="50">
        <v>0.92507914023108617</v>
      </c>
      <c r="Y432" s="50">
        <v>1.0176862780534273</v>
      </c>
      <c r="Z432" s="50">
        <v>1.03</v>
      </c>
      <c r="AA432" s="51">
        <v>0.98</v>
      </c>
      <c r="AB432" s="51">
        <v>1</v>
      </c>
      <c r="AC432" s="51">
        <v>1</v>
      </c>
      <c r="AD432" s="51">
        <v>1</v>
      </c>
      <c r="AE432" s="51">
        <v>1</v>
      </c>
      <c r="AF432" s="51">
        <v>1</v>
      </c>
      <c r="AG432" s="52">
        <v>1</v>
      </c>
      <c r="AH432" s="52">
        <v>1</v>
      </c>
      <c r="AI432" s="53">
        <v>338</v>
      </c>
      <c r="AJ432" s="53">
        <v>246</v>
      </c>
      <c r="AK432" s="51">
        <v>3.1702586782077837</v>
      </c>
      <c r="AL432" s="51">
        <v>3.1471207519985915</v>
      </c>
      <c r="AM432" s="51">
        <v>2.830941359536002</v>
      </c>
      <c r="AN432" s="51">
        <v>2.8122583338523715</v>
      </c>
      <c r="AO432" s="51">
        <v>2.8179615057301675</v>
      </c>
      <c r="AP432" s="51">
        <v>2.813404203464815</v>
      </c>
      <c r="AQ432" s="51">
        <v>2.9158696003220821</v>
      </c>
      <c r="AR432" s="67">
        <v>0</v>
      </c>
      <c r="AS432" s="96"/>
      <c r="AT432" s="54">
        <v>2.7132520962240068</v>
      </c>
      <c r="AU432" s="54">
        <v>3.1009753024787554</v>
      </c>
      <c r="AV432" s="55">
        <v>2.7132520962240068</v>
      </c>
      <c r="AW432" s="55">
        <v>3.0857650337400098</v>
      </c>
      <c r="AX432" s="56">
        <v>0.11325209622401688</v>
      </c>
      <c r="AY432" s="56">
        <v>0.15097530247876545</v>
      </c>
      <c r="AZ432" s="56">
        <v>0.26422739870278233</v>
      </c>
      <c r="BA432" s="56">
        <v>-3.7723206254748565E-2</v>
      </c>
      <c r="BB432" s="61">
        <v>130</v>
      </c>
      <c r="BC432" s="57">
        <v>-114</v>
      </c>
      <c r="BD432" s="57">
        <v>112</v>
      </c>
      <c r="BE432" s="57">
        <v>138</v>
      </c>
      <c r="BF432" s="95">
        <v>0.4356745125224239</v>
      </c>
      <c r="BG432" s="58">
        <v>0.53231040543151176</v>
      </c>
      <c r="BH432" s="58">
        <v>0.47275077252452669</v>
      </c>
      <c r="BI432" s="58">
        <v>0.41935113351190645</v>
      </c>
      <c r="BJ432" s="57">
        <v>129</v>
      </c>
      <c r="BK432" s="57">
        <v>-113</v>
      </c>
      <c r="BL432" s="57">
        <v>113</v>
      </c>
      <c r="BM432" s="57">
        <v>140</v>
      </c>
      <c r="BN432" s="58">
        <v>0.43748218316922582</v>
      </c>
      <c r="BO432" s="58">
        <v>0.52949229725540559</v>
      </c>
      <c r="BP432" s="58">
        <v>0.46953717869312506</v>
      </c>
      <c r="BQ432" s="58">
        <v>0.41647188402585278</v>
      </c>
      <c r="BR432" s="36">
        <v>2.2999999999999998</v>
      </c>
      <c r="BS432" s="36">
        <v>3.2</v>
      </c>
      <c r="BT432" s="36">
        <v>0.35415000000000002</v>
      </c>
      <c r="BU432" s="36">
        <v>0.52046000000000003</v>
      </c>
      <c r="BV432" s="36">
        <v>0.588815603398536</v>
      </c>
      <c r="BW432" s="36">
        <v>0.63654999999999995</v>
      </c>
    </row>
    <row r="433" spans="1:75" s="36" customFormat="1" ht="16.75" customHeight="1" x14ac:dyDescent="0.2">
      <c r="A433" s="36" t="s">
        <v>709</v>
      </c>
      <c r="B433" s="36">
        <v>2025020185</v>
      </c>
      <c r="C433" s="35">
        <v>45962</v>
      </c>
      <c r="D433" s="45" t="s">
        <v>9</v>
      </c>
      <c r="E433" s="36" t="s">
        <v>10</v>
      </c>
      <c r="F433" s="45">
        <v>2</v>
      </c>
      <c r="G433" s="45">
        <v>1</v>
      </c>
      <c r="H433" s="36" t="s">
        <v>38</v>
      </c>
      <c r="I433" s="36" t="s">
        <v>340</v>
      </c>
      <c r="J433" s="46" t="s">
        <v>165</v>
      </c>
      <c r="K433" s="47">
        <v>2.98</v>
      </c>
      <c r="L433" s="48">
        <v>0.15</v>
      </c>
      <c r="M433" s="49">
        <v>0.1</v>
      </c>
      <c r="N433" s="36">
        <v>2.94999999999999</v>
      </c>
      <c r="O433" s="36">
        <v>2.5999999999999899</v>
      </c>
      <c r="P433" s="70">
        <v>2.94999999999999</v>
      </c>
      <c r="Q433" s="36">
        <v>2.5999999999999899</v>
      </c>
      <c r="R433" s="50">
        <v>2.899274563210775</v>
      </c>
      <c r="S433" s="50">
        <v>2.6761259792897354</v>
      </c>
      <c r="T433" s="50">
        <v>2.899274563210775</v>
      </c>
      <c r="U433" s="50">
        <v>2.6761259792897354</v>
      </c>
      <c r="V433" s="50">
        <v>1.0449999999999999</v>
      </c>
      <c r="W433" s="50">
        <v>1.0398742800952707</v>
      </c>
      <c r="X433" s="50">
        <v>0.94998032199194704</v>
      </c>
      <c r="Y433" s="50">
        <v>1.0638451940294575</v>
      </c>
      <c r="Z433" s="50">
        <v>0.97323730873734393</v>
      </c>
      <c r="AA433" s="51">
        <v>1</v>
      </c>
      <c r="AB433" s="51">
        <v>1</v>
      </c>
      <c r="AC433" s="51">
        <v>1</v>
      </c>
      <c r="AD433" s="51">
        <v>1</v>
      </c>
      <c r="AE433" s="51">
        <v>1</v>
      </c>
      <c r="AF433" s="51">
        <v>1</v>
      </c>
      <c r="AG433" s="52">
        <v>1</v>
      </c>
      <c r="AH433" s="52">
        <v>1</v>
      </c>
      <c r="AI433" s="53">
        <v>309</v>
      </c>
      <c r="AJ433" s="53">
        <v>221</v>
      </c>
      <c r="AK433" s="51">
        <v>3.0327051085992132</v>
      </c>
      <c r="AL433" s="51">
        <v>3.0126905267909474</v>
      </c>
      <c r="AM433" s="51">
        <v>2.7567358378886366</v>
      </c>
      <c r="AN433" s="51">
        <v>2.7446443590988014</v>
      </c>
      <c r="AO433" s="51">
        <v>2.688155245121743</v>
      </c>
      <c r="AP433" s="51">
        <v>2.675607805242386</v>
      </c>
      <c r="AQ433" s="51">
        <v>2.6829581677665235</v>
      </c>
      <c r="AR433" s="67">
        <v>0</v>
      </c>
      <c r="AS433" s="96"/>
      <c r="AT433" s="54">
        <v>3.1009753024787554</v>
      </c>
      <c r="AU433" s="54">
        <v>2.7132520962240068</v>
      </c>
      <c r="AV433" s="55">
        <v>3.0857650337400098</v>
      </c>
      <c r="AW433" s="55">
        <v>2.7132520962240068</v>
      </c>
      <c r="AX433" s="56">
        <v>0.15097530247876545</v>
      </c>
      <c r="AY433" s="56">
        <v>0.11325209622401688</v>
      </c>
      <c r="AZ433" s="56">
        <v>0.26422739870278233</v>
      </c>
      <c r="BA433" s="56">
        <v>3.7723206254748565E-2</v>
      </c>
      <c r="BB433" s="61">
        <v>-130</v>
      </c>
      <c r="BC433" s="57">
        <v>114</v>
      </c>
      <c r="BD433" s="57">
        <v>-112</v>
      </c>
      <c r="BE433" s="57">
        <v>-138</v>
      </c>
      <c r="BF433" s="95">
        <v>0.56432548747757605</v>
      </c>
      <c r="BG433" s="58">
        <v>0.46768959456848819</v>
      </c>
      <c r="BH433" s="58">
        <v>0.52724922747547331</v>
      </c>
      <c r="BI433" s="58">
        <v>0.58064886648809355</v>
      </c>
      <c r="BJ433" s="57">
        <v>-129</v>
      </c>
      <c r="BK433" s="57">
        <v>113</v>
      </c>
      <c r="BL433" s="57">
        <v>-113</v>
      </c>
      <c r="BM433" s="57">
        <v>-140</v>
      </c>
      <c r="BN433" s="58">
        <v>0.56251781683077418</v>
      </c>
      <c r="BO433" s="58">
        <v>0.47050770274459441</v>
      </c>
      <c r="BP433" s="58">
        <v>0.53046282130687494</v>
      </c>
      <c r="BQ433" s="58">
        <v>0.58352811597414722</v>
      </c>
      <c r="BR433" s="36">
        <v>2.2999999999999998</v>
      </c>
      <c r="BS433" s="36">
        <v>3.25</v>
      </c>
      <c r="BT433" s="36">
        <v>0.34748000000000001</v>
      </c>
      <c r="BU433" s="36">
        <v>0.51278000000000001</v>
      </c>
      <c r="BV433" s="36">
        <v>0.57982518629080504</v>
      </c>
      <c r="BW433" s="36">
        <v>0.62841000000000002</v>
      </c>
    </row>
    <row r="434" spans="1:75" s="36" customFormat="1" ht="16.75" customHeight="1" x14ac:dyDescent="0.2">
      <c r="A434" s="36" t="s">
        <v>710</v>
      </c>
      <c r="B434" s="36">
        <v>2025020187</v>
      </c>
      <c r="C434" s="35">
        <v>45962</v>
      </c>
      <c r="D434" s="45" t="s">
        <v>6</v>
      </c>
      <c r="E434" s="36" t="s">
        <v>39</v>
      </c>
      <c r="F434" s="45">
        <v>1</v>
      </c>
      <c r="G434" s="45">
        <v>2</v>
      </c>
      <c r="H434" s="36" t="s">
        <v>36</v>
      </c>
      <c r="I434" s="36" t="s">
        <v>338</v>
      </c>
      <c r="J434" s="46" t="s">
        <v>179</v>
      </c>
      <c r="K434" s="47">
        <v>2.98</v>
      </c>
      <c r="L434" s="48">
        <v>0.15</v>
      </c>
      <c r="M434" s="49">
        <v>0.1</v>
      </c>
      <c r="N434" s="36">
        <v>2.9999999999999898</v>
      </c>
      <c r="O434" s="36">
        <v>2.9999999999999898</v>
      </c>
      <c r="P434" s="70">
        <v>2.9999999999999898</v>
      </c>
      <c r="Q434" s="36">
        <v>2.9999999999999898</v>
      </c>
      <c r="R434" s="50">
        <v>3.0820335686843578</v>
      </c>
      <c r="S434" s="50">
        <v>2.9972565953809505</v>
      </c>
      <c r="T434" s="50">
        <v>3.0820335686843578</v>
      </c>
      <c r="U434" s="50">
        <v>2.9972565953809505</v>
      </c>
      <c r="V434" s="50">
        <v>0.97</v>
      </c>
      <c r="W434" s="50">
        <v>0.95751047349149665</v>
      </c>
      <c r="X434" s="50">
        <v>0.99664429530201348</v>
      </c>
      <c r="Y434" s="50">
        <v>0.9872172767803975</v>
      </c>
      <c r="Z434" s="50">
        <v>0.97499804848390192</v>
      </c>
      <c r="AA434" s="51">
        <v>0.97499999999999998</v>
      </c>
      <c r="AB434" s="51">
        <v>1.0149999999999999</v>
      </c>
      <c r="AC434" s="51">
        <v>1</v>
      </c>
      <c r="AD434" s="51">
        <v>1</v>
      </c>
      <c r="AE434" s="51">
        <v>1</v>
      </c>
      <c r="AF434" s="51">
        <v>1</v>
      </c>
      <c r="AG434" s="52">
        <v>1</v>
      </c>
      <c r="AH434" s="52">
        <v>1</v>
      </c>
      <c r="AI434" s="53">
        <v>337</v>
      </c>
      <c r="AJ434" s="53">
        <v>295</v>
      </c>
      <c r="AK434" s="51">
        <v>2.9672346424838274</v>
      </c>
      <c r="AL434" s="51">
        <v>2.9844544814139065</v>
      </c>
      <c r="AM434" s="51">
        <v>2.9550000000000001</v>
      </c>
      <c r="AN434" s="51">
        <v>2.9613384893071428</v>
      </c>
      <c r="AO434" s="51">
        <v>2.880050087500067</v>
      </c>
      <c r="AP434" s="51">
        <v>2.8863904740703465</v>
      </c>
      <c r="AQ434" s="51">
        <v>2.8811192332699305</v>
      </c>
      <c r="AR434" s="67">
        <v>0</v>
      </c>
      <c r="AS434" s="96"/>
      <c r="AT434" s="54">
        <v>2.8527820795245753</v>
      </c>
      <c r="AU434" s="54">
        <v>3.0168680207726637</v>
      </c>
      <c r="AV434" s="55">
        <v>2.8527820795245753</v>
      </c>
      <c r="AW434" s="55">
        <v>3.002070297840592</v>
      </c>
      <c r="AX434" s="56">
        <v>-0.14721792047541449</v>
      </c>
      <c r="AY434" s="56">
        <v>1.6868020772673908E-2</v>
      </c>
      <c r="AZ434" s="56">
        <v>-0.13034989970274058</v>
      </c>
      <c r="BA434" s="56">
        <v>-0.1640859412480884</v>
      </c>
      <c r="BB434" s="61">
        <v>114</v>
      </c>
      <c r="BC434" s="57">
        <v>-117</v>
      </c>
      <c r="BD434" s="57">
        <v>108</v>
      </c>
      <c r="BE434" s="57">
        <v>135</v>
      </c>
      <c r="BF434" s="95">
        <v>0.46777536870526759</v>
      </c>
      <c r="BG434" s="58">
        <v>0.54006849705597548</v>
      </c>
      <c r="BH434" s="58">
        <v>0.48094318889467635</v>
      </c>
      <c r="BI434" s="58">
        <v>0.42616049728950678</v>
      </c>
      <c r="BJ434" s="57">
        <v>112</v>
      </c>
      <c r="BK434" s="57">
        <v>-116</v>
      </c>
      <c r="BL434" s="57">
        <v>109</v>
      </c>
      <c r="BM434" s="57">
        <v>136</v>
      </c>
      <c r="BN434" s="58">
        <v>0.47172716544129345</v>
      </c>
      <c r="BO434" s="58">
        <v>0.53713264715919695</v>
      </c>
      <c r="BP434" s="58">
        <v>0.47760904594284215</v>
      </c>
      <c r="BQ434" s="58">
        <v>0.42318934794705643</v>
      </c>
      <c r="BR434" s="36">
        <v>2.2999999999999998</v>
      </c>
      <c r="BS434" s="36">
        <v>3.3</v>
      </c>
      <c r="BT434" s="36">
        <v>0.34261000000000003</v>
      </c>
      <c r="BU434" s="36">
        <v>0.50527999999999995</v>
      </c>
      <c r="BV434" s="36">
        <v>0.57193955515309303</v>
      </c>
      <c r="BW434" s="36">
        <v>0.62182999999999999</v>
      </c>
    </row>
    <row r="435" spans="1:75" s="36" customFormat="1" ht="16.75" customHeight="1" x14ac:dyDescent="0.2">
      <c r="A435" s="36" t="s">
        <v>711</v>
      </c>
      <c r="B435" s="36">
        <v>2025020187</v>
      </c>
      <c r="C435" s="35">
        <v>45962</v>
      </c>
      <c r="D435" s="45" t="s">
        <v>9</v>
      </c>
      <c r="E435" s="36" t="s">
        <v>19</v>
      </c>
      <c r="F435" s="45">
        <v>2</v>
      </c>
      <c r="G435" s="45">
        <v>1</v>
      </c>
      <c r="H435" s="36" t="s">
        <v>38</v>
      </c>
      <c r="I435" s="36" t="s">
        <v>326</v>
      </c>
      <c r="J435" s="46" t="s">
        <v>170</v>
      </c>
      <c r="K435" s="47">
        <v>2.98</v>
      </c>
      <c r="L435" s="48">
        <v>0.15</v>
      </c>
      <c r="M435" s="49">
        <v>0.1</v>
      </c>
      <c r="N435" s="36">
        <v>2.9999999999999898</v>
      </c>
      <c r="O435" s="36">
        <v>2.9999999999999898</v>
      </c>
      <c r="P435" s="70">
        <v>2.9999999999999898</v>
      </c>
      <c r="Q435" s="36">
        <v>2.9999999999999898</v>
      </c>
      <c r="R435" s="50">
        <v>2.9398786766469533</v>
      </c>
      <c r="S435" s="50">
        <v>3.2272861877183945</v>
      </c>
      <c r="T435" s="50">
        <v>2.9398786766469533</v>
      </c>
      <c r="U435" s="50">
        <v>3.2272861877183945</v>
      </c>
      <c r="V435" s="50">
        <v>1.0449999999999999</v>
      </c>
      <c r="W435" s="50">
        <v>1.0398742800952707</v>
      </c>
      <c r="X435" s="50">
        <v>0.99161073825503354</v>
      </c>
      <c r="Y435" s="50">
        <v>0.99571632298115009</v>
      </c>
      <c r="Z435" s="50">
        <v>1</v>
      </c>
      <c r="AA435" s="51">
        <v>1</v>
      </c>
      <c r="AB435" s="51">
        <v>1.02</v>
      </c>
      <c r="AC435" s="51">
        <v>1</v>
      </c>
      <c r="AD435" s="51">
        <v>1</v>
      </c>
      <c r="AE435" s="51">
        <v>1</v>
      </c>
      <c r="AF435" s="51">
        <v>1</v>
      </c>
      <c r="AG435" s="52">
        <v>1</v>
      </c>
      <c r="AH435" s="52">
        <v>1</v>
      </c>
      <c r="AI435" s="53">
        <v>328</v>
      </c>
      <c r="AJ435" s="53">
        <v>202</v>
      </c>
      <c r="AK435" s="51">
        <v>2.9419074848055846</v>
      </c>
      <c r="AL435" s="51">
        <v>2.9416031635817896</v>
      </c>
      <c r="AM435" s="51">
        <v>2.97</v>
      </c>
      <c r="AN435" s="51">
        <v>3.0085929281577592</v>
      </c>
      <c r="AO435" s="51">
        <v>2.9529635099802096</v>
      </c>
      <c r="AP435" s="51">
        <v>2.9941119116409372</v>
      </c>
      <c r="AQ435" s="51">
        <v>2.97</v>
      </c>
      <c r="AR435" s="67">
        <v>0</v>
      </c>
      <c r="AS435" s="96"/>
      <c r="AT435" s="54">
        <v>3.0168680207726637</v>
      </c>
      <c r="AU435" s="54">
        <v>2.8527820795245753</v>
      </c>
      <c r="AV435" s="55">
        <v>3.002070297840592</v>
      </c>
      <c r="AW435" s="55">
        <v>2.8527820795245753</v>
      </c>
      <c r="AX435" s="56">
        <v>1.6868020772673908E-2</v>
      </c>
      <c r="AY435" s="56">
        <v>-0.14721792047541449</v>
      </c>
      <c r="AZ435" s="56">
        <v>-0.13034989970274058</v>
      </c>
      <c r="BA435" s="56">
        <v>0.1640859412480884</v>
      </c>
      <c r="BB435" s="61">
        <v>-114</v>
      </c>
      <c r="BC435" s="57">
        <v>117</v>
      </c>
      <c r="BD435" s="57">
        <v>-108</v>
      </c>
      <c r="BE435" s="57">
        <v>-135</v>
      </c>
      <c r="BF435" s="95">
        <v>0.53222463129473241</v>
      </c>
      <c r="BG435" s="58">
        <v>0.45993150294402446</v>
      </c>
      <c r="BH435" s="58">
        <v>0.51905681110532365</v>
      </c>
      <c r="BI435" s="58">
        <v>0.57383950271049322</v>
      </c>
      <c r="BJ435" s="57">
        <v>-112</v>
      </c>
      <c r="BK435" s="57">
        <v>116</v>
      </c>
      <c r="BL435" s="57">
        <v>-109</v>
      </c>
      <c r="BM435" s="57">
        <v>-136</v>
      </c>
      <c r="BN435" s="58">
        <v>0.52827283455870655</v>
      </c>
      <c r="BO435" s="58">
        <v>0.46286735284080305</v>
      </c>
      <c r="BP435" s="58">
        <v>0.52239095405715785</v>
      </c>
      <c r="BQ435" s="58">
        <v>0.57681065205294357</v>
      </c>
      <c r="BR435" s="36">
        <v>2.2999999999999998</v>
      </c>
      <c r="BS435" s="36">
        <v>3.35</v>
      </c>
      <c r="BT435" s="36">
        <v>0.33171</v>
      </c>
      <c r="BU435" s="36">
        <v>0.49824000000000002</v>
      </c>
      <c r="BV435" s="36">
        <v>0.56489795918367303</v>
      </c>
      <c r="BW435" s="36">
        <v>0.61624000000000001</v>
      </c>
    </row>
    <row r="436" spans="1:75" s="36" customFormat="1" ht="16.75" customHeight="1" x14ac:dyDescent="0.2">
      <c r="A436" s="36" t="s">
        <v>712</v>
      </c>
      <c r="B436" s="36">
        <v>2025020189</v>
      </c>
      <c r="C436" s="35">
        <v>45962</v>
      </c>
      <c r="D436" s="45" t="s">
        <v>6</v>
      </c>
      <c r="E436" s="36" t="s">
        <v>12</v>
      </c>
      <c r="F436" s="45">
        <v>1</v>
      </c>
      <c r="G436" s="45">
        <v>2</v>
      </c>
      <c r="H436" s="36" t="s">
        <v>36</v>
      </c>
      <c r="I436" s="36" t="s">
        <v>318</v>
      </c>
      <c r="J436" s="46" t="s">
        <v>233</v>
      </c>
      <c r="K436" s="47">
        <v>2.98</v>
      </c>
      <c r="L436" s="48">
        <v>0.15</v>
      </c>
      <c r="M436" s="49">
        <v>0.1</v>
      </c>
      <c r="N436" s="36">
        <v>2.8999999999999901</v>
      </c>
      <c r="O436" s="36">
        <v>3.3499999999999899</v>
      </c>
      <c r="P436" s="70">
        <v>2.8999999999999901</v>
      </c>
      <c r="Q436" s="36">
        <v>3.3499999999999899</v>
      </c>
      <c r="R436" s="50">
        <v>2.9033165375259045</v>
      </c>
      <c r="S436" s="50">
        <v>3.0688916091157052</v>
      </c>
      <c r="T436" s="50">
        <v>2.9033165375259045</v>
      </c>
      <c r="U436" s="50">
        <v>3.0688916091157052</v>
      </c>
      <c r="V436" s="50">
        <v>0.97</v>
      </c>
      <c r="W436" s="50">
        <v>0.95751047349149665</v>
      </c>
      <c r="X436" s="50">
        <v>1.0484241017270122</v>
      </c>
      <c r="Y436" s="50">
        <v>1.0393481487835114</v>
      </c>
      <c r="Z436" s="50">
        <v>1.01</v>
      </c>
      <c r="AA436" s="51">
        <v>0.98</v>
      </c>
      <c r="AB436" s="51">
        <v>1.02</v>
      </c>
      <c r="AC436" s="51">
        <v>1</v>
      </c>
      <c r="AD436" s="51">
        <v>1</v>
      </c>
      <c r="AE436" s="51">
        <v>1</v>
      </c>
      <c r="AF436" s="51">
        <v>1</v>
      </c>
      <c r="AG436" s="52">
        <v>1</v>
      </c>
      <c r="AH436" s="52">
        <v>1</v>
      </c>
      <c r="AI436" s="53">
        <v>349</v>
      </c>
      <c r="AJ436" s="53">
        <v>254</v>
      </c>
      <c r="AK436" s="51">
        <v>2.8532065910609519</v>
      </c>
      <c r="AL436" s="51">
        <v>2.8607230830306949</v>
      </c>
      <c r="AM436" s="51">
        <v>2.9851132047635733</v>
      </c>
      <c r="AN436" s="51">
        <v>2.9976799654163933</v>
      </c>
      <c r="AO436" s="51">
        <v>2.894295806826368</v>
      </c>
      <c r="AP436" s="51">
        <v>2.9250885145834418</v>
      </c>
      <c r="AQ436" s="51">
        <v>3.0149643368112091</v>
      </c>
      <c r="AR436" s="67">
        <v>-0.03</v>
      </c>
      <c r="AS436" s="96"/>
      <c r="AT436" s="54">
        <v>2.7993788674865741</v>
      </c>
      <c r="AU436" s="54">
        <v>3.3701016840922864</v>
      </c>
      <c r="AV436" s="55">
        <v>2.8293788674865739</v>
      </c>
      <c r="AW436" s="55">
        <v>3.3237185016176731</v>
      </c>
      <c r="AX436" s="56">
        <v>-0.10062113251341609</v>
      </c>
      <c r="AY436" s="56">
        <v>2.0101684092296512E-2</v>
      </c>
      <c r="AZ436" s="56">
        <v>-8.0519448421119577E-2</v>
      </c>
      <c r="BA436" s="56">
        <v>-0.1207228166057126</v>
      </c>
      <c r="BB436" s="61">
        <v>144</v>
      </c>
      <c r="BC436" s="57">
        <v>-144</v>
      </c>
      <c r="BD436" s="57">
        <v>-116</v>
      </c>
      <c r="BE436" s="57">
        <v>111</v>
      </c>
      <c r="BF436" s="95">
        <v>0.40963383582390295</v>
      </c>
      <c r="BG436" s="58">
        <v>0.58957563952055325</v>
      </c>
      <c r="BH436" s="58">
        <v>0.53644457200546458</v>
      </c>
      <c r="BI436" s="58">
        <v>0.47497084217017049</v>
      </c>
      <c r="BJ436" s="57">
        <v>137</v>
      </c>
      <c r="BK436" s="57">
        <v>-141</v>
      </c>
      <c r="BL436" s="57">
        <v>-114</v>
      </c>
      <c r="BM436" s="57">
        <v>112</v>
      </c>
      <c r="BN436" s="58">
        <v>0.42120864233043703</v>
      </c>
      <c r="BO436" s="58">
        <v>0.58569748804640953</v>
      </c>
      <c r="BP436" s="58">
        <v>0.53226372904018304</v>
      </c>
      <c r="BQ436" s="58">
        <v>0.47145192224153454</v>
      </c>
      <c r="BR436" s="36">
        <v>2.2999999999999998</v>
      </c>
      <c r="BS436" s="36">
        <v>3.4</v>
      </c>
      <c r="BT436" s="36">
        <v>0.32608999999999999</v>
      </c>
      <c r="BU436" s="36">
        <v>0.48952000000000001</v>
      </c>
      <c r="BV436" s="36">
        <v>0.55422587036512805</v>
      </c>
      <c r="BW436" s="36">
        <v>0.60626999999999998</v>
      </c>
    </row>
    <row r="437" spans="1:75" s="36" customFormat="1" ht="16.75" customHeight="1" x14ac:dyDescent="0.2">
      <c r="A437" s="36" t="s">
        <v>713</v>
      </c>
      <c r="B437" s="36">
        <v>2025020189</v>
      </c>
      <c r="C437" s="35">
        <v>45962</v>
      </c>
      <c r="D437" s="45" t="s">
        <v>9</v>
      </c>
      <c r="E437" s="36" t="s">
        <v>32</v>
      </c>
      <c r="F437" s="45">
        <v>2</v>
      </c>
      <c r="G437" s="45">
        <v>1</v>
      </c>
      <c r="H437" s="36" t="s">
        <v>38</v>
      </c>
      <c r="I437" s="36" t="s">
        <v>417</v>
      </c>
      <c r="J437" s="46" t="s">
        <v>227</v>
      </c>
      <c r="K437" s="47">
        <v>2.98</v>
      </c>
      <c r="L437" s="48">
        <v>0.15</v>
      </c>
      <c r="M437" s="49">
        <v>0.1</v>
      </c>
      <c r="N437" s="36">
        <v>3.3499999999999899</v>
      </c>
      <c r="O437" s="36">
        <v>2.8999999999999901</v>
      </c>
      <c r="P437" s="70">
        <v>3.3499999999999899</v>
      </c>
      <c r="Q437" s="36">
        <v>2.8999999999999901</v>
      </c>
      <c r="R437" s="50">
        <v>3.1217482961495673</v>
      </c>
      <c r="S437" s="50">
        <v>3.244056084489694</v>
      </c>
      <c r="T437" s="50">
        <v>3.1217482961495673</v>
      </c>
      <c r="U437" s="50">
        <v>3.244056084489694</v>
      </c>
      <c r="V437" s="50">
        <v>1.0449999999999999</v>
      </c>
      <c r="W437" s="50">
        <v>1.0398742800952707</v>
      </c>
      <c r="X437" s="50">
        <v>1.0017158405246891</v>
      </c>
      <c r="Y437" s="50">
        <v>0.95745187619495031</v>
      </c>
      <c r="Z437" s="50">
        <v>0.995</v>
      </c>
      <c r="AA437" s="51">
        <v>1</v>
      </c>
      <c r="AB437" s="51">
        <v>1</v>
      </c>
      <c r="AC437" s="51">
        <v>1</v>
      </c>
      <c r="AD437" s="51">
        <v>1</v>
      </c>
      <c r="AE437" s="51">
        <v>1</v>
      </c>
      <c r="AF437" s="51">
        <v>1</v>
      </c>
      <c r="AG437" s="52">
        <v>1</v>
      </c>
      <c r="AH437" s="52">
        <v>1</v>
      </c>
      <c r="AI437" s="53">
        <v>333</v>
      </c>
      <c r="AJ437" s="53">
        <v>264</v>
      </c>
      <c r="AK437" s="51">
        <v>3.0972574833748641</v>
      </c>
      <c r="AL437" s="51">
        <v>3.1009311052910693</v>
      </c>
      <c r="AM437" s="51">
        <v>3.1243038231464966</v>
      </c>
      <c r="AN437" s="51">
        <v>3.1422666623479758</v>
      </c>
      <c r="AO437" s="51">
        <v>3.1552670349831144</v>
      </c>
      <c r="AP437" s="51">
        <v>3.1661523503457341</v>
      </c>
      <c r="AQ437" s="51">
        <v>3.1086823040307641</v>
      </c>
      <c r="AR437" s="67">
        <v>0.03</v>
      </c>
      <c r="AS437" s="96"/>
      <c r="AT437" s="54">
        <v>3.3701016840922864</v>
      </c>
      <c r="AU437" s="54">
        <v>2.7993788674865741</v>
      </c>
      <c r="AV437" s="55">
        <v>3.3237185016176731</v>
      </c>
      <c r="AW437" s="55">
        <v>2.8293788674865739</v>
      </c>
      <c r="AX437" s="56">
        <v>2.0101684092296512E-2</v>
      </c>
      <c r="AY437" s="56">
        <v>-0.10062113251341609</v>
      </c>
      <c r="AZ437" s="56">
        <v>-8.0519448421119577E-2</v>
      </c>
      <c r="BA437" s="56">
        <v>0.1207228166057126</v>
      </c>
      <c r="BB437" s="61">
        <v>-144</v>
      </c>
      <c r="BC437" s="57">
        <v>144</v>
      </c>
      <c r="BD437" s="57">
        <v>116</v>
      </c>
      <c r="BE437" s="57">
        <v>-111</v>
      </c>
      <c r="BF437" s="95">
        <v>0.59036616417609711</v>
      </c>
      <c r="BG437" s="58">
        <v>0.41042436047944675</v>
      </c>
      <c r="BH437" s="58">
        <v>0.46355542799453542</v>
      </c>
      <c r="BI437" s="58">
        <v>0.52502915782982951</v>
      </c>
      <c r="BJ437" s="57">
        <v>-137</v>
      </c>
      <c r="BK437" s="57">
        <v>141</v>
      </c>
      <c r="BL437" s="57">
        <v>114</v>
      </c>
      <c r="BM437" s="57">
        <v>-112</v>
      </c>
      <c r="BN437" s="58">
        <v>0.57879135766956291</v>
      </c>
      <c r="BO437" s="58">
        <v>0.41430251195359047</v>
      </c>
      <c r="BP437" s="58">
        <v>0.46773627095981696</v>
      </c>
      <c r="BQ437" s="58">
        <v>0.52854807775846546</v>
      </c>
      <c r="BR437" s="36">
        <v>2.2999999999999998</v>
      </c>
      <c r="BS437" s="36">
        <v>3.45</v>
      </c>
      <c r="BT437" s="36">
        <v>0.31859999999999999</v>
      </c>
      <c r="BU437" s="36">
        <v>0.48224</v>
      </c>
      <c r="BV437" s="36">
        <v>0.54615053568597205</v>
      </c>
      <c r="BW437" s="36">
        <v>0.59926000000000001</v>
      </c>
    </row>
    <row r="438" spans="1:75" s="36" customFormat="1" ht="16.75" customHeight="1" x14ac:dyDescent="0.2">
      <c r="A438" s="36" t="s">
        <v>714</v>
      </c>
      <c r="B438" s="36">
        <v>2025020188</v>
      </c>
      <c r="C438" s="35">
        <v>45962</v>
      </c>
      <c r="D438" s="45" t="s">
        <v>6</v>
      </c>
      <c r="E438" s="36" t="s">
        <v>18</v>
      </c>
      <c r="F438" s="45">
        <v>2</v>
      </c>
      <c r="G438" s="45">
        <v>1</v>
      </c>
      <c r="H438" s="36" t="s">
        <v>44</v>
      </c>
      <c r="I438" s="36" t="s">
        <v>346</v>
      </c>
      <c r="J438" s="46" t="s">
        <v>189</v>
      </c>
      <c r="K438" s="47">
        <v>2.98</v>
      </c>
      <c r="L438" s="48">
        <v>0.15</v>
      </c>
      <c r="M438" s="49">
        <v>0.1</v>
      </c>
      <c r="N438" s="36">
        <v>2.94999999999999</v>
      </c>
      <c r="O438" s="36">
        <v>2.7499999999999898</v>
      </c>
      <c r="P438" s="70">
        <v>2.94999999999999</v>
      </c>
      <c r="Q438" s="36">
        <v>2.7499999999999898</v>
      </c>
      <c r="R438" s="50">
        <v>2.8980232779428525</v>
      </c>
      <c r="S438" s="50">
        <v>2.9459362515375638</v>
      </c>
      <c r="T438" s="50">
        <v>2.8980232779428525</v>
      </c>
      <c r="U438" s="50">
        <v>2.9459362515375638</v>
      </c>
      <c r="V438" s="50">
        <v>0.96</v>
      </c>
      <c r="W438" s="50">
        <v>0.96305398776725637</v>
      </c>
      <c r="X438" s="50">
        <v>1.041366182667492</v>
      </c>
      <c r="Y438" s="50">
        <v>0.92674542878205401</v>
      </c>
      <c r="Z438" s="50">
        <v>0.99</v>
      </c>
      <c r="AA438" s="51">
        <v>0.97</v>
      </c>
      <c r="AB438" s="51">
        <v>1.01</v>
      </c>
      <c r="AC438" s="51">
        <v>1</v>
      </c>
      <c r="AD438" s="51">
        <v>1</v>
      </c>
      <c r="AE438" s="51">
        <v>1</v>
      </c>
      <c r="AF438" s="51">
        <v>1</v>
      </c>
      <c r="AG438" s="52">
        <v>1</v>
      </c>
      <c r="AH438" s="52">
        <v>1</v>
      </c>
      <c r="AI438" s="53">
        <v>332</v>
      </c>
      <c r="AJ438" s="53">
        <v>261</v>
      </c>
      <c r="AK438" s="51">
        <v>3.1008134800274529</v>
      </c>
      <c r="AL438" s="51">
        <v>3.0703949497147627</v>
      </c>
      <c r="AM438" s="51">
        <v>2.9835873773808967</v>
      </c>
      <c r="AN438" s="51">
        <v>2.977939708504397</v>
      </c>
      <c r="AO438" s="51">
        <v>2.9025444894021599</v>
      </c>
      <c r="AP438" s="51">
        <v>2.9046343493451641</v>
      </c>
      <c r="AQ438" s="51">
        <v>2.9537515036070876</v>
      </c>
      <c r="AR438" s="67">
        <v>0</v>
      </c>
      <c r="AS438" s="96"/>
      <c r="AT438" s="54">
        <v>3.052025256358657</v>
      </c>
      <c r="AU438" s="54">
        <v>2.8185929565116115</v>
      </c>
      <c r="AV438" s="55">
        <v>3.052025256358657</v>
      </c>
      <c r="AW438" s="55">
        <v>2.8129983927351607</v>
      </c>
      <c r="AX438" s="56">
        <v>0.10202525635866699</v>
      </c>
      <c r="AY438" s="56">
        <v>6.8592956511621672E-2</v>
      </c>
      <c r="AZ438" s="56">
        <v>0.17061821287028867</v>
      </c>
      <c r="BA438" s="56">
        <v>3.3432299847045321E-2</v>
      </c>
      <c r="BB438" s="61">
        <v>-119</v>
      </c>
      <c r="BC438" s="57">
        <v>-118</v>
      </c>
      <c r="BD438" s="57">
        <v>108</v>
      </c>
      <c r="BE438" s="57">
        <v>134</v>
      </c>
      <c r="BF438" s="95">
        <v>0.54371204568639686</v>
      </c>
      <c r="BG438" s="58">
        <v>0.54028741667907598</v>
      </c>
      <c r="BH438" s="58">
        <v>0.4815357558122112</v>
      </c>
      <c r="BI438" s="58">
        <v>0.42696428471870917</v>
      </c>
      <c r="BJ438" s="57">
        <v>-119</v>
      </c>
      <c r="BK438" s="57">
        <v>-117</v>
      </c>
      <c r="BL438" s="57">
        <v>108</v>
      </c>
      <c r="BM438" s="57">
        <v>135</v>
      </c>
      <c r="BN438" s="58">
        <v>0.54403733444725022</v>
      </c>
      <c r="BO438" s="58">
        <v>0.53918384558601451</v>
      </c>
      <c r="BP438" s="58">
        <v>0.48034313385514993</v>
      </c>
      <c r="BQ438" s="58">
        <v>0.42595010481079132</v>
      </c>
      <c r="BR438" s="36">
        <v>2.2999999999999998</v>
      </c>
      <c r="BS438" s="36">
        <v>3.5</v>
      </c>
      <c r="BT438" s="36">
        <v>0.31297000000000003</v>
      </c>
      <c r="BU438" s="36">
        <v>0.47000999999999998</v>
      </c>
      <c r="BV438" s="36">
        <v>0.53355658985128795</v>
      </c>
      <c r="BW438" s="36">
        <v>0.58911000000000002</v>
      </c>
    </row>
    <row r="439" spans="1:75" s="36" customFormat="1" ht="16.75" customHeight="1" x14ac:dyDescent="0.2">
      <c r="A439" s="36" t="s">
        <v>715</v>
      </c>
      <c r="B439" s="36">
        <v>2025020188</v>
      </c>
      <c r="C439" s="35">
        <v>45962</v>
      </c>
      <c r="D439" s="45" t="s">
        <v>9</v>
      </c>
      <c r="E439" s="36" t="s">
        <v>43</v>
      </c>
      <c r="F439" s="45">
        <v>1</v>
      </c>
      <c r="G439" s="45">
        <v>2</v>
      </c>
      <c r="H439" s="36" t="s">
        <v>45</v>
      </c>
      <c r="I439" s="36" t="s">
        <v>413</v>
      </c>
      <c r="J439" s="46" t="s">
        <v>180</v>
      </c>
      <c r="K439" s="47">
        <v>2.98</v>
      </c>
      <c r="L439" s="48">
        <v>0.15</v>
      </c>
      <c r="M439" s="49">
        <v>0.1</v>
      </c>
      <c r="N439" s="36">
        <v>2.7499999999999898</v>
      </c>
      <c r="O439" s="36">
        <v>2.94999999999999</v>
      </c>
      <c r="P439" s="70">
        <v>2.7499999999999898</v>
      </c>
      <c r="Q439" s="36">
        <v>2.94999999999999</v>
      </c>
      <c r="R439" s="50">
        <v>2.6593540281983987</v>
      </c>
      <c r="S439" s="50">
        <v>3.0348712293667917</v>
      </c>
      <c r="T439" s="50">
        <v>2.6593540281983987</v>
      </c>
      <c r="U439" s="50">
        <v>3.0348712293667917</v>
      </c>
      <c r="V439" s="50">
        <v>1.0349999999999999</v>
      </c>
      <c r="W439" s="50">
        <v>1.0329456510400874</v>
      </c>
      <c r="X439" s="50">
        <v>1.0012038179130527</v>
      </c>
      <c r="Y439" s="50">
        <v>1.0405414362508232</v>
      </c>
      <c r="Z439" s="50">
        <v>1</v>
      </c>
      <c r="AA439" s="51">
        <v>0.98499999999999999</v>
      </c>
      <c r="AB439" s="51">
        <v>1.0149999999999999</v>
      </c>
      <c r="AC439" s="51">
        <v>1</v>
      </c>
      <c r="AD439" s="51">
        <v>1</v>
      </c>
      <c r="AE439" s="51">
        <v>1</v>
      </c>
      <c r="AF439" s="51">
        <v>1</v>
      </c>
      <c r="AG439" s="52">
        <v>1</v>
      </c>
      <c r="AH439" s="52">
        <v>1</v>
      </c>
      <c r="AI439" s="53">
        <v>341</v>
      </c>
      <c r="AJ439" s="53">
        <v>299</v>
      </c>
      <c r="AK439" s="51">
        <v>2.761701377770521</v>
      </c>
      <c r="AL439" s="51">
        <v>2.7463492753347025</v>
      </c>
      <c r="AM439" s="51">
        <v>3.1032712243491263</v>
      </c>
      <c r="AN439" s="51">
        <v>3.0930112251017761</v>
      </c>
      <c r="AO439" s="51">
        <v>3.1500455711113142</v>
      </c>
      <c r="AP439" s="51">
        <v>3.1327694198496356</v>
      </c>
      <c r="AQ439" s="51">
        <v>3.1032712243491263</v>
      </c>
      <c r="AR439" s="67">
        <v>0</v>
      </c>
      <c r="AS439" s="96"/>
      <c r="AT439" s="54">
        <v>2.8185929565116115</v>
      </c>
      <c r="AU439" s="54">
        <v>3.052025256358657</v>
      </c>
      <c r="AV439" s="55">
        <v>2.8129983927351607</v>
      </c>
      <c r="AW439" s="55">
        <v>3.052025256358657</v>
      </c>
      <c r="AX439" s="56">
        <v>6.8592956511621672E-2</v>
      </c>
      <c r="AY439" s="56">
        <v>0.10202525635866699</v>
      </c>
      <c r="AZ439" s="56">
        <v>0.17061821287028867</v>
      </c>
      <c r="BA439" s="56">
        <v>-3.3432299847045321E-2</v>
      </c>
      <c r="BB439" s="61">
        <v>119</v>
      </c>
      <c r="BC439" s="57">
        <v>118</v>
      </c>
      <c r="BD439" s="57">
        <v>-108</v>
      </c>
      <c r="BE439" s="57">
        <v>-134</v>
      </c>
      <c r="BF439" s="95">
        <v>0.45628795431360314</v>
      </c>
      <c r="BG439" s="58">
        <v>0.45971258332092402</v>
      </c>
      <c r="BH439" s="58">
        <v>0.5184642441877888</v>
      </c>
      <c r="BI439" s="58">
        <v>0.57303571528129083</v>
      </c>
      <c r="BJ439" s="57">
        <v>119</v>
      </c>
      <c r="BK439" s="57">
        <v>117</v>
      </c>
      <c r="BL439" s="57">
        <v>-108</v>
      </c>
      <c r="BM439" s="57">
        <v>-135</v>
      </c>
      <c r="BN439" s="58">
        <v>0.45596266555274978</v>
      </c>
      <c r="BO439" s="58">
        <v>0.46081615441398549</v>
      </c>
      <c r="BP439" s="58">
        <v>0.51965686614485007</v>
      </c>
      <c r="BQ439" s="58">
        <v>0.57404989518920868</v>
      </c>
      <c r="BR439" s="36">
        <v>2.2999999999999998</v>
      </c>
      <c r="BS439" s="36">
        <v>3.55</v>
      </c>
      <c r="BT439" s="36">
        <v>0.30497999999999997</v>
      </c>
      <c r="BU439" s="36">
        <v>0.46593000000000001</v>
      </c>
      <c r="BV439" s="36">
        <v>0.52846902434044796</v>
      </c>
      <c r="BW439" s="36">
        <v>0.58426999999999996</v>
      </c>
    </row>
    <row r="440" spans="1:75" s="36" customFormat="1" ht="16.75" customHeight="1" x14ac:dyDescent="0.2">
      <c r="A440" s="36" t="s">
        <v>716</v>
      </c>
      <c r="B440" s="36">
        <v>2025020190</v>
      </c>
      <c r="C440" s="35">
        <v>45962</v>
      </c>
      <c r="D440" s="45" t="s">
        <v>6</v>
      </c>
      <c r="E440" s="36" t="s">
        <v>23</v>
      </c>
      <c r="F440" s="45">
        <v>1</v>
      </c>
      <c r="G440" s="45">
        <v>1</v>
      </c>
      <c r="H440" s="36" t="s">
        <v>46</v>
      </c>
      <c r="I440" s="36" t="s">
        <v>370</v>
      </c>
      <c r="J440" s="46" t="s">
        <v>193</v>
      </c>
      <c r="K440" s="47">
        <v>2.98</v>
      </c>
      <c r="L440" s="48">
        <v>0.15</v>
      </c>
      <c r="M440" s="49">
        <v>0.1</v>
      </c>
      <c r="N440" s="36">
        <v>2.5499999999999901</v>
      </c>
      <c r="O440" s="36">
        <v>3.2999999999999901</v>
      </c>
      <c r="P440" s="70">
        <v>2.5499999999999901</v>
      </c>
      <c r="Q440" s="36">
        <v>3.2999999999999901</v>
      </c>
      <c r="R440" s="50">
        <v>2.6811485693488235</v>
      </c>
      <c r="S440" s="50">
        <v>3.2874793360514989</v>
      </c>
      <c r="T440" s="50">
        <v>2.6811485693488235</v>
      </c>
      <c r="U440" s="50">
        <v>3.2874793360514989</v>
      </c>
      <c r="V440" s="50">
        <v>0.95</v>
      </c>
      <c r="W440" s="50">
        <v>0.95302926576458757</v>
      </c>
      <c r="X440" s="50">
        <v>1.0359143949011085</v>
      </c>
      <c r="Y440" s="50">
        <v>0.99664429530201348</v>
      </c>
      <c r="Z440" s="50">
        <v>0.96</v>
      </c>
      <c r="AA440" s="51">
        <v>0.92</v>
      </c>
      <c r="AB440" s="51">
        <v>1.03</v>
      </c>
      <c r="AC440" s="51">
        <v>1</v>
      </c>
      <c r="AD440" s="51">
        <v>1</v>
      </c>
      <c r="AE440" s="51">
        <v>1</v>
      </c>
      <c r="AF440" s="51">
        <v>1</v>
      </c>
      <c r="AG440" s="52">
        <v>1</v>
      </c>
      <c r="AH440" s="52">
        <v>1</v>
      </c>
      <c r="AI440" s="53">
        <v>348</v>
      </c>
      <c r="AJ440" s="53">
        <v>285</v>
      </c>
      <c r="AK440" s="51">
        <v>2.8297225982865526</v>
      </c>
      <c r="AL440" s="51">
        <v>2.8074364939458931</v>
      </c>
      <c r="AM440" s="51">
        <v>3.0959031920752813</v>
      </c>
      <c r="AN440" s="51">
        <v>3.1246396136717136</v>
      </c>
      <c r="AO440" s="51">
        <v>2.9068997896910083</v>
      </c>
      <c r="AP440" s="51">
        <v>2.9442618456287728</v>
      </c>
      <c r="AQ440" s="51">
        <v>2.9720670643922698</v>
      </c>
      <c r="AR440" s="67">
        <v>0</v>
      </c>
      <c r="AS440" s="96"/>
      <c r="AT440" s="54">
        <v>2.4681318642876593</v>
      </c>
      <c r="AU440" s="54">
        <v>3.1974024073164928</v>
      </c>
      <c r="AV440" s="55">
        <v>2.4681318642876593</v>
      </c>
      <c r="AW440" s="55">
        <v>3.2009250474872046</v>
      </c>
      <c r="AX440" s="56">
        <v>-8.1868135712330758E-2</v>
      </c>
      <c r="AY440" s="56">
        <v>-0.10259759268349722</v>
      </c>
      <c r="AZ440" s="56">
        <v>-0.18446572839582798</v>
      </c>
      <c r="BA440" s="56">
        <v>2.072945697116646E-2</v>
      </c>
      <c r="BB440" s="61">
        <v>163</v>
      </c>
      <c r="BC440" s="57">
        <v>-102</v>
      </c>
      <c r="BD440" s="57">
        <v>127</v>
      </c>
      <c r="BE440" s="57">
        <v>156</v>
      </c>
      <c r="BF440" s="95">
        <v>0.38039645481721746</v>
      </c>
      <c r="BG440" s="58">
        <v>0.50537177508250763</v>
      </c>
      <c r="BH440" s="58">
        <v>0.44144198974074844</v>
      </c>
      <c r="BI440" s="58">
        <v>0.39092089091986693</v>
      </c>
      <c r="BJ440" s="57">
        <v>163</v>
      </c>
      <c r="BK440" s="57">
        <v>-102</v>
      </c>
      <c r="BL440" s="57">
        <v>126</v>
      </c>
      <c r="BM440" s="57">
        <v>155</v>
      </c>
      <c r="BN440" s="58">
        <v>0.37989924711751222</v>
      </c>
      <c r="BO440" s="58">
        <v>0.50593794886466781</v>
      </c>
      <c r="BP440" s="58">
        <v>0.44205752218047722</v>
      </c>
      <c r="BQ440" s="58">
        <v>0.39144925917976092</v>
      </c>
      <c r="BR440" s="36">
        <v>2.2999999999999998</v>
      </c>
      <c r="BS440" s="36">
        <v>3.6</v>
      </c>
      <c r="BT440" s="36">
        <v>0.30226999999999998</v>
      </c>
      <c r="BU440" s="36">
        <v>0.45574999999999999</v>
      </c>
      <c r="BV440" s="36">
        <v>0.51707510778307197</v>
      </c>
      <c r="BW440" s="36">
        <v>0.57435000000000003</v>
      </c>
    </row>
    <row r="441" spans="1:75" s="36" customFormat="1" ht="16.75" customHeight="1" x14ac:dyDescent="0.2">
      <c r="A441" s="36" t="s">
        <v>717</v>
      </c>
      <c r="B441" s="36">
        <v>2025020190</v>
      </c>
      <c r="C441" s="35">
        <v>45962</v>
      </c>
      <c r="D441" s="45" t="s">
        <v>9</v>
      </c>
      <c r="E441" s="36" t="s">
        <v>33</v>
      </c>
      <c r="F441" s="45">
        <v>1</v>
      </c>
      <c r="G441" s="45">
        <v>1</v>
      </c>
      <c r="H441" s="36" t="s">
        <v>47</v>
      </c>
      <c r="I441" s="36" t="s">
        <v>356</v>
      </c>
      <c r="J441" s="46" t="s">
        <v>169</v>
      </c>
      <c r="K441" s="47">
        <v>2.98</v>
      </c>
      <c r="L441" s="48">
        <v>0.15</v>
      </c>
      <c r="M441" s="49">
        <v>0.1</v>
      </c>
      <c r="N441" s="36">
        <v>3.2999999999999901</v>
      </c>
      <c r="O441" s="36">
        <v>2.5499999999999901</v>
      </c>
      <c r="P441" s="70">
        <v>3.2999999999999901</v>
      </c>
      <c r="Q441" s="36">
        <v>2.5499999999999901</v>
      </c>
      <c r="R441" s="50">
        <v>3.0619273661824624</v>
      </c>
      <c r="S441" s="50">
        <v>3.1792839796171997</v>
      </c>
      <c r="T441" s="50">
        <v>3.0619273661824624</v>
      </c>
      <c r="U441" s="50">
        <v>3.1792839796171997</v>
      </c>
      <c r="V441" s="50">
        <v>1.048</v>
      </c>
      <c r="W441" s="50">
        <v>1.0491546019013618</v>
      </c>
      <c r="X441" s="50">
        <v>1.0388936886158662</v>
      </c>
      <c r="Y441" s="50">
        <v>0.94957134170689683</v>
      </c>
      <c r="Z441" s="50">
        <v>0.96336129837881057</v>
      </c>
      <c r="AA441" s="51">
        <v>1</v>
      </c>
      <c r="AB441" s="51">
        <v>1</v>
      </c>
      <c r="AC441" s="51">
        <v>1</v>
      </c>
      <c r="AD441" s="51">
        <v>1</v>
      </c>
      <c r="AE441" s="51">
        <v>1</v>
      </c>
      <c r="AF441" s="51">
        <v>1</v>
      </c>
      <c r="AG441" s="52">
        <v>1</v>
      </c>
      <c r="AH441" s="52">
        <v>1</v>
      </c>
      <c r="AI441" s="53">
        <v>347</v>
      </c>
      <c r="AJ441" s="53">
        <v>305</v>
      </c>
      <c r="AK441" s="51">
        <v>2.97</v>
      </c>
      <c r="AL441" s="51">
        <v>2.9837891049273697</v>
      </c>
      <c r="AM441" s="51">
        <v>3.0870248968053033</v>
      </c>
      <c r="AN441" s="51">
        <v>3.1008637592270878</v>
      </c>
      <c r="AO441" s="51">
        <v>2.9117952698445548</v>
      </c>
      <c r="AP441" s="51">
        <v>2.9344458507457185</v>
      </c>
      <c r="AQ441" s="51">
        <v>2.9739203127140708</v>
      </c>
      <c r="AR441" s="67">
        <v>0</v>
      </c>
      <c r="AS441" s="96"/>
      <c r="AT441" s="54">
        <v>3.1974024073164928</v>
      </c>
      <c r="AU441" s="54">
        <v>2.4681318642876593</v>
      </c>
      <c r="AV441" s="55">
        <v>3.2009250474872046</v>
      </c>
      <c r="AW441" s="55">
        <v>2.4681318642876593</v>
      </c>
      <c r="AX441" s="56">
        <v>-0.10259759268349722</v>
      </c>
      <c r="AY441" s="56">
        <v>-8.1868135712330758E-2</v>
      </c>
      <c r="AZ441" s="56">
        <v>-0.18446572839582798</v>
      </c>
      <c r="BA441" s="56">
        <v>-2.072945697116646E-2</v>
      </c>
      <c r="BB441" s="61">
        <v>-163</v>
      </c>
      <c r="BC441" s="57">
        <v>102</v>
      </c>
      <c r="BD441" s="57">
        <v>-127</v>
      </c>
      <c r="BE441" s="57">
        <v>-156</v>
      </c>
      <c r="BF441" s="95">
        <v>0.6196035451827826</v>
      </c>
      <c r="BG441" s="58">
        <v>0.49462822491749237</v>
      </c>
      <c r="BH441" s="58">
        <v>0.55855801025925156</v>
      </c>
      <c r="BI441" s="58">
        <v>0.60907910908013307</v>
      </c>
      <c r="BJ441" s="57">
        <v>-163</v>
      </c>
      <c r="BK441" s="57">
        <v>102</v>
      </c>
      <c r="BL441" s="57">
        <v>-126</v>
      </c>
      <c r="BM441" s="57">
        <v>-155</v>
      </c>
      <c r="BN441" s="58">
        <v>0.62010075288248778</v>
      </c>
      <c r="BO441" s="58">
        <v>0.49406205113533214</v>
      </c>
      <c r="BP441" s="58">
        <v>0.55794247781952278</v>
      </c>
      <c r="BQ441" s="58">
        <v>0.60855074082023908</v>
      </c>
      <c r="BR441" s="36">
        <v>2.2999999999999998</v>
      </c>
      <c r="BS441" s="36">
        <v>3.65</v>
      </c>
      <c r="BT441" s="36">
        <v>0.29498000000000002</v>
      </c>
      <c r="BU441" s="36">
        <v>0.44663000000000003</v>
      </c>
      <c r="BV441" s="36">
        <v>0.50775334803665195</v>
      </c>
      <c r="BW441" s="36">
        <v>0.56701000000000001</v>
      </c>
    </row>
    <row r="442" spans="1:75" s="36" customFormat="1" ht="16.75" customHeight="1" x14ac:dyDescent="0.2">
      <c r="A442" s="36" t="s">
        <v>718</v>
      </c>
      <c r="B442" s="36">
        <v>2025020186</v>
      </c>
      <c r="C442" s="35">
        <v>45962</v>
      </c>
      <c r="D442" s="45" t="s">
        <v>6</v>
      </c>
      <c r="E442" s="36" t="s">
        <v>49</v>
      </c>
      <c r="F442" s="45">
        <v>0</v>
      </c>
      <c r="G442" s="45">
        <v>1</v>
      </c>
      <c r="H442" s="36" t="s">
        <v>26</v>
      </c>
      <c r="I442" s="36" t="s">
        <v>378</v>
      </c>
      <c r="J442" s="46" t="s">
        <v>198</v>
      </c>
      <c r="K442" s="47">
        <v>2.98</v>
      </c>
      <c r="L442" s="48">
        <v>0.15</v>
      </c>
      <c r="M442" s="49">
        <v>0.1</v>
      </c>
      <c r="N442" s="36">
        <v>2.9999999999999898</v>
      </c>
      <c r="O442" s="36">
        <v>3.19999999999999</v>
      </c>
      <c r="P442" s="70">
        <v>2.9999999999999898</v>
      </c>
      <c r="Q442" s="36">
        <v>3.19999999999999</v>
      </c>
      <c r="R442" s="50">
        <v>2.9374652645485648</v>
      </c>
      <c r="S442" s="50">
        <v>2.9653715720023865</v>
      </c>
      <c r="T442" s="50">
        <v>2.9374652645485648</v>
      </c>
      <c r="U442" s="50">
        <v>2.9653715720023865</v>
      </c>
      <c r="V442" s="50">
        <v>0.95</v>
      </c>
      <c r="W442" s="50">
        <v>0.92554174501717079</v>
      </c>
      <c r="X442" s="50">
        <v>1.076350341285806</v>
      </c>
      <c r="Y442" s="50">
        <v>1.0194813691442526</v>
      </c>
      <c r="Z442" s="50">
        <v>1.0174676107621512</v>
      </c>
      <c r="AA442" s="51">
        <v>0.95</v>
      </c>
      <c r="AB442" s="51">
        <v>1.05</v>
      </c>
      <c r="AC442" s="51">
        <v>1</v>
      </c>
      <c r="AD442" s="51">
        <v>1</v>
      </c>
      <c r="AE442" s="51">
        <v>1</v>
      </c>
      <c r="AF442" s="51">
        <v>1</v>
      </c>
      <c r="AG442" s="52">
        <v>1</v>
      </c>
      <c r="AH442" s="52">
        <v>1</v>
      </c>
      <c r="AI442" s="53">
        <v>359</v>
      </c>
      <c r="AJ442" s="53">
        <v>229</v>
      </c>
      <c r="AK442" s="51">
        <v>3.0725838066518945</v>
      </c>
      <c r="AL442" s="51">
        <v>3.052316025336395</v>
      </c>
      <c r="AM442" s="51">
        <v>2.853192493599316</v>
      </c>
      <c r="AN442" s="51">
        <v>2.8700193553597768</v>
      </c>
      <c r="AO442" s="51">
        <v>3.0047142221208745</v>
      </c>
      <c r="AP442" s="51">
        <v>3.0065825180608341</v>
      </c>
      <c r="AQ442" s="51">
        <v>2.9030309495070004</v>
      </c>
      <c r="AR442" s="67">
        <v>0</v>
      </c>
      <c r="AS442" s="96"/>
      <c r="AT442" s="54">
        <v>3.0598733505655047</v>
      </c>
      <c r="AU442" s="54">
        <v>3.1650552228354778</v>
      </c>
      <c r="AV442" s="55">
        <v>3.0598733505655047</v>
      </c>
      <c r="AW442" s="55">
        <v>3.2328922516850636</v>
      </c>
      <c r="AX442" s="56">
        <v>5.9873350565514905E-2</v>
      </c>
      <c r="AY442" s="56">
        <v>-3.4944777164512164E-2</v>
      </c>
      <c r="AZ442" s="56">
        <v>2.492857340100274E-2</v>
      </c>
      <c r="BA442" s="56">
        <v>9.4818127730027069E-2</v>
      </c>
      <c r="BB442" s="61">
        <v>108</v>
      </c>
      <c r="BC442" s="57">
        <v>-148</v>
      </c>
      <c r="BD442" s="57">
        <v>-120</v>
      </c>
      <c r="BE442" s="57">
        <v>106</v>
      </c>
      <c r="BF442" s="95">
        <v>0.47963392000758809</v>
      </c>
      <c r="BG442" s="58">
        <v>0.59604898256734873</v>
      </c>
      <c r="BH442" s="58">
        <v>0.54521684400889425</v>
      </c>
      <c r="BI442" s="58">
        <v>0.48427575507932763</v>
      </c>
      <c r="BJ442" s="57">
        <v>113</v>
      </c>
      <c r="BK442" s="57">
        <v>-155</v>
      </c>
      <c r="BL442" s="57">
        <v>-126</v>
      </c>
      <c r="BM442" s="57">
        <v>102</v>
      </c>
      <c r="BN442" s="58">
        <v>0.46991713871482182</v>
      </c>
      <c r="BO442" s="58">
        <v>0.60738910195549123</v>
      </c>
      <c r="BP442" s="58">
        <v>0.55806383476227439</v>
      </c>
      <c r="BQ442" s="58">
        <v>0.4957907894950786</v>
      </c>
      <c r="BR442" s="36">
        <v>2.2999999999999998</v>
      </c>
      <c r="BS442" s="36">
        <v>3.7</v>
      </c>
      <c r="BT442" s="36">
        <v>0.28913</v>
      </c>
      <c r="BU442" s="36">
        <v>0.43897999999999998</v>
      </c>
      <c r="BV442" s="36">
        <v>0.49876156066080302</v>
      </c>
      <c r="BW442" s="36">
        <v>0.55884</v>
      </c>
    </row>
    <row r="443" spans="1:75" s="36" customFormat="1" ht="16.75" customHeight="1" x14ac:dyDescent="0.2">
      <c r="A443" s="36" t="s">
        <v>719</v>
      </c>
      <c r="B443" s="36">
        <v>2025020186</v>
      </c>
      <c r="C443" s="35">
        <v>45962</v>
      </c>
      <c r="D443" s="45" t="s">
        <v>9</v>
      </c>
      <c r="E443" s="36" t="s">
        <v>5</v>
      </c>
      <c r="F443" s="45">
        <v>1</v>
      </c>
      <c r="G443" s="45">
        <v>0</v>
      </c>
      <c r="H443" s="36" t="s">
        <v>27</v>
      </c>
      <c r="I443" s="36" t="s">
        <v>597</v>
      </c>
      <c r="J443" s="46" t="s">
        <v>225</v>
      </c>
      <c r="K443" s="47">
        <v>2.98</v>
      </c>
      <c r="L443" s="48">
        <v>0.15</v>
      </c>
      <c r="M443" s="49">
        <v>0.1</v>
      </c>
      <c r="N443" s="36">
        <v>3.19999999999999</v>
      </c>
      <c r="O443" s="36">
        <v>2.9999999999999898</v>
      </c>
      <c r="P443" s="70">
        <v>3.19999999999999</v>
      </c>
      <c r="Q443" s="36">
        <v>2.9999999999999898</v>
      </c>
      <c r="R443" s="50">
        <v>2.9169302197311282</v>
      </c>
      <c r="S443" s="50">
        <v>3.308561253701376</v>
      </c>
      <c r="T443" s="50">
        <v>2.9169302197311282</v>
      </c>
      <c r="U443" s="50">
        <v>3.308561253701376</v>
      </c>
      <c r="V443" s="50">
        <v>1.05</v>
      </c>
      <c r="W443" s="50">
        <v>1.0725047827848808</v>
      </c>
      <c r="X443" s="50">
        <v>0.95744714550312615</v>
      </c>
      <c r="Y443" s="50">
        <v>1.0310683914939243</v>
      </c>
      <c r="Z443" s="50">
        <v>1.0001726743019348</v>
      </c>
      <c r="AA443" s="51">
        <v>0.97</v>
      </c>
      <c r="AB443" s="51">
        <v>1.0249999999999999</v>
      </c>
      <c r="AC443" s="51">
        <v>1</v>
      </c>
      <c r="AD443" s="51">
        <v>1</v>
      </c>
      <c r="AE443" s="51">
        <v>1</v>
      </c>
      <c r="AF443" s="51">
        <v>1</v>
      </c>
      <c r="AG443" s="52">
        <v>1</v>
      </c>
      <c r="AH443" s="52">
        <v>1</v>
      </c>
      <c r="AI443" s="53">
        <v>334</v>
      </c>
      <c r="AJ443" s="53">
        <v>222</v>
      </c>
      <c r="AK443" s="51">
        <v>3.0380544800498726</v>
      </c>
      <c r="AL443" s="51">
        <v>3.0198858410020608</v>
      </c>
      <c r="AM443" s="51">
        <v>3.2075240170317021</v>
      </c>
      <c r="AN443" s="51">
        <v>3.2226796025321529</v>
      </c>
      <c r="AO443" s="51">
        <v>3.2704016707238068</v>
      </c>
      <c r="AP443" s="51">
        <v>3.2762113036961757</v>
      </c>
      <c r="AQ443" s="51">
        <v>3.2080778740022819</v>
      </c>
      <c r="AR443" s="67">
        <v>0</v>
      </c>
      <c r="AS443" s="96"/>
      <c r="AT443" s="54">
        <v>3.1650552228354778</v>
      </c>
      <c r="AU443" s="54">
        <v>3.0598733505655047</v>
      </c>
      <c r="AV443" s="55">
        <v>3.2328922516850636</v>
      </c>
      <c r="AW443" s="55">
        <v>3.0598733505655047</v>
      </c>
      <c r="AX443" s="56">
        <v>-3.4944777164512164E-2</v>
      </c>
      <c r="AY443" s="56">
        <v>5.9873350565514905E-2</v>
      </c>
      <c r="AZ443" s="56">
        <v>2.492857340100274E-2</v>
      </c>
      <c r="BA443" s="56">
        <v>-9.4818127730027069E-2</v>
      </c>
      <c r="BB443" s="61">
        <v>-108</v>
      </c>
      <c r="BC443" s="57">
        <v>148</v>
      </c>
      <c r="BD443" s="57">
        <v>120</v>
      </c>
      <c r="BE443" s="57">
        <v>-106</v>
      </c>
      <c r="BF443" s="95">
        <v>0.52036607999241191</v>
      </c>
      <c r="BG443" s="58">
        <v>0.40395101743265122</v>
      </c>
      <c r="BH443" s="58">
        <v>0.45478315599110575</v>
      </c>
      <c r="BI443" s="58">
        <v>0.51572424492067237</v>
      </c>
      <c r="BJ443" s="57">
        <v>-113</v>
      </c>
      <c r="BK443" s="57">
        <v>155</v>
      </c>
      <c r="BL443" s="57">
        <v>126</v>
      </c>
      <c r="BM443" s="57">
        <v>-102</v>
      </c>
      <c r="BN443" s="58">
        <v>0.53008286128517823</v>
      </c>
      <c r="BO443" s="58">
        <v>0.39261089804450877</v>
      </c>
      <c r="BP443" s="58">
        <v>0.44193616523772555</v>
      </c>
      <c r="BQ443" s="58">
        <v>0.5042092105049214</v>
      </c>
      <c r="BR443" s="36">
        <v>2.2999999999999998</v>
      </c>
      <c r="BS443" s="36">
        <v>3.75</v>
      </c>
      <c r="BT443" s="36">
        <v>0.28115000000000001</v>
      </c>
      <c r="BU443" s="36">
        <v>0.42945</v>
      </c>
      <c r="BV443" s="36">
        <v>0.48907844387755101</v>
      </c>
      <c r="BW443" s="36">
        <v>0.55137000000000003</v>
      </c>
    </row>
    <row r="444" spans="1:75" s="36" customFormat="1" ht="16.75" customHeight="1" x14ac:dyDescent="0.2">
      <c r="A444" s="36" t="s">
        <v>720</v>
      </c>
      <c r="B444" s="36">
        <v>2025020191</v>
      </c>
      <c r="C444" s="35">
        <v>45962</v>
      </c>
      <c r="D444" s="45" t="s">
        <v>6</v>
      </c>
      <c r="E444" s="36" t="s">
        <v>4</v>
      </c>
      <c r="F444" s="45">
        <v>1</v>
      </c>
      <c r="G444" s="45">
        <v>1</v>
      </c>
      <c r="H444" s="36" t="s">
        <v>46</v>
      </c>
      <c r="I444" s="36" t="s">
        <v>330</v>
      </c>
      <c r="J444" s="46" t="s">
        <v>173</v>
      </c>
      <c r="K444" s="47">
        <v>2.98</v>
      </c>
      <c r="L444" s="48">
        <v>0.15</v>
      </c>
      <c r="M444" s="49">
        <v>0.1</v>
      </c>
      <c r="N444" s="36">
        <v>2.8499999999999899</v>
      </c>
      <c r="O444" s="36">
        <v>2.9999999999999898</v>
      </c>
      <c r="P444" s="70">
        <v>2.8499999999999899</v>
      </c>
      <c r="Q444" s="36">
        <v>2.9999999999999898</v>
      </c>
      <c r="R444" s="50">
        <v>3.3182673858157008</v>
      </c>
      <c r="S444" s="50">
        <v>2.8959004262264036</v>
      </c>
      <c r="T444" s="50">
        <v>3.3182673858157008</v>
      </c>
      <c r="U444" s="50">
        <v>2.8959004262264036</v>
      </c>
      <c r="V444" s="50">
        <v>0.95</v>
      </c>
      <c r="W444" s="50">
        <v>0.95302926576458757</v>
      </c>
      <c r="X444" s="50">
        <v>0.93389904418561875</v>
      </c>
      <c r="Y444" s="50">
        <v>0.99738525938023814</v>
      </c>
      <c r="Z444" s="50">
        <v>0.99</v>
      </c>
      <c r="AA444" s="51">
        <v>1</v>
      </c>
      <c r="AB444" s="51">
        <v>1</v>
      </c>
      <c r="AC444" s="51">
        <v>1</v>
      </c>
      <c r="AD444" s="51">
        <v>1</v>
      </c>
      <c r="AE444" s="51">
        <v>1</v>
      </c>
      <c r="AF444" s="51">
        <v>1</v>
      </c>
      <c r="AG444" s="52">
        <v>1</v>
      </c>
      <c r="AH444" s="52">
        <v>1</v>
      </c>
      <c r="AI444" s="53">
        <v>352</v>
      </c>
      <c r="AJ444" s="53">
        <v>280</v>
      </c>
      <c r="AK444" s="51">
        <v>3.1752535858882154</v>
      </c>
      <c r="AL444" s="51">
        <v>3.1967056558773383</v>
      </c>
      <c r="AM444" s="51">
        <v>2.7577158948256257</v>
      </c>
      <c r="AN444" s="51">
        <v>2.7784435745357423</v>
      </c>
      <c r="AO444" s="51">
        <v>2.7483719570625089</v>
      </c>
      <c r="AP444" s="51">
        <v>2.7661573767977532</v>
      </c>
      <c r="AQ444" s="51">
        <v>2.7301387358773694</v>
      </c>
      <c r="AR444" s="67">
        <v>0</v>
      </c>
      <c r="AS444" s="96"/>
      <c r="AT444" s="54">
        <v>2.7184995453563752</v>
      </c>
      <c r="AU444" s="54">
        <v>2.8537041375259857</v>
      </c>
      <c r="AV444" s="55">
        <v>2.7184995453563752</v>
      </c>
      <c r="AW444" s="55">
        <v>2.8568481186549088</v>
      </c>
      <c r="AX444" s="56">
        <v>-0.13150045464361471</v>
      </c>
      <c r="AY444" s="56">
        <v>-0.14629586247400406</v>
      </c>
      <c r="AZ444" s="56">
        <v>-0.27779631711761876</v>
      </c>
      <c r="BA444" s="56">
        <v>1.4795407830389351E-2</v>
      </c>
      <c r="BB444" s="61">
        <v>111</v>
      </c>
      <c r="BC444" s="57">
        <v>103</v>
      </c>
      <c r="BD444" s="57">
        <v>134</v>
      </c>
      <c r="BE444" s="57">
        <v>164</v>
      </c>
      <c r="BF444" s="95">
        <v>0.47403458261221293</v>
      </c>
      <c r="BG444" s="58">
        <v>0.49231447398506745</v>
      </c>
      <c r="BH444" s="58">
        <v>0.42750324431124465</v>
      </c>
      <c r="BI444" s="58">
        <v>0.37910746582823274</v>
      </c>
      <c r="BJ444" s="57">
        <v>111</v>
      </c>
      <c r="BK444" s="57">
        <v>103</v>
      </c>
      <c r="BL444" s="57">
        <v>134</v>
      </c>
      <c r="BM444" s="57">
        <v>163</v>
      </c>
      <c r="BN444" s="58">
        <v>0.47339155916216297</v>
      </c>
      <c r="BO444" s="58">
        <v>0.49270098551374697</v>
      </c>
      <c r="BP444" s="58">
        <v>0.42800215277838094</v>
      </c>
      <c r="BQ444" s="58">
        <v>0.37959327562189438</v>
      </c>
      <c r="BR444" s="36">
        <v>2.2999999999999998</v>
      </c>
      <c r="BS444" s="36">
        <v>3.8</v>
      </c>
      <c r="BT444" s="36">
        <v>0.27839000000000003</v>
      </c>
      <c r="BU444" s="36">
        <v>0.42292000000000002</v>
      </c>
      <c r="BV444" s="36">
        <v>0.48175697996286398</v>
      </c>
      <c r="BW444" s="36">
        <v>0.54505000000000003</v>
      </c>
    </row>
    <row r="445" spans="1:75" s="36" customFormat="1" ht="16.75" customHeight="1" x14ac:dyDescent="0.2">
      <c r="A445" s="36" t="s">
        <v>721</v>
      </c>
      <c r="B445" s="36">
        <v>2025020191</v>
      </c>
      <c r="C445" s="35">
        <v>45962</v>
      </c>
      <c r="D445" s="45" t="s">
        <v>9</v>
      </c>
      <c r="E445" s="36" t="s">
        <v>28</v>
      </c>
      <c r="F445" s="45">
        <v>1</v>
      </c>
      <c r="G445" s="45">
        <v>1</v>
      </c>
      <c r="H445" s="36" t="s">
        <v>47</v>
      </c>
      <c r="I445" s="36" t="s">
        <v>314</v>
      </c>
      <c r="J445" s="46" t="s">
        <v>167</v>
      </c>
      <c r="K445" s="47">
        <v>2.98</v>
      </c>
      <c r="L445" s="48">
        <v>0.15</v>
      </c>
      <c r="M445" s="49">
        <v>0.1</v>
      </c>
      <c r="N445" s="36">
        <v>2.9999999999999898</v>
      </c>
      <c r="O445" s="36">
        <v>2.8499999999999899</v>
      </c>
      <c r="P445" s="70">
        <v>2.9999999999999898</v>
      </c>
      <c r="Q445" s="36">
        <v>2.8499999999999899</v>
      </c>
      <c r="R445" s="50">
        <v>3.1211404486765355</v>
      </c>
      <c r="S445" s="50">
        <v>2.9083666659380265</v>
      </c>
      <c r="T445" s="50">
        <v>3.1211404486765355</v>
      </c>
      <c r="U445" s="50">
        <v>2.9083666659380265</v>
      </c>
      <c r="V445" s="50">
        <v>1.048</v>
      </c>
      <c r="W445" s="50">
        <v>1.0491546019013618</v>
      </c>
      <c r="X445" s="50">
        <v>0.92540801839786102</v>
      </c>
      <c r="Y445" s="50">
        <v>1.065521337546381</v>
      </c>
      <c r="Z445" s="50">
        <v>0.96499999999999997</v>
      </c>
      <c r="AA445" s="51">
        <v>1</v>
      </c>
      <c r="AB445" s="51">
        <v>1</v>
      </c>
      <c r="AC445" s="51">
        <v>1</v>
      </c>
      <c r="AD445" s="51">
        <v>1</v>
      </c>
      <c r="AE445" s="51">
        <v>1</v>
      </c>
      <c r="AF445" s="51">
        <v>1</v>
      </c>
      <c r="AG445" s="52">
        <v>1</v>
      </c>
      <c r="AH445" s="52">
        <v>1</v>
      </c>
      <c r="AI445" s="53">
        <v>355</v>
      </c>
      <c r="AJ445" s="53">
        <v>313</v>
      </c>
      <c r="AK445" s="51">
        <v>2.9722080729531095</v>
      </c>
      <c r="AL445" s="51">
        <v>2.9945479293116235</v>
      </c>
      <c r="AM445" s="51">
        <v>2.7830191516731437</v>
      </c>
      <c r="AN445" s="51">
        <v>2.8018212788128762</v>
      </c>
      <c r="AO445" s="51">
        <v>2.7064361426497969</v>
      </c>
      <c r="AP445" s="51">
        <v>2.7214567961468568</v>
      </c>
      <c r="AQ445" s="51">
        <v>2.6856134813645838</v>
      </c>
      <c r="AR445" s="67">
        <v>0</v>
      </c>
      <c r="AS445" s="96"/>
      <c r="AT445" s="54">
        <v>2.8537041375259857</v>
      </c>
      <c r="AU445" s="54">
        <v>2.7184995453563752</v>
      </c>
      <c r="AV445" s="55">
        <v>2.8568481186549088</v>
      </c>
      <c r="AW445" s="55">
        <v>2.7184995453563752</v>
      </c>
      <c r="AX445" s="56">
        <v>-0.14629586247400406</v>
      </c>
      <c r="AY445" s="56">
        <v>-0.13150045464361471</v>
      </c>
      <c r="AZ445" s="56">
        <v>-0.27779631711761876</v>
      </c>
      <c r="BA445" s="56">
        <v>-1.4795407830389351E-2</v>
      </c>
      <c r="BB445" s="61">
        <v>-111</v>
      </c>
      <c r="BC445" s="57">
        <v>-103</v>
      </c>
      <c r="BD445" s="57">
        <v>-134</v>
      </c>
      <c r="BE445" s="57">
        <v>-164</v>
      </c>
      <c r="BF445" s="95">
        <v>0.52596541738778702</v>
      </c>
      <c r="BG445" s="58">
        <v>0.50768552601493255</v>
      </c>
      <c r="BH445" s="58">
        <v>0.57249675568875535</v>
      </c>
      <c r="BI445" s="58">
        <v>0.62089253417176726</v>
      </c>
      <c r="BJ445" s="57">
        <v>-111</v>
      </c>
      <c r="BK445" s="57">
        <v>-103</v>
      </c>
      <c r="BL445" s="57">
        <v>-134</v>
      </c>
      <c r="BM445" s="57">
        <v>-163</v>
      </c>
      <c r="BN445" s="58">
        <v>0.52660844083783709</v>
      </c>
      <c r="BO445" s="58">
        <v>0.50729901448625303</v>
      </c>
      <c r="BP445" s="58">
        <v>0.57199784722161906</v>
      </c>
      <c r="BQ445" s="58">
        <v>0.62040672437810562</v>
      </c>
      <c r="BR445" s="36">
        <v>2.2999999999999998</v>
      </c>
      <c r="BS445" s="36">
        <v>3.85</v>
      </c>
      <c r="BT445" s="36">
        <v>0.27081</v>
      </c>
      <c r="BU445" s="36">
        <v>0.41624</v>
      </c>
      <c r="BV445" s="36">
        <v>0.47323123799129102</v>
      </c>
      <c r="BW445" s="36">
        <v>0.53666999999999998</v>
      </c>
    </row>
    <row r="446" spans="1:75" s="36" customFormat="1" ht="16.75" customHeight="1" x14ac:dyDescent="0.2">
      <c r="A446" s="36" t="s">
        <v>722</v>
      </c>
      <c r="B446" s="36">
        <v>2025020192</v>
      </c>
      <c r="C446" s="35">
        <v>45962</v>
      </c>
      <c r="D446" s="45" t="s">
        <v>6</v>
      </c>
      <c r="E446" s="36" t="s">
        <v>14</v>
      </c>
      <c r="F446" s="45">
        <v>1</v>
      </c>
      <c r="G446" s="45">
        <v>1</v>
      </c>
      <c r="H446" s="36" t="s">
        <v>46</v>
      </c>
      <c r="I446" s="36" t="s">
        <v>328</v>
      </c>
      <c r="J446" s="46" t="s">
        <v>155</v>
      </c>
      <c r="K446" s="47">
        <v>2.98</v>
      </c>
      <c r="L446" s="48">
        <v>0.15</v>
      </c>
      <c r="M446" s="49">
        <v>0.1</v>
      </c>
      <c r="N446" s="36">
        <v>2.3999999999999901</v>
      </c>
      <c r="O446" s="36">
        <v>3.8499999999999899</v>
      </c>
      <c r="P446" s="70">
        <v>2.3999999999999901</v>
      </c>
      <c r="Q446" s="36">
        <v>3.8499999999999899</v>
      </c>
      <c r="R446" s="50">
        <v>2.713859739249405</v>
      </c>
      <c r="S446" s="50">
        <v>3.5706751790207818</v>
      </c>
      <c r="T446" s="50">
        <v>2.713859739249405</v>
      </c>
      <c r="U446" s="50">
        <v>3.5706751790207818</v>
      </c>
      <c r="V446" s="50">
        <v>0.95</v>
      </c>
      <c r="W446" s="50">
        <v>0.95302926576458757</v>
      </c>
      <c r="X446" s="50">
        <v>0.93588419684145796</v>
      </c>
      <c r="Y446" s="50">
        <v>1.0850863904799271</v>
      </c>
      <c r="Z446" s="50">
        <v>0.96645247551951841</v>
      </c>
      <c r="AA446" s="51">
        <v>1</v>
      </c>
      <c r="AB446" s="51">
        <v>1</v>
      </c>
      <c r="AC446" s="51">
        <v>1</v>
      </c>
      <c r="AD446" s="51">
        <v>1</v>
      </c>
      <c r="AE446" s="51">
        <v>1</v>
      </c>
      <c r="AF446" s="51">
        <v>1</v>
      </c>
      <c r="AG446" s="52">
        <v>1</v>
      </c>
      <c r="AH446" s="52">
        <v>1</v>
      </c>
      <c r="AI446" s="53">
        <v>344</v>
      </c>
      <c r="AJ446" s="53">
        <v>302</v>
      </c>
      <c r="AK446" s="51">
        <v>2.6376778588826197</v>
      </c>
      <c r="AL446" s="51">
        <v>2.6491051409376376</v>
      </c>
      <c r="AM446" s="51">
        <v>3.4230938968706122</v>
      </c>
      <c r="AN446" s="51">
        <v>3.4452310891931375</v>
      </c>
      <c r="AO446" s="51">
        <v>3.3748141654017312</v>
      </c>
      <c r="AP446" s="51">
        <v>3.3862252204975816</v>
      </c>
      <c r="AQ446" s="51">
        <v>3.3082575705663584</v>
      </c>
      <c r="AR446" s="67">
        <v>0.05</v>
      </c>
      <c r="AS446" s="96"/>
      <c r="AT446" s="54">
        <v>2.3752141939501796</v>
      </c>
      <c r="AU446" s="54">
        <v>3.636811978017024</v>
      </c>
      <c r="AV446" s="55">
        <v>2.3252141939501798</v>
      </c>
      <c r="AW446" s="55">
        <v>3.6908738101923886</v>
      </c>
      <c r="AX446" s="56">
        <v>-2.478580604981051E-2</v>
      </c>
      <c r="AY446" s="56">
        <v>-0.21318802198296583</v>
      </c>
      <c r="AZ446" s="56">
        <v>-0.23797382803277634</v>
      </c>
      <c r="BA446" s="56">
        <v>0.18840221593315531</v>
      </c>
      <c r="BB446" s="61">
        <v>225</v>
      </c>
      <c r="BC446" s="57">
        <v>-128</v>
      </c>
      <c r="BD446" s="57">
        <v>-101</v>
      </c>
      <c r="BE446" s="57">
        <v>126</v>
      </c>
      <c r="BF446" s="95">
        <v>0.30762482970994537</v>
      </c>
      <c r="BG446" s="58">
        <v>0.56170807460355787</v>
      </c>
      <c r="BH446" s="58">
        <v>0.50215366808662421</v>
      </c>
      <c r="BI446" s="58">
        <v>0.44210665302023622</v>
      </c>
      <c r="BJ446" s="57">
        <v>240</v>
      </c>
      <c r="BK446" s="57">
        <v>-129</v>
      </c>
      <c r="BL446" s="57">
        <v>-102</v>
      </c>
      <c r="BM446" s="57">
        <v>125</v>
      </c>
      <c r="BN446" s="58">
        <v>0.29446842240196813</v>
      </c>
      <c r="BO446" s="58">
        <v>0.56335433684915959</v>
      </c>
      <c r="BP446" s="58">
        <v>0.50413406719199272</v>
      </c>
      <c r="BQ446" s="58">
        <v>0.44393654108885272</v>
      </c>
      <c r="BR446" s="36">
        <v>2.2999999999999998</v>
      </c>
      <c r="BS446" s="36">
        <v>3.9</v>
      </c>
      <c r="BT446" s="36">
        <v>0.26349</v>
      </c>
      <c r="BU446" s="36">
        <v>0.40856999999999999</v>
      </c>
      <c r="BV446" s="36">
        <v>0.46501331633698301</v>
      </c>
      <c r="BW446" s="36">
        <v>0.52995000000000003</v>
      </c>
    </row>
    <row r="447" spans="1:75" s="36" customFormat="1" ht="16.75" customHeight="1" x14ac:dyDescent="0.2">
      <c r="A447" s="36" t="s">
        <v>723</v>
      </c>
      <c r="B447" s="36">
        <v>2025020192</v>
      </c>
      <c r="C447" s="35">
        <v>45962</v>
      </c>
      <c r="D447" s="45" t="s">
        <v>9</v>
      </c>
      <c r="E447" s="36" t="s">
        <v>17</v>
      </c>
      <c r="F447" s="45">
        <v>1</v>
      </c>
      <c r="G447" s="45">
        <v>1</v>
      </c>
      <c r="H447" s="36" t="s">
        <v>47</v>
      </c>
      <c r="I447" s="36" t="s">
        <v>429</v>
      </c>
      <c r="J447" s="46" t="s">
        <v>163</v>
      </c>
      <c r="K447" s="47">
        <v>2.98</v>
      </c>
      <c r="L447" s="48">
        <v>0.15</v>
      </c>
      <c r="M447" s="49">
        <v>0.1</v>
      </c>
      <c r="N447" s="36">
        <v>3.8499999999999899</v>
      </c>
      <c r="O447" s="36">
        <v>2.3999999999999901</v>
      </c>
      <c r="P447" s="70">
        <v>3.8499999999999899</v>
      </c>
      <c r="Q447" s="36">
        <v>2.3999999999999901</v>
      </c>
      <c r="R447" s="50">
        <v>3.3055078179930257</v>
      </c>
      <c r="S447" s="50">
        <v>2.8981802740677969</v>
      </c>
      <c r="T447" s="50">
        <v>3.3055078179930257</v>
      </c>
      <c r="U447" s="50">
        <v>2.8981802740677969</v>
      </c>
      <c r="V447" s="50">
        <v>1.048</v>
      </c>
      <c r="W447" s="50">
        <v>1.0491546019013618</v>
      </c>
      <c r="X447" s="50">
        <v>1.1486892271377893</v>
      </c>
      <c r="Y447" s="50">
        <v>0.88512679828275831</v>
      </c>
      <c r="Z447" s="50">
        <v>0.98168943829015631</v>
      </c>
      <c r="AA447" s="51">
        <v>0.98</v>
      </c>
      <c r="AB447" s="51">
        <v>1.01</v>
      </c>
      <c r="AC447" s="51">
        <v>1</v>
      </c>
      <c r="AD447" s="51">
        <v>1</v>
      </c>
      <c r="AE447" s="51">
        <v>1</v>
      </c>
      <c r="AF447" s="51">
        <v>1</v>
      </c>
      <c r="AG447" s="52">
        <v>1</v>
      </c>
      <c r="AH447" s="52">
        <v>1</v>
      </c>
      <c r="AI447" s="53">
        <v>351</v>
      </c>
      <c r="AJ447" s="53">
        <v>309</v>
      </c>
      <c r="AK447" s="51">
        <v>3.2335574436301826</v>
      </c>
      <c r="AL447" s="51">
        <v>3.244349999784609</v>
      </c>
      <c r="AM447" s="51">
        <v>2.7889349065875448</v>
      </c>
      <c r="AN447" s="51">
        <v>2.8053217117095826</v>
      </c>
      <c r="AO447" s="51">
        <v>2.7402043093284907</v>
      </c>
      <c r="AP447" s="51">
        <v>2.7559406077262012</v>
      </c>
      <c r="AQ447" s="51">
        <v>2.7378679418757366</v>
      </c>
      <c r="AR447" s="67">
        <v>-0.05</v>
      </c>
      <c r="AS447" s="96"/>
      <c r="AT447" s="54">
        <v>3.636811978017024</v>
      </c>
      <c r="AU447" s="54">
        <v>2.3752141939501796</v>
      </c>
      <c r="AV447" s="55">
        <v>3.6908738101923886</v>
      </c>
      <c r="AW447" s="55">
        <v>2.3252141939501798</v>
      </c>
      <c r="AX447" s="56">
        <v>-0.21318802198296583</v>
      </c>
      <c r="AY447" s="56">
        <v>-2.478580604981051E-2</v>
      </c>
      <c r="AZ447" s="56">
        <v>-0.23797382803277634</v>
      </c>
      <c r="BA447" s="56">
        <v>-0.18840221593315531</v>
      </c>
      <c r="BB447" s="61">
        <v>-225</v>
      </c>
      <c r="BC447" s="57">
        <v>128</v>
      </c>
      <c r="BD447" s="57">
        <v>101</v>
      </c>
      <c r="BE447" s="57">
        <v>-126</v>
      </c>
      <c r="BF447" s="95">
        <v>0.69237517029005469</v>
      </c>
      <c r="BG447" s="58">
        <v>0.43829192539644213</v>
      </c>
      <c r="BH447" s="58">
        <v>0.49784633191337579</v>
      </c>
      <c r="BI447" s="58">
        <v>0.55789334697976378</v>
      </c>
      <c r="BJ447" s="57">
        <v>-240</v>
      </c>
      <c r="BK447" s="57">
        <v>129</v>
      </c>
      <c r="BL447" s="57">
        <v>102</v>
      </c>
      <c r="BM447" s="57">
        <v>-125</v>
      </c>
      <c r="BN447" s="58">
        <v>0.70553157759803187</v>
      </c>
      <c r="BO447" s="58">
        <v>0.43664566315084041</v>
      </c>
      <c r="BP447" s="58">
        <v>0.49586593280800723</v>
      </c>
      <c r="BQ447" s="58">
        <v>0.55606345891114728</v>
      </c>
      <c r="BR447" s="36">
        <v>2.2999999999999998</v>
      </c>
      <c r="BS447" s="36">
        <v>3.95</v>
      </c>
      <c r="BT447" s="36">
        <v>0.26069999999999999</v>
      </c>
      <c r="BU447" s="36">
        <v>0.39832000000000001</v>
      </c>
      <c r="BV447" s="36">
        <v>0.45346600029599599</v>
      </c>
      <c r="BW447" s="36">
        <v>0.51993</v>
      </c>
    </row>
    <row r="448" spans="1:75" s="36" customFormat="1" ht="16.75" customHeight="1" x14ac:dyDescent="0.2">
      <c r="A448" s="36" t="s">
        <v>724</v>
      </c>
      <c r="B448" s="36">
        <v>2025020193</v>
      </c>
      <c r="C448" s="35">
        <v>45962</v>
      </c>
      <c r="D448" s="45" t="s">
        <v>6</v>
      </c>
      <c r="E448" s="36" t="s">
        <v>20</v>
      </c>
      <c r="F448" s="45">
        <v>1</v>
      </c>
      <c r="G448" s="45">
        <v>2</v>
      </c>
      <c r="H448" s="36" t="s">
        <v>36</v>
      </c>
      <c r="I448" s="36" t="s">
        <v>334</v>
      </c>
      <c r="J448" s="46" t="s">
        <v>177</v>
      </c>
      <c r="K448" s="47">
        <v>2.98</v>
      </c>
      <c r="L448" s="48">
        <v>0.15</v>
      </c>
      <c r="M448" s="49">
        <v>0.1</v>
      </c>
      <c r="N448" s="36">
        <v>2.94999999999999</v>
      </c>
      <c r="O448" s="36">
        <v>2.5999999999999899</v>
      </c>
      <c r="P448" s="70">
        <v>2.94999999999999</v>
      </c>
      <c r="Q448" s="36">
        <v>2.5999999999999899</v>
      </c>
      <c r="R448" s="50">
        <v>2.8998551219860369</v>
      </c>
      <c r="S448" s="50">
        <v>2.8895275941617533</v>
      </c>
      <c r="T448" s="50">
        <v>2.8998551219860369</v>
      </c>
      <c r="U448" s="50">
        <v>2.8895275941617533</v>
      </c>
      <c r="V448" s="50">
        <v>0.97</v>
      </c>
      <c r="W448" s="50">
        <v>0.95751047349149665</v>
      </c>
      <c r="X448" s="50">
        <v>1.0656029600279868</v>
      </c>
      <c r="Y448" s="50">
        <v>0.89766719766560776</v>
      </c>
      <c r="Z448" s="50">
        <v>0.9736774565034757</v>
      </c>
      <c r="AA448" s="51">
        <v>0.99</v>
      </c>
      <c r="AB448" s="51">
        <v>1</v>
      </c>
      <c r="AC448" s="51">
        <v>1</v>
      </c>
      <c r="AD448" s="51">
        <v>1</v>
      </c>
      <c r="AE448" s="51">
        <v>1</v>
      </c>
      <c r="AF448" s="51">
        <v>1</v>
      </c>
      <c r="AG448" s="52">
        <v>1</v>
      </c>
      <c r="AH448" s="52">
        <v>1</v>
      </c>
      <c r="AI448" s="53">
        <v>350</v>
      </c>
      <c r="AJ448" s="53">
        <v>308</v>
      </c>
      <c r="AK448" s="51">
        <v>3.0075769209996377</v>
      </c>
      <c r="AL448" s="51">
        <v>2.9914186511475975</v>
      </c>
      <c r="AM448" s="51">
        <v>2.8960225745347659</v>
      </c>
      <c r="AN448" s="51">
        <v>2.8950483274788139</v>
      </c>
      <c r="AO448" s="51">
        <v>2.811889706863008</v>
      </c>
      <c r="AP448" s="51">
        <v>2.8121264325905604</v>
      </c>
      <c r="AQ448" s="51">
        <v>2.8197918943496583</v>
      </c>
      <c r="AR448" s="67">
        <v>0</v>
      </c>
      <c r="AS448" s="96"/>
      <c r="AT448" s="54">
        <v>3.0684980696212447</v>
      </c>
      <c r="AU448" s="54">
        <v>2.6186888462645794</v>
      </c>
      <c r="AV448" s="55">
        <v>3.0684980696212447</v>
      </c>
      <c r="AW448" s="55">
        <v>2.6058441902420042</v>
      </c>
      <c r="AX448" s="56">
        <v>0.11849806962125475</v>
      </c>
      <c r="AY448" s="56">
        <v>1.8688846264589554E-2</v>
      </c>
      <c r="AZ448" s="56">
        <v>0.13718691588584431</v>
      </c>
      <c r="BA448" s="56">
        <v>9.98092233566652E-2</v>
      </c>
      <c r="BB448" s="61">
        <v>-136</v>
      </c>
      <c r="BC448" s="57">
        <v>-104</v>
      </c>
      <c r="BD448" s="57">
        <v>124</v>
      </c>
      <c r="BE448" s="57">
        <v>153</v>
      </c>
      <c r="BF448" s="95">
        <v>0.57563609118597525</v>
      </c>
      <c r="BG448" s="58">
        <v>0.50973915148489912</v>
      </c>
      <c r="BH448" s="58">
        <v>0.44675151669739754</v>
      </c>
      <c r="BI448" s="58">
        <v>0.39588704675941488</v>
      </c>
      <c r="BJ448" s="57">
        <v>-136</v>
      </c>
      <c r="BK448" s="57">
        <v>-103</v>
      </c>
      <c r="BL448" s="57">
        <v>125</v>
      </c>
      <c r="BM448" s="57">
        <v>154</v>
      </c>
      <c r="BN448" s="58">
        <v>0.57698122105969396</v>
      </c>
      <c r="BO448" s="58">
        <v>0.50777085226483243</v>
      </c>
      <c r="BP448" s="58">
        <v>0.44450944362649247</v>
      </c>
      <c r="BQ448" s="58">
        <v>0.3938831881741075</v>
      </c>
      <c r="BR448" s="36">
        <v>2.2999999999999998</v>
      </c>
      <c r="BS448" s="36">
        <v>4</v>
      </c>
      <c r="BT448" s="36">
        <v>0.25484000000000001</v>
      </c>
      <c r="BU448" s="36">
        <v>0.39256999999999997</v>
      </c>
      <c r="BV448" s="36">
        <v>0.44582869602743702</v>
      </c>
      <c r="BW448" s="36">
        <v>0.51202999999999999</v>
      </c>
    </row>
    <row r="449" spans="1:75" s="36" customFormat="1" ht="16.75" customHeight="1" x14ac:dyDescent="0.2">
      <c r="A449" s="36" t="s">
        <v>725</v>
      </c>
      <c r="B449" s="36">
        <v>2025020193</v>
      </c>
      <c r="C449" s="35">
        <v>45962</v>
      </c>
      <c r="D449" s="45" t="s">
        <v>9</v>
      </c>
      <c r="E449" s="36" t="s">
        <v>13</v>
      </c>
      <c r="F449" s="45">
        <v>2</v>
      </c>
      <c r="G449" s="45">
        <v>1</v>
      </c>
      <c r="H449" s="36" t="s">
        <v>38</v>
      </c>
      <c r="I449" s="36" t="s">
        <v>376</v>
      </c>
      <c r="J449" s="46" t="s">
        <v>184</v>
      </c>
      <c r="K449" s="47">
        <v>2.98</v>
      </c>
      <c r="L449" s="48">
        <v>0.15</v>
      </c>
      <c r="M449" s="49">
        <v>0.1</v>
      </c>
      <c r="N449" s="36">
        <v>2.5999999999999899</v>
      </c>
      <c r="O449" s="36">
        <v>2.94999999999999</v>
      </c>
      <c r="P449" s="70">
        <v>2.5999999999999899</v>
      </c>
      <c r="Q449" s="36">
        <v>2.94999999999999</v>
      </c>
      <c r="R449" s="50">
        <v>2.6423583646413284</v>
      </c>
      <c r="S449" s="50">
        <v>3.123614418253994</v>
      </c>
      <c r="T449" s="50">
        <v>2.6423583646413284</v>
      </c>
      <c r="U449" s="50">
        <v>3.123614418253994</v>
      </c>
      <c r="V449" s="50">
        <v>1.0449999999999999</v>
      </c>
      <c r="W449" s="50">
        <v>1.0398742800952707</v>
      </c>
      <c r="X449" s="50">
        <v>0.97181965588414965</v>
      </c>
      <c r="Y449" s="50">
        <v>1.0092540003354489</v>
      </c>
      <c r="Z449" s="50">
        <v>0.98715509184387118</v>
      </c>
      <c r="AA449" s="51">
        <v>0.99</v>
      </c>
      <c r="AB449" s="51">
        <v>1.01</v>
      </c>
      <c r="AC449" s="51">
        <v>1</v>
      </c>
      <c r="AD449" s="51">
        <v>1</v>
      </c>
      <c r="AE449" s="51">
        <v>1</v>
      </c>
      <c r="AF449" s="51">
        <v>1</v>
      </c>
      <c r="AG449" s="52">
        <v>1</v>
      </c>
      <c r="AH449" s="52">
        <v>1</v>
      </c>
      <c r="AI449" s="53">
        <v>329</v>
      </c>
      <c r="AJ449" s="53">
        <v>287</v>
      </c>
      <c r="AK449" s="51">
        <v>2.675048249043511</v>
      </c>
      <c r="AL449" s="51">
        <v>2.6701447663831837</v>
      </c>
      <c r="AM449" s="51">
        <v>3.1754968208834007</v>
      </c>
      <c r="AN449" s="51">
        <v>3.1677144604889897</v>
      </c>
      <c r="AO449" s="51">
        <v>3.1213450817767185</v>
      </c>
      <c r="AP449" s="51">
        <v>3.1156671012006649</v>
      </c>
      <c r="AQ449" s="51">
        <v>3.1347078558690744</v>
      </c>
      <c r="AR449" s="67">
        <v>0</v>
      </c>
      <c r="AS449" s="96"/>
      <c r="AT449" s="54">
        <v>2.6186888462645794</v>
      </c>
      <c r="AU449" s="54">
        <v>3.0684980696212447</v>
      </c>
      <c r="AV449" s="55">
        <v>2.6058441902420042</v>
      </c>
      <c r="AW449" s="55">
        <v>3.0684980696212447</v>
      </c>
      <c r="AX449" s="56">
        <v>1.8688846264589554E-2</v>
      </c>
      <c r="AY449" s="56">
        <v>0.11849806962125475</v>
      </c>
      <c r="AZ449" s="56">
        <v>0.13718691588584431</v>
      </c>
      <c r="BA449" s="56">
        <v>-9.98092233566652E-2</v>
      </c>
      <c r="BB449" s="61">
        <v>136</v>
      </c>
      <c r="BC449" s="57">
        <v>104</v>
      </c>
      <c r="BD449" s="57">
        <v>-124</v>
      </c>
      <c r="BE449" s="57">
        <v>-153</v>
      </c>
      <c r="BF449" s="95">
        <v>0.42436390881402475</v>
      </c>
      <c r="BG449" s="58">
        <v>0.49026084851510088</v>
      </c>
      <c r="BH449" s="58">
        <v>0.55324848330260246</v>
      </c>
      <c r="BI449" s="58">
        <v>0.60411295324058512</v>
      </c>
      <c r="BJ449" s="57">
        <v>136</v>
      </c>
      <c r="BK449" s="57">
        <v>103</v>
      </c>
      <c r="BL449" s="57">
        <v>-125</v>
      </c>
      <c r="BM449" s="57">
        <v>-154</v>
      </c>
      <c r="BN449" s="58">
        <v>0.42301877894030604</v>
      </c>
      <c r="BO449" s="58">
        <v>0.49222914773516757</v>
      </c>
      <c r="BP449" s="58">
        <v>0.55549055637350753</v>
      </c>
      <c r="BQ449" s="58">
        <v>0.6061168118258925</v>
      </c>
      <c r="BR449" s="36">
        <v>2.2999999999999998</v>
      </c>
      <c r="BS449" s="36">
        <v>4.05</v>
      </c>
      <c r="BT449" s="36">
        <v>0.24893999999999999</v>
      </c>
      <c r="BU449" s="36">
        <v>0.38589000000000001</v>
      </c>
      <c r="BV449" s="36">
        <v>0.43969554368013802</v>
      </c>
      <c r="BW449" s="36">
        <v>0.50826000000000005</v>
      </c>
    </row>
    <row r="450" spans="1:75" s="36" customFormat="1" ht="16.75" customHeight="1" x14ac:dyDescent="0.2">
      <c r="A450" s="36" t="s">
        <v>726</v>
      </c>
      <c r="B450" s="36">
        <v>2025020194</v>
      </c>
      <c r="C450" s="35">
        <v>45963</v>
      </c>
      <c r="D450" s="45" t="s">
        <v>6</v>
      </c>
      <c r="E450" s="36" t="s">
        <v>41</v>
      </c>
      <c r="F450" s="45">
        <v>2</v>
      </c>
      <c r="G450" s="45">
        <v>2</v>
      </c>
      <c r="H450" s="36" t="s">
        <v>8</v>
      </c>
      <c r="I450" s="36" t="s">
        <v>402</v>
      </c>
      <c r="J450" s="46" t="s">
        <v>188</v>
      </c>
      <c r="K450" s="47">
        <v>2.98</v>
      </c>
      <c r="L450" s="48">
        <v>0.15</v>
      </c>
      <c r="M450" s="49">
        <v>0.1</v>
      </c>
      <c r="N450" s="36">
        <v>3.0499999999999901</v>
      </c>
      <c r="O450" s="36">
        <v>3.0999999999999899</v>
      </c>
      <c r="P450" s="70">
        <v>3.0499999999999901</v>
      </c>
      <c r="Q450" s="36">
        <v>3.0999999999999899</v>
      </c>
      <c r="R450" s="50">
        <v>3.3993066099725673</v>
      </c>
      <c r="S450" s="50">
        <v>2.7519709256698497</v>
      </c>
      <c r="T450" s="50">
        <v>3.3993066099725673</v>
      </c>
      <c r="U450" s="50">
        <v>2.7519709256698497</v>
      </c>
      <c r="V450" s="50">
        <v>0.96</v>
      </c>
      <c r="W450" s="50">
        <v>0.95702751457800772</v>
      </c>
      <c r="X450" s="50">
        <v>0.95666305174601973</v>
      </c>
      <c r="Y450" s="50">
        <v>1.0486492356503818</v>
      </c>
      <c r="Z450" s="50">
        <v>1.04</v>
      </c>
      <c r="AA450" s="51">
        <v>1</v>
      </c>
      <c r="AB450" s="51">
        <v>1</v>
      </c>
      <c r="AC450" s="51">
        <v>1</v>
      </c>
      <c r="AD450" s="51">
        <v>1</v>
      </c>
      <c r="AE450" s="51">
        <v>1</v>
      </c>
      <c r="AF450" s="51">
        <v>1</v>
      </c>
      <c r="AG450" s="52">
        <v>1</v>
      </c>
      <c r="AH450" s="52">
        <v>1</v>
      </c>
      <c r="AI450" s="53">
        <v>339</v>
      </c>
      <c r="AJ450" s="53">
        <v>217</v>
      </c>
      <c r="AK450" s="51">
        <v>3.1854800627520996</v>
      </c>
      <c r="AL450" s="51">
        <v>3.2175540448351696</v>
      </c>
      <c r="AM450" s="51">
        <v>2.8321507363177778</v>
      </c>
      <c r="AN450" s="51">
        <v>2.8201237647205883</v>
      </c>
      <c r="AO450" s="51">
        <v>3.1182012816419071</v>
      </c>
      <c r="AP450" s="51">
        <v>3.0797785538001179</v>
      </c>
      <c r="AQ450" s="51">
        <v>2.9454367657704892</v>
      </c>
      <c r="AR450" s="67">
        <v>0.02</v>
      </c>
      <c r="AS450" s="96"/>
      <c r="AT450" s="54">
        <v>2.8870231582845012</v>
      </c>
      <c r="AU450" s="54">
        <v>3.1536700884415048</v>
      </c>
      <c r="AV450" s="55">
        <v>2.8670231582845012</v>
      </c>
      <c r="AW450" s="55">
        <v>3.1903197816118087</v>
      </c>
      <c r="AX450" s="56">
        <v>-0.16297684171548887</v>
      </c>
      <c r="AY450" s="56">
        <v>5.3670088441514885E-2</v>
      </c>
      <c r="AZ450" s="56">
        <v>-0.10930675327397399</v>
      </c>
      <c r="BA450" s="56">
        <v>-0.21664693015700376</v>
      </c>
      <c r="BB450" s="61">
        <v>120</v>
      </c>
      <c r="BC450" s="57">
        <v>-131</v>
      </c>
      <c r="BD450" s="57">
        <v>-105</v>
      </c>
      <c r="BE450" s="57">
        <v>121</v>
      </c>
      <c r="BF450" s="95">
        <v>0.45435559961036681</v>
      </c>
      <c r="BG450" s="58">
        <v>0.56703509210868619</v>
      </c>
      <c r="BH450" s="58">
        <v>0.51141723929415683</v>
      </c>
      <c r="BI450" s="58">
        <v>0.45320200373449127</v>
      </c>
      <c r="BJ450" s="57">
        <v>124</v>
      </c>
      <c r="BK450" s="57">
        <v>-133</v>
      </c>
      <c r="BL450" s="57">
        <v>-106</v>
      </c>
      <c r="BM450" s="57">
        <v>119</v>
      </c>
      <c r="BN450" s="58">
        <v>0.4457670270821541</v>
      </c>
      <c r="BO450" s="58">
        <v>0.57016132703935074</v>
      </c>
      <c r="BP450" s="58">
        <v>0.5147700183465489</v>
      </c>
      <c r="BQ450" s="58">
        <v>0.45600798144053123</v>
      </c>
      <c r="BR450" s="36">
        <v>2.2999999999999998</v>
      </c>
      <c r="BS450" s="36">
        <v>4.0999999999999996</v>
      </c>
      <c r="BT450" s="36">
        <v>0.24424999999999999</v>
      </c>
      <c r="BU450" s="36">
        <v>0.37735999999999997</v>
      </c>
      <c r="BV450" s="36">
        <v>0.42952592339650503</v>
      </c>
      <c r="BW450" s="36">
        <v>0.49880999999999998</v>
      </c>
    </row>
    <row r="451" spans="1:75" s="36" customFormat="1" ht="16.75" customHeight="1" x14ac:dyDescent="0.2">
      <c r="A451" s="36" t="s">
        <v>727</v>
      </c>
      <c r="B451" s="36">
        <v>2025020194</v>
      </c>
      <c r="C451" s="35">
        <v>45963</v>
      </c>
      <c r="D451" s="45" t="s">
        <v>9</v>
      </c>
      <c r="E451" s="36" t="s">
        <v>15</v>
      </c>
      <c r="F451" s="45">
        <v>2</v>
      </c>
      <c r="G451" s="45">
        <v>2</v>
      </c>
      <c r="H451" s="36" t="s">
        <v>11</v>
      </c>
      <c r="I451" s="36" t="s">
        <v>358</v>
      </c>
      <c r="J451" s="46" t="s">
        <v>191</v>
      </c>
      <c r="K451" s="47">
        <v>2.98</v>
      </c>
      <c r="L451" s="48">
        <v>0.15</v>
      </c>
      <c r="M451" s="49">
        <v>0.1</v>
      </c>
      <c r="N451" s="36">
        <v>3.0999999999999899</v>
      </c>
      <c r="O451" s="36">
        <v>3.0499999999999901</v>
      </c>
      <c r="P451" s="70">
        <v>3.0999999999999899</v>
      </c>
      <c r="Q451" s="36">
        <v>3.0499999999999901</v>
      </c>
      <c r="R451" s="50">
        <v>3.0365048967109907</v>
      </c>
      <c r="S451" s="50">
        <v>3.0422206682629462</v>
      </c>
      <c r="T451" s="50">
        <v>3.0365048967109907</v>
      </c>
      <c r="U451" s="50">
        <v>3.0422206682629462</v>
      </c>
      <c r="V451" s="50">
        <v>1.0275000000000001</v>
      </c>
      <c r="W451" s="50">
        <v>1.0328904656929507</v>
      </c>
      <c r="X451" s="50">
        <v>0.9503861531267711</v>
      </c>
      <c r="Y451" s="50">
        <v>1.0689530411919796</v>
      </c>
      <c r="Z451" s="50">
        <v>0.98</v>
      </c>
      <c r="AA451" s="51">
        <v>1</v>
      </c>
      <c r="AB451" s="51">
        <v>1</v>
      </c>
      <c r="AC451" s="51">
        <v>1</v>
      </c>
      <c r="AD451" s="51">
        <v>1</v>
      </c>
      <c r="AE451" s="51">
        <v>1</v>
      </c>
      <c r="AF451" s="51">
        <v>1</v>
      </c>
      <c r="AG451" s="52">
        <v>1</v>
      </c>
      <c r="AH451" s="52">
        <v>1</v>
      </c>
      <c r="AI451" s="53">
        <v>324</v>
      </c>
      <c r="AJ451" s="53">
        <v>282</v>
      </c>
      <c r="AK451" s="51">
        <v>3.1249747222381377</v>
      </c>
      <c r="AL451" s="51">
        <v>3.1117042484090658</v>
      </c>
      <c r="AM451" s="51">
        <v>2.8508558942031388</v>
      </c>
      <c r="AN451" s="51">
        <v>2.8795606103121099</v>
      </c>
      <c r="AO451" s="51">
        <v>2.8625748166539373</v>
      </c>
      <c r="AP451" s="51">
        <v>2.8803950323904997</v>
      </c>
      <c r="AQ451" s="51">
        <v>2.7938387763190762</v>
      </c>
      <c r="AR451" s="67">
        <v>-0.02</v>
      </c>
      <c r="AS451" s="96"/>
      <c r="AT451" s="54">
        <v>3.1536700884415048</v>
      </c>
      <c r="AU451" s="54">
        <v>2.8870231582845012</v>
      </c>
      <c r="AV451" s="55">
        <v>3.1903197816118087</v>
      </c>
      <c r="AW451" s="55">
        <v>2.8670231582845012</v>
      </c>
      <c r="AX451" s="56">
        <v>5.3670088441514885E-2</v>
      </c>
      <c r="AY451" s="56">
        <v>-0.16297684171548887</v>
      </c>
      <c r="AZ451" s="56">
        <v>-0.10930675327397399</v>
      </c>
      <c r="BA451" s="56">
        <v>0.21664693015700376</v>
      </c>
      <c r="BB451" s="61">
        <v>-120</v>
      </c>
      <c r="BC451" s="57">
        <v>131</v>
      </c>
      <c r="BD451" s="57">
        <v>105</v>
      </c>
      <c r="BE451" s="57">
        <v>-121</v>
      </c>
      <c r="BF451" s="95">
        <v>0.54564440038963324</v>
      </c>
      <c r="BG451" s="58">
        <v>0.43296490789131375</v>
      </c>
      <c r="BH451" s="58">
        <v>0.48858276070584317</v>
      </c>
      <c r="BI451" s="58">
        <v>0.54679799626550873</v>
      </c>
      <c r="BJ451" s="57">
        <v>-124</v>
      </c>
      <c r="BK451" s="57">
        <v>133</v>
      </c>
      <c r="BL451" s="57">
        <v>106</v>
      </c>
      <c r="BM451" s="57">
        <v>-119</v>
      </c>
      <c r="BN451" s="58">
        <v>0.5542329729178459</v>
      </c>
      <c r="BO451" s="58">
        <v>0.42983867296064926</v>
      </c>
      <c r="BP451" s="58">
        <v>0.48522998165345105</v>
      </c>
      <c r="BQ451" s="58">
        <v>0.54399201855946877</v>
      </c>
      <c r="BR451" s="36">
        <v>2.2999999999999998</v>
      </c>
      <c r="BS451" s="36">
        <v>4.1500000000000004</v>
      </c>
      <c r="BT451" s="36">
        <v>0.23957000000000001</v>
      </c>
      <c r="BU451" s="36">
        <v>0.36879000000000001</v>
      </c>
      <c r="BV451" s="36">
        <v>0.42006765915277899</v>
      </c>
      <c r="BW451" s="36">
        <v>0.49086000000000002</v>
      </c>
    </row>
    <row r="452" spans="1:75" s="36" customFormat="1" ht="16.75" customHeight="1" x14ac:dyDescent="0.2">
      <c r="A452" s="36" t="s">
        <v>728</v>
      </c>
      <c r="B452" s="36">
        <v>2025020195</v>
      </c>
      <c r="C452" s="35">
        <v>45963</v>
      </c>
      <c r="D452" s="45" t="s">
        <v>6</v>
      </c>
      <c r="E452" s="36" t="s">
        <v>32</v>
      </c>
      <c r="F452" s="45">
        <v>0</v>
      </c>
      <c r="G452" s="45">
        <v>1</v>
      </c>
      <c r="H452" s="36" t="s">
        <v>26</v>
      </c>
      <c r="I452" s="36" t="s">
        <v>354</v>
      </c>
      <c r="J452" s="46" t="s">
        <v>159</v>
      </c>
      <c r="K452" s="47">
        <v>2.98</v>
      </c>
      <c r="L452" s="48">
        <v>0.15</v>
      </c>
      <c r="M452" s="49">
        <v>0.1</v>
      </c>
      <c r="N452" s="36">
        <v>3.19999999999999</v>
      </c>
      <c r="O452" s="36">
        <v>3.3499999999999899</v>
      </c>
      <c r="P452" s="70">
        <v>3.19999999999999</v>
      </c>
      <c r="Q452" s="36">
        <v>3.3499999999999899</v>
      </c>
      <c r="R452" s="50">
        <v>3.1061769603452882</v>
      </c>
      <c r="S452" s="50">
        <v>3.1242650353587158</v>
      </c>
      <c r="T452" s="50">
        <v>3.1061769603452882</v>
      </c>
      <c r="U452" s="50">
        <v>3.1242650353587158</v>
      </c>
      <c r="V452" s="50">
        <v>0.95</v>
      </c>
      <c r="W452" s="50">
        <v>0.92554174501717079</v>
      </c>
      <c r="X452" s="50">
        <v>1.0804538641710384</v>
      </c>
      <c r="Y452" s="50">
        <v>0.98986581727930922</v>
      </c>
      <c r="Z452" s="50">
        <v>1.01</v>
      </c>
      <c r="AA452" s="51">
        <v>1</v>
      </c>
      <c r="AB452" s="51">
        <v>1</v>
      </c>
      <c r="AC452" s="51">
        <v>1</v>
      </c>
      <c r="AD452" s="51">
        <v>1</v>
      </c>
      <c r="AE452" s="51">
        <v>1</v>
      </c>
      <c r="AF452" s="51">
        <v>1</v>
      </c>
      <c r="AG452" s="52">
        <v>1</v>
      </c>
      <c r="AH452" s="52">
        <v>1</v>
      </c>
      <c r="AI452" s="53">
        <v>375</v>
      </c>
      <c r="AJ452" s="53">
        <v>291</v>
      </c>
      <c r="AK452" s="51">
        <v>3.1009311052910693</v>
      </c>
      <c r="AL452" s="51">
        <v>3.1017179835492024</v>
      </c>
      <c r="AM452" s="51">
        <v>3.1422666623479758</v>
      </c>
      <c r="AN452" s="51">
        <v>3.1395664182995868</v>
      </c>
      <c r="AO452" s="51">
        <v>3.2395308481493856</v>
      </c>
      <c r="AP452" s="51">
        <v>3.2269273737838233</v>
      </c>
      <c r="AQ452" s="51">
        <v>3.1736893289714554</v>
      </c>
      <c r="AR452" s="67">
        <v>-0.03</v>
      </c>
      <c r="AS452" s="96"/>
      <c r="AT452" s="54">
        <v>3.2490156943113426</v>
      </c>
      <c r="AU452" s="54">
        <v>3.3286029104836001</v>
      </c>
      <c r="AV452" s="55">
        <v>3.2790156943113424</v>
      </c>
      <c r="AW452" s="55">
        <v>3.3693022838112276</v>
      </c>
      <c r="AX452" s="56">
        <v>4.9015694311352664E-2</v>
      </c>
      <c r="AY452" s="56">
        <v>-2.1397089516389745E-2</v>
      </c>
      <c r="AZ452" s="56">
        <v>2.761860479496292E-2</v>
      </c>
      <c r="BA452" s="56">
        <v>7.0412783827742409E-2</v>
      </c>
      <c r="BB452" s="61">
        <v>108</v>
      </c>
      <c r="BC452" s="57">
        <v>-186</v>
      </c>
      <c r="BD452" s="57">
        <v>-155</v>
      </c>
      <c r="BE452" s="57">
        <v>-118</v>
      </c>
      <c r="BF452" s="95">
        <v>0.48169060431675548</v>
      </c>
      <c r="BG452" s="58">
        <v>0.65022556822082478</v>
      </c>
      <c r="BH452" s="58">
        <v>0.60754573134745815</v>
      </c>
      <c r="BI452" s="58">
        <v>0.54147773925729703</v>
      </c>
      <c r="BJ452" s="57">
        <v>107</v>
      </c>
      <c r="BK452" s="57">
        <v>-193</v>
      </c>
      <c r="BL452" s="57">
        <v>-162</v>
      </c>
      <c r="BM452" s="57">
        <v>-123</v>
      </c>
      <c r="BN452" s="58">
        <v>0.48250070954725605</v>
      </c>
      <c r="BO452" s="58">
        <v>0.65926383972521085</v>
      </c>
      <c r="BP452" s="58">
        <v>0.61784365880793524</v>
      </c>
      <c r="BQ452" s="58">
        <v>0.55088246298031396</v>
      </c>
      <c r="BR452" s="36">
        <v>2.2999999999999998</v>
      </c>
      <c r="BS452" s="36">
        <v>4.2</v>
      </c>
      <c r="BT452" s="36">
        <v>0.23419999999999999</v>
      </c>
      <c r="BU452" s="36">
        <v>0.36320000000000002</v>
      </c>
      <c r="BV452" s="36">
        <v>0.413342589536696</v>
      </c>
      <c r="BW452" s="36">
        <v>0.48451</v>
      </c>
    </row>
    <row r="453" spans="1:75" s="36" customFormat="1" ht="16.75" customHeight="1" x14ac:dyDescent="0.2">
      <c r="A453" s="36" t="s">
        <v>729</v>
      </c>
      <c r="B453" s="36">
        <v>2025020195</v>
      </c>
      <c r="C453" s="35">
        <v>45963</v>
      </c>
      <c r="D453" s="45" t="s">
        <v>9</v>
      </c>
      <c r="E453" s="36" t="s">
        <v>37</v>
      </c>
      <c r="F453" s="45">
        <v>1</v>
      </c>
      <c r="G453" s="45">
        <v>0</v>
      </c>
      <c r="H453" s="36" t="s">
        <v>27</v>
      </c>
      <c r="I453" s="36" t="s">
        <v>489</v>
      </c>
      <c r="J453" s="46" t="s">
        <v>176</v>
      </c>
      <c r="K453" s="47">
        <v>2.98</v>
      </c>
      <c r="L453" s="48">
        <v>0.15</v>
      </c>
      <c r="M453" s="49">
        <v>0.1</v>
      </c>
      <c r="N453" s="36">
        <v>3.3499999999999899</v>
      </c>
      <c r="O453" s="36">
        <v>3.19999999999999</v>
      </c>
      <c r="P453" s="70">
        <v>3.3499999999999899</v>
      </c>
      <c r="Q453" s="36">
        <v>3.19999999999999</v>
      </c>
      <c r="R453" s="50">
        <v>2.9329011235885192</v>
      </c>
      <c r="S453" s="50">
        <v>3.2574513746510103</v>
      </c>
      <c r="T453" s="50">
        <v>2.9329011235885192</v>
      </c>
      <c r="U453" s="50">
        <v>3.2574513746510103</v>
      </c>
      <c r="V453" s="50">
        <v>1.05</v>
      </c>
      <c r="W453" s="50">
        <v>1.0725047827848808</v>
      </c>
      <c r="X453" s="50">
        <v>1.0544519001167705</v>
      </c>
      <c r="Y453" s="50">
        <v>1.040580907815795</v>
      </c>
      <c r="Z453" s="50">
        <v>1.02</v>
      </c>
      <c r="AA453" s="51">
        <v>1</v>
      </c>
      <c r="AB453" s="51">
        <v>1.01</v>
      </c>
      <c r="AC453" s="51">
        <v>1</v>
      </c>
      <c r="AD453" s="51">
        <v>1</v>
      </c>
      <c r="AE453" s="51">
        <v>1</v>
      </c>
      <c r="AF453" s="51">
        <v>1</v>
      </c>
      <c r="AG453" s="52">
        <v>1</v>
      </c>
      <c r="AH453" s="52">
        <v>1</v>
      </c>
      <c r="AI453" s="53">
        <v>358</v>
      </c>
      <c r="AJ453" s="53">
        <v>300</v>
      </c>
      <c r="AK453" s="51">
        <v>2.9498001354923415</v>
      </c>
      <c r="AL453" s="51">
        <v>2.9472652837067681</v>
      </c>
      <c r="AM453" s="51">
        <v>3.2197525152296946</v>
      </c>
      <c r="AN453" s="51">
        <v>3.2254073441428921</v>
      </c>
      <c r="AO453" s="51">
        <v>3.4349335353647406</v>
      </c>
      <c r="AP453" s="51">
        <v>3.4180835653816342</v>
      </c>
      <c r="AQ453" s="51">
        <v>3.2841475655342887</v>
      </c>
      <c r="AR453" s="67">
        <v>0.03</v>
      </c>
      <c r="AS453" s="96"/>
      <c r="AT453" s="54">
        <v>3.3286029104836001</v>
      </c>
      <c r="AU453" s="54">
        <v>3.2490156943113426</v>
      </c>
      <c r="AV453" s="55">
        <v>3.3693022838112276</v>
      </c>
      <c r="AW453" s="55">
        <v>3.2790156943113424</v>
      </c>
      <c r="AX453" s="56">
        <v>-2.1397089516389745E-2</v>
      </c>
      <c r="AY453" s="56">
        <v>4.9015694311352664E-2</v>
      </c>
      <c r="AZ453" s="56">
        <v>2.761860479496292E-2</v>
      </c>
      <c r="BA453" s="56">
        <v>-7.0412783827742409E-2</v>
      </c>
      <c r="BB453" s="61">
        <v>-108</v>
      </c>
      <c r="BC453" s="57">
        <v>186</v>
      </c>
      <c r="BD453" s="57">
        <v>155</v>
      </c>
      <c r="BE453" s="57">
        <v>118</v>
      </c>
      <c r="BF453" s="95">
        <v>0.51830939568324452</v>
      </c>
      <c r="BG453" s="58">
        <v>0.34977443177917522</v>
      </c>
      <c r="BH453" s="58">
        <v>0.39245426865254185</v>
      </c>
      <c r="BI453" s="58">
        <v>0.45852226074270297</v>
      </c>
      <c r="BJ453" s="57">
        <v>-107</v>
      </c>
      <c r="BK453" s="57">
        <v>193</v>
      </c>
      <c r="BL453" s="57">
        <v>162</v>
      </c>
      <c r="BM453" s="57">
        <v>123</v>
      </c>
      <c r="BN453" s="58">
        <v>0.51749929045274401</v>
      </c>
      <c r="BO453" s="58">
        <v>0.3407361602747892</v>
      </c>
      <c r="BP453" s="58">
        <v>0.38215634119206482</v>
      </c>
      <c r="BQ453" s="58">
        <v>0.44911753701968604</v>
      </c>
      <c r="BR453" s="36">
        <v>2.2999999999999998</v>
      </c>
      <c r="BS453" s="36">
        <v>4.25</v>
      </c>
      <c r="BT453" s="36">
        <v>0.22849</v>
      </c>
      <c r="BU453" s="36">
        <v>0.35787000000000002</v>
      </c>
      <c r="BV453" s="36">
        <v>0.406075185239818</v>
      </c>
      <c r="BW453" s="36">
        <v>0.47658</v>
      </c>
    </row>
    <row r="454" spans="1:75" s="36" customFormat="1" ht="16.75" customHeight="1" x14ac:dyDescent="0.2">
      <c r="A454" s="36" t="s">
        <v>730</v>
      </c>
      <c r="B454" s="36">
        <v>2025020196</v>
      </c>
      <c r="C454" s="35">
        <v>45963</v>
      </c>
      <c r="D454" s="45" t="s">
        <v>6</v>
      </c>
      <c r="E454" s="36" t="s">
        <v>22</v>
      </c>
      <c r="F454" s="45">
        <v>0</v>
      </c>
      <c r="G454" s="45">
        <v>0</v>
      </c>
      <c r="H454" s="36" t="s">
        <v>50</v>
      </c>
      <c r="I454" s="36" t="s">
        <v>320</v>
      </c>
      <c r="J454" s="46" t="s">
        <v>151</v>
      </c>
      <c r="K454" s="47">
        <v>2.98</v>
      </c>
      <c r="L454" s="48">
        <v>0.15</v>
      </c>
      <c r="M454" s="49">
        <v>0.1</v>
      </c>
      <c r="N454" s="36">
        <v>2.7999999999999901</v>
      </c>
      <c r="O454" s="36">
        <v>2.8999999999999901</v>
      </c>
      <c r="P454" s="70">
        <v>2.7999999999999901</v>
      </c>
      <c r="Q454" s="36">
        <v>2.8999999999999901</v>
      </c>
      <c r="R454" s="50">
        <v>2.6361894845645542</v>
      </c>
      <c r="S454" s="50">
        <v>3.1517575955429638</v>
      </c>
      <c r="T454" s="50">
        <v>2.6361894845645542</v>
      </c>
      <c r="U454" s="50">
        <v>3.1517575955429638</v>
      </c>
      <c r="V454" s="50">
        <v>0.96699999999999997</v>
      </c>
      <c r="W454" s="50">
        <v>0.96943075693561398</v>
      </c>
      <c r="X454" s="50">
        <v>1.0379232298999248</v>
      </c>
      <c r="Y454" s="50">
        <v>0.92159371655526934</v>
      </c>
      <c r="Z454" s="50">
        <v>0.98</v>
      </c>
      <c r="AA454" s="51">
        <v>1</v>
      </c>
      <c r="AB454" s="51">
        <v>1</v>
      </c>
      <c r="AC454" s="51">
        <v>1</v>
      </c>
      <c r="AD454" s="51">
        <v>1</v>
      </c>
      <c r="AE454" s="51">
        <v>1</v>
      </c>
      <c r="AF454" s="51">
        <v>1</v>
      </c>
      <c r="AG454" s="52">
        <v>1</v>
      </c>
      <c r="AH454" s="52">
        <v>1</v>
      </c>
      <c r="AI454" s="53">
        <v>366</v>
      </c>
      <c r="AJ454" s="53">
        <v>324</v>
      </c>
      <c r="AK454" s="51">
        <v>2.7764622711066824</v>
      </c>
      <c r="AL454" s="51">
        <v>2.62</v>
      </c>
      <c r="AM454" s="51">
        <v>3.1101566118311288</v>
      </c>
      <c r="AN454" s="51">
        <v>3.16</v>
      </c>
      <c r="AO454" s="51">
        <v>3.0151392588836012</v>
      </c>
      <c r="AP454" s="51">
        <v>3.0261767365958763</v>
      </c>
      <c r="AQ454" s="51">
        <v>3.047953479594506</v>
      </c>
      <c r="AR454" s="67">
        <v>-0.1</v>
      </c>
      <c r="AS454" s="96"/>
      <c r="AT454" s="54">
        <v>2.8415949005721259</v>
      </c>
      <c r="AU454" s="54">
        <v>2.9498453581254558</v>
      </c>
      <c r="AV454" s="55">
        <v>2.941594900572126</v>
      </c>
      <c r="AW454" s="55">
        <v>2.861722039494738</v>
      </c>
      <c r="AX454" s="56">
        <v>4.1594900572135884E-2</v>
      </c>
      <c r="AY454" s="56">
        <v>4.9845358125465644E-2</v>
      </c>
      <c r="AZ454" s="56">
        <v>9.1440258697601529E-2</v>
      </c>
      <c r="BA454" s="56">
        <v>-8.2504575533297597E-3</v>
      </c>
      <c r="BB454" s="61">
        <v>111</v>
      </c>
      <c r="BC454" s="57">
        <v>-112</v>
      </c>
      <c r="BD454" s="57">
        <v>115</v>
      </c>
      <c r="BE454" s="57">
        <v>142</v>
      </c>
      <c r="BF454" s="95">
        <v>0.47495493637350089</v>
      </c>
      <c r="BG454" s="58">
        <v>0.5273801668548892</v>
      </c>
      <c r="BH454" s="58">
        <v>0.46606948688377914</v>
      </c>
      <c r="BI454" s="58">
        <v>0.41255019066785914</v>
      </c>
      <c r="BJ454" s="57">
        <v>-108</v>
      </c>
      <c r="BK454" s="57">
        <v>-113</v>
      </c>
      <c r="BL454" s="57">
        <v>113</v>
      </c>
      <c r="BM454" s="57">
        <v>141</v>
      </c>
      <c r="BN454" s="58">
        <v>0.52021546816035613</v>
      </c>
      <c r="BO454" s="58">
        <v>0.52950783279588198</v>
      </c>
      <c r="BP454" s="58">
        <v>0.46854979567805666</v>
      </c>
      <c r="BQ454" s="58">
        <v>0.41480587602253305</v>
      </c>
      <c r="BR454" s="36">
        <v>2.2999999999999998</v>
      </c>
      <c r="BS454" s="36">
        <v>4.3</v>
      </c>
      <c r="BT454" s="36">
        <v>0.22373999999999999</v>
      </c>
      <c r="BU454" s="36">
        <v>0.34910000000000002</v>
      </c>
      <c r="BV454" s="36">
        <v>0.39628124503371398</v>
      </c>
      <c r="BW454" s="36">
        <v>0.46816000000000002</v>
      </c>
    </row>
    <row r="455" spans="1:75" s="36" customFormat="1" ht="16.75" customHeight="1" x14ac:dyDescent="0.2">
      <c r="A455" s="36" t="s">
        <v>731</v>
      </c>
      <c r="B455" s="36">
        <v>2025020196</v>
      </c>
      <c r="C455" s="35">
        <v>45963</v>
      </c>
      <c r="D455" s="45" t="s">
        <v>9</v>
      </c>
      <c r="E455" s="36" t="s">
        <v>43</v>
      </c>
      <c r="F455" s="45">
        <v>0</v>
      </c>
      <c r="G455" s="45">
        <v>0</v>
      </c>
      <c r="H455" s="36" t="s">
        <v>51</v>
      </c>
      <c r="I455" s="36" t="s">
        <v>732</v>
      </c>
      <c r="J455" s="46" t="s">
        <v>691</v>
      </c>
      <c r="K455" s="47">
        <v>2.98</v>
      </c>
      <c r="L455" s="48">
        <v>0.15</v>
      </c>
      <c r="M455" s="49">
        <v>0.1</v>
      </c>
      <c r="N455" s="36">
        <v>2.8999999999999901</v>
      </c>
      <c r="O455" s="36">
        <v>2.7999999999999901</v>
      </c>
      <c r="P455" s="70">
        <v>2.8999999999999901</v>
      </c>
      <c r="Q455" s="36">
        <v>2.7999999999999901</v>
      </c>
      <c r="R455" s="50">
        <v>2.7413377668149228</v>
      </c>
      <c r="S455" s="50">
        <v>2.9807968969675342</v>
      </c>
      <c r="T455" s="50">
        <v>2.7413377668149228</v>
      </c>
      <c r="U455" s="50">
        <v>2.9807968969675342</v>
      </c>
      <c r="V455" s="50">
        <v>1.03</v>
      </c>
      <c r="W455" s="50">
        <v>1.0342925072321845</v>
      </c>
      <c r="X455" s="50">
        <v>1.0436767153795734</v>
      </c>
      <c r="Y455" s="50">
        <v>0.93169874869351754</v>
      </c>
      <c r="Z455" s="50">
        <v>1.04</v>
      </c>
      <c r="AA455" s="51">
        <v>0.98499999999999999</v>
      </c>
      <c r="AB455" s="51">
        <v>1.0149999999999999</v>
      </c>
      <c r="AC455" s="51">
        <v>1</v>
      </c>
      <c r="AD455" s="51">
        <v>1</v>
      </c>
      <c r="AE455" s="51">
        <v>1</v>
      </c>
      <c r="AF455" s="51">
        <v>1</v>
      </c>
      <c r="AG455" s="52">
        <v>1</v>
      </c>
      <c r="AH455" s="52">
        <v>1</v>
      </c>
      <c r="AI455" s="53">
        <v>377</v>
      </c>
      <c r="AJ455" s="53">
        <v>0</v>
      </c>
      <c r="AK455" s="51">
        <v>2.7463492753347025</v>
      </c>
      <c r="AL455" s="51">
        <v>2.7455975490567353</v>
      </c>
      <c r="AM455" s="51">
        <v>3.0930112251017761</v>
      </c>
      <c r="AN455" s="51">
        <v>3.0761790758816399</v>
      </c>
      <c r="AO455" s="51">
        <v>3.19</v>
      </c>
      <c r="AP455" s="51">
        <v>3.1765043159269353</v>
      </c>
      <c r="AQ455" s="51">
        <v>3.2167316741058474</v>
      </c>
      <c r="AR455" s="67">
        <v>0.1</v>
      </c>
      <c r="AS455" s="96"/>
      <c r="AT455" s="54">
        <v>2.9498453581254558</v>
      </c>
      <c r="AU455" s="54">
        <v>2.8415949005721259</v>
      </c>
      <c r="AV455" s="55">
        <v>2.861722039494738</v>
      </c>
      <c r="AW455" s="55">
        <v>2.941594900572126</v>
      </c>
      <c r="AX455" s="56">
        <v>4.9845358125465644E-2</v>
      </c>
      <c r="AY455" s="56">
        <v>4.1594900572135884E-2</v>
      </c>
      <c r="AZ455" s="56">
        <v>9.1440258697601529E-2</v>
      </c>
      <c r="BA455" s="56">
        <v>8.2504575533297597E-3</v>
      </c>
      <c r="BB455" s="61">
        <v>-111</v>
      </c>
      <c r="BC455" s="57">
        <v>112</v>
      </c>
      <c r="BD455" s="57">
        <v>-115</v>
      </c>
      <c r="BE455" s="57">
        <v>-142</v>
      </c>
      <c r="BF455" s="95">
        <v>0.52504506362649916</v>
      </c>
      <c r="BG455" s="58">
        <v>0.4726198331451108</v>
      </c>
      <c r="BH455" s="58">
        <v>0.53393051311622086</v>
      </c>
      <c r="BI455" s="58">
        <v>0.58744980933214086</v>
      </c>
      <c r="BJ455" s="57">
        <v>108</v>
      </c>
      <c r="BK455" s="57">
        <v>113</v>
      </c>
      <c r="BL455" s="57">
        <v>-113</v>
      </c>
      <c r="BM455" s="57">
        <v>-141</v>
      </c>
      <c r="BN455" s="58">
        <v>0.47978453183964387</v>
      </c>
      <c r="BO455" s="58">
        <v>0.47049216720411807</v>
      </c>
      <c r="BP455" s="58">
        <v>0.53145020432194334</v>
      </c>
      <c r="BQ455" s="58">
        <v>0.58519412397746695</v>
      </c>
      <c r="BR455" s="36">
        <v>2.2999999999999998</v>
      </c>
      <c r="BS455" s="36">
        <v>4.3499999999999996</v>
      </c>
      <c r="BT455" s="36">
        <v>0.21912999999999999</v>
      </c>
      <c r="BU455" s="36">
        <v>0.34055999999999997</v>
      </c>
      <c r="BV455" s="36">
        <v>0.38739620065976499</v>
      </c>
      <c r="BW455" s="36">
        <v>0.46145999999999998</v>
      </c>
    </row>
    <row r="456" spans="1:75" s="36" customFormat="1" ht="16.75" customHeight="1" x14ac:dyDescent="0.2">
      <c r="A456" s="36" t="s">
        <v>733</v>
      </c>
      <c r="B456" s="36">
        <v>2025020198</v>
      </c>
      <c r="C456" s="35">
        <v>45963</v>
      </c>
      <c r="D456" s="45" t="s">
        <v>6</v>
      </c>
      <c r="E456" s="36" t="s">
        <v>30</v>
      </c>
      <c r="F456" s="45">
        <v>1</v>
      </c>
      <c r="G456" s="45">
        <v>0</v>
      </c>
      <c r="H456" s="36" t="s">
        <v>52</v>
      </c>
      <c r="I456" s="36" t="s">
        <v>348</v>
      </c>
      <c r="J456" s="46" t="s">
        <v>162</v>
      </c>
      <c r="K456" s="47">
        <v>2.98</v>
      </c>
      <c r="L456" s="48">
        <v>0.15</v>
      </c>
      <c r="M456" s="49">
        <v>0.1</v>
      </c>
      <c r="N456" s="36">
        <v>3.6499999999999901</v>
      </c>
      <c r="O456" s="36">
        <v>2.7499999999999898</v>
      </c>
      <c r="P456" s="70">
        <v>3.6499999999999901</v>
      </c>
      <c r="Q456" s="36">
        <v>2.7499999999999898</v>
      </c>
      <c r="R456" s="50">
        <v>2.9839959774419338</v>
      </c>
      <c r="S456" s="50">
        <v>3.028986439460474</v>
      </c>
      <c r="T456" s="50">
        <v>2.9839959774419338</v>
      </c>
      <c r="U456" s="50">
        <v>3.028986439460474</v>
      </c>
      <c r="V456" s="50">
        <v>1.04</v>
      </c>
      <c r="W456" s="50">
        <v>1.0074936850113505</v>
      </c>
      <c r="X456" s="50">
        <v>1.2080536912751678</v>
      </c>
      <c r="Y456" s="50">
        <v>0.91284796391234724</v>
      </c>
      <c r="Z456" s="50">
        <v>1.0049999999999999</v>
      </c>
      <c r="AA456" s="51">
        <v>0.99</v>
      </c>
      <c r="AB456" s="51">
        <v>1</v>
      </c>
      <c r="AC456" s="51">
        <v>1</v>
      </c>
      <c r="AD456" s="51">
        <v>1</v>
      </c>
      <c r="AE456" s="51">
        <v>1</v>
      </c>
      <c r="AF456" s="51">
        <v>1</v>
      </c>
      <c r="AG456" s="52">
        <v>1</v>
      </c>
      <c r="AH456" s="52">
        <v>1</v>
      </c>
      <c r="AI456" s="53">
        <v>360</v>
      </c>
      <c r="AJ456" s="53">
        <v>312</v>
      </c>
      <c r="AK456" s="51">
        <v>2.8624140268518508</v>
      </c>
      <c r="AL456" s="51">
        <v>2.9</v>
      </c>
      <c r="AM456" s="51">
        <v>3.042317725414347</v>
      </c>
      <c r="AN456" s="51">
        <v>3.0403180325212662</v>
      </c>
      <c r="AO456" s="51">
        <v>3.0275948660727594</v>
      </c>
      <c r="AP456" s="51">
        <v>3.030075341910512</v>
      </c>
      <c r="AQ456" s="51">
        <v>3.0575293140414184</v>
      </c>
      <c r="AR456" s="67">
        <v>0</v>
      </c>
      <c r="AS456" s="96"/>
      <c r="AT456" s="54">
        <v>3.5781066718271264</v>
      </c>
      <c r="AU456" s="54">
        <v>2.7491935177911491</v>
      </c>
      <c r="AV456" s="55">
        <v>3.5781066718271264</v>
      </c>
      <c r="AW456" s="55">
        <v>2.762103400627852</v>
      </c>
      <c r="AX456" s="56">
        <v>-7.1893328172863757E-2</v>
      </c>
      <c r="AY456" s="56">
        <v>-8.0648220884071975E-4</v>
      </c>
      <c r="AZ456" s="56">
        <v>-7.2699810381704477E-2</v>
      </c>
      <c r="BA456" s="56">
        <v>-7.1086845964023038E-2</v>
      </c>
      <c r="BB456" s="61">
        <v>-170</v>
      </c>
      <c r="BC456" s="57">
        <v>-157</v>
      </c>
      <c r="BD456" s="57">
        <v>-128</v>
      </c>
      <c r="BE456" s="57">
        <v>101</v>
      </c>
      <c r="BF456" s="95">
        <v>0.62923007266308151</v>
      </c>
      <c r="BG456" s="58">
        <v>0.61118039272444302</v>
      </c>
      <c r="BH456" s="58">
        <v>0.5616116245264946</v>
      </c>
      <c r="BI456" s="58">
        <v>0.49812077494513318</v>
      </c>
      <c r="BJ456" s="57">
        <v>-168</v>
      </c>
      <c r="BK456" s="57">
        <v>-159</v>
      </c>
      <c r="BL456" s="57">
        <v>-129</v>
      </c>
      <c r="BM456" s="57">
        <v>-100</v>
      </c>
      <c r="BN456" s="58">
        <v>0.62714832704094703</v>
      </c>
      <c r="BO456" s="58">
        <v>0.61334181015153777</v>
      </c>
      <c r="BP456" s="58">
        <v>0.56393767725552668</v>
      </c>
      <c r="BQ456" s="58">
        <v>0.50004834381187824</v>
      </c>
      <c r="BR456" s="36">
        <v>2.2999999999999998</v>
      </c>
      <c r="BS456" s="36">
        <v>4.4000000000000004</v>
      </c>
      <c r="BT456" s="36">
        <v>0.21468999999999999</v>
      </c>
      <c r="BU456" s="36">
        <v>0.33350999999999997</v>
      </c>
      <c r="BV456" s="36">
        <v>0.37902740052959899</v>
      </c>
      <c r="BW456" s="36">
        <v>0.4536</v>
      </c>
    </row>
    <row r="457" spans="1:75" s="36" customFormat="1" ht="16.75" customHeight="1" x14ac:dyDescent="0.2">
      <c r="A457" s="36" t="s">
        <v>734</v>
      </c>
      <c r="B457" s="36">
        <v>2025020198</v>
      </c>
      <c r="C457" s="35">
        <v>45963</v>
      </c>
      <c r="D457" s="45" t="s">
        <v>9</v>
      </c>
      <c r="E457" s="36" t="s">
        <v>40</v>
      </c>
      <c r="F457" s="45">
        <v>0</v>
      </c>
      <c r="G457" s="45">
        <v>1</v>
      </c>
      <c r="H457" s="36" t="s">
        <v>53</v>
      </c>
      <c r="I457" s="36" t="s">
        <v>526</v>
      </c>
      <c r="J457" s="46" t="s">
        <v>182</v>
      </c>
      <c r="K457" s="47">
        <v>2.98</v>
      </c>
      <c r="L457" s="48">
        <v>0.15</v>
      </c>
      <c r="M457" s="49">
        <v>0.1</v>
      </c>
      <c r="N457" s="36">
        <v>2.7499999999999898</v>
      </c>
      <c r="O457" s="36">
        <v>3.6499999999999901</v>
      </c>
      <c r="P457" s="70">
        <v>2.7499999999999898</v>
      </c>
      <c r="Q457" s="36">
        <v>3.6499999999999901</v>
      </c>
      <c r="R457" s="50">
        <v>2.6677412679854005</v>
      </c>
      <c r="S457" s="50">
        <v>3.7908193439644648</v>
      </c>
      <c r="T457" s="50">
        <v>2.6677412679854005</v>
      </c>
      <c r="U457" s="50">
        <v>3.7908193439644648</v>
      </c>
      <c r="V457" s="50">
        <v>1</v>
      </c>
      <c r="W457" s="50">
        <v>1.0046958799928625</v>
      </c>
      <c r="X457" s="50">
        <v>1.0209119883940763</v>
      </c>
      <c r="Y457" s="50">
        <v>0.96054161974894325</v>
      </c>
      <c r="Z457" s="50">
        <v>1.0049999999999999</v>
      </c>
      <c r="AA457" s="51">
        <v>0.98499999999999999</v>
      </c>
      <c r="AB457" s="51">
        <v>1</v>
      </c>
      <c r="AC457" s="51">
        <v>1</v>
      </c>
      <c r="AD457" s="51">
        <v>1</v>
      </c>
      <c r="AE457" s="51">
        <v>1</v>
      </c>
      <c r="AF457" s="51">
        <v>1</v>
      </c>
      <c r="AG457" s="52">
        <v>1</v>
      </c>
      <c r="AH457" s="52">
        <v>1</v>
      </c>
      <c r="AI457" s="53">
        <v>369</v>
      </c>
      <c r="AJ457" s="53">
        <v>311</v>
      </c>
      <c r="AK457" s="51">
        <v>2.7202869324587948</v>
      </c>
      <c r="AL457" s="51">
        <v>2.7124050827877859</v>
      </c>
      <c r="AM457" s="51">
        <v>3.6</v>
      </c>
      <c r="AN457" s="51">
        <v>3.6286229015946696</v>
      </c>
      <c r="AO457" s="51">
        <v>3.5181500679394055</v>
      </c>
      <c r="AP457" s="51">
        <v>3.5618935738511373</v>
      </c>
      <c r="AQ457" s="51">
        <v>3.6179999999999999</v>
      </c>
      <c r="AR457" s="67">
        <v>0</v>
      </c>
      <c r="AS457" s="96"/>
      <c r="AT457" s="54">
        <v>2.7491935177911491</v>
      </c>
      <c r="AU457" s="54">
        <v>3.5781066718271264</v>
      </c>
      <c r="AV457" s="55">
        <v>2.762103400627852</v>
      </c>
      <c r="AW457" s="55">
        <v>3.5781066718271264</v>
      </c>
      <c r="AX457" s="56">
        <v>-8.0648220884071975E-4</v>
      </c>
      <c r="AY457" s="56">
        <v>-7.1893328172863757E-2</v>
      </c>
      <c r="AZ457" s="56">
        <v>-7.2699810381704477E-2</v>
      </c>
      <c r="BA457" s="56">
        <v>7.1086845964023038E-2</v>
      </c>
      <c r="BB457" s="61">
        <v>170</v>
      </c>
      <c r="BC457" s="57">
        <v>157</v>
      </c>
      <c r="BD457" s="57">
        <v>128</v>
      </c>
      <c r="BE457" s="57">
        <v>-101</v>
      </c>
      <c r="BF457" s="95">
        <v>0.37076992733691849</v>
      </c>
      <c r="BG457" s="58">
        <v>0.38881960727555703</v>
      </c>
      <c r="BH457" s="58">
        <v>0.4383883754735054</v>
      </c>
      <c r="BI457" s="58">
        <v>0.50187922505486682</v>
      </c>
      <c r="BJ457" s="57">
        <v>168</v>
      </c>
      <c r="BK457" s="57">
        <v>159</v>
      </c>
      <c r="BL457" s="57">
        <v>129</v>
      </c>
      <c r="BM457" s="57">
        <v>100</v>
      </c>
      <c r="BN457" s="58">
        <v>0.37285167295905297</v>
      </c>
      <c r="BO457" s="58">
        <v>0.38665818984846229</v>
      </c>
      <c r="BP457" s="58">
        <v>0.43606232274447337</v>
      </c>
      <c r="BQ457" s="58">
        <v>0.49995165618812176</v>
      </c>
      <c r="BR457" s="36">
        <v>2.2999999999999998</v>
      </c>
      <c r="BS457" s="36">
        <v>4.45</v>
      </c>
      <c r="BT457" s="36">
        <v>0.20760000000000001</v>
      </c>
      <c r="BU457" s="36">
        <v>0.32786999999999999</v>
      </c>
      <c r="BV457" s="36">
        <v>0.37173890860440501</v>
      </c>
      <c r="BW457" s="36">
        <v>0.44588</v>
      </c>
    </row>
    <row r="458" spans="1:75" s="36" customFormat="1" ht="16.75" customHeight="1" x14ac:dyDescent="0.2">
      <c r="A458" s="36" t="s">
        <v>735</v>
      </c>
      <c r="B458" s="36">
        <v>2025020197</v>
      </c>
      <c r="C458" s="35">
        <v>45963</v>
      </c>
      <c r="D458" s="45" t="s">
        <v>6</v>
      </c>
      <c r="E458" s="36" t="s">
        <v>4</v>
      </c>
      <c r="F458" s="45">
        <v>0</v>
      </c>
      <c r="G458" s="45">
        <v>1</v>
      </c>
      <c r="H458" s="36" t="s">
        <v>26</v>
      </c>
      <c r="I458" s="36" t="s">
        <v>415</v>
      </c>
      <c r="J458" s="46" t="s">
        <v>174</v>
      </c>
      <c r="K458" s="47">
        <v>2.98</v>
      </c>
      <c r="L458" s="48">
        <v>0.15</v>
      </c>
      <c r="M458" s="49">
        <v>0.1</v>
      </c>
      <c r="N458" s="36">
        <v>3.19999999999999</v>
      </c>
      <c r="O458" s="36">
        <v>3.0999999999999899</v>
      </c>
      <c r="P458" s="70">
        <v>3.19999999999999</v>
      </c>
      <c r="Q458" s="36">
        <v>3.0999999999999899</v>
      </c>
      <c r="R458" s="50">
        <v>3.0521020643122152</v>
      </c>
      <c r="S458" s="50">
        <v>2.9765752567954151</v>
      </c>
      <c r="T458" s="50">
        <v>3.0521020643122152</v>
      </c>
      <c r="U458" s="50">
        <v>2.9765752567954151</v>
      </c>
      <c r="V458" s="50">
        <v>0.95</v>
      </c>
      <c r="W458" s="50">
        <v>0.92554174501717079</v>
      </c>
      <c r="X458" s="50">
        <v>1.1562767843426371</v>
      </c>
      <c r="Y458" s="50">
        <v>0.99580468196395289</v>
      </c>
      <c r="Z458" s="50">
        <v>0.99</v>
      </c>
      <c r="AA458" s="51">
        <v>1</v>
      </c>
      <c r="AB458" s="51">
        <v>1</v>
      </c>
      <c r="AC458" s="51">
        <v>1</v>
      </c>
      <c r="AD458" s="51">
        <v>1</v>
      </c>
      <c r="AE458" s="51">
        <v>1</v>
      </c>
      <c r="AF458" s="51">
        <v>1</v>
      </c>
      <c r="AG458" s="52">
        <v>1</v>
      </c>
      <c r="AH458" s="52">
        <v>1</v>
      </c>
      <c r="AI458" s="53">
        <v>382</v>
      </c>
      <c r="AJ458" s="53">
        <v>310</v>
      </c>
      <c r="AK458" s="51">
        <v>3.1967056558773383</v>
      </c>
      <c r="AL458" s="51">
        <v>3.1750151171425696</v>
      </c>
      <c r="AM458" s="51">
        <v>2.7784435745357423</v>
      </c>
      <c r="AN458" s="51">
        <v>2.8081633268746931</v>
      </c>
      <c r="AO458" s="51">
        <v>2.8050850894917518</v>
      </c>
      <c r="AP458" s="51">
        <v>2.8263437517021082</v>
      </c>
      <c r="AQ458" s="51">
        <v>2.7506591387903847</v>
      </c>
      <c r="AR458" s="67">
        <v>-0.12</v>
      </c>
      <c r="AS458" s="96"/>
      <c r="AT458" s="54">
        <v>3.3201800164524569</v>
      </c>
      <c r="AU458" s="54">
        <v>2.9529340831690334</v>
      </c>
      <c r="AV458" s="55">
        <v>3.440180016452457</v>
      </c>
      <c r="AW458" s="55">
        <v>2.8936527176315132</v>
      </c>
      <c r="AX458" s="56">
        <v>0.1201800164524669</v>
      </c>
      <c r="AY458" s="56">
        <v>-0.14706591683095649</v>
      </c>
      <c r="AZ458" s="56">
        <v>-2.6885900378489591E-2</v>
      </c>
      <c r="BA458" s="56">
        <v>0.26724593328342339</v>
      </c>
      <c r="BB458" s="61">
        <v>-128</v>
      </c>
      <c r="BC458" s="57">
        <v>-153</v>
      </c>
      <c r="BD458" s="57">
        <v>-125</v>
      </c>
      <c r="BE458" s="57">
        <v>103</v>
      </c>
      <c r="BF458" s="95">
        <v>0.56076309808983171</v>
      </c>
      <c r="BG458" s="58">
        <v>0.60541492703127464</v>
      </c>
      <c r="BH458" s="58">
        <v>0.55568508206315248</v>
      </c>
      <c r="BI458" s="58">
        <v>0.4934803673179633</v>
      </c>
      <c r="BJ458" s="57">
        <v>-143</v>
      </c>
      <c r="BK458" s="57">
        <v>-158</v>
      </c>
      <c r="BL458" s="57">
        <v>-129</v>
      </c>
      <c r="BM458" s="57">
        <v>100</v>
      </c>
      <c r="BN458" s="58">
        <v>0.58834655289020488</v>
      </c>
      <c r="BO458" s="58">
        <v>0.61296677054501691</v>
      </c>
      <c r="BP458" s="58">
        <v>0.56351472014714321</v>
      </c>
      <c r="BQ458" s="58">
        <v>0.49967077627539991</v>
      </c>
      <c r="BR458" s="36">
        <v>2.2999999999999998</v>
      </c>
      <c r="BS458" s="36">
        <v>4.5</v>
      </c>
      <c r="BT458" s="36">
        <v>0.20288</v>
      </c>
      <c r="BU458" s="36">
        <v>0.32106000000000001</v>
      </c>
      <c r="BV458" s="36">
        <v>0.36344495007810901</v>
      </c>
      <c r="BW458" s="36">
        <v>0.43768000000000001</v>
      </c>
    </row>
    <row r="459" spans="1:75" s="36" customFormat="1" ht="16.75" customHeight="1" x14ac:dyDescent="0.2">
      <c r="A459" s="36" t="s">
        <v>736</v>
      </c>
      <c r="B459" s="36">
        <v>2025020197</v>
      </c>
      <c r="C459" s="35">
        <v>45963</v>
      </c>
      <c r="D459" s="45" t="s">
        <v>9</v>
      </c>
      <c r="E459" s="36" t="s">
        <v>48</v>
      </c>
      <c r="F459" s="45">
        <v>1</v>
      </c>
      <c r="G459" s="45">
        <v>0</v>
      </c>
      <c r="H459" s="36" t="s">
        <v>27</v>
      </c>
      <c r="I459" s="36" t="s">
        <v>449</v>
      </c>
      <c r="J459" s="46" t="s">
        <v>146</v>
      </c>
      <c r="K459" s="47">
        <v>2.98</v>
      </c>
      <c r="L459" s="48">
        <v>0.15</v>
      </c>
      <c r="M459" s="49">
        <v>0.1</v>
      </c>
      <c r="N459" s="36">
        <v>3.0999999999999899</v>
      </c>
      <c r="O459" s="36">
        <v>3.19999999999999</v>
      </c>
      <c r="P459" s="70">
        <v>3.0999999999999899</v>
      </c>
      <c r="Q459" s="36">
        <v>3.19999999999999</v>
      </c>
      <c r="R459" s="50">
        <v>3.131424494028419</v>
      </c>
      <c r="S459" s="50">
        <v>3.3227360781085733</v>
      </c>
      <c r="T459" s="50">
        <v>3.131424494028419</v>
      </c>
      <c r="U459" s="50">
        <v>3.3227360781085733</v>
      </c>
      <c r="V459" s="50">
        <v>1.05</v>
      </c>
      <c r="W459" s="50">
        <v>1.0725047827848808</v>
      </c>
      <c r="X459" s="50">
        <v>0.93236361561602088</v>
      </c>
      <c r="Y459" s="50">
        <v>1.0727200187507846</v>
      </c>
      <c r="Z459" s="50">
        <v>0.97</v>
      </c>
      <c r="AA459" s="51">
        <v>0.98499999999999999</v>
      </c>
      <c r="AB459" s="51">
        <v>1.01</v>
      </c>
      <c r="AC459" s="51">
        <v>1</v>
      </c>
      <c r="AD459" s="51">
        <v>1</v>
      </c>
      <c r="AE459" s="51">
        <v>1</v>
      </c>
      <c r="AF459" s="51">
        <v>1</v>
      </c>
      <c r="AG459" s="52">
        <v>1</v>
      </c>
      <c r="AH459" s="52">
        <v>1</v>
      </c>
      <c r="AI459" s="53">
        <v>361</v>
      </c>
      <c r="AJ459" s="53">
        <v>319</v>
      </c>
      <c r="AK459" s="51">
        <v>2.9674979522525797</v>
      </c>
      <c r="AL459" s="51">
        <v>2.9920869335189555</v>
      </c>
      <c r="AM459" s="51">
        <v>3.4457048173410589</v>
      </c>
      <c r="AN459" s="51">
        <v>3.35</v>
      </c>
      <c r="AO459" s="51">
        <v>3.2753980948205959</v>
      </c>
      <c r="AP459" s="51">
        <v>3.267546479962304</v>
      </c>
      <c r="AQ459" s="51">
        <v>3.3423336728208271</v>
      </c>
      <c r="AR459" s="67">
        <v>0.12</v>
      </c>
      <c r="AS459" s="96"/>
      <c r="AT459" s="54">
        <v>2.9529340831690334</v>
      </c>
      <c r="AU459" s="54">
        <v>3.3201800164524569</v>
      </c>
      <c r="AV459" s="55">
        <v>2.8936527176315132</v>
      </c>
      <c r="AW459" s="55">
        <v>3.440180016452457</v>
      </c>
      <c r="AX459" s="56">
        <v>-0.14706591683095649</v>
      </c>
      <c r="AY459" s="56">
        <v>0.1201800164524669</v>
      </c>
      <c r="AZ459" s="56">
        <v>-2.6885900378489591E-2</v>
      </c>
      <c r="BA459" s="56">
        <v>-0.26724593328342339</v>
      </c>
      <c r="BB459" s="61">
        <v>128</v>
      </c>
      <c r="BC459" s="57">
        <v>153</v>
      </c>
      <c r="BD459" s="57">
        <v>125</v>
      </c>
      <c r="BE459" s="57">
        <v>-103</v>
      </c>
      <c r="BF459" s="95">
        <v>0.43923690191016829</v>
      </c>
      <c r="BG459" s="58">
        <v>0.39458507296872536</v>
      </c>
      <c r="BH459" s="58">
        <v>0.44431491793684758</v>
      </c>
      <c r="BI459" s="58">
        <v>0.5065196326820367</v>
      </c>
      <c r="BJ459" s="57">
        <v>143</v>
      </c>
      <c r="BK459" s="57">
        <v>158</v>
      </c>
      <c r="BL459" s="57">
        <v>129</v>
      </c>
      <c r="BM459" s="57">
        <v>-100</v>
      </c>
      <c r="BN459" s="58">
        <v>0.41165344710979512</v>
      </c>
      <c r="BO459" s="58">
        <v>0.38703322945498309</v>
      </c>
      <c r="BP459" s="58">
        <v>0.43648527985285679</v>
      </c>
      <c r="BQ459" s="58">
        <v>0.50032922372460009</v>
      </c>
      <c r="BR459" s="36">
        <v>2.2999999999999998</v>
      </c>
      <c r="BS459" s="36">
        <v>4.55</v>
      </c>
      <c r="BT459" s="36">
        <v>0.20133999999999999</v>
      </c>
      <c r="BU459" s="36">
        <v>0.31537999999999999</v>
      </c>
      <c r="BV459" s="36">
        <v>0.35770347518374002</v>
      </c>
      <c r="BW459" s="36">
        <v>0.43369999999999997</v>
      </c>
    </row>
    <row r="460" spans="1:75" s="36" customFormat="1" ht="16.75" customHeight="1" x14ac:dyDescent="0.2">
      <c r="A460" s="36" t="s">
        <v>737</v>
      </c>
      <c r="B460" s="36">
        <v>2025020199</v>
      </c>
      <c r="C460" s="35">
        <v>45964</v>
      </c>
      <c r="D460" s="45" t="s">
        <v>6</v>
      </c>
      <c r="E460" s="36" t="s">
        <v>21</v>
      </c>
      <c r="F460" s="45">
        <v>1</v>
      </c>
      <c r="G460" s="45">
        <v>1</v>
      </c>
      <c r="H460" s="36" t="s">
        <v>46</v>
      </c>
      <c r="I460" s="36" t="s">
        <v>447</v>
      </c>
      <c r="J460" s="46" t="s">
        <v>181</v>
      </c>
      <c r="K460" s="47">
        <v>2.98</v>
      </c>
      <c r="L460" s="48">
        <v>0.15</v>
      </c>
      <c r="M460" s="49">
        <v>0.1</v>
      </c>
      <c r="N460" s="36">
        <v>2.8499999999999899</v>
      </c>
      <c r="O460" s="36">
        <v>3.5999999999999899</v>
      </c>
      <c r="P460" s="70">
        <v>2.8499999999999899</v>
      </c>
      <c r="Q460" s="36">
        <v>3.5999999999999899</v>
      </c>
      <c r="R460" s="50">
        <v>2.9928325439746772</v>
      </c>
      <c r="S460" s="50">
        <v>3.3639523642773357</v>
      </c>
      <c r="T460" s="50">
        <v>2.9928325439746772</v>
      </c>
      <c r="U460" s="50">
        <v>3.3639523642773357</v>
      </c>
      <c r="V460" s="50">
        <v>0.95</v>
      </c>
      <c r="W460" s="50">
        <v>0.95302926576458757</v>
      </c>
      <c r="X460" s="50">
        <v>0.99930862701489831</v>
      </c>
      <c r="Y460" s="50">
        <v>1.030333875743209</v>
      </c>
      <c r="Z460" s="50">
        <v>0.99</v>
      </c>
      <c r="AA460" s="51">
        <v>0.99</v>
      </c>
      <c r="AB460" s="51">
        <v>1.01</v>
      </c>
      <c r="AC460" s="51">
        <v>1</v>
      </c>
      <c r="AD460" s="51">
        <v>1</v>
      </c>
      <c r="AE460" s="51">
        <v>1</v>
      </c>
      <c r="AF460" s="51">
        <v>1</v>
      </c>
      <c r="AG460" s="52">
        <v>1</v>
      </c>
      <c r="AH460" s="52">
        <v>1</v>
      </c>
      <c r="AI460" s="53">
        <v>364</v>
      </c>
      <c r="AJ460" s="53">
        <v>304</v>
      </c>
      <c r="AK460" s="51">
        <v>2.8958820759511044</v>
      </c>
      <c r="AL460" s="51">
        <v>2.92</v>
      </c>
      <c r="AM460" s="51">
        <v>3.2226532856095353</v>
      </c>
      <c r="AN460" s="51">
        <v>3.24</v>
      </c>
      <c r="AO460" s="51">
        <v>3.2464722850796686</v>
      </c>
      <c r="AP460" s="51">
        <v>3.2590483684129024</v>
      </c>
      <c r="AQ460" s="51">
        <v>3.19042675275344</v>
      </c>
      <c r="AR460" s="67">
        <v>-0.05</v>
      </c>
      <c r="AS460" s="96"/>
      <c r="AT460" s="54">
        <v>2.6714219153989833</v>
      </c>
      <c r="AU460" s="54">
        <v>3.5294404958882408</v>
      </c>
      <c r="AV460" s="55">
        <v>2.7214219153989831</v>
      </c>
      <c r="AW460" s="55">
        <v>3.4832738628846411</v>
      </c>
      <c r="AX460" s="56">
        <v>-0.17857808460100655</v>
      </c>
      <c r="AY460" s="56">
        <v>-7.055950411174905E-2</v>
      </c>
      <c r="AZ460" s="56">
        <v>-0.2491375887127556</v>
      </c>
      <c r="BA460" s="56">
        <v>-0.1080185804892575</v>
      </c>
      <c r="BB460" s="61">
        <v>173</v>
      </c>
      <c r="BC460" s="57">
        <v>-144</v>
      </c>
      <c r="BD460" s="57">
        <v>-116</v>
      </c>
      <c r="BE460" s="57">
        <v>110</v>
      </c>
      <c r="BF460" s="95">
        <v>0.36641625577083137</v>
      </c>
      <c r="BG460" s="58">
        <v>0.59080448844283828</v>
      </c>
      <c r="BH460" s="58">
        <v>0.53806878614579801</v>
      </c>
      <c r="BI460" s="58">
        <v>0.47665408014287747</v>
      </c>
      <c r="BJ460" s="57">
        <v>164</v>
      </c>
      <c r="BK460" s="57">
        <v>-145</v>
      </c>
      <c r="BL460" s="57">
        <v>-117</v>
      </c>
      <c r="BM460" s="57">
        <v>109</v>
      </c>
      <c r="BN460" s="58">
        <v>0.37882131508338762</v>
      </c>
      <c r="BO460" s="58">
        <v>0.59162745679175144</v>
      </c>
      <c r="BP460" s="58">
        <v>0.5392319403791086</v>
      </c>
      <c r="BQ460" s="58">
        <v>0.47792334193714192</v>
      </c>
      <c r="BR460" s="36">
        <v>2.2999999999999998</v>
      </c>
      <c r="BS460" s="36">
        <v>4.5999999999999996</v>
      </c>
      <c r="BT460" s="36">
        <v>0.19450000000000001</v>
      </c>
      <c r="BU460" s="36">
        <v>0.30553999999999998</v>
      </c>
      <c r="BV460" s="36">
        <v>0.34674353416480302</v>
      </c>
      <c r="BW460" s="36">
        <v>0.42437000000000002</v>
      </c>
    </row>
    <row r="461" spans="1:75" s="36" customFormat="1" ht="16.75" customHeight="1" x14ac:dyDescent="0.2">
      <c r="A461" s="36" t="s">
        <v>738</v>
      </c>
      <c r="B461" s="36">
        <v>2025020199</v>
      </c>
      <c r="C461" s="35">
        <v>45964</v>
      </c>
      <c r="D461" s="45" t="s">
        <v>9</v>
      </c>
      <c r="E461" s="36" t="s">
        <v>18</v>
      </c>
      <c r="F461" s="45">
        <v>1</v>
      </c>
      <c r="G461" s="45">
        <v>1</v>
      </c>
      <c r="H461" s="36" t="s">
        <v>47</v>
      </c>
      <c r="I461" s="36" t="s">
        <v>346</v>
      </c>
      <c r="J461" s="46" t="s">
        <v>189</v>
      </c>
      <c r="K461" s="47">
        <v>2.98</v>
      </c>
      <c r="L461" s="48">
        <v>0.15</v>
      </c>
      <c r="M461" s="49">
        <v>0.1</v>
      </c>
      <c r="N461" s="36">
        <v>3.5999999999999899</v>
      </c>
      <c r="O461" s="36">
        <v>2.8499999999999899</v>
      </c>
      <c r="P461" s="70">
        <v>3.5999999999999899</v>
      </c>
      <c r="Q461" s="36">
        <v>2.8499999999999899</v>
      </c>
      <c r="R461" s="50">
        <v>3.1732853212464103</v>
      </c>
      <c r="S461" s="50">
        <v>3.1398118544128657</v>
      </c>
      <c r="T461" s="50">
        <v>3.1732853212464103</v>
      </c>
      <c r="U461" s="50">
        <v>3.1398118544128657</v>
      </c>
      <c r="V461" s="50">
        <v>1.048</v>
      </c>
      <c r="W461" s="50">
        <v>1.0491546019013618</v>
      </c>
      <c r="X461" s="50">
        <v>1.0814272770501796</v>
      </c>
      <c r="Y461" s="50">
        <v>0.97177250870842424</v>
      </c>
      <c r="Z461" s="50">
        <v>0.99</v>
      </c>
      <c r="AA461" s="51">
        <v>1</v>
      </c>
      <c r="AB461" s="51">
        <v>1.01</v>
      </c>
      <c r="AC461" s="51">
        <v>1</v>
      </c>
      <c r="AD461" s="51">
        <v>1</v>
      </c>
      <c r="AE461" s="51">
        <v>1</v>
      </c>
      <c r="AF461" s="51">
        <v>1</v>
      </c>
      <c r="AG461" s="52">
        <v>1</v>
      </c>
      <c r="AH461" s="52">
        <v>1</v>
      </c>
      <c r="AI461" s="53">
        <v>376</v>
      </c>
      <c r="AJ461" s="53">
        <v>334</v>
      </c>
      <c r="AK461" s="51">
        <v>3.0703949497147627</v>
      </c>
      <c r="AL461" s="51">
        <v>3.0858285054445096</v>
      </c>
      <c r="AM461" s="51">
        <v>2.977939708504397</v>
      </c>
      <c r="AN461" s="51">
        <v>3.0022205303906668</v>
      </c>
      <c r="AO461" s="51">
        <v>2.9046343493451641</v>
      </c>
      <c r="AP461" s="51">
        <v>2.9352012573236999</v>
      </c>
      <c r="AQ461" s="51">
        <v>2.9481603114193531</v>
      </c>
      <c r="AR461" s="67">
        <v>0.05</v>
      </c>
      <c r="AS461" s="96"/>
      <c r="AT461" s="54">
        <v>3.5294404958882408</v>
      </c>
      <c r="AU461" s="54">
        <v>2.6714219153989833</v>
      </c>
      <c r="AV461" s="55">
        <v>3.4832738628846411</v>
      </c>
      <c r="AW461" s="55">
        <v>2.7214219153989831</v>
      </c>
      <c r="AX461" s="56">
        <v>-7.055950411174905E-2</v>
      </c>
      <c r="AY461" s="56">
        <v>-0.17857808460100655</v>
      </c>
      <c r="AZ461" s="56">
        <v>-0.2491375887127556</v>
      </c>
      <c r="BA461" s="56">
        <v>0.1080185804892575</v>
      </c>
      <c r="BB461" s="61">
        <v>-173</v>
      </c>
      <c r="BC461" s="57">
        <v>144</v>
      </c>
      <c r="BD461" s="57">
        <v>116</v>
      </c>
      <c r="BE461" s="57">
        <v>-110</v>
      </c>
      <c r="BF461" s="95">
        <v>0.63358374422916863</v>
      </c>
      <c r="BG461" s="58">
        <v>0.40919551155716177</v>
      </c>
      <c r="BH461" s="58">
        <v>0.46193121385420199</v>
      </c>
      <c r="BI461" s="58">
        <v>0.52334591985712253</v>
      </c>
      <c r="BJ461" s="57">
        <v>-164</v>
      </c>
      <c r="BK461" s="57">
        <v>145</v>
      </c>
      <c r="BL461" s="57">
        <v>117</v>
      </c>
      <c r="BM461" s="57">
        <v>-109</v>
      </c>
      <c r="BN461" s="58">
        <v>0.62117868491661232</v>
      </c>
      <c r="BO461" s="58">
        <v>0.40837254320824856</v>
      </c>
      <c r="BP461" s="58">
        <v>0.46076805962089146</v>
      </c>
      <c r="BQ461" s="58">
        <v>0.52207665806285808</v>
      </c>
      <c r="BR461" s="36">
        <v>2.2999999999999998</v>
      </c>
      <c r="BS461" s="36">
        <v>4.6500000000000004</v>
      </c>
      <c r="BT461" s="36">
        <v>0.19438</v>
      </c>
      <c r="BU461" s="36">
        <v>0.30054999999999998</v>
      </c>
      <c r="BV461" s="36">
        <v>0.34100707996732299</v>
      </c>
      <c r="BW461" s="36">
        <v>0.41919000000000001</v>
      </c>
    </row>
    <row r="462" spans="1:75" s="36" customFormat="1" ht="16.75" customHeight="1" x14ac:dyDescent="0.2">
      <c r="A462" s="36" t="s">
        <v>739</v>
      </c>
      <c r="B462" s="36">
        <v>2025020200</v>
      </c>
      <c r="C462" s="35">
        <v>45964</v>
      </c>
      <c r="D462" s="45" t="s">
        <v>6</v>
      </c>
      <c r="E462" s="36" t="s">
        <v>17</v>
      </c>
      <c r="F462" s="45">
        <v>1</v>
      </c>
      <c r="G462" s="45">
        <v>1</v>
      </c>
      <c r="H462" s="36" t="s">
        <v>46</v>
      </c>
      <c r="I462" s="36" t="s">
        <v>372</v>
      </c>
      <c r="J462" s="46" t="s">
        <v>164</v>
      </c>
      <c r="K462" s="47">
        <v>2.98</v>
      </c>
      <c r="L462" s="48">
        <v>0.15</v>
      </c>
      <c r="M462" s="49">
        <v>0.1</v>
      </c>
      <c r="N462" s="36">
        <v>3.0999999999999899</v>
      </c>
      <c r="O462" s="36">
        <v>2.9999999999999898</v>
      </c>
      <c r="P462" s="70">
        <v>3.0999999999999899</v>
      </c>
      <c r="Q462" s="36">
        <v>2.9999999999999898</v>
      </c>
      <c r="R462" s="50">
        <v>3.2828438425170372</v>
      </c>
      <c r="S462" s="50">
        <v>2.9060182890059774</v>
      </c>
      <c r="T462" s="50">
        <v>3.2828438425170372</v>
      </c>
      <c r="U462" s="50">
        <v>2.9060182890059774</v>
      </c>
      <c r="V462" s="50">
        <v>0.95</v>
      </c>
      <c r="W462" s="50">
        <v>0.95302926576458757</v>
      </c>
      <c r="X462" s="50">
        <v>1.0059328743008031</v>
      </c>
      <c r="Y462" s="50">
        <v>0.95997418893647479</v>
      </c>
      <c r="Z462" s="50">
        <v>1.0249999999999999</v>
      </c>
      <c r="AA462" s="51">
        <v>0.98</v>
      </c>
      <c r="AB462" s="51">
        <v>1.01</v>
      </c>
      <c r="AC462" s="51">
        <v>1</v>
      </c>
      <c r="AD462" s="51">
        <v>1</v>
      </c>
      <c r="AE462" s="51">
        <v>1</v>
      </c>
      <c r="AF462" s="51">
        <v>1</v>
      </c>
      <c r="AG462" s="52">
        <v>1</v>
      </c>
      <c r="AH462" s="52">
        <v>1</v>
      </c>
      <c r="AI462" s="53">
        <v>385</v>
      </c>
      <c r="AJ462" s="53">
        <v>252</v>
      </c>
      <c r="AK462" s="51">
        <v>3.244349999784609</v>
      </c>
      <c r="AL462" s="51">
        <v>3.2</v>
      </c>
      <c r="AM462" s="51">
        <v>2.8053217117095826</v>
      </c>
      <c r="AN462" s="51">
        <v>2.8204261983040415</v>
      </c>
      <c r="AO462" s="51">
        <v>2.8353186177371725</v>
      </c>
      <c r="AP462" s="51">
        <v>2.8568211370112655</v>
      </c>
      <c r="AQ462" s="51">
        <v>2.8754547545023219</v>
      </c>
      <c r="AR462" s="67">
        <v>0</v>
      </c>
      <c r="AS462" s="96"/>
      <c r="AT462" s="54">
        <v>2.9928338858591048</v>
      </c>
      <c r="AU462" s="54">
        <v>2.9217883357579297</v>
      </c>
      <c r="AV462" s="55">
        <v>2.9928338858591048</v>
      </c>
      <c r="AW462" s="55">
        <v>2.9250073265669396</v>
      </c>
      <c r="AX462" s="56">
        <v>-0.10716611414088506</v>
      </c>
      <c r="AY462" s="56">
        <v>-7.8211664242060053E-2</v>
      </c>
      <c r="AZ462" s="56">
        <v>-0.18537777838294511</v>
      </c>
      <c r="BA462" s="56">
        <v>-2.8954449898825008E-2</v>
      </c>
      <c r="BB462" s="61">
        <v>-107</v>
      </c>
      <c r="BC462" s="57">
        <v>-121</v>
      </c>
      <c r="BD462" s="57">
        <v>104</v>
      </c>
      <c r="BE462" s="57">
        <v>130</v>
      </c>
      <c r="BF462" s="95">
        <v>0.51766499106033492</v>
      </c>
      <c r="BG462" s="58">
        <v>0.54840420621826469</v>
      </c>
      <c r="BH462" s="58">
        <v>0.49078133984258876</v>
      </c>
      <c r="BI462" s="58">
        <v>0.43524295000967805</v>
      </c>
      <c r="BJ462" s="57">
        <v>-107</v>
      </c>
      <c r="BK462" s="57">
        <v>-122</v>
      </c>
      <c r="BL462" s="57">
        <v>103</v>
      </c>
      <c r="BM462" s="57">
        <v>129</v>
      </c>
      <c r="BN462" s="58">
        <v>0.51734024001301682</v>
      </c>
      <c r="BO462" s="58">
        <v>0.54901215093570321</v>
      </c>
      <c r="BP462" s="58">
        <v>0.49146372928057558</v>
      </c>
      <c r="BQ462" s="58">
        <v>0.43584469365349043</v>
      </c>
      <c r="BR462" s="36">
        <v>2.2999999999999998</v>
      </c>
      <c r="BS462" s="36">
        <v>4.7</v>
      </c>
      <c r="BT462" s="36">
        <v>0.18806</v>
      </c>
      <c r="BU462" s="36">
        <v>0.29429</v>
      </c>
      <c r="BV462" s="36">
        <v>0.33253858844267598</v>
      </c>
      <c r="BW462" s="36">
        <v>0.40931000000000001</v>
      </c>
    </row>
    <row r="463" spans="1:75" s="36" customFormat="1" ht="16.75" customHeight="1" x14ac:dyDescent="0.2">
      <c r="A463" s="36" t="s">
        <v>740</v>
      </c>
      <c r="B463" s="36">
        <v>2025020200</v>
      </c>
      <c r="C463" s="35">
        <v>45964</v>
      </c>
      <c r="D463" s="45" t="s">
        <v>9</v>
      </c>
      <c r="E463" s="36" t="s">
        <v>12</v>
      </c>
      <c r="F463" s="45">
        <v>1</v>
      </c>
      <c r="G463" s="45">
        <v>1</v>
      </c>
      <c r="H463" s="36" t="s">
        <v>47</v>
      </c>
      <c r="I463" s="36" t="s">
        <v>419</v>
      </c>
      <c r="J463" s="46" t="s">
        <v>186</v>
      </c>
      <c r="K463" s="47">
        <v>2.98</v>
      </c>
      <c r="L463" s="48">
        <v>0.15</v>
      </c>
      <c r="M463" s="49">
        <v>0.1</v>
      </c>
      <c r="N463" s="36">
        <v>2.9999999999999898</v>
      </c>
      <c r="O463" s="36">
        <v>3.0999999999999899</v>
      </c>
      <c r="P463" s="70">
        <v>2.9999999999999898</v>
      </c>
      <c r="Q463" s="36">
        <v>3.0999999999999899</v>
      </c>
      <c r="R463" s="50">
        <v>2.9340676076749816</v>
      </c>
      <c r="S463" s="50">
        <v>3.0951500982893103</v>
      </c>
      <c r="T463" s="50">
        <v>2.9340676076749816</v>
      </c>
      <c r="U463" s="50">
        <v>3.0951500982893103</v>
      </c>
      <c r="V463" s="50">
        <v>1.048</v>
      </c>
      <c r="W463" s="50">
        <v>1.0491546019013618</v>
      </c>
      <c r="X463" s="50">
        <v>0.94138312473475927</v>
      </c>
      <c r="Y463" s="50">
        <v>1.0887080536189964</v>
      </c>
      <c r="Z463" s="50">
        <v>0.98499999999999999</v>
      </c>
      <c r="AA463" s="51">
        <v>1</v>
      </c>
      <c r="AB463" s="51">
        <v>1</v>
      </c>
      <c r="AC463" s="51">
        <v>1</v>
      </c>
      <c r="AD463" s="51">
        <v>1</v>
      </c>
      <c r="AE463" s="51">
        <v>1</v>
      </c>
      <c r="AF463" s="51">
        <v>1</v>
      </c>
      <c r="AG463" s="52">
        <v>1</v>
      </c>
      <c r="AH463" s="52">
        <v>1</v>
      </c>
      <c r="AI463" s="53">
        <v>374</v>
      </c>
      <c r="AJ463" s="53">
        <v>307</v>
      </c>
      <c r="AK463" s="51">
        <v>2.8607230830306949</v>
      </c>
      <c r="AL463" s="51">
        <v>2.871724761727338</v>
      </c>
      <c r="AM463" s="51">
        <v>2.9976799654163933</v>
      </c>
      <c r="AN463" s="51">
        <v>3.012300485347331</v>
      </c>
      <c r="AO463" s="51">
        <v>2.9261786381383392</v>
      </c>
      <c r="AP463" s="51">
        <v>2.9445602694398336</v>
      </c>
      <c r="AQ463" s="51">
        <v>2.9527147659351471</v>
      </c>
      <c r="AR463" s="67">
        <v>0</v>
      </c>
      <c r="AS463" s="96"/>
      <c r="AT463" s="54">
        <v>2.9217883357579297</v>
      </c>
      <c r="AU463" s="54">
        <v>2.9928338858591048</v>
      </c>
      <c r="AV463" s="55">
        <v>2.9250073265669396</v>
      </c>
      <c r="AW463" s="55">
        <v>2.9928338858591048</v>
      </c>
      <c r="AX463" s="56">
        <v>-7.8211664242060053E-2</v>
      </c>
      <c r="AY463" s="56">
        <v>-0.10716611414088506</v>
      </c>
      <c r="AZ463" s="56">
        <v>-0.18537777838294511</v>
      </c>
      <c r="BA463" s="56">
        <v>2.8954449898825008E-2</v>
      </c>
      <c r="BB463" s="61">
        <v>107</v>
      </c>
      <c r="BC463" s="57">
        <v>121</v>
      </c>
      <c r="BD463" s="57">
        <v>-104</v>
      </c>
      <c r="BE463" s="57">
        <v>-130</v>
      </c>
      <c r="BF463" s="95">
        <v>0.48233500893966508</v>
      </c>
      <c r="BG463" s="58">
        <v>0.45159579378173531</v>
      </c>
      <c r="BH463" s="58">
        <v>0.50921866015741124</v>
      </c>
      <c r="BI463" s="58">
        <v>0.56475704999032195</v>
      </c>
      <c r="BJ463" s="57">
        <v>107</v>
      </c>
      <c r="BK463" s="57">
        <v>122</v>
      </c>
      <c r="BL463" s="57">
        <v>-103</v>
      </c>
      <c r="BM463" s="57">
        <v>-129</v>
      </c>
      <c r="BN463" s="58">
        <v>0.48265975998698318</v>
      </c>
      <c r="BO463" s="58">
        <v>0.45098784906429679</v>
      </c>
      <c r="BP463" s="58">
        <v>0.50853627071942442</v>
      </c>
      <c r="BQ463" s="58">
        <v>0.56415530634650957</v>
      </c>
      <c r="BR463" s="36">
        <v>2.2999999999999998</v>
      </c>
      <c r="BS463" s="36">
        <v>4.75</v>
      </c>
      <c r="BT463" s="36">
        <v>0.18151</v>
      </c>
      <c r="BU463" s="36">
        <v>0.28727999999999998</v>
      </c>
      <c r="BV463" s="36">
        <v>0.32478265293432601</v>
      </c>
      <c r="BW463" s="36">
        <v>0.40275</v>
      </c>
    </row>
    <row r="464" spans="1:75" s="36" customFormat="1" ht="16.75" customHeight="1" x14ac:dyDescent="0.2">
      <c r="A464" s="36" t="s">
        <v>741</v>
      </c>
      <c r="B464" s="36">
        <v>2025020201</v>
      </c>
      <c r="C464" s="35">
        <v>45964</v>
      </c>
      <c r="D464" s="45" t="s">
        <v>6</v>
      </c>
      <c r="E464" s="36" t="s">
        <v>23</v>
      </c>
      <c r="F464" s="45">
        <v>1</v>
      </c>
      <c r="G464" s="45">
        <v>1</v>
      </c>
      <c r="H464" s="36" t="s">
        <v>46</v>
      </c>
      <c r="I464" s="36" t="s">
        <v>370</v>
      </c>
      <c r="J464" s="46" t="s">
        <v>193</v>
      </c>
      <c r="K464" s="47">
        <v>2.98</v>
      </c>
      <c r="L464" s="48">
        <v>0.15</v>
      </c>
      <c r="M464" s="49">
        <v>0.1</v>
      </c>
      <c r="N464" s="36">
        <v>2.7999999999999901</v>
      </c>
      <c r="O464" s="36">
        <v>2.7999999999999901</v>
      </c>
      <c r="P464" s="70">
        <v>2.7999999999999901</v>
      </c>
      <c r="Q464" s="36">
        <v>2.7999999999999901</v>
      </c>
      <c r="R464" s="50">
        <v>2.7507161909115818</v>
      </c>
      <c r="S464" s="50">
        <v>3.0712386748136424</v>
      </c>
      <c r="T464" s="50">
        <v>2.7507161909115818</v>
      </c>
      <c r="U464" s="50">
        <v>3.0712386748136424</v>
      </c>
      <c r="V464" s="50">
        <v>0.95</v>
      </c>
      <c r="W464" s="50">
        <v>0.95302926576458757</v>
      </c>
      <c r="X464" s="50">
        <v>1.0567151460782758</v>
      </c>
      <c r="Y464" s="50">
        <v>0.92365048936039051</v>
      </c>
      <c r="Z464" s="50">
        <v>0.96</v>
      </c>
      <c r="AA464" s="51">
        <v>0.99</v>
      </c>
      <c r="AB464" s="51">
        <v>1.01</v>
      </c>
      <c r="AC464" s="51">
        <v>1</v>
      </c>
      <c r="AD464" s="51">
        <v>1</v>
      </c>
      <c r="AE464" s="51">
        <v>1</v>
      </c>
      <c r="AF464" s="51">
        <v>1</v>
      </c>
      <c r="AG464" s="52">
        <v>1</v>
      </c>
      <c r="AH464" s="52">
        <v>1</v>
      </c>
      <c r="AI464" s="53">
        <v>378</v>
      </c>
      <c r="AJ464" s="53">
        <v>336</v>
      </c>
      <c r="AK464" s="51">
        <v>2.8074364939458931</v>
      </c>
      <c r="AL464" s="51">
        <v>2.7989284484907464</v>
      </c>
      <c r="AM464" s="51">
        <v>3.1246396136717136</v>
      </c>
      <c r="AN464" s="51">
        <v>3.1166294728430026</v>
      </c>
      <c r="AO464" s="51">
        <v>2.9442618456287728</v>
      </c>
      <c r="AP464" s="51">
        <v>2.9448809379576213</v>
      </c>
      <c r="AQ464" s="51">
        <v>2.9996540291248448</v>
      </c>
      <c r="AR464" s="67">
        <v>0</v>
      </c>
      <c r="AS464" s="96"/>
      <c r="AT464" s="54">
        <v>2.8201665120918107</v>
      </c>
      <c r="AU464" s="54">
        <v>2.8740052967992704</v>
      </c>
      <c r="AV464" s="55">
        <v>2.8201665120918107</v>
      </c>
      <c r="AW464" s="55">
        <v>2.8771716441086288</v>
      </c>
      <c r="AX464" s="56">
        <v>2.0166512091820632E-2</v>
      </c>
      <c r="AY464" s="56">
        <v>7.4005296799280362E-2</v>
      </c>
      <c r="AZ464" s="56">
        <v>9.4171808891100994E-2</v>
      </c>
      <c r="BA464" s="56">
        <v>-5.383878470745973E-2</v>
      </c>
      <c r="BB464" s="61">
        <v>106</v>
      </c>
      <c r="BC464" s="57">
        <v>-105</v>
      </c>
      <c r="BD464" s="57">
        <v>123</v>
      </c>
      <c r="BE464" s="57">
        <v>151</v>
      </c>
      <c r="BF464" s="95">
        <v>0.48557217473079095</v>
      </c>
      <c r="BG464" s="58">
        <v>0.51118505663002756</v>
      </c>
      <c r="BH464" s="58">
        <v>0.44865358048897663</v>
      </c>
      <c r="BI464" s="58">
        <v>0.39776595350013444</v>
      </c>
      <c r="BJ464" s="57">
        <v>106</v>
      </c>
      <c r="BK464" s="57">
        <v>-105</v>
      </c>
      <c r="BL464" s="57">
        <v>123</v>
      </c>
      <c r="BM464" s="57">
        <v>151</v>
      </c>
      <c r="BN464" s="58">
        <v>0.48519821124900941</v>
      </c>
      <c r="BO464" s="58">
        <v>0.51163734224997237</v>
      </c>
      <c r="BP464" s="58">
        <v>0.44916071269508961</v>
      </c>
      <c r="BQ464" s="58">
        <v>0.39821332293408684</v>
      </c>
      <c r="BR464" s="36">
        <v>2.2999999999999998</v>
      </c>
      <c r="BS464" s="36">
        <v>4.8</v>
      </c>
      <c r="BT464" s="36">
        <v>0.17913999999999999</v>
      </c>
      <c r="BU464" s="36">
        <v>0.28200999999999998</v>
      </c>
      <c r="BV464" s="36">
        <v>0.31863016484571799</v>
      </c>
      <c r="BW464" s="36">
        <v>0.39694000000000002</v>
      </c>
    </row>
    <row r="465" spans="1:75" s="36" customFormat="1" ht="16.75" customHeight="1" x14ac:dyDescent="0.2">
      <c r="A465" s="36" t="s">
        <v>742</v>
      </c>
      <c r="B465" s="36">
        <v>2025020201</v>
      </c>
      <c r="C465" s="35">
        <v>45964</v>
      </c>
      <c r="D465" s="45" t="s">
        <v>9</v>
      </c>
      <c r="E465" s="36" t="s">
        <v>35</v>
      </c>
      <c r="F465" s="45">
        <v>1</v>
      </c>
      <c r="G465" s="45">
        <v>1</v>
      </c>
      <c r="H465" s="36" t="s">
        <v>47</v>
      </c>
      <c r="I465" s="36" t="s">
        <v>360</v>
      </c>
      <c r="J465" s="46" t="s">
        <v>172</v>
      </c>
      <c r="K465" s="47">
        <v>2.98</v>
      </c>
      <c r="L465" s="48">
        <v>0.15</v>
      </c>
      <c r="M465" s="49">
        <v>0.1</v>
      </c>
      <c r="N465" s="36">
        <v>2.7999999999999901</v>
      </c>
      <c r="O465" s="36">
        <v>2.7999999999999901</v>
      </c>
      <c r="P465" s="70">
        <v>2.7999999999999901</v>
      </c>
      <c r="Q465" s="36">
        <v>2.7999999999999901</v>
      </c>
      <c r="R465" s="50">
        <v>2.6250783143313399</v>
      </c>
      <c r="S465" s="50">
        <v>3.1788864579265259</v>
      </c>
      <c r="T465" s="50">
        <v>2.6250783143313399</v>
      </c>
      <c r="U465" s="50">
        <v>3.1788864579265259</v>
      </c>
      <c r="V465" s="50">
        <v>1.048</v>
      </c>
      <c r="W465" s="50">
        <v>1.0491546019013618</v>
      </c>
      <c r="X465" s="50">
        <v>1.0485367831113133</v>
      </c>
      <c r="Y465" s="50">
        <v>0.94209278320331979</v>
      </c>
      <c r="Z465" s="50">
        <v>0.99094124800379646</v>
      </c>
      <c r="AA465" s="51">
        <v>0.98</v>
      </c>
      <c r="AB465" s="51">
        <v>1.02</v>
      </c>
      <c r="AC465" s="51">
        <v>1</v>
      </c>
      <c r="AD465" s="51">
        <v>1</v>
      </c>
      <c r="AE465" s="51">
        <v>1</v>
      </c>
      <c r="AF465" s="51">
        <v>1</v>
      </c>
      <c r="AG465" s="52">
        <v>1</v>
      </c>
      <c r="AH465" s="52">
        <v>1</v>
      </c>
      <c r="AI465" s="53">
        <v>367</v>
      </c>
      <c r="AJ465" s="53">
        <v>325</v>
      </c>
      <c r="AK465" s="51">
        <v>2.7524784582939636</v>
      </c>
      <c r="AL465" s="51">
        <v>2.7333684366995703</v>
      </c>
      <c r="AM465" s="51">
        <v>3.1490111353132617</v>
      </c>
      <c r="AN465" s="51">
        <v>3.1534924337052512</v>
      </c>
      <c r="AO465" s="51">
        <v>3.1238615802366336</v>
      </c>
      <c r="AP465" s="51">
        <v>3.1277958002831503</v>
      </c>
      <c r="AQ465" s="51">
        <v>3.1204850244051756</v>
      </c>
      <c r="AR465" s="67">
        <v>0</v>
      </c>
      <c r="AS465" s="96"/>
      <c r="AT465" s="54">
        <v>2.8740052967992704</v>
      </c>
      <c r="AU465" s="54">
        <v>2.8201665120918107</v>
      </c>
      <c r="AV465" s="55">
        <v>2.8771716441086288</v>
      </c>
      <c r="AW465" s="55">
        <v>2.8201665120918107</v>
      </c>
      <c r="AX465" s="56">
        <v>7.4005296799280362E-2</v>
      </c>
      <c r="AY465" s="56">
        <v>2.0166512091820632E-2</v>
      </c>
      <c r="AZ465" s="56">
        <v>9.4171808891100994E-2</v>
      </c>
      <c r="BA465" s="56">
        <v>5.383878470745973E-2</v>
      </c>
      <c r="BB465" s="61">
        <v>-106</v>
      </c>
      <c r="BC465" s="57">
        <v>105</v>
      </c>
      <c r="BD465" s="57">
        <v>-123</v>
      </c>
      <c r="BE465" s="57">
        <v>-151</v>
      </c>
      <c r="BF465" s="95">
        <v>0.51442782526920905</v>
      </c>
      <c r="BG465" s="58">
        <v>0.4888149433699725</v>
      </c>
      <c r="BH465" s="58">
        <v>0.55134641951102337</v>
      </c>
      <c r="BI465" s="58">
        <v>0.60223404649986556</v>
      </c>
      <c r="BJ465" s="57">
        <v>-106</v>
      </c>
      <c r="BK465" s="57">
        <v>105</v>
      </c>
      <c r="BL465" s="57">
        <v>-123</v>
      </c>
      <c r="BM465" s="57">
        <v>-151</v>
      </c>
      <c r="BN465" s="58">
        <v>0.51480178875099059</v>
      </c>
      <c r="BO465" s="58">
        <v>0.48836265775002763</v>
      </c>
      <c r="BP465" s="58">
        <v>0.55083928730491039</v>
      </c>
      <c r="BQ465" s="58">
        <v>0.60178667706591316</v>
      </c>
      <c r="BR465" s="36">
        <v>2.2999999999999998</v>
      </c>
      <c r="BS465" s="36">
        <v>4.8499999999999996</v>
      </c>
      <c r="BT465" s="36">
        <v>0.17446999999999999</v>
      </c>
      <c r="BU465" s="36">
        <v>0.27487</v>
      </c>
      <c r="BV465" s="36">
        <v>0.31039817512478202</v>
      </c>
      <c r="BW465" s="36">
        <v>0.38933000000000001</v>
      </c>
    </row>
    <row r="466" spans="1:75" s="36" customFormat="1" ht="16.75" customHeight="1" x14ac:dyDescent="0.2">
      <c r="A466" s="36" t="s">
        <v>743</v>
      </c>
      <c r="B466" s="36">
        <v>2025020202</v>
      </c>
      <c r="C466" s="35">
        <v>45964</v>
      </c>
      <c r="D466" s="45" t="s">
        <v>6</v>
      </c>
      <c r="E466" s="36" t="s">
        <v>14</v>
      </c>
      <c r="F466" s="45">
        <v>1</v>
      </c>
      <c r="G466" s="45">
        <v>1</v>
      </c>
      <c r="H466" s="36" t="s">
        <v>46</v>
      </c>
      <c r="I466" s="36" t="s">
        <v>460</v>
      </c>
      <c r="J466" s="46" t="s">
        <v>303</v>
      </c>
      <c r="K466" s="47">
        <v>2.98</v>
      </c>
      <c r="L466" s="48">
        <v>0.15</v>
      </c>
      <c r="M466" s="49">
        <v>0.1</v>
      </c>
      <c r="N466" s="36">
        <v>2.6499999999999901</v>
      </c>
      <c r="O466" s="36">
        <v>3.19999999999999</v>
      </c>
      <c r="P466" s="70">
        <v>2.6499999999999901</v>
      </c>
      <c r="Q466" s="36">
        <v>3.19999999999999</v>
      </c>
      <c r="R466" s="50">
        <v>2.6427885964618891</v>
      </c>
      <c r="S466" s="50">
        <v>3.274669318774138</v>
      </c>
      <c r="T466" s="50">
        <v>2.6427885964618891</v>
      </c>
      <c r="U466" s="50">
        <v>3.274669318774138</v>
      </c>
      <c r="V466" s="50">
        <v>0.95</v>
      </c>
      <c r="W466" s="50">
        <v>0.95302926576458757</v>
      </c>
      <c r="X466" s="50">
        <v>1.0629914296942919</v>
      </c>
      <c r="Y466" s="50">
        <v>0.89602173368563209</v>
      </c>
      <c r="Z466" s="50">
        <v>1.05</v>
      </c>
      <c r="AA466" s="51">
        <v>1</v>
      </c>
      <c r="AB466" s="51">
        <v>1</v>
      </c>
      <c r="AC466" s="51">
        <v>1</v>
      </c>
      <c r="AD466" s="51">
        <v>1</v>
      </c>
      <c r="AE466" s="51">
        <v>1</v>
      </c>
      <c r="AF466" s="51">
        <v>1</v>
      </c>
      <c r="AG466" s="52">
        <v>1</v>
      </c>
      <c r="AH466" s="52">
        <v>1</v>
      </c>
      <c r="AI466" s="53">
        <v>384</v>
      </c>
      <c r="AJ466" s="53">
        <v>78</v>
      </c>
      <c r="AK466" s="51">
        <v>2.6491051409376376</v>
      </c>
      <c r="AL466" s="51">
        <v>2.6481576592662752</v>
      </c>
      <c r="AM466" s="51">
        <v>3.4452310891931375</v>
      </c>
      <c r="AN466" s="51">
        <v>3.4</v>
      </c>
      <c r="AO466" s="51">
        <v>3.5583397470973197</v>
      </c>
      <c r="AP466" s="51">
        <v>3.5403492027396481</v>
      </c>
      <c r="AQ466" s="51">
        <v>3.6174926436527945</v>
      </c>
      <c r="AR466" s="67">
        <v>0</v>
      </c>
      <c r="AS466" s="96"/>
      <c r="AT466" s="54">
        <v>2.6478904500842142</v>
      </c>
      <c r="AU466" s="54">
        <v>3.3629675583324299</v>
      </c>
      <c r="AV466" s="55">
        <v>2.6478904500842142</v>
      </c>
      <c r="AW466" s="55">
        <v>3.3666726048372668</v>
      </c>
      <c r="AX466" s="56">
        <v>-2.1095499157759434E-3</v>
      </c>
      <c r="AY466" s="56">
        <v>0.16296755833243992</v>
      </c>
      <c r="AZ466" s="56">
        <v>0.16085800841666398</v>
      </c>
      <c r="BA466" s="56">
        <v>-0.16507710824821586</v>
      </c>
      <c r="BB466" s="61">
        <v>160</v>
      </c>
      <c r="BC466" s="57">
        <v>-128</v>
      </c>
      <c r="BD466" s="57">
        <v>-102</v>
      </c>
      <c r="BE466" s="57">
        <v>123</v>
      </c>
      <c r="BF466" s="95">
        <v>0.38514100499997933</v>
      </c>
      <c r="BG466" s="58">
        <v>0.56145022220541807</v>
      </c>
      <c r="BH466" s="58">
        <v>0.50507415105324105</v>
      </c>
      <c r="BI466" s="58">
        <v>0.44754114658930566</v>
      </c>
      <c r="BJ466" s="57">
        <v>160</v>
      </c>
      <c r="BK466" s="57">
        <v>-128</v>
      </c>
      <c r="BL466" s="57">
        <v>-102</v>
      </c>
      <c r="BM466" s="57">
        <v>123</v>
      </c>
      <c r="BN466" s="58">
        <v>0.38463502399253613</v>
      </c>
      <c r="BO466" s="58">
        <v>0.56204177196699179</v>
      </c>
      <c r="BP466" s="58">
        <v>0.50571455425937872</v>
      </c>
      <c r="BQ466" s="58">
        <v>0.44808363999626255</v>
      </c>
      <c r="BR466" s="36">
        <v>2.2999999999999998</v>
      </c>
      <c r="BS466" s="36">
        <v>4.9000000000000004</v>
      </c>
      <c r="BT466" s="36">
        <v>0.17016999999999999</v>
      </c>
      <c r="BU466" s="36">
        <v>0.26717999999999997</v>
      </c>
      <c r="BV466" s="36">
        <v>0.30173465239192299</v>
      </c>
      <c r="BW466" s="36">
        <v>0.38169999999999998</v>
      </c>
    </row>
    <row r="467" spans="1:75" s="36" customFormat="1" ht="16.75" customHeight="1" x14ac:dyDescent="0.2">
      <c r="A467" s="36" t="s">
        <v>744</v>
      </c>
      <c r="B467" s="36">
        <v>2025020202</v>
      </c>
      <c r="C467" s="35">
        <v>45964</v>
      </c>
      <c r="D467" s="45" t="s">
        <v>9</v>
      </c>
      <c r="E467" s="36" t="s">
        <v>13</v>
      </c>
      <c r="F467" s="45">
        <v>1</v>
      </c>
      <c r="G467" s="45">
        <v>1</v>
      </c>
      <c r="H467" s="36" t="s">
        <v>47</v>
      </c>
      <c r="I467" s="36" t="s">
        <v>376</v>
      </c>
      <c r="J467" s="46" t="s">
        <v>184</v>
      </c>
      <c r="K467" s="47">
        <v>2.98</v>
      </c>
      <c r="L467" s="48">
        <v>0.15</v>
      </c>
      <c r="M467" s="49">
        <v>0.1</v>
      </c>
      <c r="N467" s="36">
        <v>3.19999999999999</v>
      </c>
      <c r="O467" s="36">
        <v>2.6499999999999901</v>
      </c>
      <c r="P467" s="70">
        <v>3.19999999999999</v>
      </c>
      <c r="Q467" s="36">
        <v>2.6499999999999901</v>
      </c>
      <c r="R467" s="50">
        <v>2.5125753563764719</v>
      </c>
      <c r="S467" s="50">
        <v>3.1917629537970278</v>
      </c>
      <c r="T467" s="50">
        <v>2.5125753563764719</v>
      </c>
      <c r="U467" s="50">
        <v>3.1917629537970278</v>
      </c>
      <c r="V467" s="50">
        <v>1.048</v>
      </c>
      <c r="W467" s="50">
        <v>1.0491546019013618</v>
      </c>
      <c r="X467" s="50">
        <v>1.1561178151654823</v>
      </c>
      <c r="Y467" s="50">
        <v>0.88896145669048243</v>
      </c>
      <c r="Z467" s="50">
        <v>0.98</v>
      </c>
      <c r="AA467" s="51">
        <v>0.99</v>
      </c>
      <c r="AB467" s="51">
        <v>1.01</v>
      </c>
      <c r="AC467" s="51">
        <v>1</v>
      </c>
      <c r="AD467" s="51">
        <v>1</v>
      </c>
      <c r="AE467" s="51">
        <v>1</v>
      </c>
      <c r="AF467" s="51">
        <v>1</v>
      </c>
      <c r="AG467" s="52">
        <v>1</v>
      </c>
      <c r="AH467" s="52">
        <v>1</v>
      </c>
      <c r="AI467" s="53">
        <v>387</v>
      </c>
      <c r="AJ467" s="53">
        <v>345</v>
      </c>
      <c r="AK467" s="51">
        <v>2.6701447663831837</v>
      </c>
      <c r="AL467" s="51">
        <v>2.646509354882177</v>
      </c>
      <c r="AM467" s="51">
        <v>3.1677144604889897</v>
      </c>
      <c r="AN467" s="51">
        <v>3.1713217344851952</v>
      </c>
      <c r="AO467" s="51">
        <v>3.1156671012006649</v>
      </c>
      <c r="AP467" s="51">
        <v>3.1175061902287284</v>
      </c>
      <c r="AQ467" s="51">
        <v>3.1043601712792097</v>
      </c>
      <c r="AR467" s="67">
        <v>0</v>
      </c>
      <c r="AS467" s="96"/>
      <c r="AT467" s="54">
        <v>3.3629675583324299</v>
      </c>
      <c r="AU467" s="54">
        <v>2.6478904500842142</v>
      </c>
      <c r="AV467" s="55">
        <v>3.3666726048372668</v>
      </c>
      <c r="AW467" s="55">
        <v>2.6478904500842142</v>
      </c>
      <c r="AX467" s="56">
        <v>0.16296755833243992</v>
      </c>
      <c r="AY467" s="56">
        <v>-2.1095499157759434E-3</v>
      </c>
      <c r="AZ467" s="56">
        <v>0.16085800841666398</v>
      </c>
      <c r="BA467" s="56">
        <v>0.16507710824821586</v>
      </c>
      <c r="BB467" s="61">
        <v>-160</v>
      </c>
      <c r="BC467" s="57">
        <v>128</v>
      </c>
      <c r="BD467" s="57">
        <v>102</v>
      </c>
      <c r="BE467" s="57">
        <v>-123</v>
      </c>
      <c r="BF467" s="95">
        <v>0.61485899500002072</v>
      </c>
      <c r="BG467" s="58">
        <v>0.43854977779458193</v>
      </c>
      <c r="BH467" s="58">
        <v>0.4949258489467589</v>
      </c>
      <c r="BI467" s="58">
        <v>0.55245885341069434</v>
      </c>
      <c r="BJ467" s="57">
        <v>-160</v>
      </c>
      <c r="BK467" s="57">
        <v>128</v>
      </c>
      <c r="BL467" s="57">
        <v>102</v>
      </c>
      <c r="BM467" s="57">
        <v>-123</v>
      </c>
      <c r="BN467" s="58">
        <v>0.61536497600746387</v>
      </c>
      <c r="BO467" s="58">
        <v>0.43795822803300821</v>
      </c>
      <c r="BP467" s="58">
        <v>0.49428544574062128</v>
      </c>
      <c r="BQ467" s="58">
        <v>0.55191636000373745</v>
      </c>
      <c r="BR467" s="36">
        <v>2.2999999999999998</v>
      </c>
      <c r="BS467" s="36">
        <v>4.95</v>
      </c>
      <c r="BT467" s="36">
        <v>0.16957</v>
      </c>
      <c r="BU467" s="36">
        <v>0.26661000000000001</v>
      </c>
      <c r="BV467" s="36">
        <v>0.30038194170600602</v>
      </c>
      <c r="BW467" s="36">
        <v>0.37903999999999999</v>
      </c>
    </row>
    <row r="468" spans="1:75" s="36" customFormat="1" ht="16.75" customHeight="1" x14ac:dyDescent="0.2">
      <c r="A468" s="36" t="s">
        <v>745</v>
      </c>
      <c r="B468" s="36">
        <v>2025020205</v>
      </c>
      <c r="C468" s="35">
        <v>45965</v>
      </c>
      <c r="D468" s="45" t="s">
        <v>6</v>
      </c>
      <c r="E468" s="36" t="s">
        <v>7</v>
      </c>
      <c r="F468" s="45">
        <v>2</v>
      </c>
      <c r="G468" s="45">
        <v>1</v>
      </c>
      <c r="H468" s="36" t="s">
        <v>44</v>
      </c>
      <c r="I468" s="36" t="s">
        <v>324</v>
      </c>
      <c r="J468" s="46" t="s">
        <v>148</v>
      </c>
      <c r="K468" s="47">
        <v>3</v>
      </c>
      <c r="L468" s="48">
        <v>0.15</v>
      </c>
      <c r="M468" s="49">
        <v>0.1</v>
      </c>
      <c r="N468" s="36">
        <v>2.6499999999999901</v>
      </c>
      <c r="O468" s="36">
        <v>3.3499999999999899</v>
      </c>
      <c r="P468" s="70">
        <v>2.6499999999999901</v>
      </c>
      <c r="Q468" s="36">
        <v>3.3499999999999899</v>
      </c>
      <c r="R468" s="50">
        <v>2.5726121713070182</v>
      </c>
      <c r="S468" s="50">
        <v>3.3685522339213922</v>
      </c>
      <c r="T468" s="50">
        <v>2.5726121713070182</v>
      </c>
      <c r="U468" s="50">
        <v>3.3685522339213922</v>
      </c>
      <c r="V468" s="50">
        <v>0.96</v>
      </c>
      <c r="W468" s="50">
        <v>0.96305398776725637</v>
      </c>
      <c r="X468" s="50">
        <v>1.0751357813809641</v>
      </c>
      <c r="Y468" s="50">
        <v>0.98242176123558933</v>
      </c>
      <c r="Z468" s="50">
        <v>0.98</v>
      </c>
      <c r="AA468" s="51">
        <v>0.98499999999999999</v>
      </c>
      <c r="AB468" s="51">
        <v>1.02</v>
      </c>
      <c r="AC468" s="51">
        <v>1</v>
      </c>
      <c r="AD468" s="51">
        <v>1</v>
      </c>
      <c r="AE468" s="51">
        <v>1</v>
      </c>
      <c r="AF468" s="51">
        <v>1</v>
      </c>
      <c r="AG468" s="52">
        <v>1</v>
      </c>
      <c r="AH468" s="52">
        <v>1</v>
      </c>
      <c r="AI468" s="53">
        <v>363</v>
      </c>
      <c r="AJ468" s="53">
        <v>321</v>
      </c>
      <c r="AK468" s="51">
        <v>2.7</v>
      </c>
      <c r="AL468" s="51">
        <v>2.82</v>
      </c>
      <c r="AM468" s="51">
        <v>3.2</v>
      </c>
      <c r="AN468" s="51">
        <v>3.19</v>
      </c>
      <c r="AO468" s="51">
        <v>3.1073863084931173</v>
      </c>
      <c r="AP468" s="51">
        <v>3.1364555406055943</v>
      </c>
      <c r="AQ468" s="51">
        <v>3.1360000000000001</v>
      </c>
      <c r="AR468" s="67">
        <v>0.05</v>
      </c>
      <c r="AS468" s="96"/>
      <c r="AT468" s="54">
        <v>2.7808141702286462</v>
      </c>
      <c r="AU468" s="54">
        <v>3.2024793608629873</v>
      </c>
      <c r="AV468" s="55">
        <v>2.7308141702286464</v>
      </c>
      <c r="AW468" s="55">
        <v>3.2460235854116579</v>
      </c>
      <c r="AX468" s="56">
        <v>0.13081417022865605</v>
      </c>
      <c r="AY468" s="56">
        <v>-0.14752063913700253</v>
      </c>
      <c r="AZ468" s="56">
        <v>-1.6706468908346483E-2</v>
      </c>
      <c r="BA468" s="56">
        <v>0.27833480936565858</v>
      </c>
      <c r="BB468" s="61">
        <v>132</v>
      </c>
      <c r="BC468" s="57">
        <v>-126</v>
      </c>
      <c r="BD468" s="57">
        <v>-100</v>
      </c>
      <c r="BE468" s="57">
        <v>126</v>
      </c>
      <c r="BF468" s="95">
        <v>0.43114550745090524</v>
      </c>
      <c r="BG468" s="58">
        <v>0.55689180119177406</v>
      </c>
      <c r="BH468" s="58">
        <v>0.50001077861332299</v>
      </c>
      <c r="BI468" s="58">
        <v>0.44312068019020356</v>
      </c>
      <c r="BJ468" s="57">
        <v>139</v>
      </c>
      <c r="BK468" s="57">
        <v>-125</v>
      </c>
      <c r="BL468" s="57">
        <v>100</v>
      </c>
      <c r="BM468" s="57">
        <v>126</v>
      </c>
      <c r="BN468" s="58">
        <v>0.41780916695120374</v>
      </c>
      <c r="BO468" s="58">
        <v>0.55633439378525029</v>
      </c>
      <c r="BP468" s="58">
        <v>0.49935268008798772</v>
      </c>
      <c r="BQ468" s="58">
        <v>0.44252153740480593</v>
      </c>
      <c r="BR468" s="36">
        <v>2.2999999999999998</v>
      </c>
      <c r="BS468" s="36">
        <v>5</v>
      </c>
      <c r="BT468" s="36">
        <v>0.16485</v>
      </c>
      <c r="BU468" s="36">
        <v>0.25542999999999999</v>
      </c>
      <c r="BV468" s="36">
        <v>0.287941471553055</v>
      </c>
      <c r="BW468" s="36">
        <v>0.36834</v>
      </c>
    </row>
    <row r="469" spans="1:75" s="36" customFormat="1" ht="16.75" customHeight="1" x14ac:dyDescent="0.2">
      <c r="A469" s="36" t="s">
        <v>746</v>
      </c>
      <c r="B469" s="36">
        <v>2025020205</v>
      </c>
      <c r="C469" s="35">
        <v>45965</v>
      </c>
      <c r="D469" s="45" t="s">
        <v>9</v>
      </c>
      <c r="E469" s="36" t="s">
        <v>37</v>
      </c>
      <c r="F469" s="45">
        <v>1</v>
      </c>
      <c r="G469" s="45">
        <v>2</v>
      </c>
      <c r="H469" s="36" t="s">
        <v>45</v>
      </c>
      <c r="I469" s="36" t="s">
        <v>352</v>
      </c>
      <c r="J469" s="46" t="s">
        <v>175</v>
      </c>
      <c r="K469" s="47">
        <v>3</v>
      </c>
      <c r="L469" s="48">
        <v>0.15</v>
      </c>
      <c r="M469" s="49">
        <v>0.1</v>
      </c>
      <c r="N469" s="36">
        <v>3.3499999999999899</v>
      </c>
      <c r="O469" s="36">
        <v>2.6499999999999901</v>
      </c>
      <c r="P469" s="70">
        <v>3.3499999999999899</v>
      </c>
      <c r="Q469" s="36">
        <v>2.6499999999999901</v>
      </c>
      <c r="R469" s="50">
        <v>3.0416718919697914</v>
      </c>
      <c r="S469" s="50">
        <v>3.1512312137148717</v>
      </c>
      <c r="T469" s="50">
        <v>3.0416718919697914</v>
      </c>
      <c r="U469" s="50">
        <v>3.1512312137148717</v>
      </c>
      <c r="V469" s="50">
        <v>1.0349999999999999</v>
      </c>
      <c r="W469" s="50">
        <v>1.0329456510400874</v>
      </c>
      <c r="X469" s="50">
        <v>1.0666666666666667</v>
      </c>
      <c r="Y469" s="50">
        <v>0.9</v>
      </c>
      <c r="Z469" s="50">
        <v>0.98499999999999999</v>
      </c>
      <c r="AA469" s="51">
        <v>1</v>
      </c>
      <c r="AB469" s="51">
        <v>1.01</v>
      </c>
      <c r="AC469" s="51">
        <v>1</v>
      </c>
      <c r="AD469" s="51">
        <v>1</v>
      </c>
      <c r="AE469" s="51">
        <v>1</v>
      </c>
      <c r="AF469" s="51">
        <v>1</v>
      </c>
      <c r="AG469" s="52">
        <v>1</v>
      </c>
      <c r="AH469" s="52">
        <v>1</v>
      </c>
      <c r="AI469" s="53">
        <v>391</v>
      </c>
      <c r="AJ469" s="53">
        <v>316</v>
      </c>
      <c r="AK469" s="51">
        <v>2.9472652837067681</v>
      </c>
      <c r="AL469" s="51">
        <v>2.99</v>
      </c>
      <c r="AM469" s="51">
        <v>3.2254073441428921</v>
      </c>
      <c r="AN469" s="51">
        <v>3.16</v>
      </c>
      <c r="AO469" s="51">
        <v>3.0926666111184637</v>
      </c>
      <c r="AP469" s="51">
        <v>3.0943610312770664</v>
      </c>
      <c r="AQ469" s="51">
        <v>3.1770262339807487</v>
      </c>
      <c r="AR469" s="67">
        <v>-0.05</v>
      </c>
      <c r="AS469" s="96"/>
      <c r="AT469" s="54">
        <v>3.2024793608629873</v>
      </c>
      <c r="AU469" s="54">
        <v>2.7808141702286462</v>
      </c>
      <c r="AV469" s="55">
        <v>3.2460235854116579</v>
      </c>
      <c r="AW469" s="55">
        <v>2.7308141702286464</v>
      </c>
      <c r="AX469" s="56">
        <v>-0.14752063913700253</v>
      </c>
      <c r="AY469" s="56">
        <v>0.13081417022865605</v>
      </c>
      <c r="AZ469" s="56">
        <v>-1.6706468908346483E-2</v>
      </c>
      <c r="BA469" s="56">
        <v>-0.27833480936565858</v>
      </c>
      <c r="BB469" s="61">
        <v>-132</v>
      </c>
      <c r="BC469" s="57">
        <v>126</v>
      </c>
      <c r="BD469" s="57">
        <v>100</v>
      </c>
      <c r="BE469" s="57">
        <v>-126</v>
      </c>
      <c r="BF469" s="95">
        <v>0.56885449254909481</v>
      </c>
      <c r="BG469" s="58">
        <v>0.44310819880822594</v>
      </c>
      <c r="BH469" s="58">
        <v>0.49998922138667701</v>
      </c>
      <c r="BI469" s="58">
        <v>0.55687931980979644</v>
      </c>
      <c r="BJ469" s="57">
        <v>-139</v>
      </c>
      <c r="BK469" s="57">
        <v>125</v>
      </c>
      <c r="BL469" s="57">
        <v>-100</v>
      </c>
      <c r="BM469" s="57">
        <v>-126</v>
      </c>
      <c r="BN469" s="58">
        <v>0.58219083304879626</v>
      </c>
      <c r="BO469" s="58">
        <v>0.44366560621474971</v>
      </c>
      <c r="BP469" s="58">
        <v>0.50064731991201228</v>
      </c>
      <c r="BQ469" s="58">
        <v>0.55747846259519407</v>
      </c>
      <c r="BR469" s="36">
        <v>2.35</v>
      </c>
      <c r="BS469" s="36">
        <v>2.35</v>
      </c>
      <c r="BT469" s="36">
        <v>0.49345</v>
      </c>
      <c r="BU469" s="36">
        <v>0.66061000000000003</v>
      </c>
      <c r="BV469" s="36">
        <v>0.73243231257068098</v>
      </c>
      <c r="BW469" s="36">
        <v>0.75866999999999996</v>
      </c>
    </row>
    <row r="470" spans="1:75" s="36" customFormat="1" ht="16.75" customHeight="1" x14ac:dyDescent="0.2">
      <c r="A470" s="36" t="s">
        <v>747</v>
      </c>
      <c r="B470" s="36">
        <v>2025020206</v>
      </c>
      <c r="C470" s="35">
        <v>45965</v>
      </c>
      <c r="D470" s="45" t="s">
        <v>6</v>
      </c>
      <c r="E470" s="36" t="s">
        <v>42</v>
      </c>
      <c r="F470" s="45">
        <v>2</v>
      </c>
      <c r="G470" s="45">
        <v>2</v>
      </c>
      <c r="H470" s="36" t="s">
        <v>8</v>
      </c>
      <c r="I470" s="36" t="s">
        <v>748</v>
      </c>
      <c r="J470" s="46" t="s">
        <v>154</v>
      </c>
      <c r="K470" s="47">
        <v>3</v>
      </c>
      <c r="L470" s="48">
        <v>0.15</v>
      </c>
      <c r="M470" s="49">
        <v>0.1</v>
      </c>
      <c r="N470" s="36">
        <v>2.94999999999999</v>
      </c>
      <c r="O470" s="36">
        <v>2.8999999999999901</v>
      </c>
      <c r="P470" s="70">
        <v>2.94999999999999</v>
      </c>
      <c r="Q470" s="36">
        <v>2.8999999999999901</v>
      </c>
      <c r="R470" s="50">
        <v>3.2805594617312845</v>
      </c>
      <c r="S470" s="50">
        <v>2.8584428365778827</v>
      </c>
      <c r="T470" s="50">
        <v>3.2805594617312845</v>
      </c>
      <c r="U470" s="50">
        <v>2.8584428365778827</v>
      </c>
      <c r="V470" s="50">
        <v>0.96</v>
      </c>
      <c r="W470" s="50">
        <v>0.95702751457800772</v>
      </c>
      <c r="X470" s="50">
        <v>0.96501610915960467</v>
      </c>
      <c r="Y470" s="50">
        <v>0.99713955038253255</v>
      </c>
      <c r="Z470" s="50">
        <v>0.995</v>
      </c>
      <c r="AA470" s="51">
        <v>0.98499999999999999</v>
      </c>
      <c r="AB470" s="51">
        <v>1.0249999999999999</v>
      </c>
      <c r="AC470" s="51">
        <v>1</v>
      </c>
      <c r="AD470" s="51">
        <v>1</v>
      </c>
      <c r="AE470" s="51">
        <v>1</v>
      </c>
      <c r="AF470" s="51">
        <v>1</v>
      </c>
      <c r="AG470" s="52">
        <v>1</v>
      </c>
      <c r="AH470" s="52">
        <v>1</v>
      </c>
      <c r="AI470" s="53">
        <v>362</v>
      </c>
      <c r="AJ470" s="53">
        <v>0</v>
      </c>
      <c r="AK470" s="51">
        <v>3.3940814529174639</v>
      </c>
      <c r="AL470" s="51">
        <v>3.3770531542395368</v>
      </c>
      <c r="AM470" s="51">
        <v>2.6993295336477008</v>
      </c>
      <c r="AN470" s="51">
        <v>2.723196529087228</v>
      </c>
      <c r="AO470" s="51">
        <v>2.664714</v>
      </c>
      <c r="AP470" s="51">
        <v>2.6916294933592488</v>
      </c>
      <c r="AQ470" s="51">
        <v>2.6858328859794622</v>
      </c>
      <c r="AR470" s="67">
        <v>0.03</v>
      </c>
      <c r="AS470" s="96"/>
      <c r="AT470" s="54">
        <v>3.0456393535565001</v>
      </c>
      <c r="AU470" s="54">
        <v>2.7623883667964324</v>
      </c>
      <c r="AV470" s="55">
        <v>3.0156393535565003</v>
      </c>
      <c r="AW470" s="55">
        <v>2.8070377815824274</v>
      </c>
      <c r="AX470" s="56">
        <v>9.5639353556510098E-2</v>
      </c>
      <c r="AY470" s="56">
        <v>-0.13761163320355774</v>
      </c>
      <c r="AZ470" s="56">
        <v>-4.1972279647047639E-2</v>
      </c>
      <c r="BA470" s="56">
        <v>0.23325098676006784</v>
      </c>
      <c r="BB470" s="61">
        <v>-122</v>
      </c>
      <c r="BC470" s="57">
        <v>-113</v>
      </c>
      <c r="BD470" s="57">
        <v>113</v>
      </c>
      <c r="BE470" s="57">
        <v>140</v>
      </c>
      <c r="BF470" s="95">
        <v>0.550314633998361</v>
      </c>
      <c r="BG470" s="58">
        <v>0.53028895281525013</v>
      </c>
      <c r="BH470" s="58">
        <v>0.47022600915303858</v>
      </c>
      <c r="BI470" s="58">
        <v>0.41691533886068477</v>
      </c>
      <c r="BJ470" s="57">
        <v>-117</v>
      </c>
      <c r="BK470" s="57">
        <v>-114</v>
      </c>
      <c r="BL470" s="57">
        <v>111</v>
      </c>
      <c r="BM470" s="57">
        <v>138</v>
      </c>
      <c r="BN470" s="58">
        <v>0.53835423428277362</v>
      </c>
      <c r="BO470" s="58">
        <v>0.53332892592528491</v>
      </c>
      <c r="BP470" s="58">
        <v>0.47371302834695295</v>
      </c>
      <c r="BQ470" s="58">
        <v>0.42005195548747287</v>
      </c>
      <c r="BR470" s="36">
        <v>2.35</v>
      </c>
      <c r="BS470" s="36">
        <v>2.4</v>
      </c>
      <c r="BT470" s="36">
        <v>0.48181000000000002</v>
      </c>
      <c r="BU470" s="36">
        <v>0.64966000000000002</v>
      </c>
      <c r="BV470" s="36">
        <v>0.72187652784568201</v>
      </c>
      <c r="BW470" s="36">
        <v>0.74970000000000003</v>
      </c>
    </row>
    <row r="471" spans="1:75" s="36" customFormat="1" ht="16.75" customHeight="1" x14ac:dyDescent="0.2">
      <c r="A471" s="36" t="s">
        <v>749</v>
      </c>
      <c r="B471" s="36">
        <v>2025020206</v>
      </c>
      <c r="C471" s="35">
        <v>45965</v>
      </c>
      <c r="D471" s="45" t="s">
        <v>9</v>
      </c>
      <c r="E471" s="36" t="s">
        <v>20</v>
      </c>
      <c r="F471" s="45">
        <v>2</v>
      </c>
      <c r="G471" s="45">
        <v>2</v>
      </c>
      <c r="H471" s="36" t="s">
        <v>11</v>
      </c>
      <c r="I471" s="36" t="s">
        <v>334</v>
      </c>
      <c r="J471" s="46" t="s">
        <v>177</v>
      </c>
      <c r="K471" s="47">
        <v>3</v>
      </c>
      <c r="L471" s="48">
        <v>0.15</v>
      </c>
      <c r="M471" s="49">
        <v>0.1</v>
      </c>
      <c r="N471" s="36">
        <v>2.8999999999999901</v>
      </c>
      <c r="O471" s="36">
        <v>2.94999999999999</v>
      </c>
      <c r="P471" s="70">
        <v>2.8999999999999901</v>
      </c>
      <c r="Q471" s="36">
        <v>2.94999999999999</v>
      </c>
      <c r="R471" s="50">
        <v>3.0595822413915483</v>
      </c>
      <c r="S471" s="50">
        <v>2.8408299686515535</v>
      </c>
      <c r="T471" s="50">
        <v>3.0595822413915483</v>
      </c>
      <c r="U471" s="50">
        <v>2.8408299686515535</v>
      </c>
      <c r="V471" s="50">
        <v>1.0275000000000001</v>
      </c>
      <c r="W471" s="50">
        <v>1.0328904656929507</v>
      </c>
      <c r="X471" s="50">
        <v>0.8997765112159003</v>
      </c>
      <c r="Y471" s="50">
        <v>1.1313604843058214</v>
      </c>
      <c r="Z471" s="50">
        <v>0.9736774565034757</v>
      </c>
      <c r="AA471" s="51">
        <v>0.99</v>
      </c>
      <c r="AB471" s="51">
        <v>1</v>
      </c>
      <c r="AC471" s="51">
        <v>1</v>
      </c>
      <c r="AD471" s="51">
        <v>1</v>
      </c>
      <c r="AE471" s="51">
        <v>1</v>
      </c>
      <c r="AF471" s="51">
        <v>1</v>
      </c>
      <c r="AG471" s="52">
        <v>1</v>
      </c>
      <c r="AH471" s="52">
        <v>1</v>
      </c>
      <c r="AI471" s="53">
        <v>386</v>
      </c>
      <c r="AJ471" s="53">
        <v>344</v>
      </c>
      <c r="AK471" s="51">
        <v>2.9914186511475975</v>
      </c>
      <c r="AL471" s="51">
        <v>2.9</v>
      </c>
      <c r="AM471" s="51">
        <v>2.8950483274788139</v>
      </c>
      <c r="AN471" s="51">
        <v>2.9</v>
      </c>
      <c r="AO471" s="51">
        <v>2.8121264325905604</v>
      </c>
      <c r="AP471" s="51">
        <v>2.8052152824373002</v>
      </c>
      <c r="AQ471" s="51">
        <v>2.818843291954213</v>
      </c>
      <c r="AR471" s="67">
        <v>-0.03</v>
      </c>
      <c r="AS471" s="96"/>
      <c r="AT471" s="54">
        <v>2.7623883667964324</v>
      </c>
      <c r="AU471" s="54">
        <v>3.0456393535565001</v>
      </c>
      <c r="AV471" s="55">
        <v>2.8070377815824274</v>
      </c>
      <c r="AW471" s="55">
        <v>3.0156393535565003</v>
      </c>
      <c r="AX471" s="56">
        <v>-0.13761163320355774</v>
      </c>
      <c r="AY471" s="56">
        <v>9.5639353556510098E-2</v>
      </c>
      <c r="AZ471" s="56">
        <v>-4.1972279647047639E-2</v>
      </c>
      <c r="BA471" s="56">
        <v>-0.23325098676006784</v>
      </c>
      <c r="BB471" s="61">
        <v>122</v>
      </c>
      <c r="BC471" s="57">
        <v>113</v>
      </c>
      <c r="BD471" s="57">
        <v>-113</v>
      </c>
      <c r="BE471" s="57">
        <v>-140</v>
      </c>
      <c r="BF471" s="95">
        <v>0.449685366001639</v>
      </c>
      <c r="BG471" s="58">
        <v>0.46971104718474993</v>
      </c>
      <c r="BH471" s="58">
        <v>0.52977399084696142</v>
      </c>
      <c r="BI471" s="58">
        <v>0.58308466113931523</v>
      </c>
      <c r="BJ471" s="57">
        <v>117</v>
      </c>
      <c r="BK471" s="57">
        <v>114</v>
      </c>
      <c r="BL471" s="57">
        <v>-111</v>
      </c>
      <c r="BM471" s="57">
        <v>-138</v>
      </c>
      <c r="BN471" s="58">
        <v>0.46164576571722638</v>
      </c>
      <c r="BO471" s="58">
        <v>0.46667107407471509</v>
      </c>
      <c r="BP471" s="58">
        <v>0.52628697165304705</v>
      </c>
      <c r="BQ471" s="58">
        <v>0.57994804451252713</v>
      </c>
      <c r="BR471" s="36">
        <v>2.35</v>
      </c>
      <c r="BS471" s="36">
        <v>2.4500000000000002</v>
      </c>
      <c r="BT471" s="36">
        <v>0.47736000000000001</v>
      </c>
      <c r="BU471" s="36">
        <v>0.64200999999999997</v>
      </c>
      <c r="BV471" s="36">
        <v>0.71420943142250004</v>
      </c>
      <c r="BW471" s="36">
        <v>0.74309999999999998</v>
      </c>
    </row>
    <row r="472" spans="1:75" s="36" customFormat="1" ht="16.75" customHeight="1" x14ac:dyDescent="0.2">
      <c r="A472" s="36" t="s">
        <v>750</v>
      </c>
      <c r="B472" s="36">
        <v>2025020204</v>
      </c>
      <c r="C472" s="35">
        <v>45965</v>
      </c>
      <c r="D472" s="45" t="s">
        <v>6</v>
      </c>
      <c r="E472" s="36" t="s">
        <v>43</v>
      </c>
      <c r="F472" s="45">
        <v>1</v>
      </c>
      <c r="G472" s="45">
        <v>2</v>
      </c>
      <c r="H472" s="36" t="s">
        <v>36</v>
      </c>
      <c r="I472" s="36" t="s">
        <v>413</v>
      </c>
      <c r="J472" s="46" t="s">
        <v>180</v>
      </c>
      <c r="K472" s="47">
        <v>3</v>
      </c>
      <c r="L472" s="48">
        <v>0.15</v>
      </c>
      <c r="M472" s="49">
        <v>0.1</v>
      </c>
      <c r="N472" s="36">
        <v>2.5499999999999901</v>
      </c>
      <c r="O472" s="36">
        <v>3.0999999999999899</v>
      </c>
      <c r="P472" s="70">
        <v>2.5499999999999901</v>
      </c>
      <c r="Q472" s="36">
        <v>3.0999999999999899</v>
      </c>
      <c r="R472" s="50">
        <v>2.5777032919842622</v>
      </c>
      <c r="S472" s="50">
        <v>3.0710213335874315</v>
      </c>
      <c r="T472" s="50">
        <v>2.5777032919842622</v>
      </c>
      <c r="U472" s="50">
        <v>3.0710213335874315</v>
      </c>
      <c r="V472" s="50">
        <v>0.97</v>
      </c>
      <c r="W472" s="50">
        <v>0.95751047349149665</v>
      </c>
      <c r="X472" s="50">
        <v>1.0028643093859197</v>
      </c>
      <c r="Y472" s="50">
        <v>0.98053438786059655</v>
      </c>
      <c r="Z472" s="50">
        <v>0.99</v>
      </c>
      <c r="AA472" s="51">
        <v>0.98499999999999999</v>
      </c>
      <c r="AB472" s="51">
        <v>1.0149999999999999</v>
      </c>
      <c r="AC472" s="51">
        <v>1</v>
      </c>
      <c r="AD472" s="51">
        <v>1</v>
      </c>
      <c r="AE472" s="51">
        <v>1</v>
      </c>
      <c r="AF472" s="51">
        <v>1</v>
      </c>
      <c r="AG472" s="52">
        <v>1</v>
      </c>
      <c r="AH472" s="52">
        <v>1</v>
      </c>
      <c r="AI472" s="53">
        <v>393</v>
      </c>
      <c r="AJ472" s="53">
        <v>335</v>
      </c>
      <c r="AK472" s="51">
        <v>2.7455975490567353</v>
      </c>
      <c r="AL472" s="51">
        <v>2.7204134104958642</v>
      </c>
      <c r="AM472" s="51">
        <v>3.0761790758816399</v>
      </c>
      <c r="AN472" s="51">
        <v>3.0754054145375087</v>
      </c>
      <c r="AO472" s="51">
        <v>3.1327694198496356</v>
      </c>
      <c r="AP472" s="51">
        <v>3.118900674909924</v>
      </c>
      <c r="AQ472" s="51">
        <v>3.0454172851228236</v>
      </c>
      <c r="AR472" s="67">
        <v>0.03</v>
      </c>
      <c r="AS472" s="96"/>
      <c r="AT472" s="54">
        <v>2.7402450781748549</v>
      </c>
      <c r="AU472" s="54">
        <v>3.1373201979069436</v>
      </c>
      <c r="AV472" s="55">
        <v>2.710245078174855</v>
      </c>
      <c r="AW472" s="55">
        <v>3.1517845077796109</v>
      </c>
      <c r="AX472" s="56">
        <v>0.1902450781748648</v>
      </c>
      <c r="AY472" s="56">
        <v>3.7320197906953734E-2</v>
      </c>
      <c r="AZ472" s="56">
        <v>0.22756527608181853</v>
      </c>
      <c r="BA472" s="56">
        <v>0.15292488026791107</v>
      </c>
      <c r="BB472" s="61">
        <v>132</v>
      </c>
      <c r="BC472" s="57">
        <v>-119</v>
      </c>
      <c r="BD472" s="57">
        <v>107</v>
      </c>
      <c r="BE472" s="57">
        <v>133</v>
      </c>
      <c r="BF472" s="95">
        <v>0.4319364326837053</v>
      </c>
      <c r="BG472" s="58">
        <v>0.54236986446850222</v>
      </c>
      <c r="BH472" s="58">
        <v>0.48405146264524879</v>
      </c>
      <c r="BI472" s="58">
        <v>0.42933913046125161</v>
      </c>
      <c r="BJ472" s="57">
        <v>135</v>
      </c>
      <c r="BK472" s="57">
        <v>-118</v>
      </c>
      <c r="BL472" s="57">
        <v>108</v>
      </c>
      <c r="BM472" s="57">
        <v>134</v>
      </c>
      <c r="BN472" s="58">
        <v>0.42574072926409207</v>
      </c>
      <c r="BO472" s="58">
        <v>0.54106895582425063</v>
      </c>
      <c r="BP472" s="58">
        <v>0.48182590157262706</v>
      </c>
      <c r="BQ472" s="58">
        <v>0.42674253279211427</v>
      </c>
      <c r="BR472" s="36">
        <v>2.35</v>
      </c>
      <c r="BS472" s="36">
        <v>2.5</v>
      </c>
      <c r="BT472" s="36">
        <v>0.46709000000000001</v>
      </c>
      <c r="BU472" s="36">
        <v>0.63497999999999999</v>
      </c>
      <c r="BV472" s="36">
        <v>0.70726219648028499</v>
      </c>
      <c r="BW472" s="36">
        <v>0.73717999999999995</v>
      </c>
    </row>
    <row r="473" spans="1:75" s="36" customFormat="1" ht="16.75" customHeight="1" x14ac:dyDescent="0.2">
      <c r="A473" s="36" t="s">
        <v>751</v>
      </c>
      <c r="B473" s="36">
        <v>2025020204</v>
      </c>
      <c r="C473" s="35">
        <v>45965</v>
      </c>
      <c r="D473" s="45" t="s">
        <v>9</v>
      </c>
      <c r="E473" s="36" t="s">
        <v>19</v>
      </c>
      <c r="F473" s="45">
        <v>2</v>
      </c>
      <c r="G473" s="45">
        <v>1</v>
      </c>
      <c r="H473" s="36" t="s">
        <v>38</v>
      </c>
      <c r="I473" s="36" t="s">
        <v>326</v>
      </c>
      <c r="J473" s="46" t="s">
        <v>170</v>
      </c>
      <c r="K473" s="47">
        <v>3</v>
      </c>
      <c r="L473" s="48">
        <v>0.15</v>
      </c>
      <c r="M473" s="49">
        <v>0.1</v>
      </c>
      <c r="N473" s="36">
        <v>3.0999999999999899</v>
      </c>
      <c r="O473" s="36">
        <v>2.5499999999999901</v>
      </c>
      <c r="P473" s="70">
        <v>3.0999999999999899</v>
      </c>
      <c r="Q473" s="36">
        <v>2.5499999999999901</v>
      </c>
      <c r="R473" s="50">
        <v>2.8932719811887484</v>
      </c>
      <c r="S473" s="50">
        <v>2.9249834916262669</v>
      </c>
      <c r="T473" s="50">
        <v>2.8932719811887484</v>
      </c>
      <c r="U473" s="50">
        <v>2.9249834916262669</v>
      </c>
      <c r="V473" s="50">
        <v>1.0449999999999999</v>
      </c>
      <c r="W473" s="50">
        <v>1.0398742800952707</v>
      </c>
      <c r="X473" s="50">
        <v>1.0253930252938799</v>
      </c>
      <c r="Y473" s="50">
        <v>0.91519918301891179</v>
      </c>
      <c r="Z473" s="50">
        <v>1.01</v>
      </c>
      <c r="AA473" s="51">
        <v>1</v>
      </c>
      <c r="AB473" s="51">
        <v>1.02</v>
      </c>
      <c r="AC473" s="51">
        <v>1</v>
      </c>
      <c r="AD473" s="51">
        <v>1</v>
      </c>
      <c r="AE473" s="51">
        <v>1</v>
      </c>
      <c r="AF473" s="51">
        <v>1</v>
      </c>
      <c r="AG473" s="52">
        <v>1</v>
      </c>
      <c r="AH473" s="52">
        <v>1</v>
      </c>
      <c r="AI473" s="53">
        <v>373</v>
      </c>
      <c r="AJ473" s="53">
        <v>331</v>
      </c>
      <c r="AK473" s="51">
        <v>2.9416031635817896</v>
      </c>
      <c r="AL473" s="51">
        <v>2.91</v>
      </c>
      <c r="AM473" s="51">
        <v>3.0085929281577592</v>
      </c>
      <c r="AN473" s="51">
        <v>3.03</v>
      </c>
      <c r="AO473" s="51">
        <v>2.9941119116409372</v>
      </c>
      <c r="AP473" s="51">
        <v>2.9881301238761759</v>
      </c>
      <c r="AQ473" s="51">
        <v>3.0386788574393369</v>
      </c>
      <c r="AR473" s="67">
        <v>-0.03</v>
      </c>
      <c r="AS473" s="96"/>
      <c r="AT473" s="54">
        <v>3.1373201979069436</v>
      </c>
      <c r="AU473" s="54">
        <v>2.7402450781748549</v>
      </c>
      <c r="AV473" s="55">
        <v>3.1517845077796109</v>
      </c>
      <c r="AW473" s="55">
        <v>2.710245078174855</v>
      </c>
      <c r="AX473" s="56">
        <v>3.7320197906953734E-2</v>
      </c>
      <c r="AY473" s="56">
        <v>0.1902450781748648</v>
      </c>
      <c r="AZ473" s="56">
        <v>0.22756527608181853</v>
      </c>
      <c r="BA473" s="56">
        <v>-0.15292488026791107</v>
      </c>
      <c r="BB473" s="61">
        <v>-132</v>
      </c>
      <c r="BC473" s="57">
        <v>119</v>
      </c>
      <c r="BD473" s="57">
        <v>-107</v>
      </c>
      <c r="BE473" s="57">
        <v>-133</v>
      </c>
      <c r="BF473" s="95">
        <v>0.5680635673162947</v>
      </c>
      <c r="BG473" s="58">
        <v>0.45763013553149778</v>
      </c>
      <c r="BH473" s="58">
        <v>0.51594853735475121</v>
      </c>
      <c r="BI473" s="58">
        <v>0.57066086953874839</v>
      </c>
      <c r="BJ473" s="57">
        <v>-135</v>
      </c>
      <c r="BK473" s="57">
        <v>118</v>
      </c>
      <c r="BL473" s="57">
        <v>-108</v>
      </c>
      <c r="BM473" s="57">
        <v>-134</v>
      </c>
      <c r="BN473" s="58">
        <v>0.57425927073590799</v>
      </c>
      <c r="BO473" s="58">
        <v>0.45893104417574937</v>
      </c>
      <c r="BP473" s="58">
        <v>0.51817409842737294</v>
      </c>
      <c r="BQ473" s="58">
        <v>0.57325746720788573</v>
      </c>
      <c r="BR473" s="36">
        <v>2.35</v>
      </c>
      <c r="BS473" s="36">
        <v>2.5499999999999998</v>
      </c>
      <c r="BT473" s="36">
        <v>0.46228000000000002</v>
      </c>
      <c r="BU473" s="36">
        <v>0.62504999999999999</v>
      </c>
      <c r="BV473" s="36">
        <v>0.69706364518395403</v>
      </c>
      <c r="BW473" s="36">
        <v>0.72836000000000001</v>
      </c>
    </row>
    <row r="474" spans="1:75" s="36" customFormat="1" ht="16.75" customHeight="1" x14ac:dyDescent="0.2">
      <c r="A474" s="36" t="s">
        <v>752</v>
      </c>
      <c r="B474" s="36">
        <v>2025020203</v>
      </c>
      <c r="C474" s="35">
        <v>45965</v>
      </c>
      <c r="D474" s="45" t="s">
        <v>6</v>
      </c>
      <c r="E474" s="36" t="s">
        <v>15</v>
      </c>
      <c r="F474" s="45">
        <v>1</v>
      </c>
      <c r="G474" s="45">
        <v>2</v>
      </c>
      <c r="H474" s="36" t="s">
        <v>36</v>
      </c>
      <c r="I474" s="36" t="s">
        <v>358</v>
      </c>
      <c r="J474" s="46" t="s">
        <v>191</v>
      </c>
      <c r="K474" s="47">
        <v>3</v>
      </c>
      <c r="L474" s="48">
        <v>0.15</v>
      </c>
      <c r="M474" s="49">
        <v>0.1</v>
      </c>
      <c r="N474" s="36">
        <v>3.2499999999999898</v>
      </c>
      <c r="O474" s="36">
        <v>2.94999999999999</v>
      </c>
      <c r="P474" s="70">
        <v>3.2499999999999898</v>
      </c>
      <c r="Q474" s="36">
        <v>2.94999999999999</v>
      </c>
      <c r="R474" s="50">
        <v>3.144435679258073</v>
      </c>
      <c r="S474" s="50">
        <v>2.9195075451771086</v>
      </c>
      <c r="T474" s="50">
        <v>3.144435679258073</v>
      </c>
      <c r="U474" s="50">
        <v>2.9195075451771086</v>
      </c>
      <c r="V474" s="50">
        <v>0.97</v>
      </c>
      <c r="W474" s="50">
        <v>0.95751047349149665</v>
      </c>
      <c r="X474" s="50">
        <v>1.0742265341773842</v>
      </c>
      <c r="Y474" s="50">
        <v>1.0066286136673537</v>
      </c>
      <c r="Z474" s="50">
        <v>0.98</v>
      </c>
      <c r="AA474" s="51">
        <v>1</v>
      </c>
      <c r="AB474" s="51">
        <v>1</v>
      </c>
      <c r="AC474" s="51">
        <v>1</v>
      </c>
      <c r="AD474" s="51">
        <v>1</v>
      </c>
      <c r="AE474" s="51">
        <v>1</v>
      </c>
      <c r="AF474" s="51">
        <v>1</v>
      </c>
      <c r="AG474" s="52">
        <v>1</v>
      </c>
      <c r="AH474" s="52">
        <v>1</v>
      </c>
      <c r="AI474" s="53">
        <v>389</v>
      </c>
      <c r="AJ474" s="53">
        <v>347</v>
      </c>
      <c r="AK474" s="51">
        <v>3.1117042484090658</v>
      </c>
      <c r="AL474" s="51">
        <v>3.1166139630364165</v>
      </c>
      <c r="AM474" s="51">
        <v>2.8795606103121099</v>
      </c>
      <c r="AN474" s="51">
        <v>2.8855526505418596</v>
      </c>
      <c r="AO474" s="51">
        <v>2.8803950323904997</v>
      </c>
      <c r="AP474" s="51">
        <v>2.8775033866729598</v>
      </c>
      <c r="AQ474" s="51">
        <v>2.8219693981058676</v>
      </c>
      <c r="AR474" s="67">
        <v>0</v>
      </c>
      <c r="AS474" s="96"/>
      <c r="AT474" s="54">
        <v>3.2581206278573442</v>
      </c>
      <c r="AU474" s="54">
        <v>2.9239779415962723</v>
      </c>
      <c r="AV474" s="55">
        <v>3.2581206278573442</v>
      </c>
      <c r="AW474" s="55">
        <v>2.9096358440496419</v>
      </c>
      <c r="AX474" s="56">
        <v>8.1206278573544566E-3</v>
      </c>
      <c r="AY474" s="56">
        <v>-2.6022058403717629E-2</v>
      </c>
      <c r="AZ474" s="56">
        <v>-1.7901430546363173E-2</v>
      </c>
      <c r="BA474" s="56">
        <v>3.4142686261072086E-2</v>
      </c>
      <c r="BB474" s="61">
        <v>-125</v>
      </c>
      <c r="BC474" s="57">
        <v>-145</v>
      </c>
      <c r="BD474" s="57">
        <v>-117</v>
      </c>
      <c r="BE474" s="57">
        <v>109</v>
      </c>
      <c r="BF474" s="95">
        <v>0.55625201348284392</v>
      </c>
      <c r="BG474" s="58">
        <v>0.5922733005701718</v>
      </c>
      <c r="BH474" s="58">
        <v>0.53994473905821083</v>
      </c>
      <c r="BI474" s="58">
        <v>0.47853597384202906</v>
      </c>
      <c r="BJ474" s="57">
        <v>-126</v>
      </c>
      <c r="BK474" s="57">
        <v>-143</v>
      </c>
      <c r="BL474" s="57">
        <v>-116</v>
      </c>
      <c r="BM474" s="57">
        <v>110</v>
      </c>
      <c r="BN474" s="58">
        <v>0.55817177143842911</v>
      </c>
      <c r="BO474" s="58">
        <v>0.58923331443416904</v>
      </c>
      <c r="BP474" s="58">
        <v>0.53644704687450839</v>
      </c>
      <c r="BQ474" s="58">
        <v>0.47536274313566917</v>
      </c>
      <c r="BR474" s="36">
        <v>2.35</v>
      </c>
      <c r="BS474" s="36">
        <v>2.6</v>
      </c>
      <c r="BT474" s="36">
        <v>0.45299</v>
      </c>
      <c r="BU474" s="36">
        <v>0.61468999999999996</v>
      </c>
      <c r="BV474" s="36">
        <v>0.68621409513602805</v>
      </c>
      <c r="BW474" s="36">
        <v>0.71892</v>
      </c>
    </row>
    <row r="475" spans="1:75" s="36" customFormat="1" ht="16.75" customHeight="1" x14ac:dyDescent="0.2">
      <c r="A475" s="36" t="s">
        <v>753</v>
      </c>
      <c r="B475" s="36">
        <v>2025020203</v>
      </c>
      <c r="C475" s="35">
        <v>45965</v>
      </c>
      <c r="D475" s="45" t="s">
        <v>9</v>
      </c>
      <c r="E475" s="36" t="s">
        <v>5</v>
      </c>
      <c r="F475" s="45">
        <v>2</v>
      </c>
      <c r="G475" s="45">
        <v>1</v>
      </c>
      <c r="H475" s="36" t="s">
        <v>38</v>
      </c>
      <c r="I475" s="36" t="s">
        <v>322</v>
      </c>
      <c r="J475" s="46" t="s">
        <v>274</v>
      </c>
      <c r="K475" s="47">
        <v>3</v>
      </c>
      <c r="L475" s="48">
        <v>0.15</v>
      </c>
      <c r="M475" s="49">
        <v>0.1</v>
      </c>
      <c r="N475" s="36">
        <v>2.94999999999999</v>
      </c>
      <c r="O475" s="36">
        <v>3.2499999999999898</v>
      </c>
      <c r="P475" s="70">
        <v>2.94999999999999</v>
      </c>
      <c r="Q475" s="36">
        <v>3.2499999999999898</v>
      </c>
      <c r="R475" s="50">
        <v>3.0158527571197999</v>
      </c>
      <c r="S475" s="50">
        <v>3.3054270376605785</v>
      </c>
      <c r="T475" s="50">
        <v>3.0158527571197999</v>
      </c>
      <c r="U475" s="50">
        <v>3.3054270376605785</v>
      </c>
      <c r="V475" s="50">
        <v>1.0449999999999999</v>
      </c>
      <c r="W475" s="50">
        <v>1.0398742800952707</v>
      </c>
      <c r="X475" s="50">
        <v>0.95985353677070329</v>
      </c>
      <c r="Y475" s="50">
        <v>1.0372347494696885</v>
      </c>
      <c r="Z475" s="50">
        <v>0.99</v>
      </c>
      <c r="AA475" s="51">
        <v>0.98499999999999999</v>
      </c>
      <c r="AB475" s="51">
        <v>1.0149999999999999</v>
      </c>
      <c r="AC475" s="51">
        <v>1</v>
      </c>
      <c r="AD475" s="51">
        <v>1</v>
      </c>
      <c r="AE475" s="51">
        <v>1</v>
      </c>
      <c r="AF475" s="51">
        <v>1</v>
      </c>
      <c r="AG475" s="52">
        <v>1</v>
      </c>
      <c r="AH475" s="52">
        <v>1</v>
      </c>
      <c r="AI475" s="53">
        <v>381</v>
      </c>
      <c r="AJ475" s="53">
        <v>292</v>
      </c>
      <c r="AK475" s="51">
        <v>3.0198858410020608</v>
      </c>
      <c r="AL475" s="51">
        <v>3.0192808784197216</v>
      </c>
      <c r="AM475" s="51">
        <v>3.2226796025321529</v>
      </c>
      <c r="AN475" s="51">
        <v>3.2350917178014167</v>
      </c>
      <c r="AO475" s="51">
        <v>3.2314249725220141</v>
      </c>
      <c r="AP475" s="51">
        <v>3.2375671417363074</v>
      </c>
      <c r="AQ475" s="51">
        <v>3.1904528065068312</v>
      </c>
      <c r="AR475" s="67">
        <v>0</v>
      </c>
      <c r="AS475" s="96"/>
      <c r="AT475" s="54">
        <v>2.9239779415962723</v>
      </c>
      <c r="AU475" s="54">
        <v>3.2581206278573442</v>
      </c>
      <c r="AV475" s="55">
        <v>2.9096358440496419</v>
      </c>
      <c r="AW475" s="55">
        <v>3.2581206278573442</v>
      </c>
      <c r="AX475" s="56">
        <v>-2.6022058403717629E-2</v>
      </c>
      <c r="AY475" s="56">
        <v>8.1206278573544566E-3</v>
      </c>
      <c r="AZ475" s="56">
        <v>-1.7901430546363173E-2</v>
      </c>
      <c r="BA475" s="56">
        <v>-3.4142686261072086E-2</v>
      </c>
      <c r="BB475" s="61">
        <v>125</v>
      </c>
      <c r="BC475" s="57">
        <v>145</v>
      </c>
      <c r="BD475" s="57">
        <v>117</v>
      </c>
      <c r="BE475" s="57">
        <v>-109</v>
      </c>
      <c r="BF475" s="95">
        <v>0.44374798651715608</v>
      </c>
      <c r="BG475" s="58">
        <v>0.4077266994298282</v>
      </c>
      <c r="BH475" s="58">
        <v>0.46005526094178917</v>
      </c>
      <c r="BI475" s="58">
        <v>0.52146402615797094</v>
      </c>
      <c r="BJ475" s="57">
        <v>126</v>
      </c>
      <c r="BK475" s="57">
        <v>143</v>
      </c>
      <c r="BL475" s="57">
        <v>116</v>
      </c>
      <c r="BM475" s="57">
        <v>-110</v>
      </c>
      <c r="BN475" s="58">
        <v>0.44182822856157089</v>
      </c>
      <c r="BO475" s="58">
        <v>0.41076668556583101</v>
      </c>
      <c r="BP475" s="58">
        <v>0.46355295312549155</v>
      </c>
      <c r="BQ475" s="58">
        <v>0.52463725686433083</v>
      </c>
      <c r="BR475" s="36">
        <v>2.35</v>
      </c>
      <c r="BS475" s="36">
        <v>2.65</v>
      </c>
      <c r="BT475" s="36">
        <v>0.44606000000000001</v>
      </c>
      <c r="BU475" s="36">
        <v>0.60977000000000003</v>
      </c>
      <c r="BV475" s="36">
        <v>0.68245103525461603</v>
      </c>
      <c r="BW475" s="36">
        <v>0.71626999999999996</v>
      </c>
    </row>
    <row r="476" spans="1:75" s="36" customFormat="1" ht="16.75" customHeight="1" x14ac:dyDescent="0.2">
      <c r="A476" s="36" t="s">
        <v>754</v>
      </c>
      <c r="B476" s="36">
        <v>2025020207</v>
      </c>
      <c r="C476" s="35">
        <v>45965</v>
      </c>
      <c r="D476" s="45" t="s">
        <v>6</v>
      </c>
      <c r="E476" s="36" t="s">
        <v>17</v>
      </c>
      <c r="F476" s="45">
        <v>0</v>
      </c>
      <c r="G476" s="45">
        <v>2</v>
      </c>
      <c r="H476" s="36" t="s">
        <v>29</v>
      </c>
      <c r="I476" s="36" t="s">
        <v>429</v>
      </c>
      <c r="J476" s="46" t="s">
        <v>163</v>
      </c>
      <c r="K476" s="47">
        <v>3</v>
      </c>
      <c r="L476" s="48">
        <v>0.15</v>
      </c>
      <c r="M476" s="49">
        <v>0.1</v>
      </c>
      <c r="N476" s="36">
        <v>2.8499999999999899</v>
      </c>
      <c r="O476" s="36">
        <v>2.9999999999999898</v>
      </c>
      <c r="P476" s="70">
        <v>2.8499999999999899</v>
      </c>
      <c r="Q476" s="36">
        <v>2.9999999999999898</v>
      </c>
      <c r="R476" s="50">
        <v>3.2065826848166137</v>
      </c>
      <c r="S476" s="50">
        <v>2.777276973554295</v>
      </c>
      <c r="T476" s="50">
        <v>3.2065826848166137</v>
      </c>
      <c r="U476" s="50">
        <v>2.777276973554295</v>
      </c>
      <c r="V476" s="50">
        <v>0.90300000000000002</v>
      </c>
      <c r="W476" s="50">
        <v>0.92051577291954856</v>
      </c>
      <c r="X476" s="50">
        <v>0.93741944461745719</v>
      </c>
      <c r="Y476" s="50">
        <v>1.0490402506661971</v>
      </c>
      <c r="Z476" s="50">
        <v>0.98</v>
      </c>
      <c r="AA476" s="51">
        <v>0.98</v>
      </c>
      <c r="AB476" s="51">
        <v>1.01</v>
      </c>
      <c r="AC476" s="51">
        <v>1</v>
      </c>
      <c r="AD476" s="51">
        <v>1</v>
      </c>
      <c r="AE476" s="51">
        <v>1</v>
      </c>
      <c r="AF476" s="51">
        <v>1</v>
      </c>
      <c r="AG476" s="52">
        <v>1</v>
      </c>
      <c r="AH476" s="52">
        <v>1</v>
      </c>
      <c r="AI476" s="53">
        <v>400</v>
      </c>
      <c r="AJ476" s="53">
        <v>343</v>
      </c>
      <c r="AK476" s="51">
        <v>3.2</v>
      </c>
      <c r="AL476" s="51">
        <v>3.14</v>
      </c>
      <c r="AM476" s="51">
        <v>2.8204261983040415</v>
      </c>
      <c r="AN476" s="51">
        <v>2.89</v>
      </c>
      <c r="AO476" s="51">
        <v>2.7559406077262012</v>
      </c>
      <c r="AP476" s="51">
        <v>2.7508092316797526</v>
      </c>
      <c r="AQ476" s="51">
        <v>2.7640176743379605</v>
      </c>
      <c r="AR476" s="67">
        <v>0</v>
      </c>
      <c r="AS476" s="96"/>
      <c r="AT476" s="54">
        <v>2.7342296391019705</v>
      </c>
      <c r="AU476" s="54">
        <v>3.0821645000233455</v>
      </c>
      <c r="AV476" s="55">
        <v>2.7342296391019705</v>
      </c>
      <c r="AW476" s="55">
        <v>3.0770756616054697</v>
      </c>
      <c r="AX476" s="56">
        <v>-0.1157703608980194</v>
      </c>
      <c r="AY476" s="56">
        <v>8.2164500023355735E-2</v>
      </c>
      <c r="AZ476" s="56">
        <v>-3.3605860874663662E-2</v>
      </c>
      <c r="BA476" s="56">
        <v>-0.19793486092137513</v>
      </c>
      <c r="BB476" s="61">
        <v>127</v>
      </c>
      <c r="BC476" s="57">
        <v>-114</v>
      </c>
      <c r="BD476" s="57">
        <v>112</v>
      </c>
      <c r="BE476" s="57">
        <v>138</v>
      </c>
      <c r="BF476" s="95">
        <v>0.4407112647101199</v>
      </c>
      <c r="BG476" s="58">
        <v>0.53219201433365815</v>
      </c>
      <c r="BH476" s="58">
        <v>0.47272152371541454</v>
      </c>
      <c r="BI476" s="58">
        <v>0.41941120520960007</v>
      </c>
      <c r="BJ476" s="57">
        <v>127</v>
      </c>
      <c r="BK476" s="57">
        <v>-113</v>
      </c>
      <c r="BL476" s="57">
        <v>112</v>
      </c>
      <c r="BM476" s="57">
        <v>139</v>
      </c>
      <c r="BN476" s="58">
        <v>0.4413006143246756</v>
      </c>
      <c r="BO476" s="58">
        <v>0.53129073960452433</v>
      </c>
      <c r="BP476" s="58">
        <v>0.47164713416592885</v>
      </c>
      <c r="BQ476" s="58">
        <v>0.41841135942348417</v>
      </c>
      <c r="BR476" s="36">
        <v>2.35</v>
      </c>
      <c r="BS476" s="36">
        <v>2.7</v>
      </c>
      <c r="BT476" s="36">
        <v>0.43778</v>
      </c>
      <c r="BU476" s="36">
        <v>0.59882000000000002</v>
      </c>
      <c r="BV476" s="36">
        <v>0.66960381979000105</v>
      </c>
      <c r="BW476" s="36">
        <v>0.70452999999999999</v>
      </c>
    </row>
    <row r="477" spans="1:75" s="36" customFormat="1" ht="16.75" customHeight="1" x14ac:dyDescent="0.2">
      <c r="A477" s="36" t="s">
        <v>755</v>
      </c>
      <c r="B477" s="36">
        <v>2025020207</v>
      </c>
      <c r="C477" s="35">
        <v>45965</v>
      </c>
      <c r="D477" s="45" t="s">
        <v>9</v>
      </c>
      <c r="E477" s="36" t="s">
        <v>34</v>
      </c>
      <c r="F477" s="45">
        <v>2</v>
      </c>
      <c r="G477" s="45">
        <v>0</v>
      </c>
      <c r="H477" s="36" t="s">
        <v>31</v>
      </c>
      <c r="I477" s="36" t="s">
        <v>480</v>
      </c>
      <c r="J477" s="46" t="s">
        <v>451</v>
      </c>
      <c r="K477" s="47">
        <v>3</v>
      </c>
      <c r="L477" s="48">
        <v>0.15</v>
      </c>
      <c r="M477" s="49">
        <v>0.1</v>
      </c>
      <c r="N477" s="36">
        <v>2.9999999999999898</v>
      </c>
      <c r="O477" s="36">
        <v>2.8499999999999899</v>
      </c>
      <c r="P477" s="70">
        <v>2.9999999999999898</v>
      </c>
      <c r="Q477" s="36">
        <v>2.8499999999999899</v>
      </c>
      <c r="R477" s="50">
        <v>2.976241859304039</v>
      </c>
      <c r="S477" s="50">
        <v>2.8755544893374472</v>
      </c>
      <c r="T477" s="50">
        <v>2.976241859304039</v>
      </c>
      <c r="U477" s="50">
        <v>2.8755544893374472</v>
      </c>
      <c r="V477" s="50">
        <v>1.085</v>
      </c>
      <c r="W477" s="50">
        <v>1.0832085999357419</v>
      </c>
      <c r="X477" s="50">
        <v>0.94014206610134721</v>
      </c>
      <c r="Y477" s="50">
        <v>1.0666666666666667</v>
      </c>
      <c r="Z477" s="50">
        <v>1.03</v>
      </c>
      <c r="AA477" s="51">
        <v>0.97</v>
      </c>
      <c r="AB477" s="51">
        <v>1</v>
      </c>
      <c r="AC477" s="51">
        <v>1</v>
      </c>
      <c r="AD477" s="51">
        <v>1</v>
      </c>
      <c r="AE477" s="51">
        <v>1</v>
      </c>
      <c r="AF477" s="51">
        <v>1</v>
      </c>
      <c r="AG477" s="52">
        <v>1</v>
      </c>
      <c r="AH477" s="52">
        <v>1</v>
      </c>
      <c r="AI477" s="53">
        <v>370</v>
      </c>
      <c r="AJ477" s="53">
        <v>328</v>
      </c>
      <c r="AK477" s="51">
        <v>3.1471207519985915</v>
      </c>
      <c r="AL477" s="51">
        <v>3.1214889180944088</v>
      </c>
      <c r="AM477" s="51">
        <v>2.8122583338523715</v>
      </c>
      <c r="AN477" s="51">
        <v>2.8217527571751324</v>
      </c>
      <c r="AO477" s="51">
        <v>2.813404203464815</v>
      </c>
      <c r="AP477" s="51">
        <v>2.8356667415477284</v>
      </c>
      <c r="AQ477" s="51">
        <v>2.8966260838679427</v>
      </c>
      <c r="AR477" s="67">
        <v>0</v>
      </c>
      <c r="AS477" s="96"/>
      <c r="AT477" s="54">
        <v>3.0821645000233455</v>
      </c>
      <c r="AU477" s="54">
        <v>2.7342296391019705</v>
      </c>
      <c r="AV477" s="55">
        <v>3.0770756616054697</v>
      </c>
      <c r="AW477" s="55">
        <v>2.7342296391019705</v>
      </c>
      <c r="AX477" s="56">
        <v>8.2164500023355735E-2</v>
      </c>
      <c r="AY477" s="56">
        <v>-0.1157703608980194</v>
      </c>
      <c r="AZ477" s="56">
        <v>-3.3605860874663662E-2</v>
      </c>
      <c r="BA477" s="56">
        <v>0.19793486092137513</v>
      </c>
      <c r="BB477" s="61">
        <v>-127</v>
      </c>
      <c r="BC477" s="57">
        <v>114</v>
      </c>
      <c r="BD477" s="57">
        <v>-112</v>
      </c>
      <c r="BE477" s="57">
        <v>-138</v>
      </c>
      <c r="BF477" s="95">
        <v>0.5592887352898801</v>
      </c>
      <c r="BG477" s="58">
        <v>0.46780798566634185</v>
      </c>
      <c r="BH477" s="58">
        <v>0.52727847628458546</v>
      </c>
      <c r="BI477" s="58">
        <v>0.58058879479039993</v>
      </c>
      <c r="BJ477" s="57">
        <v>-127</v>
      </c>
      <c r="BK477" s="57">
        <v>113</v>
      </c>
      <c r="BL477" s="57">
        <v>-112</v>
      </c>
      <c r="BM477" s="57">
        <v>-139</v>
      </c>
      <c r="BN477" s="58">
        <v>0.5586993856753244</v>
      </c>
      <c r="BO477" s="58">
        <v>0.46870926039547567</v>
      </c>
      <c r="BP477" s="58">
        <v>0.52835286583407115</v>
      </c>
      <c r="BQ477" s="58">
        <v>0.58158864057651583</v>
      </c>
      <c r="BR477" s="36">
        <v>2.35</v>
      </c>
      <c r="BS477" s="36">
        <v>2.75</v>
      </c>
      <c r="BT477" s="36">
        <v>0.42474000000000001</v>
      </c>
      <c r="BU477" s="36">
        <v>0.58809999999999996</v>
      </c>
      <c r="BV477" s="36">
        <v>0.65905372391689199</v>
      </c>
      <c r="BW477" s="36">
        <v>0.69576000000000005</v>
      </c>
    </row>
    <row r="478" spans="1:75" s="36" customFormat="1" ht="16.75" customHeight="1" x14ac:dyDescent="0.2">
      <c r="A478" s="36" t="s">
        <v>756</v>
      </c>
      <c r="B478" s="36">
        <v>2025020208</v>
      </c>
      <c r="C478" s="35">
        <v>45965</v>
      </c>
      <c r="D478" s="45" t="s">
        <v>6</v>
      </c>
      <c r="E478" s="36" t="s">
        <v>35</v>
      </c>
      <c r="F478" s="45">
        <v>0</v>
      </c>
      <c r="G478" s="45">
        <v>2</v>
      </c>
      <c r="H478" s="36" t="s">
        <v>29</v>
      </c>
      <c r="I478" s="36" t="s">
        <v>432</v>
      </c>
      <c r="J478" s="46" t="s">
        <v>230</v>
      </c>
      <c r="K478" s="47">
        <v>3</v>
      </c>
      <c r="L478" s="48">
        <v>0.15</v>
      </c>
      <c r="M478" s="49">
        <v>0.1</v>
      </c>
      <c r="N478" s="36">
        <v>2.5499999999999901</v>
      </c>
      <c r="O478" s="36">
        <v>3.6499999999999901</v>
      </c>
      <c r="P478" s="70">
        <v>2.5499999999999901</v>
      </c>
      <c r="Q478" s="36">
        <v>3.6499999999999901</v>
      </c>
      <c r="R478" s="50">
        <v>2.762967529368793</v>
      </c>
      <c r="S478" s="50">
        <v>3.2892483938002659</v>
      </c>
      <c r="T478" s="50">
        <v>2.762967529368793</v>
      </c>
      <c r="U478" s="50">
        <v>3.2892483938002659</v>
      </c>
      <c r="V478" s="50">
        <v>0.90300000000000002</v>
      </c>
      <c r="W478" s="50">
        <v>0.92051577291954856</v>
      </c>
      <c r="X478" s="50">
        <v>1.0336212530756959</v>
      </c>
      <c r="Y478" s="50">
        <v>0.99459636830912324</v>
      </c>
      <c r="Z478" s="50">
        <v>1.03</v>
      </c>
      <c r="AA478" s="51">
        <v>0.98</v>
      </c>
      <c r="AB478" s="51">
        <v>1.02</v>
      </c>
      <c r="AC478" s="51">
        <v>1</v>
      </c>
      <c r="AD478" s="51">
        <v>1</v>
      </c>
      <c r="AE478" s="51">
        <v>1</v>
      </c>
      <c r="AF478" s="51">
        <v>1</v>
      </c>
      <c r="AG478" s="52">
        <v>1</v>
      </c>
      <c r="AH478" s="52">
        <v>1</v>
      </c>
      <c r="AI478" s="53">
        <v>403</v>
      </c>
      <c r="AJ478" s="53">
        <v>247</v>
      </c>
      <c r="AK478" s="51">
        <v>2.7333684366995703</v>
      </c>
      <c r="AL478" s="51">
        <v>2.7378083005999536</v>
      </c>
      <c r="AM478" s="51">
        <v>3.1534924337052512</v>
      </c>
      <c r="AN478" s="51">
        <v>3.1738558277195033</v>
      </c>
      <c r="AO478" s="51">
        <v>3.2077914610646538</v>
      </c>
      <c r="AP478" s="51">
        <v>3.2348116187470968</v>
      </c>
      <c r="AQ478" s="51">
        <v>3.2480972067164089</v>
      </c>
      <c r="AR478" s="67">
        <v>0.06</v>
      </c>
      <c r="AS478" s="96"/>
      <c r="AT478" s="54">
        <v>2.4851866339176452</v>
      </c>
      <c r="AU478" s="54">
        <v>3.5152449103809538</v>
      </c>
      <c r="AV478" s="55">
        <v>2.4251866339176451</v>
      </c>
      <c r="AW478" s="55">
        <v>3.5693419666369954</v>
      </c>
      <c r="AX478" s="56">
        <v>-6.4813366082344892E-2</v>
      </c>
      <c r="AY478" s="56">
        <v>-0.13475508961903637</v>
      </c>
      <c r="AZ478" s="56">
        <v>-0.19956845570138126</v>
      </c>
      <c r="BA478" s="56">
        <v>6.994172353669148E-2</v>
      </c>
      <c r="BB478" s="61">
        <v>195</v>
      </c>
      <c r="BC478" s="57">
        <v>-127</v>
      </c>
      <c r="BD478" s="57">
        <v>-100</v>
      </c>
      <c r="BE478" s="57">
        <v>126</v>
      </c>
      <c r="BF478" s="95">
        <v>0.33863793813211041</v>
      </c>
      <c r="BG478" s="58">
        <v>0.55884399594999112</v>
      </c>
      <c r="BH478" s="58">
        <v>0.5005115852482328</v>
      </c>
      <c r="BI478" s="58">
        <v>0.44206250738002861</v>
      </c>
      <c r="BJ478" s="57">
        <v>209</v>
      </c>
      <c r="BK478" s="57">
        <v>-127</v>
      </c>
      <c r="BL478" s="57">
        <v>-100</v>
      </c>
      <c r="BM478" s="57">
        <v>127</v>
      </c>
      <c r="BN478" s="58">
        <v>0.32337275576492158</v>
      </c>
      <c r="BO478" s="58">
        <v>0.55933649673138897</v>
      </c>
      <c r="BP478" s="58">
        <v>0.50028789684789055</v>
      </c>
      <c r="BQ478" s="58">
        <v>0.44116998220799719</v>
      </c>
      <c r="BR478" s="36">
        <v>2.35</v>
      </c>
      <c r="BS478" s="36">
        <v>2.8</v>
      </c>
      <c r="BT478" s="36">
        <v>0.42176999999999998</v>
      </c>
      <c r="BU478" s="36">
        <v>0.58323999999999998</v>
      </c>
      <c r="BV478" s="36">
        <v>0.65384917209448301</v>
      </c>
      <c r="BW478" s="36">
        <v>0.69123000000000001</v>
      </c>
    </row>
    <row r="479" spans="1:75" s="36" customFormat="1" ht="16.75" customHeight="1" x14ac:dyDescent="0.2">
      <c r="A479" s="36" t="s">
        <v>757</v>
      </c>
      <c r="B479" s="36">
        <v>2025020208</v>
      </c>
      <c r="C479" s="35">
        <v>45965</v>
      </c>
      <c r="D479" s="45" t="s">
        <v>9</v>
      </c>
      <c r="E479" s="36" t="s">
        <v>33</v>
      </c>
      <c r="F479" s="45">
        <v>2</v>
      </c>
      <c r="G479" s="45">
        <v>0</v>
      </c>
      <c r="H479" s="36" t="s">
        <v>31</v>
      </c>
      <c r="I479" s="36" t="s">
        <v>356</v>
      </c>
      <c r="J479" s="46" t="s">
        <v>169</v>
      </c>
      <c r="K479" s="47">
        <v>3</v>
      </c>
      <c r="L479" s="48">
        <v>0.15</v>
      </c>
      <c r="M479" s="49">
        <v>0.1</v>
      </c>
      <c r="N479" s="36">
        <v>3.6499999999999901</v>
      </c>
      <c r="O479" s="36">
        <v>2.5499999999999901</v>
      </c>
      <c r="P479" s="70">
        <v>3.6499999999999901</v>
      </c>
      <c r="Q479" s="36">
        <v>2.5499999999999901</v>
      </c>
      <c r="R479" s="50">
        <v>3.0512151356699846</v>
      </c>
      <c r="S479" s="50">
        <v>3.1984105961654796</v>
      </c>
      <c r="T479" s="50">
        <v>3.0512151356699846</v>
      </c>
      <c r="U479" s="50">
        <v>3.1984105961654796</v>
      </c>
      <c r="V479" s="50">
        <v>1.085</v>
      </c>
      <c r="W479" s="50">
        <v>1.0832085999357419</v>
      </c>
      <c r="X479" s="50">
        <v>1.051164144568417</v>
      </c>
      <c r="Y479" s="50">
        <v>0.91112281223319014</v>
      </c>
      <c r="Z479" s="50">
        <v>0.97</v>
      </c>
      <c r="AA479" s="51">
        <v>1</v>
      </c>
      <c r="AB479" s="51">
        <v>1</v>
      </c>
      <c r="AC479" s="51">
        <v>1</v>
      </c>
      <c r="AD479" s="51">
        <v>1</v>
      </c>
      <c r="AE479" s="51">
        <v>1</v>
      </c>
      <c r="AF479" s="51">
        <v>1</v>
      </c>
      <c r="AG479" s="52">
        <v>1</v>
      </c>
      <c r="AH479" s="52">
        <v>1</v>
      </c>
      <c r="AI479" s="53">
        <v>379</v>
      </c>
      <c r="AJ479" s="53">
        <v>337</v>
      </c>
      <c r="AK479" s="51">
        <v>2.9837891049273697</v>
      </c>
      <c r="AL479" s="51">
        <v>2.88</v>
      </c>
      <c r="AM479" s="51">
        <v>3.1008637592270878</v>
      </c>
      <c r="AN479" s="51">
        <v>3.15</v>
      </c>
      <c r="AO479" s="51">
        <v>2.9344458507457185</v>
      </c>
      <c r="AP479" s="51">
        <v>2.9596477148759379</v>
      </c>
      <c r="AQ479" s="51">
        <v>3.0078378464502751</v>
      </c>
      <c r="AR479" s="67">
        <v>-0.06</v>
      </c>
      <c r="AS479" s="96"/>
      <c r="AT479" s="54">
        <v>3.5152449103809538</v>
      </c>
      <c r="AU479" s="54">
        <v>2.4851866339176452</v>
      </c>
      <c r="AV479" s="55">
        <v>3.5693419666369954</v>
      </c>
      <c r="AW479" s="55">
        <v>2.4251866339176451</v>
      </c>
      <c r="AX479" s="56">
        <v>-0.13475508961903637</v>
      </c>
      <c r="AY479" s="56">
        <v>-6.4813366082344892E-2</v>
      </c>
      <c r="AZ479" s="56">
        <v>-0.19956845570138126</v>
      </c>
      <c r="BA479" s="56">
        <v>-6.994172353669148E-2</v>
      </c>
      <c r="BB479" s="61">
        <v>-195</v>
      </c>
      <c r="BC479" s="57">
        <v>127</v>
      </c>
      <c r="BD479" s="57">
        <v>100</v>
      </c>
      <c r="BE479" s="57">
        <v>-126</v>
      </c>
      <c r="BF479" s="95">
        <v>0.66136206186788959</v>
      </c>
      <c r="BG479" s="58">
        <v>0.44115600405000893</v>
      </c>
      <c r="BH479" s="58">
        <v>0.4994884147517672</v>
      </c>
      <c r="BI479" s="58">
        <v>0.55793749261997139</v>
      </c>
      <c r="BJ479" s="57">
        <v>-209</v>
      </c>
      <c r="BK479" s="57">
        <v>127</v>
      </c>
      <c r="BL479" s="57">
        <v>100</v>
      </c>
      <c r="BM479" s="57">
        <v>-127</v>
      </c>
      <c r="BN479" s="58">
        <v>0.67662724423507847</v>
      </c>
      <c r="BO479" s="58">
        <v>0.44066350326861098</v>
      </c>
      <c r="BP479" s="58">
        <v>0.4997121031521094</v>
      </c>
      <c r="BQ479" s="58">
        <v>0.55883001779200281</v>
      </c>
      <c r="BR479" s="36">
        <v>2.35</v>
      </c>
      <c r="BS479" s="36">
        <v>2.85</v>
      </c>
      <c r="BT479" s="36">
        <v>0.41119</v>
      </c>
      <c r="BU479" s="36">
        <v>0.57489000000000001</v>
      </c>
      <c r="BV479" s="36">
        <v>0.64455332316799696</v>
      </c>
      <c r="BW479" s="36">
        <v>0.68296999999999997</v>
      </c>
    </row>
    <row r="480" spans="1:75" s="36" customFormat="1" ht="16.75" customHeight="1" x14ac:dyDescent="0.2">
      <c r="A480" s="36" t="s">
        <v>758</v>
      </c>
      <c r="B480" s="36">
        <v>2025020209</v>
      </c>
      <c r="C480" s="35">
        <v>45965</v>
      </c>
      <c r="D480" s="45" t="s">
        <v>6</v>
      </c>
      <c r="E480" s="36" t="s">
        <v>41</v>
      </c>
      <c r="F480" s="45">
        <v>1</v>
      </c>
      <c r="G480" s="45">
        <v>2</v>
      </c>
      <c r="H480" s="36" t="s">
        <v>36</v>
      </c>
      <c r="I480" s="36" t="s">
        <v>332</v>
      </c>
      <c r="J480" s="46" t="s">
        <v>187</v>
      </c>
      <c r="K480" s="47">
        <v>3</v>
      </c>
      <c r="L480" s="48">
        <v>0.15</v>
      </c>
      <c r="M480" s="49">
        <v>0.1</v>
      </c>
      <c r="N480" s="36">
        <v>2.8499999999999899</v>
      </c>
      <c r="O480" s="36">
        <v>3.2999999999999901</v>
      </c>
      <c r="P480" s="70">
        <v>2.8499999999999899</v>
      </c>
      <c r="Q480" s="36">
        <v>3.2999999999999901</v>
      </c>
      <c r="R480" s="50">
        <v>3.2947252296197038</v>
      </c>
      <c r="S480" s="50">
        <v>2.8166023711200254</v>
      </c>
      <c r="T480" s="50">
        <v>3.2947252296197038</v>
      </c>
      <c r="U480" s="50">
        <v>2.8166023711200254</v>
      </c>
      <c r="V480" s="50">
        <v>0.97</v>
      </c>
      <c r="W480" s="50">
        <v>0.95751047349149665</v>
      </c>
      <c r="X480" s="50">
        <v>0.9034042417258622</v>
      </c>
      <c r="Y480" s="50">
        <v>1.1615444349468775</v>
      </c>
      <c r="Z480" s="50">
        <v>0.97</v>
      </c>
      <c r="AA480" s="51">
        <v>1</v>
      </c>
      <c r="AB480" s="51">
        <v>1</v>
      </c>
      <c r="AC480" s="51">
        <v>1</v>
      </c>
      <c r="AD480" s="51">
        <v>1</v>
      </c>
      <c r="AE480" s="51">
        <v>1</v>
      </c>
      <c r="AF480" s="51">
        <v>1</v>
      </c>
      <c r="AG480" s="52">
        <v>1</v>
      </c>
      <c r="AH480" s="52">
        <v>1</v>
      </c>
      <c r="AI480" s="53">
        <v>388</v>
      </c>
      <c r="AJ480" s="53">
        <v>297</v>
      </c>
      <c r="AK480" s="51">
        <v>3.2175540448351696</v>
      </c>
      <c r="AL480" s="51">
        <v>3.2291297225528495</v>
      </c>
      <c r="AM480" s="51">
        <v>2.8201237647205883</v>
      </c>
      <c r="AN480" s="51">
        <v>2.8195955556805039</v>
      </c>
      <c r="AO480" s="51">
        <v>2.7026675188835627</v>
      </c>
      <c r="AP480" s="51">
        <v>2.7070830360489917</v>
      </c>
      <c r="AQ480" s="51">
        <v>2.7355200517789706</v>
      </c>
      <c r="AR480" s="67">
        <v>0</v>
      </c>
      <c r="AS480" s="96"/>
      <c r="AT480" s="54">
        <v>2.819549412923708</v>
      </c>
      <c r="AU480" s="54">
        <v>3.3204123570067829</v>
      </c>
      <c r="AV480" s="55">
        <v>2.819549412923708</v>
      </c>
      <c r="AW480" s="55">
        <v>3.3041257505855213</v>
      </c>
      <c r="AX480" s="56">
        <v>-3.0450587076281899E-2</v>
      </c>
      <c r="AY480" s="56">
        <v>2.0412357006792892E-2</v>
      </c>
      <c r="AZ480" s="56">
        <v>-1.0038230069489007E-2</v>
      </c>
      <c r="BA480" s="56">
        <v>-5.086294408307479E-2</v>
      </c>
      <c r="BB480" s="61">
        <v>138</v>
      </c>
      <c r="BC480" s="57">
        <v>-140</v>
      </c>
      <c r="BD480" s="57">
        <v>-113</v>
      </c>
      <c r="BE480" s="57">
        <v>113</v>
      </c>
      <c r="BF480" s="95">
        <v>0.41993125627332606</v>
      </c>
      <c r="BG480" s="58">
        <v>0.58380879145674203</v>
      </c>
      <c r="BH480" s="58">
        <v>0.53008628371678845</v>
      </c>
      <c r="BI480" s="58">
        <v>0.46947984219639094</v>
      </c>
      <c r="BJ480" s="57">
        <v>137</v>
      </c>
      <c r="BK480" s="57">
        <v>-139</v>
      </c>
      <c r="BL480" s="57">
        <v>-111</v>
      </c>
      <c r="BM480" s="57">
        <v>114</v>
      </c>
      <c r="BN480" s="58">
        <v>0.42233129129616526</v>
      </c>
      <c r="BO480" s="58">
        <v>0.58072927822603171</v>
      </c>
      <c r="BP480" s="58">
        <v>0.5269468835399338</v>
      </c>
      <c r="BQ480" s="58">
        <v>0.46704116900071535</v>
      </c>
      <c r="BR480" s="36">
        <v>2.35</v>
      </c>
      <c r="BS480" s="36">
        <v>2.9</v>
      </c>
      <c r="BT480" s="36">
        <v>0.40465000000000001</v>
      </c>
      <c r="BU480" s="36">
        <v>0.56486999999999998</v>
      </c>
      <c r="BV480" s="36">
        <v>0.63440739451251704</v>
      </c>
      <c r="BW480" s="36">
        <v>0.67447999999999997</v>
      </c>
    </row>
    <row r="481" spans="1:75" s="36" customFormat="1" ht="16.75" customHeight="1" x14ac:dyDescent="0.2">
      <c r="A481" s="36" t="s">
        <v>759</v>
      </c>
      <c r="B481" s="36">
        <v>2025020209</v>
      </c>
      <c r="C481" s="35">
        <v>45965</v>
      </c>
      <c r="D481" s="45" t="s">
        <v>9</v>
      </c>
      <c r="E481" s="36" t="s">
        <v>24</v>
      </c>
      <c r="F481" s="45">
        <v>2</v>
      </c>
      <c r="G481" s="45">
        <v>1</v>
      </c>
      <c r="H481" s="36" t="s">
        <v>38</v>
      </c>
      <c r="I481" s="36" t="s">
        <v>706</v>
      </c>
      <c r="J481" s="46" t="s">
        <v>157</v>
      </c>
      <c r="K481" s="47">
        <v>3</v>
      </c>
      <c r="L481" s="48">
        <v>0.15</v>
      </c>
      <c r="M481" s="49">
        <v>0.1</v>
      </c>
      <c r="N481" s="36">
        <v>3.2999999999999901</v>
      </c>
      <c r="O481" s="36">
        <v>2.8499999999999899</v>
      </c>
      <c r="P481" s="70">
        <v>3.2999999999999901</v>
      </c>
      <c r="Q481" s="36">
        <v>2.8499999999999899</v>
      </c>
      <c r="R481" s="50">
        <v>3.4802821605492085</v>
      </c>
      <c r="S481" s="50">
        <v>2.7752156199559366</v>
      </c>
      <c r="T481" s="50">
        <v>3.4802821605492085</v>
      </c>
      <c r="U481" s="50">
        <v>2.7752156199559366</v>
      </c>
      <c r="V481" s="50">
        <v>1.0449999999999999</v>
      </c>
      <c r="W481" s="50">
        <v>1.0398742800952707</v>
      </c>
      <c r="X481" s="50">
        <v>0.94004125490686274</v>
      </c>
      <c r="Y481" s="50">
        <v>1.0725180149450566</v>
      </c>
      <c r="Z481" s="50">
        <v>1</v>
      </c>
      <c r="AA481" s="51">
        <v>1</v>
      </c>
      <c r="AB481" s="51">
        <v>1</v>
      </c>
      <c r="AC481" s="51">
        <v>1</v>
      </c>
      <c r="AD481" s="51">
        <v>1</v>
      </c>
      <c r="AE481" s="51">
        <v>1</v>
      </c>
      <c r="AF481" s="51">
        <v>1</v>
      </c>
      <c r="AG481" s="52">
        <v>1</v>
      </c>
      <c r="AH481" s="52">
        <v>1</v>
      </c>
      <c r="AI481" s="53">
        <v>368</v>
      </c>
      <c r="AJ481" s="53">
        <v>326</v>
      </c>
      <c r="AK481" s="51">
        <v>3.4846333048406324</v>
      </c>
      <c r="AL481" s="51">
        <v>3.4839806331969188</v>
      </c>
      <c r="AM481" s="51">
        <v>2.7102127251775867</v>
      </c>
      <c r="AN481" s="51">
        <v>2.719963159394339</v>
      </c>
      <c r="AO481" s="51">
        <v>2.8139434195669786</v>
      </c>
      <c r="AP481" s="51">
        <v>2.8081342496253221</v>
      </c>
      <c r="AQ481" s="51">
        <v>2.7102127251775867</v>
      </c>
      <c r="AR481" s="67">
        <v>0</v>
      </c>
      <c r="AS481" s="96"/>
      <c r="AT481" s="54">
        <v>3.3204123570067829</v>
      </c>
      <c r="AU481" s="54">
        <v>2.819549412923708</v>
      </c>
      <c r="AV481" s="55">
        <v>3.3041257505855213</v>
      </c>
      <c r="AW481" s="55">
        <v>2.819549412923708</v>
      </c>
      <c r="AX481" s="56">
        <v>2.0412357006792892E-2</v>
      </c>
      <c r="AY481" s="56">
        <v>-3.0450587076281899E-2</v>
      </c>
      <c r="AZ481" s="56">
        <v>-1.0038230069489007E-2</v>
      </c>
      <c r="BA481" s="56">
        <v>5.086294408307479E-2</v>
      </c>
      <c r="BB481" s="61">
        <v>-138</v>
      </c>
      <c r="BC481" s="57">
        <v>140</v>
      </c>
      <c r="BD481" s="57">
        <v>113</v>
      </c>
      <c r="BE481" s="57">
        <v>-113</v>
      </c>
      <c r="BF481" s="95">
        <v>0.58006874372667394</v>
      </c>
      <c r="BG481" s="58">
        <v>0.41619120854325803</v>
      </c>
      <c r="BH481" s="58">
        <v>0.46991371628321155</v>
      </c>
      <c r="BI481" s="58">
        <v>0.53052015780360906</v>
      </c>
      <c r="BJ481" s="57">
        <v>-137</v>
      </c>
      <c r="BK481" s="57">
        <v>139</v>
      </c>
      <c r="BL481" s="57">
        <v>111</v>
      </c>
      <c r="BM481" s="57">
        <v>-114</v>
      </c>
      <c r="BN481" s="58">
        <v>0.5776687087038348</v>
      </c>
      <c r="BO481" s="58">
        <v>0.41927072177396829</v>
      </c>
      <c r="BP481" s="58">
        <v>0.47305311646006615</v>
      </c>
      <c r="BQ481" s="58">
        <v>0.53295883099928465</v>
      </c>
      <c r="BR481" s="36">
        <v>2.35</v>
      </c>
      <c r="BS481" s="36">
        <v>2.95</v>
      </c>
      <c r="BT481" s="36">
        <v>0.39578999999999998</v>
      </c>
      <c r="BU481" s="36">
        <v>0.55622000000000005</v>
      </c>
      <c r="BV481" s="36">
        <v>0.626514980851543</v>
      </c>
      <c r="BW481" s="36">
        <v>0.66842000000000001</v>
      </c>
    </row>
    <row r="482" spans="1:75" s="36" customFormat="1" ht="16.75" customHeight="1" x14ac:dyDescent="0.2">
      <c r="A482" s="36" t="s">
        <v>760</v>
      </c>
      <c r="B482" s="36">
        <v>2025020210</v>
      </c>
      <c r="C482" s="35">
        <v>45965</v>
      </c>
      <c r="D482" s="45" t="s">
        <v>6</v>
      </c>
      <c r="E482" s="36" t="s">
        <v>30</v>
      </c>
      <c r="F482" s="45">
        <v>1</v>
      </c>
      <c r="G482" s="45">
        <v>2</v>
      </c>
      <c r="H482" s="36" t="s">
        <v>36</v>
      </c>
      <c r="I482" s="36" t="s">
        <v>495</v>
      </c>
      <c r="J482" s="46" t="s">
        <v>161</v>
      </c>
      <c r="K482" s="47">
        <v>3</v>
      </c>
      <c r="L482" s="48">
        <v>0.15</v>
      </c>
      <c r="M482" s="49">
        <v>0.1</v>
      </c>
      <c r="N482" s="36">
        <v>2.6499999999999901</v>
      </c>
      <c r="O482" s="36">
        <v>3.44999999999999</v>
      </c>
      <c r="P482" s="70">
        <v>2.6499999999999901</v>
      </c>
      <c r="Q482" s="36">
        <v>3.44999999999999</v>
      </c>
      <c r="R482" s="50">
        <v>2.9298637283244493</v>
      </c>
      <c r="S482" s="50">
        <v>3.1690952922989739</v>
      </c>
      <c r="T482" s="50">
        <v>2.9298637283244493</v>
      </c>
      <c r="U482" s="50">
        <v>3.1690952922989739</v>
      </c>
      <c r="V482" s="50">
        <v>0.97</v>
      </c>
      <c r="W482" s="50">
        <v>0.95751047349149665</v>
      </c>
      <c r="X482" s="50">
        <v>0.90350567023305162</v>
      </c>
      <c r="Y482" s="50">
        <v>1.0791337210384186</v>
      </c>
      <c r="Z482" s="50">
        <v>0.995</v>
      </c>
      <c r="AA482" s="51">
        <v>0.99</v>
      </c>
      <c r="AB482" s="51">
        <v>1</v>
      </c>
      <c r="AC482" s="51">
        <v>1</v>
      </c>
      <c r="AD482" s="51">
        <v>1</v>
      </c>
      <c r="AE482" s="51">
        <v>1</v>
      </c>
      <c r="AF482" s="51">
        <v>1</v>
      </c>
      <c r="AG482" s="52">
        <v>1</v>
      </c>
      <c r="AH482" s="52">
        <v>1</v>
      </c>
      <c r="AI482" s="53">
        <v>394</v>
      </c>
      <c r="AJ482" s="53">
        <v>318</v>
      </c>
      <c r="AK482" s="51">
        <v>2.9</v>
      </c>
      <c r="AL482" s="51">
        <v>2.99</v>
      </c>
      <c r="AM482" s="51">
        <v>3.0403180325212662</v>
      </c>
      <c r="AN482" s="51">
        <v>2.96</v>
      </c>
      <c r="AO482" s="51">
        <v>3.0636524292402854</v>
      </c>
      <c r="AP482" s="51">
        <v>3.0770920372298645</v>
      </c>
      <c r="AQ482" s="51">
        <v>3.0251164423586601</v>
      </c>
      <c r="AR482" s="67">
        <v>0</v>
      </c>
      <c r="AS482" s="96"/>
      <c r="AT482" s="54">
        <v>2.6306304713936348</v>
      </c>
      <c r="AU482" s="54">
        <v>3.3761226979689489</v>
      </c>
      <c r="AV482" s="55">
        <v>2.6306304713936348</v>
      </c>
      <c r="AW482" s="55">
        <v>3.3098080823531104</v>
      </c>
      <c r="AX482" s="56">
        <v>-1.9369528606355324E-2</v>
      </c>
      <c r="AY482" s="56">
        <v>-7.3877302031041037E-2</v>
      </c>
      <c r="AZ482" s="56">
        <v>-9.3246830637396361E-2</v>
      </c>
      <c r="BA482" s="56">
        <v>5.4507773424685713E-2</v>
      </c>
      <c r="BB482" s="61">
        <v>163</v>
      </c>
      <c r="BC482" s="57">
        <v>-128</v>
      </c>
      <c r="BD482" s="57">
        <v>-102</v>
      </c>
      <c r="BE482" s="57">
        <v>124</v>
      </c>
      <c r="BF482" s="95">
        <v>0.38037573705155592</v>
      </c>
      <c r="BG482" s="58">
        <v>0.56129681206548776</v>
      </c>
      <c r="BH482" s="58">
        <v>0.50439079406210818</v>
      </c>
      <c r="BI482" s="58">
        <v>0.4464789697165632</v>
      </c>
      <c r="BJ482" s="57">
        <v>157</v>
      </c>
      <c r="BK482" s="57">
        <v>-122</v>
      </c>
      <c r="BL482" s="57">
        <v>103</v>
      </c>
      <c r="BM482" s="57">
        <v>130</v>
      </c>
      <c r="BN482" s="58">
        <v>0.38979474769959604</v>
      </c>
      <c r="BO482" s="58">
        <v>0.55020626152322971</v>
      </c>
      <c r="BP482" s="58">
        <v>0.49189802218143941</v>
      </c>
      <c r="BQ482" s="58">
        <v>0.43545186272405811</v>
      </c>
      <c r="BR482" s="36">
        <v>2.35</v>
      </c>
      <c r="BS482" s="36">
        <v>3</v>
      </c>
      <c r="BT482" s="36">
        <v>0.38982</v>
      </c>
      <c r="BU482" s="36">
        <v>0.55013000000000001</v>
      </c>
      <c r="BV482" s="36">
        <v>0.61894421817690803</v>
      </c>
      <c r="BW482" s="36">
        <v>0.66130999999999995</v>
      </c>
    </row>
    <row r="483" spans="1:75" s="36" customFormat="1" ht="16.75" customHeight="1" x14ac:dyDescent="0.2">
      <c r="A483" s="36" t="s">
        <v>761</v>
      </c>
      <c r="B483" s="36">
        <v>2025020210</v>
      </c>
      <c r="C483" s="35">
        <v>45965</v>
      </c>
      <c r="D483" s="45" t="s">
        <v>9</v>
      </c>
      <c r="E483" s="36" t="s">
        <v>25</v>
      </c>
      <c r="F483" s="45">
        <v>2</v>
      </c>
      <c r="G483" s="45">
        <v>1</v>
      </c>
      <c r="H483" s="36" t="s">
        <v>38</v>
      </c>
      <c r="I483" s="36" t="s">
        <v>483</v>
      </c>
      <c r="J483" s="46" t="s">
        <v>196</v>
      </c>
      <c r="K483" s="47">
        <v>3</v>
      </c>
      <c r="L483" s="48">
        <v>0.15</v>
      </c>
      <c r="M483" s="49">
        <v>0.1</v>
      </c>
      <c r="N483" s="36">
        <v>3.44999999999999</v>
      </c>
      <c r="O483" s="36">
        <v>2.6499999999999901</v>
      </c>
      <c r="P483" s="70">
        <v>3.44999999999999</v>
      </c>
      <c r="Q483" s="36">
        <v>2.6499999999999901</v>
      </c>
      <c r="R483" s="50">
        <v>3.290163021986094</v>
      </c>
      <c r="S483" s="50">
        <v>2.8352426372414534</v>
      </c>
      <c r="T483" s="50">
        <v>3.290163021986094</v>
      </c>
      <c r="U483" s="50">
        <v>2.8352426372414534</v>
      </c>
      <c r="V483" s="50">
        <v>1.0449999999999999</v>
      </c>
      <c r="W483" s="50">
        <v>1.0398742800952707</v>
      </c>
      <c r="X483" s="50">
        <v>1.0134393441737555</v>
      </c>
      <c r="Y483" s="50">
        <v>0.96666666666666667</v>
      </c>
      <c r="Z483" s="50">
        <v>1.02</v>
      </c>
      <c r="AA483" s="51">
        <v>0.97499999999999998</v>
      </c>
      <c r="AB483" s="51">
        <v>1.0249999999999999</v>
      </c>
      <c r="AC483" s="51">
        <v>1</v>
      </c>
      <c r="AD483" s="51">
        <v>1</v>
      </c>
      <c r="AE483" s="51">
        <v>1</v>
      </c>
      <c r="AF483" s="51">
        <v>1</v>
      </c>
      <c r="AG483" s="52">
        <v>1</v>
      </c>
      <c r="AH483" s="52">
        <v>1</v>
      </c>
      <c r="AI483" s="53">
        <v>357</v>
      </c>
      <c r="AJ483" s="53">
        <v>262</v>
      </c>
      <c r="AK483" s="51">
        <v>3.2374011631152557</v>
      </c>
      <c r="AL483" s="51">
        <v>3.2453154419458814</v>
      </c>
      <c r="AM483" s="51">
        <v>2.7105170106991547</v>
      </c>
      <c r="AN483" s="51">
        <v>2.7292258546804993</v>
      </c>
      <c r="AO483" s="51">
        <v>2.8744188351602005</v>
      </c>
      <c r="AP483" s="51">
        <v>2.8770481333841129</v>
      </c>
      <c r="AQ483" s="51">
        <v>2.7647273509131378</v>
      </c>
      <c r="AR483" s="67">
        <v>0.05</v>
      </c>
      <c r="AS483" s="96"/>
      <c r="AT483" s="54">
        <v>3.3761226979689489</v>
      </c>
      <c r="AU483" s="54">
        <v>2.6306304713936348</v>
      </c>
      <c r="AV483" s="55">
        <v>3.3098080823531104</v>
      </c>
      <c r="AW483" s="55">
        <v>2.6306304713936348</v>
      </c>
      <c r="AX483" s="56">
        <v>-7.3877302031041037E-2</v>
      </c>
      <c r="AY483" s="56">
        <v>-1.9369528606355324E-2</v>
      </c>
      <c r="AZ483" s="56">
        <v>-9.3246830637396361E-2</v>
      </c>
      <c r="BA483" s="56">
        <v>-5.4507773424685713E-2</v>
      </c>
      <c r="BB483" s="61">
        <v>-163</v>
      </c>
      <c r="BC483" s="57">
        <v>128</v>
      </c>
      <c r="BD483" s="57">
        <v>102</v>
      </c>
      <c r="BE483" s="57">
        <v>-124</v>
      </c>
      <c r="BF483" s="95">
        <v>0.61962426294844408</v>
      </c>
      <c r="BG483" s="58">
        <v>0.43870318793451224</v>
      </c>
      <c r="BH483" s="58">
        <v>0.49560920593789176</v>
      </c>
      <c r="BI483" s="58">
        <v>0.5535210302834368</v>
      </c>
      <c r="BJ483" s="57">
        <v>-157</v>
      </c>
      <c r="BK483" s="57">
        <v>122</v>
      </c>
      <c r="BL483" s="57">
        <v>-103</v>
      </c>
      <c r="BM483" s="57">
        <v>-130</v>
      </c>
      <c r="BN483" s="58">
        <v>0.61020525230040401</v>
      </c>
      <c r="BO483" s="58">
        <v>0.44979373847677029</v>
      </c>
      <c r="BP483" s="58">
        <v>0.50810197781856059</v>
      </c>
      <c r="BQ483" s="58">
        <v>0.56454813727594189</v>
      </c>
      <c r="BR483" s="36">
        <v>2.35</v>
      </c>
      <c r="BS483" s="36">
        <v>3.05</v>
      </c>
      <c r="BT483" s="36">
        <v>0.38350000000000001</v>
      </c>
      <c r="BU483" s="36">
        <v>0.54115000000000002</v>
      </c>
      <c r="BV483" s="36">
        <v>0.60921105957580901</v>
      </c>
      <c r="BW483" s="36">
        <v>0.65286999999999995</v>
      </c>
    </row>
    <row r="484" spans="1:75" s="36" customFormat="1" ht="16.75" customHeight="1" x14ac:dyDescent="0.2">
      <c r="A484" s="36" t="s">
        <v>762</v>
      </c>
      <c r="B484" s="36">
        <v>2025020211</v>
      </c>
      <c r="C484" s="35">
        <v>45965</v>
      </c>
      <c r="D484" s="45" t="s">
        <v>6</v>
      </c>
      <c r="E484" s="36" t="s">
        <v>10</v>
      </c>
      <c r="F484" s="45">
        <v>2</v>
      </c>
      <c r="G484" s="45">
        <v>1</v>
      </c>
      <c r="H484" s="36" t="s">
        <v>44</v>
      </c>
      <c r="I484" s="36" t="s">
        <v>340</v>
      </c>
      <c r="J484" s="46" t="s">
        <v>165</v>
      </c>
      <c r="K484" s="47">
        <v>3</v>
      </c>
      <c r="L484" s="48">
        <v>0.15</v>
      </c>
      <c r="M484" s="49">
        <v>0.1</v>
      </c>
      <c r="N484" s="36">
        <v>3.2499999999999898</v>
      </c>
      <c r="O484" s="36">
        <v>2.69999999999999</v>
      </c>
      <c r="P484" s="70">
        <v>3.2499999999999898</v>
      </c>
      <c r="Q484" s="36">
        <v>2.69999999999999</v>
      </c>
      <c r="R484" s="50">
        <v>3.0847222549567146</v>
      </c>
      <c r="S484" s="50">
        <v>2.7012257359552532</v>
      </c>
      <c r="T484" s="50">
        <v>3.0847222549567146</v>
      </c>
      <c r="U484" s="50">
        <v>2.7012257359552532</v>
      </c>
      <c r="V484" s="50">
        <v>0.96</v>
      </c>
      <c r="W484" s="50">
        <v>0.96305398776725637</v>
      </c>
      <c r="X484" s="50">
        <v>1.1166666666666667</v>
      </c>
      <c r="Y484" s="50">
        <v>0.99736231117298513</v>
      </c>
      <c r="Z484" s="50">
        <v>0.98499999999999999</v>
      </c>
      <c r="AA484" s="51">
        <v>1</v>
      </c>
      <c r="AB484" s="51">
        <v>1</v>
      </c>
      <c r="AC484" s="51">
        <v>1</v>
      </c>
      <c r="AD484" s="51">
        <v>1</v>
      </c>
      <c r="AE484" s="51">
        <v>1</v>
      </c>
      <c r="AF484" s="51">
        <v>1</v>
      </c>
      <c r="AG484" s="52">
        <v>1</v>
      </c>
      <c r="AH484" s="52">
        <v>1</v>
      </c>
      <c r="AI484" s="53">
        <v>371</v>
      </c>
      <c r="AJ484" s="53">
        <v>329</v>
      </c>
      <c r="AK484" s="51">
        <v>3.0126905267909474</v>
      </c>
      <c r="AL484" s="51">
        <v>2.97</v>
      </c>
      <c r="AM484" s="51">
        <v>2.7446443590988014</v>
      </c>
      <c r="AN484" s="51">
        <v>2.77</v>
      </c>
      <c r="AO484" s="51">
        <v>2.675607805242386</v>
      </c>
      <c r="AP484" s="51">
        <v>2.6733727369434166</v>
      </c>
      <c r="AQ484" s="51">
        <v>2.7034746937123195</v>
      </c>
      <c r="AR484" s="67">
        <v>0</v>
      </c>
      <c r="AS484" s="96"/>
      <c r="AT484" s="54">
        <v>3.1640432785520813</v>
      </c>
      <c r="AU484" s="54">
        <v>2.7488550636143914</v>
      </c>
      <c r="AV484" s="55">
        <v>3.1640432785520813</v>
      </c>
      <c r="AW484" s="55">
        <v>2.7433989210628105</v>
      </c>
      <c r="AX484" s="56">
        <v>-8.5956721447908446E-2</v>
      </c>
      <c r="AY484" s="56">
        <v>4.8855063614401395E-2</v>
      </c>
      <c r="AZ484" s="56">
        <v>-3.7101657833507051E-2</v>
      </c>
      <c r="BA484" s="56">
        <v>-0.13481178506230984</v>
      </c>
      <c r="BB484" s="61">
        <v>-133</v>
      </c>
      <c r="BC484" s="57">
        <v>-121</v>
      </c>
      <c r="BD484" s="57">
        <v>104</v>
      </c>
      <c r="BE484" s="57">
        <v>130</v>
      </c>
      <c r="BF484" s="95">
        <v>0.57108098146855912</v>
      </c>
      <c r="BG484" s="58">
        <v>0.54693681049856768</v>
      </c>
      <c r="BH484" s="58">
        <v>0.48927420439154123</v>
      </c>
      <c r="BI484" s="58">
        <v>0.43403501605210559</v>
      </c>
      <c r="BJ484" s="57">
        <v>-134</v>
      </c>
      <c r="BK484" s="57">
        <v>-120</v>
      </c>
      <c r="BL484" s="57">
        <v>105</v>
      </c>
      <c r="BM484" s="57">
        <v>131</v>
      </c>
      <c r="BN484" s="58">
        <v>0.57180073813290555</v>
      </c>
      <c r="BO484" s="58">
        <v>0.54629383106825757</v>
      </c>
      <c r="BP484" s="58">
        <v>0.48841793301575609</v>
      </c>
      <c r="BQ484" s="58">
        <v>0.43316668426761251</v>
      </c>
      <c r="BR484" s="36">
        <v>2.35</v>
      </c>
      <c r="BS484" s="36">
        <v>3.1</v>
      </c>
      <c r="BT484" s="36">
        <v>0.37402000000000002</v>
      </c>
      <c r="BU484" s="36">
        <v>0.53220999999999996</v>
      </c>
      <c r="BV484" s="36">
        <v>0.59940308593309999</v>
      </c>
      <c r="BW484" s="36">
        <v>0.64431000000000005</v>
      </c>
    </row>
    <row r="485" spans="1:75" s="36" customFormat="1" ht="16.75" customHeight="1" x14ac:dyDescent="0.2">
      <c r="A485" s="36" t="s">
        <v>763</v>
      </c>
      <c r="B485" s="36">
        <v>2025020211</v>
      </c>
      <c r="C485" s="35">
        <v>45965</v>
      </c>
      <c r="D485" s="45" t="s">
        <v>9</v>
      </c>
      <c r="E485" s="36" t="s">
        <v>48</v>
      </c>
      <c r="F485" s="45">
        <v>1</v>
      </c>
      <c r="G485" s="45">
        <v>2</v>
      </c>
      <c r="H485" s="36" t="s">
        <v>45</v>
      </c>
      <c r="I485" s="36" t="s">
        <v>449</v>
      </c>
      <c r="J485" s="46" t="s">
        <v>146</v>
      </c>
      <c r="K485" s="47">
        <v>3</v>
      </c>
      <c r="L485" s="48">
        <v>0.15</v>
      </c>
      <c r="M485" s="49">
        <v>0.1</v>
      </c>
      <c r="N485" s="36">
        <v>2.69999999999999</v>
      </c>
      <c r="O485" s="36">
        <v>3.2499999999999898</v>
      </c>
      <c r="P485" s="70">
        <v>2.69999999999999</v>
      </c>
      <c r="Q485" s="36">
        <v>3.2499999999999898</v>
      </c>
      <c r="R485" s="50">
        <v>2.9005826088941027</v>
      </c>
      <c r="S485" s="50">
        <v>3.4643975731431924</v>
      </c>
      <c r="T485" s="50">
        <v>2.9005826088941027</v>
      </c>
      <c r="U485" s="50">
        <v>3.4643975731431924</v>
      </c>
      <c r="V485" s="50">
        <v>1.0349999999999999</v>
      </c>
      <c r="W485" s="50">
        <v>1.0329456510400874</v>
      </c>
      <c r="X485" s="50">
        <v>0.91488145303293378</v>
      </c>
      <c r="Y485" s="50">
        <v>1.0042301755969825</v>
      </c>
      <c r="Z485" s="50">
        <v>0.97</v>
      </c>
      <c r="AA485" s="51">
        <v>0.98499999999999999</v>
      </c>
      <c r="AB485" s="51">
        <v>1.01</v>
      </c>
      <c r="AC485" s="51">
        <v>1</v>
      </c>
      <c r="AD485" s="51">
        <v>1</v>
      </c>
      <c r="AE485" s="51">
        <v>1</v>
      </c>
      <c r="AF485" s="51">
        <v>1</v>
      </c>
      <c r="AG485" s="52">
        <v>1</v>
      </c>
      <c r="AH485" s="52">
        <v>1</v>
      </c>
      <c r="AI485" s="53">
        <v>397</v>
      </c>
      <c r="AJ485" s="53">
        <v>355</v>
      </c>
      <c r="AK485" s="51">
        <v>2.9920869335189555</v>
      </c>
      <c r="AL485" s="51">
        <v>3.1</v>
      </c>
      <c r="AM485" s="51">
        <v>3.35</v>
      </c>
      <c r="AN485" s="51">
        <v>3.35</v>
      </c>
      <c r="AO485" s="51">
        <v>3.267546479962304</v>
      </c>
      <c r="AP485" s="51">
        <v>3.2814843548602926</v>
      </c>
      <c r="AQ485" s="51">
        <v>3.2494999999999998</v>
      </c>
      <c r="AR485" s="67">
        <v>0</v>
      </c>
      <c r="AS485" s="96"/>
      <c r="AT485" s="54">
        <v>2.7488550636143914</v>
      </c>
      <c r="AU485" s="54">
        <v>3.1640432785520813</v>
      </c>
      <c r="AV485" s="55">
        <v>2.7433989210628105</v>
      </c>
      <c r="AW485" s="55">
        <v>3.1640432785520813</v>
      </c>
      <c r="AX485" s="56">
        <v>4.8855063614401395E-2</v>
      </c>
      <c r="AY485" s="56">
        <v>-8.5956721447908446E-2</v>
      </c>
      <c r="AZ485" s="56">
        <v>-3.7101657833507051E-2</v>
      </c>
      <c r="BA485" s="56">
        <v>0.13481178506230984</v>
      </c>
      <c r="BB485" s="61">
        <v>133</v>
      </c>
      <c r="BC485" s="57">
        <v>121</v>
      </c>
      <c r="BD485" s="57">
        <v>-104</v>
      </c>
      <c r="BE485" s="57">
        <v>-130</v>
      </c>
      <c r="BF485" s="95">
        <v>0.42891901853144088</v>
      </c>
      <c r="BG485" s="58">
        <v>0.45306318950143232</v>
      </c>
      <c r="BH485" s="58">
        <v>0.51072579560845877</v>
      </c>
      <c r="BI485" s="58">
        <v>0.56596498394789441</v>
      </c>
      <c r="BJ485" s="57">
        <v>134</v>
      </c>
      <c r="BK485" s="57">
        <v>120</v>
      </c>
      <c r="BL485" s="57">
        <v>-105</v>
      </c>
      <c r="BM485" s="57">
        <v>-131</v>
      </c>
      <c r="BN485" s="58">
        <v>0.42819926186709445</v>
      </c>
      <c r="BO485" s="58">
        <v>0.45370616893174243</v>
      </c>
      <c r="BP485" s="58">
        <v>0.51158206698424391</v>
      </c>
      <c r="BQ485" s="58">
        <v>0.56683331573238749</v>
      </c>
      <c r="BR485" s="36">
        <v>2.35</v>
      </c>
      <c r="BS485" s="36">
        <v>3.15</v>
      </c>
      <c r="BT485" s="36">
        <v>0.36731000000000003</v>
      </c>
      <c r="BU485" s="36">
        <v>0.52286999999999995</v>
      </c>
      <c r="BV485" s="36">
        <v>0.59003351501404899</v>
      </c>
      <c r="BW485" s="36">
        <v>0.63670000000000004</v>
      </c>
    </row>
    <row r="486" spans="1:75" s="36" customFormat="1" ht="16.75" customHeight="1" x14ac:dyDescent="0.2">
      <c r="A486" s="36" t="s">
        <v>764</v>
      </c>
      <c r="B486" s="36">
        <v>2025020212</v>
      </c>
      <c r="C486" s="35">
        <v>45965</v>
      </c>
      <c r="D486" s="45" t="s">
        <v>6</v>
      </c>
      <c r="E486" s="36" t="s">
        <v>16</v>
      </c>
      <c r="F486" s="45">
        <v>2</v>
      </c>
      <c r="G486" s="45">
        <v>2</v>
      </c>
      <c r="H486" s="36" t="s">
        <v>8</v>
      </c>
      <c r="I486" s="36" t="s">
        <v>316</v>
      </c>
      <c r="J486" s="46" t="s">
        <v>199</v>
      </c>
      <c r="K486" s="47">
        <v>3</v>
      </c>
      <c r="L486" s="48">
        <v>0.15</v>
      </c>
      <c r="M486" s="49">
        <v>0.1</v>
      </c>
      <c r="N486" s="36">
        <v>2.6499999999999901</v>
      </c>
      <c r="O486" s="36">
        <v>2.94999999999999</v>
      </c>
      <c r="P486" s="70">
        <v>2.6499999999999901</v>
      </c>
      <c r="Q486" s="36">
        <v>2.94999999999999</v>
      </c>
      <c r="R486" s="50">
        <v>3.072380231626</v>
      </c>
      <c r="S486" s="50">
        <v>2.9592369593118999</v>
      </c>
      <c r="T486" s="50">
        <v>3.072380231626</v>
      </c>
      <c r="U486" s="50">
        <v>2.9592369593118999</v>
      </c>
      <c r="V486" s="50">
        <v>0.96</v>
      </c>
      <c r="W486" s="50">
        <v>0.95702751457800772</v>
      </c>
      <c r="X486" s="50">
        <v>0.93394042627095875</v>
      </c>
      <c r="Y486" s="50">
        <v>0.9981826431038745</v>
      </c>
      <c r="Z486" s="50">
        <v>0.96689205374015352</v>
      </c>
      <c r="AA486" s="51">
        <v>1</v>
      </c>
      <c r="AB486" s="51">
        <v>1</v>
      </c>
      <c r="AC486" s="51">
        <v>1</v>
      </c>
      <c r="AD486" s="51">
        <v>1</v>
      </c>
      <c r="AE486" s="51">
        <v>1</v>
      </c>
      <c r="AF486" s="51">
        <v>1</v>
      </c>
      <c r="AG486" s="52">
        <v>1</v>
      </c>
      <c r="AH486" s="52">
        <v>1</v>
      </c>
      <c r="AI486" s="53">
        <v>365</v>
      </c>
      <c r="AJ486" s="53">
        <v>303</v>
      </c>
      <c r="AK486" s="51">
        <v>2.9946191159149982</v>
      </c>
      <c r="AL486" s="51">
        <v>3.05</v>
      </c>
      <c r="AM486" s="51">
        <v>2.8522862538196634</v>
      </c>
      <c r="AN486" s="51">
        <v>2.79</v>
      </c>
      <c r="AO486" s="51">
        <v>2.7387541783458809</v>
      </c>
      <c r="AP486" s="51">
        <v>2.7571304567579262</v>
      </c>
      <c r="AQ486" s="51">
        <v>2.757852913810503</v>
      </c>
      <c r="AR486" s="67">
        <v>0</v>
      </c>
      <c r="AS486" s="96"/>
      <c r="AT486" s="54">
        <v>2.5909516788091453</v>
      </c>
      <c r="AU486" s="54">
        <v>2.8285440358460652</v>
      </c>
      <c r="AV486" s="55">
        <v>2.5909516788091453</v>
      </c>
      <c r="AW486" s="55">
        <v>2.8433831303338786</v>
      </c>
      <c r="AX486" s="56">
        <v>-5.9048321190844799E-2</v>
      </c>
      <c r="AY486" s="56">
        <v>-0.12145596415392479</v>
      </c>
      <c r="AZ486" s="56">
        <v>-0.18050428534476959</v>
      </c>
      <c r="BA486" s="56">
        <v>6.240764296307999E-2</v>
      </c>
      <c r="BB486" s="61">
        <v>119</v>
      </c>
      <c r="BC486" s="57">
        <v>115</v>
      </c>
      <c r="BD486" s="57">
        <v>151</v>
      </c>
      <c r="BE486" s="57">
        <v>183</v>
      </c>
      <c r="BF486" s="95">
        <v>0.45617987308416519</v>
      </c>
      <c r="BG486" s="58">
        <v>0.46474900521809537</v>
      </c>
      <c r="BH486" s="58">
        <v>0.39804665554959562</v>
      </c>
      <c r="BI486" s="58">
        <v>0.35393393924206729</v>
      </c>
      <c r="BJ486" s="57">
        <v>120</v>
      </c>
      <c r="BK486" s="57">
        <v>114</v>
      </c>
      <c r="BL486" s="57">
        <v>150</v>
      </c>
      <c r="BM486" s="57">
        <v>181</v>
      </c>
      <c r="BN486" s="58">
        <v>0.4541390147165848</v>
      </c>
      <c r="BO486" s="58">
        <v>0.46740639881084556</v>
      </c>
      <c r="BP486" s="58">
        <v>0.40059357831488951</v>
      </c>
      <c r="BQ486" s="58">
        <v>0.35593755067590305</v>
      </c>
      <c r="BR486" s="36">
        <v>2.35</v>
      </c>
      <c r="BS486" s="36">
        <v>3.2</v>
      </c>
      <c r="BT486" s="36">
        <v>0.35944999999999999</v>
      </c>
      <c r="BU486" s="36">
        <v>0.51642999999999994</v>
      </c>
      <c r="BV486" s="36">
        <v>0.58322698679797103</v>
      </c>
      <c r="BW486" s="36">
        <v>0.63095999999999997</v>
      </c>
    </row>
    <row r="487" spans="1:75" s="36" customFormat="1" ht="16.75" customHeight="1" x14ac:dyDescent="0.2">
      <c r="A487" s="36" t="s">
        <v>765</v>
      </c>
      <c r="B487" s="36">
        <v>2025020212</v>
      </c>
      <c r="C487" s="35">
        <v>45965</v>
      </c>
      <c r="D487" s="45" t="s">
        <v>9</v>
      </c>
      <c r="E487" s="36" t="s">
        <v>28</v>
      </c>
      <c r="F487" s="45">
        <v>2</v>
      </c>
      <c r="G487" s="45">
        <v>2</v>
      </c>
      <c r="H487" s="36" t="s">
        <v>11</v>
      </c>
      <c r="I487" s="36" t="s">
        <v>314</v>
      </c>
      <c r="J487" s="46" t="s">
        <v>167</v>
      </c>
      <c r="K487" s="47">
        <v>3</v>
      </c>
      <c r="L487" s="48">
        <v>0.15</v>
      </c>
      <c r="M487" s="49">
        <v>0.1</v>
      </c>
      <c r="N487" s="36">
        <v>2.94999999999999</v>
      </c>
      <c r="O487" s="36">
        <v>2.6499999999999901</v>
      </c>
      <c r="P487" s="70">
        <v>2.94999999999999</v>
      </c>
      <c r="Q487" s="36">
        <v>2.6499999999999901</v>
      </c>
      <c r="R487" s="50">
        <v>3.1068329474234289</v>
      </c>
      <c r="S487" s="50">
        <v>2.8745760233162501</v>
      </c>
      <c r="T487" s="50">
        <v>3.1068329474234289</v>
      </c>
      <c r="U487" s="50">
        <v>2.8745760233162501</v>
      </c>
      <c r="V487" s="50">
        <v>1.0275000000000001</v>
      </c>
      <c r="W487" s="50">
        <v>1.0328904656929507</v>
      </c>
      <c r="X487" s="50">
        <v>0.95076208460655443</v>
      </c>
      <c r="Y487" s="50">
        <v>0.99820637197166606</v>
      </c>
      <c r="Z487" s="50">
        <v>0.96499999999999997</v>
      </c>
      <c r="AA487" s="51">
        <v>1</v>
      </c>
      <c r="AB487" s="51">
        <v>1</v>
      </c>
      <c r="AC487" s="51">
        <v>1</v>
      </c>
      <c r="AD487" s="51">
        <v>1</v>
      </c>
      <c r="AE487" s="51">
        <v>1</v>
      </c>
      <c r="AF487" s="51">
        <v>1</v>
      </c>
      <c r="AG487" s="52">
        <v>1</v>
      </c>
      <c r="AH487" s="52">
        <v>1</v>
      </c>
      <c r="AI487" s="53">
        <v>383</v>
      </c>
      <c r="AJ487" s="53">
        <v>341</v>
      </c>
      <c r="AK487" s="51">
        <v>2.9945479293116235</v>
      </c>
      <c r="AL487" s="51">
        <v>3.0113906820283942</v>
      </c>
      <c r="AM487" s="51">
        <v>2.8018212788128762</v>
      </c>
      <c r="AN487" s="51">
        <v>2.8127344904883822</v>
      </c>
      <c r="AO487" s="51">
        <v>2.7214567961468568</v>
      </c>
      <c r="AP487" s="51">
        <v>2.7293331560998553</v>
      </c>
      <c r="AQ487" s="51">
        <v>2.7037575340544255</v>
      </c>
      <c r="AR487" s="67">
        <v>0</v>
      </c>
      <c r="AS487" s="96"/>
      <c r="AT487" s="54">
        <v>2.8285440358460652</v>
      </c>
      <c r="AU487" s="54">
        <v>2.5909516788091453</v>
      </c>
      <c r="AV487" s="55">
        <v>2.8433831303338786</v>
      </c>
      <c r="AW487" s="55">
        <v>2.5909516788091453</v>
      </c>
      <c r="AX487" s="56">
        <v>-0.12145596415392479</v>
      </c>
      <c r="AY487" s="56">
        <v>-5.9048321190844799E-2</v>
      </c>
      <c r="AZ487" s="56">
        <v>-0.18050428534476959</v>
      </c>
      <c r="BA487" s="56">
        <v>-6.240764296307999E-2</v>
      </c>
      <c r="BB487" s="61">
        <v>-119</v>
      </c>
      <c r="BC487" s="57">
        <v>-115</v>
      </c>
      <c r="BD487" s="57">
        <v>-151</v>
      </c>
      <c r="BE487" s="57">
        <v>-183</v>
      </c>
      <c r="BF487" s="95">
        <v>0.54382012691583481</v>
      </c>
      <c r="BG487" s="58">
        <v>0.53525099478190463</v>
      </c>
      <c r="BH487" s="58">
        <v>0.60195334445040438</v>
      </c>
      <c r="BI487" s="58">
        <v>0.64606606075793271</v>
      </c>
      <c r="BJ487" s="57">
        <v>-120</v>
      </c>
      <c r="BK487" s="57">
        <v>-114</v>
      </c>
      <c r="BL487" s="57">
        <v>-150</v>
      </c>
      <c r="BM487" s="57">
        <v>-181</v>
      </c>
      <c r="BN487" s="58">
        <v>0.5458609852834152</v>
      </c>
      <c r="BO487" s="58">
        <v>0.53259360118915444</v>
      </c>
      <c r="BP487" s="58">
        <v>0.59940642168511049</v>
      </c>
      <c r="BQ487" s="58">
        <v>0.64406244932409695</v>
      </c>
      <c r="BR487" s="36">
        <v>2.35</v>
      </c>
      <c r="BS487" s="36">
        <v>3.25</v>
      </c>
      <c r="BT487" s="36">
        <v>0.35325000000000001</v>
      </c>
      <c r="BU487" s="36">
        <v>0.50502000000000002</v>
      </c>
      <c r="BV487" s="36">
        <v>0.56899815223759498</v>
      </c>
      <c r="BW487" s="36">
        <v>0.61746000000000001</v>
      </c>
    </row>
    <row r="488" spans="1:75" s="36" customFormat="1" ht="16.75" customHeight="1" x14ac:dyDescent="0.2">
      <c r="A488" s="36" t="s">
        <v>768</v>
      </c>
      <c r="B488" s="36">
        <v>2025020213</v>
      </c>
      <c r="C488" s="35">
        <v>45966</v>
      </c>
      <c r="D488" s="45" t="s">
        <v>6</v>
      </c>
      <c r="E488" s="36" t="s">
        <v>15</v>
      </c>
      <c r="F488" s="45">
        <v>0</v>
      </c>
      <c r="G488" s="45">
        <v>1</v>
      </c>
      <c r="H488" s="36" t="s">
        <v>26</v>
      </c>
      <c r="I488" s="36" t="s">
        <v>426</v>
      </c>
      <c r="J488" s="46" t="s">
        <v>192</v>
      </c>
      <c r="K488" s="47">
        <v>3</v>
      </c>
      <c r="L488" s="48">
        <v>0.15</v>
      </c>
      <c r="M488" s="49">
        <v>0.1</v>
      </c>
      <c r="N488" s="36">
        <v>2.8999999999999901</v>
      </c>
      <c r="O488" s="36">
        <v>3.3999999999999901</v>
      </c>
      <c r="P488" s="70">
        <v>2.8999999999999901</v>
      </c>
      <c r="Q488" s="36">
        <v>3.3999999999999901</v>
      </c>
      <c r="R488" s="50">
        <v>3.1312957033050584</v>
      </c>
      <c r="S488" s="50">
        <v>2.9922089866806099</v>
      </c>
      <c r="T488" s="50">
        <v>3.1312957033050584</v>
      </c>
      <c r="U488" s="50">
        <v>2.9922089866806099</v>
      </c>
      <c r="V488" s="50">
        <v>0.95</v>
      </c>
      <c r="W488" s="50">
        <v>0.92554174501717079</v>
      </c>
      <c r="X488" s="50">
        <v>1.0007401767968889</v>
      </c>
      <c r="Y488" s="50">
        <v>1.0286095018148365</v>
      </c>
      <c r="Z488" s="50">
        <v>1.03</v>
      </c>
      <c r="AA488" s="51">
        <v>1</v>
      </c>
      <c r="AB488" s="51">
        <v>1</v>
      </c>
      <c r="AC488" s="51">
        <v>1</v>
      </c>
      <c r="AD488" s="51">
        <v>1</v>
      </c>
      <c r="AE488" s="51">
        <v>1</v>
      </c>
      <c r="AF488" s="51">
        <v>1</v>
      </c>
      <c r="AG488" s="52">
        <v>1</v>
      </c>
      <c r="AH488" s="52">
        <v>1</v>
      </c>
      <c r="AI488" s="53">
        <v>412</v>
      </c>
      <c r="AJ488" s="53">
        <v>244</v>
      </c>
      <c r="AK488" s="51">
        <v>3.1166139630364165</v>
      </c>
      <c r="AL488" s="51">
        <v>3.1188162240767126</v>
      </c>
      <c r="AM488" s="51">
        <v>2.8855526505418596</v>
      </c>
      <c r="AN488" s="51">
        <v>2.901551100962672</v>
      </c>
      <c r="AO488" s="51">
        <v>3.0790901266458435</v>
      </c>
      <c r="AP488" s="51">
        <v>3.0795228960911212</v>
      </c>
      <c r="AQ488" s="51">
        <v>2.9721192300581154</v>
      </c>
      <c r="AR488" s="67">
        <v>0</v>
      </c>
      <c r="AS488" s="96"/>
      <c r="AT488" s="54">
        <v>2.9626784704810838</v>
      </c>
      <c r="AU488" s="54">
        <v>3.2100075845925922</v>
      </c>
      <c r="AV488" s="55">
        <v>2.9626784704810838</v>
      </c>
      <c r="AW488" s="55">
        <v>3.2788080830964748</v>
      </c>
      <c r="AX488" s="56">
        <v>6.2678470481093651E-2</v>
      </c>
      <c r="AY488" s="56">
        <v>-0.18999241540739797</v>
      </c>
      <c r="AZ488" s="56">
        <v>-0.12731394492630432</v>
      </c>
      <c r="BA488" s="56">
        <v>0.25267088588849163</v>
      </c>
      <c r="BB488" s="61">
        <v>119</v>
      </c>
      <c r="BC488" s="57">
        <v>-143</v>
      </c>
      <c r="BD488" s="57">
        <v>-116</v>
      </c>
      <c r="BE488" s="57">
        <v>110</v>
      </c>
      <c r="BF488" s="95">
        <v>0.45600162603862532</v>
      </c>
      <c r="BG488" s="58">
        <v>0.58817796378099096</v>
      </c>
      <c r="BH488" s="58">
        <v>0.5360122485483283</v>
      </c>
      <c r="BI488" s="58">
        <v>0.47573590249899511</v>
      </c>
      <c r="BJ488" s="57">
        <v>124</v>
      </c>
      <c r="BK488" s="57">
        <v>-151</v>
      </c>
      <c r="BL488" s="57">
        <v>-123</v>
      </c>
      <c r="BM488" s="57">
        <v>104</v>
      </c>
      <c r="BN488" s="58">
        <v>0.44648568737008837</v>
      </c>
      <c r="BO488" s="58">
        <v>0.60139249172889686</v>
      </c>
      <c r="BP488" s="58">
        <v>0.55115988728580723</v>
      </c>
      <c r="BQ488" s="58">
        <v>0.48948979764584455</v>
      </c>
      <c r="BR488" s="36">
        <v>2.35</v>
      </c>
      <c r="BS488" s="36">
        <v>3.3</v>
      </c>
      <c r="BT488" s="36">
        <v>0.34836</v>
      </c>
      <c r="BU488" s="36">
        <v>0.49553999999999998</v>
      </c>
      <c r="BV488" s="36">
        <v>0.56052756600230702</v>
      </c>
      <c r="BW488" s="36">
        <v>0.61148000000000002</v>
      </c>
    </row>
    <row r="489" spans="1:75" s="36" customFormat="1" ht="16.75" customHeight="1" x14ac:dyDescent="0.2">
      <c r="A489" s="36" t="s">
        <v>769</v>
      </c>
      <c r="B489" s="36">
        <v>2025020213</v>
      </c>
      <c r="C489" s="35">
        <v>45966</v>
      </c>
      <c r="D489" s="45" t="s">
        <v>9</v>
      </c>
      <c r="E489" s="36" t="s">
        <v>18</v>
      </c>
      <c r="F489" s="45">
        <v>1</v>
      </c>
      <c r="G489" s="45">
        <v>0</v>
      </c>
      <c r="H489" s="36" t="s">
        <v>27</v>
      </c>
      <c r="I489" s="36" t="s">
        <v>346</v>
      </c>
      <c r="J489" s="46" t="s">
        <v>189</v>
      </c>
      <c r="K489" s="47">
        <v>3</v>
      </c>
      <c r="L489" s="48">
        <v>0.15</v>
      </c>
      <c r="M489" s="49">
        <v>0.1</v>
      </c>
      <c r="N489" s="36">
        <v>3.3999999999999901</v>
      </c>
      <c r="O489" s="36">
        <v>2.8999999999999901</v>
      </c>
      <c r="P489" s="70">
        <v>3.3999999999999901</v>
      </c>
      <c r="Q489" s="36">
        <v>2.8999999999999901</v>
      </c>
      <c r="R489" s="50">
        <v>3.1998874751470456</v>
      </c>
      <c r="S489" s="50">
        <v>3.0465270201150831</v>
      </c>
      <c r="T489" s="50">
        <v>3.1998874751470456</v>
      </c>
      <c r="U489" s="50">
        <v>3.0465270201150831</v>
      </c>
      <c r="V489" s="50">
        <v>1.05</v>
      </c>
      <c r="W489" s="50">
        <v>1.0725047827848808</v>
      </c>
      <c r="X489" s="50">
        <v>0.9618508835139532</v>
      </c>
      <c r="Y489" s="50">
        <v>1.0388713210121387</v>
      </c>
      <c r="Z489" s="50">
        <v>0.99</v>
      </c>
      <c r="AA489" s="51">
        <v>1</v>
      </c>
      <c r="AB489" s="51">
        <v>1.01</v>
      </c>
      <c r="AC489" s="51">
        <v>1</v>
      </c>
      <c r="AD489" s="51">
        <v>1</v>
      </c>
      <c r="AE489" s="51">
        <v>1</v>
      </c>
      <c r="AF489" s="51">
        <v>1</v>
      </c>
      <c r="AG489" s="52">
        <v>1</v>
      </c>
      <c r="AH489" s="52">
        <v>1</v>
      </c>
      <c r="AI489" s="53">
        <v>399</v>
      </c>
      <c r="AJ489" s="53">
        <v>357</v>
      </c>
      <c r="AK489" s="51">
        <v>3.0858285054445096</v>
      </c>
      <c r="AL489" s="51">
        <v>3.1029373508998899</v>
      </c>
      <c r="AM489" s="51">
        <v>3.0022205303906668</v>
      </c>
      <c r="AN489" s="51">
        <v>3.0088665038493292</v>
      </c>
      <c r="AO489" s="51">
        <v>2.9352012573236999</v>
      </c>
      <c r="AP489" s="51">
        <v>2.9473303312122345</v>
      </c>
      <c r="AQ489" s="51">
        <v>2.9721983250867603</v>
      </c>
      <c r="AR489" s="67">
        <v>0</v>
      </c>
      <c r="AS489" s="96"/>
      <c r="AT489" s="54">
        <v>3.2100075845925922</v>
      </c>
      <c r="AU489" s="54">
        <v>2.9626784704810838</v>
      </c>
      <c r="AV489" s="55">
        <v>3.2788080830964748</v>
      </c>
      <c r="AW489" s="55">
        <v>2.9626784704810838</v>
      </c>
      <c r="AX489" s="56">
        <v>-0.18999241540739797</v>
      </c>
      <c r="AY489" s="56">
        <v>6.2678470481093651E-2</v>
      </c>
      <c r="AZ489" s="56">
        <v>-0.12731394492630432</v>
      </c>
      <c r="BA489" s="56">
        <v>-0.25267088588849163</v>
      </c>
      <c r="BB489" s="61">
        <v>-119</v>
      </c>
      <c r="BC489" s="57">
        <v>143</v>
      </c>
      <c r="BD489" s="57">
        <v>116</v>
      </c>
      <c r="BE489" s="57">
        <v>-110</v>
      </c>
      <c r="BF489" s="95">
        <v>0.54399837396137474</v>
      </c>
      <c r="BG489" s="58">
        <v>0.41182203621900909</v>
      </c>
      <c r="BH489" s="58">
        <v>0.46398775145167176</v>
      </c>
      <c r="BI489" s="58">
        <v>0.52426409750100489</v>
      </c>
      <c r="BJ489" s="57">
        <v>-124</v>
      </c>
      <c r="BK489" s="57">
        <v>151</v>
      </c>
      <c r="BL489" s="57">
        <v>123</v>
      </c>
      <c r="BM489" s="57">
        <v>-104</v>
      </c>
      <c r="BN489" s="58">
        <v>0.55351431262991158</v>
      </c>
      <c r="BO489" s="58">
        <v>0.39860750827110314</v>
      </c>
      <c r="BP489" s="58">
        <v>0.44884011271419283</v>
      </c>
      <c r="BQ489" s="58">
        <v>0.51051020235415545</v>
      </c>
      <c r="BR489" s="36">
        <v>2.35</v>
      </c>
      <c r="BS489" s="36">
        <v>3.35</v>
      </c>
      <c r="BT489" s="36">
        <v>0.34267999999999998</v>
      </c>
      <c r="BU489" s="36">
        <v>0.48956</v>
      </c>
      <c r="BV489" s="36">
        <v>0.55414567887260102</v>
      </c>
      <c r="BW489" s="36">
        <v>0.60611000000000004</v>
      </c>
    </row>
    <row r="490" spans="1:75" s="36" customFormat="1" ht="16.75" customHeight="1" x14ac:dyDescent="0.2">
      <c r="A490" s="36" t="s">
        <v>770</v>
      </c>
      <c r="B490" s="36">
        <v>2025020214</v>
      </c>
      <c r="C490" s="35">
        <v>45966</v>
      </c>
      <c r="D490" s="45" t="s">
        <v>6</v>
      </c>
      <c r="E490" s="36" t="s">
        <v>12</v>
      </c>
      <c r="F490" s="45">
        <v>1</v>
      </c>
      <c r="G490" s="45">
        <v>2</v>
      </c>
      <c r="H490" s="36" t="s">
        <v>36</v>
      </c>
      <c r="I490" s="36" t="s">
        <v>419</v>
      </c>
      <c r="J490" s="46" t="s">
        <v>186</v>
      </c>
      <c r="K490" s="47">
        <v>3</v>
      </c>
      <c r="L490" s="48">
        <v>0.15</v>
      </c>
      <c r="M490" s="49">
        <v>0.1</v>
      </c>
      <c r="N490" s="36">
        <v>2.5999999999999899</v>
      </c>
      <c r="O490" s="36">
        <v>2.9999999999999898</v>
      </c>
      <c r="P490" s="70">
        <v>2.5999999999999899</v>
      </c>
      <c r="Q490" s="36">
        <v>2.9999999999999898</v>
      </c>
      <c r="R490" s="50">
        <v>2.8823071196533312</v>
      </c>
      <c r="S490" s="50">
        <v>2.9077746822906749</v>
      </c>
      <c r="T490" s="50">
        <v>2.8823071196533312</v>
      </c>
      <c r="U490" s="50">
        <v>2.9077746822906749</v>
      </c>
      <c r="V490" s="50">
        <v>0.97</v>
      </c>
      <c r="W490" s="50">
        <v>0.95751047349149665</v>
      </c>
      <c r="X490" s="50">
        <v>0.95667311845325897</v>
      </c>
      <c r="Y490" s="50">
        <v>1.0174386751121316</v>
      </c>
      <c r="Z490" s="50">
        <v>0.98499999999999999</v>
      </c>
      <c r="AA490" s="51">
        <v>1</v>
      </c>
      <c r="AB490" s="51">
        <v>1</v>
      </c>
      <c r="AC490" s="51">
        <v>1</v>
      </c>
      <c r="AD490" s="51">
        <v>1</v>
      </c>
      <c r="AE490" s="51">
        <v>1</v>
      </c>
      <c r="AF490" s="51">
        <v>1</v>
      </c>
      <c r="AG490" s="52">
        <v>1</v>
      </c>
      <c r="AH490" s="52">
        <v>1</v>
      </c>
      <c r="AI490" s="53">
        <v>401</v>
      </c>
      <c r="AJ490" s="53">
        <v>359</v>
      </c>
      <c r="AK490" s="51">
        <v>2.871724761727338</v>
      </c>
      <c r="AL490" s="51">
        <v>2.85</v>
      </c>
      <c r="AM490" s="51">
        <v>3.012300485347331</v>
      </c>
      <c r="AN490" s="51">
        <v>3.03</v>
      </c>
      <c r="AO490" s="51">
        <v>2.9445602694398336</v>
      </c>
      <c r="AP490" s="51">
        <v>2.932499938332306</v>
      </c>
      <c r="AQ490" s="51">
        <v>2.9671159780671208</v>
      </c>
      <c r="AR490" s="67">
        <v>0</v>
      </c>
      <c r="AS490" s="96"/>
      <c r="AT490" s="54">
        <v>2.6242433635405353</v>
      </c>
      <c r="AU490" s="54">
        <v>3.1231601125183177</v>
      </c>
      <c r="AV490" s="55">
        <v>2.6242433635405353</v>
      </c>
      <c r="AW490" s="55">
        <v>3.1078410273944983</v>
      </c>
      <c r="AX490" s="56">
        <v>2.424336354054546E-2</v>
      </c>
      <c r="AY490" s="56">
        <v>0.12316011251832792</v>
      </c>
      <c r="AZ490" s="56">
        <v>0.14740347605887338</v>
      </c>
      <c r="BA490" s="56">
        <v>-9.8916748977782465E-2</v>
      </c>
      <c r="BB490" s="61">
        <v>140</v>
      </c>
      <c r="BC490" s="57">
        <v>-108</v>
      </c>
      <c r="BD490" s="57">
        <v>118</v>
      </c>
      <c r="BE490" s="57">
        <v>146</v>
      </c>
      <c r="BF490" s="95">
        <v>0.41691753070740339</v>
      </c>
      <c r="BG490" s="58">
        <v>0.52026780041978293</v>
      </c>
      <c r="BH490" s="58">
        <v>0.45823729557666493</v>
      </c>
      <c r="BI490" s="58">
        <v>0.40577181978261467</v>
      </c>
      <c r="BJ490" s="57">
        <v>139</v>
      </c>
      <c r="BK490" s="57">
        <v>-107</v>
      </c>
      <c r="BL490" s="57">
        <v>120</v>
      </c>
      <c r="BM490" s="57">
        <v>148</v>
      </c>
      <c r="BN490" s="58">
        <v>0.41916656165797894</v>
      </c>
      <c r="BO490" s="58">
        <v>0.51747386608044166</v>
      </c>
      <c r="BP490" s="58">
        <v>0.45522653469886865</v>
      </c>
      <c r="BQ490" s="58">
        <v>0.40321556878037745</v>
      </c>
      <c r="BR490" s="36">
        <v>2.35</v>
      </c>
      <c r="BS490" s="36">
        <v>3.4</v>
      </c>
      <c r="BT490" s="36">
        <v>0.33626</v>
      </c>
      <c r="BU490" s="36">
        <v>0.48204999999999998</v>
      </c>
      <c r="BV490" s="36">
        <v>0.54579318621845296</v>
      </c>
      <c r="BW490" s="36">
        <v>0.59884000000000004</v>
      </c>
    </row>
    <row r="491" spans="1:75" s="36" customFormat="1" ht="16.75" customHeight="1" x14ac:dyDescent="0.2">
      <c r="A491" s="36" t="s">
        <v>771</v>
      </c>
      <c r="B491" s="36">
        <v>2025020214</v>
      </c>
      <c r="C491" s="35">
        <v>45966</v>
      </c>
      <c r="D491" s="45" t="s">
        <v>9</v>
      </c>
      <c r="E491" s="36" t="s">
        <v>49</v>
      </c>
      <c r="F491" s="45">
        <v>2</v>
      </c>
      <c r="G491" s="45">
        <v>1</v>
      </c>
      <c r="H491" s="36" t="s">
        <v>38</v>
      </c>
      <c r="I491" s="36" t="s">
        <v>350</v>
      </c>
      <c r="J491" s="46" t="s">
        <v>197</v>
      </c>
      <c r="K491" s="47">
        <v>3</v>
      </c>
      <c r="L491" s="48">
        <v>0.15</v>
      </c>
      <c r="M491" s="49">
        <v>0.1</v>
      </c>
      <c r="N491" s="36">
        <v>2.9999999999999898</v>
      </c>
      <c r="O491" s="36">
        <v>2.5999999999999899</v>
      </c>
      <c r="P491" s="70">
        <v>2.9999999999999898</v>
      </c>
      <c r="Q491" s="36">
        <v>2.5999999999999899</v>
      </c>
      <c r="R491" s="50">
        <v>2.9169376796757036</v>
      </c>
      <c r="S491" s="50">
        <v>2.9094013831206413</v>
      </c>
      <c r="T491" s="50">
        <v>2.9169376796757036</v>
      </c>
      <c r="U491" s="50">
        <v>2.9094013831206413</v>
      </c>
      <c r="V491" s="50">
        <v>1.0449999999999999</v>
      </c>
      <c r="W491" s="50">
        <v>1.0398742800952707</v>
      </c>
      <c r="X491" s="50">
        <v>1.0041001617824437</v>
      </c>
      <c r="Y491" s="50">
        <v>0.95724158724244601</v>
      </c>
      <c r="Z491" s="50">
        <v>0.97499999999999998</v>
      </c>
      <c r="AA491" s="51">
        <v>0.99</v>
      </c>
      <c r="AB491" s="51">
        <v>1.01</v>
      </c>
      <c r="AC491" s="51">
        <v>1</v>
      </c>
      <c r="AD491" s="51">
        <v>1</v>
      </c>
      <c r="AE491" s="51">
        <v>1</v>
      </c>
      <c r="AF491" s="51">
        <v>1</v>
      </c>
      <c r="AG491" s="52">
        <v>1</v>
      </c>
      <c r="AH491" s="52">
        <v>1</v>
      </c>
      <c r="AI491" s="53">
        <v>380</v>
      </c>
      <c r="AJ491" s="53">
        <v>317</v>
      </c>
      <c r="AK491" s="51">
        <v>3.052316025336395</v>
      </c>
      <c r="AL491" s="51">
        <v>3.07</v>
      </c>
      <c r="AM491" s="51">
        <v>2.8700193553597768</v>
      </c>
      <c r="AN491" s="51">
        <v>2.87</v>
      </c>
      <c r="AO491" s="51">
        <v>2.7966445474099908</v>
      </c>
      <c r="AP491" s="51">
        <v>2.8026478175798859</v>
      </c>
      <c r="AQ491" s="51">
        <v>2.7982688714757824</v>
      </c>
      <c r="AR491" s="67">
        <v>0</v>
      </c>
      <c r="AS491" s="96"/>
      <c r="AT491" s="54">
        <v>3.1231601125183177</v>
      </c>
      <c r="AU491" s="54">
        <v>2.6242433635405353</v>
      </c>
      <c r="AV491" s="55">
        <v>3.1078410273944983</v>
      </c>
      <c r="AW491" s="55">
        <v>2.6242433635405353</v>
      </c>
      <c r="AX491" s="56">
        <v>0.12316011251832792</v>
      </c>
      <c r="AY491" s="56">
        <v>2.424336354054546E-2</v>
      </c>
      <c r="AZ491" s="56">
        <v>0.14740347605887338</v>
      </c>
      <c r="BA491" s="56">
        <v>9.8916748977782465E-2</v>
      </c>
      <c r="BB491" s="61">
        <v>-140</v>
      </c>
      <c r="BC491" s="57">
        <v>108</v>
      </c>
      <c r="BD491" s="57">
        <v>-118</v>
      </c>
      <c r="BE491" s="57">
        <v>-146</v>
      </c>
      <c r="BF491" s="95">
        <v>0.58308246929259666</v>
      </c>
      <c r="BG491" s="58">
        <v>0.47973219958021701</v>
      </c>
      <c r="BH491" s="58">
        <v>0.54176270442333507</v>
      </c>
      <c r="BI491" s="58">
        <v>0.59422818021738533</v>
      </c>
      <c r="BJ491" s="57">
        <v>-139</v>
      </c>
      <c r="BK491" s="57">
        <v>107</v>
      </c>
      <c r="BL491" s="57">
        <v>-120</v>
      </c>
      <c r="BM491" s="57">
        <v>-148</v>
      </c>
      <c r="BN491" s="58">
        <v>0.58083343834202106</v>
      </c>
      <c r="BO491" s="58">
        <v>0.4825261339195584</v>
      </c>
      <c r="BP491" s="58">
        <v>0.54477346530113135</v>
      </c>
      <c r="BQ491" s="58">
        <v>0.59678443121962255</v>
      </c>
      <c r="BR491" s="36">
        <v>2.35</v>
      </c>
      <c r="BS491" s="36">
        <v>3.45</v>
      </c>
      <c r="BT491" s="36">
        <v>0.32641999999999999</v>
      </c>
      <c r="BU491" s="36">
        <v>0.47371999999999997</v>
      </c>
      <c r="BV491" s="36">
        <v>0.53649531704775799</v>
      </c>
      <c r="BW491" s="36">
        <v>0.59072999999999998</v>
      </c>
    </row>
    <row r="492" spans="1:75" s="36" customFormat="1" ht="16.75" customHeight="1" x14ac:dyDescent="0.2">
      <c r="A492" s="36" t="s">
        <v>772</v>
      </c>
      <c r="B492" s="36">
        <v>2025020215</v>
      </c>
      <c r="C492" s="35">
        <v>45966</v>
      </c>
      <c r="D492" s="45" t="s">
        <v>6</v>
      </c>
      <c r="E492" s="36" t="s">
        <v>32</v>
      </c>
      <c r="F492" s="45">
        <v>2</v>
      </c>
      <c r="G492" s="45">
        <v>2</v>
      </c>
      <c r="H492" s="36" t="s">
        <v>8</v>
      </c>
      <c r="I492" s="36" t="s">
        <v>417</v>
      </c>
      <c r="J492" s="46" t="s">
        <v>227</v>
      </c>
      <c r="K492" s="47">
        <v>3</v>
      </c>
      <c r="L492" s="48">
        <v>0.15</v>
      </c>
      <c r="M492" s="49">
        <v>0.1</v>
      </c>
      <c r="N492" s="36">
        <v>2.94999999999999</v>
      </c>
      <c r="O492" s="36">
        <v>2.9999999999999898</v>
      </c>
      <c r="P492" s="70">
        <v>2.94999999999999</v>
      </c>
      <c r="Q492" s="36">
        <v>2.9999999999999898</v>
      </c>
      <c r="R492" s="50">
        <v>2.9861092200200701</v>
      </c>
      <c r="S492" s="50">
        <v>3.3593229343927735</v>
      </c>
      <c r="T492" s="50">
        <v>2.9861092200200701</v>
      </c>
      <c r="U492" s="50">
        <v>3.3593229343927735</v>
      </c>
      <c r="V492" s="50">
        <v>0.96</v>
      </c>
      <c r="W492" s="50">
        <v>0.95702751457800772</v>
      </c>
      <c r="X492" s="50">
        <v>1.0533333333333335</v>
      </c>
      <c r="Y492" s="50">
        <v>0.87333333333333341</v>
      </c>
      <c r="Z492" s="50">
        <v>0.99</v>
      </c>
      <c r="AA492" s="51">
        <v>1</v>
      </c>
      <c r="AB492" s="51">
        <v>1</v>
      </c>
      <c r="AC492" s="51">
        <v>1</v>
      </c>
      <c r="AD492" s="51">
        <v>1</v>
      </c>
      <c r="AE492" s="51">
        <v>1</v>
      </c>
      <c r="AF492" s="51">
        <v>1</v>
      </c>
      <c r="AG492" s="52">
        <v>1</v>
      </c>
      <c r="AH492" s="52">
        <v>1</v>
      </c>
      <c r="AI492" s="53">
        <v>390</v>
      </c>
      <c r="AJ492" s="53">
        <v>333</v>
      </c>
      <c r="AK492" s="51">
        <v>3.08</v>
      </c>
      <c r="AL492" s="51">
        <v>3.0659163830030103</v>
      </c>
      <c r="AM492" s="51">
        <v>3.16</v>
      </c>
      <c r="AN492" s="51">
        <v>3.18</v>
      </c>
      <c r="AO492" s="51">
        <v>3.1661523503457341</v>
      </c>
      <c r="AP492" s="51">
        <v>3.1900889535512009</v>
      </c>
      <c r="AQ492" s="51">
        <v>3.1284000000000001</v>
      </c>
      <c r="AR492" s="67">
        <v>0</v>
      </c>
      <c r="AS492" s="96"/>
      <c r="AT492" s="54">
        <v>3.0522060800000004</v>
      </c>
      <c r="AU492" s="54">
        <v>2.8072697400000006</v>
      </c>
      <c r="AV492" s="55">
        <v>3.0522060800000004</v>
      </c>
      <c r="AW492" s="55">
        <v>2.8219972253764762</v>
      </c>
      <c r="AX492" s="56">
        <v>0.10220608000001041</v>
      </c>
      <c r="AY492" s="56">
        <v>-0.19273025999998916</v>
      </c>
      <c r="AZ492" s="56">
        <v>-9.0524179999978749E-2</v>
      </c>
      <c r="BA492" s="56">
        <v>0.29493633999999957</v>
      </c>
      <c r="BB492" s="61">
        <v>-119</v>
      </c>
      <c r="BC492" s="57">
        <v>-116</v>
      </c>
      <c r="BD492" s="57">
        <v>109</v>
      </c>
      <c r="BE492" s="57">
        <v>135</v>
      </c>
      <c r="BF492" s="95">
        <v>0.54438243884320792</v>
      </c>
      <c r="BG492" s="58">
        <v>0.53808610140179725</v>
      </c>
      <c r="BH492" s="58">
        <v>0.47915639714736702</v>
      </c>
      <c r="BI492" s="58">
        <v>0.42494055997453162</v>
      </c>
      <c r="BJ492" s="57">
        <v>-119</v>
      </c>
      <c r="BK492" s="57">
        <v>-118</v>
      </c>
      <c r="BL492" s="57">
        <v>107</v>
      </c>
      <c r="BM492" s="57">
        <v>134</v>
      </c>
      <c r="BN492" s="58">
        <v>0.543522783202536</v>
      </c>
      <c r="BO492" s="58">
        <v>0.54098971013432029</v>
      </c>
      <c r="BP492" s="58">
        <v>0.48229412186325382</v>
      </c>
      <c r="BQ492" s="58">
        <v>0.42760861531714356</v>
      </c>
      <c r="BR492" s="36">
        <v>2.35</v>
      </c>
      <c r="BS492" s="36">
        <v>3.5</v>
      </c>
      <c r="BT492" s="36">
        <v>0.32343</v>
      </c>
      <c r="BU492" s="36">
        <v>0.46644000000000002</v>
      </c>
      <c r="BV492" s="36">
        <v>0.528029342510414</v>
      </c>
      <c r="BW492" s="36">
        <v>0.58308000000000004</v>
      </c>
    </row>
    <row r="493" spans="1:75" s="36" customFormat="1" ht="16.75" customHeight="1" x14ac:dyDescent="0.2">
      <c r="A493" s="36" t="s">
        <v>773</v>
      </c>
      <c r="B493" s="36">
        <v>2025020215</v>
      </c>
      <c r="C493" s="35">
        <v>45966</v>
      </c>
      <c r="D493" s="45" t="s">
        <v>9</v>
      </c>
      <c r="E493" s="36" t="s">
        <v>22</v>
      </c>
      <c r="F493" s="45">
        <v>2</v>
      </c>
      <c r="G493" s="45">
        <v>2</v>
      </c>
      <c r="H493" s="36" t="s">
        <v>11</v>
      </c>
      <c r="I493" s="36" t="s">
        <v>320</v>
      </c>
      <c r="J493" s="46" t="s">
        <v>151</v>
      </c>
      <c r="K493" s="47">
        <v>3</v>
      </c>
      <c r="L493" s="48">
        <v>0.15</v>
      </c>
      <c r="M493" s="49">
        <v>0.1</v>
      </c>
      <c r="N493" s="36">
        <v>2.9999999999999898</v>
      </c>
      <c r="O493" s="36">
        <v>2.94999999999999</v>
      </c>
      <c r="P493" s="70">
        <v>2.9999999999999898</v>
      </c>
      <c r="Q493" s="36">
        <v>2.94999999999999</v>
      </c>
      <c r="R493" s="50">
        <v>2.7852614202876791</v>
      </c>
      <c r="S493" s="50">
        <v>3.0636704984621503</v>
      </c>
      <c r="T493" s="50">
        <v>2.7852614202876791</v>
      </c>
      <c r="U493" s="50">
        <v>3.0636704984621503</v>
      </c>
      <c r="V493" s="50">
        <v>1.0275000000000001</v>
      </c>
      <c r="W493" s="50">
        <v>1.0328904656929507</v>
      </c>
      <c r="X493" s="50">
        <v>1.0533333333333335</v>
      </c>
      <c r="Y493" s="50">
        <v>1.0266666666666666</v>
      </c>
      <c r="Z493" s="50">
        <v>0.98</v>
      </c>
      <c r="AA493" s="51">
        <v>1</v>
      </c>
      <c r="AB493" s="51">
        <v>1</v>
      </c>
      <c r="AC493" s="51">
        <v>1</v>
      </c>
      <c r="AD493" s="51">
        <v>1</v>
      </c>
      <c r="AE493" s="51">
        <v>1</v>
      </c>
      <c r="AF493" s="51">
        <v>1</v>
      </c>
      <c r="AG493" s="52">
        <v>1</v>
      </c>
      <c r="AH493" s="52">
        <v>1</v>
      </c>
      <c r="AI493" s="53">
        <v>392</v>
      </c>
      <c r="AJ493" s="53">
        <v>350</v>
      </c>
      <c r="AK493" s="51">
        <v>2.62</v>
      </c>
      <c r="AL493" s="51">
        <v>2.6447892130431518</v>
      </c>
      <c r="AM493" s="51">
        <v>3.16</v>
      </c>
      <c r="AN493" s="51">
        <v>3.1455505747693224</v>
      </c>
      <c r="AO493" s="51">
        <v>3.0261767365958763</v>
      </c>
      <c r="AP493" s="51">
        <v>3.0226097893804309</v>
      </c>
      <c r="AQ493" s="51">
        <v>3.0968</v>
      </c>
      <c r="AR493" s="67">
        <v>0</v>
      </c>
      <c r="AS493" s="96"/>
      <c r="AT493" s="54">
        <v>2.8072697400000006</v>
      </c>
      <c r="AU493" s="54">
        <v>3.0522060800000004</v>
      </c>
      <c r="AV493" s="55">
        <v>2.8219972253764762</v>
      </c>
      <c r="AW493" s="55">
        <v>3.0522060800000004</v>
      </c>
      <c r="AX493" s="56">
        <v>-0.19273025999998916</v>
      </c>
      <c r="AY493" s="56">
        <v>0.10220608000001041</v>
      </c>
      <c r="AZ493" s="56">
        <v>-9.0524179999978749E-2</v>
      </c>
      <c r="BA493" s="56">
        <v>-0.29493633999999957</v>
      </c>
      <c r="BB493" s="61">
        <v>119</v>
      </c>
      <c r="BC493" s="57">
        <v>116</v>
      </c>
      <c r="BD493" s="57">
        <v>-109</v>
      </c>
      <c r="BE493" s="57">
        <v>-135</v>
      </c>
      <c r="BF493" s="95">
        <v>0.45561756115679208</v>
      </c>
      <c r="BG493" s="58">
        <v>0.4619138985982027</v>
      </c>
      <c r="BH493" s="58">
        <v>0.52084360285263298</v>
      </c>
      <c r="BI493" s="58">
        <v>0.57505944002546838</v>
      </c>
      <c r="BJ493" s="57">
        <v>119</v>
      </c>
      <c r="BK493" s="57">
        <v>118</v>
      </c>
      <c r="BL493" s="57">
        <v>-107</v>
      </c>
      <c r="BM493" s="57">
        <v>-134</v>
      </c>
      <c r="BN493" s="58">
        <v>0.456477216797464</v>
      </c>
      <c r="BO493" s="58">
        <v>0.45901028986567971</v>
      </c>
      <c r="BP493" s="58">
        <v>0.51770587813674618</v>
      </c>
      <c r="BQ493" s="58">
        <v>0.57239138468285644</v>
      </c>
      <c r="BR493" s="36">
        <v>2.35</v>
      </c>
      <c r="BS493" s="36">
        <v>3.55</v>
      </c>
      <c r="BT493" s="36">
        <v>0.31757000000000002</v>
      </c>
      <c r="BU493" s="36">
        <v>0.45556000000000002</v>
      </c>
      <c r="BV493" s="36">
        <v>0.51675987159272596</v>
      </c>
      <c r="BW493" s="36">
        <v>0.57399</v>
      </c>
    </row>
    <row r="494" spans="1:75" s="36" customFormat="1" ht="16.75" customHeight="1" x14ac:dyDescent="0.2">
      <c r="A494" s="36" t="s">
        <v>774</v>
      </c>
      <c r="B494" s="36">
        <v>2025020216</v>
      </c>
      <c r="C494" s="35">
        <v>45966</v>
      </c>
      <c r="D494" s="45" t="s">
        <v>6</v>
      </c>
      <c r="E494" s="36" t="s">
        <v>14</v>
      </c>
      <c r="F494" s="45">
        <v>1</v>
      </c>
      <c r="G494" s="45">
        <v>1</v>
      </c>
      <c r="H494" s="36" t="s">
        <v>46</v>
      </c>
      <c r="I494" s="36" t="s">
        <v>328</v>
      </c>
      <c r="J494" s="46" t="s">
        <v>155</v>
      </c>
      <c r="K494" s="47">
        <v>3</v>
      </c>
      <c r="L494" s="48">
        <v>0.15</v>
      </c>
      <c r="M494" s="49">
        <v>0.1</v>
      </c>
      <c r="N494" s="36">
        <v>2.69999999999999</v>
      </c>
      <c r="O494" s="36">
        <v>3.19999999999999</v>
      </c>
      <c r="P494" s="70">
        <v>2.69999999999999</v>
      </c>
      <c r="Q494" s="36">
        <v>3.19999999999999</v>
      </c>
      <c r="R494" s="50">
        <v>2.5714787245677475</v>
      </c>
      <c r="S494" s="50">
        <v>3.4225171496693942</v>
      </c>
      <c r="T494" s="50">
        <v>2.5714787245677475</v>
      </c>
      <c r="U494" s="50">
        <v>3.4225171496693942</v>
      </c>
      <c r="V494" s="50">
        <v>0.95</v>
      </c>
      <c r="W494" s="50">
        <v>0.95302926576458757</v>
      </c>
      <c r="X494" s="50">
        <v>1.0388764909476675</v>
      </c>
      <c r="Y494" s="50">
        <v>0.93297614949691543</v>
      </c>
      <c r="Z494" s="50">
        <v>0.96</v>
      </c>
      <c r="AA494" s="51">
        <v>1</v>
      </c>
      <c r="AB494" s="51">
        <v>1</v>
      </c>
      <c r="AC494" s="51">
        <v>1</v>
      </c>
      <c r="AD494" s="51">
        <v>1</v>
      </c>
      <c r="AE494" s="51">
        <v>1</v>
      </c>
      <c r="AF494" s="51">
        <v>1</v>
      </c>
      <c r="AG494" s="52">
        <v>1</v>
      </c>
      <c r="AH494" s="52">
        <v>1</v>
      </c>
      <c r="AI494" s="53">
        <v>404</v>
      </c>
      <c r="AJ494" s="53">
        <v>342</v>
      </c>
      <c r="AK494" s="51">
        <v>2.6481576592662752</v>
      </c>
      <c r="AL494" s="51">
        <v>2.6366558190614962</v>
      </c>
      <c r="AM494" s="51">
        <v>3.4</v>
      </c>
      <c r="AN494" s="51">
        <v>3.4033775724504087</v>
      </c>
      <c r="AO494" s="51">
        <v>3.3862252204975816</v>
      </c>
      <c r="AP494" s="51">
        <v>3.371133906975337</v>
      </c>
      <c r="AQ494" s="51">
        <v>3.2639999999999998</v>
      </c>
      <c r="AR494" s="67">
        <v>0.03</v>
      </c>
      <c r="AS494" s="96"/>
      <c r="AT494" s="54">
        <v>2.8016732743403341</v>
      </c>
      <c r="AU494" s="54">
        <v>3.1454483642956532</v>
      </c>
      <c r="AV494" s="55">
        <v>2.7716732743403343</v>
      </c>
      <c r="AW494" s="55">
        <v>3.1789468172718864</v>
      </c>
      <c r="AX494" s="56">
        <v>0.10167327434034412</v>
      </c>
      <c r="AY494" s="56">
        <v>-5.4551635704336743E-2</v>
      </c>
      <c r="AZ494" s="56">
        <v>4.7121638636007379E-2</v>
      </c>
      <c r="BA494" s="56">
        <v>0.15622491004468086</v>
      </c>
      <c r="BB494" s="61">
        <v>126</v>
      </c>
      <c r="BC494" s="57">
        <v>-122</v>
      </c>
      <c r="BD494" s="57">
        <v>103</v>
      </c>
      <c r="BE494" s="57">
        <v>129</v>
      </c>
      <c r="BF494" s="95">
        <v>0.44343028986110866</v>
      </c>
      <c r="BG494" s="58">
        <v>0.55045777070774538</v>
      </c>
      <c r="BH494" s="58">
        <v>0.49241281935633463</v>
      </c>
      <c r="BI494" s="58">
        <v>0.43610263918109171</v>
      </c>
      <c r="BJ494" s="57">
        <v>131</v>
      </c>
      <c r="BK494" s="57">
        <v>-123</v>
      </c>
      <c r="BL494" s="57">
        <v>102</v>
      </c>
      <c r="BM494" s="57">
        <v>128</v>
      </c>
      <c r="BN494" s="58">
        <v>0.43221388321181142</v>
      </c>
      <c r="BO494" s="58">
        <v>0.55183440693596064</v>
      </c>
      <c r="BP494" s="58">
        <v>0.49444875288159318</v>
      </c>
      <c r="BQ494" s="58">
        <v>0.43831720791814499</v>
      </c>
      <c r="BR494" s="36">
        <v>2.35</v>
      </c>
      <c r="BS494" s="36">
        <v>3.6</v>
      </c>
      <c r="BT494" s="36">
        <v>0.31102999999999997</v>
      </c>
      <c r="BU494" s="36">
        <v>0.44827</v>
      </c>
      <c r="BV494" s="36">
        <v>0.51018619684967603</v>
      </c>
      <c r="BW494" s="36">
        <v>0.56962999999999997</v>
      </c>
    </row>
    <row r="495" spans="1:75" s="36" customFormat="1" ht="16.75" customHeight="1" x14ac:dyDescent="0.2">
      <c r="A495" s="36" t="s">
        <v>775</v>
      </c>
      <c r="B495" s="36">
        <v>2025020216</v>
      </c>
      <c r="C495" s="35">
        <v>45966</v>
      </c>
      <c r="D495" s="45" t="s">
        <v>9</v>
      </c>
      <c r="E495" s="36" t="s">
        <v>23</v>
      </c>
      <c r="F495" s="45">
        <v>1</v>
      </c>
      <c r="G495" s="45">
        <v>1</v>
      </c>
      <c r="H495" s="36" t="s">
        <v>47</v>
      </c>
      <c r="I495" s="36" t="s">
        <v>421</v>
      </c>
      <c r="J495" s="46" t="s">
        <v>194</v>
      </c>
      <c r="K495" s="47">
        <v>3</v>
      </c>
      <c r="L495" s="48">
        <v>0.15</v>
      </c>
      <c r="M495" s="49">
        <v>0.1</v>
      </c>
      <c r="N495" s="36">
        <v>3.19999999999999</v>
      </c>
      <c r="O495" s="36">
        <v>2.69999999999999</v>
      </c>
      <c r="P495" s="70">
        <v>3.19999999999999</v>
      </c>
      <c r="Q495" s="36">
        <v>2.69999999999999</v>
      </c>
      <c r="R495" s="50">
        <v>2.8033775625231891</v>
      </c>
      <c r="S495" s="50">
        <v>3.0566495228373527</v>
      </c>
      <c r="T495" s="50">
        <v>2.8033775625231891</v>
      </c>
      <c r="U495" s="50">
        <v>3.0566495228373527</v>
      </c>
      <c r="V495" s="50">
        <v>1.048</v>
      </c>
      <c r="W495" s="50">
        <v>1.0491546019013618</v>
      </c>
      <c r="X495" s="50">
        <v>1.1333333333333333</v>
      </c>
      <c r="Y495" s="50">
        <v>0.88271921975542511</v>
      </c>
      <c r="Z495" s="50">
        <v>1.05</v>
      </c>
      <c r="AA495" s="51">
        <v>0.995</v>
      </c>
      <c r="AB495" s="51">
        <v>1.01</v>
      </c>
      <c r="AC495" s="51">
        <v>1</v>
      </c>
      <c r="AD495" s="51">
        <v>1</v>
      </c>
      <c r="AE495" s="51">
        <v>1</v>
      </c>
      <c r="AF495" s="51">
        <v>1</v>
      </c>
      <c r="AG495" s="52">
        <v>1</v>
      </c>
      <c r="AH495" s="52">
        <v>1</v>
      </c>
      <c r="AI495" s="53">
        <v>402</v>
      </c>
      <c r="AJ495" s="53">
        <v>306</v>
      </c>
      <c r="AK495" s="51">
        <v>2.7989284484907464</v>
      </c>
      <c r="AL495" s="51">
        <v>2.7995958155956124</v>
      </c>
      <c r="AM495" s="51">
        <v>3.1166294728430026</v>
      </c>
      <c r="AN495" s="51">
        <v>3.1076324803421551</v>
      </c>
      <c r="AO495" s="51">
        <v>3.1041516145369714</v>
      </c>
      <c r="AP495" s="51">
        <v>3.1199511722033089</v>
      </c>
      <c r="AQ495" s="51">
        <v>3.2724609464851531</v>
      </c>
      <c r="AR495" s="67">
        <v>-0.03</v>
      </c>
      <c r="AS495" s="96"/>
      <c r="AT495" s="54">
        <v>3.1454483642956532</v>
      </c>
      <c r="AU495" s="54">
        <v>2.8016732743403341</v>
      </c>
      <c r="AV495" s="55">
        <v>3.1789468172718864</v>
      </c>
      <c r="AW495" s="55">
        <v>2.7716732743403343</v>
      </c>
      <c r="AX495" s="56">
        <v>-5.4551635704336743E-2</v>
      </c>
      <c r="AY495" s="56">
        <v>0.10167327434034412</v>
      </c>
      <c r="AZ495" s="56">
        <v>4.7121638636007379E-2</v>
      </c>
      <c r="BA495" s="56">
        <v>-0.15622491004468086</v>
      </c>
      <c r="BB495" s="61">
        <v>-126</v>
      </c>
      <c r="BC495" s="57">
        <v>122</v>
      </c>
      <c r="BD495" s="57">
        <v>-103</v>
      </c>
      <c r="BE495" s="57">
        <v>-129</v>
      </c>
      <c r="BF495" s="95">
        <v>0.55656971013889134</v>
      </c>
      <c r="BG495" s="58">
        <v>0.44954222929225457</v>
      </c>
      <c r="BH495" s="58">
        <v>0.50758718064366537</v>
      </c>
      <c r="BI495" s="58">
        <v>0.56389736081890829</v>
      </c>
      <c r="BJ495" s="57">
        <v>-131</v>
      </c>
      <c r="BK495" s="57">
        <v>123</v>
      </c>
      <c r="BL495" s="57">
        <v>-102</v>
      </c>
      <c r="BM495" s="57">
        <v>-128</v>
      </c>
      <c r="BN495" s="58">
        <v>0.56778611678818858</v>
      </c>
      <c r="BO495" s="58">
        <v>0.4481655930640393</v>
      </c>
      <c r="BP495" s="58">
        <v>0.50555124711840682</v>
      </c>
      <c r="BQ495" s="58">
        <v>0.56168279208185501</v>
      </c>
      <c r="BR495" s="36">
        <v>2.35</v>
      </c>
      <c r="BS495" s="36">
        <v>3.65</v>
      </c>
      <c r="BT495" s="36">
        <v>0.30201</v>
      </c>
      <c r="BU495" s="36">
        <v>0.44166</v>
      </c>
      <c r="BV495" s="36">
        <v>0.50232589879781098</v>
      </c>
      <c r="BW495" s="36">
        <v>0.56242999999999999</v>
      </c>
    </row>
    <row r="496" spans="1:75" s="36" customFormat="1" ht="16.75" customHeight="1" x14ac:dyDescent="0.2">
      <c r="A496" s="36" t="s">
        <v>776</v>
      </c>
      <c r="B496" s="36">
        <v>2025020217</v>
      </c>
      <c r="C496" s="35">
        <v>45966</v>
      </c>
      <c r="D496" s="45" t="s">
        <v>6</v>
      </c>
      <c r="E496" s="36" t="s">
        <v>40</v>
      </c>
      <c r="F496" s="45">
        <v>2</v>
      </c>
      <c r="G496" s="45">
        <v>1</v>
      </c>
      <c r="H496" s="36" t="s">
        <v>44</v>
      </c>
      <c r="I496" s="36" t="s">
        <v>368</v>
      </c>
      <c r="J496" s="46" t="s">
        <v>183</v>
      </c>
      <c r="K496" s="47">
        <v>3</v>
      </c>
      <c r="L496" s="48">
        <v>0.15</v>
      </c>
      <c r="M496" s="49">
        <v>0.1</v>
      </c>
      <c r="N496" s="36">
        <v>2.6499999999999901</v>
      </c>
      <c r="O496" s="36">
        <v>3.3499999999999899</v>
      </c>
      <c r="P496" s="70">
        <v>2.6499999999999901</v>
      </c>
      <c r="Q496" s="36">
        <v>3.3499999999999899</v>
      </c>
      <c r="R496" s="50">
        <v>2.6298364551207367</v>
      </c>
      <c r="S496" s="50">
        <v>3.7321310181180598</v>
      </c>
      <c r="T496" s="50">
        <v>2.6298364551207367</v>
      </c>
      <c r="U496" s="50">
        <v>3.7321310181180598</v>
      </c>
      <c r="V496" s="50">
        <v>0.96</v>
      </c>
      <c r="W496" s="50">
        <v>0.96305398776725637</v>
      </c>
      <c r="X496" s="50">
        <v>1.0571072448283985</v>
      </c>
      <c r="Y496" s="50">
        <v>0.88216978496072562</v>
      </c>
      <c r="Z496" s="50">
        <v>0.995</v>
      </c>
      <c r="AA496" s="51">
        <v>0.98499999999999999</v>
      </c>
      <c r="AB496" s="51">
        <v>1</v>
      </c>
      <c r="AC496" s="51">
        <v>1</v>
      </c>
      <c r="AD496" s="51">
        <v>1</v>
      </c>
      <c r="AE496" s="51">
        <v>1</v>
      </c>
      <c r="AF496" s="51">
        <v>1</v>
      </c>
      <c r="AG496" s="52">
        <v>1</v>
      </c>
      <c r="AH496" s="52">
        <v>1</v>
      </c>
      <c r="AI496" s="53">
        <v>395</v>
      </c>
      <c r="AJ496" s="53">
        <v>327</v>
      </c>
      <c r="AK496" s="51">
        <v>2.7124050827877859</v>
      </c>
      <c r="AL496" s="51">
        <v>2.7000197886377282</v>
      </c>
      <c r="AM496" s="51">
        <v>3.6286229015946696</v>
      </c>
      <c r="AN496" s="51">
        <v>3.61</v>
      </c>
      <c r="AO496" s="51">
        <v>3.550053684307068</v>
      </c>
      <c r="AP496" s="51">
        <v>3.5745661861151281</v>
      </c>
      <c r="AQ496" s="51">
        <v>3.610479787086696</v>
      </c>
      <c r="AR496" s="67">
        <v>0</v>
      </c>
      <c r="AS496" s="96"/>
      <c r="AT496" s="54">
        <v>2.6836662951189383</v>
      </c>
      <c r="AU496" s="54">
        <v>3.2635678121517171</v>
      </c>
      <c r="AV496" s="55">
        <v>2.6836662951189383</v>
      </c>
      <c r="AW496" s="55">
        <v>3.2570900274749079</v>
      </c>
      <c r="AX496" s="56">
        <v>3.3666295118948142E-2</v>
      </c>
      <c r="AY496" s="56">
        <v>-8.6432187848272779E-2</v>
      </c>
      <c r="AZ496" s="56">
        <v>-5.2765892729324637E-2</v>
      </c>
      <c r="BA496" s="56">
        <v>0.12009848296722092</v>
      </c>
      <c r="BB496" s="61">
        <v>146</v>
      </c>
      <c r="BC496" s="57">
        <v>-123</v>
      </c>
      <c r="BD496" s="57">
        <v>103</v>
      </c>
      <c r="BE496" s="57">
        <v>129</v>
      </c>
      <c r="BF496" s="95">
        <v>0.40685460028125442</v>
      </c>
      <c r="BG496" s="58">
        <v>0.55070831655935348</v>
      </c>
      <c r="BH496" s="58">
        <v>0.49269641815391763</v>
      </c>
      <c r="BI496" s="58">
        <v>0.43635347589307705</v>
      </c>
      <c r="BJ496" s="57">
        <v>145</v>
      </c>
      <c r="BK496" s="57">
        <v>-122</v>
      </c>
      <c r="BL496" s="57">
        <v>103</v>
      </c>
      <c r="BM496" s="57">
        <v>130</v>
      </c>
      <c r="BN496" s="58">
        <v>0.40806766190947841</v>
      </c>
      <c r="BO496" s="58">
        <v>0.54953603837029441</v>
      </c>
      <c r="BP496" s="58">
        <v>0.49141721088144985</v>
      </c>
      <c r="BQ496" s="58">
        <v>0.43525948375631773</v>
      </c>
      <c r="BR496" s="36">
        <v>2.35</v>
      </c>
      <c r="BS496" s="36">
        <v>3.7</v>
      </c>
      <c r="BT496" s="36">
        <v>0.29792000000000002</v>
      </c>
      <c r="BU496" s="36">
        <v>0.43103999999999998</v>
      </c>
      <c r="BV496" s="36">
        <v>0.48896804419588602</v>
      </c>
      <c r="BW496" s="36">
        <v>0.54951000000000005</v>
      </c>
    </row>
    <row r="497" spans="1:75" s="36" customFormat="1" ht="16.75" customHeight="1" x14ac:dyDescent="0.2">
      <c r="A497" s="36" t="s">
        <v>777</v>
      </c>
      <c r="B497" s="36">
        <v>2025020217</v>
      </c>
      <c r="C497" s="35">
        <v>45966</v>
      </c>
      <c r="D497" s="45" t="s">
        <v>9</v>
      </c>
      <c r="E497" s="36" t="s">
        <v>13</v>
      </c>
      <c r="F497" s="45">
        <v>1</v>
      </c>
      <c r="G497" s="45">
        <v>2</v>
      </c>
      <c r="H497" s="36" t="s">
        <v>45</v>
      </c>
      <c r="I497" s="36" t="s">
        <v>376</v>
      </c>
      <c r="J497" s="46" t="s">
        <v>184</v>
      </c>
      <c r="K497" s="47">
        <v>3</v>
      </c>
      <c r="L497" s="48">
        <v>0.15</v>
      </c>
      <c r="M497" s="49">
        <v>0.1</v>
      </c>
      <c r="N497" s="36">
        <v>3.3499999999999899</v>
      </c>
      <c r="O497" s="36">
        <v>2.6499999999999901</v>
      </c>
      <c r="P497" s="70">
        <v>3.3499999999999899</v>
      </c>
      <c r="Q497" s="36">
        <v>2.6499999999999901</v>
      </c>
      <c r="R497" s="50">
        <v>2.6947822140093827</v>
      </c>
      <c r="S497" s="50">
        <v>3.1528233555663103</v>
      </c>
      <c r="T497" s="50">
        <v>2.6947822140093827</v>
      </c>
      <c r="U497" s="50">
        <v>3.1528233555663103</v>
      </c>
      <c r="V497" s="50">
        <v>1.0349999999999999</v>
      </c>
      <c r="W497" s="50">
        <v>1.0329456510400874</v>
      </c>
      <c r="X497" s="50">
        <v>1.2095409671982231</v>
      </c>
      <c r="Y497" s="50">
        <v>0.90413502759592868</v>
      </c>
      <c r="Z497" s="50">
        <v>0.98</v>
      </c>
      <c r="AA497" s="51">
        <v>0.99</v>
      </c>
      <c r="AB497" s="51">
        <v>1.01</v>
      </c>
      <c r="AC497" s="51">
        <v>1</v>
      </c>
      <c r="AD497" s="51">
        <v>1</v>
      </c>
      <c r="AE497" s="51">
        <v>1</v>
      </c>
      <c r="AF497" s="51">
        <v>1</v>
      </c>
      <c r="AG497" s="52">
        <v>1</v>
      </c>
      <c r="AH497" s="52">
        <v>1</v>
      </c>
      <c r="AI497" s="53">
        <v>405</v>
      </c>
      <c r="AJ497" s="53">
        <v>363</v>
      </c>
      <c r="AK497" s="51">
        <v>2.646509354882177</v>
      </c>
      <c r="AL497" s="51">
        <v>2.63</v>
      </c>
      <c r="AM497" s="51">
        <v>3.1713217344851952</v>
      </c>
      <c r="AN497" s="51">
        <v>3.19</v>
      </c>
      <c r="AO497" s="51">
        <v>3.1175061902287284</v>
      </c>
      <c r="AP497" s="51">
        <v>3.1133452949626665</v>
      </c>
      <c r="AQ497" s="51">
        <v>3.1078952997954912</v>
      </c>
      <c r="AR497" s="67">
        <v>0</v>
      </c>
      <c r="AS497" s="96"/>
      <c r="AT497" s="54">
        <v>3.2635678121517171</v>
      </c>
      <c r="AU497" s="54">
        <v>2.6836662951189383</v>
      </c>
      <c r="AV497" s="55">
        <v>3.2570900274749079</v>
      </c>
      <c r="AW497" s="55">
        <v>2.6836662951189383</v>
      </c>
      <c r="AX497" s="56">
        <v>-8.6432187848272779E-2</v>
      </c>
      <c r="AY497" s="56">
        <v>3.3666295118948142E-2</v>
      </c>
      <c r="AZ497" s="56">
        <v>-5.2765892729324637E-2</v>
      </c>
      <c r="BA497" s="56">
        <v>-0.12009848296722092</v>
      </c>
      <c r="BB497" s="61">
        <v>-146</v>
      </c>
      <c r="BC497" s="57">
        <v>123</v>
      </c>
      <c r="BD497" s="57">
        <v>-103</v>
      </c>
      <c r="BE497" s="57">
        <v>-129</v>
      </c>
      <c r="BF497" s="95">
        <v>0.59314539971874558</v>
      </c>
      <c r="BG497" s="58">
        <v>0.44929168344064652</v>
      </c>
      <c r="BH497" s="58">
        <v>0.50730358184608237</v>
      </c>
      <c r="BI497" s="58">
        <v>0.56364652410692295</v>
      </c>
      <c r="BJ497" s="57">
        <v>-145</v>
      </c>
      <c r="BK497" s="57">
        <v>122</v>
      </c>
      <c r="BL497" s="57">
        <v>-103</v>
      </c>
      <c r="BM497" s="57">
        <v>-130</v>
      </c>
      <c r="BN497" s="58">
        <v>0.59193233809052159</v>
      </c>
      <c r="BO497" s="58">
        <v>0.45046396162970559</v>
      </c>
      <c r="BP497" s="58">
        <v>0.50858278911855015</v>
      </c>
      <c r="BQ497" s="58">
        <v>0.56474051624368227</v>
      </c>
      <c r="BR497" s="36">
        <v>2.35</v>
      </c>
      <c r="BS497" s="36">
        <v>3.75</v>
      </c>
      <c r="BT497" s="36">
        <v>0.28871000000000002</v>
      </c>
      <c r="BU497" s="36">
        <v>0.42259999999999998</v>
      </c>
      <c r="BV497" s="36">
        <v>0.47956786691027098</v>
      </c>
      <c r="BW497" s="36">
        <v>0.54139000000000004</v>
      </c>
    </row>
    <row r="498" spans="1:75" s="36" customFormat="1" ht="16.75" customHeight="1" x14ac:dyDescent="0.2">
      <c r="A498" s="36" t="s">
        <v>778</v>
      </c>
      <c r="B498" s="36">
        <v>2025020222</v>
      </c>
      <c r="C498" s="35">
        <v>45967</v>
      </c>
      <c r="D498" s="45" t="s">
        <v>6</v>
      </c>
      <c r="E498" s="36" t="s">
        <v>33</v>
      </c>
      <c r="F498" s="45">
        <v>1</v>
      </c>
      <c r="G498" s="45">
        <v>1</v>
      </c>
      <c r="H498" s="36" t="s">
        <v>46</v>
      </c>
      <c r="I498" s="36" t="s">
        <v>356</v>
      </c>
      <c r="J498" s="46" t="s">
        <v>169</v>
      </c>
      <c r="K498" s="47">
        <v>3</v>
      </c>
      <c r="L498" s="48">
        <v>0.15</v>
      </c>
      <c r="M498" s="49">
        <v>0.1</v>
      </c>
      <c r="N498" s="36">
        <v>2.6499999999999901</v>
      </c>
      <c r="O498" s="36">
        <v>3.5499999999999901</v>
      </c>
      <c r="P498" s="70">
        <v>2.6499999999999901</v>
      </c>
      <c r="Q498" s="36">
        <v>3.5499999999999901</v>
      </c>
      <c r="R498" s="50">
        <v>3.0035506528752061</v>
      </c>
      <c r="S498" s="50">
        <v>3.1460401200446353</v>
      </c>
      <c r="T498" s="50">
        <v>3.0035506528752061</v>
      </c>
      <c r="U498" s="50">
        <v>3.1460401200446353</v>
      </c>
      <c r="V498" s="50">
        <v>0.95</v>
      </c>
      <c r="W498" s="50">
        <v>0.95302926576458757</v>
      </c>
      <c r="X498" s="50">
        <v>0.90773217636240933</v>
      </c>
      <c r="Y498" s="50">
        <v>1.1256843847465123</v>
      </c>
      <c r="Z498" s="50">
        <v>0.97</v>
      </c>
      <c r="AA498" s="51">
        <v>1</v>
      </c>
      <c r="AB498" s="51">
        <v>1</v>
      </c>
      <c r="AC498" s="51">
        <v>1</v>
      </c>
      <c r="AD498" s="51">
        <v>1</v>
      </c>
      <c r="AE498" s="51">
        <v>1</v>
      </c>
      <c r="AF498" s="51">
        <v>1</v>
      </c>
      <c r="AG498" s="52">
        <v>1</v>
      </c>
      <c r="AH498" s="52">
        <v>1</v>
      </c>
      <c r="AI498" s="53">
        <v>417</v>
      </c>
      <c r="AJ498" s="53">
        <v>375</v>
      </c>
      <c r="AK498" s="51">
        <v>2.88</v>
      </c>
      <c r="AL498" s="51">
        <v>2.86</v>
      </c>
      <c r="AM498" s="51">
        <v>3.15</v>
      </c>
      <c r="AN498" s="51">
        <v>3.1494060180066952</v>
      </c>
      <c r="AO498" s="51">
        <v>2.9596477148759379</v>
      </c>
      <c r="AP498" s="51">
        <v>2.9734493951110417</v>
      </c>
      <c r="AQ498" s="51">
        <v>3.0554999999999999</v>
      </c>
      <c r="AR498" s="67">
        <v>0</v>
      </c>
      <c r="AS498" s="96"/>
      <c r="AT498" s="54">
        <v>2.5329158948137862</v>
      </c>
      <c r="AU498" s="54">
        <v>3.5505566220144691</v>
      </c>
      <c r="AV498" s="55">
        <v>2.5329158948137862</v>
      </c>
      <c r="AW498" s="55">
        <v>3.5544683390246505</v>
      </c>
      <c r="AX498" s="56">
        <v>-0.11708410518620394</v>
      </c>
      <c r="AY498" s="56">
        <v>5.566220144790357E-4</v>
      </c>
      <c r="AZ498" s="56">
        <v>-0.1165274831717249</v>
      </c>
      <c r="BA498" s="56">
        <v>-0.11764072720068297</v>
      </c>
      <c r="BB498" s="61">
        <v>192</v>
      </c>
      <c r="BC498" s="57">
        <v>-135</v>
      </c>
      <c r="BD498" s="57">
        <v>-108</v>
      </c>
      <c r="BE498" s="57">
        <v>118</v>
      </c>
      <c r="BF498" s="95">
        <v>0.34207631490166274</v>
      </c>
      <c r="BG498" s="58">
        <v>0.57405660029710748</v>
      </c>
      <c r="BH498" s="58">
        <v>0.51853755173316096</v>
      </c>
      <c r="BI498" s="58">
        <v>0.45875565703158327</v>
      </c>
      <c r="BJ498" s="57">
        <v>193</v>
      </c>
      <c r="BK498" s="57">
        <v>-135</v>
      </c>
      <c r="BL498" s="57">
        <v>-108</v>
      </c>
      <c r="BM498" s="57">
        <v>118</v>
      </c>
      <c r="BN498" s="58">
        <v>0.34150811271492565</v>
      </c>
      <c r="BO498" s="58">
        <v>0.57468281491374273</v>
      </c>
      <c r="BP498" s="58">
        <v>0.51917009361625643</v>
      </c>
      <c r="BQ498" s="58">
        <v>0.45923973164928078</v>
      </c>
      <c r="BR498" s="36">
        <v>2.35</v>
      </c>
      <c r="BS498" s="36">
        <v>3.8</v>
      </c>
      <c r="BT498" s="36">
        <v>0.28698000000000001</v>
      </c>
      <c r="BU498" s="36">
        <v>0.41658000000000001</v>
      </c>
      <c r="BV498" s="36">
        <v>0.47382788507472801</v>
      </c>
      <c r="BW498" s="36">
        <v>0.53739999999999999</v>
      </c>
    </row>
    <row r="499" spans="1:75" s="36" customFormat="1" ht="16.75" customHeight="1" x14ac:dyDescent="0.2">
      <c r="A499" s="36" t="s">
        <v>779</v>
      </c>
      <c r="B499" s="36">
        <v>2025020222</v>
      </c>
      <c r="C499" s="35">
        <v>45967</v>
      </c>
      <c r="D499" s="45" t="s">
        <v>9</v>
      </c>
      <c r="E499" s="36" t="s">
        <v>42</v>
      </c>
      <c r="F499" s="45">
        <v>1</v>
      </c>
      <c r="G499" s="45">
        <v>1</v>
      </c>
      <c r="H499" s="36" t="s">
        <v>47</v>
      </c>
      <c r="I499" s="36" t="s">
        <v>344</v>
      </c>
      <c r="J499" s="46" t="s">
        <v>153</v>
      </c>
      <c r="K499" s="47">
        <v>3</v>
      </c>
      <c r="L499" s="48">
        <v>0.15</v>
      </c>
      <c r="M499" s="49">
        <v>0.1</v>
      </c>
      <c r="N499" s="36">
        <v>3.5499999999999901</v>
      </c>
      <c r="O499" s="36">
        <v>2.6499999999999901</v>
      </c>
      <c r="P499" s="70">
        <v>3.5499999999999901</v>
      </c>
      <c r="Q499" s="36">
        <v>2.6499999999999901</v>
      </c>
      <c r="R499" s="50">
        <v>3.3222157270156996</v>
      </c>
      <c r="S499" s="50">
        <v>2.9110208960654944</v>
      </c>
      <c r="T499" s="50">
        <v>3.3222157270156996</v>
      </c>
      <c r="U499" s="50">
        <v>2.9110208960654944</v>
      </c>
      <c r="V499" s="50">
        <v>1.048</v>
      </c>
      <c r="W499" s="50">
        <v>1.0491546019013618</v>
      </c>
      <c r="X499" s="50">
        <v>1.05</v>
      </c>
      <c r="Y499" s="50">
        <v>0.96</v>
      </c>
      <c r="Z499" s="50">
        <v>0.995</v>
      </c>
      <c r="AA499" s="51">
        <v>0.98499999999999999</v>
      </c>
      <c r="AB499" s="51">
        <v>1.0249999999999999</v>
      </c>
      <c r="AC499" s="51">
        <v>1</v>
      </c>
      <c r="AD499" s="51">
        <v>1</v>
      </c>
      <c r="AE499" s="51">
        <v>1</v>
      </c>
      <c r="AF499" s="51">
        <v>1</v>
      </c>
      <c r="AG499" s="52">
        <v>1</v>
      </c>
      <c r="AH499" s="52">
        <v>1</v>
      </c>
      <c r="AI499" s="53">
        <v>408</v>
      </c>
      <c r="AJ499" s="53">
        <v>320</v>
      </c>
      <c r="AK499" s="51">
        <v>3.3770531542395368</v>
      </c>
      <c r="AL499" s="51">
        <v>3.35</v>
      </c>
      <c r="AM499" s="51">
        <v>2.723196529087228</v>
      </c>
      <c r="AN499" s="51">
        <v>2.7513701841339682</v>
      </c>
      <c r="AO499" s="51">
        <v>2.7159441419256765</v>
      </c>
      <c r="AP499" s="51">
        <v>2.7430223893746</v>
      </c>
      <c r="AQ499" s="51">
        <v>2.7095805464417917</v>
      </c>
      <c r="AR499" s="67">
        <v>0</v>
      </c>
      <c r="AS499" s="96"/>
      <c r="AT499" s="54">
        <v>3.5505566220144691</v>
      </c>
      <c r="AU499" s="54">
        <v>2.5329158948137862</v>
      </c>
      <c r="AV499" s="55">
        <v>3.5544683390246505</v>
      </c>
      <c r="AW499" s="55">
        <v>2.5329158948137862</v>
      </c>
      <c r="AX499" s="56">
        <v>5.566220144790357E-4</v>
      </c>
      <c r="AY499" s="56">
        <v>-0.11708410518620394</v>
      </c>
      <c r="AZ499" s="56">
        <v>-0.1165274831717249</v>
      </c>
      <c r="BA499" s="56">
        <v>0.11764072720068297</v>
      </c>
      <c r="BB499" s="61">
        <v>-192</v>
      </c>
      <c r="BC499" s="57">
        <v>135</v>
      </c>
      <c r="BD499" s="57">
        <v>108</v>
      </c>
      <c r="BE499" s="57">
        <v>-118</v>
      </c>
      <c r="BF499" s="95">
        <v>0.65792368509833721</v>
      </c>
      <c r="BG499" s="58">
        <v>0.42594339970289247</v>
      </c>
      <c r="BH499" s="58">
        <v>0.48146244826683904</v>
      </c>
      <c r="BI499" s="58">
        <v>0.54124434296841673</v>
      </c>
      <c r="BJ499" s="57">
        <v>-193</v>
      </c>
      <c r="BK499" s="57">
        <v>135</v>
      </c>
      <c r="BL499" s="57">
        <v>108</v>
      </c>
      <c r="BM499" s="57">
        <v>-118</v>
      </c>
      <c r="BN499" s="58">
        <v>0.65849188728507435</v>
      </c>
      <c r="BO499" s="58">
        <v>0.42531718508625727</v>
      </c>
      <c r="BP499" s="58">
        <v>0.48082990638374351</v>
      </c>
      <c r="BQ499" s="58">
        <v>0.54076026835071922</v>
      </c>
      <c r="BR499" s="36">
        <v>2.35</v>
      </c>
      <c r="BS499" s="36">
        <v>3.85</v>
      </c>
      <c r="BT499" s="36">
        <v>0.28027000000000002</v>
      </c>
      <c r="BU499" s="36">
        <v>0.40495999999999999</v>
      </c>
      <c r="BV499" s="36">
        <v>0.460532450843255</v>
      </c>
      <c r="BW499" s="36">
        <v>0.52563000000000004</v>
      </c>
    </row>
    <row r="500" spans="1:75" s="36" customFormat="1" ht="16.75" customHeight="1" x14ac:dyDescent="0.2">
      <c r="A500" s="36" t="s">
        <v>780</v>
      </c>
      <c r="B500" s="36">
        <v>2025020220</v>
      </c>
      <c r="C500" s="35">
        <v>45967</v>
      </c>
      <c r="D500" s="45" t="s">
        <v>6</v>
      </c>
      <c r="E500" s="36" t="s">
        <v>19</v>
      </c>
      <c r="F500" s="45">
        <v>1</v>
      </c>
      <c r="G500" s="45">
        <v>2</v>
      </c>
      <c r="H500" s="36" t="s">
        <v>36</v>
      </c>
      <c r="I500" s="36" t="s">
        <v>468</v>
      </c>
      <c r="J500" s="46" t="s">
        <v>171</v>
      </c>
      <c r="K500" s="47">
        <v>3</v>
      </c>
      <c r="L500" s="48">
        <v>0.15</v>
      </c>
      <c r="M500" s="49">
        <v>0.1</v>
      </c>
      <c r="N500" s="36">
        <v>2.8499999999999899</v>
      </c>
      <c r="O500" s="36">
        <v>3.1499999999999901</v>
      </c>
      <c r="P500" s="70">
        <v>2.8499999999999899</v>
      </c>
      <c r="Q500" s="36">
        <v>3.1499999999999901</v>
      </c>
      <c r="R500" s="50">
        <v>3.0865880660425002</v>
      </c>
      <c r="S500" s="50">
        <v>2.8911457082345229</v>
      </c>
      <c r="T500" s="50">
        <v>3.0865880660425002</v>
      </c>
      <c r="U500" s="50">
        <v>2.8911457082345229</v>
      </c>
      <c r="V500" s="50">
        <v>0.97</v>
      </c>
      <c r="W500" s="50">
        <v>0.95751047349149665</v>
      </c>
      <c r="X500" s="50">
        <v>0.93605444229156431</v>
      </c>
      <c r="Y500" s="50">
        <v>1.0583383723808566</v>
      </c>
      <c r="Z500" s="50">
        <v>0.99</v>
      </c>
      <c r="AA500" s="51">
        <v>1</v>
      </c>
      <c r="AB500" s="51">
        <v>1.02</v>
      </c>
      <c r="AC500" s="51">
        <v>1</v>
      </c>
      <c r="AD500" s="51">
        <v>1</v>
      </c>
      <c r="AE500" s="51">
        <v>1</v>
      </c>
      <c r="AF500" s="51">
        <v>1</v>
      </c>
      <c r="AG500" s="52">
        <v>1</v>
      </c>
      <c r="AH500" s="52">
        <v>1</v>
      </c>
      <c r="AI500" s="53">
        <v>411</v>
      </c>
      <c r="AJ500" s="53">
        <v>286</v>
      </c>
      <c r="AK500" s="51">
        <v>2.91</v>
      </c>
      <c r="AL500" s="51">
        <v>2.91</v>
      </c>
      <c r="AM500" s="51">
        <v>3.03</v>
      </c>
      <c r="AN500" s="51">
        <v>3.0091718562351781</v>
      </c>
      <c r="AO500" s="51">
        <v>3.0717283323681364</v>
      </c>
      <c r="AP500" s="51">
        <v>3.0403042201857424</v>
      </c>
      <c r="AQ500" s="51">
        <v>2.9996999999999998</v>
      </c>
      <c r="AR500" s="67">
        <v>0</v>
      </c>
      <c r="AS500" s="96"/>
      <c r="AT500" s="54">
        <v>2.7219953406589421</v>
      </c>
      <c r="AU500" s="54">
        <v>3.383910188500928</v>
      </c>
      <c r="AV500" s="55">
        <v>2.7219953406589421</v>
      </c>
      <c r="AW500" s="55">
        <v>3.3673121255257947</v>
      </c>
      <c r="AX500" s="56">
        <v>-0.12800465934104777</v>
      </c>
      <c r="AY500" s="56">
        <v>0.23391018850093781</v>
      </c>
      <c r="AZ500" s="56">
        <v>0.10590552915989004</v>
      </c>
      <c r="BA500" s="56">
        <v>-0.36191484784198558</v>
      </c>
      <c r="BB500" s="61">
        <v>154</v>
      </c>
      <c r="BC500" s="57">
        <v>-138</v>
      </c>
      <c r="BD500" s="57">
        <v>-110</v>
      </c>
      <c r="BE500" s="57">
        <v>116</v>
      </c>
      <c r="BF500" s="95">
        <v>0.3941127709213757</v>
      </c>
      <c r="BG500" s="58">
        <v>0.57898040790342598</v>
      </c>
      <c r="BH500" s="58">
        <v>0.52429292631259383</v>
      </c>
      <c r="BI500" s="58">
        <v>0.46402763468824837</v>
      </c>
      <c r="BJ500" s="57">
        <v>152</v>
      </c>
      <c r="BK500" s="57">
        <v>-136</v>
      </c>
      <c r="BL500" s="57">
        <v>-109</v>
      </c>
      <c r="BM500" s="57">
        <v>117</v>
      </c>
      <c r="BN500" s="58">
        <v>0.3960860579222083</v>
      </c>
      <c r="BO500" s="58">
        <v>0.57635435823531156</v>
      </c>
      <c r="BP500" s="58">
        <v>0.52121652455228085</v>
      </c>
      <c r="BQ500" s="58">
        <v>0.46119678762188288</v>
      </c>
      <c r="BR500" s="36">
        <v>2.35</v>
      </c>
      <c r="BS500" s="36">
        <v>3.9</v>
      </c>
      <c r="BT500" s="36">
        <v>0.27356000000000003</v>
      </c>
      <c r="BU500" s="36">
        <v>0.40107999999999999</v>
      </c>
      <c r="BV500" s="36">
        <v>0.45492491266276402</v>
      </c>
      <c r="BW500" s="36">
        <v>0.51944000000000001</v>
      </c>
    </row>
    <row r="501" spans="1:75" s="36" customFormat="1" ht="16.75" customHeight="1" x14ac:dyDescent="0.2">
      <c r="A501" s="36" t="s">
        <v>781</v>
      </c>
      <c r="B501" s="36">
        <v>2025020220</v>
      </c>
      <c r="C501" s="35">
        <v>45967</v>
      </c>
      <c r="D501" s="45" t="s">
        <v>9</v>
      </c>
      <c r="E501" s="36" t="s">
        <v>4</v>
      </c>
      <c r="F501" s="45">
        <v>2</v>
      </c>
      <c r="G501" s="45">
        <v>1</v>
      </c>
      <c r="H501" s="36" t="s">
        <v>38</v>
      </c>
      <c r="I501" s="36" t="s">
        <v>330</v>
      </c>
      <c r="J501" s="46" t="s">
        <v>173</v>
      </c>
      <c r="K501" s="47">
        <v>3</v>
      </c>
      <c r="L501" s="48">
        <v>0.15</v>
      </c>
      <c r="M501" s="49">
        <v>0.1</v>
      </c>
      <c r="N501" s="36">
        <v>3.1499999999999901</v>
      </c>
      <c r="O501" s="36">
        <v>2.8499999999999899</v>
      </c>
      <c r="P501" s="70">
        <v>3.1499999999999901</v>
      </c>
      <c r="Q501" s="36">
        <v>2.8499999999999899</v>
      </c>
      <c r="R501" s="50">
        <v>2.9701130296727078</v>
      </c>
      <c r="S501" s="50">
        <v>3.0381430517093553</v>
      </c>
      <c r="T501" s="50">
        <v>2.9701130296727078</v>
      </c>
      <c r="U501" s="50">
        <v>3.0381430517093553</v>
      </c>
      <c r="V501" s="50">
        <v>1.0449999999999999</v>
      </c>
      <c r="W501" s="50">
        <v>1.0398742800952707</v>
      </c>
      <c r="X501" s="50">
        <v>1.01</v>
      </c>
      <c r="Y501" s="50">
        <v>0.97000000000000008</v>
      </c>
      <c r="Z501" s="50">
        <v>1.01</v>
      </c>
      <c r="AA501" s="51">
        <v>1</v>
      </c>
      <c r="AB501" s="51">
        <v>1.02</v>
      </c>
      <c r="AC501" s="51">
        <v>1</v>
      </c>
      <c r="AD501" s="51">
        <v>1</v>
      </c>
      <c r="AE501" s="51">
        <v>1</v>
      </c>
      <c r="AF501" s="51">
        <v>1</v>
      </c>
      <c r="AG501" s="52">
        <v>1</v>
      </c>
      <c r="AH501" s="52">
        <v>1</v>
      </c>
      <c r="AI501" s="53">
        <v>396</v>
      </c>
      <c r="AJ501" s="53">
        <v>340</v>
      </c>
      <c r="AK501" s="51">
        <v>3.1750151171425696</v>
      </c>
      <c r="AL501" s="51">
        <v>3.1442798040220903</v>
      </c>
      <c r="AM501" s="51">
        <v>2.8081633268746931</v>
      </c>
      <c r="AN501" s="51">
        <v>2.8426602855998926</v>
      </c>
      <c r="AO501" s="51">
        <v>2.7661573767977532</v>
      </c>
      <c r="AP501" s="51">
        <v>2.8115124426120577</v>
      </c>
      <c r="AQ501" s="51">
        <v>2.8362449601434401</v>
      </c>
      <c r="AR501" s="67">
        <v>0</v>
      </c>
      <c r="AS501" s="96"/>
      <c r="AT501" s="54">
        <v>3.383910188500928</v>
      </c>
      <c r="AU501" s="54">
        <v>2.7219953406589421</v>
      </c>
      <c r="AV501" s="55">
        <v>3.3673121255257947</v>
      </c>
      <c r="AW501" s="55">
        <v>2.7219953406589421</v>
      </c>
      <c r="AX501" s="56">
        <v>0.23391018850093781</v>
      </c>
      <c r="AY501" s="56">
        <v>-0.12800465934104777</v>
      </c>
      <c r="AZ501" s="56">
        <v>0.10590552915989004</v>
      </c>
      <c r="BA501" s="56">
        <v>0.36191484784198558</v>
      </c>
      <c r="BB501" s="61">
        <v>-154</v>
      </c>
      <c r="BC501" s="57">
        <v>138</v>
      </c>
      <c r="BD501" s="57">
        <v>110</v>
      </c>
      <c r="BE501" s="57">
        <v>-116</v>
      </c>
      <c r="BF501" s="95">
        <v>0.60588722907862436</v>
      </c>
      <c r="BG501" s="58">
        <v>0.42101959209657408</v>
      </c>
      <c r="BH501" s="58">
        <v>0.47570707368740617</v>
      </c>
      <c r="BI501" s="58">
        <v>0.53597236531175163</v>
      </c>
      <c r="BJ501" s="57">
        <v>-152</v>
      </c>
      <c r="BK501" s="57">
        <v>136</v>
      </c>
      <c r="BL501" s="57">
        <v>109</v>
      </c>
      <c r="BM501" s="57">
        <v>-117</v>
      </c>
      <c r="BN501" s="58">
        <v>0.6039139420777917</v>
      </c>
      <c r="BO501" s="58">
        <v>0.42364564176468844</v>
      </c>
      <c r="BP501" s="58">
        <v>0.47878347544771915</v>
      </c>
      <c r="BQ501" s="58">
        <v>0.53880321237811712</v>
      </c>
      <c r="BR501" s="36">
        <v>2.35</v>
      </c>
      <c r="BS501" s="36">
        <v>3.95</v>
      </c>
      <c r="BT501" s="36">
        <v>0.26910000000000001</v>
      </c>
      <c r="BU501" s="36">
        <v>0.39365</v>
      </c>
      <c r="BV501" s="36">
        <v>0.44717709871634598</v>
      </c>
      <c r="BW501" s="36">
        <v>0.51334999999999997</v>
      </c>
    </row>
    <row r="502" spans="1:75" s="36" customFormat="1" ht="16.75" customHeight="1" x14ac:dyDescent="0.2">
      <c r="A502" s="36" t="s">
        <v>782</v>
      </c>
      <c r="B502" s="36">
        <v>2025020218</v>
      </c>
      <c r="C502" s="35">
        <v>45967</v>
      </c>
      <c r="D502" s="45" t="s">
        <v>6</v>
      </c>
      <c r="E502" s="36" t="s">
        <v>39</v>
      </c>
      <c r="F502" s="45">
        <v>2</v>
      </c>
      <c r="G502" s="45">
        <v>1</v>
      </c>
      <c r="H502" s="36" t="s">
        <v>44</v>
      </c>
      <c r="I502" s="36" t="s">
        <v>338</v>
      </c>
      <c r="J502" s="46" t="s">
        <v>179</v>
      </c>
      <c r="K502" s="47">
        <v>3</v>
      </c>
      <c r="L502" s="48">
        <v>0.15</v>
      </c>
      <c r="M502" s="49">
        <v>0.1</v>
      </c>
      <c r="N502" s="36">
        <v>3.2999999999999901</v>
      </c>
      <c r="O502" s="36">
        <v>2.7499999999999898</v>
      </c>
      <c r="P502" s="70">
        <v>3.2999999999999901</v>
      </c>
      <c r="Q502" s="36">
        <v>2.7499999999999898</v>
      </c>
      <c r="R502" s="50">
        <v>3.0822640470243186</v>
      </c>
      <c r="S502" s="50">
        <v>2.9340334618430512</v>
      </c>
      <c r="T502" s="50">
        <v>3.0822640470243186</v>
      </c>
      <c r="U502" s="50">
        <v>2.9340334618430512</v>
      </c>
      <c r="V502" s="50">
        <v>0.96</v>
      </c>
      <c r="W502" s="50">
        <v>0.96305398776725637</v>
      </c>
      <c r="X502" s="50">
        <v>1.0633333333333332</v>
      </c>
      <c r="Y502" s="50">
        <v>0.94</v>
      </c>
      <c r="Z502" s="50">
        <v>0.98</v>
      </c>
      <c r="AA502" s="51">
        <v>0.97499999999999998</v>
      </c>
      <c r="AB502" s="51">
        <v>1.0149999999999999</v>
      </c>
      <c r="AC502" s="51">
        <v>1</v>
      </c>
      <c r="AD502" s="51">
        <v>1</v>
      </c>
      <c r="AE502" s="51">
        <v>1</v>
      </c>
      <c r="AF502" s="51">
        <v>1</v>
      </c>
      <c r="AG502" s="52">
        <v>1</v>
      </c>
      <c r="AH502" s="52">
        <v>1</v>
      </c>
      <c r="AI502" s="53">
        <v>372</v>
      </c>
      <c r="AJ502" s="53">
        <v>330</v>
      </c>
      <c r="AK502" s="51">
        <v>2.9844544814139065</v>
      </c>
      <c r="AL502" s="51">
        <v>2.98</v>
      </c>
      <c r="AM502" s="51">
        <v>2.9613384893071428</v>
      </c>
      <c r="AN502" s="51">
        <v>2.957242735187529</v>
      </c>
      <c r="AO502" s="51">
        <v>2.8863904740703465</v>
      </c>
      <c r="AP502" s="51">
        <v>2.8847348218507234</v>
      </c>
      <c r="AQ502" s="51">
        <v>2.9021117195209998</v>
      </c>
      <c r="AR502" s="67">
        <v>0</v>
      </c>
      <c r="AS502" s="96"/>
      <c r="AT502" s="54">
        <v>3.1055195937215365</v>
      </c>
      <c r="AU502" s="54">
        <v>2.822829212411297</v>
      </c>
      <c r="AV502" s="55">
        <v>3.1055195937215365</v>
      </c>
      <c r="AW502" s="55">
        <v>2.8172262401827686</v>
      </c>
      <c r="AX502" s="56">
        <v>-0.19448040627845353</v>
      </c>
      <c r="AY502" s="56">
        <v>7.2829212411307243E-2</v>
      </c>
      <c r="AZ502" s="56">
        <v>-0.12165119386714629</v>
      </c>
      <c r="BA502" s="56">
        <v>-0.26730961868976078</v>
      </c>
      <c r="BB502" s="61">
        <v>-121</v>
      </c>
      <c r="BC502" s="57">
        <v>-122</v>
      </c>
      <c r="BD502" s="57">
        <v>103</v>
      </c>
      <c r="BE502" s="57">
        <v>130</v>
      </c>
      <c r="BF502" s="95">
        <v>0.54668039888647679</v>
      </c>
      <c r="BG502" s="58">
        <v>0.54996346569437127</v>
      </c>
      <c r="BH502" s="58">
        <v>0.49186158703851368</v>
      </c>
      <c r="BI502" s="58">
        <v>0.43561682711568617</v>
      </c>
      <c r="BJ502" s="57">
        <v>-121</v>
      </c>
      <c r="BK502" s="57">
        <v>-122</v>
      </c>
      <c r="BL502" s="57">
        <v>104</v>
      </c>
      <c r="BM502" s="57">
        <v>130</v>
      </c>
      <c r="BN502" s="58">
        <v>0.54735715088663905</v>
      </c>
      <c r="BO502" s="58">
        <v>0.54897916109978384</v>
      </c>
      <c r="BP502" s="58">
        <v>0.49080782497910946</v>
      </c>
      <c r="BQ502" s="58">
        <v>0.43473296099441716</v>
      </c>
      <c r="BR502" s="36">
        <v>2.35</v>
      </c>
      <c r="BS502" s="36">
        <v>4</v>
      </c>
      <c r="BT502" s="36">
        <v>0.26246000000000003</v>
      </c>
      <c r="BU502" s="36">
        <v>0.38524999999999998</v>
      </c>
      <c r="BV502" s="36">
        <v>0.438317044588306</v>
      </c>
      <c r="BW502" s="36">
        <v>0.50631999999999999</v>
      </c>
    </row>
    <row r="503" spans="1:75" s="36" customFormat="1" ht="16.75" customHeight="1" x14ac:dyDescent="0.2">
      <c r="A503" s="36" t="s">
        <v>783</v>
      </c>
      <c r="B503" s="36">
        <v>2025020218</v>
      </c>
      <c r="C503" s="35">
        <v>45967</v>
      </c>
      <c r="D503" s="45" t="s">
        <v>9</v>
      </c>
      <c r="E503" s="36" t="s">
        <v>7</v>
      </c>
      <c r="F503" s="45">
        <v>1</v>
      </c>
      <c r="G503" s="45">
        <v>2</v>
      </c>
      <c r="H503" s="36" t="s">
        <v>45</v>
      </c>
      <c r="I503" s="36" t="s">
        <v>404</v>
      </c>
      <c r="J503" s="46" t="s">
        <v>149</v>
      </c>
      <c r="K503" s="47">
        <v>3</v>
      </c>
      <c r="L503" s="48">
        <v>0.15</v>
      </c>
      <c r="M503" s="49">
        <v>0.1</v>
      </c>
      <c r="N503" s="36">
        <v>2.7499999999999898</v>
      </c>
      <c r="O503" s="36">
        <v>3.2999999999999901</v>
      </c>
      <c r="P503" s="70">
        <v>2.7499999999999898</v>
      </c>
      <c r="Q503" s="36">
        <v>3.2999999999999901</v>
      </c>
      <c r="R503" s="50">
        <v>2.7114169572353592</v>
      </c>
      <c r="S503" s="50">
        <v>3.4466018767189026</v>
      </c>
      <c r="T503" s="50">
        <v>2.7114169572353592</v>
      </c>
      <c r="U503" s="50">
        <v>3.4466018767189026</v>
      </c>
      <c r="V503" s="50">
        <v>1.0349999999999999</v>
      </c>
      <c r="W503" s="50">
        <v>1.0329456510400874</v>
      </c>
      <c r="X503" s="50">
        <v>0.98711282976904757</v>
      </c>
      <c r="Y503" s="50">
        <v>0.99481816047130212</v>
      </c>
      <c r="Z503" s="50">
        <v>1.0249999999999999</v>
      </c>
      <c r="AA503" s="51">
        <v>0.98499999999999999</v>
      </c>
      <c r="AB503" s="51">
        <v>1.02</v>
      </c>
      <c r="AC503" s="51">
        <v>1</v>
      </c>
      <c r="AD503" s="51">
        <v>1</v>
      </c>
      <c r="AE503" s="51">
        <v>1</v>
      </c>
      <c r="AF503" s="51">
        <v>1</v>
      </c>
      <c r="AG503" s="52">
        <v>1</v>
      </c>
      <c r="AH503" s="52">
        <v>1</v>
      </c>
      <c r="AI503" s="53">
        <v>406</v>
      </c>
      <c r="AJ503" s="53">
        <v>293</v>
      </c>
      <c r="AK503" s="51">
        <v>2.82</v>
      </c>
      <c r="AL503" s="51">
        <v>2.83</v>
      </c>
      <c r="AM503" s="51">
        <v>3.19</v>
      </c>
      <c r="AN503" s="51">
        <v>3.15</v>
      </c>
      <c r="AO503" s="51">
        <v>3.3007899861153964</v>
      </c>
      <c r="AP503" s="51">
        <v>3.3355865267436182</v>
      </c>
      <c r="AQ503" s="51">
        <v>3.2697499999999997</v>
      </c>
      <c r="AR503" s="67">
        <v>0</v>
      </c>
      <c r="AS503" s="96"/>
      <c r="AT503" s="54">
        <v>2.822829212411297</v>
      </c>
      <c r="AU503" s="54">
        <v>3.1055195937215365</v>
      </c>
      <c r="AV503" s="55">
        <v>2.8172262401827686</v>
      </c>
      <c r="AW503" s="55">
        <v>3.1055195937215365</v>
      </c>
      <c r="AX503" s="56">
        <v>7.2829212411307243E-2</v>
      </c>
      <c r="AY503" s="56">
        <v>-0.19448040627845353</v>
      </c>
      <c r="AZ503" s="56">
        <v>-0.12165119386714629</v>
      </c>
      <c r="BA503" s="56">
        <v>0.26730961868976078</v>
      </c>
      <c r="BB503" s="61">
        <v>121</v>
      </c>
      <c r="BC503" s="57">
        <v>122</v>
      </c>
      <c r="BD503" s="57">
        <v>-103</v>
      </c>
      <c r="BE503" s="57">
        <v>-130</v>
      </c>
      <c r="BF503" s="95">
        <v>0.45331960111352321</v>
      </c>
      <c r="BG503" s="58">
        <v>0.45003653430562873</v>
      </c>
      <c r="BH503" s="58">
        <v>0.50813841296148632</v>
      </c>
      <c r="BI503" s="58">
        <v>0.56438317288431383</v>
      </c>
      <c r="BJ503" s="57">
        <v>121</v>
      </c>
      <c r="BK503" s="57">
        <v>122</v>
      </c>
      <c r="BL503" s="57">
        <v>-104</v>
      </c>
      <c r="BM503" s="57">
        <v>-130</v>
      </c>
      <c r="BN503" s="58">
        <v>0.45264284911336095</v>
      </c>
      <c r="BO503" s="58">
        <v>0.45102083890021616</v>
      </c>
      <c r="BP503" s="58">
        <v>0.50919217502089054</v>
      </c>
      <c r="BQ503" s="58">
        <v>0.56526703900558284</v>
      </c>
      <c r="BR503" s="36">
        <v>2.35</v>
      </c>
      <c r="BS503" s="36">
        <v>4.05</v>
      </c>
      <c r="BT503" s="36">
        <v>0.25675999999999999</v>
      </c>
      <c r="BU503" s="36">
        <v>0.37874000000000002</v>
      </c>
      <c r="BV503" s="36">
        <v>0.43008335036678702</v>
      </c>
      <c r="BW503" s="36">
        <v>0.49812000000000001</v>
      </c>
    </row>
    <row r="504" spans="1:75" s="36" customFormat="1" ht="16.75" customHeight="1" x14ac:dyDescent="0.2">
      <c r="A504" s="36" t="s">
        <v>784</v>
      </c>
      <c r="B504" s="36">
        <v>2025020219</v>
      </c>
      <c r="C504" s="35">
        <v>45967</v>
      </c>
      <c r="D504" s="45" t="s">
        <v>6</v>
      </c>
      <c r="E504" s="36" t="s">
        <v>12</v>
      </c>
      <c r="F504" s="45">
        <v>0</v>
      </c>
      <c r="G504" s="45">
        <v>1</v>
      </c>
      <c r="H504" s="36" t="s">
        <v>26</v>
      </c>
      <c r="I504" s="36" t="s">
        <v>318</v>
      </c>
      <c r="J504" s="46" t="s">
        <v>233</v>
      </c>
      <c r="K504" s="47">
        <v>3</v>
      </c>
      <c r="L504" s="48">
        <v>0.15</v>
      </c>
      <c r="M504" s="49">
        <v>0.1</v>
      </c>
      <c r="N504" s="36">
        <v>2.8999999999999901</v>
      </c>
      <c r="O504" s="36">
        <v>3.2999999999999901</v>
      </c>
      <c r="P504" s="70">
        <v>2.8999999999999901</v>
      </c>
      <c r="Q504" s="36">
        <v>3.2999999999999901</v>
      </c>
      <c r="R504" s="50">
        <v>2.8343222565814781</v>
      </c>
      <c r="S504" s="50">
        <v>3.0579485048254367</v>
      </c>
      <c r="T504" s="50">
        <v>2.8343222565814781</v>
      </c>
      <c r="U504" s="50">
        <v>3.0579485048254367</v>
      </c>
      <c r="V504" s="50">
        <v>0.95</v>
      </c>
      <c r="W504" s="50">
        <v>0.92554174501717079</v>
      </c>
      <c r="X504" s="50">
        <v>1.0783639059338055</v>
      </c>
      <c r="Y504" s="50">
        <v>1.0064269594732405</v>
      </c>
      <c r="Z504" s="50">
        <v>1.0149999999999999</v>
      </c>
      <c r="AA504" s="51">
        <v>0.98499999999999999</v>
      </c>
      <c r="AB504" s="51">
        <v>1</v>
      </c>
      <c r="AC504" s="51">
        <v>1</v>
      </c>
      <c r="AD504" s="51">
        <v>1</v>
      </c>
      <c r="AE504" s="51">
        <v>1</v>
      </c>
      <c r="AF504" s="51">
        <v>1</v>
      </c>
      <c r="AG504" s="52">
        <v>1</v>
      </c>
      <c r="AH504" s="52">
        <v>1</v>
      </c>
      <c r="AI504" s="53">
        <v>428</v>
      </c>
      <c r="AJ504" s="53">
        <v>332</v>
      </c>
      <c r="AK504" s="51">
        <v>2.85</v>
      </c>
      <c r="AL504" s="51">
        <v>2.8476483384872218</v>
      </c>
      <c r="AM504" s="51">
        <v>3.03</v>
      </c>
      <c r="AN504" s="51">
        <v>3.0341922757238153</v>
      </c>
      <c r="AO504" s="51">
        <v>2.9250885145834418</v>
      </c>
      <c r="AP504" s="51">
        <v>2.951897897255598</v>
      </c>
      <c r="AQ504" s="51">
        <v>3.0754499999999996</v>
      </c>
      <c r="AR504" s="67">
        <v>-0.03</v>
      </c>
      <c r="AS504" s="96"/>
      <c r="AT504" s="54">
        <v>2.9182034829988703</v>
      </c>
      <c r="AU504" s="54">
        <v>3.2312269334055124</v>
      </c>
      <c r="AV504" s="55">
        <v>2.9482034829988701</v>
      </c>
      <c r="AW504" s="55">
        <v>3.2698392351020851</v>
      </c>
      <c r="AX504" s="56">
        <v>1.8203482998880194E-2</v>
      </c>
      <c r="AY504" s="56">
        <v>-6.8773066594477683E-2</v>
      </c>
      <c r="AZ504" s="56">
        <v>-5.0569583595597489E-2</v>
      </c>
      <c r="BA504" s="56">
        <v>8.6976549593357877E-2</v>
      </c>
      <c r="BB504" s="61">
        <v>124</v>
      </c>
      <c r="BC504" s="57">
        <v>-141</v>
      </c>
      <c r="BD504" s="57">
        <v>-114</v>
      </c>
      <c r="BE504" s="57">
        <v>112</v>
      </c>
      <c r="BF504" s="95">
        <v>0.4461931919184563</v>
      </c>
      <c r="BG504" s="58">
        <v>0.58560822707324711</v>
      </c>
      <c r="BH504" s="58">
        <v>0.53247986485168475</v>
      </c>
      <c r="BI504" s="58">
        <v>0.47196748373302377</v>
      </c>
      <c r="BJ504" s="57">
        <v>124</v>
      </c>
      <c r="BK504" s="57">
        <v>-149</v>
      </c>
      <c r="BL504" s="57">
        <v>-121</v>
      </c>
      <c r="BM504" s="57">
        <v>106</v>
      </c>
      <c r="BN504" s="58">
        <v>0.44554812278919631</v>
      </c>
      <c r="BO504" s="58">
        <v>0.59878468811227148</v>
      </c>
      <c r="BP504" s="58">
        <v>0.54782192678036634</v>
      </c>
      <c r="BQ504" s="58">
        <v>0.48609629275103006</v>
      </c>
      <c r="BR504" s="36">
        <v>2.35</v>
      </c>
      <c r="BS504" s="36">
        <v>4.0999999999999996</v>
      </c>
      <c r="BT504" s="36">
        <v>0.25074999999999997</v>
      </c>
      <c r="BU504" s="36">
        <v>0.37258000000000002</v>
      </c>
      <c r="BV504" s="36">
        <v>0.423222845718699</v>
      </c>
      <c r="BW504" s="36">
        <v>0.49224000000000001</v>
      </c>
    </row>
    <row r="505" spans="1:75" s="36" customFormat="1" ht="16.75" customHeight="1" x14ac:dyDescent="0.2">
      <c r="A505" s="36" t="s">
        <v>785</v>
      </c>
      <c r="B505" s="36">
        <v>2025020219</v>
      </c>
      <c r="C505" s="35">
        <v>45967</v>
      </c>
      <c r="D505" s="45" t="s">
        <v>9</v>
      </c>
      <c r="E505" s="36" t="s">
        <v>5</v>
      </c>
      <c r="F505" s="45">
        <v>1</v>
      </c>
      <c r="G505" s="45">
        <v>0</v>
      </c>
      <c r="H505" s="36" t="s">
        <v>27</v>
      </c>
      <c r="I505" s="36" t="s">
        <v>597</v>
      </c>
      <c r="J505" s="46" t="s">
        <v>225</v>
      </c>
      <c r="K505" s="47">
        <v>3</v>
      </c>
      <c r="L505" s="48">
        <v>0.15</v>
      </c>
      <c r="M505" s="49">
        <v>0.1</v>
      </c>
      <c r="N505" s="36">
        <v>3.2999999999999901</v>
      </c>
      <c r="O505" s="36">
        <v>2.8999999999999901</v>
      </c>
      <c r="P505" s="70">
        <v>3.2999999999999901</v>
      </c>
      <c r="Q505" s="36">
        <v>2.8999999999999901</v>
      </c>
      <c r="R505" s="50">
        <v>3.0014235531664832</v>
      </c>
      <c r="S505" s="50">
        <v>3.3152842976986951</v>
      </c>
      <c r="T505" s="50">
        <v>3.0014235531664832</v>
      </c>
      <c r="U505" s="50">
        <v>3.3152842976986951</v>
      </c>
      <c r="V505" s="50">
        <v>1.05</v>
      </c>
      <c r="W505" s="50">
        <v>1.0725047827848808</v>
      </c>
      <c r="X505" s="50">
        <v>1.01</v>
      </c>
      <c r="Y505" s="50">
        <v>0.95000000000000007</v>
      </c>
      <c r="Z505" s="50">
        <v>1.01</v>
      </c>
      <c r="AA505" s="51">
        <v>0.98499999999999999</v>
      </c>
      <c r="AB505" s="51">
        <v>1.0149999999999999</v>
      </c>
      <c r="AC505" s="51">
        <v>1</v>
      </c>
      <c r="AD505" s="51">
        <v>1</v>
      </c>
      <c r="AE505" s="51">
        <v>1</v>
      </c>
      <c r="AF505" s="51">
        <v>1</v>
      </c>
      <c r="AG505" s="52">
        <v>1</v>
      </c>
      <c r="AH505" s="52">
        <v>1</v>
      </c>
      <c r="AI505" s="53">
        <v>413</v>
      </c>
      <c r="AJ505" s="53">
        <v>339</v>
      </c>
      <c r="AK505" s="51">
        <v>3.0192808784197216</v>
      </c>
      <c r="AL505" s="51">
        <v>3.0166022796317358</v>
      </c>
      <c r="AM505" s="51">
        <v>3.2350917178014167</v>
      </c>
      <c r="AN505" s="51">
        <v>3.2471206047860086</v>
      </c>
      <c r="AO505" s="51">
        <v>3.2762113036961757</v>
      </c>
      <c r="AP505" s="51">
        <v>3.2870451792431017</v>
      </c>
      <c r="AQ505" s="51">
        <v>3.2674426349794308</v>
      </c>
      <c r="AR505" s="67">
        <v>0.03</v>
      </c>
      <c r="AS505" s="96"/>
      <c r="AT505" s="54">
        <v>3.2312269334055124</v>
      </c>
      <c r="AU505" s="54">
        <v>2.9182034829988703</v>
      </c>
      <c r="AV505" s="55">
        <v>3.2698392351020851</v>
      </c>
      <c r="AW505" s="55">
        <v>2.9482034829988701</v>
      </c>
      <c r="AX505" s="56">
        <v>-6.8773066594477683E-2</v>
      </c>
      <c r="AY505" s="56">
        <v>1.8203482998880194E-2</v>
      </c>
      <c r="AZ505" s="56">
        <v>-5.0569583595597489E-2</v>
      </c>
      <c r="BA505" s="56">
        <v>-8.6976549593357877E-2</v>
      </c>
      <c r="BB505" s="61">
        <v>-124</v>
      </c>
      <c r="BC505" s="57">
        <v>141</v>
      </c>
      <c r="BD505" s="57">
        <v>114</v>
      </c>
      <c r="BE505" s="57">
        <v>-112</v>
      </c>
      <c r="BF505" s="95">
        <v>0.5538068080815437</v>
      </c>
      <c r="BG505" s="58">
        <v>0.41439177292675289</v>
      </c>
      <c r="BH505" s="58">
        <v>0.46752013514831525</v>
      </c>
      <c r="BI505" s="58">
        <v>0.52803251626697623</v>
      </c>
      <c r="BJ505" s="57">
        <v>-124</v>
      </c>
      <c r="BK505" s="57">
        <v>149</v>
      </c>
      <c r="BL505" s="57">
        <v>121</v>
      </c>
      <c r="BM505" s="57">
        <v>-106</v>
      </c>
      <c r="BN505" s="58">
        <v>0.55445187721080369</v>
      </c>
      <c r="BO505" s="58">
        <v>0.40121531188772852</v>
      </c>
      <c r="BP505" s="58">
        <v>0.45217807321963366</v>
      </c>
      <c r="BQ505" s="58">
        <v>0.51390370724896994</v>
      </c>
      <c r="BR505" s="36">
        <v>2.35</v>
      </c>
      <c r="BS505" s="36">
        <v>4.1500000000000004</v>
      </c>
      <c r="BT505" s="36">
        <v>0.24529000000000001</v>
      </c>
      <c r="BU505" s="36">
        <v>0.36201</v>
      </c>
      <c r="BV505" s="36">
        <v>0.41114606639484802</v>
      </c>
      <c r="BW505" s="36">
        <v>0.48152</v>
      </c>
    </row>
    <row r="506" spans="1:75" s="36" customFormat="1" ht="15" x14ac:dyDescent="0.2">
      <c r="A506" s="36" t="s">
        <v>786</v>
      </c>
      <c r="B506" s="36">
        <v>2025020221</v>
      </c>
      <c r="C506" s="35">
        <v>45967</v>
      </c>
      <c r="D506" s="45" t="s">
        <v>6</v>
      </c>
      <c r="E506" s="36" t="s">
        <v>49</v>
      </c>
      <c r="F506" s="45">
        <v>0</v>
      </c>
      <c r="G506" s="45">
        <v>2</v>
      </c>
      <c r="H506" s="36" t="s">
        <v>29</v>
      </c>
      <c r="I506" s="36" t="s">
        <v>378</v>
      </c>
      <c r="J506" s="46" t="s">
        <v>198</v>
      </c>
      <c r="K506" s="47">
        <v>3</v>
      </c>
      <c r="L506" s="48">
        <v>0.15</v>
      </c>
      <c r="M506" s="49">
        <v>0.1</v>
      </c>
      <c r="N506" s="36">
        <v>2.9</v>
      </c>
      <c r="O506" s="36">
        <v>2.96</v>
      </c>
      <c r="P506" s="70">
        <v>2.9</v>
      </c>
      <c r="Q506" s="36">
        <v>2.96</v>
      </c>
      <c r="R506" s="50">
        <v>2.8595668932585299</v>
      </c>
      <c r="S506" s="50">
        <v>2.7399489458812321</v>
      </c>
      <c r="T506" s="50">
        <v>2.8595668932585299</v>
      </c>
      <c r="U506" s="50">
        <v>2.7399489458812321</v>
      </c>
      <c r="V506" s="50">
        <v>0.90300000000000002</v>
      </c>
      <c r="W506" s="50">
        <v>0.92051577291954856</v>
      </c>
      <c r="X506" s="50">
        <v>1.08</v>
      </c>
      <c r="Y506" s="50">
        <v>0.97333333333333327</v>
      </c>
      <c r="Z506" s="50">
        <v>1.0349999999999999</v>
      </c>
      <c r="AA506" s="51">
        <v>0.99</v>
      </c>
      <c r="AB506" s="51">
        <v>1.01</v>
      </c>
      <c r="AC506" s="51">
        <v>1</v>
      </c>
      <c r="AD506" s="51">
        <v>1</v>
      </c>
      <c r="AE506" s="51">
        <v>1</v>
      </c>
      <c r="AF506" s="51">
        <v>1</v>
      </c>
      <c r="AG506" s="52">
        <v>1</v>
      </c>
      <c r="AH506" s="52">
        <v>1</v>
      </c>
      <c r="AI506" s="53">
        <v>429</v>
      </c>
      <c r="AJ506" s="53">
        <v>338</v>
      </c>
      <c r="AK506" s="51">
        <v>3.07</v>
      </c>
      <c r="AL506" s="51">
        <v>3.0384350339887791</v>
      </c>
      <c r="AM506" s="51">
        <v>2.87</v>
      </c>
      <c r="AN506" s="51">
        <v>2.8504923418821848</v>
      </c>
      <c r="AO506" s="51">
        <v>3.0065825180608341</v>
      </c>
      <c r="AP506" s="51">
        <v>2.9809722141997699</v>
      </c>
      <c r="AQ506" s="51">
        <v>2.97045</v>
      </c>
      <c r="AR506" s="67">
        <v>0</v>
      </c>
      <c r="AS506" s="96"/>
      <c r="AT506" s="54">
        <v>3.0236242753332001</v>
      </c>
      <c r="AU506" s="54">
        <v>3.1366795306769992</v>
      </c>
      <c r="AV506" s="55">
        <v>3.0236242753332001</v>
      </c>
      <c r="AW506" s="55">
        <v>3.1315006846744078</v>
      </c>
      <c r="AX506" s="56">
        <v>0.1236242753332002</v>
      </c>
      <c r="AY506" s="56">
        <v>0.17667953067699926</v>
      </c>
      <c r="AZ506" s="56">
        <v>0.30030380601019946</v>
      </c>
      <c r="BA506" s="56">
        <v>-5.3055255343799068E-2</v>
      </c>
      <c r="BB506" s="61">
        <v>109</v>
      </c>
      <c r="BC506" s="57">
        <v>-142</v>
      </c>
      <c r="BD506" s="57">
        <v>-115</v>
      </c>
      <c r="BE506" s="57">
        <v>111</v>
      </c>
      <c r="BF506" s="95">
        <v>0.47740353695470128</v>
      </c>
      <c r="BG506" s="58">
        <v>0.58643218063072777</v>
      </c>
      <c r="BH506" s="58">
        <v>0.53415805497118862</v>
      </c>
      <c r="BI506" s="58">
        <v>0.4742255205354744</v>
      </c>
      <c r="BJ506" s="57">
        <v>109</v>
      </c>
      <c r="BK506" s="57">
        <v>-141</v>
      </c>
      <c r="BL506" s="57">
        <v>-114</v>
      </c>
      <c r="BM506" s="57">
        <v>111</v>
      </c>
      <c r="BN506" s="58">
        <v>0.47816065288218895</v>
      </c>
      <c r="BO506" s="58">
        <v>0.58567470704021729</v>
      </c>
      <c r="BP506" s="58">
        <v>0.53325340994165216</v>
      </c>
      <c r="BQ506" s="58">
        <v>0.47337109343869088</v>
      </c>
      <c r="BR506" s="36">
        <v>2.35</v>
      </c>
      <c r="BS506" s="36">
        <v>4.2</v>
      </c>
      <c r="BT506" s="36">
        <v>0.23915</v>
      </c>
      <c r="BU506" s="36">
        <v>0.35396</v>
      </c>
      <c r="BV506" s="36">
        <v>0.40193039232385103</v>
      </c>
      <c r="BW506" s="36">
        <v>0.47331000000000001</v>
      </c>
    </row>
    <row r="507" spans="1:75" s="36" customFormat="1" ht="16.75" customHeight="1" x14ac:dyDescent="0.2">
      <c r="A507" s="36" t="s">
        <v>787</v>
      </c>
      <c r="B507" s="36">
        <v>2025020221</v>
      </c>
      <c r="C507" s="35">
        <v>45967</v>
      </c>
      <c r="D507" s="45" t="s">
        <v>9</v>
      </c>
      <c r="E507" s="36" t="s">
        <v>21</v>
      </c>
      <c r="F507" s="45">
        <v>2</v>
      </c>
      <c r="G507" s="45">
        <v>0</v>
      </c>
      <c r="H507" s="36" t="s">
        <v>31</v>
      </c>
      <c r="I507" s="36" t="s">
        <v>336</v>
      </c>
      <c r="J507" s="46" t="s">
        <v>232</v>
      </c>
      <c r="K507" s="47">
        <v>3</v>
      </c>
      <c r="L507" s="48">
        <v>0.15</v>
      </c>
      <c r="M507" s="49">
        <v>0.1</v>
      </c>
      <c r="N507" s="36">
        <v>2.96</v>
      </c>
      <c r="O507" s="36">
        <v>2.9</v>
      </c>
      <c r="P507" s="70">
        <v>2.96</v>
      </c>
      <c r="Q507" s="36">
        <v>2.9</v>
      </c>
      <c r="R507" s="50">
        <v>2.7324815995975658</v>
      </c>
      <c r="S507" s="50">
        <v>3.0788822102126199</v>
      </c>
      <c r="T507" s="50">
        <v>2.7324815995975658</v>
      </c>
      <c r="U507" s="50">
        <v>3.0788822102126199</v>
      </c>
      <c r="V507" s="50">
        <v>1.085</v>
      </c>
      <c r="W507" s="50">
        <v>1.0832085999357419</v>
      </c>
      <c r="X507" s="50">
        <v>0.95666666666666667</v>
      </c>
      <c r="Y507" s="50">
        <v>1.0233333333333332</v>
      </c>
      <c r="Z507" s="50">
        <v>1.01</v>
      </c>
      <c r="AA507" s="51">
        <v>0.99</v>
      </c>
      <c r="AB507" s="51">
        <v>1.01</v>
      </c>
      <c r="AC507" s="51">
        <v>1</v>
      </c>
      <c r="AD507" s="51">
        <v>1</v>
      </c>
      <c r="AE507" s="51">
        <v>1</v>
      </c>
      <c r="AF507" s="51">
        <v>1</v>
      </c>
      <c r="AG507" s="52">
        <v>1</v>
      </c>
      <c r="AH507" s="52">
        <v>1</v>
      </c>
      <c r="AI507" s="53">
        <v>398</v>
      </c>
      <c r="AJ507" s="53">
        <v>322</v>
      </c>
      <c r="AK507" s="51">
        <v>2.92</v>
      </c>
      <c r="AL507" s="51">
        <v>2.92</v>
      </c>
      <c r="AM507" s="51">
        <v>3.24</v>
      </c>
      <c r="AN507" s="51">
        <v>3.2158323315318929</v>
      </c>
      <c r="AO507" s="51">
        <v>3.4080162712601321</v>
      </c>
      <c r="AP507" s="51">
        <v>3.3632644854183242</v>
      </c>
      <c r="AQ507" s="51">
        <v>3.2724000000000002</v>
      </c>
      <c r="AR507" s="67">
        <v>0</v>
      </c>
      <c r="AS507" s="96"/>
      <c r="AT507" s="54">
        <v>3.1366795306769992</v>
      </c>
      <c r="AU507" s="54">
        <v>3.0236242753332001</v>
      </c>
      <c r="AV507" s="55">
        <v>3.1315006846744078</v>
      </c>
      <c r="AW507" s="55">
        <v>3.0236242753332001</v>
      </c>
      <c r="AX507" s="56">
        <v>0.17667953067699926</v>
      </c>
      <c r="AY507" s="56">
        <v>0.1236242753332002</v>
      </c>
      <c r="AZ507" s="56">
        <v>0.30030380601019946</v>
      </c>
      <c r="BA507" s="56">
        <v>5.3055255343799068E-2</v>
      </c>
      <c r="BB507" s="61">
        <v>-109</v>
      </c>
      <c r="BC507" s="57">
        <v>142</v>
      </c>
      <c r="BD507" s="57">
        <v>115</v>
      </c>
      <c r="BE507" s="57">
        <v>-111</v>
      </c>
      <c r="BF507" s="95">
        <v>0.52259646304529872</v>
      </c>
      <c r="BG507" s="58">
        <v>0.41356781936927223</v>
      </c>
      <c r="BH507" s="58">
        <v>0.46584194502881138</v>
      </c>
      <c r="BI507" s="58">
        <v>0.5257744794645256</v>
      </c>
      <c r="BJ507" s="57">
        <v>-109</v>
      </c>
      <c r="BK507" s="57">
        <v>141</v>
      </c>
      <c r="BL507" s="57">
        <v>114</v>
      </c>
      <c r="BM507" s="57">
        <v>-111</v>
      </c>
      <c r="BN507" s="58">
        <v>0.5218393471178111</v>
      </c>
      <c r="BO507" s="58">
        <v>0.41432529295978265</v>
      </c>
      <c r="BP507" s="58">
        <v>0.4667465900583479</v>
      </c>
      <c r="BQ507" s="58">
        <v>0.52662890656130912</v>
      </c>
      <c r="BR507" s="36">
        <v>2.35</v>
      </c>
      <c r="BS507" s="36">
        <v>4.25</v>
      </c>
      <c r="BT507" s="36">
        <v>0.23561000000000001</v>
      </c>
      <c r="BU507" s="36">
        <v>0.35004000000000002</v>
      </c>
      <c r="BV507" s="36">
        <v>0.39701929293272897</v>
      </c>
      <c r="BW507" s="36">
        <v>0.46837000000000001</v>
      </c>
    </row>
    <row r="508" spans="1:75" s="36" customFormat="1" ht="16.75" customHeight="1" x14ac:dyDescent="0.2">
      <c r="A508" s="36" t="s">
        <v>788</v>
      </c>
      <c r="B508" s="36">
        <v>2025020224</v>
      </c>
      <c r="C508" s="35">
        <v>45967</v>
      </c>
      <c r="D508" s="45" t="s">
        <v>6</v>
      </c>
      <c r="E508" s="36" t="s">
        <v>48</v>
      </c>
      <c r="F508" s="45">
        <v>1</v>
      </c>
      <c r="G508" s="45">
        <v>1</v>
      </c>
      <c r="H508" s="36" t="s">
        <v>46</v>
      </c>
      <c r="I508" s="36" t="s">
        <v>449</v>
      </c>
      <c r="J508" s="46" t="s">
        <v>146</v>
      </c>
      <c r="K508" s="47">
        <v>3</v>
      </c>
      <c r="L508" s="48">
        <v>0.15</v>
      </c>
      <c r="M508" s="49">
        <v>0.1</v>
      </c>
      <c r="N508" s="36">
        <v>2.69999999999999</v>
      </c>
      <c r="O508" s="36">
        <v>3.44999999999999</v>
      </c>
      <c r="P508" s="70">
        <v>2.69999999999999</v>
      </c>
      <c r="Q508" s="36">
        <v>3.44999999999999</v>
      </c>
      <c r="R508" s="50">
        <v>3.0735037538832652</v>
      </c>
      <c r="S508" s="50">
        <v>3.3077379628398558</v>
      </c>
      <c r="T508" s="50">
        <v>3.0735037538832652</v>
      </c>
      <c r="U508" s="50">
        <v>3.3077379628398558</v>
      </c>
      <c r="V508" s="50">
        <v>0.95</v>
      </c>
      <c r="W508" s="50">
        <v>0.95302926576458757</v>
      </c>
      <c r="X508" s="50">
        <v>0.94058425239171084</v>
      </c>
      <c r="Y508" s="50">
        <v>1.0404963060314696</v>
      </c>
      <c r="Z508" s="50">
        <v>0.97</v>
      </c>
      <c r="AA508" s="51">
        <v>0.98499999999999999</v>
      </c>
      <c r="AB508" s="51">
        <v>1.01</v>
      </c>
      <c r="AC508" s="51">
        <v>1</v>
      </c>
      <c r="AD508" s="51">
        <v>1</v>
      </c>
      <c r="AE508" s="51">
        <v>1</v>
      </c>
      <c r="AF508" s="51">
        <v>1</v>
      </c>
      <c r="AG508" s="52">
        <v>1</v>
      </c>
      <c r="AH508" s="52">
        <v>1</v>
      </c>
      <c r="AI508" s="53">
        <v>423</v>
      </c>
      <c r="AJ508" s="53">
        <v>381</v>
      </c>
      <c r="AK508" s="51">
        <v>3.1</v>
      </c>
      <c r="AL508" s="51">
        <v>3.15</v>
      </c>
      <c r="AM508" s="51">
        <v>3.35</v>
      </c>
      <c r="AN508" s="51">
        <v>3.3</v>
      </c>
      <c r="AO508" s="51">
        <v>3.2814843548602926</v>
      </c>
      <c r="AP508" s="51">
        <v>3.2705375752244472</v>
      </c>
      <c r="AQ508" s="51">
        <v>3.2494999999999998</v>
      </c>
      <c r="AR508" s="67">
        <v>0.03</v>
      </c>
      <c r="AS508" s="96"/>
      <c r="AT508" s="54">
        <v>2.7039009076653007</v>
      </c>
      <c r="AU508" s="54">
        <v>3.4951367645076892</v>
      </c>
      <c r="AV508" s="55">
        <v>2.6739009076653009</v>
      </c>
      <c r="AW508" s="55">
        <v>3.529020475968434</v>
      </c>
      <c r="AX508" s="56">
        <v>3.9009076653107044E-3</v>
      </c>
      <c r="AY508" s="56">
        <v>4.5136764507699212E-2</v>
      </c>
      <c r="AZ508" s="56">
        <v>4.9037672173009916E-2</v>
      </c>
      <c r="BA508" s="56">
        <v>-4.1235856842388507E-2</v>
      </c>
      <c r="BB508" s="61">
        <v>167</v>
      </c>
      <c r="BC508" s="57">
        <v>-144</v>
      </c>
      <c r="BD508" s="57">
        <v>-117</v>
      </c>
      <c r="BE508" s="57">
        <v>109</v>
      </c>
      <c r="BF508" s="95">
        <v>0.37475883322175824</v>
      </c>
      <c r="BG508" s="58">
        <v>0.59045466597147289</v>
      </c>
      <c r="BH508" s="58">
        <v>0.53825554420689592</v>
      </c>
      <c r="BI508" s="58">
        <v>0.47741171516599867</v>
      </c>
      <c r="BJ508" s="57">
        <v>173</v>
      </c>
      <c r="BK508" s="57">
        <v>-145</v>
      </c>
      <c r="BL508" s="57">
        <v>-117</v>
      </c>
      <c r="BM508" s="57">
        <v>110</v>
      </c>
      <c r="BN508" s="58">
        <v>0.36684858559156508</v>
      </c>
      <c r="BO508" s="58">
        <v>0.59120768822214798</v>
      </c>
      <c r="BP508" s="58">
        <v>0.53858472546882097</v>
      </c>
      <c r="BQ508" s="58">
        <v>0.47717421645491409</v>
      </c>
      <c r="BR508" s="36">
        <v>2.35</v>
      </c>
      <c r="BS508" s="36">
        <v>4.3</v>
      </c>
      <c r="BT508" s="36">
        <v>0.22781999999999999</v>
      </c>
      <c r="BU508" s="36">
        <v>0.34400999999999998</v>
      </c>
      <c r="BV508" s="36">
        <v>0.39039253736424601</v>
      </c>
      <c r="BW508" s="36">
        <v>0.46282000000000001</v>
      </c>
    </row>
    <row r="509" spans="1:75" s="36" customFormat="1" ht="16.75" customHeight="1" x14ac:dyDescent="0.2">
      <c r="A509" s="36" t="s">
        <v>789</v>
      </c>
      <c r="B509" s="36">
        <v>2025020224</v>
      </c>
      <c r="C509" s="35">
        <v>45967</v>
      </c>
      <c r="D509" s="45" t="s">
        <v>9</v>
      </c>
      <c r="E509" s="36" t="s">
        <v>34</v>
      </c>
      <c r="F509" s="45">
        <v>1</v>
      </c>
      <c r="G509" s="45">
        <v>1</v>
      </c>
      <c r="H509" s="36" t="s">
        <v>47</v>
      </c>
      <c r="I509" s="36" t="s">
        <v>362</v>
      </c>
      <c r="J509" s="46" t="s">
        <v>160</v>
      </c>
      <c r="K509" s="47">
        <v>3</v>
      </c>
      <c r="L509" s="48">
        <v>0.15</v>
      </c>
      <c r="M509" s="49">
        <v>0.1</v>
      </c>
      <c r="N509" s="36">
        <v>3.44999999999999</v>
      </c>
      <c r="O509" s="36">
        <v>2.69999999999999</v>
      </c>
      <c r="P509" s="70">
        <v>3.44999999999999</v>
      </c>
      <c r="Q509" s="36">
        <v>2.69999999999999</v>
      </c>
      <c r="R509" s="50">
        <v>3.0058198268184761</v>
      </c>
      <c r="S509" s="50">
        <v>2.8402383139702709</v>
      </c>
      <c r="T509" s="50">
        <v>3.0058198268184761</v>
      </c>
      <c r="U509" s="50">
        <v>2.8402383139702709</v>
      </c>
      <c r="V509" s="50">
        <v>1.048</v>
      </c>
      <c r="W509" s="50">
        <v>1.0491546019013618</v>
      </c>
      <c r="X509" s="50">
        <v>1.1166666666666667</v>
      </c>
      <c r="Y509" s="50">
        <v>1.0333333333333334</v>
      </c>
      <c r="Z509" s="50">
        <v>0.98</v>
      </c>
      <c r="AA509" s="51">
        <v>0.98499999999999999</v>
      </c>
      <c r="AB509" s="51">
        <v>1</v>
      </c>
      <c r="AC509" s="51">
        <v>1</v>
      </c>
      <c r="AD509" s="51">
        <v>1</v>
      </c>
      <c r="AE509" s="51">
        <v>1</v>
      </c>
      <c r="AF509" s="51">
        <v>1</v>
      </c>
      <c r="AG509" s="52">
        <v>1</v>
      </c>
      <c r="AH509" s="52">
        <v>1</v>
      </c>
      <c r="AI509" s="53">
        <v>415</v>
      </c>
      <c r="AJ509" s="53">
        <v>296</v>
      </c>
      <c r="AK509" s="51">
        <v>3.1214889180944088</v>
      </c>
      <c r="AL509" s="51">
        <v>3.1041385544030184</v>
      </c>
      <c r="AM509" s="51">
        <v>2.8217527571751324</v>
      </c>
      <c r="AN509" s="51">
        <v>2.8245255906944031</v>
      </c>
      <c r="AO509" s="51">
        <v>2.7556022613437237</v>
      </c>
      <c r="AP509" s="51">
        <v>2.7597769542957948</v>
      </c>
      <c r="AQ509" s="51">
        <v>2.7653177020316297</v>
      </c>
      <c r="AR509" s="67">
        <v>-0.03</v>
      </c>
      <c r="AS509" s="96"/>
      <c r="AT509" s="54">
        <v>3.4951367645076892</v>
      </c>
      <c r="AU509" s="54">
        <v>2.7039009076653007</v>
      </c>
      <c r="AV509" s="55">
        <v>3.529020475968434</v>
      </c>
      <c r="AW509" s="55">
        <v>2.6739009076653009</v>
      </c>
      <c r="AX509" s="56">
        <v>4.5136764507699212E-2</v>
      </c>
      <c r="AY509" s="56">
        <v>3.9009076653107044E-3</v>
      </c>
      <c r="AZ509" s="56">
        <v>4.9037672173009916E-2</v>
      </c>
      <c r="BA509" s="56">
        <v>4.1235856842388507E-2</v>
      </c>
      <c r="BB509" s="61">
        <v>-167</v>
      </c>
      <c r="BC509" s="57">
        <v>144</v>
      </c>
      <c r="BD509" s="57">
        <v>117</v>
      </c>
      <c r="BE509" s="57">
        <v>-109</v>
      </c>
      <c r="BF509" s="95">
        <v>0.62524116677824182</v>
      </c>
      <c r="BG509" s="58">
        <v>0.40954533402852716</v>
      </c>
      <c r="BH509" s="58">
        <v>0.46174445579310408</v>
      </c>
      <c r="BI509" s="58">
        <v>0.52258828483400133</v>
      </c>
      <c r="BJ509" s="57">
        <v>-173</v>
      </c>
      <c r="BK509" s="57">
        <v>145</v>
      </c>
      <c r="BL509" s="57">
        <v>117</v>
      </c>
      <c r="BM509" s="57">
        <v>-110</v>
      </c>
      <c r="BN509" s="58">
        <v>0.63315141440843492</v>
      </c>
      <c r="BO509" s="58">
        <v>0.40879231177785202</v>
      </c>
      <c r="BP509" s="58">
        <v>0.46141527453117903</v>
      </c>
      <c r="BQ509" s="58">
        <v>0.52282578354508591</v>
      </c>
      <c r="BR509" s="36">
        <v>2.35</v>
      </c>
      <c r="BS509" s="36">
        <v>4.3499999999999996</v>
      </c>
      <c r="BT509" s="36">
        <v>0.22589999999999999</v>
      </c>
      <c r="BU509" s="36">
        <v>0.33588000000000001</v>
      </c>
      <c r="BV509" s="36">
        <v>0.38103665384746199</v>
      </c>
      <c r="BW509" s="36">
        <v>0.45439000000000002</v>
      </c>
    </row>
    <row r="510" spans="1:75" s="36" customFormat="1" ht="16.75" customHeight="1" x14ac:dyDescent="0.2">
      <c r="A510" s="36" t="s">
        <v>790</v>
      </c>
      <c r="B510" s="36">
        <v>2025020223</v>
      </c>
      <c r="C510" s="35">
        <v>45967</v>
      </c>
      <c r="D510" s="45" t="s">
        <v>6</v>
      </c>
      <c r="E510" s="36" t="s">
        <v>43</v>
      </c>
      <c r="F510" s="45">
        <v>1</v>
      </c>
      <c r="G510" s="45">
        <v>1</v>
      </c>
      <c r="H510" s="36" t="s">
        <v>46</v>
      </c>
      <c r="I510" s="36" t="s">
        <v>413</v>
      </c>
      <c r="J510" s="46" t="s">
        <v>180</v>
      </c>
      <c r="K510" s="47">
        <v>3</v>
      </c>
      <c r="L510" s="48">
        <v>0.15</v>
      </c>
      <c r="M510" s="49">
        <v>0.1</v>
      </c>
      <c r="N510" s="36">
        <v>2.6499999999999901</v>
      </c>
      <c r="O510" s="36">
        <v>2.8999999999999901</v>
      </c>
      <c r="P510" s="70">
        <v>2.6499999999999901</v>
      </c>
      <c r="Q510" s="36">
        <v>2.8999999999999901</v>
      </c>
      <c r="R510" s="50">
        <v>2.6003129466480095</v>
      </c>
      <c r="S510" s="50">
        <v>3.1218746164113313</v>
      </c>
      <c r="T510" s="50">
        <v>2.6003129466480095</v>
      </c>
      <c r="U510" s="50">
        <v>3.1218746164113313</v>
      </c>
      <c r="V510" s="50">
        <v>0.95</v>
      </c>
      <c r="W510" s="50">
        <v>0.95302926576458757</v>
      </c>
      <c r="X510" s="50">
        <v>1.0579519425731678</v>
      </c>
      <c r="Y510" s="50">
        <v>0.9126027668666512</v>
      </c>
      <c r="Z510" s="50">
        <v>0.99</v>
      </c>
      <c r="AA510" s="51">
        <v>0.98499999999999999</v>
      </c>
      <c r="AB510" s="51">
        <v>1.0149999999999999</v>
      </c>
      <c r="AC510" s="51">
        <v>1</v>
      </c>
      <c r="AD510" s="51">
        <v>1</v>
      </c>
      <c r="AE510" s="51">
        <v>1</v>
      </c>
      <c r="AF510" s="51">
        <v>1</v>
      </c>
      <c r="AG510" s="52">
        <v>1</v>
      </c>
      <c r="AH510" s="52">
        <v>1</v>
      </c>
      <c r="AI510" s="53">
        <v>410</v>
      </c>
      <c r="AJ510" s="53">
        <v>368</v>
      </c>
      <c r="AK510" s="51">
        <v>2.7204134104958642</v>
      </c>
      <c r="AL510" s="51">
        <v>2.7023983409186858</v>
      </c>
      <c r="AM510" s="51">
        <v>3.0754054145375087</v>
      </c>
      <c r="AN510" s="51">
        <v>3.0823757948185819</v>
      </c>
      <c r="AO510" s="51">
        <v>3.118900674909924</v>
      </c>
      <c r="AP510" s="51">
        <v>3.1146639542105179</v>
      </c>
      <c r="AQ510" s="51">
        <v>3.0446513603921335</v>
      </c>
      <c r="AR510" s="67">
        <v>0.03</v>
      </c>
      <c r="AS510" s="96"/>
      <c r="AT510" s="54">
        <v>2.7521293696921076</v>
      </c>
      <c r="AU510" s="54">
        <v>2.8664947854880909</v>
      </c>
      <c r="AV510" s="55">
        <v>2.7221293696921078</v>
      </c>
      <c r="AW510" s="55">
        <v>2.8996859099027934</v>
      </c>
      <c r="AX510" s="56">
        <v>0.1021293696921175</v>
      </c>
      <c r="AY510" s="56">
        <v>-3.3505214511899251E-2</v>
      </c>
      <c r="AZ510" s="56">
        <v>6.8624155180218249E-2</v>
      </c>
      <c r="BA510" s="56">
        <v>0.13563458420401675</v>
      </c>
      <c r="BB510" s="61">
        <v>110</v>
      </c>
      <c r="BC510" s="57">
        <v>-100</v>
      </c>
      <c r="BD510" s="57">
        <v>129</v>
      </c>
      <c r="BE510" s="57">
        <v>158</v>
      </c>
      <c r="BF510" s="95">
        <v>0.47510687626894627</v>
      </c>
      <c r="BG510" s="58">
        <v>0.50009762875035513</v>
      </c>
      <c r="BH510" s="58">
        <v>0.43672175370348831</v>
      </c>
      <c r="BI510" s="58">
        <v>0.38759025317744722</v>
      </c>
      <c r="BJ510" s="57">
        <v>115</v>
      </c>
      <c r="BK510" s="57">
        <v>101</v>
      </c>
      <c r="BL510" s="57">
        <v>130</v>
      </c>
      <c r="BM510" s="57">
        <v>159</v>
      </c>
      <c r="BN510" s="58">
        <v>0.46533852211997617</v>
      </c>
      <c r="BO510" s="58">
        <v>0.49839083795492045</v>
      </c>
      <c r="BP510" s="58">
        <v>0.43536632118660967</v>
      </c>
      <c r="BQ510" s="58">
        <v>0.38677740410921624</v>
      </c>
      <c r="BR510" s="36">
        <v>2.35</v>
      </c>
      <c r="BS510" s="36">
        <v>4.4000000000000004</v>
      </c>
      <c r="BT510" s="36">
        <v>0.21981999999999999</v>
      </c>
      <c r="BU510" s="36">
        <v>0.32863999999999999</v>
      </c>
      <c r="BV510" s="36">
        <v>0.37311958582636001</v>
      </c>
      <c r="BW510" s="36">
        <v>0.44785000000000003</v>
      </c>
    </row>
    <row r="511" spans="1:75" s="36" customFormat="1" ht="16.75" customHeight="1" x14ac:dyDescent="0.2">
      <c r="A511" s="36" t="s">
        <v>791</v>
      </c>
      <c r="B511" s="36">
        <v>2025020223</v>
      </c>
      <c r="C511" s="35">
        <v>45967</v>
      </c>
      <c r="D511" s="45" t="s">
        <v>9</v>
      </c>
      <c r="E511" s="36" t="s">
        <v>35</v>
      </c>
      <c r="F511" s="45">
        <v>1</v>
      </c>
      <c r="G511" s="45">
        <v>1</v>
      </c>
      <c r="H511" s="36" t="s">
        <v>47</v>
      </c>
      <c r="I511" s="36" t="s">
        <v>360</v>
      </c>
      <c r="J511" s="46" t="s">
        <v>172</v>
      </c>
      <c r="K511" s="47">
        <v>3</v>
      </c>
      <c r="L511" s="48">
        <v>0.15</v>
      </c>
      <c r="M511" s="49">
        <v>0.1</v>
      </c>
      <c r="N511" s="36">
        <v>2.8999999999999901</v>
      </c>
      <c r="O511" s="36">
        <v>2.6499999999999901</v>
      </c>
      <c r="P511" s="70">
        <v>2.8999999999999901</v>
      </c>
      <c r="Q511" s="36">
        <v>2.6499999999999901</v>
      </c>
      <c r="R511" s="50">
        <v>2.6833427592045238</v>
      </c>
      <c r="S511" s="50">
        <v>3.1415346018881181</v>
      </c>
      <c r="T511" s="50">
        <v>2.6833427592045238</v>
      </c>
      <c r="U511" s="50">
        <v>3.1415346018881181</v>
      </c>
      <c r="V511" s="50">
        <v>1.048</v>
      </c>
      <c r="W511" s="50">
        <v>1.0491546019013618</v>
      </c>
      <c r="X511" s="50">
        <v>1.0251351381791696</v>
      </c>
      <c r="Y511" s="50">
        <v>0.90680447016528809</v>
      </c>
      <c r="Z511" s="50">
        <v>0.99094124800379646</v>
      </c>
      <c r="AA511" s="51">
        <v>0.98</v>
      </c>
      <c r="AB511" s="51">
        <v>1.02</v>
      </c>
      <c r="AC511" s="51">
        <v>1</v>
      </c>
      <c r="AD511" s="51">
        <v>1</v>
      </c>
      <c r="AE511" s="51">
        <v>1</v>
      </c>
      <c r="AF511" s="51">
        <v>1</v>
      </c>
      <c r="AG511" s="52">
        <v>1</v>
      </c>
      <c r="AH511" s="52">
        <v>1</v>
      </c>
      <c r="AI511" s="53">
        <v>416</v>
      </c>
      <c r="AJ511" s="53">
        <v>361</v>
      </c>
      <c r="AK511" s="51">
        <v>2.7378083005999536</v>
      </c>
      <c r="AL511" s="51">
        <v>2.7296384693906393</v>
      </c>
      <c r="AM511" s="51">
        <v>3.1738558277195033</v>
      </c>
      <c r="AN511" s="51">
        <v>3.1690076438447949</v>
      </c>
      <c r="AO511" s="51">
        <v>3.1277958002831503</v>
      </c>
      <c r="AP511" s="51">
        <v>3.125587863096996</v>
      </c>
      <c r="AQ511" s="51">
        <v>3.145104654904487</v>
      </c>
      <c r="AR511" s="67">
        <v>-0.03</v>
      </c>
      <c r="AS511" s="96"/>
      <c r="AT511" s="54">
        <v>2.8664947854880909</v>
      </c>
      <c r="AU511" s="54">
        <v>2.7521293696921076</v>
      </c>
      <c r="AV511" s="55">
        <v>2.8996859099027934</v>
      </c>
      <c r="AW511" s="55">
        <v>2.7221293696921078</v>
      </c>
      <c r="AX511" s="56">
        <v>-3.3505214511899251E-2</v>
      </c>
      <c r="AY511" s="56">
        <v>0.1021293696921175</v>
      </c>
      <c r="AZ511" s="56">
        <v>6.8624155180218249E-2</v>
      </c>
      <c r="BA511" s="56">
        <v>-0.13563458420401675</v>
      </c>
      <c r="BB511" s="61">
        <v>-110</v>
      </c>
      <c r="BC511" s="57">
        <v>100</v>
      </c>
      <c r="BD511" s="57">
        <v>-129</v>
      </c>
      <c r="BE511" s="57">
        <v>-158</v>
      </c>
      <c r="BF511" s="95">
        <v>0.52489312373105368</v>
      </c>
      <c r="BG511" s="58">
        <v>0.49990237124964487</v>
      </c>
      <c r="BH511" s="58">
        <v>0.56327824629651169</v>
      </c>
      <c r="BI511" s="58">
        <v>0.61240974682255278</v>
      </c>
      <c r="BJ511" s="57">
        <v>-115</v>
      </c>
      <c r="BK511" s="57">
        <v>-101</v>
      </c>
      <c r="BL511" s="57">
        <v>-130</v>
      </c>
      <c r="BM511" s="57">
        <v>-159</v>
      </c>
      <c r="BN511" s="58">
        <v>0.53466147788002383</v>
      </c>
      <c r="BO511" s="58">
        <v>0.50160916204507955</v>
      </c>
      <c r="BP511" s="58">
        <v>0.56463367881339033</v>
      </c>
      <c r="BQ511" s="58">
        <v>0.61322259589078376</v>
      </c>
      <c r="BR511" s="36">
        <v>2.35</v>
      </c>
      <c r="BS511" s="36">
        <v>4.45</v>
      </c>
      <c r="BT511" s="36">
        <v>0.21485000000000001</v>
      </c>
      <c r="BU511" s="36">
        <v>0.32013000000000003</v>
      </c>
      <c r="BV511" s="36">
        <v>0.36309091733962401</v>
      </c>
      <c r="BW511" s="36">
        <v>0.43845000000000001</v>
      </c>
    </row>
    <row r="512" spans="1:75" s="36" customFormat="1" ht="16.75" customHeight="1" x14ac:dyDescent="0.2">
      <c r="A512" s="36" t="s">
        <v>792</v>
      </c>
      <c r="B512" s="36">
        <v>2025020226</v>
      </c>
      <c r="C512" s="35">
        <v>45967</v>
      </c>
      <c r="D512" s="45" t="s">
        <v>6</v>
      </c>
      <c r="E512" s="36" t="s">
        <v>10</v>
      </c>
      <c r="F512" s="45">
        <v>1</v>
      </c>
      <c r="G512" s="45">
        <v>1</v>
      </c>
      <c r="H512" s="36" t="s">
        <v>46</v>
      </c>
      <c r="I512" s="36" t="s">
        <v>340</v>
      </c>
      <c r="J512" s="46" t="s">
        <v>165</v>
      </c>
      <c r="K512" s="47">
        <v>3</v>
      </c>
      <c r="L512" s="48">
        <v>0.15</v>
      </c>
      <c r="M512" s="49">
        <v>0.1</v>
      </c>
      <c r="N512" s="36">
        <v>2.7499999999999898</v>
      </c>
      <c r="O512" s="36">
        <v>2.7499999999999898</v>
      </c>
      <c r="P512" s="70">
        <v>2.7499999999999898</v>
      </c>
      <c r="Q512" s="36">
        <v>2.7499999999999898</v>
      </c>
      <c r="R512" s="50">
        <v>2.9451178791730919</v>
      </c>
      <c r="S512" s="50">
        <v>2.6510085345296863</v>
      </c>
      <c r="T512" s="50">
        <v>2.9451178791730919</v>
      </c>
      <c r="U512" s="50">
        <v>2.6510085345296863</v>
      </c>
      <c r="V512" s="50">
        <v>0.95</v>
      </c>
      <c r="W512" s="50">
        <v>0.95302926576458757</v>
      </c>
      <c r="X512" s="50">
        <v>0.93757816349612744</v>
      </c>
      <c r="Y512" s="50">
        <v>1.0037968940094648</v>
      </c>
      <c r="Z512" s="50">
        <v>0.98499999999999999</v>
      </c>
      <c r="AA512" s="51">
        <v>1</v>
      </c>
      <c r="AB512" s="51">
        <v>1</v>
      </c>
      <c r="AC512" s="51">
        <v>1</v>
      </c>
      <c r="AD512" s="51">
        <v>1</v>
      </c>
      <c r="AE512" s="51">
        <v>1</v>
      </c>
      <c r="AF512" s="51">
        <v>1</v>
      </c>
      <c r="AG512" s="52">
        <v>1</v>
      </c>
      <c r="AH512" s="52">
        <v>1</v>
      </c>
      <c r="AI512" s="53">
        <v>422</v>
      </c>
      <c r="AJ512" s="53">
        <v>380</v>
      </c>
      <c r="AK512" s="51">
        <v>2.97</v>
      </c>
      <c r="AL512" s="51">
        <v>2.9662676818759639</v>
      </c>
      <c r="AM512" s="51">
        <v>2.77</v>
      </c>
      <c r="AN512" s="51">
        <v>2.7521512801794525</v>
      </c>
      <c r="AO512" s="51">
        <v>2.6733727369434166</v>
      </c>
      <c r="AP512" s="51">
        <v>2.6640533373786655</v>
      </c>
      <c r="AQ512" s="51">
        <v>2.72845</v>
      </c>
      <c r="AR512" s="67">
        <v>0</v>
      </c>
      <c r="AS512" s="96"/>
      <c r="AT512" s="54">
        <v>2.7644187437780179</v>
      </c>
      <c r="AU512" s="54">
        <v>2.8702724979622101</v>
      </c>
      <c r="AV512" s="55">
        <v>2.7644187437780179</v>
      </c>
      <c r="AW512" s="55">
        <v>2.8734347327747805</v>
      </c>
      <c r="AX512" s="56">
        <v>1.4418743778028098E-2</v>
      </c>
      <c r="AY512" s="56">
        <v>0.12027249796222028</v>
      </c>
      <c r="AZ512" s="56">
        <v>0.13469124174024838</v>
      </c>
      <c r="BA512" s="56">
        <v>-0.10585375418419218</v>
      </c>
      <c r="BB512" s="61">
        <v>110</v>
      </c>
      <c r="BC512" s="57">
        <v>-101</v>
      </c>
      <c r="BD512" s="57">
        <v>128</v>
      </c>
      <c r="BE512" s="57">
        <v>157</v>
      </c>
      <c r="BF512" s="95">
        <v>0.47678325805327498</v>
      </c>
      <c r="BG512" s="58">
        <v>0.50211354408758524</v>
      </c>
      <c r="BH512" s="58">
        <v>0.43899720443620927</v>
      </c>
      <c r="BI512" s="58">
        <v>0.38960947682172464</v>
      </c>
      <c r="BJ512" s="57">
        <v>110</v>
      </c>
      <c r="BK512" s="57">
        <v>-101</v>
      </c>
      <c r="BL512" s="57">
        <v>128</v>
      </c>
      <c r="BM512" s="57">
        <v>156</v>
      </c>
      <c r="BN512" s="58">
        <v>0.476449008786893</v>
      </c>
      <c r="BO512" s="58">
        <v>0.50238156423958558</v>
      </c>
      <c r="BP512" s="58">
        <v>0.43938444642582064</v>
      </c>
      <c r="BQ512" s="58">
        <v>0.39001200470912389</v>
      </c>
      <c r="BR512" s="36">
        <v>2.35</v>
      </c>
      <c r="BS512" s="36">
        <v>4.5</v>
      </c>
      <c r="BT512" s="36">
        <v>0.21060000000000001</v>
      </c>
      <c r="BU512" s="36">
        <v>0.31411</v>
      </c>
      <c r="BV512" s="36">
        <v>0.35590378100320602</v>
      </c>
      <c r="BW512" s="36">
        <v>0.43153999999999998</v>
      </c>
    </row>
    <row r="513" spans="1:75" s="36" customFormat="1" ht="16.75" customHeight="1" x14ac:dyDescent="0.2">
      <c r="A513" s="36" t="s">
        <v>793</v>
      </c>
      <c r="B513" s="36">
        <v>2025020226</v>
      </c>
      <c r="C513" s="35">
        <v>45967</v>
      </c>
      <c r="D513" s="45" t="s">
        <v>9</v>
      </c>
      <c r="E513" s="36" t="s">
        <v>28</v>
      </c>
      <c r="F513" s="45">
        <v>1</v>
      </c>
      <c r="G513" s="45">
        <v>1</v>
      </c>
      <c r="H513" s="36" t="s">
        <v>47</v>
      </c>
      <c r="I513" s="36" t="s">
        <v>488</v>
      </c>
      <c r="J513" s="46" t="s">
        <v>168</v>
      </c>
      <c r="K513" s="47">
        <v>3</v>
      </c>
      <c r="L513" s="48">
        <v>0.15</v>
      </c>
      <c r="M513" s="49">
        <v>0.1</v>
      </c>
      <c r="N513" s="36">
        <v>2.7499999999999898</v>
      </c>
      <c r="O513" s="36">
        <v>2.7499999999999898</v>
      </c>
      <c r="P513" s="70">
        <v>2.7499999999999898</v>
      </c>
      <c r="Q513" s="36">
        <v>2.7499999999999898</v>
      </c>
      <c r="R513" s="50">
        <v>2.8820297468810279</v>
      </c>
      <c r="S513" s="50">
        <v>2.7891699115502195</v>
      </c>
      <c r="T513" s="50">
        <v>2.8820297468810279</v>
      </c>
      <c r="U513" s="50">
        <v>2.7891699115502195</v>
      </c>
      <c r="V513" s="50">
        <v>1.048</v>
      </c>
      <c r="W513" s="50">
        <v>1.0491546019013618</v>
      </c>
      <c r="X513" s="50">
        <v>0.92333333333333334</v>
      </c>
      <c r="Y513" s="50">
        <v>0.9900000000000001</v>
      </c>
      <c r="Z513" s="50">
        <v>1.0449999999999999</v>
      </c>
      <c r="AA513" s="51">
        <v>1</v>
      </c>
      <c r="AB513" s="51">
        <v>1</v>
      </c>
      <c r="AC513" s="51">
        <v>1</v>
      </c>
      <c r="AD513" s="51">
        <v>1</v>
      </c>
      <c r="AE513" s="51">
        <v>1</v>
      </c>
      <c r="AF513" s="51">
        <v>1</v>
      </c>
      <c r="AG513" s="52">
        <v>1</v>
      </c>
      <c r="AH513" s="52">
        <v>1</v>
      </c>
      <c r="AI513" s="53">
        <v>425</v>
      </c>
      <c r="AJ513" s="53">
        <v>248</v>
      </c>
      <c r="AK513" s="51">
        <v>3.0113906820283942</v>
      </c>
      <c r="AL513" s="51">
        <v>2.991986541756289</v>
      </c>
      <c r="AM513" s="51">
        <v>2.8127344904883822</v>
      </c>
      <c r="AN513" s="51">
        <v>2.8091998036476578</v>
      </c>
      <c r="AO513" s="51">
        <v>2.8445143874622096</v>
      </c>
      <c r="AP513" s="51">
        <v>2.8550396129783748</v>
      </c>
      <c r="AQ513" s="51">
        <v>2.9393075425603592</v>
      </c>
      <c r="AR513" s="67">
        <v>0</v>
      </c>
      <c r="AS513" s="96"/>
      <c r="AT513" s="54">
        <v>2.8702724979622101</v>
      </c>
      <c r="AU513" s="54">
        <v>2.7644187437780179</v>
      </c>
      <c r="AV513" s="55">
        <v>2.8734347327747805</v>
      </c>
      <c r="AW513" s="55">
        <v>2.7644187437780179</v>
      </c>
      <c r="AX513" s="56">
        <v>0.12027249796222028</v>
      </c>
      <c r="AY513" s="56">
        <v>1.4418743778028098E-2</v>
      </c>
      <c r="AZ513" s="56">
        <v>0.13469124174024838</v>
      </c>
      <c r="BA513" s="56">
        <v>0.10585375418419218</v>
      </c>
      <c r="BB513" s="61">
        <v>-110</v>
      </c>
      <c r="BC513" s="57">
        <v>101</v>
      </c>
      <c r="BD513" s="57">
        <v>-128</v>
      </c>
      <c r="BE513" s="57">
        <v>-157</v>
      </c>
      <c r="BF513" s="95">
        <v>0.52321674194672507</v>
      </c>
      <c r="BG513" s="58">
        <v>0.4978864559124147</v>
      </c>
      <c r="BH513" s="58">
        <v>0.56100279556379073</v>
      </c>
      <c r="BI513" s="58">
        <v>0.61039052317827536</v>
      </c>
      <c r="BJ513" s="57">
        <v>-110</v>
      </c>
      <c r="BK513" s="57">
        <v>101</v>
      </c>
      <c r="BL513" s="57">
        <v>-128</v>
      </c>
      <c r="BM513" s="57">
        <v>-156</v>
      </c>
      <c r="BN513" s="58">
        <v>0.523550991213107</v>
      </c>
      <c r="BO513" s="58">
        <v>0.49761843576041442</v>
      </c>
      <c r="BP513" s="58">
        <v>0.56061555357417936</v>
      </c>
      <c r="BQ513" s="58">
        <v>0.60998799529087611</v>
      </c>
      <c r="BR513" s="36">
        <v>2.35</v>
      </c>
      <c r="BS513" s="36">
        <v>4.55</v>
      </c>
      <c r="BT513" s="36">
        <v>0.20830000000000001</v>
      </c>
      <c r="BU513" s="36">
        <v>0.30596000000000001</v>
      </c>
      <c r="BV513" s="36">
        <v>0.34656336368990898</v>
      </c>
      <c r="BW513" s="36">
        <v>0.42312</v>
      </c>
    </row>
    <row r="514" spans="1:75" s="36" customFormat="1" ht="16.75" customHeight="1" x14ac:dyDescent="0.2">
      <c r="A514" s="36" t="s">
        <v>794</v>
      </c>
      <c r="B514" s="36">
        <v>2025020225</v>
      </c>
      <c r="C514" s="35">
        <v>45967</v>
      </c>
      <c r="D514" s="45" t="s">
        <v>6</v>
      </c>
      <c r="E514" s="36" t="s">
        <v>41</v>
      </c>
      <c r="F514" s="45">
        <v>1</v>
      </c>
      <c r="G514" s="45">
        <v>1</v>
      </c>
      <c r="H514" s="36" t="s">
        <v>46</v>
      </c>
      <c r="I514" s="36" t="s">
        <v>332</v>
      </c>
      <c r="J514" s="46" t="s">
        <v>187</v>
      </c>
      <c r="K514" s="47">
        <v>3</v>
      </c>
      <c r="L514" s="48">
        <v>0.15</v>
      </c>
      <c r="M514" s="49">
        <v>0.1</v>
      </c>
      <c r="N514" s="36">
        <v>2.8999999999999901</v>
      </c>
      <c r="O514" s="36">
        <v>2.9999999999999898</v>
      </c>
      <c r="P514" s="70">
        <v>2.8999999999999901</v>
      </c>
      <c r="Q514" s="36">
        <v>2.9999999999999898</v>
      </c>
      <c r="R514" s="50">
        <v>3.1384715579753291</v>
      </c>
      <c r="S514" s="50">
        <v>2.7665475466073781</v>
      </c>
      <c r="T514" s="50">
        <v>3.1384715579753291</v>
      </c>
      <c r="U514" s="50">
        <v>2.7665475466073781</v>
      </c>
      <c r="V514" s="50">
        <v>0.95</v>
      </c>
      <c r="W514" s="50">
        <v>0.95302926576458757</v>
      </c>
      <c r="X514" s="50">
        <v>0.90974195156016646</v>
      </c>
      <c r="Y514" s="50">
        <v>1.0817718139819605</v>
      </c>
      <c r="Z514" s="50">
        <v>0.97</v>
      </c>
      <c r="AA514" s="51">
        <v>1</v>
      </c>
      <c r="AB514" s="51">
        <v>1</v>
      </c>
      <c r="AC514" s="51">
        <v>1</v>
      </c>
      <c r="AD514" s="51">
        <v>1</v>
      </c>
      <c r="AE514" s="51">
        <v>1</v>
      </c>
      <c r="AF514" s="51">
        <v>1</v>
      </c>
      <c r="AG514" s="52">
        <v>1</v>
      </c>
      <c r="AH514" s="52">
        <v>1</v>
      </c>
      <c r="AI514" s="53">
        <v>418</v>
      </c>
      <c r="AJ514" s="53">
        <v>376</v>
      </c>
      <c r="AK514" s="51">
        <v>3.2291297225528495</v>
      </c>
      <c r="AL514" s="51">
        <v>3.215530997866221</v>
      </c>
      <c r="AM514" s="51">
        <v>2.8195955556805039</v>
      </c>
      <c r="AN514" s="51">
        <v>2.8116383543195349</v>
      </c>
      <c r="AO514" s="51">
        <v>2.7070830360489917</v>
      </c>
      <c r="AP514" s="51">
        <v>2.7035532486730167</v>
      </c>
      <c r="AQ514" s="51">
        <v>2.7350076890100885</v>
      </c>
      <c r="AR514" s="67">
        <v>0</v>
      </c>
      <c r="AS514" s="96"/>
      <c r="AT514" s="54">
        <v>2.9742855475275336</v>
      </c>
      <c r="AU514" s="54">
        <v>3.054159587507014</v>
      </c>
      <c r="AV514" s="55">
        <v>2.9742855475275336</v>
      </c>
      <c r="AW514" s="55">
        <v>3.0575244142883089</v>
      </c>
      <c r="AX514" s="56">
        <v>7.4285547527543461E-2</v>
      </c>
      <c r="AY514" s="56">
        <v>5.4159587507024209E-2</v>
      </c>
      <c r="AZ514" s="56">
        <v>0.12844513503456767</v>
      </c>
      <c r="BA514" s="56">
        <v>2.0125960020519251E-2</v>
      </c>
      <c r="BB514" s="61">
        <v>107</v>
      </c>
      <c r="BC514" s="57">
        <v>-130</v>
      </c>
      <c r="BD514" s="57">
        <v>-104</v>
      </c>
      <c r="BE514" s="57">
        <v>121</v>
      </c>
      <c r="BF514" s="95">
        <v>0.48258845841504611</v>
      </c>
      <c r="BG514" s="58">
        <v>0.56599972409723986</v>
      </c>
      <c r="BH514" s="58">
        <v>0.50996629864822762</v>
      </c>
      <c r="BI514" s="58">
        <v>0.45165327019138057</v>
      </c>
      <c r="BJ514" s="57">
        <v>107</v>
      </c>
      <c r="BK514" s="57">
        <v>-131</v>
      </c>
      <c r="BL514" s="57">
        <v>-104</v>
      </c>
      <c r="BM514" s="57">
        <v>121</v>
      </c>
      <c r="BN514" s="58">
        <v>0.4820228408848129</v>
      </c>
      <c r="BO514" s="58">
        <v>0.56643403645472057</v>
      </c>
      <c r="BP514" s="58">
        <v>0.51051942107052506</v>
      </c>
      <c r="BQ514" s="58">
        <v>0.45220231368317954</v>
      </c>
      <c r="BR514" s="36">
        <v>2.35</v>
      </c>
      <c r="BS514" s="36">
        <v>4.5999999999999996</v>
      </c>
      <c r="BT514" s="36">
        <v>0.20169000000000001</v>
      </c>
      <c r="BU514" s="36">
        <v>0.30318000000000001</v>
      </c>
      <c r="BV514" s="36">
        <v>0.34270018537776298</v>
      </c>
      <c r="BW514" s="36">
        <v>0.41849999999999998</v>
      </c>
    </row>
    <row r="515" spans="1:75" s="36" customFormat="1" ht="16.75" customHeight="1" x14ac:dyDescent="0.2">
      <c r="A515" s="36" t="s">
        <v>795</v>
      </c>
      <c r="B515" s="36">
        <v>2025020225</v>
      </c>
      <c r="C515" s="35">
        <v>45967</v>
      </c>
      <c r="D515" s="45" t="s">
        <v>9</v>
      </c>
      <c r="E515" s="36" t="s">
        <v>25</v>
      </c>
      <c r="F515" s="45">
        <v>1</v>
      </c>
      <c r="G515" s="45">
        <v>1</v>
      </c>
      <c r="H515" s="36" t="s">
        <v>47</v>
      </c>
      <c r="I515" s="36" t="s">
        <v>617</v>
      </c>
      <c r="J515" s="46" t="s">
        <v>585</v>
      </c>
      <c r="K515" s="47">
        <v>3</v>
      </c>
      <c r="L515" s="48">
        <v>0.15</v>
      </c>
      <c r="M515" s="49">
        <v>0.1</v>
      </c>
      <c r="N515" s="36">
        <v>2.9999999999999898</v>
      </c>
      <c r="O515" s="36">
        <v>2.8999999999999901</v>
      </c>
      <c r="P515" s="70">
        <v>2.9999999999999898</v>
      </c>
      <c r="Q515" s="36">
        <v>2.8999999999999901</v>
      </c>
      <c r="R515" s="50">
        <v>3.1364940492821085</v>
      </c>
      <c r="S515" s="50">
        <v>2.6923915831834311</v>
      </c>
      <c r="T515" s="50">
        <v>3.1364940492821085</v>
      </c>
      <c r="U515" s="50">
        <v>2.6923915831834311</v>
      </c>
      <c r="V515" s="50">
        <v>1.048</v>
      </c>
      <c r="W515" s="50">
        <v>1.0491546019013618</v>
      </c>
      <c r="X515" s="50">
        <v>0.9398651852268346</v>
      </c>
      <c r="Y515" s="50">
        <v>1.0763765741842832</v>
      </c>
      <c r="Z515" s="50">
        <v>1.05</v>
      </c>
      <c r="AA515" s="51">
        <v>0.98499999999999999</v>
      </c>
      <c r="AB515" s="51">
        <v>1.0149999999999999</v>
      </c>
      <c r="AC515" s="51">
        <v>1</v>
      </c>
      <c r="AD515" s="51">
        <v>1</v>
      </c>
      <c r="AE515" s="51">
        <v>1</v>
      </c>
      <c r="AF515" s="51">
        <v>1</v>
      </c>
      <c r="AG515" s="52">
        <v>1</v>
      </c>
      <c r="AH515" s="52">
        <v>1</v>
      </c>
      <c r="AI515" s="53">
        <v>421</v>
      </c>
      <c r="AJ515" s="53">
        <v>315</v>
      </c>
      <c r="AK515" s="51">
        <v>3.2453154419458814</v>
      </c>
      <c r="AL515" s="51">
        <v>3.2289922330463154</v>
      </c>
      <c r="AM515" s="51">
        <v>2.7292258546804993</v>
      </c>
      <c r="AN515" s="51">
        <v>2.7237007139559388</v>
      </c>
      <c r="AO515" s="51">
        <v>2.9212352264678421</v>
      </c>
      <c r="AP515" s="51">
        <v>2.9071016168490558</v>
      </c>
      <c r="AQ515" s="51">
        <v>2.8656871474145245</v>
      </c>
      <c r="AR515" s="67">
        <v>0</v>
      </c>
      <c r="AS515" s="96"/>
      <c r="AT515" s="54">
        <v>3.054159587507014</v>
      </c>
      <c r="AU515" s="54">
        <v>2.9742855475275336</v>
      </c>
      <c r="AV515" s="55">
        <v>3.0575244142883089</v>
      </c>
      <c r="AW515" s="55">
        <v>2.9742855475275336</v>
      </c>
      <c r="AX515" s="56">
        <v>5.4159587507024209E-2</v>
      </c>
      <c r="AY515" s="56">
        <v>7.4285547527543461E-2</v>
      </c>
      <c r="AZ515" s="56">
        <v>0.12844513503456767</v>
      </c>
      <c r="BA515" s="56">
        <v>-2.0125960020519251E-2</v>
      </c>
      <c r="BB515" s="61">
        <v>-107</v>
      </c>
      <c r="BC515" s="57">
        <v>130</v>
      </c>
      <c r="BD515" s="57">
        <v>104</v>
      </c>
      <c r="BE515" s="57">
        <v>-121</v>
      </c>
      <c r="BF515" s="95">
        <v>0.51741154158495384</v>
      </c>
      <c r="BG515" s="58">
        <v>0.43400027590276019</v>
      </c>
      <c r="BH515" s="58">
        <v>0.49003370135177238</v>
      </c>
      <c r="BI515" s="58">
        <v>0.54834672980861943</v>
      </c>
      <c r="BJ515" s="57">
        <v>-107</v>
      </c>
      <c r="BK515" s="57">
        <v>131</v>
      </c>
      <c r="BL515" s="57">
        <v>104</v>
      </c>
      <c r="BM515" s="57">
        <v>-121</v>
      </c>
      <c r="BN515" s="58">
        <v>0.51797715911518716</v>
      </c>
      <c r="BO515" s="58">
        <v>0.43356596354527943</v>
      </c>
      <c r="BP515" s="58">
        <v>0.48948057892947494</v>
      </c>
      <c r="BQ515" s="58">
        <v>0.54779768631682046</v>
      </c>
      <c r="BR515" s="36">
        <v>2.35</v>
      </c>
      <c r="BS515" s="36">
        <v>4.6500000000000004</v>
      </c>
      <c r="BT515" s="36">
        <v>0.19814999999999999</v>
      </c>
      <c r="BU515" s="36">
        <v>0.29476999999999998</v>
      </c>
      <c r="BV515" s="36">
        <v>0.333103557383718</v>
      </c>
      <c r="BW515" s="36">
        <v>0.40984999999999999</v>
      </c>
    </row>
    <row r="516" spans="1:75" s="36" customFormat="1" ht="16.75" customHeight="1" x14ac:dyDescent="0.2">
      <c r="A516" s="36" t="s">
        <v>796</v>
      </c>
      <c r="B516" s="36">
        <v>2025020228</v>
      </c>
      <c r="C516" s="35">
        <v>45968</v>
      </c>
      <c r="D516" s="45" t="s">
        <v>6</v>
      </c>
      <c r="E516" s="36" t="s">
        <v>33</v>
      </c>
      <c r="F516" s="45">
        <v>0</v>
      </c>
      <c r="G516" s="45">
        <v>2</v>
      </c>
      <c r="H516" s="36" t="s">
        <v>29</v>
      </c>
      <c r="I516" s="36" t="s">
        <v>424</v>
      </c>
      <c r="J516" s="46" t="s">
        <v>229</v>
      </c>
      <c r="K516" s="47">
        <v>3</v>
      </c>
      <c r="L516" s="48">
        <v>0.15</v>
      </c>
      <c r="M516" s="49">
        <v>0.1</v>
      </c>
      <c r="N516" s="36">
        <v>2.94999999999999</v>
      </c>
      <c r="O516" s="36">
        <v>3.4999999999999898</v>
      </c>
      <c r="P516" s="70">
        <v>2.94999999999999</v>
      </c>
      <c r="Q516" s="36">
        <v>3.4999999999999898</v>
      </c>
      <c r="R516" s="50">
        <v>2.9532717292541344</v>
      </c>
      <c r="S516" s="50">
        <v>3.100520501170922</v>
      </c>
      <c r="T516" s="50">
        <v>2.9532717292541344</v>
      </c>
      <c r="U516" s="50">
        <v>3.100520501170922</v>
      </c>
      <c r="V516" s="50">
        <v>0.90300000000000002</v>
      </c>
      <c r="W516" s="50">
        <v>0.92051577291954856</v>
      </c>
      <c r="X516" s="50">
        <v>1.0533333333333335</v>
      </c>
      <c r="Y516" s="50">
        <v>0.9966666666666667</v>
      </c>
      <c r="Z516" s="50">
        <v>1.0456140350877192</v>
      </c>
      <c r="AA516" s="51">
        <v>1</v>
      </c>
      <c r="AB516" s="51">
        <v>1</v>
      </c>
      <c r="AC516" s="51">
        <v>1</v>
      </c>
      <c r="AD516" s="51">
        <v>1</v>
      </c>
      <c r="AE516" s="51">
        <v>1</v>
      </c>
      <c r="AF516" s="51">
        <v>1</v>
      </c>
      <c r="AG516" s="52">
        <v>1</v>
      </c>
      <c r="AH516" s="52">
        <v>1</v>
      </c>
      <c r="AI516" s="53">
        <v>436</v>
      </c>
      <c r="AJ516" s="53">
        <v>243</v>
      </c>
      <c r="AK516" s="51">
        <v>2.86</v>
      </c>
      <c r="AL516" s="51">
        <v>2.8739907593881204</v>
      </c>
      <c r="AM516" s="51">
        <v>3.1494060180066952</v>
      </c>
      <c r="AN516" s="51">
        <v>3.1420731904813293</v>
      </c>
      <c r="AO516" s="51">
        <v>3.0171720017079644</v>
      </c>
      <c r="AP516" s="51">
        <v>3.0508883642669984</v>
      </c>
      <c r="AQ516" s="51">
        <v>3.2930631346175265</v>
      </c>
      <c r="AR516" s="67">
        <v>0</v>
      </c>
      <c r="AS516" s="96"/>
      <c r="AT516" s="54">
        <v>2.8024711915200005</v>
      </c>
      <c r="AU516" s="54">
        <v>3.5610635893898168</v>
      </c>
      <c r="AV516" s="55">
        <v>2.8024711915200005</v>
      </c>
      <c r="AW516" s="55">
        <v>3.5551840598572264</v>
      </c>
      <c r="AX516" s="56">
        <v>-0.1475288084799895</v>
      </c>
      <c r="AY516" s="56">
        <v>6.1063589389827033E-2</v>
      </c>
      <c r="AZ516" s="56">
        <v>-8.6465219090162471E-2</v>
      </c>
      <c r="BA516" s="56">
        <v>-0.20859239786981654</v>
      </c>
      <c r="BB516" s="61">
        <v>162</v>
      </c>
      <c r="BC516" s="57">
        <v>-161</v>
      </c>
      <c r="BD516" s="57">
        <v>-131</v>
      </c>
      <c r="BE516" s="57">
        <v>-101</v>
      </c>
      <c r="BF516" s="95">
        <v>0.38142488552070947</v>
      </c>
      <c r="BG516" s="58">
        <v>0.61683127465373699</v>
      </c>
      <c r="BH516" s="58">
        <v>0.5676802025485107</v>
      </c>
      <c r="BI516" s="58">
        <v>0.50313595577501224</v>
      </c>
      <c r="BJ516" s="57">
        <v>162</v>
      </c>
      <c r="BK516" s="57">
        <v>-160</v>
      </c>
      <c r="BL516" s="57">
        <v>-131</v>
      </c>
      <c r="BM516" s="57">
        <v>-101</v>
      </c>
      <c r="BN516" s="58">
        <v>0.3821321144800689</v>
      </c>
      <c r="BO516" s="58">
        <v>0.61569128913600468</v>
      </c>
      <c r="BP516" s="58">
        <v>0.56645207883339266</v>
      </c>
      <c r="BQ516" s="58">
        <v>0.50211649955575988</v>
      </c>
      <c r="BR516" s="36">
        <v>2.35</v>
      </c>
      <c r="BS516" s="36">
        <v>4.7</v>
      </c>
      <c r="BT516" s="36">
        <v>0.19331999999999999</v>
      </c>
      <c r="BU516" s="36">
        <v>0.28789999999999999</v>
      </c>
      <c r="BV516" s="36">
        <v>0.32492156287384599</v>
      </c>
      <c r="BW516" s="36">
        <v>0.40183999999999997</v>
      </c>
    </row>
    <row r="517" spans="1:75" s="36" customFormat="1" ht="16.75" customHeight="1" x14ac:dyDescent="0.2">
      <c r="A517" s="36" t="s">
        <v>797</v>
      </c>
      <c r="B517" s="36">
        <v>2025020228</v>
      </c>
      <c r="C517" s="35">
        <v>45968</v>
      </c>
      <c r="D517" s="45" t="s">
        <v>9</v>
      </c>
      <c r="E517" s="36" t="s">
        <v>37</v>
      </c>
      <c r="F517" s="45">
        <v>2</v>
      </c>
      <c r="G517" s="45">
        <v>0</v>
      </c>
      <c r="H517" s="36" t="s">
        <v>31</v>
      </c>
      <c r="I517" s="36" t="s">
        <v>489</v>
      </c>
      <c r="J517" s="46" t="s">
        <v>176</v>
      </c>
      <c r="K517" s="47">
        <v>3</v>
      </c>
      <c r="L517" s="48">
        <v>0.15</v>
      </c>
      <c r="M517" s="49">
        <v>0.1</v>
      </c>
      <c r="N517" s="36">
        <v>3.4999999999999898</v>
      </c>
      <c r="O517" s="36">
        <v>2.94999999999999</v>
      </c>
      <c r="P517" s="70">
        <v>3.4999999999999898</v>
      </c>
      <c r="Q517" s="36">
        <v>2.94999999999999</v>
      </c>
      <c r="R517" s="50">
        <v>2.9435888054753026</v>
      </c>
      <c r="S517" s="50">
        <v>3.2956860318487755</v>
      </c>
      <c r="T517" s="50">
        <v>2.9435888054753026</v>
      </c>
      <c r="U517" s="50">
        <v>3.2956860318487755</v>
      </c>
      <c r="V517" s="50">
        <v>1.085</v>
      </c>
      <c r="W517" s="50">
        <v>1.0832085999357419</v>
      </c>
      <c r="X517" s="50">
        <v>1.0498020060022317</v>
      </c>
      <c r="Y517" s="50">
        <v>0.95333333333333325</v>
      </c>
      <c r="Z517" s="50">
        <v>1.02</v>
      </c>
      <c r="AA517" s="51">
        <v>1</v>
      </c>
      <c r="AB517" s="51">
        <v>1.01</v>
      </c>
      <c r="AC517" s="51">
        <v>1</v>
      </c>
      <c r="AD517" s="51">
        <v>1</v>
      </c>
      <c r="AE517" s="51">
        <v>1</v>
      </c>
      <c r="AF517" s="51">
        <v>1</v>
      </c>
      <c r="AG517" s="52">
        <v>1</v>
      </c>
      <c r="AH517" s="52">
        <v>1</v>
      </c>
      <c r="AI517" s="53">
        <v>407</v>
      </c>
      <c r="AJ517" s="53">
        <v>349</v>
      </c>
      <c r="AK517" s="51">
        <v>2.99</v>
      </c>
      <c r="AL517" s="51">
        <v>2.9830383208212954</v>
      </c>
      <c r="AM517" s="51">
        <v>3.16</v>
      </c>
      <c r="AN517" s="51">
        <v>3.1803529047773162</v>
      </c>
      <c r="AO517" s="51">
        <v>3.4180835653816342</v>
      </c>
      <c r="AP517" s="51">
        <v>3.4096109934472514</v>
      </c>
      <c r="AQ517" s="51">
        <v>3.2232000000000003</v>
      </c>
      <c r="AR517" s="67">
        <v>0</v>
      </c>
      <c r="AS517" s="96"/>
      <c r="AT517" s="54">
        <v>3.5610635893898168</v>
      </c>
      <c r="AU517" s="54">
        <v>2.8024711915200005</v>
      </c>
      <c r="AV517" s="55">
        <v>3.5551840598572264</v>
      </c>
      <c r="AW517" s="55">
        <v>2.8024711915200005</v>
      </c>
      <c r="AX517" s="56">
        <v>6.1063589389827033E-2</v>
      </c>
      <c r="AY517" s="56">
        <v>-0.1475288084799895</v>
      </c>
      <c r="AZ517" s="56">
        <v>-8.6465219090162471E-2</v>
      </c>
      <c r="BA517" s="56">
        <v>0.20859239786981654</v>
      </c>
      <c r="BB517" s="61">
        <v>-162</v>
      </c>
      <c r="BC517" s="57">
        <v>161</v>
      </c>
      <c r="BD517" s="57">
        <v>131</v>
      </c>
      <c r="BE517" s="57">
        <v>101</v>
      </c>
      <c r="BF517" s="95">
        <v>0.61857511447929059</v>
      </c>
      <c r="BG517" s="58">
        <v>0.38316872534626306</v>
      </c>
      <c r="BH517" s="58">
        <v>0.4323197974514893</v>
      </c>
      <c r="BI517" s="58">
        <v>0.49686404422498776</v>
      </c>
      <c r="BJ517" s="57">
        <v>-162</v>
      </c>
      <c r="BK517" s="57">
        <v>160</v>
      </c>
      <c r="BL517" s="57">
        <v>131</v>
      </c>
      <c r="BM517" s="57">
        <v>101</v>
      </c>
      <c r="BN517" s="58">
        <v>0.6178678855199311</v>
      </c>
      <c r="BO517" s="58">
        <v>0.38430871086399537</v>
      </c>
      <c r="BP517" s="58">
        <v>0.4335479211666074</v>
      </c>
      <c r="BQ517" s="58">
        <v>0.49788350044424007</v>
      </c>
      <c r="BR517" s="36">
        <v>2.35</v>
      </c>
      <c r="BS517" s="36">
        <v>4.75</v>
      </c>
      <c r="BT517" s="36">
        <v>0.18898000000000001</v>
      </c>
      <c r="BU517" s="36">
        <v>0.28309000000000001</v>
      </c>
      <c r="BV517" s="36">
        <v>0.319511066466518</v>
      </c>
      <c r="BW517" s="36">
        <v>0.39707999999999999</v>
      </c>
    </row>
    <row r="518" spans="1:75" s="36" customFormat="1" ht="16.75" customHeight="1" x14ac:dyDescent="0.2">
      <c r="A518" s="36" t="s">
        <v>798</v>
      </c>
      <c r="B518" s="36">
        <v>2025020227</v>
      </c>
      <c r="C518" s="35">
        <v>45968</v>
      </c>
      <c r="D518" s="45" t="s">
        <v>6</v>
      </c>
      <c r="E518" s="36" t="s">
        <v>20</v>
      </c>
      <c r="F518" s="45">
        <v>2</v>
      </c>
      <c r="G518" s="45">
        <v>2</v>
      </c>
      <c r="H518" s="36" t="s">
        <v>8</v>
      </c>
      <c r="I518" s="36" t="s">
        <v>380</v>
      </c>
      <c r="J518" s="46" t="s">
        <v>178</v>
      </c>
      <c r="K518" s="47">
        <v>3</v>
      </c>
      <c r="L518" s="48">
        <v>0.15</v>
      </c>
      <c r="M518" s="49">
        <v>0.1</v>
      </c>
      <c r="N518" s="36">
        <v>2.94999999999999</v>
      </c>
      <c r="O518" s="36">
        <v>2.9999999999999898</v>
      </c>
      <c r="P518" s="70">
        <v>2.94999999999999</v>
      </c>
      <c r="Q518" s="36">
        <v>2.9999999999999898</v>
      </c>
      <c r="R518" s="50">
        <v>3.1085730242564726</v>
      </c>
      <c r="S518" s="50">
        <v>2.8021005361551246</v>
      </c>
      <c r="T518" s="50">
        <v>3.1085730242564726</v>
      </c>
      <c r="U518" s="50">
        <v>2.8021005361551246</v>
      </c>
      <c r="V518" s="50">
        <v>0.96</v>
      </c>
      <c r="W518" s="50">
        <v>0.95702751457800772</v>
      </c>
      <c r="X518" s="50">
        <v>0.98666666666666669</v>
      </c>
      <c r="Y518" s="50">
        <v>0.9966666666666667</v>
      </c>
      <c r="Z518" s="50">
        <v>1.04</v>
      </c>
      <c r="AA518" s="51">
        <v>0.99</v>
      </c>
      <c r="AB518" s="51">
        <v>1</v>
      </c>
      <c r="AC518" s="51">
        <v>1</v>
      </c>
      <c r="AD518" s="51">
        <v>1</v>
      </c>
      <c r="AE518" s="51">
        <v>1</v>
      </c>
      <c r="AF518" s="51">
        <v>1</v>
      </c>
      <c r="AG518" s="52">
        <v>1</v>
      </c>
      <c r="AH518" s="52">
        <v>1</v>
      </c>
      <c r="AI518" s="53">
        <v>409</v>
      </c>
      <c r="AJ518" s="53">
        <v>284</v>
      </c>
      <c r="AK518" s="51">
        <v>2.93</v>
      </c>
      <c r="AL518" s="51">
        <v>2.9567859536384709</v>
      </c>
      <c r="AM518" s="51">
        <v>2.88</v>
      </c>
      <c r="AN518" s="51">
        <v>2.8683150804232684</v>
      </c>
      <c r="AO518" s="51">
        <v>3.1314889089877487</v>
      </c>
      <c r="AP518" s="51">
        <v>3.0988932562797857</v>
      </c>
      <c r="AQ518" s="51">
        <v>2.9952000000000001</v>
      </c>
      <c r="AR518" s="67">
        <v>0</v>
      </c>
      <c r="AS518" s="96"/>
      <c r="AT518" s="54">
        <v>2.7612807552</v>
      </c>
      <c r="AU518" s="54">
        <v>3.0673094400000003</v>
      </c>
      <c r="AV518" s="55">
        <v>2.7612807552</v>
      </c>
      <c r="AW518" s="55">
        <v>3.0834011444340477</v>
      </c>
      <c r="AX518" s="56">
        <v>-0.18871924479998992</v>
      </c>
      <c r="AY518" s="56">
        <v>6.730944000001049E-2</v>
      </c>
      <c r="AZ518" s="56">
        <v>-0.12140980479997943</v>
      </c>
      <c r="BA518" s="56">
        <v>-0.25602868480000041</v>
      </c>
      <c r="BB518" s="61">
        <v>124</v>
      </c>
      <c r="BC518" s="57">
        <v>-115</v>
      </c>
      <c r="BD518" s="57">
        <v>111</v>
      </c>
      <c r="BE518" s="57">
        <v>138</v>
      </c>
      <c r="BF518" s="95">
        <v>0.44671018122104056</v>
      </c>
      <c r="BG518" s="58">
        <v>0.53381635258112814</v>
      </c>
      <c r="BH518" s="58">
        <v>0.47437490105087987</v>
      </c>
      <c r="BI518" s="58">
        <v>0.42073275347709516</v>
      </c>
      <c r="BJ518" s="57">
        <v>125</v>
      </c>
      <c r="BK518" s="57">
        <v>-116</v>
      </c>
      <c r="BL518" s="57">
        <v>109</v>
      </c>
      <c r="BM518" s="57">
        <v>136</v>
      </c>
      <c r="BN518" s="58">
        <v>0.44497526357465822</v>
      </c>
      <c r="BO518" s="58">
        <v>0.5366076559709827</v>
      </c>
      <c r="BP518" s="58">
        <v>0.47770099037759117</v>
      </c>
      <c r="BQ518" s="58">
        <v>0.42382579188723402</v>
      </c>
      <c r="BR518" s="36">
        <v>2.35</v>
      </c>
      <c r="BS518" s="36">
        <v>4.8</v>
      </c>
      <c r="BT518" s="36">
        <v>0.18562000000000001</v>
      </c>
      <c r="BU518" s="36">
        <v>0.27759</v>
      </c>
      <c r="BV518" s="36">
        <v>0.31296083338970399</v>
      </c>
      <c r="BW518" s="36">
        <v>0.39061000000000001</v>
      </c>
    </row>
    <row r="519" spans="1:75" s="36" customFormat="1" ht="16.75" customHeight="1" x14ac:dyDescent="0.2">
      <c r="A519" s="36" t="s">
        <v>799</v>
      </c>
      <c r="B519" s="36">
        <v>2025020227</v>
      </c>
      <c r="C519" s="35">
        <v>45968</v>
      </c>
      <c r="D519" s="45" t="s">
        <v>9</v>
      </c>
      <c r="E519" s="36" t="s">
        <v>30</v>
      </c>
      <c r="F519" s="45">
        <v>2</v>
      </c>
      <c r="G519" s="45">
        <v>2</v>
      </c>
      <c r="H519" s="36" t="s">
        <v>11</v>
      </c>
      <c r="I519" s="36" t="s">
        <v>348</v>
      </c>
      <c r="J519" s="46" t="s">
        <v>162</v>
      </c>
      <c r="K519" s="47">
        <v>3</v>
      </c>
      <c r="L519" s="48">
        <v>0.15</v>
      </c>
      <c r="M519" s="49">
        <v>0.1</v>
      </c>
      <c r="N519" s="36">
        <v>2.9999999999999898</v>
      </c>
      <c r="O519" s="36">
        <v>2.94999999999999</v>
      </c>
      <c r="P519" s="70">
        <v>2.9999999999999898</v>
      </c>
      <c r="Q519" s="36">
        <v>2.94999999999999</v>
      </c>
      <c r="R519" s="50">
        <v>2.9091252094110498</v>
      </c>
      <c r="S519" s="50">
        <v>3.1721226434306065</v>
      </c>
      <c r="T519" s="50">
        <v>2.9091252094110498</v>
      </c>
      <c r="U519" s="50">
        <v>3.1721226434306065</v>
      </c>
      <c r="V519" s="50">
        <v>1.0275000000000001</v>
      </c>
      <c r="W519" s="50">
        <v>1.0328904656929507</v>
      </c>
      <c r="X519" s="50">
        <v>0.96</v>
      </c>
      <c r="Y519" s="50">
        <v>0.97666666666666668</v>
      </c>
      <c r="Z519" s="50">
        <v>1.0049999999999999</v>
      </c>
      <c r="AA519" s="51">
        <v>1</v>
      </c>
      <c r="AB519" s="51">
        <v>1</v>
      </c>
      <c r="AC519" s="51">
        <v>1</v>
      </c>
      <c r="AD519" s="51">
        <v>1</v>
      </c>
      <c r="AE519" s="51">
        <v>1</v>
      </c>
      <c r="AF519" s="51">
        <v>1</v>
      </c>
      <c r="AG519" s="52">
        <v>1</v>
      </c>
      <c r="AH519" s="52">
        <v>1</v>
      </c>
      <c r="AI519" s="53">
        <v>420</v>
      </c>
      <c r="AJ519" s="53">
        <v>352</v>
      </c>
      <c r="AK519" s="51">
        <v>2.99</v>
      </c>
      <c r="AL519" s="51">
        <v>2.9778687814116576</v>
      </c>
      <c r="AM519" s="51">
        <v>2.96</v>
      </c>
      <c r="AN519" s="51">
        <v>2.9918183965145908</v>
      </c>
      <c r="AO519" s="51">
        <v>3.030075341910512</v>
      </c>
      <c r="AP519" s="51">
        <v>3.0537615291210991</v>
      </c>
      <c r="AQ519" s="51">
        <v>2.9747999999999997</v>
      </c>
      <c r="AR519" s="67">
        <v>0</v>
      </c>
      <c r="AS519" s="96"/>
      <c r="AT519" s="54">
        <v>3.0673094400000003</v>
      </c>
      <c r="AU519" s="54">
        <v>2.7612807552</v>
      </c>
      <c r="AV519" s="55">
        <v>3.0834011444340477</v>
      </c>
      <c r="AW519" s="55">
        <v>2.7612807552</v>
      </c>
      <c r="AX519" s="56">
        <v>6.730944000001049E-2</v>
      </c>
      <c r="AY519" s="56">
        <v>-0.18871924479998992</v>
      </c>
      <c r="AZ519" s="56">
        <v>-0.12140980479997943</v>
      </c>
      <c r="BA519" s="56">
        <v>0.25602868480000041</v>
      </c>
      <c r="BB519" s="61">
        <v>-124</v>
      </c>
      <c r="BC519" s="57">
        <v>115</v>
      </c>
      <c r="BD519" s="57">
        <v>-111</v>
      </c>
      <c r="BE519" s="57">
        <v>-138</v>
      </c>
      <c r="BF519" s="95">
        <v>0.55328981877895944</v>
      </c>
      <c r="BG519" s="58">
        <v>0.4661836474188718</v>
      </c>
      <c r="BH519" s="58">
        <v>0.52562509894912013</v>
      </c>
      <c r="BI519" s="58">
        <v>0.57926724652290484</v>
      </c>
      <c r="BJ519" s="57">
        <v>-125</v>
      </c>
      <c r="BK519" s="57">
        <v>116</v>
      </c>
      <c r="BL519" s="57">
        <v>-109</v>
      </c>
      <c r="BM519" s="57">
        <v>-136</v>
      </c>
      <c r="BN519" s="58">
        <v>0.55502473642534178</v>
      </c>
      <c r="BO519" s="58">
        <v>0.46339234402901724</v>
      </c>
      <c r="BP519" s="58">
        <v>0.52229900962240883</v>
      </c>
      <c r="BQ519" s="58">
        <v>0.57617420811276598</v>
      </c>
      <c r="BR519" s="36">
        <v>2.35</v>
      </c>
      <c r="BS519" s="36">
        <v>4.8499999999999996</v>
      </c>
      <c r="BT519" s="36">
        <v>0.18140999999999999</v>
      </c>
      <c r="BU519" s="36">
        <v>0.26978000000000002</v>
      </c>
      <c r="BV519" s="36">
        <v>0.30353968361124201</v>
      </c>
      <c r="BW519" s="36">
        <v>0.38100000000000001</v>
      </c>
    </row>
    <row r="520" spans="1:75" s="36" customFormat="1" ht="16.75" customHeight="1" x14ac:dyDescent="0.2">
      <c r="A520" s="36" t="s">
        <v>800</v>
      </c>
      <c r="B520" s="36">
        <v>2025020229</v>
      </c>
      <c r="C520" s="35">
        <v>45968</v>
      </c>
      <c r="D520" s="45" t="s">
        <v>6</v>
      </c>
      <c r="E520" s="36" t="s">
        <v>14</v>
      </c>
      <c r="F520" s="45">
        <v>1</v>
      </c>
      <c r="G520" s="45">
        <v>1</v>
      </c>
      <c r="H520" s="36" t="s">
        <v>46</v>
      </c>
      <c r="I520" s="36" t="s">
        <v>328</v>
      </c>
      <c r="J520" s="46" t="s">
        <v>155</v>
      </c>
      <c r="K520" s="47">
        <v>3</v>
      </c>
      <c r="L520" s="48">
        <v>0.15</v>
      </c>
      <c r="M520" s="49">
        <v>0.1</v>
      </c>
      <c r="N520" s="36">
        <v>2.7499999999999898</v>
      </c>
      <c r="O520" s="36">
        <v>3.19999999999999</v>
      </c>
      <c r="P520" s="70">
        <v>2.7499999999999898</v>
      </c>
      <c r="Q520" s="36">
        <v>3.19999999999999</v>
      </c>
      <c r="R520" s="50">
        <v>2.8081801385787175</v>
      </c>
      <c r="S520" s="50">
        <v>3.603872726632801</v>
      </c>
      <c r="T520" s="50">
        <v>2.8081801385787175</v>
      </c>
      <c r="U520" s="50">
        <v>3.603872726632801</v>
      </c>
      <c r="V520" s="50">
        <v>0.95</v>
      </c>
      <c r="W520" s="50">
        <v>0.95302926576458757</v>
      </c>
      <c r="X520" s="50">
        <v>1.0485168582564408</v>
      </c>
      <c r="Y520" s="50">
        <v>0.88159640434771724</v>
      </c>
      <c r="Z520" s="50">
        <v>0.96</v>
      </c>
      <c r="AA520" s="51">
        <v>1</v>
      </c>
      <c r="AB520" s="51">
        <v>1</v>
      </c>
      <c r="AC520" s="51">
        <v>1</v>
      </c>
      <c r="AD520" s="51">
        <v>1</v>
      </c>
      <c r="AE520" s="51">
        <v>1</v>
      </c>
      <c r="AF520" s="51">
        <v>1</v>
      </c>
      <c r="AG520" s="52">
        <v>1</v>
      </c>
      <c r="AH520" s="52">
        <v>1</v>
      </c>
      <c r="AI520" s="53">
        <v>432</v>
      </c>
      <c r="AJ520" s="53">
        <v>390</v>
      </c>
      <c r="AK520" s="51">
        <v>2.6366558190614962</v>
      </c>
      <c r="AL520" s="51">
        <v>2.6623844669890797</v>
      </c>
      <c r="AM520" s="51">
        <v>3.4033775724504087</v>
      </c>
      <c r="AN520" s="51">
        <v>3.4334518455777676</v>
      </c>
      <c r="AO520" s="51">
        <v>3.371133906975337</v>
      </c>
      <c r="AP520" s="51">
        <v>3.3844214935641599</v>
      </c>
      <c r="AQ520" s="51">
        <v>3.2672424695523921</v>
      </c>
      <c r="AR520" s="67">
        <v>0.03</v>
      </c>
      <c r="AS520" s="96"/>
      <c r="AT520" s="54">
        <v>2.6038221884822135</v>
      </c>
      <c r="AU520" s="54">
        <v>2.9886478955274436</v>
      </c>
      <c r="AV520" s="55">
        <v>2.5738221884822137</v>
      </c>
      <c r="AW520" s="55">
        <v>3.0219735983897693</v>
      </c>
      <c r="AX520" s="56">
        <v>-0.14617781151777631</v>
      </c>
      <c r="AY520" s="56">
        <v>-0.21135210447254638</v>
      </c>
      <c r="AZ520" s="56">
        <v>-0.35752991599032269</v>
      </c>
      <c r="BA520" s="56">
        <v>6.5174292954770063E-2</v>
      </c>
      <c r="BB520" s="61">
        <v>131</v>
      </c>
      <c r="BC520" s="57">
        <v>103</v>
      </c>
      <c r="BD520" s="57">
        <v>134</v>
      </c>
      <c r="BE520" s="57">
        <v>163</v>
      </c>
      <c r="BF520" s="95">
        <v>0.43293939437409812</v>
      </c>
      <c r="BG520" s="58">
        <v>0.49296570855891697</v>
      </c>
      <c r="BH520" s="58">
        <v>0.4281925527442616</v>
      </c>
      <c r="BI520" s="58">
        <v>0.37968561579694537</v>
      </c>
      <c r="BJ520" s="57">
        <v>136</v>
      </c>
      <c r="BK520" s="57">
        <v>102</v>
      </c>
      <c r="BL520" s="57">
        <v>132</v>
      </c>
      <c r="BM520" s="57">
        <v>162</v>
      </c>
      <c r="BN520" s="58">
        <v>0.4231824461749204</v>
      </c>
      <c r="BO520" s="58">
        <v>0.49453497798589141</v>
      </c>
      <c r="BP520" s="58">
        <v>0.43014730872049645</v>
      </c>
      <c r="BQ520" s="58">
        <v>0.38154095148554457</v>
      </c>
      <c r="BR520" s="36">
        <v>2.35</v>
      </c>
      <c r="BS520" s="36">
        <v>4.9000000000000004</v>
      </c>
      <c r="BT520" s="36">
        <v>0.1784</v>
      </c>
      <c r="BU520" s="36">
        <v>0.26546999999999998</v>
      </c>
      <c r="BV520" s="36">
        <v>0.29886856177877802</v>
      </c>
      <c r="BW520" s="36">
        <v>0.37722</v>
      </c>
    </row>
    <row r="521" spans="1:75" s="36" customFormat="1" ht="16.75" customHeight="1" x14ac:dyDescent="0.2">
      <c r="A521" s="36" t="s">
        <v>801</v>
      </c>
      <c r="B521" s="36">
        <v>2025020229</v>
      </c>
      <c r="C521" s="35">
        <v>45968</v>
      </c>
      <c r="D521" s="45" t="s">
        <v>9</v>
      </c>
      <c r="E521" s="36" t="s">
        <v>22</v>
      </c>
      <c r="F521" s="45">
        <v>1</v>
      </c>
      <c r="G521" s="45">
        <v>1</v>
      </c>
      <c r="H521" s="36" t="s">
        <v>47</v>
      </c>
      <c r="I521" s="36" t="s">
        <v>320</v>
      </c>
      <c r="J521" s="46" t="s">
        <v>151</v>
      </c>
      <c r="K521" s="47">
        <v>3</v>
      </c>
      <c r="L521" s="48">
        <v>0.15</v>
      </c>
      <c r="M521" s="49">
        <v>0.1</v>
      </c>
      <c r="N521" s="36">
        <v>3.19999999999999</v>
      </c>
      <c r="O521" s="36">
        <v>2.7499999999999898</v>
      </c>
      <c r="P521" s="70">
        <v>3.19999999999999</v>
      </c>
      <c r="Q521" s="36">
        <v>2.7499999999999898</v>
      </c>
      <c r="R521" s="50">
        <v>2.8005954407568825</v>
      </c>
      <c r="S521" s="50">
        <v>3.3501804009088443</v>
      </c>
      <c r="T521" s="50">
        <v>2.8005954407568825</v>
      </c>
      <c r="U521" s="50">
        <v>3.3501804009088443</v>
      </c>
      <c r="V521" s="50">
        <v>1.048</v>
      </c>
      <c r="W521" s="50">
        <v>1.0491546019013618</v>
      </c>
      <c r="X521" s="50">
        <v>1.1344591908168029</v>
      </c>
      <c r="Y521" s="50">
        <v>0.87888527302049868</v>
      </c>
      <c r="Z521" s="50">
        <v>0.98</v>
      </c>
      <c r="AA521" s="51">
        <v>1</v>
      </c>
      <c r="AB521" s="51">
        <v>1</v>
      </c>
      <c r="AC521" s="51">
        <v>1</v>
      </c>
      <c r="AD521" s="51">
        <v>1</v>
      </c>
      <c r="AE521" s="51">
        <v>1</v>
      </c>
      <c r="AF521" s="51">
        <v>1</v>
      </c>
      <c r="AG521" s="52">
        <v>1</v>
      </c>
      <c r="AH521" s="52">
        <v>1</v>
      </c>
      <c r="AI521" s="53">
        <v>431</v>
      </c>
      <c r="AJ521" s="53">
        <v>389</v>
      </c>
      <c r="AK521" s="51">
        <v>2.6447892130431518</v>
      </c>
      <c r="AL521" s="51">
        <v>2.668160147200211</v>
      </c>
      <c r="AM521" s="51">
        <v>3.1455505747693224</v>
      </c>
      <c r="AN521" s="51">
        <v>3.1762450486902507</v>
      </c>
      <c r="AO521" s="51">
        <v>3.0226097893804309</v>
      </c>
      <c r="AP521" s="51">
        <v>3.0616948399069663</v>
      </c>
      <c r="AQ521" s="51">
        <v>3.0826395632739358</v>
      </c>
      <c r="AR521" s="67">
        <v>-0.03</v>
      </c>
      <c r="AS521" s="96"/>
      <c r="AT521" s="54">
        <v>2.9886478955274436</v>
      </c>
      <c r="AU521" s="54">
        <v>2.6038221884822135</v>
      </c>
      <c r="AV521" s="55">
        <v>3.0219735983897693</v>
      </c>
      <c r="AW521" s="55">
        <v>2.5738221884822137</v>
      </c>
      <c r="AX521" s="56">
        <v>-0.21135210447254638</v>
      </c>
      <c r="AY521" s="56">
        <v>-0.14617781151777631</v>
      </c>
      <c r="AZ521" s="56">
        <v>-0.35752991599032269</v>
      </c>
      <c r="BA521" s="56">
        <v>-6.5174292954770063E-2</v>
      </c>
      <c r="BB521" s="61">
        <v>-131</v>
      </c>
      <c r="BC521" s="57">
        <v>-103</v>
      </c>
      <c r="BD521" s="57">
        <v>-134</v>
      </c>
      <c r="BE521" s="57">
        <v>-163</v>
      </c>
      <c r="BF521" s="95">
        <v>0.56706060562590188</v>
      </c>
      <c r="BG521" s="58">
        <v>0.50703429144108303</v>
      </c>
      <c r="BH521" s="58">
        <v>0.5718074472557384</v>
      </c>
      <c r="BI521" s="58">
        <v>0.62031438420305463</v>
      </c>
      <c r="BJ521" s="57">
        <v>-136</v>
      </c>
      <c r="BK521" s="57">
        <v>-102</v>
      </c>
      <c r="BL521" s="57">
        <v>-132</v>
      </c>
      <c r="BM521" s="57">
        <v>-162</v>
      </c>
      <c r="BN521" s="58">
        <v>0.5768175538250796</v>
      </c>
      <c r="BO521" s="58">
        <v>0.50546502201410859</v>
      </c>
      <c r="BP521" s="58">
        <v>0.56985269127950355</v>
      </c>
      <c r="BQ521" s="58">
        <v>0.61845904851445543</v>
      </c>
      <c r="BR521" s="36">
        <v>2.35</v>
      </c>
      <c r="BS521" s="36">
        <v>4.95</v>
      </c>
      <c r="BT521" s="36">
        <v>0.17258000000000001</v>
      </c>
      <c r="BU521" s="36">
        <v>0.25769999999999998</v>
      </c>
      <c r="BV521" s="36">
        <v>0.29001001586783498</v>
      </c>
      <c r="BW521" s="36">
        <v>0.36910999999999999</v>
      </c>
    </row>
    <row r="522" spans="1:75" s="36" customFormat="1" ht="16.75" customHeight="1" x14ac:dyDescent="0.2">
      <c r="A522" s="36" t="s">
        <v>802</v>
      </c>
      <c r="B522" s="36">
        <v>2025020230</v>
      </c>
      <c r="C522" s="35">
        <v>45968</v>
      </c>
      <c r="D522" s="45" t="s">
        <v>6</v>
      </c>
      <c r="E522" s="36" t="s">
        <v>16</v>
      </c>
      <c r="F522" s="45">
        <v>2</v>
      </c>
      <c r="G522" s="45">
        <v>1</v>
      </c>
      <c r="H522" s="36" t="s">
        <v>44</v>
      </c>
      <c r="I522" s="36" t="s">
        <v>316</v>
      </c>
      <c r="J522" s="46" t="s">
        <v>199</v>
      </c>
      <c r="K522" s="47">
        <v>3</v>
      </c>
      <c r="L522" s="48">
        <v>0.15</v>
      </c>
      <c r="M522" s="49">
        <v>0.1</v>
      </c>
      <c r="N522" s="36">
        <v>3.4999999999999898</v>
      </c>
      <c r="O522" s="36">
        <v>2.6499999999999901</v>
      </c>
      <c r="P522" s="70">
        <v>3.4999999999999898</v>
      </c>
      <c r="Q522" s="36">
        <v>2.6499999999999901</v>
      </c>
      <c r="R522" s="50">
        <v>3.0051447904350677</v>
      </c>
      <c r="S522" s="50">
        <v>2.9930122093542617</v>
      </c>
      <c r="T522" s="50">
        <v>3.0051447904350677</v>
      </c>
      <c r="U522" s="50">
        <v>2.9930122093542617</v>
      </c>
      <c r="V522" s="50">
        <v>0.96</v>
      </c>
      <c r="W522" s="50">
        <v>0.96305398776725637</v>
      </c>
      <c r="X522" s="50">
        <v>1.2033333333333334</v>
      </c>
      <c r="Y522" s="50">
        <v>0.90000659621257606</v>
      </c>
      <c r="Z522" s="50">
        <v>0.96689205374015352</v>
      </c>
      <c r="AA522" s="51">
        <v>1</v>
      </c>
      <c r="AB522" s="51">
        <v>1</v>
      </c>
      <c r="AC522" s="51">
        <v>1</v>
      </c>
      <c r="AD522" s="51">
        <v>1</v>
      </c>
      <c r="AE522" s="51">
        <v>1</v>
      </c>
      <c r="AF522" s="51">
        <v>1</v>
      </c>
      <c r="AG522" s="52">
        <v>1</v>
      </c>
      <c r="AH522" s="52">
        <v>1</v>
      </c>
      <c r="AI522" s="53">
        <v>424</v>
      </c>
      <c r="AJ522" s="53">
        <v>382</v>
      </c>
      <c r="AK522" s="51">
        <v>3.05</v>
      </c>
      <c r="AL522" s="51">
        <v>3.04327171856526</v>
      </c>
      <c r="AM522" s="51">
        <v>2.79</v>
      </c>
      <c r="AN522" s="51">
        <v>2.8204518314031395</v>
      </c>
      <c r="AO522" s="51">
        <v>2.7571304567579262</v>
      </c>
      <c r="AP522" s="51">
        <v>2.7776488465400218</v>
      </c>
      <c r="AQ522" s="51">
        <v>2.6976288299350282</v>
      </c>
      <c r="AR522" s="67">
        <v>0</v>
      </c>
      <c r="AS522" s="96"/>
      <c r="AT522" s="54">
        <v>3.5409767999999993</v>
      </c>
      <c r="AU522" s="54">
        <v>2.4751667769321699</v>
      </c>
      <c r="AV522" s="55">
        <v>3.5409767999999993</v>
      </c>
      <c r="AW522" s="55">
        <v>2.4702538723004781</v>
      </c>
      <c r="AX522" s="56">
        <v>4.0976800000009472E-2</v>
      </c>
      <c r="AY522" s="56">
        <v>-0.17483322306782023</v>
      </c>
      <c r="AZ522" s="56">
        <v>-0.13385642306781076</v>
      </c>
      <c r="BA522" s="56">
        <v>0.2158100230678297</v>
      </c>
      <c r="BB522" s="61">
        <v>-200</v>
      </c>
      <c r="BC522" s="57">
        <v>-129</v>
      </c>
      <c r="BD522" s="57">
        <v>-102</v>
      </c>
      <c r="BE522" s="57">
        <v>124</v>
      </c>
      <c r="BF522" s="95">
        <v>0.66647314344332798</v>
      </c>
      <c r="BG522" s="58">
        <v>0.56343996328222912</v>
      </c>
      <c r="BH522" s="58">
        <v>0.50530833960553223</v>
      </c>
      <c r="BI522" s="58">
        <v>0.44593077704347373</v>
      </c>
      <c r="BJ522" s="57">
        <v>-200</v>
      </c>
      <c r="BK522" s="57">
        <v>-129</v>
      </c>
      <c r="BL522" s="57">
        <v>-102</v>
      </c>
      <c r="BM522" s="57">
        <v>125</v>
      </c>
      <c r="BN522" s="58">
        <v>0.6670710570171221</v>
      </c>
      <c r="BO522" s="58">
        <v>0.56256812606505235</v>
      </c>
      <c r="BP522" s="58">
        <v>0.50427682058162759</v>
      </c>
      <c r="BQ522" s="58">
        <v>0.4449820592830992</v>
      </c>
      <c r="BR522" s="36">
        <v>2.35</v>
      </c>
      <c r="BS522" s="36">
        <v>5</v>
      </c>
      <c r="BT522" s="36">
        <v>0.16854</v>
      </c>
      <c r="BU522" s="36">
        <v>0.25163000000000002</v>
      </c>
      <c r="BV522" s="36">
        <v>0.282803421108825</v>
      </c>
      <c r="BW522" s="36">
        <v>0.36186000000000001</v>
      </c>
    </row>
    <row r="523" spans="1:75" s="36" customFormat="1" ht="16.75" customHeight="1" x14ac:dyDescent="0.2">
      <c r="A523" s="36" t="s">
        <v>803</v>
      </c>
      <c r="B523" s="36">
        <v>2025020230</v>
      </c>
      <c r="C523" s="35">
        <v>45968</v>
      </c>
      <c r="D523" s="45" t="s">
        <v>9</v>
      </c>
      <c r="E523" s="36" t="s">
        <v>40</v>
      </c>
      <c r="F523" s="45">
        <v>1</v>
      </c>
      <c r="G523" s="45">
        <v>2</v>
      </c>
      <c r="H523" s="36" t="s">
        <v>45</v>
      </c>
      <c r="I523" s="36" t="s">
        <v>526</v>
      </c>
      <c r="J523" s="46" t="s">
        <v>182</v>
      </c>
      <c r="K523" s="47">
        <v>3</v>
      </c>
      <c r="L523" s="48">
        <v>0.15</v>
      </c>
      <c r="M523" s="49">
        <v>0.1</v>
      </c>
      <c r="N523" s="36">
        <v>2.6499999999999901</v>
      </c>
      <c r="O523" s="36">
        <v>3.4999999999999898</v>
      </c>
      <c r="P523" s="70">
        <v>2.6499999999999901</v>
      </c>
      <c r="Q523" s="36">
        <v>3.4999999999999898</v>
      </c>
      <c r="R523" s="50">
        <v>2.853037387095867</v>
      </c>
      <c r="S523" s="50">
        <v>3.5569090798264247</v>
      </c>
      <c r="T523" s="50">
        <v>2.853037387095867</v>
      </c>
      <c r="U523" s="50">
        <v>3.5569090798264247</v>
      </c>
      <c r="V523" s="50">
        <v>1.0349999999999999</v>
      </c>
      <c r="W523" s="50">
        <v>1.0329456510400874</v>
      </c>
      <c r="X523" s="50">
        <v>0.93</v>
      </c>
      <c r="Y523" s="50">
        <v>1.0166666666666666</v>
      </c>
      <c r="Z523" s="50">
        <v>1.0049999999999999</v>
      </c>
      <c r="AA523" s="51">
        <v>0.98499999999999999</v>
      </c>
      <c r="AB523" s="51">
        <v>1</v>
      </c>
      <c r="AC523" s="51">
        <v>1</v>
      </c>
      <c r="AD523" s="51">
        <v>1</v>
      </c>
      <c r="AE523" s="51">
        <v>1</v>
      </c>
      <c r="AF523" s="51">
        <v>1</v>
      </c>
      <c r="AG523" s="52">
        <v>1</v>
      </c>
      <c r="AH523" s="52">
        <v>1</v>
      </c>
      <c r="AI523" s="53">
        <v>434</v>
      </c>
      <c r="AJ523" s="53">
        <v>353</v>
      </c>
      <c r="AK523" s="51">
        <v>2.7000197886377282</v>
      </c>
      <c r="AL523" s="51">
        <v>2.7229724284064489</v>
      </c>
      <c r="AM523" s="51">
        <v>3.61</v>
      </c>
      <c r="AN523" s="51">
        <v>3.6020363619739637</v>
      </c>
      <c r="AO523" s="51">
        <v>3.5618935738511373</v>
      </c>
      <c r="AP523" s="51">
        <v>3.5638135815573002</v>
      </c>
      <c r="AQ523" s="51">
        <v>3.6280499999999996</v>
      </c>
      <c r="AR523" s="67">
        <v>0</v>
      </c>
      <c r="AS523" s="96"/>
      <c r="AT523" s="54">
        <v>2.4751667769321699</v>
      </c>
      <c r="AU523" s="54">
        <v>3.5409767999999993</v>
      </c>
      <c r="AV523" s="55">
        <v>2.4702538723004781</v>
      </c>
      <c r="AW523" s="55">
        <v>3.5409767999999993</v>
      </c>
      <c r="AX523" s="56">
        <v>-0.17483322306782023</v>
      </c>
      <c r="AY523" s="56">
        <v>4.0976800000009472E-2</v>
      </c>
      <c r="AZ523" s="56">
        <v>-0.13385642306781076</v>
      </c>
      <c r="BA523" s="56">
        <v>-0.2158100230678297</v>
      </c>
      <c r="BB523" s="61">
        <v>200</v>
      </c>
      <c r="BC523" s="57">
        <v>129</v>
      </c>
      <c r="BD523" s="57">
        <v>102</v>
      </c>
      <c r="BE523" s="57">
        <v>-124</v>
      </c>
      <c r="BF523" s="95">
        <v>0.33352685655667202</v>
      </c>
      <c r="BG523" s="58">
        <v>0.43656003671777088</v>
      </c>
      <c r="BH523" s="58">
        <v>0.49469166039446782</v>
      </c>
      <c r="BI523" s="58">
        <v>0.55406922295652627</v>
      </c>
      <c r="BJ523" s="57">
        <v>200</v>
      </c>
      <c r="BK523" s="57">
        <v>129</v>
      </c>
      <c r="BL523" s="57">
        <v>102</v>
      </c>
      <c r="BM523" s="57">
        <v>-125</v>
      </c>
      <c r="BN523" s="58">
        <v>0.3329289429828779</v>
      </c>
      <c r="BO523" s="58">
        <v>0.43743187393494765</v>
      </c>
      <c r="BP523" s="58">
        <v>0.49572317941837241</v>
      </c>
      <c r="BQ523" s="58">
        <v>0.5550179407169008</v>
      </c>
      <c r="BR523" s="36">
        <v>2.4</v>
      </c>
      <c r="BS523" s="36">
        <v>2.4</v>
      </c>
      <c r="BT523" s="36">
        <v>0.49229000000000001</v>
      </c>
      <c r="BU523" s="36">
        <v>0.64400999999999997</v>
      </c>
      <c r="BV523" s="36">
        <v>0.71514552541281196</v>
      </c>
      <c r="BW523" s="36">
        <v>0.74348000000000003</v>
      </c>
    </row>
    <row r="524" spans="1:75" s="36" customFormat="1" ht="16.75" customHeight="1" x14ac:dyDescent="0.2">
      <c r="A524" s="36" t="s">
        <v>805</v>
      </c>
      <c r="B524" s="36">
        <v>2025020231</v>
      </c>
      <c r="C524" s="35">
        <v>45969</v>
      </c>
      <c r="D524" s="45" t="s">
        <v>6</v>
      </c>
      <c r="E524" s="36" t="s">
        <v>21</v>
      </c>
      <c r="F524" s="45">
        <v>1</v>
      </c>
      <c r="G524" s="45">
        <v>1</v>
      </c>
      <c r="H524" s="36" t="s">
        <v>46</v>
      </c>
      <c r="I524" s="36" t="s">
        <v>336</v>
      </c>
      <c r="J524" s="46" t="s">
        <v>232</v>
      </c>
      <c r="K524" s="47">
        <v>3</v>
      </c>
      <c r="L524" s="48">
        <v>0.15</v>
      </c>
      <c r="M524" s="49">
        <v>0.1</v>
      </c>
      <c r="N524" s="36">
        <v>2.69999999999999</v>
      </c>
      <c r="O524" s="36">
        <v>3.5499999999999901</v>
      </c>
      <c r="P524" s="70">
        <v>2.69999999999999</v>
      </c>
      <c r="Q524" s="36">
        <v>3.5499999999999901</v>
      </c>
      <c r="R524" s="50">
        <v>2.9039242650087957</v>
      </c>
      <c r="S524" s="50">
        <v>3.2616809880880764</v>
      </c>
      <c r="T524" s="50">
        <v>2.9039242650087957</v>
      </c>
      <c r="U524" s="50">
        <v>3.2616809880880764</v>
      </c>
      <c r="V524" s="50">
        <v>0.95</v>
      </c>
      <c r="W524" s="50">
        <v>0.95302926576458757</v>
      </c>
      <c r="X524" s="50">
        <v>0.94755342853329749</v>
      </c>
      <c r="Y524" s="50">
        <v>1.0480932680073634</v>
      </c>
      <c r="Z524" s="50">
        <v>1.01</v>
      </c>
      <c r="AA524" s="51">
        <v>0.98</v>
      </c>
      <c r="AB524" s="51">
        <v>1.02</v>
      </c>
      <c r="AC524" s="51">
        <v>1</v>
      </c>
      <c r="AD524" s="51">
        <v>1</v>
      </c>
      <c r="AE524" s="51">
        <v>1</v>
      </c>
      <c r="AF524" s="51">
        <v>1</v>
      </c>
      <c r="AG524" s="52">
        <v>1</v>
      </c>
      <c r="AH524" s="52">
        <v>1</v>
      </c>
      <c r="AI524" s="53">
        <v>445</v>
      </c>
      <c r="AJ524" s="53">
        <v>403</v>
      </c>
      <c r="AK524" s="51">
        <v>2.92</v>
      </c>
      <c r="AL524" s="51">
        <v>2.9175886397513189</v>
      </c>
      <c r="AM524" s="51">
        <v>3.2158323315318929</v>
      </c>
      <c r="AN524" s="51">
        <v>3.2227096300153204</v>
      </c>
      <c r="AO524" s="51">
        <v>3.3632644854183242</v>
      </c>
      <c r="AP524" s="51">
        <v>3.3529194823009192</v>
      </c>
      <c r="AQ524" s="51">
        <v>3.2479906548472117</v>
      </c>
      <c r="AR524" s="67">
        <v>0</v>
      </c>
      <c r="AS524" s="96"/>
      <c r="AT524" s="54">
        <v>2.652190857753816</v>
      </c>
      <c r="AU524" s="54">
        <v>3.5661715631701627</v>
      </c>
      <c r="AV524" s="55">
        <v>2.652190857753816</v>
      </c>
      <c r="AW524" s="55">
        <v>3.5701004834635013</v>
      </c>
      <c r="AX524" s="56">
        <v>-4.7809142246173941E-2</v>
      </c>
      <c r="AY524" s="56">
        <v>1.6171563170172654E-2</v>
      </c>
      <c r="AZ524" s="56">
        <v>-3.1637579076001288E-2</v>
      </c>
      <c r="BA524" s="56">
        <v>-6.3980705416346595E-2</v>
      </c>
      <c r="BB524" s="61">
        <v>179</v>
      </c>
      <c r="BC524" s="57">
        <v>-146</v>
      </c>
      <c r="BD524" s="57">
        <v>-118</v>
      </c>
      <c r="BE524" s="57">
        <v>109</v>
      </c>
      <c r="BF524" s="95">
        <v>0.35806703501494946</v>
      </c>
      <c r="BG524" s="58">
        <v>0.59362906826142081</v>
      </c>
      <c r="BH524" s="58">
        <v>0.54077813935855956</v>
      </c>
      <c r="BI524" s="58">
        <v>0.47854464197577162</v>
      </c>
      <c r="BJ524" s="57">
        <v>180</v>
      </c>
      <c r="BK524" s="57">
        <v>-147</v>
      </c>
      <c r="BL524" s="57">
        <v>-118</v>
      </c>
      <c r="BM524" s="57">
        <v>109</v>
      </c>
      <c r="BN524" s="58">
        <v>0.35757511267150743</v>
      </c>
      <c r="BO524" s="58">
        <v>0.59445707724440366</v>
      </c>
      <c r="BP524" s="58">
        <v>0.54172678037429134</v>
      </c>
      <c r="BQ524" s="58">
        <v>0.47939757870234212</v>
      </c>
      <c r="BR524" s="36">
        <v>2.4</v>
      </c>
      <c r="BS524" s="36">
        <v>2.4500000000000002</v>
      </c>
      <c r="BT524" s="36">
        <v>0.48884</v>
      </c>
      <c r="BU524" s="36">
        <v>0.63568999999999998</v>
      </c>
      <c r="BV524" s="36">
        <v>0.70648706920503601</v>
      </c>
      <c r="BW524" s="36">
        <v>0.7359</v>
      </c>
    </row>
    <row r="525" spans="1:75" s="36" customFormat="1" ht="16.75" customHeight="1" x14ac:dyDescent="0.2">
      <c r="A525" s="36" t="s">
        <v>806</v>
      </c>
      <c r="B525" s="36">
        <v>2025020231</v>
      </c>
      <c r="C525" s="35">
        <v>45969</v>
      </c>
      <c r="D525" s="45" t="s">
        <v>9</v>
      </c>
      <c r="E525" s="36" t="s">
        <v>4</v>
      </c>
      <c r="F525" s="45">
        <v>1</v>
      </c>
      <c r="G525" s="45">
        <v>1</v>
      </c>
      <c r="H525" s="36" t="s">
        <v>47</v>
      </c>
      <c r="I525" s="36" t="s">
        <v>415</v>
      </c>
      <c r="J525" s="46" t="s">
        <v>174</v>
      </c>
      <c r="K525" s="47">
        <v>3</v>
      </c>
      <c r="L525" s="48">
        <v>0.15</v>
      </c>
      <c r="M525" s="49">
        <v>0.1</v>
      </c>
      <c r="N525" s="36">
        <v>3.5499999999999901</v>
      </c>
      <c r="O525" s="36">
        <v>2.69999999999999</v>
      </c>
      <c r="P525" s="70">
        <v>3.5499999999999901</v>
      </c>
      <c r="Q525" s="36">
        <v>2.69999999999999</v>
      </c>
      <c r="R525" s="50">
        <v>3.0640452527488797</v>
      </c>
      <c r="S525" s="50">
        <v>3.0000926012550932</v>
      </c>
      <c r="T525" s="50">
        <v>3.0640452527488797</v>
      </c>
      <c r="U525" s="50">
        <v>3.0000926012550932</v>
      </c>
      <c r="V525" s="50">
        <v>1.048</v>
      </c>
      <c r="W525" s="50">
        <v>1.0491546019013618</v>
      </c>
      <c r="X525" s="50">
        <v>1.0719441105106309</v>
      </c>
      <c r="Y525" s="50">
        <v>0.97333333333333327</v>
      </c>
      <c r="Z525" s="50">
        <v>0.99</v>
      </c>
      <c r="AA525" s="51">
        <v>0.98</v>
      </c>
      <c r="AB525" s="51">
        <v>1.04</v>
      </c>
      <c r="AC525" s="51">
        <v>1</v>
      </c>
      <c r="AD525" s="51">
        <v>1</v>
      </c>
      <c r="AE525" s="51">
        <v>1</v>
      </c>
      <c r="AF525" s="51">
        <v>1</v>
      </c>
      <c r="AG525" s="52">
        <v>1</v>
      </c>
      <c r="AH525" s="52">
        <v>1</v>
      </c>
      <c r="AI525" s="53">
        <v>439</v>
      </c>
      <c r="AJ525" s="53">
        <v>354</v>
      </c>
      <c r="AK525" s="51">
        <v>3.1442798040220903</v>
      </c>
      <c r="AL525" s="51">
        <v>3.1322446213311084</v>
      </c>
      <c r="AM525" s="51">
        <v>2.8426602855998926</v>
      </c>
      <c r="AN525" s="51">
        <v>2.8662751329481724</v>
      </c>
      <c r="AO525" s="51">
        <v>2.8263437517021082</v>
      </c>
      <c r="AP525" s="51">
        <v>2.847905940233173</v>
      </c>
      <c r="AQ525" s="51">
        <v>2.8142336827438936</v>
      </c>
      <c r="AR525" s="67">
        <v>0</v>
      </c>
      <c r="AS525" s="96"/>
      <c r="AT525" s="54">
        <v>3.5661715631701627</v>
      </c>
      <c r="AU525" s="54">
        <v>2.652190857753816</v>
      </c>
      <c r="AV525" s="55">
        <v>3.5701004834635013</v>
      </c>
      <c r="AW525" s="55">
        <v>2.652190857753816</v>
      </c>
      <c r="AX525" s="56">
        <v>1.6171563170172654E-2</v>
      </c>
      <c r="AY525" s="56">
        <v>-4.7809142246173941E-2</v>
      </c>
      <c r="AZ525" s="56">
        <v>-3.1637579076001288E-2</v>
      </c>
      <c r="BA525" s="56">
        <v>6.3980705416346595E-2</v>
      </c>
      <c r="BB525" s="61">
        <v>-179</v>
      </c>
      <c r="BC525" s="57">
        <v>146</v>
      </c>
      <c r="BD525" s="57">
        <v>118</v>
      </c>
      <c r="BE525" s="57">
        <v>-109</v>
      </c>
      <c r="BF525" s="95">
        <v>0.64193296498505048</v>
      </c>
      <c r="BG525" s="58">
        <v>0.40637093173857919</v>
      </c>
      <c r="BH525" s="58">
        <v>0.45922186064144038</v>
      </c>
      <c r="BI525" s="58">
        <v>0.52145535802422838</v>
      </c>
      <c r="BJ525" s="57">
        <v>-180</v>
      </c>
      <c r="BK525" s="57">
        <v>147</v>
      </c>
      <c r="BL525" s="57">
        <v>118</v>
      </c>
      <c r="BM525" s="57">
        <v>-109</v>
      </c>
      <c r="BN525" s="58">
        <v>0.64242488732849257</v>
      </c>
      <c r="BO525" s="58">
        <v>0.40554292275559634</v>
      </c>
      <c r="BP525" s="58">
        <v>0.45827321962570866</v>
      </c>
      <c r="BQ525" s="58">
        <v>0.52060242129765788</v>
      </c>
      <c r="BR525" s="36">
        <v>2.4</v>
      </c>
      <c r="BS525" s="36">
        <v>2.5</v>
      </c>
      <c r="BT525" s="36">
        <v>0.47764000000000001</v>
      </c>
      <c r="BU525" s="36">
        <v>0.62509999999999999</v>
      </c>
      <c r="BV525" s="36">
        <v>0.697306040493055</v>
      </c>
      <c r="BW525" s="36">
        <v>0.72865000000000002</v>
      </c>
    </row>
    <row r="526" spans="1:75" s="36" customFormat="1" ht="16.75" customHeight="1" x14ac:dyDescent="0.2">
      <c r="A526" s="36" t="s">
        <v>807</v>
      </c>
      <c r="B526" s="36">
        <v>2025020232</v>
      </c>
      <c r="C526" s="35">
        <v>45969</v>
      </c>
      <c r="D526" s="45" t="s">
        <v>6</v>
      </c>
      <c r="E526" s="36" t="s">
        <v>39</v>
      </c>
      <c r="F526" s="45">
        <v>1</v>
      </c>
      <c r="G526" s="45">
        <v>1</v>
      </c>
      <c r="H526" s="36" t="s">
        <v>46</v>
      </c>
      <c r="I526" s="36" t="s">
        <v>338</v>
      </c>
      <c r="J526" s="46" t="s">
        <v>179</v>
      </c>
      <c r="K526" s="47">
        <v>3</v>
      </c>
      <c r="L526" s="48">
        <v>0.15</v>
      </c>
      <c r="M526" s="49">
        <v>0.1</v>
      </c>
      <c r="N526" s="36">
        <v>2.8499999999999899</v>
      </c>
      <c r="O526" s="36">
        <v>2.7499999999999898</v>
      </c>
      <c r="P526" s="70">
        <v>2.8499999999999899</v>
      </c>
      <c r="Q526" s="36">
        <v>2.7499999999999898</v>
      </c>
      <c r="R526" s="50">
        <v>2.8391404409271201</v>
      </c>
      <c r="S526" s="50">
        <v>3.0144132275445155</v>
      </c>
      <c r="T526" s="50">
        <v>2.8391404409271201</v>
      </c>
      <c r="U526" s="50">
        <v>3.0144132275445155</v>
      </c>
      <c r="V526" s="50">
        <v>0.95</v>
      </c>
      <c r="W526" s="50">
        <v>0.95302926576458757</v>
      </c>
      <c r="X526" s="50">
        <v>1.0274585982728606</v>
      </c>
      <c r="Y526" s="50">
        <v>0.90079944697289527</v>
      </c>
      <c r="Z526" s="50">
        <v>0.98</v>
      </c>
      <c r="AA526" s="51">
        <v>0.97499999999999998</v>
      </c>
      <c r="AB526" s="51">
        <v>1.0149999999999999</v>
      </c>
      <c r="AC526" s="51">
        <v>1</v>
      </c>
      <c r="AD526" s="51">
        <v>1</v>
      </c>
      <c r="AE526" s="51">
        <v>1</v>
      </c>
      <c r="AF526" s="51">
        <v>1</v>
      </c>
      <c r="AG526" s="52">
        <v>1</v>
      </c>
      <c r="AH526" s="52">
        <v>1</v>
      </c>
      <c r="AI526" s="53">
        <v>440</v>
      </c>
      <c r="AJ526" s="53">
        <v>398</v>
      </c>
      <c r="AK526" s="51">
        <v>2.98</v>
      </c>
      <c r="AL526" s="51">
        <v>2.9588710661390678</v>
      </c>
      <c r="AM526" s="51">
        <v>2.957242735187529</v>
      </c>
      <c r="AN526" s="51">
        <v>2.9658183090410768</v>
      </c>
      <c r="AO526" s="51">
        <v>2.8847348218507234</v>
      </c>
      <c r="AP526" s="51">
        <v>2.8951433430221587</v>
      </c>
      <c r="AQ526" s="51">
        <v>2.8980978804837783</v>
      </c>
      <c r="AR526" s="67">
        <v>0</v>
      </c>
      <c r="AS526" s="96"/>
      <c r="AT526" s="54">
        <v>2.9073427346895615</v>
      </c>
      <c r="AU526" s="54">
        <v>2.7352984258262789</v>
      </c>
      <c r="AV526" s="55">
        <v>2.9073427346895615</v>
      </c>
      <c r="AW526" s="55">
        <v>2.7383119570889232</v>
      </c>
      <c r="AX526" s="56">
        <v>5.7342734689571628E-2</v>
      </c>
      <c r="AY526" s="56">
        <v>-1.4701574173710874E-2</v>
      </c>
      <c r="AZ526" s="56">
        <v>4.2641160515860754E-2</v>
      </c>
      <c r="BA526" s="56">
        <v>7.2044308863282502E-2</v>
      </c>
      <c r="BB526" s="61">
        <v>-114</v>
      </c>
      <c r="BC526" s="57">
        <v>-101</v>
      </c>
      <c r="BD526" s="57">
        <v>128</v>
      </c>
      <c r="BE526" s="57">
        <v>156</v>
      </c>
      <c r="BF526" s="95">
        <v>0.53293684312293199</v>
      </c>
      <c r="BG526" s="58">
        <v>0.50149370191097065</v>
      </c>
      <c r="BH526" s="58">
        <v>0.4389229042389714</v>
      </c>
      <c r="BI526" s="58">
        <v>0.38997250489341162</v>
      </c>
      <c r="BJ526" s="57">
        <v>-114</v>
      </c>
      <c r="BK526" s="57">
        <v>-101</v>
      </c>
      <c r="BL526" s="57">
        <v>128</v>
      </c>
      <c r="BM526" s="57">
        <v>156</v>
      </c>
      <c r="BN526" s="58">
        <v>0.5323369859302689</v>
      </c>
      <c r="BO526" s="58">
        <v>0.50187637436800558</v>
      </c>
      <c r="BP526" s="58">
        <v>0.43941440903824192</v>
      </c>
      <c r="BQ526" s="58">
        <v>0.39045047213346473</v>
      </c>
      <c r="BR526" s="36">
        <v>2.4</v>
      </c>
      <c r="BS526" s="36">
        <v>2.5499999999999998</v>
      </c>
      <c r="BT526" s="36">
        <v>0.46990999999999999</v>
      </c>
      <c r="BU526" s="36">
        <v>0.61638000000000004</v>
      </c>
      <c r="BV526" s="36">
        <v>0.68863118380479904</v>
      </c>
      <c r="BW526" s="36">
        <v>0.72130000000000005</v>
      </c>
    </row>
    <row r="527" spans="1:75" s="36" customFormat="1" ht="16.75" customHeight="1" x14ac:dyDescent="0.2">
      <c r="A527" s="36" t="s">
        <v>808</v>
      </c>
      <c r="B527" s="36">
        <v>2025020232</v>
      </c>
      <c r="C527" s="35">
        <v>45969</v>
      </c>
      <c r="D527" s="45" t="s">
        <v>9</v>
      </c>
      <c r="E527" s="36" t="s">
        <v>43</v>
      </c>
      <c r="F527" s="45">
        <v>1</v>
      </c>
      <c r="G527" s="45">
        <v>1</v>
      </c>
      <c r="H527" s="36" t="s">
        <v>47</v>
      </c>
      <c r="I527" s="36" t="s">
        <v>342</v>
      </c>
      <c r="J527" s="46" t="s">
        <v>231</v>
      </c>
      <c r="K527" s="47">
        <v>3</v>
      </c>
      <c r="L527" s="48">
        <v>0.15</v>
      </c>
      <c r="M527" s="49">
        <v>0.1</v>
      </c>
      <c r="N527" s="36">
        <v>2.7499999999999898</v>
      </c>
      <c r="O527" s="36">
        <v>2.8499999999999899</v>
      </c>
      <c r="P527" s="70">
        <v>2.7499999999999898</v>
      </c>
      <c r="Q527" s="36">
        <v>2.8499999999999899</v>
      </c>
      <c r="R527" s="50">
        <v>2.6732240959665616</v>
      </c>
      <c r="S527" s="50">
        <v>3.0571561658242552</v>
      </c>
      <c r="T527" s="50">
        <v>2.6732240959665616</v>
      </c>
      <c r="U527" s="50">
        <v>3.0571561658242552</v>
      </c>
      <c r="V527" s="50">
        <v>1.048</v>
      </c>
      <c r="W527" s="50">
        <v>1.0491546019013618</v>
      </c>
      <c r="X527" s="50">
        <v>0.98574757839584304</v>
      </c>
      <c r="Y527" s="50">
        <v>0.99333333333333329</v>
      </c>
      <c r="Z527" s="50">
        <v>1.01</v>
      </c>
      <c r="AA527" s="51">
        <v>0.98499999999999999</v>
      </c>
      <c r="AB527" s="51">
        <v>1.0149999999999999</v>
      </c>
      <c r="AC527" s="51">
        <v>1</v>
      </c>
      <c r="AD527" s="51">
        <v>1</v>
      </c>
      <c r="AE527" s="51">
        <v>1</v>
      </c>
      <c r="AF527" s="51">
        <v>1</v>
      </c>
      <c r="AG527" s="52">
        <v>1</v>
      </c>
      <c r="AH527" s="52">
        <v>1</v>
      </c>
      <c r="AI527" s="53">
        <v>448</v>
      </c>
      <c r="AJ527" s="53">
        <v>259</v>
      </c>
      <c r="AK527" s="51">
        <v>2.7023983409186858</v>
      </c>
      <c r="AL527" s="51">
        <v>2.6980222041758672</v>
      </c>
      <c r="AM527" s="51">
        <v>3.0823757948185819</v>
      </c>
      <c r="AN527" s="51">
        <v>3.0785928504694331</v>
      </c>
      <c r="AO527" s="51">
        <v>3.1684733199036046</v>
      </c>
      <c r="AP527" s="51">
        <v>3.1563614810404381</v>
      </c>
      <c r="AQ527" s="51">
        <v>3.1131995527667677</v>
      </c>
      <c r="AR527" s="67">
        <v>0</v>
      </c>
      <c r="AS527" s="96"/>
      <c r="AT527" s="54">
        <v>2.7352984258262789</v>
      </c>
      <c r="AU527" s="54">
        <v>2.9073427346895615</v>
      </c>
      <c r="AV527" s="55">
        <v>2.7383119570889232</v>
      </c>
      <c r="AW527" s="55">
        <v>2.9073427346895615</v>
      </c>
      <c r="AX527" s="56">
        <v>-1.4701574173710874E-2</v>
      </c>
      <c r="AY527" s="56">
        <v>5.7342734689571628E-2</v>
      </c>
      <c r="AZ527" s="56">
        <v>4.2641160515860754E-2</v>
      </c>
      <c r="BA527" s="56">
        <v>-7.2044308863282502E-2</v>
      </c>
      <c r="BB527" s="61">
        <v>114</v>
      </c>
      <c r="BC527" s="57">
        <v>101</v>
      </c>
      <c r="BD527" s="57">
        <v>-128</v>
      </c>
      <c r="BE527" s="57">
        <v>-156</v>
      </c>
      <c r="BF527" s="95">
        <v>0.46706315687706801</v>
      </c>
      <c r="BG527" s="58">
        <v>0.49850629808902941</v>
      </c>
      <c r="BH527" s="58">
        <v>0.5610770957610286</v>
      </c>
      <c r="BI527" s="58">
        <v>0.61002749510658838</v>
      </c>
      <c r="BJ527" s="57">
        <v>114</v>
      </c>
      <c r="BK527" s="57">
        <v>101</v>
      </c>
      <c r="BL527" s="57">
        <v>-128</v>
      </c>
      <c r="BM527" s="57">
        <v>-156</v>
      </c>
      <c r="BN527" s="58">
        <v>0.4676630140697311</v>
      </c>
      <c r="BO527" s="58">
        <v>0.49812362563199442</v>
      </c>
      <c r="BP527" s="58">
        <v>0.56058559096175808</v>
      </c>
      <c r="BQ527" s="58">
        <v>0.60954952786653527</v>
      </c>
      <c r="BR527" s="36">
        <v>2.4</v>
      </c>
      <c r="BS527" s="36">
        <v>2.6</v>
      </c>
      <c r="BT527" s="36">
        <v>0.46078999999999998</v>
      </c>
      <c r="BU527" s="36">
        <v>0.60763</v>
      </c>
      <c r="BV527" s="36">
        <v>0.67980488459774202</v>
      </c>
      <c r="BW527" s="36">
        <v>0.71379999999999999</v>
      </c>
    </row>
    <row r="528" spans="1:75" s="36" customFormat="1" ht="16.75" customHeight="1" x14ac:dyDescent="0.2">
      <c r="A528" s="36" t="s">
        <v>809</v>
      </c>
      <c r="B528" s="36">
        <v>2025020233</v>
      </c>
      <c r="C528" s="35">
        <v>45969</v>
      </c>
      <c r="D528" s="45" t="s">
        <v>6</v>
      </c>
      <c r="E528" s="36" t="s">
        <v>34</v>
      </c>
      <c r="F528" s="45">
        <v>1</v>
      </c>
      <c r="G528" s="45">
        <v>1</v>
      </c>
      <c r="H528" s="36" t="s">
        <v>46</v>
      </c>
      <c r="I528" s="36" t="s">
        <v>362</v>
      </c>
      <c r="J528" s="46" t="s">
        <v>160</v>
      </c>
      <c r="K528" s="47">
        <v>3</v>
      </c>
      <c r="L528" s="48">
        <v>0.15</v>
      </c>
      <c r="M528" s="49">
        <v>0.1</v>
      </c>
      <c r="N528" s="36">
        <v>3.2499999999999898</v>
      </c>
      <c r="O528" s="36">
        <v>2.69999999999999</v>
      </c>
      <c r="P528" s="70">
        <v>3.2499999999999898</v>
      </c>
      <c r="Q528" s="36">
        <v>2.69999999999999</v>
      </c>
      <c r="R528" s="50">
        <v>3.0728240642841049</v>
      </c>
      <c r="S528" s="50">
        <v>2.9450199929488066</v>
      </c>
      <c r="T528" s="50">
        <v>3.0728240642841049</v>
      </c>
      <c r="U528" s="50">
        <v>2.9450199929488066</v>
      </c>
      <c r="V528" s="50">
        <v>0.95</v>
      </c>
      <c r="W528" s="50">
        <v>0.95302926576458757</v>
      </c>
      <c r="X528" s="50">
        <v>1.0563358812815984</v>
      </c>
      <c r="Y528" s="50">
        <v>0.90987948979687971</v>
      </c>
      <c r="Z528" s="50">
        <v>0.98</v>
      </c>
      <c r="AA528" s="51">
        <v>0.98499999999999999</v>
      </c>
      <c r="AB528" s="51">
        <v>1</v>
      </c>
      <c r="AC528" s="51">
        <v>1</v>
      </c>
      <c r="AD528" s="51">
        <v>1</v>
      </c>
      <c r="AE528" s="51">
        <v>1</v>
      </c>
      <c r="AF528" s="51">
        <v>1</v>
      </c>
      <c r="AG528" s="52">
        <v>1</v>
      </c>
      <c r="AH528" s="52">
        <v>1</v>
      </c>
      <c r="AI528" s="53">
        <v>447</v>
      </c>
      <c r="AJ528" s="53">
        <v>405</v>
      </c>
      <c r="AK528" s="51">
        <v>3.1041385544030184</v>
      </c>
      <c r="AL528" s="51">
        <v>3.0994413808851813</v>
      </c>
      <c r="AM528" s="51">
        <v>2.8245255906944031</v>
      </c>
      <c r="AN528" s="51">
        <v>2.8425997510325636</v>
      </c>
      <c r="AO528" s="51">
        <v>2.7597769542957948</v>
      </c>
      <c r="AP528" s="51">
        <v>2.7787283501148998</v>
      </c>
      <c r="AQ528" s="51">
        <v>2.7680350788805148</v>
      </c>
      <c r="AR528" s="67">
        <v>0</v>
      </c>
      <c r="AS528" s="96"/>
      <c r="AT528" s="54">
        <v>3.223594173912212</v>
      </c>
      <c r="AU528" s="54">
        <v>2.5866807037688964</v>
      </c>
      <c r="AV528" s="55">
        <v>3.223594173912212</v>
      </c>
      <c r="AW528" s="55">
        <v>2.589530500008197</v>
      </c>
      <c r="AX528" s="56">
        <v>-2.6405826087777751E-2</v>
      </c>
      <c r="AY528" s="56">
        <v>-0.1133192962310936</v>
      </c>
      <c r="AZ528" s="56">
        <v>-0.13972512231887135</v>
      </c>
      <c r="BA528" s="56">
        <v>8.6913470143315852E-2</v>
      </c>
      <c r="BB528" s="61">
        <v>-153</v>
      </c>
      <c r="BC528" s="57">
        <v>-114</v>
      </c>
      <c r="BD528" s="57">
        <v>112</v>
      </c>
      <c r="BE528" s="57">
        <v>139</v>
      </c>
      <c r="BF528" s="95">
        <v>0.60522844993265046</v>
      </c>
      <c r="BG528" s="58">
        <v>0.53167375235510994</v>
      </c>
      <c r="BH528" s="58">
        <v>0.47138229848186064</v>
      </c>
      <c r="BI528" s="58">
        <v>0.41761803865329716</v>
      </c>
      <c r="BJ528" s="57">
        <v>-153</v>
      </c>
      <c r="BK528" s="57">
        <v>-114</v>
      </c>
      <c r="BL528" s="57">
        <v>112</v>
      </c>
      <c r="BM528" s="57">
        <v>139</v>
      </c>
      <c r="BN528" s="58">
        <v>0.60485638760017191</v>
      </c>
      <c r="BO528" s="58">
        <v>0.53225448213180127</v>
      </c>
      <c r="BP528" s="58">
        <v>0.47204142453115105</v>
      </c>
      <c r="BQ528" s="58">
        <v>0.41820499203011285</v>
      </c>
      <c r="BR528" s="36">
        <v>2.4</v>
      </c>
      <c r="BS528" s="36">
        <v>2.65</v>
      </c>
      <c r="BT528" s="36">
        <v>0.45299</v>
      </c>
      <c r="BU528" s="36">
        <v>0.59775999999999996</v>
      </c>
      <c r="BV528" s="36">
        <v>0.66846337072117901</v>
      </c>
      <c r="BW528" s="36">
        <v>0.70352999999999999</v>
      </c>
    </row>
    <row r="529" spans="1:75" s="36" customFormat="1" ht="16.75" customHeight="1" x14ac:dyDescent="0.2">
      <c r="A529" s="36" t="s">
        <v>810</v>
      </c>
      <c r="B529" s="36">
        <v>2025020233</v>
      </c>
      <c r="C529" s="35">
        <v>45969</v>
      </c>
      <c r="D529" s="45" t="s">
        <v>9</v>
      </c>
      <c r="E529" s="36" t="s">
        <v>35</v>
      </c>
      <c r="F529" s="45">
        <v>1</v>
      </c>
      <c r="G529" s="45">
        <v>1</v>
      </c>
      <c r="H529" s="36" t="s">
        <v>47</v>
      </c>
      <c r="I529" s="36" t="s">
        <v>432</v>
      </c>
      <c r="J529" s="46" t="s">
        <v>230</v>
      </c>
      <c r="K529" s="47">
        <v>3</v>
      </c>
      <c r="L529" s="48">
        <v>0.15</v>
      </c>
      <c r="M529" s="49">
        <v>0.1</v>
      </c>
      <c r="N529" s="36">
        <v>2.69999999999999</v>
      </c>
      <c r="O529" s="36">
        <v>3.2499999999999898</v>
      </c>
      <c r="P529" s="70">
        <v>2.69999999999999</v>
      </c>
      <c r="Q529" s="36">
        <v>3.2499999999999898</v>
      </c>
      <c r="R529" s="50">
        <v>2.7891632826818378</v>
      </c>
      <c r="S529" s="50">
        <v>3.2485071377760555</v>
      </c>
      <c r="T529" s="50">
        <v>2.7891632826818378</v>
      </c>
      <c r="U529" s="50">
        <v>3.2485071377760555</v>
      </c>
      <c r="V529" s="50">
        <v>1.048</v>
      </c>
      <c r="W529" s="50">
        <v>1.0491546019013618</v>
      </c>
      <c r="X529" s="50">
        <v>0.94150853023146774</v>
      </c>
      <c r="Y529" s="50">
        <v>1.0347128514676729</v>
      </c>
      <c r="Z529" s="50">
        <v>1.03</v>
      </c>
      <c r="AA529" s="51">
        <v>0.98</v>
      </c>
      <c r="AB529" s="51">
        <v>1.02</v>
      </c>
      <c r="AC529" s="51">
        <v>1</v>
      </c>
      <c r="AD529" s="51">
        <v>1</v>
      </c>
      <c r="AE529" s="51">
        <v>1</v>
      </c>
      <c r="AF529" s="51">
        <v>1</v>
      </c>
      <c r="AG529" s="52">
        <v>1</v>
      </c>
      <c r="AH529" s="52">
        <v>1</v>
      </c>
      <c r="AI529" s="53">
        <v>449</v>
      </c>
      <c r="AJ529" s="53">
        <v>374</v>
      </c>
      <c r="AK529" s="51">
        <v>2.7296384693906393</v>
      </c>
      <c r="AL529" s="51">
        <v>2.7385671913843193</v>
      </c>
      <c r="AM529" s="51">
        <v>3.1690076438447949</v>
      </c>
      <c r="AN529" s="51">
        <v>3.1809325679344838</v>
      </c>
      <c r="AO529" s="51">
        <v>3.2348116187470968</v>
      </c>
      <c r="AP529" s="51">
        <v>3.2514842287214329</v>
      </c>
      <c r="AQ529" s="51">
        <v>3.2640778731601388</v>
      </c>
      <c r="AR529" s="67">
        <v>0</v>
      </c>
      <c r="AS529" s="96"/>
      <c r="AT529" s="54">
        <v>2.5866807037688964</v>
      </c>
      <c r="AU529" s="54">
        <v>3.223594173912212</v>
      </c>
      <c r="AV529" s="55">
        <v>2.589530500008197</v>
      </c>
      <c r="AW529" s="55">
        <v>3.223594173912212</v>
      </c>
      <c r="AX529" s="56">
        <v>-0.1133192962310936</v>
      </c>
      <c r="AY529" s="56">
        <v>-2.6405826087777751E-2</v>
      </c>
      <c r="AZ529" s="56">
        <v>-0.13972512231887135</v>
      </c>
      <c r="BA529" s="56">
        <v>-8.6913470143315852E-2</v>
      </c>
      <c r="BB529" s="61">
        <v>153</v>
      </c>
      <c r="BC529" s="57">
        <v>114</v>
      </c>
      <c r="BD529" s="57">
        <v>-112</v>
      </c>
      <c r="BE529" s="57">
        <v>-139</v>
      </c>
      <c r="BF529" s="95">
        <v>0.39477155006734954</v>
      </c>
      <c r="BG529" s="58">
        <v>0.46832624764489006</v>
      </c>
      <c r="BH529" s="58">
        <v>0.52861770151813936</v>
      </c>
      <c r="BI529" s="58">
        <v>0.58238196134670284</v>
      </c>
      <c r="BJ529" s="57">
        <v>153</v>
      </c>
      <c r="BK529" s="57">
        <v>114</v>
      </c>
      <c r="BL529" s="57">
        <v>-112</v>
      </c>
      <c r="BM529" s="57">
        <v>-139</v>
      </c>
      <c r="BN529" s="58">
        <v>0.39514361239982809</v>
      </c>
      <c r="BO529" s="58">
        <v>0.46774551786819873</v>
      </c>
      <c r="BP529" s="58">
        <v>0.52795857546884895</v>
      </c>
      <c r="BQ529" s="58">
        <v>0.58179500796988715</v>
      </c>
      <c r="BR529" s="36">
        <v>2.4</v>
      </c>
      <c r="BS529" s="36">
        <v>2.7</v>
      </c>
      <c r="BT529" s="36">
        <v>0.44457000000000002</v>
      </c>
      <c r="BU529" s="36">
        <v>0.59243000000000001</v>
      </c>
      <c r="BV529" s="36">
        <v>0.66411452144474503</v>
      </c>
      <c r="BW529" s="36">
        <v>0.70037000000000005</v>
      </c>
    </row>
    <row r="530" spans="1:75" s="36" customFormat="1" ht="16.75" customHeight="1" x14ac:dyDescent="0.2">
      <c r="A530" s="36" t="s">
        <v>811</v>
      </c>
      <c r="B530" s="36">
        <v>2025020234</v>
      </c>
      <c r="C530" s="35">
        <v>45969</v>
      </c>
      <c r="D530" s="45" t="s">
        <v>6</v>
      </c>
      <c r="E530" s="36" t="s">
        <v>7</v>
      </c>
      <c r="F530" s="45">
        <v>1</v>
      </c>
      <c r="G530" s="45">
        <v>2</v>
      </c>
      <c r="H530" s="36" t="s">
        <v>36</v>
      </c>
      <c r="I530" s="36" t="s">
        <v>324</v>
      </c>
      <c r="J530" s="46" t="s">
        <v>148</v>
      </c>
      <c r="K530" s="47">
        <v>3</v>
      </c>
      <c r="L530" s="48">
        <v>0.15</v>
      </c>
      <c r="M530" s="49">
        <v>0.1</v>
      </c>
      <c r="N530" s="36">
        <v>2.4999999999999898</v>
      </c>
      <c r="O530" s="36">
        <v>3.44999999999999</v>
      </c>
      <c r="P530" s="70">
        <v>2.4999999999999898</v>
      </c>
      <c r="Q530" s="36">
        <v>3.44999999999999</v>
      </c>
      <c r="R530" s="50">
        <v>2.5779794099925444</v>
      </c>
      <c r="S530" s="50">
        <v>3.2731087137594828</v>
      </c>
      <c r="T530" s="50">
        <v>2.5779794099925444</v>
      </c>
      <c r="U530" s="50">
        <v>3.2731087137594828</v>
      </c>
      <c r="V530" s="50">
        <v>0.97</v>
      </c>
      <c r="W530" s="50">
        <v>0.95751047349149665</v>
      </c>
      <c r="X530" s="50">
        <v>1.0029555012831097</v>
      </c>
      <c r="Y530" s="50">
        <v>1.0343124502999632</v>
      </c>
      <c r="Z530" s="50">
        <v>0.98</v>
      </c>
      <c r="AA530" s="51">
        <v>0.97499999999999998</v>
      </c>
      <c r="AB530" s="51">
        <v>1.0149999999999999</v>
      </c>
      <c r="AC530" s="51">
        <v>1</v>
      </c>
      <c r="AD530" s="51">
        <v>1</v>
      </c>
      <c r="AE530" s="51">
        <v>1</v>
      </c>
      <c r="AF530" s="51">
        <v>1</v>
      </c>
      <c r="AG530" s="52">
        <v>1</v>
      </c>
      <c r="AH530" s="52">
        <v>1</v>
      </c>
      <c r="AI530" s="53">
        <v>441</v>
      </c>
      <c r="AJ530" s="53">
        <v>364</v>
      </c>
      <c r="AK530" s="51">
        <v>2.83</v>
      </c>
      <c r="AL530" s="51">
        <v>2.85</v>
      </c>
      <c r="AM530" s="51">
        <v>3.12</v>
      </c>
      <c r="AN530" s="51">
        <v>3.1429663070639227</v>
      </c>
      <c r="AO530" s="51">
        <v>3.1364555406055943</v>
      </c>
      <c r="AP530" s="51">
        <v>3.1471341904373991</v>
      </c>
      <c r="AQ530" s="51">
        <v>3.0575999999999999</v>
      </c>
      <c r="AR530" s="67">
        <v>0</v>
      </c>
      <c r="AS530" s="96"/>
      <c r="AT530" s="54">
        <v>2.710689769523456</v>
      </c>
      <c r="AU530" s="54">
        <v>3.3543992696993223</v>
      </c>
      <c r="AV530" s="55">
        <v>2.710689769523456</v>
      </c>
      <c r="AW530" s="55">
        <v>3.3379459576370194</v>
      </c>
      <c r="AX530" s="56">
        <v>0.21068976952346619</v>
      </c>
      <c r="AY530" s="56">
        <v>-9.5600730300667625E-2</v>
      </c>
      <c r="AZ530" s="56">
        <v>0.11508903922279856</v>
      </c>
      <c r="BA530" s="56">
        <v>0.30629049982413381</v>
      </c>
      <c r="BB530" s="61">
        <v>153</v>
      </c>
      <c r="BC530" s="57">
        <v>-134</v>
      </c>
      <c r="BD530" s="57">
        <v>-107</v>
      </c>
      <c r="BE530" s="57">
        <v>119</v>
      </c>
      <c r="BF530" s="95">
        <v>0.39530061206081818</v>
      </c>
      <c r="BG530" s="58">
        <v>0.5727611117260929</v>
      </c>
      <c r="BH530" s="58">
        <v>0.51706847492372265</v>
      </c>
      <c r="BI530" s="58">
        <v>0.45743892359058314</v>
      </c>
      <c r="BJ530" s="57">
        <v>151</v>
      </c>
      <c r="BK530" s="57">
        <v>-132</v>
      </c>
      <c r="BL530" s="57">
        <v>-105</v>
      </c>
      <c r="BM530" s="57">
        <v>120</v>
      </c>
      <c r="BN530" s="58">
        <v>0.39800066184285432</v>
      </c>
      <c r="BO530" s="58">
        <v>0.56937399797238286</v>
      </c>
      <c r="BP530" s="58">
        <v>0.5133789389510095</v>
      </c>
      <c r="BQ530" s="58">
        <v>0.4543013272608305</v>
      </c>
      <c r="BR530" s="36">
        <v>2.4</v>
      </c>
      <c r="BS530" s="36">
        <v>2.75</v>
      </c>
      <c r="BT530" s="36">
        <v>0.43823000000000001</v>
      </c>
      <c r="BU530" s="36">
        <v>0.58216999999999997</v>
      </c>
      <c r="BV530" s="36">
        <v>0.65381505357022496</v>
      </c>
      <c r="BW530" s="36">
        <v>0.69174999999999998</v>
      </c>
    </row>
    <row r="531" spans="1:75" s="36" customFormat="1" ht="16.75" customHeight="1" x14ac:dyDescent="0.2">
      <c r="A531" s="36" t="s">
        <v>812</v>
      </c>
      <c r="B531" s="36">
        <v>2025020234</v>
      </c>
      <c r="C531" s="35">
        <v>45969</v>
      </c>
      <c r="D531" s="45" t="s">
        <v>9</v>
      </c>
      <c r="E531" s="36" t="s">
        <v>18</v>
      </c>
      <c r="F531" s="45">
        <v>2</v>
      </c>
      <c r="G531" s="45">
        <v>1</v>
      </c>
      <c r="H531" s="36" t="s">
        <v>38</v>
      </c>
      <c r="I531" s="36" t="s">
        <v>346</v>
      </c>
      <c r="J531" s="46" t="s">
        <v>189</v>
      </c>
      <c r="K531" s="47">
        <v>3</v>
      </c>
      <c r="L531" s="48">
        <v>0.15</v>
      </c>
      <c r="M531" s="49">
        <v>0.1</v>
      </c>
      <c r="N531" s="36">
        <v>3.44999999999999</v>
      </c>
      <c r="O531" s="36">
        <v>2.4999999999999898</v>
      </c>
      <c r="P531" s="70">
        <v>3.44999999999999</v>
      </c>
      <c r="Q531" s="36">
        <v>2.4999999999999898</v>
      </c>
      <c r="R531" s="50">
        <v>3.2071022109006555</v>
      </c>
      <c r="S531" s="50">
        <v>2.8674211514819676</v>
      </c>
      <c r="T531" s="50">
        <v>3.2071022109006555</v>
      </c>
      <c r="U531" s="50">
        <v>2.8674211514819676</v>
      </c>
      <c r="V531" s="50">
        <v>1.0449999999999999</v>
      </c>
      <c r="W531" s="50">
        <v>1.0398742800952707</v>
      </c>
      <c r="X531" s="50">
        <v>1.04</v>
      </c>
      <c r="Y531" s="50">
        <v>0.94333333333333336</v>
      </c>
      <c r="Z531" s="50">
        <v>0.99</v>
      </c>
      <c r="AA531" s="51">
        <v>1</v>
      </c>
      <c r="AB531" s="51">
        <v>1.02</v>
      </c>
      <c r="AC531" s="51">
        <v>1</v>
      </c>
      <c r="AD531" s="51">
        <v>1</v>
      </c>
      <c r="AE531" s="51">
        <v>1</v>
      </c>
      <c r="AF531" s="51">
        <v>1</v>
      </c>
      <c r="AG531" s="52">
        <v>1</v>
      </c>
      <c r="AH531" s="52">
        <v>1</v>
      </c>
      <c r="AI531" s="53">
        <v>427</v>
      </c>
      <c r="AJ531" s="53">
        <v>385</v>
      </c>
      <c r="AK531" s="51">
        <v>3.1029373508998899</v>
      </c>
      <c r="AL531" s="51">
        <v>3.09</v>
      </c>
      <c r="AM531" s="51">
        <v>3.0088665038493292</v>
      </c>
      <c r="AN531" s="51">
        <v>3.02</v>
      </c>
      <c r="AO531" s="51">
        <v>2.9473303312122345</v>
      </c>
      <c r="AP531" s="51">
        <v>2.9310428225254714</v>
      </c>
      <c r="AQ531" s="51">
        <v>2.9787778388108359</v>
      </c>
      <c r="AR531" s="67">
        <v>0</v>
      </c>
      <c r="AS531" s="96"/>
      <c r="AT531" s="54">
        <v>3.3543992696993223</v>
      </c>
      <c r="AU531" s="54">
        <v>2.710689769523456</v>
      </c>
      <c r="AV531" s="55">
        <v>3.3379459576370194</v>
      </c>
      <c r="AW531" s="55">
        <v>2.710689769523456</v>
      </c>
      <c r="AX531" s="56">
        <v>-9.5600730300667625E-2</v>
      </c>
      <c r="AY531" s="56">
        <v>0.21068976952346619</v>
      </c>
      <c r="AZ531" s="56">
        <v>0.11508903922279856</v>
      </c>
      <c r="BA531" s="56">
        <v>-0.30629049982413381</v>
      </c>
      <c r="BB531" s="61">
        <v>-153</v>
      </c>
      <c r="BC531" s="57">
        <v>134</v>
      </c>
      <c r="BD531" s="57">
        <v>107</v>
      </c>
      <c r="BE531" s="57">
        <v>-119</v>
      </c>
      <c r="BF531" s="95">
        <v>0.60469938793918177</v>
      </c>
      <c r="BG531" s="58">
        <v>0.42723888827390716</v>
      </c>
      <c r="BH531" s="58">
        <v>0.48293152507627729</v>
      </c>
      <c r="BI531" s="58">
        <v>0.54256107640941686</v>
      </c>
      <c r="BJ531" s="57">
        <v>-151</v>
      </c>
      <c r="BK531" s="57">
        <v>132</v>
      </c>
      <c r="BL531" s="57">
        <v>105</v>
      </c>
      <c r="BM531" s="57">
        <v>-120</v>
      </c>
      <c r="BN531" s="58">
        <v>0.60199933815714568</v>
      </c>
      <c r="BO531" s="58">
        <v>0.43062600202761714</v>
      </c>
      <c r="BP531" s="58">
        <v>0.4866210610489905</v>
      </c>
      <c r="BQ531" s="58">
        <v>0.5456986727391695</v>
      </c>
      <c r="BR531" s="36">
        <v>2.4</v>
      </c>
      <c r="BS531" s="36">
        <v>2.8</v>
      </c>
      <c r="BT531" s="36">
        <v>0.42924000000000001</v>
      </c>
      <c r="BU531" s="36">
        <v>0.57438</v>
      </c>
      <c r="BV531" s="36">
        <v>0.64506637317221005</v>
      </c>
      <c r="BW531" s="36">
        <v>0.68396000000000001</v>
      </c>
    </row>
    <row r="532" spans="1:75" s="36" customFormat="1" ht="16.75" customHeight="1" x14ac:dyDescent="0.2">
      <c r="A532" s="36" t="s">
        <v>813</v>
      </c>
      <c r="B532" s="36">
        <v>2025020238</v>
      </c>
      <c r="C532" s="35">
        <v>45969</v>
      </c>
      <c r="D532" s="45" t="s">
        <v>6</v>
      </c>
      <c r="E532" s="36" t="s">
        <v>5</v>
      </c>
      <c r="F532" s="45">
        <v>1</v>
      </c>
      <c r="G532" s="45">
        <v>1</v>
      </c>
      <c r="H532" s="36" t="s">
        <v>46</v>
      </c>
      <c r="I532" s="36" t="s">
        <v>322</v>
      </c>
      <c r="J532" s="46" t="s">
        <v>274</v>
      </c>
      <c r="K532" s="47">
        <v>3</v>
      </c>
      <c r="L532" s="48">
        <v>0.15</v>
      </c>
      <c r="M532" s="49">
        <v>0.1</v>
      </c>
      <c r="N532" s="36">
        <v>2.4999999999999898</v>
      </c>
      <c r="O532" s="36">
        <v>3.7499999999999898</v>
      </c>
      <c r="P532" s="70">
        <v>2.4999999999999898</v>
      </c>
      <c r="Q532" s="36">
        <v>3.7499999999999898</v>
      </c>
      <c r="R532" s="50">
        <v>2.8182709691682195</v>
      </c>
      <c r="S532" s="50">
        <v>3.265862050826736</v>
      </c>
      <c r="T532" s="50">
        <v>2.8182709691682195</v>
      </c>
      <c r="U532" s="50">
        <v>3.265862050826736</v>
      </c>
      <c r="V532" s="50">
        <v>0.95</v>
      </c>
      <c r="W532" s="50">
        <v>0.95302926576458757</v>
      </c>
      <c r="X532" s="50">
        <v>0.91712339471132276</v>
      </c>
      <c r="Y532" s="50">
        <v>1.1166666666666667</v>
      </c>
      <c r="Z532" s="50">
        <v>0.99</v>
      </c>
      <c r="AA532" s="51">
        <v>0.96</v>
      </c>
      <c r="AB532" s="51">
        <v>1.03</v>
      </c>
      <c r="AC532" s="51">
        <v>1</v>
      </c>
      <c r="AD532" s="51">
        <v>1</v>
      </c>
      <c r="AE532" s="51">
        <v>1</v>
      </c>
      <c r="AF532" s="51">
        <v>1</v>
      </c>
      <c r="AG532" s="52">
        <v>1</v>
      </c>
      <c r="AH532" s="52">
        <v>1</v>
      </c>
      <c r="AI532" s="53">
        <v>443</v>
      </c>
      <c r="AJ532" s="53">
        <v>371</v>
      </c>
      <c r="AK532" s="51">
        <v>3.0166022796317358</v>
      </c>
      <c r="AL532" s="51">
        <v>2.9868525830622081</v>
      </c>
      <c r="AM532" s="51">
        <v>3.2471206047860086</v>
      </c>
      <c r="AN532" s="51">
        <v>3.2499318216921176</v>
      </c>
      <c r="AO532" s="51">
        <v>3.2375671417363074</v>
      </c>
      <c r="AP532" s="51">
        <v>3.2369125850236316</v>
      </c>
      <c r="AQ532" s="51">
        <v>3.2146493987381484</v>
      </c>
      <c r="AR532" s="67">
        <v>0</v>
      </c>
      <c r="AS532" s="96"/>
      <c r="AT532" s="54">
        <v>2.5607307559833932</v>
      </c>
      <c r="AU532" s="54">
        <v>3.836108377979655</v>
      </c>
      <c r="AV532" s="55">
        <v>2.5607307559833932</v>
      </c>
      <c r="AW532" s="55">
        <v>3.8403346928909574</v>
      </c>
      <c r="AX532" s="56">
        <v>6.0730755983403384E-2</v>
      </c>
      <c r="AY532" s="56">
        <v>8.6108377979665196E-2</v>
      </c>
      <c r="AZ532" s="56">
        <v>0.14683913396306858</v>
      </c>
      <c r="BA532" s="56">
        <v>-2.5377621996261812E-2</v>
      </c>
      <c r="BB532" s="61">
        <v>222</v>
      </c>
      <c r="BC532" s="57">
        <v>-164</v>
      </c>
      <c r="BD532" s="57">
        <v>-133</v>
      </c>
      <c r="BE532" s="57">
        <v>-102</v>
      </c>
      <c r="BF532" s="95">
        <v>0.31050864390613986</v>
      </c>
      <c r="BG532" s="58">
        <v>0.62131880975202969</v>
      </c>
      <c r="BH532" s="58">
        <v>0.57168301324030246</v>
      </c>
      <c r="BI532" s="58">
        <v>0.50543978110501198</v>
      </c>
      <c r="BJ532" s="57">
        <v>223</v>
      </c>
      <c r="BK532" s="57">
        <v>-165</v>
      </c>
      <c r="BL532" s="57">
        <v>-134</v>
      </c>
      <c r="BM532" s="57">
        <v>-103</v>
      </c>
      <c r="BN532" s="58">
        <v>0.30983710660192954</v>
      </c>
      <c r="BO532" s="58">
        <v>0.62195230512164534</v>
      </c>
      <c r="BP532" s="58">
        <v>0.57245609454168234</v>
      </c>
      <c r="BQ532" s="58">
        <v>0.50618882653272623</v>
      </c>
      <c r="BR532" s="36">
        <v>2.4</v>
      </c>
      <c r="BS532" s="36">
        <v>2.85</v>
      </c>
      <c r="BT532" s="36">
        <v>0.41946</v>
      </c>
      <c r="BU532" s="36">
        <v>0.56744000000000006</v>
      </c>
      <c r="BV532" s="36">
        <v>0.63687175918651295</v>
      </c>
      <c r="BW532" s="36">
        <v>0.67645999999999995</v>
      </c>
    </row>
    <row r="533" spans="1:75" s="36" customFormat="1" ht="16.75" customHeight="1" x14ac:dyDescent="0.2">
      <c r="A533" s="36" t="s">
        <v>814</v>
      </c>
      <c r="B533" s="36">
        <v>2025020238</v>
      </c>
      <c r="C533" s="35">
        <v>45969</v>
      </c>
      <c r="D533" s="45" t="s">
        <v>9</v>
      </c>
      <c r="E533" s="36" t="s">
        <v>42</v>
      </c>
      <c r="F533" s="45">
        <v>1</v>
      </c>
      <c r="G533" s="45">
        <v>1</v>
      </c>
      <c r="H533" s="36" t="s">
        <v>47</v>
      </c>
      <c r="I533" s="36" t="s">
        <v>748</v>
      </c>
      <c r="J533" s="46" t="s">
        <v>154</v>
      </c>
      <c r="K533" s="47">
        <v>3</v>
      </c>
      <c r="L533" s="48">
        <v>0.15</v>
      </c>
      <c r="M533" s="49">
        <v>0.1</v>
      </c>
      <c r="N533" s="36">
        <v>3.7499999999999898</v>
      </c>
      <c r="O533" s="36">
        <v>2.4999999999999898</v>
      </c>
      <c r="P533" s="70">
        <v>3.7499999999999898</v>
      </c>
      <c r="Q533" s="36">
        <v>2.4999999999999898</v>
      </c>
      <c r="R533" s="50">
        <v>3.2384872659725494</v>
      </c>
      <c r="S533" s="50">
        <v>2.7311317904648664</v>
      </c>
      <c r="T533" s="50">
        <v>3.2384872659725494</v>
      </c>
      <c r="U533" s="50">
        <v>2.7311317904648664</v>
      </c>
      <c r="V533" s="50">
        <v>1.048</v>
      </c>
      <c r="W533" s="50">
        <v>1.0491546019013618</v>
      </c>
      <c r="X533" s="50">
        <v>1.0823735349286696</v>
      </c>
      <c r="Y533" s="50">
        <v>1.0055340932105785</v>
      </c>
      <c r="Z533" s="50">
        <v>0.995</v>
      </c>
      <c r="AA533" s="51">
        <v>0.99</v>
      </c>
      <c r="AB533" s="51">
        <v>1.02</v>
      </c>
      <c r="AC533" s="51">
        <v>1</v>
      </c>
      <c r="AD533" s="51">
        <v>1</v>
      </c>
      <c r="AE533" s="51">
        <v>1</v>
      </c>
      <c r="AF533" s="51">
        <v>1</v>
      </c>
      <c r="AG533" s="52">
        <v>1</v>
      </c>
      <c r="AH533" s="52">
        <v>1</v>
      </c>
      <c r="AI533" s="53">
        <v>437</v>
      </c>
      <c r="AJ533" s="53">
        <v>366</v>
      </c>
      <c r="AK533" s="51">
        <v>3.35</v>
      </c>
      <c r="AL533" s="51">
        <v>3.3332730898958824</v>
      </c>
      <c r="AM533" s="51">
        <v>2.7513701841339682</v>
      </c>
      <c r="AN533" s="51">
        <v>2.7483344250836028</v>
      </c>
      <c r="AO533" s="51">
        <v>2.6916294933592488</v>
      </c>
      <c r="AP533" s="51">
        <v>2.6955064890822431</v>
      </c>
      <c r="AQ533" s="51">
        <v>2.7376133332132984</v>
      </c>
      <c r="AR533" s="67">
        <v>0</v>
      </c>
      <c r="AS533" s="96"/>
      <c r="AT533" s="54">
        <v>3.836108377979655</v>
      </c>
      <c r="AU533" s="54">
        <v>2.5607307559833932</v>
      </c>
      <c r="AV533" s="55">
        <v>3.8403346928909574</v>
      </c>
      <c r="AW533" s="55">
        <v>2.5607307559833932</v>
      </c>
      <c r="AX533" s="56">
        <v>8.6108377979665196E-2</v>
      </c>
      <c r="AY533" s="56">
        <v>6.0730755983403384E-2</v>
      </c>
      <c r="AZ533" s="56">
        <v>0.14683913396306858</v>
      </c>
      <c r="BA533" s="56">
        <v>2.5377621996261812E-2</v>
      </c>
      <c r="BB533" s="61">
        <v>-222</v>
      </c>
      <c r="BC533" s="57">
        <v>164</v>
      </c>
      <c r="BD533" s="57">
        <v>133</v>
      </c>
      <c r="BE533" s="57">
        <v>102</v>
      </c>
      <c r="BF533" s="95">
        <v>0.68949135609386014</v>
      </c>
      <c r="BG533" s="58">
        <v>0.37868119024797031</v>
      </c>
      <c r="BH533" s="58">
        <v>0.42831698675969754</v>
      </c>
      <c r="BI533" s="58">
        <v>0.49456021889498797</v>
      </c>
      <c r="BJ533" s="57">
        <v>-223</v>
      </c>
      <c r="BK533" s="57">
        <v>165</v>
      </c>
      <c r="BL533" s="57">
        <v>134</v>
      </c>
      <c r="BM533" s="57">
        <v>103</v>
      </c>
      <c r="BN533" s="58">
        <v>0.69016289339807046</v>
      </c>
      <c r="BO533" s="58">
        <v>0.3780476948783546</v>
      </c>
      <c r="BP533" s="58">
        <v>0.42754390545831766</v>
      </c>
      <c r="BQ533" s="58">
        <v>0.49381117346727377</v>
      </c>
      <c r="BR533" s="36">
        <v>2.4</v>
      </c>
      <c r="BS533" s="36">
        <v>2.9</v>
      </c>
      <c r="BT533" s="36">
        <v>0.41438999999999998</v>
      </c>
      <c r="BU533" s="36">
        <v>0.55610000000000004</v>
      </c>
      <c r="BV533" s="36">
        <v>0.62575251212458705</v>
      </c>
      <c r="BW533" s="36">
        <v>0.66740999999999995</v>
      </c>
    </row>
    <row r="534" spans="1:75" s="36" customFormat="1" ht="16.75" customHeight="1" x14ac:dyDescent="0.2">
      <c r="A534" s="36" t="s">
        <v>815</v>
      </c>
      <c r="B534" s="36">
        <v>2025020237</v>
      </c>
      <c r="C534" s="35">
        <v>45969</v>
      </c>
      <c r="D534" s="45" t="s">
        <v>6</v>
      </c>
      <c r="E534" s="36" t="s">
        <v>37</v>
      </c>
      <c r="F534" s="45">
        <v>0</v>
      </c>
      <c r="G534" s="45">
        <v>0</v>
      </c>
      <c r="H534" s="36" t="s">
        <v>50</v>
      </c>
      <c r="I534" s="36" t="s">
        <v>352</v>
      </c>
      <c r="J534" s="46" t="s">
        <v>175</v>
      </c>
      <c r="K534" s="47">
        <v>3</v>
      </c>
      <c r="L534" s="48">
        <v>0.15</v>
      </c>
      <c r="M534" s="49">
        <v>0.1</v>
      </c>
      <c r="N534" s="36">
        <v>2.6499999999999901</v>
      </c>
      <c r="O534" s="36">
        <v>3.19999999999999</v>
      </c>
      <c r="P534" s="70">
        <v>2.6499999999999901</v>
      </c>
      <c r="Q534" s="36">
        <v>3.19999999999999</v>
      </c>
      <c r="R534" s="50">
        <v>2.9363536697551234</v>
      </c>
      <c r="S534" s="50">
        <v>3.2191153800672536</v>
      </c>
      <c r="T534" s="50">
        <v>2.9363536697551234</v>
      </c>
      <c r="U534" s="50">
        <v>3.2191153800672536</v>
      </c>
      <c r="V534" s="50">
        <v>0.96699999999999997</v>
      </c>
      <c r="W534" s="50">
        <v>0.96943075693561398</v>
      </c>
      <c r="X534" s="50">
        <v>0.95610502680775611</v>
      </c>
      <c r="Y534" s="50">
        <v>0.98559531787949028</v>
      </c>
      <c r="Z534" s="50">
        <v>0.98499999999999999</v>
      </c>
      <c r="AA534" s="51">
        <v>1</v>
      </c>
      <c r="AB534" s="51">
        <v>1.01</v>
      </c>
      <c r="AC534" s="51">
        <v>1</v>
      </c>
      <c r="AD534" s="51">
        <v>1</v>
      </c>
      <c r="AE534" s="51">
        <v>1</v>
      </c>
      <c r="AF534" s="51">
        <v>1</v>
      </c>
      <c r="AG534" s="52">
        <v>1</v>
      </c>
      <c r="AH534" s="52">
        <v>1</v>
      </c>
      <c r="AI534" s="53">
        <v>455</v>
      </c>
      <c r="AJ534" s="53">
        <v>365</v>
      </c>
      <c r="AK534" s="51">
        <v>2.9830383208212954</v>
      </c>
      <c r="AL534" s="51">
        <v>2.9760356231613696</v>
      </c>
      <c r="AM534" s="51">
        <v>3.1803529047773162</v>
      </c>
      <c r="AN534" s="51">
        <v>3.1861672760708069</v>
      </c>
      <c r="AO534" s="51">
        <v>3.0943610312770664</v>
      </c>
      <c r="AP534" s="51">
        <v>3.1058311739904427</v>
      </c>
      <c r="AQ534" s="51">
        <v>3.1326476112056563</v>
      </c>
      <c r="AR534" s="67">
        <v>-0.03</v>
      </c>
      <c r="AS534" s="96"/>
      <c r="AT534" s="54">
        <v>2.655381687542528</v>
      </c>
      <c r="AU534" s="54">
        <v>3.2098304878655135</v>
      </c>
      <c r="AV534" s="55">
        <v>2.6853816875425278</v>
      </c>
      <c r="AW534" s="55">
        <v>3.1930823765706431</v>
      </c>
      <c r="AX534" s="56">
        <v>5.3816875425378718E-3</v>
      </c>
      <c r="AY534" s="56">
        <v>9.8304878655235406E-3</v>
      </c>
      <c r="AZ534" s="56">
        <v>1.5212175408061412E-2</v>
      </c>
      <c r="BA534" s="56">
        <v>-4.4488003229856687E-3</v>
      </c>
      <c r="BB534" s="61">
        <v>144</v>
      </c>
      <c r="BC534" s="57">
        <v>-117</v>
      </c>
      <c r="BD534" s="57">
        <v>108</v>
      </c>
      <c r="BE534" s="57">
        <v>135</v>
      </c>
      <c r="BF534" s="95">
        <v>0.40906628816059193</v>
      </c>
      <c r="BG534" s="58">
        <v>0.53988307907524069</v>
      </c>
      <c r="BH534" s="58">
        <v>0.4801061752517447</v>
      </c>
      <c r="BI534" s="58">
        <v>0.42490524745978775</v>
      </c>
      <c r="BJ534" s="57">
        <v>141</v>
      </c>
      <c r="BK534" s="57">
        <v>-118</v>
      </c>
      <c r="BL534" s="57">
        <v>107</v>
      </c>
      <c r="BM534" s="57">
        <v>134</v>
      </c>
      <c r="BN534" s="58">
        <v>0.41559301847048269</v>
      </c>
      <c r="BO534" s="58">
        <v>0.54210920754481229</v>
      </c>
      <c r="BP534" s="58">
        <v>0.48241253702103393</v>
      </c>
      <c r="BQ534" s="58">
        <v>0.4267701755799993</v>
      </c>
      <c r="BR534" s="36">
        <v>2.4</v>
      </c>
      <c r="BS534" s="36">
        <v>2.95</v>
      </c>
      <c r="BT534" s="36">
        <v>0.40400000000000003</v>
      </c>
      <c r="BU534" s="36">
        <v>0.54542000000000002</v>
      </c>
      <c r="BV534" s="36">
        <v>0.61557040314207001</v>
      </c>
      <c r="BW534" s="36">
        <v>0.65937999999999997</v>
      </c>
    </row>
    <row r="535" spans="1:75" s="36" customFormat="1" ht="16.75" customHeight="1" x14ac:dyDescent="0.2">
      <c r="A535" s="36" t="s">
        <v>816</v>
      </c>
      <c r="B535" s="36">
        <v>2025020237</v>
      </c>
      <c r="C535" s="35">
        <v>45969</v>
      </c>
      <c r="D535" s="45" t="s">
        <v>9</v>
      </c>
      <c r="E535" s="36" t="s">
        <v>20</v>
      </c>
      <c r="F535" s="45">
        <v>0</v>
      </c>
      <c r="G535" s="45">
        <v>0</v>
      </c>
      <c r="H535" s="36" t="s">
        <v>51</v>
      </c>
      <c r="I535" s="36" t="s">
        <v>334</v>
      </c>
      <c r="J535" s="46" t="s">
        <v>177</v>
      </c>
      <c r="K535" s="47">
        <v>3</v>
      </c>
      <c r="L535" s="48">
        <v>0.15</v>
      </c>
      <c r="M535" s="49">
        <v>0.1</v>
      </c>
      <c r="N535" s="36">
        <v>3.19999999999999</v>
      </c>
      <c r="O535" s="36">
        <v>2.6499999999999901</v>
      </c>
      <c r="P535" s="70">
        <v>3.19999999999999</v>
      </c>
      <c r="Q535" s="36">
        <v>2.6499999999999901</v>
      </c>
      <c r="R535" s="50">
        <v>2.9335597383450125</v>
      </c>
      <c r="S535" s="50">
        <v>2.8234258519669164</v>
      </c>
      <c r="T535" s="50">
        <v>2.9335597383450125</v>
      </c>
      <c r="U535" s="50">
        <v>2.8234258519669164</v>
      </c>
      <c r="V535" s="50">
        <v>1.03</v>
      </c>
      <c r="W535" s="50">
        <v>1.0342925072321845</v>
      </c>
      <c r="X535" s="50">
        <v>1.0601176349257722</v>
      </c>
      <c r="Y535" s="50">
        <v>0.9943461069404318</v>
      </c>
      <c r="Z535" s="50">
        <v>0.9736774565034757</v>
      </c>
      <c r="AA535" s="51">
        <v>0.99</v>
      </c>
      <c r="AB535" s="51">
        <v>1</v>
      </c>
      <c r="AC535" s="51">
        <v>1</v>
      </c>
      <c r="AD535" s="51">
        <v>1</v>
      </c>
      <c r="AE535" s="51">
        <v>1</v>
      </c>
      <c r="AF535" s="51">
        <v>1</v>
      </c>
      <c r="AG535" s="52">
        <v>1</v>
      </c>
      <c r="AH535" s="52">
        <v>1</v>
      </c>
      <c r="AI535" s="53">
        <v>456</v>
      </c>
      <c r="AJ535" s="53">
        <v>367</v>
      </c>
      <c r="AK535" s="51">
        <v>2.9567859536384709</v>
      </c>
      <c r="AL535" s="51">
        <v>2.9533020213444523</v>
      </c>
      <c r="AM535" s="51">
        <v>2.8683150804232684</v>
      </c>
      <c r="AN535" s="51">
        <v>2.8615816961548153</v>
      </c>
      <c r="AO535" s="51">
        <v>2.8052152824373002</v>
      </c>
      <c r="AP535" s="51">
        <v>2.7967989053971007</v>
      </c>
      <c r="AQ535" s="51">
        <v>2.7928137319570903</v>
      </c>
      <c r="AR535" s="67">
        <v>0.03</v>
      </c>
      <c r="AS535" s="96"/>
      <c r="AT535" s="54">
        <v>3.2098304878655135</v>
      </c>
      <c r="AU535" s="54">
        <v>2.655381687542528</v>
      </c>
      <c r="AV535" s="55">
        <v>3.1930823765706431</v>
      </c>
      <c r="AW535" s="55">
        <v>2.6853816875425278</v>
      </c>
      <c r="AX535" s="56">
        <v>9.8304878655235406E-3</v>
      </c>
      <c r="AY535" s="56">
        <v>5.3816875425378718E-3</v>
      </c>
      <c r="AZ535" s="56">
        <v>1.5212175408061412E-2</v>
      </c>
      <c r="BA535" s="56">
        <v>4.4488003229856687E-3</v>
      </c>
      <c r="BB535" s="61">
        <v>-144</v>
      </c>
      <c r="BC535" s="57">
        <v>117</v>
      </c>
      <c r="BD535" s="57">
        <v>-108</v>
      </c>
      <c r="BE535" s="57">
        <v>-135</v>
      </c>
      <c r="BF535" s="95">
        <v>0.59093371183940802</v>
      </c>
      <c r="BG535" s="58">
        <v>0.46011692092475931</v>
      </c>
      <c r="BH535" s="58">
        <v>0.5198938247482553</v>
      </c>
      <c r="BI535" s="58">
        <v>0.57509475254021225</v>
      </c>
      <c r="BJ535" s="57">
        <v>-141</v>
      </c>
      <c r="BK535" s="57">
        <v>118</v>
      </c>
      <c r="BL535" s="57">
        <v>-107</v>
      </c>
      <c r="BM535" s="57">
        <v>-134</v>
      </c>
      <c r="BN535" s="58">
        <v>0.58440698152951731</v>
      </c>
      <c r="BO535" s="58">
        <v>0.45789079245518771</v>
      </c>
      <c r="BP535" s="58">
        <v>0.51758746297896607</v>
      </c>
      <c r="BQ535" s="58">
        <v>0.5732298244200007</v>
      </c>
      <c r="BR535" s="36">
        <v>2.4</v>
      </c>
      <c r="BS535" s="36">
        <v>3</v>
      </c>
      <c r="BT535" s="36">
        <v>0.40068999999999999</v>
      </c>
      <c r="BU535" s="36">
        <v>0.53890000000000005</v>
      </c>
      <c r="BV535" s="36">
        <v>0.60773854499114699</v>
      </c>
      <c r="BW535" s="36">
        <v>0.65217000000000003</v>
      </c>
    </row>
    <row r="536" spans="1:75" s="36" customFormat="1" ht="16.75" customHeight="1" x14ac:dyDescent="0.2">
      <c r="A536" s="36" t="s">
        <v>817</v>
      </c>
      <c r="B536" s="36">
        <v>2025020239</v>
      </c>
      <c r="C536" s="35">
        <v>45969</v>
      </c>
      <c r="D536" s="45" t="s">
        <v>6</v>
      </c>
      <c r="E536" s="36" t="s">
        <v>13</v>
      </c>
      <c r="F536" s="45">
        <v>2</v>
      </c>
      <c r="G536" s="45">
        <v>1</v>
      </c>
      <c r="H536" s="36" t="s">
        <v>44</v>
      </c>
      <c r="I536" s="36" t="s">
        <v>472</v>
      </c>
      <c r="J536" s="46" t="s">
        <v>185</v>
      </c>
      <c r="K536" s="47">
        <v>3</v>
      </c>
      <c r="L536" s="48">
        <v>0.15</v>
      </c>
      <c r="M536" s="49">
        <v>0.1</v>
      </c>
      <c r="N536" s="36">
        <v>2.6499999999999901</v>
      </c>
      <c r="O536" s="36">
        <v>3.2499999999999898</v>
      </c>
      <c r="P536" s="70">
        <v>2.6499999999999901</v>
      </c>
      <c r="Q536" s="36">
        <v>3.2499999999999898</v>
      </c>
      <c r="R536" s="50">
        <v>2.6804478004179209</v>
      </c>
      <c r="S536" s="50">
        <v>3.20745497819486</v>
      </c>
      <c r="T536" s="50">
        <v>2.6804478004179209</v>
      </c>
      <c r="U536" s="50">
        <v>3.20745497819486</v>
      </c>
      <c r="V536" s="50">
        <v>0.96</v>
      </c>
      <c r="W536" s="50">
        <v>0.96305398776725637</v>
      </c>
      <c r="X536" s="50">
        <v>1.0113974252412719</v>
      </c>
      <c r="Y536" s="50">
        <v>0.94921611282907392</v>
      </c>
      <c r="Z536" s="50">
        <v>1.0334279867740526</v>
      </c>
      <c r="AA536" s="51">
        <v>0.99</v>
      </c>
      <c r="AB536" s="51">
        <v>1</v>
      </c>
      <c r="AC536" s="51">
        <v>1</v>
      </c>
      <c r="AD536" s="51">
        <v>1</v>
      </c>
      <c r="AE536" s="51">
        <v>1</v>
      </c>
      <c r="AF536" s="51">
        <v>1</v>
      </c>
      <c r="AG536" s="52">
        <v>1</v>
      </c>
      <c r="AH536" s="52">
        <v>1</v>
      </c>
      <c r="AI536" s="53">
        <v>435</v>
      </c>
      <c r="AJ536" s="53">
        <v>88</v>
      </c>
      <c r="AK536" s="51">
        <v>2.63</v>
      </c>
      <c r="AL536" s="51">
        <v>2.6375671700626881</v>
      </c>
      <c r="AM536" s="51">
        <v>3.19</v>
      </c>
      <c r="AN536" s="51">
        <v>3.192618246729229</v>
      </c>
      <c r="AO536" s="51">
        <v>3.4223620132386006</v>
      </c>
      <c r="AP536" s="51">
        <v>3.4062087723704595</v>
      </c>
      <c r="AQ536" s="51">
        <v>3.2966352778092278</v>
      </c>
      <c r="AR536" s="67">
        <v>0</v>
      </c>
      <c r="AS536" s="96"/>
      <c r="AT536" s="54">
        <v>2.5659610639125212</v>
      </c>
      <c r="AU536" s="54">
        <v>3.2387420001508733</v>
      </c>
      <c r="AV536" s="55">
        <v>2.5659610639125212</v>
      </c>
      <c r="AW536" s="55">
        <v>3.232313491687651</v>
      </c>
      <c r="AX536" s="56">
        <v>-8.403893608746893E-2</v>
      </c>
      <c r="AY536" s="56">
        <v>-1.1257999849116462E-2</v>
      </c>
      <c r="AZ536" s="56">
        <v>-9.5296935936585392E-2</v>
      </c>
      <c r="BA536" s="56">
        <v>-7.2780936238352467E-2</v>
      </c>
      <c r="BB536" s="61">
        <v>157</v>
      </c>
      <c r="BC536" s="57">
        <v>-113</v>
      </c>
      <c r="BD536" s="57">
        <v>113</v>
      </c>
      <c r="BE536" s="57">
        <v>141</v>
      </c>
      <c r="BF536" s="95">
        <v>0.38960529705367403</v>
      </c>
      <c r="BG536" s="58">
        <v>0.52976196630863637</v>
      </c>
      <c r="BH536" s="58">
        <v>0.4690838224693098</v>
      </c>
      <c r="BI536" s="58">
        <v>0.41547202640725134</v>
      </c>
      <c r="BJ536" s="57">
        <v>156</v>
      </c>
      <c r="BK536" s="57">
        <v>-112</v>
      </c>
      <c r="BL536" s="57">
        <v>114</v>
      </c>
      <c r="BM536" s="57">
        <v>141</v>
      </c>
      <c r="BN536" s="58">
        <v>0.39064977114291183</v>
      </c>
      <c r="BO536" s="58">
        <v>0.52878144634246915</v>
      </c>
      <c r="BP536" s="58">
        <v>0.46802551464946118</v>
      </c>
      <c r="BQ536" s="58">
        <v>0.41457170545965627</v>
      </c>
      <c r="BR536" s="36">
        <v>2.4</v>
      </c>
      <c r="BS536" s="36">
        <v>3.05</v>
      </c>
      <c r="BT536" s="36">
        <v>0.39138000000000001</v>
      </c>
      <c r="BU536" s="36">
        <v>0.52954000000000001</v>
      </c>
      <c r="BV536" s="36">
        <v>0.597897636817324</v>
      </c>
      <c r="BW536" s="36">
        <v>0.64387000000000005</v>
      </c>
    </row>
    <row r="537" spans="1:75" s="36" customFormat="1" ht="16.75" customHeight="1" x14ac:dyDescent="0.2">
      <c r="A537" s="36" t="s">
        <v>818</v>
      </c>
      <c r="B537" s="36">
        <v>2025020239</v>
      </c>
      <c r="C537" s="35">
        <v>45969</v>
      </c>
      <c r="D537" s="45" t="s">
        <v>9</v>
      </c>
      <c r="E537" s="36" t="s">
        <v>12</v>
      </c>
      <c r="F537" s="45">
        <v>1</v>
      </c>
      <c r="G537" s="45">
        <v>2</v>
      </c>
      <c r="H537" s="36" t="s">
        <v>45</v>
      </c>
      <c r="I537" s="36" t="s">
        <v>318</v>
      </c>
      <c r="J537" s="46" t="s">
        <v>233</v>
      </c>
      <c r="K537" s="47">
        <v>3</v>
      </c>
      <c r="L537" s="48">
        <v>0.15</v>
      </c>
      <c r="M537" s="49">
        <v>0.1</v>
      </c>
      <c r="N537" s="36">
        <v>3.2499999999999898</v>
      </c>
      <c r="O537" s="36">
        <v>2.6499999999999901</v>
      </c>
      <c r="P537" s="70">
        <v>3.2499999999999898</v>
      </c>
      <c r="Q537" s="36">
        <v>2.6499999999999901</v>
      </c>
      <c r="R537" s="50">
        <v>2.8632300437082008</v>
      </c>
      <c r="S537" s="50">
        <v>3.1236294548177392</v>
      </c>
      <c r="T537" s="50">
        <v>2.8632300437082008</v>
      </c>
      <c r="U537" s="50">
        <v>3.1236294548177392</v>
      </c>
      <c r="V537" s="50">
        <v>1.0349999999999999</v>
      </c>
      <c r="W537" s="50">
        <v>1.0329456510400874</v>
      </c>
      <c r="X537" s="50">
        <v>1.0633333333333332</v>
      </c>
      <c r="Y537" s="50">
        <v>0.87666666666666659</v>
      </c>
      <c r="Z537" s="50">
        <v>1.0149999999999999</v>
      </c>
      <c r="AA537" s="51">
        <v>1</v>
      </c>
      <c r="AB537" s="51">
        <v>1</v>
      </c>
      <c r="AC537" s="51">
        <v>1</v>
      </c>
      <c r="AD537" s="51">
        <v>1</v>
      </c>
      <c r="AE537" s="51">
        <v>1</v>
      </c>
      <c r="AF537" s="51">
        <v>1</v>
      </c>
      <c r="AG537" s="52">
        <v>1</v>
      </c>
      <c r="AH537" s="52">
        <v>1</v>
      </c>
      <c r="AI537" s="53">
        <v>442</v>
      </c>
      <c r="AJ537" s="53">
        <v>400</v>
      </c>
      <c r="AK537" s="51">
        <v>2.8476483384872218</v>
      </c>
      <c r="AL537" s="51">
        <v>2.8499855942703687</v>
      </c>
      <c r="AM537" s="51">
        <v>3.0341922757238153</v>
      </c>
      <c r="AN537" s="51">
        <v>3.047607852587904</v>
      </c>
      <c r="AO537" s="51">
        <v>2.951897897255598</v>
      </c>
      <c r="AP537" s="51">
        <v>2.9846857971632588</v>
      </c>
      <c r="AQ537" s="51">
        <v>3.0797051598596723</v>
      </c>
      <c r="AR537" s="67">
        <v>0</v>
      </c>
      <c r="AS537" s="96"/>
      <c r="AT537" s="54">
        <v>3.2387420001508733</v>
      </c>
      <c r="AU537" s="54">
        <v>2.5659610639125212</v>
      </c>
      <c r="AV537" s="55">
        <v>3.232313491687651</v>
      </c>
      <c r="AW537" s="55">
        <v>2.5659610639125212</v>
      </c>
      <c r="AX537" s="56">
        <v>-1.1257999849116462E-2</v>
      </c>
      <c r="AY537" s="56">
        <v>-8.403893608746893E-2</v>
      </c>
      <c r="AZ537" s="56">
        <v>-9.5296935936585392E-2</v>
      </c>
      <c r="BA537" s="56">
        <v>7.2780936238352467E-2</v>
      </c>
      <c r="BB537" s="61">
        <v>-157</v>
      </c>
      <c r="BC537" s="57">
        <v>113</v>
      </c>
      <c r="BD537" s="57">
        <v>-113</v>
      </c>
      <c r="BE537" s="57">
        <v>-141</v>
      </c>
      <c r="BF537" s="95">
        <v>0.61039470294632592</v>
      </c>
      <c r="BG537" s="58">
        <v>0.47023803369136358</v>
      </c>
      <c r="BH537" s="58">
        <v>0.5309161775306902</v>
      </c>
      <c r="BI537" s="58">
        <v>0.58452797359274866</v>
      </c>
      <c r="BJ537" s="57">
        <v>-156</v>
      </c>
      <c r="BK537" s="57">
        <v>112</v>
      </c>
      <c r="BL537" s="57">
        <v>-114</v>
      </c>
      <c r="BM537" s="57">
        <v>-141</v>
      </c>
      <c r="BN537" s="58">
        <v>0.60935022885708823</v>
      </c>
      <c r="BO537" s="58">
        <v>0.47121855365753085</v>
      </c>
      <c r="BP537" s="58">
        <v>0.53197448535053882</v>
      </c>
      <c r="BQ537" s="58">
        <v>0.58542829454034373</v>
      </c>
      <c r="BR537" s="36">
        <v>2.4</v>
      </c>
      <c r="BS537" s="36">
        <v>3.1</v>
      </c>
      <c r="BT537" s="36">
        <v>0.38480999999999999</v>
      </c>
      <c r="BU537" s="36">
        <v>0.52525999999999995</v>
      </c>
      <c r="BV537" s="36">
        <v>0.59263688777064405</v>
      </c>
      <c r="BW537" s="36">
        <v>0.63895000000000002</v>
      </c>
    </row>
    <row r="538" spans="1:75" s="36" customFormat="1" ht="16.75" customHeight="1" x14ac:dyDescent="0.2">
      <c r="A538" s="36" t="s">
        <v>819</v>
      </c>
      <c r="B538" s="36">
        <v>2025020235</v>
      </c>
      <c r="C538" s="35">
        <v>45969</v>
      </c>
      <c r="D538" s="45" t="s">
        <v>6</v>
      </c>
      <c r="E538" s="36" t="s">
        <v>15</v>
      </c>
      <c r="F538" s="45">
        <v>2</v>
      </c>
      <c r="G538" s="45">
        <v>1</v>
      </c>
      <c r="H538" s="36" t="s">
        <v>44</v>
      </c>
      <c r="I538" s="36" t="s">
        <v>358</v>
      </c>
      <c r="J538" s="46" t="s">
        <v>191</v>
      </c>
      <c r="K538" s="47">
        <v>3</v>
      </c>
      <c r="L538" s="48">
        <v>0.15</v>
      </c>
      <c r="M538" s="49">
        <v>0.1</v>
      </c>
      <c r="N538" s="36">
        <v>3.0499999999999901</v>
      </c>
      <c r="O538" s="36">
        <v>2.8999999999999901</v>
      </c>
      <c r="P538" s="70">
        <v>3.0499999999999901</v>
      </c>
      <c r="Q538" s="36">
        <v>2.8999999999999901</v>
      </c>
      <c r="R538" s="50">
        <v>3.0647984778341053</v>
      </c>
      <c r="S538" s="50">
        <v>2.9534030323259217</v>
      </c>
      <c r="T538" s="50">
        <v>3.0647984778341053</v>
      </c>
      <c r="U538" s="50">
        <v>2.9534030323259217</v>
      </c>
      <c r="V538" s="50">
        <v>0.96</v>
      </c>
      <c r="W538" s="50">
        <v>0.96305398776725637</v>
      </c>
      <c r="X538" s="50">
        <v>1.0030572854117261</v>
      </c>
      <c r="Y538" s="50">
        <v>0.97000000000000008</v>
      </c>
      <c r="Z538" s="50">
        <v>0.98</v>
      </c>
      <c r="AA538" s="51">
        <v>1</v>
      </c>
      <c r="AB538" s="51">
        <v>1</v>
      </c>
      <c r="AC538" s="51">
        <v>1</v>
      </c>
      <c r="AD538" s="51">
        <v>1</v>
      </c>
      <c r="AE538" s="51">
        <v>1</v>
      </c>
      <c r="AF538" s="51">
        <v>1</v>
      </c>
      <c r="AG538" s="52">
        <v>1</v>
      </c>
      <c r="AH538" s="52">
        <v>1</v>
      </c>
      <c r="AI538" s="53">
        <v>426</v>
      </c>
      <c r="AJ538" s="53">
        <v>370</v>
      </c>
      <c r="AK538" s="51">
        <v>3.1188162240767126</v>
      </c>
      <c r="AL538" s="51">
        <v>3.1107135621403215</v>
      </c>
      <c r="AM538" s="51">
        <v>2.901551100962672</v>
      </c>
      <c r="AN538" s="51">
        <v>2.9093288906671591</v>
      </c>
      <c r="AO538" s="51">
        <v>2.8775033866729598</v>
      </c>
      <c r="AP538" s="51">
        <v>2.8800281244239265</v>
      </c>
      <c r="AQ538" s="51">
        <v>2.8435200789434183</v>
      </c>
      <c r="AR538" s="67">
        <v>0</v>
      </c>
      <c r="AS538" s="96"/>
      <c r="AT538" s="54">
        <v>3.0939144439201289</v>
      </c>
      <c r="AU538" s="54">
        <v>2.8547519832552446</v>
      </c>
      <c r="AV538" s="55">
        <v>3.0939144439201289</v>
      </c>
      <c r="AW538" s="55">
        <v>2.8490856482140767</v>
      </c>
      <c r="AX538" s="56">
        <v>4.3914443920138879E-2</v>
      </c>
      <c r="AY538" s="56">
        <v>-4.5248016744745545E-2</v>
      </c>
      <c r="AZ538" s="56">
        <v>-1.3335728246066658E-3</v>
      </c>
      <c r="BA538" s="56">
        <v>8.9162460664884424E-2</v>
      </c>
      <c r="BB538" s="61">
        <v>-118</v>
      </c>
      <c r="BC538" s="57">
        <v>-124</v>
      </c>
      <c r="BD538" s="57">
        <v>102</v>
      </c>
      <c r="BE538" s="57">
        <v>128</v>
      </c>
      <c r="BF538" s="95">
        <v>0.54186443722953559</v>
      </c>
      <c r="BG538" s="58">
        <v>0.55382060015762624</v>
      </c>
      <c r="BH538" s="58">
        <v>0.49594291591987227</v>
      </c>
      <c r="BI538" s="58">
        <v>0.43899375071662872</v>
      </c>
      <c r="BJ538" s="57">
        <v>-119</v>
      </c>
      <c r="BK538" s="57">
        <v>-124</v>
      </c>
      <c r="BL538" s="57">
        <v>102</v>
      </c>
      <c r="BM538" s="57">
        <v>128</v>
      </c>
      <c r="BN538" s="58">
        <v>0.54252337532375905</v>
      </c>
      <c r="BO538" s="58">
        <v>0.55279162918006819</v>
      </c>
      <c r="BP538" s="58">
        <v>0.49483124294122971</v>
      </c>
      <c r="BQ538" s="58">
        <v>0.43805470876927877</v>
      </c>
      <c r="BR538" s="36">
        <v>2.4</v>
      </c>
      <c r="BS538" s="36">
        <v>3.15</v>
      </c>
      <c r="BT538" s="36">
        <v>0.37451000000000001</v>
      </c>
      <c r="BU538" s="36">
        <v>0.51710999999999996</v>
      </c>
      <c r="BV538" s="36">
        <v>0.58269198264690902</v>
      </c>
      <c r="BW538" s="36">
        <v>0.62966</v>
      </c>
    </row>
    <row r="539" spans="1:75" s="36" customFormat="1" ht="16.75" customHeight="1" x14ac:dyDescent="0.2">
      <c r="A539" s="36" t="s">
        <v>820</v>
      </c>
      <c r="B539" s="36">
        <v>2025020235</v>
      </c>
      <c r="C539" s="35">
        <v>45969</v>
      </c>
      <c r="D539" s="45" t="s">
        <v>9</v>
      </c>
      <c r="E539" s="36" t="s">
        <v>19</v>
      </c>
      <c r="F539" s="45">
        <v>1</v>
      </c>
      <c r="G539" s="45">
        <v>2</v>
      </c>
      <c r="H539" s="36" t="s">
        <v>45</v>
      </c>
      <c r="I539" s="36" t="s">
        <v>326</v>
      </c>
      <c r="J539" s="46" t="s">
        <v>170</v>
      </c>
      <c r="K539" s="47">
        <v>3</v>
      </c>
      <c r="L539" s="48">
        <v>0.15</v>
      </c>
      <c r="M539" s="49">
        <v>0.1</v>
      </c>
      <c r="N539" s="36">
        <v>2.8999999999999901</v>
      </c>
      <c r="O539" s="36">
        <v>3.0499999999999901</v>
      </c>
      <c r="P539" s="70">
        <v>2.8999999999999901</v>
      </c>
      <c r="Q539" s="36">
        <v>3.0499999999999901</v>
      </c>
      <c r="R539" s="50">
        <v>2.962002916721679</v>
      </c>
      <c r="S539" s="50">
        <v>3.0161942080464312</v>
      </c>
      <c r="T539" s="50">
        <v>2.962002916721679</v>
      </c>
      <c r="U539" s="50">
        <v>3.0161942080464312</v>
      </c>
      <c r="V539" s="50">
        <v>1.0349999999999999</v>
      </c>
      <c r="W539" s="50">
        <v>1.0329456510400874</v>
      </c>
      <c r="X539" s="50">
        <v>0.96718370032089063</v>
      </c>
      <c r="Y539" s="50">
        <v>1.0396054080255708</v>
      </c>
      <c r="Z539" s="50">
        <v>1.01</v>
      </c>
      <c r="AA539" s="51">
        <v>1</v>
      </c>
      <c r="AB539" s="51">
        <v>1.02</v>
      </c>
      <c r="AC539" s="51">
        <v>1</v>
      </c>
      <c r="AD539" s="51">
        <v>1</v>
      </c>
      <c r="AE539" s="51">
        <v>1</v>
      </c>
      <c r="AF539" s="51">
        <v>1</v>
      </c>
      <c r="AG539" s="52">
        <v>1</v>
      </c>
      <c r="AH539" s="52">
        <v>1</v>
      </c>
      <c r="AI539" s="53">
        <v>438</v>
      </c>
      <c r="AJ539" s="53">
        <v>369</v>
      </c>
      <c r="AK539" s="51">
        <v>2.91</v>
      </c>
      <c r="AL539" s="51">
        <v>2.94</v>
      </c>
      <c r="AM539" s="51">
        <v>3.0091718562351781</v>
      </c>
      <c r="AN539" s="51">
        <v>2.99</v>
      </c>
      <c r="AO539" s="51">
        <v>2.9881301238761759</v>
      </c>
      <c r="AP539" s="51">
        <v>2.9968640278137837</v>
      </c>
      <c r="AQ539" s="51">
        <v>3.0392635747975301</v>
      </c>
      <c r="AR539" s="67">
        <v>0</v>
      </c>
      <c r="AS539" s="96"/>
      <c r="AT539" s="54">
        <v>2.8547519832552446</v>
      </c>
      <c r="AU539" s="54">
        <v>3.0939144439201289</v>
      </c>
      <c r="AV539" s="55">
        <v>2.8490856482140767</v>
      </c>
      <c r="AW539" s="55">
        <v>3.0939144439201289</v>
      </c>
      <c r="AX539" s="56">
        <v>-4.5248016744745545E-2</v>
      </c>
      <c r="AY539" s="56">
        <v>4.3914443920138879E-2</v>
      </c>
      <c r="AZ539" s="56">
        <v>-1.3335728246066658E-3</v>
      </c>
      <c r="BA539" s="56">
        <v>-8.9162460664884424E-2</v>
      </c>
      <c r="BB539" s="61">
        <v>118</v>
      </c>
      <c r="BC539" s="57">
        <v>124</v>
      </c>
      <c r="BD539" s="57">
        <v>-102</v>
      </c>
      <c r="BE539" s="57">
        <v>-128</v>
      </c>
      <c r="BF539" s="95">
        <v>0.45813556277046441</v>
      </c>
      <c r="BG539" s="58">
        <v>0.44617939984237376</v>
      </c>
      <c r="BH539" s="58">
        <v>0.50405708408012773</v>
      </c>
      <c r="BI539" s="58">
        <v>0.56100624928337128</v>
      </c>
      <c r="BJ539" s="57">
        <v>119</v>
      </c>
      <c r="BK539" s="57">
        <v>124</v>
      </c>
      <c r="BL539" s="57">
        <v>-102</v>
      </c>
      <c r="BM539" s="57">
        <v>-128</v>
      </c>
      <c r="BN539" s="58">
        <v>0.45747662467624095</v>
      </c>
      <c r="BO539" s="58">
        <v>0.44720837081993181</v>
      </c>
      <c r="BP539" s="58">
        <v>0.50516875705877029</v>
      </c>
      <c r="BQ539" s="58">
        <v>0.56194529123072123</v>
      </c>
      <c r="BR539" s="36">
        <v>2.4</v>
      </c>
      <c r="BS539" s="36">
        <v>3.2</v>
      </c>
      <c r="BT539" s="36">
        <v>0.37009999999999998</v>
      </c>
      <c r="BU539" s="36">
        <v>0.50460000000000005</v>
      </c>
      <c r="BV539" s="36">
        <v>0.570775739203221</v>
      </c>
      <c r="BW539" s="36">
        <v>0.62053999999999998</v>
      </c>
    </row>
    <row r="540" spans="1:75" s="36" customFormat="1" ht="16.75" customHeight="1" x14ac:dyDescent="0.2">
      <c r="A540" s="36" t="s">
        <v>821</v>
      </c>
      <c r="B540" s="36">
        <v>2025020236</v>
      </c>
      <c r="C540" s="35">
        <v>45969</v>
      </c>
      <c r="D540" s="45" t="s">
        <v>6</v>
      </c>
      <c r="E540" s="36" t="s">
        <v>49</v>
      </c>
      <c r="F540" s="45">
        <v>1</v>
      </c>
      <c r="G540" s="45">
        <v>1</v>
      </c>
      <c r="H540" s="36" t="s">
        <v>46</v>
      </c>
      <c r="I540" s="36" t="s">
        <v>350</v>
      </c>
      <c r="J540" s="46" t="s">
        <v>197</v>
      </c>
      <c r="K540" s="47">
        <v>3</v>
      </c>
      <c r="L540" s="48">
        <v>0.15</v>
      </c>
      <c r="M540" s="49">
        <v>0.1</v>
      </c>
      <c r="N540" s="36">
        <v>2.69999999999999</v>
      </c>
      <c r="O540" s="36">
        <v>3.1499999999999901</v>
      </c>
      <c r="P540" s="70">
        <v>2.69999999999999</v>
      </c>
      <c r="Q540" s="36">
        <v>3.1499999999999901</v>
      </c>
      <c r="R540" s="50">
        <v>3.0255920034218193</v>
      </c>
      <c r="S540" s="50">
        <v>2.9316284431949748</v>
      </c>
      <c r="T540" s="50">
        <v>3.0255920034218193</v>
      </c>
      <c r="U540" s="50">
        <v>2.9316284431949748</v>
      </c>
      <c r="V540" s="50">
        <v>0.95</v>
      </c>
      <c r="W540" s="50">
        <v>0.95302926576458757</v>
      </c>
      <c r="X540" s="50">
        <v>0.93721278477317826</v>
      </c>
      <c r="Y540" s="50">
        <v>1.0718436659554069</v>
      </c>
      <c r="Z540" s="50">
        <v>0.97499999999999998</v>
      </c>
      <c r="AA540" s="51">
        <v>0.99</v>
      </c>
      <c r="AB540" s="51">
        <v>1.01</v>
      </c>
      <c r="AC540" s="51">
        <v>1</v>
      </c>
      <c r="AD540" s="51">
        <v>1</v>
      </c>
      <c r="AE540" s="51">
        <v>1</v>
      </c>
      <c r="AF540" s="51">
        <v>1</v>
      </c>
      <c r="AG540" s="52">
        <v>1</v>
      </c>
      <c r="AH540" s="52">
        <v>1</v>
      </c>
      <c r="AI540" s="53">
        <v>444</v>
      </c>
      <c r="AJ540" s="53">
        <v>387</v>
      </c>
      <c r="AK540" s="51">
        <v>3.0384350339887791</v>
      </c>
      <c r="AL540" s="51">
        <v>3.0365085794037348</v>
      </c>
      <c r="AM540" s="51">
        <v>2.8504923418821848</v>
      </c>
      <c r="AN540" s="51">
        <v>2.8626627570791032</v>
      </c>
      <c r="AO540" s="51">
        <v>2.8026478175798859</v>
      </c>
      <c r="AP540" s="51">
        <v>2.8110013047601683</v>
      </c>
      <c r="AQ540" s="51">
        <v>2.7792300333351303</v>
      </c>
      <c r="AR540" s="67">
        <v>0</v>
      </c>
      <c r="AS540" s="96"/>
      <c r="AT540" s="54">
        <v>2.6758139781213113</v>
      </c>
      <c r="AU540" s="54">
        <v>3.0900440620327929</v>
      </c>
      <c r="AV540" s="55">
        <v>2.6758139781213113</v>
      </c>
      <c r="AW540" s="55">
        <v>3.0934484234348103</v>
      </c>
      <c r="AX540" s="56">
        <v>-2.4186021878678687E-2</v>
      </c>
      <c r="AY540" s="56">
        <v>-5.9955937967197226E-2</v>
      </c>
      <c r="AZ540" s="56">
        <v>-8.4141959845875913E-2</v>
      </c>
      <c r="BA540" s="56">
        <v>3.5769916088518539E-2</v>
      </c>
      <c r="BB540" s="61">
        <v>132</v>
      </c>
      <c r="BC540" s="57">
        <v>-110</v>
      </c>
      <c r="BD540" s="57">
        <v>116</v>
      </c>
      <c r="BE540" s="57">
        <v>144</v>
      </c>
      <c r="BF540" s="95">
        <v>0.43045369548416401</v>
      </c>
      <c r="BG540" s="58">
        <v>0.52356730710832822</v>
      </c>
      <c r="BH540" s="58">
        <v>0.46264871218748294</v>
      </c>
      <c r="BI540" s="58">
        <v>0.41020122082443411</v>
      </c>
      <c r="BJ540" s="57">
        <v>133</v>
      </c>
      <c r="BK540" s="57">
        <v>-110</v>
      </c>
      <c r="BL540" s="57">
        <v>116</v>
      </c>
      <c r="BM540" s="57">
        <v>143</v>
      </c>
      <c r="BN540" s="58">
        <v>0.43008121083232576</v>
      </c>
      <c r="BO540" s="58">
        <v>0.52421488315280862</v>
      </c>
      <c r="BP540" s="58">
        <v>0.46338837090658613</v>
      </c>
      <c r="BQ540" s="58">
        <v>0.41086368103016835</v>
      </c>
      <c r="BR540" s="36">
        <v>2.4</v>
      </c>
      <c r="BS540" s="36">
        <v>3.25</v>
      </c>
      <c r="BT540" s="36">
        <v>0.36296</v>
      </c>
      <c r="BU540" s="36">
        <v>0.49833</v>
      </c>
      <c r="BV540" s="36">
        <v>0.56326295325074605</v>
      </c>
      <c r="BW540" s="36">
        <v>0.61360999999999999</v>
      </c>
    </row>
    <row r="541" spans="1:75" s="36" customFormat="1" ht="16.75" customHeight="1" x14ac:dyDescent="0.2">
      <c r="A541" s="36" t="s">
        <v>822</v>
      </c>
      <c r="B541" s="36">
        <v>2025020236</v>
      </c>
      <c r="C541" s="35">
        <v>45969</v>
      </c>
      <c r="D541" s="45" t="s">
        <v>9</v>
      </c>
      <c r="E541" s="36" t="s">
        <v>41</v>
      </c>
      <c r="F541" s="45">
        <v>1</v>
      </c>
      <c r="G541" s="45">
        <v>1</v>
      </c>
      <c r="H541" s="36" t="s">
        <v>47</v>
      </c>
      <c r="I541" s="36" t="s">
        <v>332</v>
      </c>
      <c r="J541" s="46" t="s">
        <v>187</v>
      </c>
      <c r="K541" s="47">
        <v>3</v>
      </c>
      <c r="L541" s="48">
        <v>0.15</v>
      </c>
      <c r="M541" s="49">
        <v>0.1</v>
      </c>
      <c r="N541" s="36">
        <v>3.1499999999999901</v>
      </c>
      <c r="O541" s="36">
        <v>2.69999999999999</v>
      </c>
      <c r="P541" s="70">
        <v>3.1499999999999901</v>
      </c>
      <c r="Q541" s="36">
        <v>2.69999999999999</v>
      </c>
      <c r="R541" s="50">
        <v>3.2088280881668227</v>
      </c>
      <c r="S541" s="50">
        <v>2.9128753330561574</v>
      </c>
      <c r="T541" s="50">
        <v>3.2088280881668227</v>
      </c>
      <c r="U541" s="50">
        <v>2.9128753330561574</v>
      </c>
      <c r="V541" s="50">
        <v>1.048</v>
      </c>
      <c r="W541" s="50">
        <v>1.0491546019013618</v>
      </c>
      <c r="X541" s="50">
        <v>0.95016411396072831</v>
      </c>
      <c r="Y541" s="50">
        <v>1.0128116779962597</v>
      </c>
      <c r="Z541" s="50">
        <v>0.97</v>
      </c>
      <c r="AA541" s="51">
        <v>0.98</v>
      </c>
      <c r="AB541" s="51">
        <v>1.03</v>
      </c>
      <c r="AC541" s="51">
        <v>1</v>
      </c>
      <c r="AD541" s="51">
        <v>1</v>
      </c>
      <c r="AE541" s="51">
        <v>1</v>
      </c>
      <c r="AF541" s="51">
        <v>1</v>
      </c>
      <c r="AG541" s="52">
        <v>1</v>
      </c>
      <c r="AH541" s="52">
        <v>1</v>
      </c>
      <c r="AI541" s="53">
        <v>452</v>
      </c>
      <c r="AJ541" s="53">
        <v>410</v>
      </c>
      <c r="AK541" s="51">
        <v>3.215530997866221</v>
      </c>
      <c r="AL541" s="51">
        <v>3.2145255614113108</v>
      </c>
      <c r="AM541" s="51">
        <v>2.8116383543195349</v>
      </c>
      <c r="AN541" s="51">
        <v>2.8268239011300285</v>
      </c>
      <c r="AO541" s="51">
        <v>2.7035532486730167</v>
      </c>
      <c r="AP541" s="51">
        <v>2.7218436223317353</v>
      </c>
      <c r="AQ541" s="51">
        <v>2.7272892036899488</v>
      </c>
      <c r="AR541" s="67">
        <v>0</v>
      </c>
      <c r="AS541" s="96"/>
      <c r="AT541" s="54">
        <v>3.0900440620327929</v>
      </c>
      <c r="AU541" s="54">
        <v>2.6758139781213113</v>
      </c>
      <c r="AV541" s="55">
        <v>3.0934484234348103</v>
      </c>
      <c r="AW541" s="55">
        <v>2.6758139781213113</v>
      </c>
      <c r="AX541" s="56">
        <v>-5.9955937967197226E-2</v>
      </c>
      <c r="AY541" s="56">
        <v>-2.4186021878678687E-2</v>
      </c>
      <c r="AZ541" s="56">
        <v>-8.4141959845875913E-2</v>
      </c>
      <c r="BA541" s="56">
        <v>-3.5769916088518539E-2</v>
      </c>
      <c r="BB541" s="61">
        <v>-132</v>
      </c>
      <c r="BC541" s="57">
        <v>110</v>
      </c>
      <c r="BD541" s="57">
        <v>-116</v>
      </c>
      <c r="BE541" s="57">
        <v>-144</v>
      </c>
      <c r="BF541" s="95">
        <v>0.56954630451583599</v>
      </c>
      <c r="BG541" s="58">
        <v>0.47643269289167178</v>
      </c>
      <c r="BH541" s="58">
        <v>0.53735128781251706</v>
      </c>
      <c r="BI541" s="58">
        <v>0.58979877917556589</v>
      </c>
      <c r="BJ541" s="57">
        <v>-133</v>
      </c>
      <c r="BK541" s="57">
        <v>110</v>
      </c>
      <c r="BL541" s="57">
        <v>-116</v>
      </c>
      <c r="BM541" s="57">
        <v>-143</v>
      </c>
      <c r="BN541" s="58">
        <v>0.56991878916767424</v>
      </c>
      <c r="BO541" s="58">
        <v>0.47578511684719133</v>
      </c>
      <c r="BP541" s="58">
        <v>0.53661162909341387</v>
      </c>
      <c r="BQ541" s="58">
        <v>0.58913631896983165</v>
      </c>
      <c r="BR541" s="36">
        <v>2.4</v>
      </c>
      <c r="BS541" s="36">
        <v>3.3</v>
      </c>
      <c r="BT541" s="36">
        <v>0.35439999999999999</v>
      </c>
      <c r="BU541" s="36">
        <v>0.49151</v>
      </c>
      <c r="BV541" s="36">
        <v>0.55551034708800895</v>
      </c>
      <c r="BW541" s="36">
        <v>0.60672000000000004</v>
      </c>
    </row>
    <row r="542" spans="1:75" s="36" customFormat="1" ht="16.75" customHeight="1" x14ac:dyDescent="0.2">
      <c r="A542" s="36" t="s">
        <v>823</v>
      </c>
      <c r="B542" s="36">
        <v>2025020242</v>
      </c>
      <c r="C542" s="35">
        <v>45969</v>
      </c>
      <c r="D542" s="45" t="s">
        <v>6</v>
      </c>
      <c r="E542" s="36" t="s">
        <v>48</v>
      </c>
      <c r="F542" s="45">
        <v>1</v>
      </c>
      <c r="G542" s="45">
        <v>1</v>
      </c>
      <c r="H542" s="36" t="s">
        <v>46</v>
      </c>
      <c r="I542" s="36" t="s">
        <v>366</v>
      </c>
      <c r="J542" s="46" t="s">
        <v>147</v>
      </c>
      <c r="K542" s="47">
        <v>3</v>
      </c>
      <c r="L542" s="48">
        <v>0.15</v>
      </c>
      <c r="M542" s="49">
        <v>0.1</v>
      </c>
      <c r="N542" s="36">
        <v>2.7999999999999901</v>
      </c>
      <c r="O542" s="36">
        <v>3.8999999999999901</v>
      </c>
      <c r="P542" s="70">
        <v>2.7999999999999901</v>
      </c>
      <c r="Q542" s="36">
        <v>3.8999999999999901</v>
      </c>
      <c r="R542" s="50">
        <v>3.1103790686012296</v>
      </c>
      <c r="S542" s="50">
        <v>3.3864793022526385</v>
      </c>
      <c r="T542" s="50">
        <v>3.1103790686012296</v>
      </c>
      <c r="U542" s="50">
        <v>3.3864793022526385</v>
      </c>
      <c r="V542" s="50">
        <v>0.95</v>
      </c>
      <c r="W542" s="50">
        <v>0.95302926576458757</v>
      </c>
      <c r="X542" s="50">
        <v>0.90790023798531294</v>
      </c>
      <c r="Y542" s="50">
        <v>1.0763307443487717</v>
      </c>
      <c r="Z542" s="50">
        <v>1.0406504351618509</v>
      </c>
      <c r="AA542" s="51">
        <v>0.98499999999999999</v>
      </c>
      <c r="AB542" s="51">
        <v>1.01</v>
      </c>
      <c r="AC542" s="51">
        <v>1</v>
      </c>
      <c r="AD542" s="51">
        <v>1</v>
      </c>
      <c r="AE542" s="51">
        <v>1</v>
      </c>
      <c r="AF542" s="51">
        <v>1</v>
      </c>
      <c r="AG542" s="52">
        <v>1</v>
      </c>
      <c r="AH542" s="52">
        <v>1</v>
      </c>
      <c r="AI542" s="53">
        <v>446</v>
      </c>
      <c r="AJ542" s="53">
        <v>182</v>
      </c>
      <c r="AK542" s="51">
        <v>3.15</v>
      </c>
      <c r="AL542" s="51">
        <v>3.23</v>
      </c>
      <c r="AM542" s="51">
        <v>3.3</v>
      </c>
      <c r="AN542" s="51">
        <v>3.28</v>
      </c>
      <c r="AO542" s="51">
        <v>3.3948626078088759</v>
      </c>
      <c r="AP542" s="51">
        <v>3.4142543905709162</v>
      </c>
      <c r="AQ542" s="51">
        <v>3.4341464360341076</v>
      </c>
      <c r="AR542" s="67">
        <v>0</v>
      </c>
      <c r="AS542" s="96"/>
      <c r="AT542" s="54">
        <v>2.7842540690841178</v>
      </c>
      <c r="AU542" s="54">
        <v>3.8341869776199089</v>
      </c>
      <c r="AV542" s="55">
        <v>2.7842540690841178</v>
      </c>
      <c r="AW542" s="55">
        <v>3.8384111756872143</v>
      </c>
      <c r="AX542" s="56">
        <v>-1.5745930915872286E-2</v>
      </c>
      <c r="AY542" s="56">
        <v>-6.5813022380081243E-2</v>
      </c>
      <c r="AZ542" s="56">
        <v>-8.1558953295953529E-2</v>
      </c>
      <c r="BA542" s="56">
        <v>5.0067091464208957E-2</v>
      </c>
      <c r="BB542" s="61">
        <v>191</v>
      </c>
      <c r="BC542" s="57">
        <v>-189</v>
      </c>
      <c r="BD542" s="57">
        <v>-157</v>
      </c>
      <c r="BE542" s="57">
        <v>-118</v>
      </c>
      <c r="BF542" s="95">
        <v>0.34344124472759519</v>
      </c>
      <c r="BG542" s="58">
        <v>0.65452845323810915</v>
      </c>
      <c r="BH542" s="58">
        <v>0.6105706763896388</v>
      </c>
      <c r="BI542" s="58">
        <v>0.54165409377016493</v>
      </c>
      <c r="BJ542" s="57">
        <v>192</v>
      </c>
      <c r="BK542" s="57">
        <v>-190</v>
      </c>
      <c r="BL542" s="57">
        <v>-157</v>
      </c>
      <c r="BM542" s="57">
        <v>-119</v>
      </c>
      <c r="BN542" s="58">
        <v>0.34285098706416417</v>
      </c>
      <c r="BO542" s="58">
        <v>0.65532864261848944</v>
      </c>
      <c r="BP542" s="58">
        <v>0.61147637206505479</v>
      </c>
      <c r="BQ542" s="58">
        <v>0.54246260550828251</v>
      </c>
      <c r="BR542" s="36">
        <v>2.4</v>
      </c>
      <c r="BS542" s="36">
        <v>3.35</v>
      </c>
      <c r="BT542" s="36">
        <v>0.34948000000000001</v>
      </c>
      <c r="BU542" s="36">
        <v>0.48086000000000001</v>
      </c>
      <c r="BV542" s="36">
        <v>0.54423015980804901</v>
      </c>
      <c r="BW542" s="36">
        <v>0.59730000000000005</v>
      </c>
    </row>
    <row r="543" spans="1:75" s="36" customFormat="1" ht="16.75" customHeight="1" x14ac:dyDescent="0.2">
      <c r="A543" s="36" t="s">
        <v>824</v>
      </c>
      <c r="B543" s="36">
        <v>2025020242</v>
      </c>
      <c r="C543" s="35">
        <v>45969</v>
      </c>
      <c r="D543" s="45" t="s">
        <v>9</v>
      </c>
      <c r="E543" s="36" t="s">
        <v>25</v>
      </c>
      <c r="F543" s="45">
        <v>1</v>
      </c>
      <c r="G543" s="45">
        <v>1</v>
      </c>
      <c r="H543" s="36" t="s">
        <v>47</v>
      </c>
      <c r="I543" s="36" t="s">
        <v>483</v>
      </c>
      <c r="J543" s="46" t="s">
        <v>196</v>
      </c>
      <c r="K543" s="47">
        <v>3</v>
      </c>
      <c r="L543" s="48">
        <v>0.15</v>
      </c>
      <c r="M543" s="49">
        <v>0.1</v>
      </c>
      <c r="N543" s="36">
        <v>3.8999999999999901</v>
      </c>
      <c r="O543" s="36">
        <v>2.7999999999999901</v>
      </c>
      <c r="P543" s="70">
        <v>3.8999999999999901</v>
      </c>
      <c r="Q543" s="36">
        <v>2.7999999999999901</v>
      </c>
      <c r="R543" s="50">
        <v>3.2151866357812651</v>
      </c>
      <c r="S543" s="50">
        <v>2.7850057283439633</v>
      </c>
      <c r="T543" s="50">
        <v>3.2151866357812651</v>
      </c>
      <c r="U543" s="50">
        <v>2.7850057283439633</v>
      </c>
      <c r="V543" s="50">
        <v>1.048</v>
      </c>
      <c r="W543" s="50">
        <v>1.0491546019013618</v>
      </c>
      <c r="X543" s="50">
        <v>1.0999999999999999</v>
      </c>
      <c r="Y543" s="50">
        <v>1.05</v>
      </c>
      <c r="Z543" s="50">
        <v>1.02</v>
      </c>
      <c r="AA543" s="51">
        <v>0.98</v>
      </c>
      <c r="AB543" s="51">
        <v>1.02</v>
      </c>
      <c r="AC543" s="51">
        <v>1</v>
      </c>
      <c r="AD543" s="51">
        <v>1</v>
      </c>
      <c r="AE543" s="51">
        <v>1</v>
      </c>
      <c r="AF543" s="51">
        <v>1</v>
      </c>
      <c r="AG543" s="52">
        <v>1</v>
      </c>
      <c r="AH543" s="52">
        <v>1</v>
      </c>
      <c r="AI543" s="53">
        <v>453</v>
      </c>
      <c r="AJ543" s="53">
        <v>379</v>
      </c>
      <c r="AK543" s="51">
        <v>3.2289922330463154</v>
      </c>
      <c r="AL543" s="51">
        <v>3.2269213934565579</v>
      </c>
      <c r="AM543" s="51">
        <v>2.7237007139559388</v>
      </c>
      <c r="AN543" s="51">
        <v>2.7328964661141426</v>
      </c>
      <c r="AO543" s="51">
        <v>2.8770481333841129</v>
      </c>
      <c r="AP543" s="51">
        <v>2.8715967898131223</v>
      </c>
      <c r="AQ543" s="51">
        <v>2.7781747282350575</v>
      </c>
      <c r="AR543" s="67">
        <v>0</v>
      </c>
      <c r="AS543" s="96"/>
      <c r="AT543" s="54">
        <v>3.8341869776199089</v>
      </c>
      <c r="AU543" s="54">
        <v>2.7842540690841178</v>
      </c>
      <c r="AV543" s="55">
        <v>3.8384111756872143</v>
      </c>
      <c r="AW543" s="55">
        <v>2.7842540690841178</v>
      </c>
      <c r="AX543" s="56">
        <v>-6.5813022380081243E-2</v>
      </c>
      <c r="AY543" s="56">
        <v>-1.5745930915872286E-2</v>
      </c>
      <c r="AZ543" s="56">
        <v>-8.1558953295953529E-2</v>
      </c>
      <c r="BA543" s="56">
        <v>-5.0067091464208957E-2</v>
      </c>
      <c r="BB543" s="61">
        <v>-191</v>
      </c>
      <c r="BC543" s="57">
        <v>189</v>
      </c>
      <c r="BD543" s="57">
        <v>157</v>
      </c>
      <c r="BE543" s="57">
        <v>118</v>
      </c>
      <c r="BF543" s="95">
        <v>0.65655875527240481</v>
      </c>
      <c r="BG543" s="58">
        <v>0.34547154676189085</v>
      </c>
      <c r="BH543" s="58">
        <v>0.3894293236103612</v>
      </c>
      <c r="BI543" s="58">
        <v>0.45834590622983507</v>
      </c>
      <c r="BJ543" s="57">
        <v>-192</v>
      </c>
      <c r="BK543" s="57">
        <v>190</v>
      </c>
      <c r="BL543" s="57">
        <v>157</v>
      </c>
      <c r="BM543" s="57">
        <v>119</v>
      </c>
      <c r="BN543" s="58">
        <v>0.65714901293583583</v>
      </c>
      <c r="BO543" s="58">
        <v>0.34467135738151056</v>
      </c>
      <c r="BP543" s="58">
        <v>0.38852362793494521</v>
      </c>
      <c r="BQ543" s="58">
        <v>0.45753739449171749</v>
      </c>
      <c r="BR543" s="36">
        <v>2.4</v>
      </c>
      <c r="BS543" s="36">
        <v>3.4</v>
      </c>
      <c r="BT543" s="36">
        <v>0.34212999999999999</v>
      </c>
      <c r="BU543" s="36">
        <v>0.47249000000000002</v>
      </c>
      <c r="BV543" s="36">
        <v>0.53595208657085402</v>
      </c>
      <c r="BW543" s="36">
        <v>0.59089999999999998</v>
      </c>
    </row>
    <row r="544" spans="1:75" s="36" customFormat="1" ht="16.75" customHeight="1" x14ac:dyDescent="0.2">
      <c r="A544" s="36" t="s">
        <v>825</v>
      </c>
      <c r="B544" s="36">
        <v>2025020240</v>
      </c>
      <c r="C544" s="35">
        <v>45969</v>
      </c>
      <c r="D544" s="45" t="s">
        <v>6</v>
      </c>
      <c r="E544" s="36" t="s">
        <v>24</v>
      </c>
      <c r="F544" s="45">
        <v>2</v>
      </c>
      <c r="G544" s="45">
        <v>2</v>
      </c>
      <c r="H544" s="36" t="s">
        <v>8</v>
      </c>
      <c r="I544" s="36" t="s">
        <v>364</v>
      </c>
      <c r="J544" s="46" t="s">
        <v>158</v>
      </c>
      <c r="K544" s="47">
        <v>3</v>
      </c>
      <c r="L544" s="48">
        <v>0.15</v>
      </c>
      <c r="M544" s="49">
        <v>0.1</v>
      </c>
      <c r="N544" s="36">
        <v>3.2499999999999898</v>
      </c>
      <c r="O544" s="36">
        <v>3.0499999999999901</v>
      </c>
      <c r="P544" s="70">
        <v>3.2499999999999898</v>
      </c>
      <c r="Q544" s="36">
        <v>3.0499999999999901</v>
      </c>
      <c r="R544" s="50">
        <v>3.5615159982610272</v>
      </c>
      <c r="S544" s="50">
        <v>2.8787973994806242</v>
      </c>
      <c r="T544" s="50">
        <v>3.5615159982610272</v>
      </c>
      <c r="U544" s="50">
        <v>2.8787973994806242</v>
      </c>
      <c r="V544" s="50">
        <v>0.96</v>
      </c>
      <c r="W544" s="50">
        <v>0.95702751457800772</v>
      </c>
      <c r="X544" s="50">
        <v>0.96333333333333337</v>
      </c>
      <c r="Y544" s="50">
        <v>1.0466666666666666</v>
      </c>
      <c r="Z544" s="50">
        <v>1</v>
      </c>
      <c r="AA544" s="51">
        <v>1</v>
      </c>
      <c r="AB544" s="51">
        <v>1</v>
      </c>
      <c r="AC544" s="51">
        <v>1</v>
      </c>
      <c r="AD544" s="51">
        <v>1</v>
      </c>
      <c r="AE544" s="51">
        <v>1</v>
      </c>
      <c r="AF544" s="51">
        <v>1</v>
      </c>
      <c r="AG544" s="52">
        <v>1</v>
      </c>
      <c r="AH544" s="52">
        <v>1</v>
      </c>
      <c r="AI544" s="53">
        <v>419</v>
      </c>
      <c r="AJ544" s="53">
        <v>314</v>
      </c>
      <c r="AK544" s="51">
        <v>3.4839806331969188</v>
      </c>
      <c r="AL544" s="51">
        <v>3.4956109379565348</v>
      </c>
      <c r="AM544" s="51">
        <v>2.719963159394339</v>
      </c>
      <c r="AN544" s="51">
        <v>2.7437882954072816</v>
      </c>
      <c r="AO544" s="51">
        <v>2.7321570314805537</v>
      </c>
      <c r="AP544" s="51">
        <v>2.7541530866805641</v>
      </c>
      <c r="AQ544" s="51">
        <v>2.719963159394339</v>
      </c>
      <c r="AR544" s="67">
        <v>0</v>
      </c>
      <c r="AS544" s="96"/>
      <c r="AT544" s="54">
        <v>3.1891210396267891</v>
      </c>
      <c r="AU544" s="54">
        <v>2.8666806921752293</v>
      </c>
      <c r="AV544" s="55">
        <v>3.1891210396267891</v>
      </c>
      <c r="AW544" s="55">
        <v>2.8817198590110591</v>
      </c>
      <c r="AX544" s="56">
        <v>-6.087896037320073E-2</v>
      </c>
      <c r="AY544" s="56">
        <v>-0.1833193078247608</v>
      </c>
      <c r="AZ544" s="56">
        <v>-0.24419826819796153</v>
      </c>
      <c r="BA544" s="56">
        <v>0.12244034745156007</v>
      </c>
      <c r="BB544" s="61">
        <v>-124</v>
      </c>
      <c r="BC544" s="57">
        <v>-133</v>
      </c>
      <c r="BD544" s="57">
        <v>-106</v>
      </c>
      <c r="BE544" s="57">
        <v>119</v>
      </c>
      <c r="BF544" s="95">
        <v>0.55408198090087013</v>
      </c>
      <c r="BG544" s="58">
        <v>0.56992411617576166</v>
      </c>
      <c r="BH544" s="58">
        <v>0.51450119076304524</v>
      </c>
      <c r="BI544" s="58">
        <v>0.4557688773645564</v>
      </c>
      <c r="BJ544" s="57">
        <v>-124</v>
      </c>
      <c r="BK544" s="57">
        <v>-134</v>
      </c>
      <c r="BL544" s="57">
        <v>-107</v>
      </c>
      <c r="BM544" s="57">
        <v>118</v>
      </c>
      <c r="BN544" s="58">
        <v>0.55262114909299054</v>
      </c>
      <c r="BO544" s="58">
        <v>0.57204042167264035</v>
      </c>
      <c r="BP544" s="58">
        <v>0.51695859534390221</v>
      </c>
      <c r="BQ544" s="58">
        <v>0.45801022897719379</v>
      </c>
      <c r="BR544" s="36">
        <v>2.4</v>
      </c>
      <c r="BS544" s="36">
        <v>3.45</v>
      </c>
      <c r="BT544" s="36">
        <v>0.33450999999999997</v>
      </c>
      <c r="BU544" s="36">
        <v>0.46750000000000003</v>
      </c>
      <c r="BV544" s="36">
        <v>0.52997925428801396</v>
      </c>
      <c r="BW544" s="36">
        <v>0.58538999999999997</v>
      </c>
    </row>
    <row r="545" spans="1:75" s="36" customFormat="1" ht="16.75" customHeight="1" x14ac:dyDescent="0.2">
      <c r="A545" s="36" t="s">
        <v>826</v>
      </c>
      <c r="B545" s="36">
        <v>2025020240</v>
      </c>
      <c r="C545" s="35">
        <v>45969</v>
      </c>
      <c r="D545" s="45" t="s">
        <v>9</v>
      </c>
      <c r="E545" s="36" t="s">
        <v>17</v>
      </c>
      <c r="F545" s="45">
        <v>2</v>
      </c>
      <c r="G545" s="45">
        <v>2</v>
      </c>
      <c r="H545" s="36" t="s">
        <v>11</v>
      </c>
      <c r="I545" s="36" t="s">
        <v>429</v>
      </c>
      <c r="J545" s="46" t="s">
        <v>163</v>
      </c>
      <c r="K545" s="47">
        <v>3</v>
      </c>
      <c r="L545" s="48">
        <v>0.15</v>
      </c>
      <c r="M545" s="49">
        <v>0.1</v>
      </c>
      <c r="N545" s="36">
        <v>3.0499999999999901</v>
      </c>
      <c r="O545" s="36">
        <v>3.2499999999999898</v>
      </c>
      <c r="P545" s="70">
        <v>3.0499999999999901</v>
      </c>
      <c r="Q545" s="36">
        <v>3.2499999999999898</v>
      </c>
      <c r="R545" s="50">
        <v>3.2568953469407838</v>
      </c>
      <c r="S545" s="50">
        <v>2.9838595967696167</v>
      </c>
      <c r="T545" s="50">
        <v>3.2568953469407838</v>
      </c>
      <c r="U545" s="50">
        <v>2.9838595967696167</v>
      </c>
      <c r="V545" s="50">
        <v>1.0275000000000001</v>
      </c>
      <c r="W545" s="50">
        <v>1.0328904656929507</v>
      </c>
      <c r="X545" s="50">
        <v>0.90665438646477969</v>
      </c>
      <c r="Y545" s="50">
        <v>1.1613268777323063</v>
      </c>
      <c r="Z545" s="50">
        <v>0.98</v>
      </c>
      <c r="AA545" s="51">
        <v>0.98</v>
      </c>
      <c r="AB545" s="51">
        <v>1.01</v>
      </c>
      <c r="AC545" s="51">
        <v>1</v>
      </c>
      <c r="AD545" s="51">
        <v>1</v>
      </c>
      <c r="AE545" s="51">
        <v>1</v>
      </c>
      <c r="AF545" s="51">
        <v>1</v>
      </c>
      <c r="AG545" s="52">
        <v>1</v>
      </c>
      <c r="AH545" s="52">
        <v>1</v>
      </c>
      <c r="AI545" s="53">
        <v>414</v>
      </c>
      <c r="AJ545" s="53">
        <v>372</v>
      </c>
      <c r="AK545" s="51">
        <v>3.14</v>
      </c>
      <c r="AL545" s="51">
        <v>3.1</v>
      </c>
      <c r="AM545" s="51">
        <v>2.89</v>
      </c>
      <c r="AN545" s="51">
        <v>3</v>
      </c>
      <c r="AO545" s="51">
        <v>2.7508092316797526</v>
      </c>
      <c r="AP545" s="51">
        <v>2.7768152076529233</v>
      </c>
      <c r="AQ545" s="51">
        <v>2.8322000000000003</v>
      </c>
      <c r="AR545" s="67">
        <v>0</v>
      </c>
      <c r="AS545" s="96"/>
      <c r="AT545" s="54">
        <v>2.8666806921752293</v>
      </c>
      <c r="AU545" s="54">
        <v>3.1891210396267891</v>
      </c>
      <c r="AV545" s="55">
        <v>2.8817198590110591</v>
      </c>
      <c r="AW545" s="55">
        <v>3.1891210396267891</v>
      </c>
      <c r="AX545" s="56">
        <v>-0.1833193078247608</v>
      </c>
      <c r="AY545" s="56">
        <v>-6.087896037320073E-2</v>
      </c>
      <c r="AZ545" s="56">
        <v>-0.24419826819796153</v>
      </c>
      <c r="BA545" s="56">
        <v>-0.12244034745156007</v>
      </c>
      <c r="BB545" s="61">
        <v>124</v>
      </c>
      <c r="BC545" s="57">
        <v>133</v>
      </c>
      <c r="BD545" s="57">
        <v>106</v>
      </c>
      <c r="BE545" s="57">
        <v>-119</v>
      </c>
      <c r="BF545" s="95">
        <v>0.44591801909912987</v>
      </c>
      <c r="BG545" s="58">
        <v>0.43007588382423834</v>
      </c>
      <c r="BH545" s="58">
        <v>0.48549880923695482</v>
      </c>
      <c r="BI545" s="58">
        <v>0.5442311226354436</v>
      </c>
      <c r="BJ545" s="57">
        <v>124</v>
      </c>
      <c r="BK545" s="57">
        <v>134</v>
      </c>
      <c r="BL545" s="57">
        <v>107</v>
      </c>
      <c r="BM545" s="57">
        <v>-118</v>
      </c>
      <c r="BN545" s="58">
        <v>0.44737885090700946</v>
      </c>
      <c r="BO545" s="58">
        <v>0.42795957832735965</v>
      </c>
      <c r="BP545" s="58">
        <v>0.48304140465609779</v>
      </c>
      <c r="BQ545" s="58">
        <v>0.54198977102280621</v>
      </c>
      <c r="BR545" s="36">
        <v>2.4</v>
      </c>
      <c r="BS545" s="36">
        <v>3.5</v>
      </c>
      <c r="BT545" s="36">
        <v>0.32805000000000001</v>
      </c>
      <c r="BU545" s="36">
        <v>0.45478000000000002</v>
      </c>
      <c r="BV545" s="36">
        <v>0.515454102392637</v>
      </c>
      <c r="BW545" s="36">
        <v>0.57249000000000005</v>
      </c>
    </row>
    <row r="546" spans="1:75" s="36" customFormat="1" ht="16.75" customHeight="1" x14ac:dyDescent="0.2">
      <c r="A546" s="36" t="s">
        <v>827</v>
      </c>
      <c r="B546" s="36">
        <v>2025020241</v>
      </c>
      <c r="C546" s="35">
        <v>45969</v>
      </c>
      <c r="D546" s="45" t="s">
        <v>6</v>
      </c>
      <c r="E546" s="36" t="s">
        <v>32</v>
      </c>
      <c r="F546" s="45">
        <v>2</v>
      </c>
      <c r="G546" s="45">
        <v>2</v>
      </c>
      <c r="H546" s="36" t="s">
        <v>8</v>
      </c>
      <c r="I546" s="36" t="s">
        <v>354</v>
      </c>
      <c r="J546" s="46" t="s">
        <v>159</v>
      </c>
      <c r="K546" s="47">
        <v>3</v>
      </c>
      <c r="L546" s="48">
        <v>0.15</v>
      </c>
      <c r="M546" s="49">
        <v>0.1</v>
      </c>
      <c r="N546" s="36">
        <v>3.1499999999999901</v>
      </c>
      <c r="O546" s="36">
        <v>3.1499999999999901</v>
      </c>
      <c r="P546" s="70">
        <v>3.1499999999999901</v>
      </c>
      <c r="Q546" s="36">
        <v>3.1499999999999901</v>
      </c>
      <c r="R546" s="50">
        <v>3.0249835656687178</v>
      </c>
      <c r="S546" s="50">
        <v>3.25190425028195</v>
      </c>
      <c r="T546" s="50">
        <v>3.0249835656687178</v>
      </c>
      <c r="U546" s="50">
        <v>3.25190425028195</v>
      </c>
      <c r="V546" s="50">
        <v>0.96</v>
      </c>
      <c r="W546" s="50">
        <v>0.95702751457800772</v>
      </c>
      <c r="X546" s="50">
        <v>1.0358774934473851</v>
      </c>
      <c r="Y546" s="50">
        <v>0.93319860519853748</v>
      </c>
      <c r="Z546" s="50">
        <v>1.01</v>
      </c>
      <c r="AA546" s="51">
        <v>1</v>
      </c>
      <c r="AB546" s="51">
        <v>1</v>
      </c>
      <c r="AC546" s="51">
        <v>1</v>
      </c>
      <c r="AD546" s="51">
        <v>1</v>
      </c>
      <c r="AE546" s="51">
        <v>1</v>
      </c>
      <c r="AF546" s="51">
        <v>1</v>
      </c>
      <c r="AG546" s="52">
        <v>1</v>
      </c>
      <c r="AH546" s="52">
        <v>1</v>
      </c>
      <c r="AI546" s="53">
        <v>430</v>
      </c>
      <c r="AJ546" s="53">
        <v>348</v>
      </c>
      <c r="AK546" s="51">
        <v>3.0659163830030103</v>
      </c>
      <c r="AL546" s="51">
        <v>3.0597764604028663</v>
      </c>
      <c r="AM546" s="51">
        <v>3.18</v>
      </c>
      <c r="AN546" s="51">
        <v>3.1907856375422923</v>
      </c>
      <c r="AO546" s="51">
        <v>3.2269273737838233</v>
      </c>
      <c r="AP546" s="51">
        <v>3.2355517616339653</v>
      </c>
      <c r="AQ546" s="51">
        <v>3.2118000000000002</v>
      </c>
      <c r="AR546" s="67">
        <v>0</v>
      </c>
      <c r="AS546" s="96"/>
      <c r="AT546" s="54">
        <v>3.2025406390587179</v>
      </c>
      <c r="AU546" s="54">
        <v>3.0642732224796139</v>
      </c>
      <c r="AV546" s="55">
        <v>3.2025406390587179</v>
      </c>
      <c r="AW546" s="55">
        <v>3.0803489983235104</v>
      </c>
      <c r="AX546" s="56">
        <v>5.2540639058727745E-2</v>
      </c>
      <c r="AY546" s="56">
        <v>-8.5726777520376274E-2</v>
      </c>
      <c r="AZ546" s="56">
        <v>-3.3186138461648529E-2</v>
      </c>
      <c r="BA546" s="56">
        <v>0.13826741657910402</v>
      </c>
      <c r="BB546" s="61">
        <v>-110</v>
      </c>
      <c r="BC546" s="57">
        <v>-152</v>
      </c>
      <c r="BD546" s="57">
        <v>-123</v>
      </c>
      <c r="BE546" s="57">
        <v>104</v>
      </c>
      <c r="BF546" s="95">
        <v>0.52411892927582016</v>
      </c>
      <c r="BG546" s="58">
        <v>0.60247768593785955</v>
      </c>
      <c r="BH546" s="58">
        <v>0.5522259246640504</v>
      </c>
      <c r="BI546" s="58">
        <v>0.49026144362150414</v>
      </c>
      <c r="BJ546" s="57">
        <v>-109</v>
      </c>
      <c r="BK546" s="57">
        <v>-154</v>
      </c>
      <c r="BL546" s="57">
        <v>-125</v>
      </c>
      <c r="BM546" s="57">
        <v>102</v>
      </c>
      <c r="BN546" s="58">
        <v>0.5217537771516918</v>
      </c>
      <c r="BO546" s="58">
        <v>0.60597232459624484</v>
      </c>
      <c r="BP546" s="58">
        <v>0.55637959698690853</v>
      </c>
      <c r="BQ546" s="58">
        <v>0.4941923565790669</v>
      </c>
      <c r="BR546" s="36">
        <v>2.4</v>
      </c>
      <c r="BS546" s="36">
        <v>3.55</v>
      </c>
      <c r="BT546" s="36">
        <v>0.31972</v>
      </c>
      <c r="BU546" s="36">
        <v>0.44868000000000002</v>
      </c>
      <c r="BV546" s="36">
        <v>0.508499932000544</v>
      </c>
      <c r="BW546" s="36">
        <v>0.56632000000000005</v>
      </c>
    </row>
    <row r="547" spans="1:75" s="36" customFormat="1" ht="16.75" customHeight="1" x14ac:dyDescent="0.2">
      <c r="A547" s="36" t="s">
        <v>828</v>
      </c>
      <c r="B547" s="36">
        <v>2025020241</v>
      </c>
      <c r="C547" s="35">
        <v>45969</v>
      </c>
      <c r="D547" s="45" t="s">
        <v>9</v>
      </c>
      <c r="E547" s="36" t="s">
        <v>23</v>
      </c>
      <c r="F547" s="45">
        <v>2</v>
      </c>
      <c r="G547" s="45">
        <v>2</v>
      </c>
      <c r="H547" s="36" t="s">
        <v>11</v>
      </c>
      <c r="I547" s="36" t="s">
        <v>421</v>
      </c>
      <c r="J547" s="46" t="s">
        <v>194</v>
      </c>
      <c r="K547" s="47">
        <v>3</v>
      </c>
      <c r="L547" s="48">
        <v>0.15</v>
      </c>
      <c r="M547" s="49">
        <v>0.1</v>
      </c>
      <c r="N547" s="36">
        <v>3.1499999999999901</v>
      </c>
      <c r="O547" s="36">
        <v>3.1499999999999901</v>
      </c>
      <c r="P547" s="70">
        <v>3.1499999999999901</v>
      </c>
      <c r="Q547" s="36">
        <v>3.1499999999999901</v>
      </c>
      <c r="R547" s="50">
        <v>2.8485841019333011</v>
      </c>
      <c r="S547" s="50">
        <v>3.0968041416985201</v>
      </c>
      <c r="T547" s="50">
        <v>2.8485841019333011</v>
      </c>
      <c r="U547" s="50">
        <v>3.0968041416985201</v>
      </c>
      <c r="V547" s="50">
        <v>1.0275000000000001</v>
      </c>
      <c r="W547" s="50">
        <v>1.0328904656929507</v>
      </c>
      <c r="X547" s="50">
        <v>1.06</v>
      </c>
      <c r="Y547" s="50">
        <v>1.0219721276676701</v>
      </c>
      <c r="Z547" s="50">
        <v>1.04</v>
      </c>
      <c r="AA547" s="51">
        <v>0.995</v>
      </c>
      <c r="AB547" s="51">
        <v>1.01</v>
      </c>
      <c r="AC547" s="51">
        <v>1</v>
      </c>
      <c r="AD547" s="51">
        <v>1</v>
      </c>
      <c r="AE547" s="51">
        <v>1</v>
      </c>
      <c r="AF547" s="51">
        <v>1</v>
      </c>
      <c r="AG547" s="52">
        <v>1</v>
      </c>
      <c r="AH547" s="52">
        <v>1</v>
      </c>
      <c r="AI547" s="53">
        <v>433</v>
      </c>
      <c r="AJ547" s="53">
        <v>391</v>
      </c>
      <c r="AK547" s="51">
        <v>2.7995958155956124</v>
      </c>
      <c r="AL547" s="51">
        <v>2.8069440585462657</v>
      </c>
      <c r="AM547" s="51">
        <v>3.1076324803421551</v>
      </c>
      <c r="AN547" s="51">
        <v>3.1060082295456097</v>
      </c>
      <c r="AO547" s="51">
        <v>3.1199511722033089</v>
      </c>
      <c r="AP547" s="51">
        <v>3.1350599424777816</v>
      </c>
      <c r="AQ547" s="51">
        <v>3.2319377795558415</v>
      </c>
      <c r="AR547" s="67">
        <v>0</v>
      </c>
      <c r="AS547" s="96"/>
      <c r="AT547" s="54">
        <v>3.0642732224796139</v>
      </c>
      <c r="AU547" s="54">
        <v>3.2025406390587179</v>
      </c>
      <c r="AV547" s="55">
        <v>3.0803489983235104</v>
      </c>
      <c r="AW547" s="55">
        <v>3.2025406390587179</v>
      </c>
      <c r="AX547" s="56">
        <v>-8.5726777520376274E-2</v>
      </c>
      <c r="AY547" s="56">
        <v>5.2540639058727745E-2</v>
      </c>
      <c r="AZ547" s="56">
        <v>-3.3186138461648529E-2</v>
      </c>
      <c r="BA547" s="56">
        <v>-0.13826741657910402</v>
      </c>
      <c r="BB547" s="61">
        <v>110</v>
      </c>
      <c r="BC547" s="57">
        <v>152</v>
      </c>
      <c r="BD547" s="57">
        <v>123</v>
      </c>
      <c r="BE547" s="57">
        <v>-104</v>
      </c>
      <c r="BF547" s="95">
        <v>0.47588107072417984</v>
      </c>
      <c r="BG547" s="58">
        <v>0.3975223140621405</v>
      </c>
      <c r="BH547" s="58">
        <v>0.4477740753359496</v>
      </c>
      <c r="BI547" s="58">
        <v>0.50973855637849586</v>
      </c>
      <c r="BJ547" s="57">
        <v>109</v>
      </c>
      <c r="BK547" s="57">
        <v>154</v>
      </c>
      <c r="BL547" s="57">
        <v>125</v>
      </c>
      <c r="BM547" s="57">
        <v>-102</v>
      </c>
      <c r="BN547" s="58">
        <v>0.4782462228483082</v>
      </c>
      <c r="BO547" s="58">
        <v>0.39402767540375516</v>
      </c>
      <c r="BP547" s="58">
        <v>0.44362040301309141</v>
      </c>
      <c r="BQ547" s="58">
        <v>0.5058076434209331</v>
      </c>
      <c r="BR547" s="36">
        <v>2.4</v>
      </c>
      <c r="BS547" s="36">
        <v>3.6</v>
      </c>
      <c r="BT547" s="36">
        <v>0.31631999999999999</v>
      </c>
      <c r="BU547" s="36">
        <v>0.43953999999999999</v>
      </c>
      <c r="BV547" s="36">
        <v>0.499414845871538</v>
      </c>
      <c r="BW547" s="36">
        <v>0.55942999999999998</v>
      </c>
    </row>
    <row r="548" spans="1:75" s="36" customFormat="1" ht="16.75" customHeight="1" x14ac:dyDescent="0.2">
      <c r="A548" s="36" t="s">
        <v>829</v>
      </c>
      <c r="B548" s="36">
        <v>2025020243</v>
      </c>
      <c r="C548" s="35">
        <v>45969</v>
      </c>
      <c r="D548" s="45" t="s">
        <v>6</v>
      </c>
      <c r="E548" s="36" t="s">
        <v>10</v>
      </c>
      <c r="F548" s="45">
        <v>1</v>
      </c>
      <c r="G548" s="45">
        <v>0</v>
      </c>
      <c r="H548" s="36" t="s">
        <v>52</v>
      </c>
      <c r="I548" s="36" t="s">
        <v>411</v>
      </c>
      <c r="J548" s="46" t="s">
        <v>166</v>
      </c>
      <c r="K548" s="47">
        <v>3</v>
      </c>
      <c r="L548" s="48">
        <v>0.15</v>
      </c>
      <c r="M548" s="49">
        <v>0.1</v>
      </c>
      <c r="N548" s="36">
        <v>3.69999999999999</v>
      </c>
      <c r="O548" s="36">
        <v>2.3999999999999901</v>
      </c>
      <c r="P548" s="70">
        <v>3.69999999999999</v>
      </c>
      <c r="Q548" s="36">
        <v>2.3999999999999901</v>
      </c>
      <c r="R548" s="50">
        <v>3.0895651587667219</v>
      </c>
      <c r="S548" s="50">
        <v>2.5940669228450548</v>
      </c>
      <c r="T548" s="50">
        <v>3.0895651587667219</v>
      </c>
      <c r="U548" s="50">
        <v>2.5940669228450548</v>
      </c>
      <c r="V548" s="50">
        <v>1.04</v>
      </c>
      <c r="W548" s="50">
        <v>1.0074936850113505</v>
      </c>
      <c r="X548" s="50">
        <v>1.2006787873246545</v>
      </c>
      <c r="Y548" s="50">
        <v>0.90765747613548298</v>
      </c>
      <c r="Z548" s="50">
        <v>1.03</v>
      </c>
      <c r="AA548" s="51">
        <v>1</v>
      </c>
      <c r="AB548" s="51">
        <v>1</v>
      </c>
      <c r="AC548" s="51">
        <v>1</v>
      </c>
      <c r="AD548" s="51">
        <v>1</v>
      </c>
      <c r="AE548" s="51">
        <v>1</v>
      </c>
      <c r="AF548" s="51">
        <v>1</v>
      </c>
      <c r="AG548" s="52">
        <v>1</v>
      </c>
      <c r="AH548" s="52">
        <v>1</v>
      </c>
      <c r="AI548" s="53">
        <v>450</v>
      </c>
      <c r="AJ548" s="53">
        <v>267</v>
      </c>
      <c r="AK548" s="51">
        <v>2.9662676818759639</v>
      </c>
      <c r="AL548" s="51">
        <v>2.96</v>
      </c>
      <c r="AM548" s="51">
        <v>2.7521512801794525</v>
      </c>
      <c r="AN548" s="51">
        <v>2.74</v>
      </c>
      <c r="AO548" s="51">
        <v>2.865061727834096</v>
      </c>
      <c r="AP548" s="51">
        <v>2.8360858082385425</v>
      </c>
      <c r="AQ548" s="51">
        <v>2.834715818584836</v>
      </c>
      <c r="AR548" s="67">
        <v>0</v>
      </c>
      <c r="AS548" s="96"/>
      <c r="AT548" s="54">
        <v>3.6669561097765389</v>
      </c>
      <c r="AU548" s="54">
        <v>2.5343567403761718</v>
      </c>
      <c r="AV548" s="55">
        <v>3.6669561097765389</v>
      </c>
      <c r="AW548" s="55">
        <v>2.5462577754880797</v>
      </c>
      <c r="AX548" s="56">
        <v>-3.3043890223451111E-2</v>
      </c>
      <c r="AY548" s="56">
        <v>0.13435674037618162</v>
      </c>
      <c r="AZ548" s="56">
        <v>0.1013128501527305</v>
      </c>
      <c r="BA548" s="56">
        <v>-0.16740063059963273</v>
      </c>
      <c r="BB548" s="61">
        <v>-207</v>
      </c>
      <c r="BC548" s="57">
        <v>-146</v>
      </c>
      <c r="BD548" s="57">
        <v>-117</v>
      </c>
      <c r="BE548" s="57">
        <v>110</v>
      </c>
      <c r="BF548" s="95">
        <v>0.67415786915950449</v>
      </c>
      <c r="BG548" s="58">
        <v>0.59339002329512514</v>
      </c>
      <c r="BH548" s="58">
        <v>0.5394781646234168</v>
      </c>
      <c r="BI548" s="58">
        <v>0.47633012595546087</v>
      </c>
      <c r="BJ548" s="57">
        <v>-206</v>
      </c>
      <c r="BK548" s="57">
        <v>-147</v>
      </c>
      <c r="BL548" s="57">
        <v>-119</v>
      </c>
      <c r="BM548" s="57">
        <v>109</v>
      </c>
      <c r="BN548" s="58">
        <v>0.67327426221071529</v>
      </c>
      <c r="BO548" s="58">
        <v>0.59585561789853458</v>
      </c>
      <c r="BP548" s="58">
        <v>0.54246511632058747</v>
      </c>
      <c r="BQ548" s="58">
        <v>0.47916459177087201</v>
      </c>
      <c r="BR548" s="36">
        <v>2.4</v>
      </c>
      <c r="BS548" s="36">
        <v>3.65</v>
      </c>
      <c r="BT548" s="36">
        <v>0.30882999999999999</v>
      </c>
      <c r="BU548" s="36">
        <v>0.43102000000000001</v>
      </c>
      <c r="BV548" s="36">
        <v>0.488535255647364</v>
      </c>
      <c r="BW548" s="36">
        <v>0.54874999999999996</v>
      </c>
    </row>
    <row r="549" spans="1:75" s="36" customFormat="1" ht="16.75" customHeight="1" x14ac:dyDescent="0.2">
      <c r="A549" s="36" t="s">
        <v>830</v>
      </c>
      <c r="B549" s="36">
        <v>2025020243</v>
      </c>
      <c r="C549" s="35">
        <v>45969</v>
      </c>
      <c r="D549" s="45" t="s">
        <v>9</v>
      </c>
      <c r="E549" s="36" t="s">
        <v>40</v>
      </c>
      <c r="F549" s="45">
        <v>0</v>
      </c>
      <c r="G549" s="45">
        <v>1</v>
      </c>
      <c r="H549" s="36" t="s">
        <v>53</v>
      </c>
      <c r="I549" s="36" t="s">
        <v>368</v>
      </c>
      <c r="J549" s="46" t="s">
        <v>183</v>
      </c>
      <c r="K549" s="47">
        <v>3</v>
      </c>
      <c r="L549" s="48">
        <v>0.15</v>
      </c>
      <c r="M549" s="49">
        <v>0.1</v>
      </c>
      <c r="N549" s="36">
        <v>2.3999999999999901</v>
      </c>
      <c r="O549" s="36">
        <v>3.69999999999999</v>
      </c>
      <c r="P549" s="70">
        <v>2.3999999999999901</v>
      </c>
      <c r="Q549" s="36">
        <v>3.69999999999999</v>
      </c>
      <c r="R549" s="50">
        <v>2.5280656509802588</v>
      </c>
      <c r="S549" s="50">
        <v>3.751760541559563</v>
      </c>
      <c r="T549" s="50">
        <v>2.5280656509802588</v>
      </c>
      <c r="U549" s="50">
        <v>3.751760541559563</v>
      </c>
      <c r="V549" s="50">
        <v>1</v>
      </c>
      <c r="W549" s="50">
        <v>1.0046958799928625</v>
      </c>
      <c r="X549" s="50">
        <v>0.91738376005981748</v>
      </c>
      <c r="Y549" s="50">
        <v>0.9887558939586546</v>
      </c>
      <c r="Z549" s="50">
        <v>0.99</v>
      </c>
      <c r="AA549" s="51">
        <v>0.98499999999999999</v>
      </c>
      <c r="AB549" s="51">
        <v>1</v>
      </c>
      <c r="AC549" s="51">
        <v>1</v>
      </c>
      <c r="AD549" s="51">
        <v>1</v>
      </c>
      <c r="AE549" s="51">
        <v>1</v>
      </c>
      <c r="AF549" s="51">
        <v>1</v>
      </c>
      <c r="AG549" s="52">
        <v>1</v>
      </c>
      <c r="AH549" s="52">
        <v>1</v>
      </c>
      <c r="AI549" s="53">
        <v>461</v>
      </c>
      <c r="AJ549" s="53">
        <v>392</v>
      </c>
      <c r="AK549" s="51">
        <v>2.7229724284064489</v>
      </c>
      <c r="AL549" s="51">
        <v>2.72</v>
      </c>
      <c r="AM549" s="51">
        <v>3.6020363619739637</v>
      </c>
      <c r="AN549" s="51">
        <v>3.59</v>
      </c>
      <c r="AO549" s="51">
        <v>3.5745661861151281</v>
      </c>
      <c r="AP549" s="51">
        <v>3.5955176986194539</v>
      </c>
      <c r="AQ549" s="51">
        <v>3.5660159983542239</v>
      </c>
      <c r="AR549" s="67">
        <v>0</v>
      </c>
      <c r="AS549" s="96"/>
      <c r="AT549" s="54">
        <v>2.5343567403761718</v>
      </c>
      <c r="AU549" s="54">
        <v>3.6669561097765389</v>
      </c>
      <c r="AV549" s="55">
        <v>2.5462577754880797</v>
      </c>
      <c r="AW549" s="55">
        <v>3.6669561097765389</v>
      </c>
      <c r="AX549" s="56">
        <v>0.13435674037618162</v>
      </c>
      <c r="AY549" s="56">
        <v>-3.3043890223451111E-2</v>
      </c>
      <c r="AZ549" s="56">
        <v>0.1013128501527305</v>
      </c>
      <c r="BA549" s="56">
        <v>0.16740063059963273</v>
      </c>
      <c r="BB549" s="61">
        <v>207</v>
      </c>
      <c r="BC549" s="57">
        <v>146</v>
      </c>
      <c r="BD549" s="57">
        <v>117</v>
      </c>
      <c r="BE549" s="57">
        <v>-110</v>
      </c>
      <c r="BF549" s="95">
        <v>0.32584213084049551</v>
      </c>
      <c r="BG549" s="58">
        <v>0.40660997670487486</v>
      </c>
      <c r="BH549" s="58">
        <v>0.46052183537658326</v>
      </c>
      <c r="BI549" s="58">
        <v>0.52366987404453913</v>
      </c>
      <c r="BJ549" s="57">
        <v>206</v>
      </c>
      <c r="BK549" s="57">
        <v>147</v>
      </c>
      <c r="BL549" s="57">
        <v>119</v>
      </c>
      <c r="BM549" s="57">
        <v>-109</v>
      </c>
      <c r="BN549" s="58">
        <v>0.32672573778928471</v>
      </c>
      <c r="BO549" s="58">
        <v>0.40414438210146542</v>
      </c>
      <c r="BP549" s="58">
        <v>0.45753488367941253</v>
      </c>
      <c r="BQ549" s="58">
        <v>0.52083540822912799</v>
      </c>
      <c r="BR549" s="36">
        <v>2.4</v>
      </c>
      <c r="BS549" s="36">
        <v>3.7</v>
      </c>
      <c r="BT549" s="36">
        <v>0.30425000000000002</v>
      </c>
      <c r="BU549" s="36">
        <v>0.42725999999999997</v>
      </c>
      <c r="BV549" s="36">
        <v>0.48402664491571501</v>
      </c>
      <c r="BW549" s="36">
        <v>0.54454000000000002</v>
      </c>
    </row>
    <row r="550" spans="1:75" s="36" customFormat="1" ht="16.75" customHeight="1" x14ac:dyDescent="0.2">
      <c r="A550" s="36" t="s">
        <v>831</v>
      </c>
      <c r="B550" s="36">
        <v>2025020244</v>
      </c>
      <c r="C550" s="35">
        <v>45970</v>
      </c>
      <c r="D550" s="45" t="s">
        <v>6</v>
      </c>
      <c r="E550" s="36" t="s">
        <v>14</v>
      </c>
      <c r="F550" s="45">
        <v>1</v>
      </c>
      <c r="G550" s="45">
        <v>1</v>
      </c>
      <c r="H550" s="36" t="s">
        <v>46</v>
      </c>
      <c r="I550" s="36" t="s">
        <v>460</v>
      </c>
      <c r="J550" s="46" t="s">
        <v>303</v>
      </c>
      <c r="K550" s="47">
        <v>3</v>
      </c>
      <c r="L550" s="48">
        <v>0.15</v>
      </c>
      <c r="M550" s="49">
        <v>0.1</v>
      </c>
      <c r="N550" s="36">
        <v>2.6499999999999901</v>
      </c>
      <c r="O550" s="36">
        <v>3.44999999999999</v>
      </c>
      <c r="P550" s="70">
        <v>2.6499999999999901</v>
      </c>
      <c r="Q550" s="36">
        <v>3.44999999999999</v>
      </c>
      <c r="R550" s="50">
        <v>2.8022222840916799</v>
      </c>
      <c r="S550" s="50">
        <v>3.218420472284313</v>
      </c>
      <c r="T550" s="50">
        <v>2.8022222840916799</v>
      </c>
      <c r="U550" s="50">
        <v>3.218420472284313</v>
      </c>
      <c r="V550" s="50">
        <v>0.95</v>
      </c>
      <c r="W550" s="50">
        <v>0.95302926576458757</v>
      </c>
      <c r="X550" s="50">
        <v>0.99727279883819697</v>
      </c>
      <c r="Y550" s="50">
        <v>0.99262292713721922</v>
      </c>
      <c r="Z550" s="50">
        <v>1.0449999999999999</v>
      </c>
      <c r="AA550" s="51">
        <v>0.98</v>
      </c>
      <c r="AB550" s="51">
        <v>1</v>
      </c>
      <c r="AC550" s="51">
        <v>1</v>
      </c>
      <c r="AD550" s="51">
        <v>1</v>
      </c>
      <c r="AE550" s="51">
        <v>1</v>
      </c>
      <c r="AF550" s="51">
        <v>1</v>
      </c>
      <c r="AG550" s="52">
        <v>1</v>
      </c>
      <c r="AH550" s="52">
        <v>1</v>
      </c>
      <c r="AI550" s="53">
        <v>458</v>
      </c>
      <c r="AJ550" s="53">
        <v>362</v>
      </c>
      <c r="AK550" s="51">
        <v>2.6623844669890797</v>
      </c>
      <c r="AL550" s="51">
        <v>2.6833601395544697</v>
      </c>
      <c r="AM550" s="51">
        <v>3.4334518455777676</v>
      </c>
      <c r="AN550" s="51">
        <v>3.4011971395837497</v>
      </c>
      <c r="AO550" s="51">
        <v>3.5403492027396481</v>
      </c>
      <c r="AP550" s="51">
        <v>3.5137842313592667</v>
      </c>
      <c r="AQ550" s="51">
        <v>3.5879571786287667</v>
      </c>
      <c r="AR550" s="67">
        <v>0.05</v>
      </c>
      <c r="AS550" s="96"/>
      <c r="AT550" s="54">
        <v>2.5095604795582993</v>
      </c>
      <c r="AU550" s="54">
        <v>3.626453407716463</v>
      </c>
      <c r="AV550" s="55">
        <v>2.4595604795582995</v>
      </c>
      <c r="AW550" s="55">
        <v>3.6805038276542659</v>
      </c>
      <c r="AX550" s="56">
        <v>-0.14043952044169083</v>
      </c>
      <c r="AY550" s="56">
        <v>0.176453407716473</v>
      </c>
      <c r="AZ550" s="56">
        <v>3.6013887274782164E-2</v>
      </c>
      <c r="BA550" s="56">
        <v>-0.31689292815816383</v>
      </c>
      <c r="BB550" s="61">
        <v>204</v>
      </c>
      <c r="BC550" s="57">
        <v>-139</v>
      </c>
      <c r="BD550" s="57">
        <v>-111</v>
      </c>
      <c r="BE550" s="57">
        <v>115</v>
      </c>
      <c r="BF550" s="95">
        <v>0.32915212139714295</v>
      </c>
      <c r="BG550" s="58">
        <v>0.58123027747310418</v>
      </c>
      <c r="BH550" s="58">
        <v>0.52564754055732066</v>
      </c>
      <c r="BI550" s="58">
        <v>0.4640519201631883</v>
      </c>
      <c r="BJ550" s="57">
        <v>218</v>
      </c>
      <c r="BK550" s="57">
        <v>-138</v>
      </c>
      <c r="BL550" s="57">
        <v>-110</v>
      </c>
      <c r="BM550" s="57">
        <v>116</v>
      </c>
      <c r="BN550" s="58">
        <v>0.31491011109800598</v>
      </c>
      <c r="BO550" s="58">
        <v>0.58070022564215662</v>
      </c>
      <c r="BP550" s="58">
        <v>0.5248719714667065</v>
      </c>
      <c r="BQ550" s="58">
        <v>0.46319354838749616</v>
      </c>
      <c r="BR550" s="36">
        <v>2.4</v>
      </c>
      <c r="BS550" s="36">
        <v>3.75</v>
      </c>
      <c r="BT550" s="36">
        <v>0.29703000000000002</v>
      </c>
      <c r="BU550" s="36">
        <v>0.41548000000000002</v>
      </c>
      <c r="BV550" s="36">
        <v>0.47154157823654202</v>
      </c>
      <c r="BW550" s="36">
        <v>0.53437000000000001</v>
      </c>
    </row>
    <row r="551" spans="1:75" s="36" customFormat="1" ht="16.75" customHeight="1" x14ac:dyDescent="0.2">
      <c r="A551" s="36" t="s">
        <v>832</v>
      </c>
      <c r="B551" s="36">
        <v>2025020244</v>
      </c>
      <c r="C551" s="35">
        <v>45970</v>
      </c>
      <c r="D551" s="45" t="s">
        <v>9</v>
      </c>
      <c r="E551" s="36" t="s">
        <v>30</v>
      </c>
      <c r="F551" s="45">
        <v>1</v>
      </c>
      <c r="G551" s="45">
        <v>1</v>
      </c>
      <c r="H551" s="36" t="s">
        <v>47</v>
      </c>
      <c r="I551" s="36" t="s">
        <v>495</v>
      </c>
      <c r="J551" s="46" t="s">
        <v>161</v>
      </c>
      <c r="K551" s="47">
        <v>3</v>
      </c>
      <c r="L551" s="48">
        <v>0.15</v>
      </c>
      <c r="M551" s="49">
        <v>0.1</v>
      </c>
      <c r="N551" s="36">
        <v>3.44999999999999</v>
      </c>
      <c r="O551" s="36">
        <v>2.6499999999999901</v>
      </c>
      <c r="P551" s="70">
        <v>3.44999999999999</v>
      </c>
      <c r="Q551" s="36">
        <v>2.6499999999999901</v>
      </c>
      <c r="R551" s="50">
        <v>2.7494992697458298</v>
      </c>
      <c r="S551" s="50">
        <v>3.2132237192340503</v>
      </c>
      <c r="T551" s="50">
        <v>2.7494992697458298</v>
      </c>
      <c r="U551" s="50">
        <v>3.2132237192340503</v>
      </c>
      <c r="V551" s="50">
        <v>1.048</v>
      </c>
      <c r="W551" s="50">
        <v>1.0491546019013618</v>
      </c>
      <c r="X551" s="50">
        <v>1.1444839485259226</v>
      </c>
      <c r="Y551" s="50">
        <v>0.8874614889963599</v>
      </c>
      <c r="Z551" s="50">
        <v>0.995</v>
      </c>
      <c r="AA551" s="51">
        <v>0.98499999999999999</v>
      </c>
      <c r="AB551" s="51">
        <v>1</v>
      </c>
      <c r="AC551" s="51">
        <v>1</v>
      </c>
      <c r="AD551" s="51">
        <v>1</v>
      </c>
      <c r="AE551" s="51">
        <v>1</v>
      </c>
      <c r="AF551" s="51">
        <v>1</v>
      </c>
      <c r="AG551" s="52">
        <v>1</v>
      </c>
      <c r="AH551" s="52">
        <v>1</v>
      </c>
      <c r="AI551" s="53">
        <v>457</v>
      </c>
      <c r="AJ551" s="53">
        <v>378</v>
      </c>
      <c r="AK551" s="51">
        <v>2.9778687814116576</v>
      </c>
      <c r="AL551" s="51">
        <v>2.9436133546617835</v>
      </c>
      <c r="AM551" s="51">
        <v>2.9918183965145908</v>
      </c>
      <c r="AN551" s="51">
        <v>3.0250291949225097</v>
      </c>
      <c r="AO551" s="51">
        <v>3.0770920372298645</v>
      </c>
      <c r="AP551" s="51">
        <v>3.0951018717410665</v>
      </c>
      <c r="AQ551" s="51">
        <v>2.976859304532018</v>
      </c>
      <c r="AR551" s="67">
        <v>-0.05</v>
      </c>
      <c r="AS551" s="96"/>
      <c r="AT551" s="54">
        <v>3.626453407716463</v>
      </c>
      <c r="AU551" s="54">
        <v>2.5095604795582993</v>
      </c>
      <c r="AV551" s="55">
        <v>3.6805038276542659</v>
      </c>
      <c r="AW551" s="55">
        <v>2.4595604795582995</v>
      </c>
      <c r="AX551" s="56">
        <v>0.176453407716473</v>
      </c>
      <c r="AY551" s="56">
        <v>-0.14043952044169083</v>
      </c>
      <c r="AZ551" s="56">
        <v>3.6013887274782164E-2</v>
      </c>
      <c r="BA551" s="56">
        <v>0.31689292815816383</v>
      </c>
      <c r="BB551" s="61">
        <v>-204</v>
      </c>
      <c r="BC551" s="57">
        <v>139</v>
      </c>
      <c r="BD551" s="57">
        <v>111</v>
      </c>
      <c r="BE551" s="57">
        <v>-115</v>
      </c>
      <c r="BF551" s="95">
        <v>0.67084787860285711</v>
      </c>
      <c r="BG551" s="58">
        <v>0.41876972252689576</v>
      </c>
      <c r="BH551" s="58">
        <v>0.4743524594426794</v>
      </c>
      <c r="BI551" s="58">
        <v>0.5359480798368117</v>
      </c>
      <c r="BJ551" s="57">
        <v>-218</v>
      </c>
      <c r="BK551" s="57">
        <v>138</v>
      </c>
      <c r="BL551" s="57">
        <v>110</v>
      </c>
      <c r="BM551" s="57">
        <v>-116</v>
      </c>
      <c r="BN551" s="58">
        <v>0.68508988890199407</v>
      </c>
      <c r="BO551" s="58">
        <v>0.41929977435784338</v>
      </c>
      <c r="BP551" s="58">
        <v>0.47512802853329344</v>
      </c>
      <c r="BQ551" s="58">
        <v>0.53680645161250384</v>
      </c>
      <c r="BR551" s="36">
        <v>2.4</v>
      </c>
      <c r="BS551" s="36">
        <v>3.8</v>
      </c>
      <c r="BT551" s="36">
        <v>0.28921999999999998</v>
      </c>
      <c r="BU551" s="36">
        <v>0.40790999999999999</v>
      </c>
      <c r="BV551" s="36">
        <v>0.46296590547963801</v>
      </c>
      <c r="BW551" s="36">
        <v>0.52683000000000002</v>
      </c>
    </row>
    <row r="552" spans="1:75" s="36" customFormat="1" ht="16.75" customHeight="1" x14ac:dyDescent="0.2">
      <c r="A552" s="36" t="s">
        <v>833</v>
      </c>
      <c r="B552" s="36">
        <v>2025020245</v>
      </c>
      <c r="C552" s="35">
        <v>45970</v>
      </c>
      <c r="D552" s="45" t="s">
        <v>6</v>
      </c>
      <c r="E552" s="36" t="s">
        <v>28</v>
      </c>
      <c r="F552" s="45">
        <v>2</v>
      </c>
      <c r="G552" s="45">
        <v>0</v>
      </c>
      <c r="H552" s="36" t="s">
        <v>107</v>
      </c>
      <c r="I552" s="36" t="s">
        <v>314</v>
      </c>
      <c r="J552" s="46" t="s">
        <v>167</v>
      </c>
      <c r="K552" s="47">
        <v>3</v>
      </c>
      <c r="L552" s="48">
        <v>0.15</v>
      </c>
      <c r="M552" s="49">
        <v>0.1</v>
      </c>
      <c r="N552" s="36">
        <v>3.2499999999999898</v>
      </c>
      <c r="O552" s="36">
        <v>2.7499999999999898</v>
      </c>
      <c r="P552" s="70">
        <v>3.2499999999999898</v>
      </c>
      <c r="Q552" s="36">
        <v>2.7499999999999898</v>
      </c>
      <c r="R552" s="50">
        <v>2.9035846605342224</v>
      </c>
      <c r="S552" s="50">
        <v>2.9213736248308786</v>
      </c>
      <c r="T552" s="50">
        <v>2.9035846605342224</v>
      </c>
      <c r="U552" s="50">
        <v>2.9213736248308786</v>
      </c>
      <c r="V552" s="50">
        <v>1.0649999999999999</v>
      </c>
      <c r="W552" s="50">
        <v>1.0082621487897616</v>
      </c>
      <c r="X552" s="50">
        <v>1.0566666666666666</v>
      </c>
      <c r="Y552" s="50">
        <v>0.9900000000000001</v>
      </c>
      <c r="Z552" s="50">
        <v>0.96499999999999997</v>
      </c>
      <c r="AA552" s="51">
        <v>1</v>
      </c>
      <c r="AB552" s="51">
        <v>1</v>
      </c>
      <c r="AC552" s="51">
        <v>1</v>
      </c>
      <c r="AD552" s="51">
        <v>1</v>
      </c>
      <c r="AE552" s="51">
        <v>1</v>
      </c>
      <c r="AF552" s="51">
        <v>1</v>
      </c>
      <c r="AG552" s="52">
        <v>1</v>
      </c>
      <c r="AH552" s="52">
        <v>1</v>
      </c>
      <c r="AI552" s="53">
        <v>451</v>
      </c>
      <c r="AJ552" s="53">
        <v>383</v>
      </c>
      <c r="AK552" s="51">
        <v>2.94</v>
      </c>
      <c r="AL552" s="51">
        <v>2.9345376990801335</v>
      </c>
      <c r="AM552" s="51">
        <v>2.85</v>
      </c>
      <c r="AN552" s="51">
        <v>2.8607060437246314</v>
      </c>
      <c r="AO552" s="51">
        <v>2.7293331560998553</v>
      </c>
      <c r="AP552" s="51">
        <v>2.7428020148791465</v>
      </c>
      <c r="AQ552" s="51">
        <v>2.7502499999999999</v>
      </c>
      <c r="AR552" s="67">
        <v>-0.03</v>
      </c>
      <c r="AS552" s="96"/>
      <c r="AT552" s="54">
        <v>3.4459405674000001</v>
      </c>
      <c r="AU552" s="54">
        <v>2.7249754755000004</v>
      </c>
      <c r="AV552" s="55">
        <v>3.4759405673999999</v>
      </c>
      <c r="AW552" s="55">
        <v>2.6828132948772323</v>
      </c>
      <c r="AX552" s="56">
        <v>0.19594056740001031</v>
      </c>
      <c r="AY552" s="56">
        <v>-2.5024524499989376E-2</v>
      </c>
      <c r="AZ552" s="56">
        <v>0.17091604290002094</v>
      </c>
      <c r="BA552" s="56">
        <v>0.22096509189999969</v>
      </c>
      <c r="BB552" s="61">
        <v>-159</v>
      </c>
      <c r="BC552" s="57">
        <v>-142</v>
      </c>
      <c r="BD552" s="57">
        <v>-115</v>
      </c>
      <c r="BE552" s="57">
        <v>112</v>
      </c>
      <c r="BF552" s="95">
        <v>0.61442234641342774</v>
      </c>
      <c r="BG552" s="58">
        <v>0.58749325953874276</v>
      </c>
      <c r="BH552" s="58">
        <v>0.53401162430216675</v>
      </c>
      <c r="BI552" s="58">
        <v>0.47273634351477622</v>
      </c>
      <c r="BJ552" s="57">
        <v>-166</v>
      </c>
      <c r="BK552" s="57">
        <v>-141</v>
      </c>
      <c r="BL552" s="57">
        <v>-113</v>
      </c>
      <c r="BM552" s="57">
        <v>113</v>
      </c>
      <c r="BN552" s="58">
        <v>0.62455667155810413</v>
      </c>
      <c r="BO552" s="58">
        <v>0.58432703188278845</v>
      </c>
      <c r="BP552" s="58">
        <v>0.5304914199972115</v>
      </c>
      <c r="BQ552" s="58">
        <v>0.4696815980655793</v>
      </c>
      <c r="BR552" s="36">
        <v>2.4</v>
      </c>
      <c r="BS552" s="36">
        <v>3.85</v>
      </c>
      <c r="BT552" s="36">
        <v>0.28503000000000001</v>
      </c>
      <c r="BU552" s="36">
        <v>0.40118999999999999</v>
      </c>
      <c r="BV552" s="36">
        <v>0.45535440667385502</v>
      </c>
      <c r="BW552" s="36">
        <v>0.52014000000000005</v>
      </c>
    </row>
    <row r="553" spans="1:75" s="36" customFormat="1" ht="16.75" customHeight="1" x14ac:dyDescent="0.2">
      <c r="A553" s="36" t="s">
        <v>834</v>
      </c>
      <c r="B553" s="36">
        <v>2025020245</v>
      </c>
      <c r="C553" s="35">
        <v>45970</v>
      </c>
      <c r="D553" s="45" t="s">
        <v>9</v>
      </c>
      <c r="E553" s="36" t="s">
        <v>21</v>
      </c>
      <c r="F553" s="45">
        <v>0</v>
      </c>
      <c r="G553" s="45">
        <v>2</v>
      </c>
      <c r="H553" s="36" t="s">
        <v>106</v>
      </c>
      <c r="I553" s="36" t="s">
        <v>835</v>
      </c>
      <c r="J553" s="46" t="s">
        <v>766</v>
      </c>
      <c r="K553" s="47">
        <v>3</v>
      </c>
      <c r="L553" s="48">
        <v>0.15</v>
      </c>
      <c r="M553" s="49">
        <v>0.1</v>
      </c>
      <c r="N553" s="36">
        <v>2.7499999999999898</v>
      </c>
      <c r="O553" s="36">
        <v>3.2499999999999898</v>
      </c>
      <c r="P553" s="70">
        <v>2.7499999999999898</v>
      </c>
      <c r="Q553" s="36">
        <v>3.2499999999999898</v>
      </c>
      <c r="R553" s="50">
        <v>2.9834912534851767</v>
      </c>
      <c r="S553" s="50">
        <v>3.1933505582895765</v>
      </c>
      <c r="T553" s="50">
        <v>2.9834912534851767</v>
      </c>
      <c r="U553" s="50">
        <v>3.1933505582895765</v>
      </c>
      <c r="V553" s="50">
        <v>1.01</v>
      </c>
      <c r="W553" s="50">
        <v>1.0054419613311261</v>
      </c>
      <c r="X553" s="50">
        <v>0.95000000000000007</v>
      </c>
      <c r="Y553" s="50">
        <v>0.98</v>
      </c>
      <c r="Z553" s="50">
        <v>1.03</v>
      </c>
      <c r="AA553" s="51">
        <v>0.98</v>
      </c>
      <c r="AB553" s="51">
        <v>1.02</v>
      </c>
      <c r="AC553" s="51">
        <v>1</v>
      </c>
      <c r="AD553" s="51">
        <v>1</v>
      </c>
      <c r="AE553" s="51">
        <v>1</v>
      </c>
      <c r="AF553" s="51">
        <v>1</v>
      </c>
      <c r="AG553" s="52">
        <v>1</v>
      </c>
      <c r="AH553" s="52">
        <v>1</v>
      </c>
      <c r="AI553" s="53">
        <v>462</v>
      </c>
      <c r="AJ553" s="53">
        <v>0</v>
      </c>
      <c r="AK553" s="51">
        <v>2.97</v>
      </c>
      <c r="AL553" s="51">
        <v>2.9720236880227766</v>
      </c>
      <c r="AM553" s="51">
        <v>3.17</v>
      </c>
      <c r="AN553" s="51">
        <v>3.1735025837434363</v>
      </c>
      <c r="AO553" s="51">
        <v>3.5658999999999996</v>
      </c>
      <c r="AP553" s="51">
        <v>3.524387661255739</v>
      </c>
      <c r="AQ553" s="51">
        <v>3.2650999999999999</v>
      </c>
      <c r="AR553" s="67">
        <v>0.03</v>
      </c>
      <c r="AS553" s="96"/>
      <c r="AT553" s="54">
        <v>2.7249754755000004</v>
      </c>
      <c r="AU553" s="54">
        <v>3.4459405674000001</v>
      </c>
      <c r="AV553" s="55">
        <v>2.6828132948772323</v>
      </c>
      <c r="AW553" s="55">
        <v>3.4759405673999999</v>
      </c>
      <c r="AX553" s="56">
        <v>-2.5024524499989376E-2</v>
      </c>
      <c r="AY553" s="56">
        <v>0.19594056740001031</v>
      </c>
      <c r="AZ553" s="56">
        <v>0.17091604290002094</v>
      </c>
      <c r="BA553" s="56">
        <v>-0.22096509189999969</v>
      </c>
      <c r="BB553" s="61">
        <v>159</v>
      </c>
      <c r="BC553" s="57">
        <v>142</v>
      </c>
      <c r="BD553" s="57">
        <v>115</v>
      </c>
      <c r="BE553" s="57">
        <v>-112</v>
      </c>
      <c r="BF553" s="95">
        <v>0.38557765358657226</v>
      </c>
      <c r="BG553" s="58">
        <v>0.41250674046125718</v>
      </c>
      <c r="BH553" s="58">
        <v>0.46598837569783325</v>
      </c>
      <c r="BI553" s="58">
        <v>0.52726365648522378</v>
      </c>
      <c r="BJ553" s="57">
        <v>166</v>
      </c>
      <c r="BK553" s="57">
        <v>141</v>
      </c>
      <c r="BL553" s="57">
        <v>113</v>
      </c>
      <c r="BM553" s="57">
        <v>-113</v>
      </c>
      <c r="BN553" s="58">
        <v>0.37544332844189587</v>
      </c>
      <c r="BO553" s="58">
        <v>0.41567296811721149</v>
      </c>
      <c r="BP553" s="58">
        <v>0.4695085800027885</v>
      </c>
      <c r="BQ553" s="58">
        <v>0.5303184019344207</v>
      </c>
      <c r="BR553" s="36">
        <v>2.4</v>
      </c>
      <c r="BS553" s="36">
        <v>3.9</v>
      </c>
      <c r="BT553" s="36">
        <v>0.28221000000000002</v>
      </c>
      <c r="BU553" s="36">
        <v>0.39359</v>
      </c>
      <c r="BV553" s="36">
        <v>0.44589328197575601</v>
      </c>
      <c r="BW553" s="36">
        <v>0.51088999999999996</v>
      </c>
    </row>
    <row r="554" spans="1:75" s="36" customFormat="1" ht="16.75" customHeight="1" x14ac:dyDescent="0.2">
      <c r="A554" s="36" t="s">
        <v>836</v>
      </c>
      <c r="B554" s="36">
        <v>2025020246</v>
      </c>
      <c r="C554" s="35">
        <v>45970</v>
      </c>
      <c r="D554" s="45" t="s">
        <v>6</v>
      </c>
      <c r="E554" s="36" t="s">
        <v>42</v>
      </c>
      <c r="F554" s="45">
        <v>0</v>
      </c>
      <c r="G554" s="45">
        <v>0</v>
      </c>
      <c r="H554" s="36" t="s">
        <v>50</v>
      </c>
      <c r="I554" s="36" t="s">
        <v>444</v>
      </c>
      <c r="J554" s="46" t="s">
        <v>396</v>
      </c>
      <c r="K554" s="47">
        <v>3</v>
      </c>
      <c r="L554" s="48">
        <v>0.15</v>
      </c>
      <c r="M554" s="49">
        <v>0.1</v>
      </c>
      <c r="N554" s="36">
        <v>3.3499999999999899</v>
      </c>
      <c r="O554" s="36">
        <v>3.0499999999999901</v>
      </c>
      <c r="P554" s="70">
        <v>3.3499999999999899</v>
      </c>
      <c r="Q554" s="36">
        <v>3.0499999999999901</v>
      </c>
      <c r="R554" s="50">
        <v>3.2516350995277499</v>
      </c>
      <c r="S554" s="50">
        <v>2.8068490958492527</v>
      </c>
      <c r="T554" s="50">
        <v>3.2516350995277499</v>
      </c>
      <c r="U554" s="50">
        <v>2.8068490958492527</v>
      </c>
      <c r="V554" s="50">
        <v>0.96699999999999997</v>
      </c>
      <c r="W554" s="50">
        <v>0.96943075693561398</v>
      </c>
      <c r="X554" s="50">
        <v>1.0066666666666666</v>
      </c>
      <c r="Y554" s="50">
        <v>1.03</v>
      </c>
      <c r="Z554" s="50">
        <v>1.02</v>
      </c>
      <c r="AA554" s="51">
        <v>0.99</v>
      </c>
      <c r="AB554" s="51">
        <v>1.02</v>
      </c>
      <c r="AC554" s="51">
        <v>1</v>
      </c>
      <c r="AD554" s="51">
        <v>1</v>
      </c>
      <c r="AE554" s="51">
        <v>1</v>
      </c>
      <c r="AF554" s="51">
        <v>1</v>
      </c>
      <c r="AG554" s="52">
        <v>1</v>
      </c>
      <c r="AH554" s="52">
        <v>1</v>
      </c>
      <c r="AI554" s="53">
        <v>471</v>
      </c>
      <c r="AJ554" s="53">
        <v>301</v>
      </c>
      <c r="AK554" s="51">
        <v>3.3332730898958824</v>
      </c>
      <c r="AL554" s="51">
        <v>3.3210273913406625</v>
      </c>
      <c r="AM554" s="51">
        <v>2.7483344250836028</v>
      </c>
      <c r="AN554" s="51">
        <v>2.75711162569845</v>
      </c>
      <c r="AO554" s="51">
        <v>2.7501750548723591</v>
      </c>
      <c r="AP554" s="51">
        <v>2.7670967083064411</v>
      </c>
      <c r="AQ554" s="51">
        <v>2.8033011135852748</v>
      </c>
      <c r="AR554" s="67">
        <v>0.05</v>
      </c>
      <c r="AS554" s="96"/>
      <c r="AT554" s="54">
        <v>3.4412419406707628</v>
      </c>
      <c r="AU554" s="54">
        <v>2.9835025944306706</v>
      </c>
      <c r="AV554" s="55">
        <v>3.391241940670763</v>
      </c>
      <c r="AW554" s="55">
        <v>3.0461446641641108</v>
      </c>
      <c r="AX554" s="56">
        <v>9.1241940670772959E-2</v>
      </c>
      <c r="AY554" s="56">
        <v>-6.649740556931949E-2</v>
      </c>
      <c r="AZ554" s="56">
        <v>2.4744535101453469E-2</v>
      </c>
      <c r="BA554" s="56">
        <v>0.15773934624009245</v>
      </c>
      <c r="BB554" s="61">
        <v>-134</v>
      </c>
      <c r="BC554" s="57">
        <v>-169</v>
      </c>
      <c r="BD554" s="57">
        <v>-138</v>
      </c>
      <c r="BE554" s="57">
        <v>-106</v>
      </c>
      <c r="BF554" s="95">
        <v>0.57259641594737931</v>
      </c>
      <c r="BG554" s="58">
        <v>0.62758011607385522</v>
      </c>
      <c r="BH554" s="58">
        <v>0.58064346264745037</v>
      </c>
      <c r="BI554" s="58">
        <v>0.51565794281692467</v>
      </c>
      <c r="BJ554" s="57">
        <v>-126</v>
      </c>
      <c r="BK554" s="57">
        <v>-170</v>
      </c>
      <c r="BL554" s="57">
        <v>-139</v>
      </c>
      <c r="BM554" s="57">
        <v>-107</v>
      </c>
      <c r="BN554" s="58">
        <v>0.55748272157687295</v>
      </c>
      <c r="BO554" s="58">
        <v>0.62923263177280142</v>
      </c>
      <c r="BP554" s="58">
        <v>0.5823778293487204</v>
      </c>
      <c r="BQ554" s="58">
        <v>0.51703734854036876</v>
      </c>
      <c r="BR554" s="36">
        <v>2.4</v>
      </c>
      <c r="BS554" s="36">
        <v>3.95</v>
      </c>
      <c r="BT554" s="36">
        <v>0.27367999999999998</v>
      </c>
      <c r="BU554" s="36">
        <v>0.38555</v>
      </c>
      <c r="BV554" s="36">
        <v>0.43827939387738801</v>
      </c>
      <c r="BW554" s="36">
        <v>0.50585999999999998</v>
      </c>
    </row>
    <row r="555" spans="1:75" s="36" customFormat="1" ht="16.75" customHeight="1" x14ac:dyDescent="0.2">
      <c r="A555" s="36" t="s">
        <v>837</v>
      </c>
      <c r="B555" s="36">
        <v>2025020246</v>
      </c>
      <c r="C555" s="35">
        <v>45970</v>
      </c>
      <c r="D555" s="45" t="s">
        <v>9</v>
      </c>
      <c r="E555" s="36" t="s">
        <v>18</v>
      </c>
      <c r="F555" s="45">
        <v>0</v>
      </c>
      <c r="G555" s="45">
        <v>0</v>
      </c>
      <c r="H555" s="36" t="s">
        <v>51</v>
      </c>
      <c r="I555" s="36" t="s">
        <v>838</v>
      </c>
      <c r="J555" s="46" t="s">
        <v>804</v>
      </c>
      <c r="K555" s="47">
        <v>3</v>
      </c>
      <c r="L555" s="48">
        <v>0.15</v>
      </c>
      <c r="M555" s="49">
        <v>0.1</v>
      </c>
      <c r="N555" s="36">
        <v>3.0499999999999901</v>
      </c>
      <c r="O555" s="36">
        <v>3.3499999999999899</v>
      </c>
      <c r="P555" s="70">
        <v>3.0499999999999901</v>
      </c>
      <c r="Q555" s="36">
        <v>3.3499999999999899</v>
      </c>
      <c r="R555" s="50">
        <v>3.0939108410946514</v>
      </c>
      <c r="S555" s="50">
        <v>3.0353084210376235</v>
      </c>
      <c r="T555" s="50">
        <v>3.0939108410946514</v>
      </c>
      <c r="U555" s="50">
        <v>3.0353084210376235</v>
      </c>
      <c r="V555" s="50">
        <v>1.03</v>
      </c>
      <c r="W555" s="50">
        <v>1.0342925072321845</v>
      </c>
      <c r="X555" s="50">
        <v>0.91611147502786761</v>
      </c>
      <c r="Y555" s="50">
        <v>1.1110910299652941</v>
      </c>
      <c r="Z555" s="50">
        <v>1.0349999999999999</v>
      </c>
      <c r="AA555" s="51">
        <v>1</v>
      </c>
      <c r="AB555" s="51">
        <v>1.02</v>
      </c>
      <c r="AC555" s="51">
        <v>1</v>
      </c>
      <c r="AD555" s="51">
        <v>1</v>
      </c>
      <c r="AE555" s="51">
        <v>1</v>
      </c>
      <c r="AF555" s="51">
        <v>1</v>
      </c>
      <c r="AG555" s="52">
        <v>1</v>
      </c>
      <c r="AH555" s="52">
        <v>1</v>
      </c>
      <c r="AI555" s="53">
        <v>469</v>
      </c>
      <c r="AJ555" s="53">
        <v>0</v>
      </c>
      <c r="AK555" s="51">
        <v>3.09</v>
      </c>
      <c r="AL555" s="51">
        <v>3.0905866261641974</v>
      </c>
      <c r="AM555" s="51">
        <v>3.02</v>
      </c>
      <c r="AN555" s="51">
        <v>3.0222962631556434</v>
      </c>
      <c r="AO555" s="51">
        <v>3.0104000000000002</v>
      </c>
      <c r="AP555" s="51">
        <v>3.030071632366091</v>
      </c>
      <c r="AQ555" s="51">
        <v>3.1256999999999997</v>
      </c>
      <c r="AR555" s="67">
        <v>-0.05</v>
      </c>
      <c r="AS555" s="96"/>
      <c r="AT555" s="54">
        <v>2.9835025944306706</v>
      </c>
      <c r="AU555" s="54">
        <v>3.4412419406707628</v>
      </c>
      <c r="AV555" s="55">
        <v>3.0461446641641108</v>
      </c>
      <c r="AW555" s="55">
        <v>3.391241940670763</v>
      </c>
      <c r="AX555" s="56">
        <v>-6.649740556931949E-2</v>
      </c>
      <c r="AY555" s="56">
        <v>9.1241940670772959E-2</v>
      </c>
      <c r="AZ555" s="56">
        <v>2.4744535101453469E-2</v>
      </c>
      <c r="BA555" s="56">
        <v>-0.15773934624009245</v>
      </c>
      <c r="BB555" s="61">
        <v>134</v>
      </c>
      <c r="BC555" s="57">
        <v>169</v>
      </c>
      <c r="BD555" s="57">
        <v>138</v>
      </c>
      <c r="BE555" s="57">
        <v>106</v>
      </c>
      <c r="BF555" s="95">
        <v>0.42740358405262069</v>
      </c>
      <c r="BG555" s="58">
        <v>0.37241988392614483</v>
      </c>
      <c r="BH555" s="58">
        <v>0.41935653735254963</v>
      </c>
      <c r="BI555" s="58">
        <v>0.48434205718307533</v>
      </c>
      <c r="BJ555" s="57">
        <v>126</v>
      </c>
      <c r="BK555" s="57">
        <v>170</v>
      </c>
      <c r="BL555" s="57">
        <v>139</v>
      </c>
      <c r="BM555" s="57">
        <v>107</v>
      </c>
      <c r="BN555" s="58">
        <v>0.44251727842312705</v>
      </c>
      <c r="BO555" s="58">
        <v>0.37076736822719858</v>
      </c>
      <c r="BP555" s="58">
        <v>0.4176221706512796</v>
      </c>
      <c r="BQ555" s="58">
        <v>0.48296265145963124</v>
      </c>
      <c r="BR555" s="36">
        <v>2.4</v>
      </c>
      <c r="BS555" s="36">
        <v>4</v>
      </c>
      <c r="BT555" s="36">
        <v>0.26654</v>
      </c>
      <c r="BU555" s="36">
        <v>0.37320999999999999</v>
      </c>
      <c r="BV555" s="36">
        <v>0.423822934883826</v>
      </c>
      <c r="BW555" s="36">
        <v>0.49263000000000001</v>
      </c>
    </row>
    <row r="556" spans="1:75" s="36" customFormat="1" ht="16.75" customHeight="1" x14ac:dyDescent="0.2">
      <c r="A556" s="36" t="s">
        <v>839</v>
      </c>
      <c r="B556" s="36">
        <v>2025020248</v>
      </c>
      <c r="C556" s="35">
        <v>45970</v>
      </c>
      <c r="D556" s="45" t="s">
        <v>6</v>
      </c>
      <c r="E556" s="36" t="s">
        <v>13</v>
      </c>
      <c r="F556" s="45">
        <v>0</v>
      </c>
      <c r="G556" s="45">
        <v>0</v>
      </c>
      <c r="H556" s="36" t="s">
        <v>50</v>
      </c>
      <c r="I556" s="36" t="s">
        <v>544</v>
      </c>
      <c r="J556" s="46" t="s">
        <v>542</v>
      </c>
      <c r="K556" s="47">
        <v>3</v>
      </c>
      <c r="L556" s="48">
        <v>0.15</v>
      </c>
      <c r="M556" s="49">
        <v>0.1</v>
      </c>
      <c r="N556" s="36">
        <v>2.5499999999999901</v>
      </c>
      <c r="O556" s="36">
        <v>3.3999999999999901</v>
      </c>
      <c r="P556" s="70">
        <v>2.5499999999999901</v>
      </c>
      <c r="Q556" s="36">
        <v>3.3999999999999901</v>
      </c>
      <c r="R556" s="50">
        <v>2.6952043716611005</v>
      </c>
      <c r="S556" s="50">
        <v>3.2302574420351728</v>
      </c>
      <c r="T556" s="50">
        <v>2.6952043716611005</v>
      </c>
      <c r="U556" s="50">
        <v>3.2302574420351728</v>
      </c>
      <c r="V556" s="50">
        <v>0.96699999999999997</v>
      </c>
      <c r="W556" s="50">
        <v>0.96943075693561398</v>
      </c>
      <c r="X556" s="50">
        <v>0.94753325034418789</v>
      </c>
      <c r="Y556" s="50">
        <v>1.0331471269617272</v>
      </c>
      <c r="Z556" s="50">
        <v>1</v>
      </c>
      <c r="AA556" s="51">
        <v>0.99</v>
      </c>
      <c r="AB556" s="51">
        <v>1</v>
      </c>
      <c r="AC556" s="51">
        <v>1</v>
      </c>
      <c r="AD556" s="51">
        <v>1</v>
      </c>
      <c r="AE556" s="51">
        <v>1</v>
      </c>
      <c r="AF556" s="51">
        <v>1</v>
      </c>
      <c r="AG556" s="52">
        <v>1</v>
      </c>
      <c r="AH556" s="52">
        <v>1</v>
      </c>
      <c r="AI556" s="53">
        <v>474</v>
      </c>
      <c r="AJ556" s="53">
        <v>160</v>
      </c>
      <c r="AK556" s="51">
        <v>2.6375671700626881</v>
      </c>
      <c r="AL556" s="51">
        <v>2.6462127503024502</v>
      </c>
      <c r="AM556" s="51">
        <v>3.192618246729229</v>
      </c>
      <c r="AN556" s="51">
        <v>3.1982641260251206</v>
      </c>
      <c r="AO556" s="51">
        <v>3.4081725454477914</v>
      </c>
      <c r="AP556" s="51">
        <v>3.3814852799358985</v>
      </c>
      <c r="AQ556" s="51">
        <v>3.192618246729229</v>
      </c>
      <c r="AR556" s="67">
        <v>0</v>
      </c>
      <c r="AS556" s="96"/>
      <c r="AT556" s="54">
        <v>2.4643187465509349</v>
      </c>
      <c r="AU556" s="54">
        <v>3.3464367346642057</v>
      </c>
      <c r="AV556" s="55">
        <v>2.4643187465509349</v>
      </c>
      <c r="AW556" s="55">
        <v>3.3603829520288597</v>
      </c>
      <c r="AX556" s="56">
        <v>-8.5681253449055195E-2</v>
      </c>
      <c r="AY556" s="56">
        <v>-5.3563265335784482E-2</v>
      </c>
      <c r="AZ556" s="56">
        <v>-0.13924451878483968</v>
      </c>
      <c r="BA556" s="56">
        <v>-3.2117988113270712E-2</v>
      </c>
      <c r="BB556" s="61">
        <v>177</v>
      </c>
      <c r="BC556" s="57">
        <v>-113</v>
      </c>
      <c r="BD556" s="57">
        <v>113</v>
      </c>
      <c r="BE556" s="57">
        <v>142</v>
      </c>
      <c r="BF556" s="95">
        <v>0.36129418077536807</v>
      </c>
      <c r="BG556" s="58">
        <v>0.53094475828811416</v>
      </c>
      <c r="BH556" s="58">
        <v>0.46883936716334862</v>
      </c>
      <c r="BI556" s="58">
        <v>0.41402091273327257</v>
      </c>
      <c r="BJ556" s="57">
        <v>179</v>
      </c>
      <c r="BK556" s="57">
        <v>-114</v>
      </c>
      <c r="BL556" s="57">
        <v>113</v>
      </c>
      <c r="BM556" s="57">
        <v>141</v>
      </c>
      <c r="BN556" s="58">
        <v>0.35881865754755132</v>
      </c>
      <c r="BO556" s="58">
        <v>0.53251859666144974</v>
      </c>
      <c r="BP556" s="58">
        <v>0.47055951955983311</v>
      </c>
      <c r="BQ556" s="58">
        <v>0.41549285814118542</v>
      </c>
      <c r="BR556" s="36">
        <v>2.4</v>
      </c>
      <c r="BS556" s="36">
        <v>4.05</v>
      </c>
      <c r="BT556" s="36">
        <v>0.26422000000000001</v>
      </c>
      <c r="BU556" s="36">
        <v>0.36875999999999998</v>
      </c>
      <c r="BV556" s="36">
        <v>0.41821852246694002</v>
      </c>
      <c r="BW556" s="36">
        <v>0.48702000000000001</v>
      </c>
    </row>
    <row r="557" spans="1:75" s="36" customFormat="1" ht="16.75" customHeight="1" x14ac:dyDescent="0.2">
      <c r="A557" s="36" t="s">
        <v>840</v>
      </c>
      <c r="B557" s="36">
        <v>2025020248</v>
      </c>
      <c r="C557" s="35">
        <v>45970</v>
      </c>
      <c r="D557" s="45" t="s">
        <v>9</v>
      </c>
      <c r="E557" s="36" t="s">
        <v>34</v>
      </c>
      <c r="F557" s="45">
        <v>0</v>
      </c>
      <c r="G557" s="45">
        <v>0</v>
      </c>
      <c r="H557" s="36" t="s">
        <v>51</v>
      </c>
      <c r="I557" s="36" t="s">
        <v>480</v>
      </c>
      <c r="J557" s="46" t="s">
        <v>451</v>
      </c>
      <c r="K557" s="47">
        <v>3</v>
      </c>
      <c r="L557" s="48">
        <v>0.15</v>
      </c>
      <c r="M557" s="49">
        <v>0.1</v>
      </c>
      <c r="N557" s="36">
        <v>3.3999999999999901</v>
      </c>
      <c r="O557" s="36">
        <v>2.5499999999999901</v>
      </c>
      <c r="P557" s="70">
        <v>3.3999999999999901</v>
      </c>
      <c r="Q557" s="36">
        <v>2.5499999999999901</v>
      </c>
      <c r="R557" s="50">
        <v>3.0889423416213355</v>
      </c>
      <c r="S557" s="50">
        <v>2.9340579887271878</v>
      </c>
      <c r="T557" s="50">
        <v>3.0889423416213355</v>
      </c>
      <c r="U557" s="50">
        <v>2.9340579887271878</v>
      </c>
      <c r="V557" s="50">
        <v>1.03</v>
      </c>
      <c r="W557" s="50">
        <v>1.0342925072321845</v>
      </c>
      <c r="X557" s="50">
        <v>1.0642060822430763</v>
      </c>
      <c r="Y557" s="50">
        <v>0.87918905668756275</v>
      </c>
      <c r="Z557" s="50">
        <v>1.03</v>
      </c>
      <c r="AA557" s="51">
        <v>0.98499999999999999</v>
      </c>
      <c r="AB557" s="51">
        <v>1</v>
      </c>
      <c r="AC557" s="51">
        <v>1</v>
      </c>
      <c r="AD557" s="51">
        <v>1</v>
      </c>
      <c r="AE557" s="51">
        <v>1</v>
      </c>
      <c r="AF557" s="51">
        <v>1</v>
      </c>
      <c r="AG557" s="52">
        <v>1</v>
      </c>
      <c r="AH557" s="52">
        <v>1</v>
      </c>
      <c r="AI557" s="53">
        <v>466</v>
      </c>
      <c r="AJ557" s="53">
        <v>373</v>
      </c>
      <c r="AK557" s="51">
        <v>3.0994413808851813</v>
      </c>
      <c r="AL557" s="51">
        <v>3.0978665249956046</v>
      </c>
      <c r="AM557" s="51">
        <v>2.8425997510325636</v>
      </c>
      <c r="AN557" s="51">
        <v>2.856318486686757</v>
      </c>
      <c r="AO557" s="51">
        <v>2.8356667415477284</v>
      </c>
      <c r="AP557" s="51">
        <v>2.86362868957392</v>
      </c>
      <c r="AQ557" s="51">
        <v>2.9278777435635406</v>
      </c>
      <c r="AR557" s="67">
        <v>0</v>
      </c>
      <c r="AS557" s="96"/>
      <c r="AT557" s="54">
        <v>3.3464367346642057</v>
      </c>
      <c r="AU557" s="54">
        <v>2.4643187465509349</v>
      </c>
      <c r="AV557" s="55">
        <v>3.3603829520288597</v>
      </c>
      <c r="AW557" s="55">
        <v>2.4643187465509349</v>
      </c>
      <c r="AX557" s="56">
        <v>-5.3563265335784482E-2</v>
      </c>
      <c r="AY557" s="56">
        <v>-8.5681253449055195E-2</v>
      </c>
      <c r="AZ557" s="56">
        <v>-0.13924451878483968</v>
      </c>
      <c r="BA557" s="56">
        <v>3.2117988113270712E-2</v>
      </c>
      <c r="BB557" s="61">
        <v>-177</v>
      </c>
      <c r="BC557" s="57">
        <v>113</v>
      </c>
      <c r="BD557" s="57">
        <v>-113</v>
      </c>
      <c r="BE557" s="57">
        <v>-142</v>
      </c>
      <c r="BF557" s="95">
        <v>0.63870581922463199</v>
      </c>
      <c r="BG557" s="58">
        <v>0.46905524171188578</v>
      </c>
      <c r="BH557" s="58">
        <v>0.53116063283665138</v>
      </c>
      <c r="BI557" s="58">
        <v>0.58597908726672743</v>
      </c>
      <c r="BJ557" s="57">
        <v>-179</v>
      </c>
      <c r="BK557" s="57">
        <v>114</v>
      </c>
      <c r="BL557" s="57">
        <v>-113</v>
      </c>
      <c r="BM557" s="57">
        <v>-141</v>
      </c>
      <c r="BN557" s="58">
        <v>0.64118134245244862</v>
      </c>
      <c r="BO557" s="58">
        <v>0.46748140333855026</v>
      </c>
      <c r="BP557" s="58">
        <v>0.52944048044016689</v>
      </c>
      <c r="BQ557" s="58">
        <v>0.58450714185881458</v>
      </c>
      <c r="BR557" s="36">
        <v>2.4</v>
      </c>
      <c r="BS557" s="36">
        <v>4.0999999999999996</v>
      </c>
      <c r="BT557" s="36">
        <v>0.25579000000000002</v>
      </c>
      <c r="BU557" s="36">
        <v>0.36170000000000002</v>
      </c>
      <c r="BV557" s="36">
        <v>0.40987229027615601</v>
      </c>
      <c r="BW557" s="36">
        <v>0.47922999999999999</v>
      </c>
    </row>
    <row r="558" spans="1:75" s="36" customFormat="1" ht="16.75" customHeight="1" x14ac:dyDescent="0.2">
      <c r="A558" s="36" t="s">
        <v>841</v>
      </c>
      <c r="B558" s="36">
        <v>2025020247</v>
      </c>
      <c r="C558" s="35">
        <v>45970</v>
      </c>
      <c r="D558" s="45" t="s">
        <v>6</v>
      </c>
      <c r="E558" s="36" t="s">
        <v>15</v>
      </c>
      <c r="F558" s="45">
        <v>0</v>
      </c>
      <c r="G558" s="45">
        <v>0</v>
      </c>
      <c r="H558" s="36" t="s">
        <v>50</v>
      </c>
      <c r="I558" s="36" t="s">
        <v>426</v>
      </c>
      <c r="J558" s="46" t="s">
        <v>192</v>
      </c>
      <c r="K558" s="47">
        <v>3</v>
      </c>
      <c r="L558" s="48">
        <v>0.15</v>
      </c>
      <c r="M558" s="49">
        <v>0.1</v>
      </c>
      <c r="N558" s="36">
        <v>2.9999999999999898</v>
      </c>
      <c r="O558" s="36">
        <v>2.8999999999999901</v>
      </c>
      <c r="P558" s="70">
        <v>2.9999999999999898</v>
      </c>
      <c r="Q558" s="36">
        <v>2.8999999999999901</v>
      </c>
      <c r="R558" s="50">
        <v>3.0235347134645294</v>
      </c>
      <c r="S558" s="50">
        <v>2.8307922155540428</v>
      </c>
      <c r="T558" s="50">
        <v>3.0235347134645294</v>
      </c>
      <c r="U558" s="50">
        <v>2.8307922155540428</v>
      </c>
      <c r="V558" s="50">
        <v>0.96699999999999997</v>
      </c>
      <c r="W558" s="50">
        <v>0.96943075693561398</v>
      </c>
      <c r="X558" s="50">
        <v>0.98860610301369223</v>
      </c>
      <c r="Y558" s="50">
        <v>0.98629035537968923</v>
      </c>
      <c r="Z558" s="50">
        <v>1.03</v>
      </c>
      <c r="AA558" s="51">
        <v>1</v>
      </c>
      <c r="AB558" s="51">
        <v>1</v>
      </c>
      <c r="AC558" s="51">
        <v>1</v>
      </c>
      <c r="AD558" s="51">
        <v>1</v>
      </c>
      <c r="AE558" s="51">
        <v>1</v>
      </c>
      <c r="AF558" s="51">
        <v>1</v>
      </c>
      <c r="AG558" s="52">
        <v>1</v>
      </c>
      <c r="AH558" s="52">
        <v>1</v>
      </c>
      <c r="AI558" s="53">
        <v>476</v>
      </c>
      <c r="AJ558" s="53">
        <v>384</v>
      </c>
      <c r="AK558" s="51">
        <v>3.1</v>
      </c>
      <c r="AL558" s="51">
        <v>3.0885302070196792</v>
      </c>
      <c r="AM558" s="51">
        <v>2.96</v>
      </c>
      <c r="AN558" s="51">
        <v>2.9406188323331066</v>
      </c>
      <c r="AO558" s="51">
        <v>3.0795228960911212</v>
      </c>
      <c r="AP558" s="51">
        <v>3.0549518589805529</v>
      </c>
      <c r="AQ558" s="51">
        <v>3.0488</v>
      </c>
      <c r="AR558" s="67">
        <v>0</v>
      </c>
      <c r="AS558" s="96"/>
      <c r="AT558" s="54">
        <v>3.0681576363837917</v>
      </c>
      <c r="AU558" s="54">
        <v>3.0197817941323937</v>
      </c>
      <c r="AV558" s="55">
        <v>3.0681576363837917</v>
      </c>
      <c r="AW558" s="55">
        <v>3.0323666826672793</v>
      </c>
      <c r="AX558" s="56">
        <v>6.8157636383801901E-2</v>
      </c>
      <c r="AY558" s="56">
        <v>0.11978179413240353</v>
      </c>
      <c r="AZ558" s="56">
        <v>0.18793943051620543</v>
      </c>
      <c r="BA558" s="56">
        <v>-5.1624157748601629E-2</v>
      </c>
      <c r="BB558" s="61">
        <v>-105</v>
      </c>
      <c r="BC558" s="57">
        <v>-136</v>
      </c>
      <c r="BD558" s="57">
        <v>-109</v>
      </c>
      <c r="BE558" s="57">
        <v>117</v>
      </c>
      <c r="BF558" s="95">
        <v>0.51152192884403735</v>
      </c>
      <c r="BG558" s="58">
        <v>0.5754122628077043</v>
      </c>
      <c r="BH558" s="58">
        <v>0.52096654931701547</v>
      </c>
      <c r="BI558" s="58">
        <v>0.46176647407739047</v>
      </c>
      <c r="BJ558" s="57">
        <v>-104</v>
      </c>
      <c r="BK558" s="57">
        <v>-137</v>
      </c>
      <c r="BL558" s="57">
        <v>-110</v>
      </c>
      <c r="BM558" s="57">
        <v>115</v>
      </c>
      <c r="BN558" s="58">
        <v>0.51021247603387132</v>
      </c>
      <c r="BO558" s="58">
        <v>0.57731806278936904</v>
      </c>
      <c r="BP558" s="58">
        <v>0.52332044241951914</v>
      </c>
      <c r="BQ558" s="58">
        <v>0.46405013961152575</v>
      </c>
      <c r="BR558" s="36">
        <v>2.4</v>
      </c>
      <c r="BS558" s="36">
        <v>4.1500000000000004</v>
      </c>
      <c r="BT558" s="36">
        <v>0.25067</v>
      </c>
      <c r="BU558" s="36">
        <v>0.3553</v>
      </c>
      <c r="BV558" s="36">
        <v>0.40290298803651398</v>
      </c>
      <c r="BW558" s="36">
        <v>0.47344999999999998</v>
      </c>
    </row>
    <row r="559" spans="1:75" s="36" customFormat="1" ht="16.75" customHeight="1" x14ac:dyDescent="0.2">
      <c r="A559" s="36" t="s">
        <v>842</v>
      </c>
      <c r="B559" s="36">
        <v>2025020247</v>
      </c>
      <c r="C559" s="35">
        <v>45970</v>
      </c>
      <c r="D559" s="45" t="s">
        <v>9</v>
      </c>
      <c r="E559" s="36" t="s">
        <v>39</v>
      </c>
      <c r="F559" s="45">
        <v>0</v>
      </c>
      <c r="G559" s="45">
        <v>0</v>
      </c>
      <c r="H559" s="36" t="s">
        <v>51</v>
      </c>
      <c r="I559" s="36" t="s">
        <v>1365</v>
      </c>
      <c r="J559" s="46" t="s">
        <v>450</v>
      </c>
      <c r="K559" s="47">
        <v>3</v>
      </c>
      <c r="L559" s="48">
        <v>0.15</v>
      </c>
      <c r="M559" s="49">
        <v>0.1</v>
      </c>
      <c r="N559" s="36">
        <v>2.8999999999999901</v>
      </c>
      <c r="O559" s="36">
        <v>2.9999999999999898</v>
      </c>
      <c r="P559" s="70">
        <v>2.8999999999999901</v>
      </c>
      <c r="Q559" s="36">
        <v>2.9999999999999898</v>
      </c>
      <c r="R559" s="50">
        <v>2.7589697470720274</v>
      </c>
      <c r="S559" s="50">
        <v>2.9360527194782517</v>
      </c>
      <c r="T559" s="50">
        <v>2.7589697470720274</v>
      </c>
      <c r="U559" s="50">
        <v>2.9360527194782517</v>
      </c>
      <c r="V559" s="50">
        <v>1.03</v>
      </c>
      <c r="W559" s="50">
        <v>1.0342925072321845</v>
      </c>
      <c r="X559" s="50">
        <v>0.98666666666666669</v>
      </c>
      <c r="Y559" s="50">
        <v>1.0333333333333334</v>
      </c>
      <c r="Z559" s="50">
        <v>1.02</v>
      </c>
      <c r="AA559" s="51">
        <v>0.97499999999999998</v>
      </c>
      <c r="AB559" s="51">
        <v>1.0149999999999999</v>
      </c>
      <c r="AC559" s="51">
        <v>1</v>
      </c>
      <c r="AD559" s="51">
        <v>1</v>
      </c>
      <c r="AE559" s="51">
        <v>1</v>
      </c>
      <c r="AF559" s="51">
        <v>1</v>
      </c>
      <c r="AG559" s="52">
        <v>1</v>
      </c>
      <c r="AH559" s="52">
        <v>1</v>
      </c>
      <c r="AI559" s="53">
        <v>464</v>
      </c>
      <c r="AJ559" s="53">
        <v>257</v>
      </c>
      <c r="AK559" s="51">
        <v>2.9588710661390678</v>
      </c>
      <c r="AL559" s="51">
        <v>2.9288858682790115</v>
      </c>
      <c r="AM559" s="51">
        <v>2.9658183090410768</v>
      </c>
      <c r="AN559" s="51">
        <v>2.9613534706066531</v>
      </c>
      <c r="AO559" s="51">
        <v>3.0881036745649215</v>
      </c>
      <c r="AP559" s="51">
        <v>3.074104189460356</v>
      </c>
      <c r="AQ559" s="51">
        <v>3.0251346752218984</v>
      </c>
      <c r="AR559" s="67">
        <v>0</v>
      </c>
      <c r="AS559" s="96"/>
      <c r="AT559" s="54">
        <v>3.0197817941323937</v>
      </c>
      <c r="AU559" s="54">
        <v>3.0681576363837917</v>
      </c>
      <c r="AV559" s="55">
        <v>3.0323666826672793</v>
      </c>
      <c r="AW559" s="55">
        <v>3.0681576363837917</v>
      </c>
      <c r="AX559" s="56">
        <v>0.11978179413240353</v>
      </c>
      <c r="AY559" s="56">
        <v>6.8157636383801901E-2</v>
      </c>
      <c r="AZ559" s="56">
        <v>0.18793943051620543</v>
      </c>
      <c r="BA559" s="56">
        <v>5.1624157748601629E-2</v>
      </c>
      <c r="BB559" s="61">
        <v>105</v>
      </c>
      <c r="BC559" s="57">
        <v>136</v>
      </c>
      <c r="BD559" s="57">
        <v>109</v>
      </c>
      <c r="BE559" s="57">
        <v>-117</v>
      </c>
      <c r="BF559" s="95">
        <v>0.48847807115596265</v>
      </c>
      <c r="BG559" s="58">
        <v>0.4245877371922957</v>
      </c>
      <c r="BH559" s="58">
        <v>0.47903345068298453</v>
      </c>
      <c r="BI559" s="58">
        <v>0.53823352592260953</v>
      </c>
      <c r="BJ559" s="57">
        <v>104</v>
      </c>
      <c r="BK559" s="57">
        <v>137</v>
      </c>
      <c r="BL559" s="57">
        <v>110</v>
      </c>
      <c r="BM559" s="57">
        <v>-115</v>
      </c>
      <c r="BN559" s="58">
        <v>0.48978752396612868</v>
      </c>
      <c r="BO559" s="58">
        <v>0.42268193721063102</v>
      </c>
      <c r="BP559" s="58">
        <v>0.47667955758048086</v>
      </c>
      <c r="BQ559" s="58">
        <v>0.53594986038847425</v>
      </c>
      <c r="BR559" s="36">
        <v>2.4</v>
      </c>
      <c r="BS559" s="36">
        <v>4.2</v>
      </c>
      <c r="BT559" s="36">
        <v>0.24717</v>
      </c>
      <c r="BU559" s="36">
        <v>0.34803000000000001</v>
      </c>
      <c r="BV559" s="36">
        <v>0.39500834212945601</v>
      </c>
      <c r="BW559" s="36">
        <v>0.46695999999999999</v>
      </c>
    </row>
    <row r="560" spans="1:75" s="36" customFormat="1" ht="16.75" customHeight="1" x14ac:dyDescent="0.2">
      <c r="A560" s="36" t="s">
        <v>843</v>
      </c>
      <c r="B560" s="36">
        <v>2025020249</v>
      </c>
      <c r="C560" s="35">
        <v>45970</v>
      </c>
      <c r="D560" s="45" t="s">
        <v>6</v>
      </c>
      <c r="E560" s="36" t="s">
        <v>22</v>
      </c>
      <c r="F560" s="45">
        <v>1</v>
      </c>
      <c r="G560" s="45">
        <v>1</v>
      </c>
      <c r="H560" s="36" t="s">
        <v>46</v>
      </c>
      <c r="I560" s="36" t="s">
        <v>457</v>
      </c>
      <c r="J560" s="46" t="s">
        <v>152</v>
      </c>
      <c r="K560" s="47">
        <v>3</v>
      </c>
      <c r="L560" s="48">
        <v>0.15</v>
      </c>
      <c r="M560" s="49">
        <v>0.1</v>
      </c>
      <c r="N560" s="36">
        <v>2.8499999999999899</v>
      </c>
      <c r="O560" s="36">
        <v>3.2999999999999901</v>
      </c>
      <c r="P560" s="70">
        <v>2.8499999999999899</v>
      </c>
      <c r="Q560" s="36">
        <v>3.2999999999999901</v>
      </c>
      <c r="R560" s="50">
        <v>2.7306885939940919</v>
      </c>
      <c r="S560" s="50">
        <v>3.1876682189627834</v>
      </c>
      <c r="T560" s="50">
        <v>2.7306885939940919</v>
      </c>
      <c r="U560" s="50">
        <v>3.1876682189627834</v>
      </c>
      <c r="V560" s="50">
        <v>0.95</v>
      </c>
      <c r="W560" s="50">
        <v>0.95302926576458757</v>
      </c>
      <c r="X560" s="50">
        <v>1.0473577301604431</v>
      </c>
      <c r="Y560" s="50">
        <v>0.95799691979604018</v>
      </c>
      <c r="Z560" s="50">
        <v>1.03</v>
      </c>
      <c r="AA560" s="51">
        <v>0.99</v>
      </c>
      <c r="AB560" s="51">
        <v>1</v>
      </c>
      <c r="AC560" s="51">
        <v>1</v>
      </c>
      <c r="AD560" s="51">
        <v>1</v>
      </c>
      <c r="AE560" s="51">
        <v>1</v>
      </c>
      <c r="AF560" s="51">
        <v>1</v>
      </c>
      <c r="AG560" s="52">
        <v>1</v>
      </c>
      <c r="AH560" s="52">
        <v>1</v>
      </c>
      <c r="AI560" s="53">
        <v>459</v>
      </c>
      <c r="AJ560" s="53">
        <v>294</v>
      </c>
      <c r="AK560" s="51">
        <v>2.668160147200211</v>
      </c>
      <c r="AL560" s="51">
        <v>2.677539414219293</v>
      </c>
      <c r="AM560" s="51">
        <v>3.1762450486902507</v>
      </c>
      <c r="AN560" s="51">
        <v>3.1779585242311303</v>
      </c>
      <c r="AO560" s="51">
        <v>3.3848254225866405</v>
      </c>
      <c r="AP560" s="51">
        <v>3.3695963490283947</v>
      </c>
      <c r="AQ560" s="51">
        <v>3.2715324001509583</v>
      </c>
      <c r="AR560" s="67">
        <v>0</v>
      </c>
      <c r="AS560" s="96"/>
      <c r="AT560" s="54">
        <v>2.7481291540952619</v>
      </c>
      <c r="AU560" s="54">
        <v>3.2845556245507272</v>
      </c>
      <c r="AV560" s="55">
        <v>2.7481291540952619</v>
      </c>
      <c r="AW560" s="55">
        <v>3.2881742831091576</v>
      </c>
      <c r="AX560" s="56">
        <v>-0.10187084590472795</v>
      </c>
      <c r="AY560" s="56">
        <v>-1.5444375449262804E-2</v>
      </c>
      <c r="AZ560" s="56">
        <v>-0.11731522135399075</v>
      </c>
      <c r="BA560" s="56">
        <v>-8.6426470455465143E-2</v>
      </c>
      <c r="BB560" s="61">
        <v>142</v>
      </c>
      <c r="BC560" s="57">
        <v>-130</v>
      </c>
      <c r="BD560" s="57">
        <v>-104</v>
      </c>
      <c r="BE560" s="57">
        <v>121</v>
      </c>
      <c r="BF560" s="95">
        <v>0.41388639151782697</v>
      </c>
      <c r="BG560" s="58">
        <v>0.5645931672890957</v>
      </c>
      <c r="BH560" s="58">
        <v>0.50907799344758109</v>
      </c>
      <c r="BI560" s="58">
        <v>0.45151305074424131</v>
      </c>
      <c r="BJ560" s="57">
        <v>142</v>
      </c>
      <c r="BK560" s="57">
        <v>-130</v>
      </c>
      <c r="BL560" s="57">
        <v>-104</v>
      </c>
      <c r="BM560" s="57">
        <v>121</v>
      </c>
      <c r="BN560" s="58">
        <v>0.41327599000444204</v>
      </c>
      <c r="BO560" s="58">
        <v>0.5649687010259159</v>
      </c>
      <c r="BP560" s="58">
        <v>0.50953604332699776</v>
      </c>
      <c r="BQ560" s="58">
        <v>0.45195091626833861</v>
      </c>
      <c r="BR560" s="36">
        <v>2.4</v>
      </c>
      <c r="BS560" s="36">
        <v>4.25</v>
      </c>
      <c r="BT560" s="36">
        <v>0.24198</v>
      </c>
      <c r="BU560" s="36">
        <v>0.34086</v>
      </c>
      <c r="BV560" s="36">
        <v>0.38623924941360399</v>
      </c>
      <c r="BW560" s="36">
        <v>0.45834999999999998</v>
      </c>
    </row>
    <row r="561" spans="1:75" s="36" customFormat="1" ht="16.75" customHeight="1" x14ac:dyDescent="0.2">
      <c r="A561" s="36" t="s">
        <v>844</v>
      </c>
      <c r="B561" s="36">
        <v>2025020249</v>
      </c>
      <c r="C561" s="35">
        <v>45970</v>
      </c>
      <c r="D561" s="45" t="s">
        <v>9</v>
      </c>
      <c r="E561" s="36" t="s">
        <v>33</v>
      </c>
      <c r="F561" s="45">
        <v>1</v>
      </c>
      <c r="G561" s="45">
        <v>1</v>
      </c>
      <c r="H561" s="36" t="s">
        <v>47</v>
      </c>
      <c r="I561" s="36" t="s">
        <v>424</v>
      </c>
      <c r="J561" s="46" t="s">
        <v>229</v>
      </c>
      <c r="K561" s="47">
        <v>3</v>
      </c>
      <c r="L561" s="48">
        <v>0.15</v>
      </c>
      <c r="M561" s="49">
        <v>0.1</v>
      </c>
      <c r="N561" s="36">
        <v>3.2999999999999901</v>
      </c>
      <c r="O561" s="36">
        <v>2.8499999999999899</v>
      </c>
      <c r="P561" s="70">
        <v>3.2999999999999901</v>
      </c>
      <c r="Q561" s="36">
        <v>2.8499999999999899</v>
      </c>
      <c r="R561" s="50">
        <v>2.8843268906698407</v>
      </c>
      <c r="S561" s="50">
        <v>3.248189706714665</v>
      </c>
      <c r="T561" s="50">
        <v>2.8843268906698407</v>
      </c>
      <c r="U561" s="50">
        <v>3.248189706714665</v>
      </c>
      <c r="V561" s="50">
        <v>1.048</v>
      </c>
      <c r="W561" s="50">
        <v>1.0491546019013618</v>
      </c>
      <c r="X561" s="50">
        <v>1.0587483495634169</v>
      </c>
      <c r="Y561" s="50">
        <v>0.88938671573340367</v>
      </c>
      <c r="Z561" s="50">
        <v>1.0456140350877192</v>
      </c>
      <c r="AA561" s="51">
        <v>1</v>
      </c>
      <c r="AB561" s="51">
        <v>1</v>
      </c>
      <c r="AC561" s="51">
        <v>1</v>
      </c>
      <c r="AD561" s="51">
        <v>1</v>
      </c>
      <c r="AE561" s="51">
        <v>1</v>
      </c>
      <c r="AF561" s="51">
        <v>1</v>
      </c>
      <c r="AG561" s="52">
        <v>1</v>
      </c>
      <c r="AH561" s="52">
        <v>1</v>
      </c>
      <c r="AI561" s="53">
        <v>454</v>
      </c>
      <c r="AJ561" s="53">
        <v>412</v>
      </c>
      <c r="AK561" s="51">
        <v>2.8739907593881204</v>
      </c>
      <c r="AL561" s="51">
        <v>2.8755411790803787</v>
      </c>
      <c r="AM561" s="51">
        <v>3.1420731904813293</v>
      </c>
      <c r="AN561" s="51">
        <v>3.1579906679163292</v>
      </c>
      <c r="AO561" s="51">
        <v>3.0508883642669984</v>
      </c>
      <c r="AP561" s="51">
        <v>3.1027080215221958</v>
      </c>
      <c r="AQ561" s="51">
        <v>3.2853958272401265</v>
      </c>
      <c r="AR561" s="67">
        <v>0</v>
      </c>
      <c r="AS561" s="96"/>
      <c r="AT561" s="54">
        <v>3.2845556245507272</v>
      </c>
      <c r="AU561" s="54">
        <v>2.7481291540952619</v>
      </c>
      <c r="AV561" s="55">
        <v>3.2881742831091576</v>
      </c>
      <c r="AW561" s="55">
        <v>2.7481291540952619</v>
      </c>
      <c r="AX561" s="56">
        <v>-1.5444375449262804E-2</v>
      </c>
      <c r="AY561" s="56">
        <v>-0.10187084590472795</v>
      </c>
      <c r="AZ561" s="56">
        <v>-0.11731522135399075</v>
      </c>
      <c r="BA561" s="56">
        <v>8.6426470455465143E-2</v>
      </c>
      <c r="BB561" s="61">
        <v>-142</v>
      </c>
      <c r="BC561" s="57">
        <v>130</v>
      </c>
      <c r="BD561" s="57">
        <v>104</v>
      </c>
      <c r="BE561" s="57">
        <v>-121</v>
      </c>
      <c r="BF561" s="95">
        <v>0.58611360848217298</v>
      </c>
      <c r="BG561" s="58">
        <v>0.4354068327109043</v>
      </c>
      <c r="BH561" s="58">
        <v>0.49092200655241891</v>
      </c>
      <c r="BI561" s="58">
        <v>0.54848694925575869</v>
      </c>
      <c r="BJ561" s="57">
        <v>-142</v>
      </c>
      <c r="BK561" s="57">
        <v>130</v>
      </c>
      <c r="BL561" s="57">
        <v>104</v>
      </c>
      <c r="BM561" s="57">
        <v>-121</v>
      </c>
      <c r="BN561" s="58">
        <v>0.58672400999555796</v>
      </c>
      <c r="BO561" s="58">
        <v>0.43503129897408416</v>
      </c>
      <c r="BP561" s="58">
        <v>0.49046395667300224</v>
      </c>
      <c r="BQ561" s="58">
        <v>0.54804908373166139</v>
      </c>
      <c r="BR561" s="36">
        <v>2.4</v>
      </c>
      <c r="BS561" s="36">
        <v>4.3</v>
      </c>
      <c r="BT561" s="36">
        <v>0.23677999999999999</v>
      </c>
      <c r="BU561" s="36">
        <v>0.33642</v>
      </c>
      <c r="BV561" s="36">
        <v>0.38035478072109302</v>
      </c>
      <c r="BW561" s="36">
        <v>0.45193</v>
      </c>
    </row>
    <row r="562" spans="1:75" s="36" customFormat="1" ht="16.75" customHeight="1" x14ac:dyDescent="0.2">
      <c r="A562" s="36" t="s">
        <v>845</v>
      </c>
      <c r="B562" s="36">
        <v>2025020250</v>
      </c>
      <c r="C562" s="35">
        <v>45970</v>
      </c>
      <c r="D562" s="45" t="s">
        <v>6</v>
      </c>
      <c r="E562" s="36" t="s">
        <v>24</v>
      </c>
      <c r="F562" s="45">
        <v>0</v>
      </c>
      <c r="G562" s="45">
        <v>0</v>
      </c>
      <c r="H562" s="36" t="s">
        <v>50</v>
      </c>
      <c r="I562" s="36" t="s">
        <v>706</v>
      </c>
      <c r="J562" s="46" t="s">
        <v>157</v>
      </c>
      <c r="K562" s="47">
        <v>3</v>
      </c>
      <c r="L562" s="48">
        <v>0.15</v>
      </c>
      <c r="M562" s="49">
        <v>0.1</v>
      </c>
      <c r="N562" s="36">
        <v>3.7499999999999898</v>
      </c>
      <c r="O562" s="36">
        <v>2.7499999999999898</v>
      </c>
      <c r="P562" s="70">
        <v>3.7499999999999898</v>
      </c>
      <c r="Q562" s="36">
        <v>2.7499999999999898</v>
      </c>
      <c r="R562" s="50">
        <v>3.5569553444872919</v>
      </c>
      <c r="S562" s="50">
        <v>2.8559705967529094</v>
      </c>
      <c r="T562" s="50">
        <v>3.5569553444872919</v>
      </c>
      <c r="U562" s="50">
        <v>2.8559705967529094</v>
      </c>
      <c r="V562" s="50">
        <v>0.96699999999999997</v>
      </c>
      <c r="W562" s="50">
        <v>0.96943075693561398</v>
      </c>
      <c r="X562" s="50">
        <v>1.0353360765152033</v>
      </c>
      <c r="Y562" s="50">
        <v>0.93564801951542187</v>
      </c>
      <c r="Z562" s="50">
        <v>1</v>
      </c>
      <c r="AA562" s="51">
        <v>1</v>
      </c>
      <c r="AB562" s="51">
        <v>1</v>
      </c>
      <c r="AC562" s="51">
        <v>1</v>
      </c>
      <c r="AD562" s="51">
        <v>1</v>
      </c>
      <c r="AE562" s="51">
        <v>1</v>
      </c>
      <c r="AF562" s="51">
        <v>1</v>
      </c>
      <c r="AG562" s="52">
        <v>1</v>
      </c>
      <c r="AH562" s="52">
        <v>1</v>
      </c>
      <c r="AI562" s="53">
        <v>482</v>
      </c>
      <c r="AJ562" s="53">
        <v>377</v>
      </c>
      <c r="AK562" s="51">
        <v>3.4956109379565348</v>
      </c>
      <c r="AL562" s="51">
        <v>3.504812598936148</v>
      </c>
      <c r="AM562" s="51">
        <v>2.7437882954072816</v>
      </c>
      <c r="AN562" s="51">
        <v>2.7606156406091258</v>
      </c>
      <c r="AO562" s="51">
        <v>2.8081342496253221</v>
      </c>
      <c r="AP562" s="51">
        <v>2.8153097016944599</v>
      </c>
      <c r="AQ562" s="51">
        <v>2.7437882954072816</v>
      </c>
      <c r="AR562" s="67">
        <v>0</v>
      </c>
      <c r="AS562" s="96"/>
      <c r="AT562" s="54">
        <v>3.676085671771709</v>
      </c>
      <c r="AU562" s="54">
        <v>2.6310155036689191</v>
      </c>
      <c r="AV562" s="55">
        <v>3.676085671771709</v>
      </c>
      <c r="AW562" s="55">
        <v>2.6419802153946357</v>
      </c>
      <c r="AX562" s="56">
        <v>-7.3914328228280812E-2</v>
      </c>
      <c r="AY562" s="56">
        <v>-0.11898449633107067</v>
      </c>
      <c r="AZ562" s="56">
        <v>-0.19289882455935148</v>
      </c>
      <c r="BA562" s="56">
        <v>4.5070168102789854E-2</v>
      </c>
      <c r="BB562" s="61">
        <v>-194</v>
      </c>
      <c r="BC562" s="57">
        <v>-155</v>
      </c>
      <c r="BD562" s="57">
        <v>-126</v>
      </c>
      <c r="BE562" s="57">
        <v>103</v>
      </c>
      <c r="BF562" s="95">
        <v>0.65971833234287924</v>
      </c>
      <c r="BG562" s="58">
        <v>0.60821454876709979</v>
      </c>
      <c r="BH562" s="58">
        <v>0.55699409625702023</v>
      </c>
      <c r="BI562" s="58">
        <v>0.49260870566998172</v>
      </c>
      <c r="BJ562" s="57">
        <v>-193</v>
      </c>
      <c r="BK562" s="57">
        <v>-156</v>
      </c>
      <c r="BL562" s="57">
        <v>-127</v>
      </c>
      <c r="BM562" s="57">
        <v>102</v>
      </c>
      <c r="BN562" s="58">
        <v>0.65844077595397199</v>
      </c>
      <c r="BO562" s="58">
        <v>0.61003795733469957</v>
      </c>
      <c r="BP562" s="58">
        <v>0.55926992318227176</v>
      </c>
      <c r="BQ562" s="58">
        <v>0.49485460061717035</v>
      </c>
      <c r="BR562" s="36">
        <v>2.4</v>
      </c>
      <c r="BS562" s="36">
        <v>4.3499999999999996</v>
      </c>
      <c r="BT562" s="36">
        <v>0.23197000000000001</v>
      </c>
      <c r="BU562" s="36">
        <v>0.32891999999999999</v>
      </c>
      <c r="BV562" s="36">
        <v>0.37193839473505602</v>
      </c>
      <c r="BW562" s="36">
        <v>0.44457999999999998</v>
      </c>
    </row>
    <row r="563" spans="1:75" s="36" customFormat="1" ht="16.75" customHeight="1" x14ac:dyDescent="0.2">
      <c r="A563" s="36" t="s">
        <v>846</v>
      </c>
      <c r="B563" s="36">
        <v>2025020250</v>
      </c>
      <c r="C563" s="35">
        <v>45970</v>
      </c>
      <c r="D563" s="45" t="s">
        <v>9</v>
      </c>
      <c r="E563" s="36" t="s">
        <v>23</v>
      </c>
      <c r="F563" s="45">
        <v>0</v>
      </c>
      <c r="G563" s="45">
        <v>0</v>
      </c>
      <c r="H563" s="36" t="s">
        <v>51</v>
      </c>
      <c r="I563" s="36" t="s">
        <v>421</v>
      </c>
      <c r="J563" s="46" t="s">
        <v>194</v>
      </c>
      <c r="K563" s="47">
        <v>3</v>
      </c>
      <c r="L563" s="48">
        <v>0.15</v>
      </c>
      <c r="M563" s="49">
        <v>0.1</v>
      </c>
      <c r="N563" s="36">
        <v>2.7499999999999898</v>
      </c>
      <c r="O563" s="36">
        <v>3.7499999999999898</v>
      </c>
      <c r="P563" s="70">
        <v>2.7499999999999898</v>
      </c>
      <c r="Q563" s="36">
        <v>3.7499999999999898</v>
      </c>
      <c r="R563" s="50">
        <v>2.9070999984948589</v>
      </c>
      <c r="S563" s="50">
        <v>3.1921206609874595</v>
      </c>
      <c r="T563" s="50">
        <v>2.9070999984948589</v>
      </c>
      <c r="U563" s="50">
        <v>3.1921206609874595</v>
      </c>
      <c r="V563" s="50">
        <v>1.03</v>
      </c>
      <c r="W563" s="50">
        <v>1.0342925072321845</v>
      </c>
      <c r="X563" s="50">
        <v>0.91459609846909384</v>
      </c>
      <c r="Y563" s="50">
        <v>1.1652036459855115</v>
      </c>
      <c r="Z563" s="50">
        <v>1.04</v>
      </c>
      <c r="AA563" s="51">
        <v>0.995</v>
      </c>
      <c r="AB563" s="51">
        <v>1.01</v>
      </c>
      <c r="AC563" s="51">
        <v>1</v>
      </c>
      <c r="AD563" s="51">
        <v>1</v>
      </c>
      <c r="AE563" s="51">
        <v>1</v>
      </c>
      <c r="AF563" s="51">
        <v>1</v>
      </c>
      <c r="AG563" s="52">
        <v>1</v>
      </c>
      <c r="AH563" s="52">
        <v>1</v>
      </c>
      <c r="AI563" s="53">
        <v>485</v>
      </c>
      <c r="AJ563" s="53">
        <v>443</v>
      </c>
      <c r="AK563" s="51">
        <v>2.8069440585462657</v>
      </c>
      <c r="AL563" s="51">
        <v>2.8219674495385547</v>
      </c>
      <c r="AM563" s="51">
        <v>3.1060082295456097</v>
      </c>
      <c r="AN563" s="51">
        <v>3.1189250942618871</v>
      </c>
      <c r="AO563" s="51">
        <v>3.1350599424777816</v>
      </c>
      <c r="AP563" s="51">
        <v>3.162771774220158</v>
      </c>
      <c r="AQ563" s="51">
        <v>3.2302485587274341</v>
      </c>
      <c r="AR563" s="67">
        <v>0</v>
      </c>
      <c r="AS563" s="96"/>
      <c r="AT563" s="54">
        <v>2.6310155036689191</v>
      </c>
      <c r="AU563" s="54">
        <v>3.676085671771709</v>
      </c>
      <c r="AV563" s="55">
        <v>2.6419802153946357</v>
      </c>
      <c r="AW563" s="55">
        <v>3.676085671771709</v>
      </c>
      <c r="AX563" s="56">
        <v>-0.11898449633107067</v>
      </c>
      <c r="AY563" s="56">
        <v>-7.3914328228280812E-2</v>
      </c>
      <c r="AZ563" s="56">
        <v>-0.19289882455935148</v>
      </c>
      <c r="BA563" s="56">
        <v>-4.5070168102789854E-2</v>
      </c>
      <c r="BB563" s="61">
        <v>194</v>
      </c>
      <c r="BC563" s="57">
        <v>155</v>
      </c>
      <c r="BD563" s="57">
        <v>126</v>
      </c>
      <c r="BE563" s="57">
        <v>-103</v>
      </c>
      <c r="BF563" s="95">
        <v>0.34028166765712076</v>
      </c>
      <c r="BG563" s="58">
        <v>0.39178545123290021</v>
      </c>
      <c r="BH563" s="58">
        <v>0.44300590374297977</v>
      </c>
      <c r="BI563" s="58">
        <v>0.50739129433001828</v>
      </c>
      <c r="BJ563" s="57">
        <v>193</v>
      </c>
      <c r="BK563" s="57">
        <v>156</v>
      </c>
      <c r="BL563" s="57">
        <v>127</v>
      </c>
      <c r="BM563" s="57">
        <v>-102</v>
      </c>
      <c r="BN563" s="58">
        <v>0.34155922404602801</v>
      </c>
      <c r="BO563" s="58">
        <v>0.38996204266530043</v>
      </c>
      <c r="BP563" s="58">
        <v>0.44073007681772824</v>
      </c>
      <c r="BQ563" s="58">
        <v>0.50514539938282965</v>
      </c>
      <c r="BR563" s="36">
        <v>2.4</v>
      </c>
      <c r="BS563" s="36">
        <v>4.4000000000000004</v>
      </c>
      <c r="BT563" s="36">
        <v>0.22800000000000001</v>
      </c>
      <c r="BU563" s="36">
        <v>0.32055</v>
      </c>
      <c r="BV563" s="36">
        <v>0.36318007749654402</v>
      </c>
      <c r="BW563" s="36">
        <v>0.43792999999999999</v>
      </c>
    </row>
    <row r="564" spans="1:75" s="36" customFormat="1" ht="16.75" customHeight="1" x14ac:dyDescent="0.2">
      <c r="A564" s="36" t="s">
        <v>847</v>
      </c>
      <c r="B564" s="36">
        <v>2025020251</v>
      </c>
      <c r="C564" s="35">
        <v>45970</v>
      </c>
      <c r="D564" s="45" t="s">
        <v>6</v>
      </c>
      <c r="E564" s="36" t="s">
        <v>16</v>
      </c>
      <c r="F564" s="45">
        <v>1</v>
      </c>
      <c r="G564" s="45">
        <v>0</v>
      </c>
      <c r="H564" s="36" t="s">
        <v>52</v>
      </c>
      <c r="I564" s="36" t="s">
        <v>406</v>
      </c>
      <c r="J564" s="46" t="s">
        <v>200</v>
      </c>
      <c r="K564" s="47">
        <v>3</v>
      </c>
      <c r="L564" s="48">
        <v>0.15</v>
      </c>
      <c r="M564" s="49">
        <v>0.1</v>
      </c>
      <c r="N564" s="36">
        <v>3.2999999999999901</v>
      </c>
      <c r="O564" s="36">
        <v>2.94999999999999</v>
      </c>
      <c r="P564" s="70">
        <v>3.2999999999999901</v>
      </c>
      <c r="Q564" s="36">
        <v>2.94999999999999</v>
      </c>
      <c r="R564" s="50">
        <v>3.0579185268797553</v>
      </c>
      <c r="S564" s="50">
        <v>2.6368206882790499</v>
      </c>
      <c r="T564" s="50">
        <v>3.0579185268797553</v>
      </c>
      <c r="U564" s="50">
        <v>2.6368206882790499</v>
      </c>
      <c r="V564" s="50">
        <v>1.04</v>
      </c>
      <c r="W564" s="50">
        <v>1.0074936850113505</v>
      </c>
      <c r="X564" s="50">
        <v>1.0933333333333333</v>
      </c>
      <c r="Y564" s="50">
        <v>1.0766666666666667</v>
      </c>
      <c r="Z564" s="50">
        <v>1.05</v>
      </c>
      <c r="AA564" s="51">
        <v>1</v>
      </c>
      <c r="AB564" s="51">
        <v>1</v>
      </c>
      <c r="AC564" s="51">
        <v>1</v>
      </c>
      <c r="AD564" s="51">
        <v>1</v>
      </c>
      <c r="AE564" s="51">
        <v>1</v>
      </c>
      <c r="AF564" s="51">
        <v>1</v>
      </c>
      <c r="AG564" s="52">
        <v>1</v>
      </c>
      <c r="AH564" s="52">
        <v>1</v>
      </c>
      <c r="AI564" s="53">
        <v>460</v>
      </c>
      <c r="AJ564" s="53">
        <v>323</v>
      </c>
      <c r="AK564" s="51">
        <v>3.04327171856526</v>
      </c>
      <c r="AL564" s="51">
        <v>3.045468739812434</v>
      </c>
      <c r="AM564" s="51">
        <v>2.8204518314031395</v>
      </c>
      <c r="AN564" s="51">
        <v>2.7929071599345261</v>
      </c>
      <c r="AO564" s="51">
        <v>3.1049711861470093</v>
      </c>
      <c r="AP564" s="51">
        <v>3.0545247666289082</v>
      </c>
      <c r="AQ564" s="51">
        <v>2.9614744229732968</v>
      </c>
      <c r="AR564" s="67">
        <v>0</v>
      </c>
      <c r="AS564" s="96"/>
      <c r="AT564" s="54">
        <v>3.3901566513655021</v>
      </c>
      <c r="AU564" s="54">
        <v>3.1406929834702306</v>
      </c>
      <c r="AV564" s="55">
        <v>3.3901566513655021</v>
      </c>
      <c r="AW564" s="55">
        <v>3.1554413008150326</v>
      </c>
      <c r="AX564" s="56">
        <v>9.0156651365512097E-2</v>
      </c>
      <c r="AY564" s="56">
        <v>0.19069298347024066</v>
      </c>
      <c r="AZ564" s="56">
        <v>0.28084963483575276</v>
      </c>
      <c r="BA564" s="56">
        <v>-0.10053633210472857</v>
      </c>
      <c r="BB564" s="61">
        <v>-119</v>
      </c>
      <c r="BC564" s="57">
        <v>-180</v>
      </c>
      <c r="BD564" s="57">
        <v>-149</v>
      </c>
      <c r="BE564" s="57">
        <v>-114</v>
      </c>
      <c r="BF564" s="95">
        <v>0.54242010496135507</v>
      </c>
      <c r="BG564" s="58">
        <v>0.64230711367946047</v>
      </c>
      <c r="BH564" s="58">
        <v>0.59806737581522962</v>
      </c>
      <c r="BI564" s="58">
        <v>0.5322431723094122</v>
      </c>
      <c r="BJ564" s="57">
        <v>-117</v>
      </c>
      <c r="BK564" s="57">
        <v>-181</v>
      </c>
      <c r="BL564" s="57">
        <v>-150</v>
      </c>
      <c r="BM564" s="57">
        <v>-115</v>
      </c>
      <c r="BN564" s="58">
        <v>0.5399038793359292</v>
      </c>
      <c r="BO564" s="58">
        <v>0.64430207862697186</v>
      </c>
      <c r="BP564" s="58">
        <v>0.60049732515403687</v>
      </c>
      <c r="BQ564" s="58">
        <v>0.53465954021069695</v>
      </c>
      <c r="BR564" s="36">
        <v>2.4</v>
      </c>
      <c r="BS564" s="36">
        <v>4.45</v>
      </c>
      <c r="BT564" s="36">
        <v>0.22161</v>
      </c>
      <c r="BU564" s="36">
        <v>0.31719999999999998</v>
      </c>
      <c r="BV564" s="36">
        <v>0.35903879022490798</v>
      </c>
      <c r="BW564" s="36">
        <v>0.43373</v>
      </c>
    </row>
    <row r="565" spans="1:75" s="36" customFormat="1" ht="16.75" customHeight="1" x14ac:dyDescent="0.2">
      <c r="A565" s="36" t="s">
        <v>848</v>
      </c>
      <c r="B565" s="36">
        <v>2025020251</v>
      </c>
      <c r="C565" s="35">
        <v>45970</v>
      </c>
      <c r="D565" s="45" t="s">
        <v>9</v>
      </c>
      <c r="E565" s="36" t="s">
        <v>48</v>
      </c>
      <c r="F565" s="45">
        <v>0</v>
      </c>
      <c r="G565" s="45">
        <v>1</v>
      </c>
      <c r="H565" s="36" t="s">
        <v>53</v>
      </c>
      <c r="I565" s="36" t="s">
        <v>449</v>
      </c>
      <c r="J565" s="46" t="s">
        <v>146</v>
      </c>
      <c r="K565" s="47">
        <v>3</v>
      </c>
      <c r="L565" s="48">
        <v>0.15</v>
      </c>
      <c r="M565" s="49">
        <v>0.1</v>
      </c>
      <c r="N565" s="36">
        <v>2.94999999999999</v>
      </c>
      <c r="O565" s="36">
        <v>3.2999999999999901</v>
      </c>
      <c r="P565" s="70">
        <v>2.94999999999999</v>
      </c>
      <c r="Q565" s="36">
        <v>3.2999999999999901</v>
      </c>
      <c r="R565" s="50">
        <v>2.9744088402391546</v>
      </c>
      <c r="S565" s="50">
        <v>3.3287440073287753</v>
      </c>
      <c r="T565" s="50">
        <v>2.9744088402391546</v>
      </c>
      <c r="U565" s="50">
        <v>3.3287440073287753</v>
      </c>
      <c r="V565" s="50">
        <v>1</v>
      </c>
      <c r="W565" s="50">
        <v>1.0046958799928625</v>
      </c>
      <c r="X565" s="50">
        <v>0.9401506104677132</v>
      </c>
      <c r="Y565" s="50">
        <v>1.0144239061884199</v>
      </c>
      <c r="Z565" s="50">
        <v>0.97</v>
      </c>
      <c r="AA565" s="51">
        <v>0.98499999999999999</v>
      </c>
      <c r="AB565" s="51">
        <v>1.01</v>
      </c>
      <c r="AC565" s="51">
        <v>1</v>
      </c>
      <c r="AD565" s="51">
        <v>1</v>
      </c>
      <c r="AE565" s="51">
        <v>1</v>
      </c>
      <c r="AF565" s="51">
        <v>1</v>
      </c>
      <c r="AG565" s="52">
        <v>1</v>
      </c>
      <c r="AH565" s="52">
        <v>1</v>
      </c>
      <c r="AI565" s="53">
        <v>480</v>
      </c>
      <c r="AJ565" s="53">
        <v>404</v>
      </c>
      <c r="AK565" s="51">
        <v>3.23</v>
      </c>
      <c r="AL565" s="51">
        <v>3.26</v>
      </c>
      <c r="AM565" s="51">
        <v>3.28</v>
      </c>
      <c r="AN565" s="51">
        <v>3.25</v>
      </c>
      <c r="AO565" s="51">
        <v>3.2705375752244472</v>
      </c>
      <c r="AP565" s="51">
        <v>3.2642891920071166</v>
      </c>
      <c r="AQ565" s="51">
        <v>3.1815999999999995</v>
      </c>
      <c r="AR565" s="67">
        <v>0</v>
      </c>
      <c r="AS565" s="96"/>
      <c r="AT565" s="54">
        <v>3.1406929834702306</v>
      </c>
      <c r="AU565" s="54">
        <v>3.3901566513655021</v>
      </c>
      <c r="AV565" s="55">
        <v>3.1554413008150326</v>
      </c>
      <c r="AW565" s="55">
        <v>3.3901566513655021</v>
      </c>
      <c r="AX565" s="56">
        <v>0.19069298347024066</v>
      </c>
      <c r="AY565" s="56">
        <v>9.0156651365512097E-2</v>
      </c>
      <c r="AZ565" s="56">
        <v>0.28084963483575276</v>
      </c>
      <c r="BA565" s="56">
        <v>0.10053633210472857</v>
      </c>
      <c r="BB565" s="61">
        <v>119</v>
      </c>
      <c r="BC565" s="57">
        <v>180</v>
      </c>
      <c r="BD565" s="57">
        <v>149</v>
      </c>
      <c r="BE565" s="57">
        <v>114</v>
      </c>
      <c r="BF565" s="95">
        <v>0.45757989503864493</v>
      </c>
      <c r="BG565" s="58">
        <v>0.35769288632053958</v>
      </c>
      <c r="BH565" s="58">
        <v>0.40193262418477038</v>
      </c>
      <c r="BI565" s="58">
        <v>0.4677568276905878</v>
      </c>
      <c r="BJ565" s="57">
        <v>117</v>
      </c>
      <c r="BK565" s="57">
        <v>181</v>
      </c>
      <c r="BL565" s="57">
        <v>150</v>
      </c>
      <c r="BM565" s="57">
        <v>115</v>
      </c>
      <c r="BN565" s="58">
        <v>0.4600961206640708</v>
      </c>
      <c r="BO565" s="58">
        <v>0.35569792137302814</v>
      </c>
      <c r="BP565" s="58">
        <v>0.39950267484596319</v>
      </c>
      <c r="BQ565" s="58">
        <v>0.46534045978930305</v>
      </c>
      <c r="BR565" s="36">
        <v>2.4</v>
      </c>
      <c r="BS565" s="36">
        <v>4.5</v>
      </c>
      <c r="BT565" s="36">
        <v>0.21776000000000001</v>
      </c>
      <c r="BU565" s="36">
        <v>0.30779000000000001</v>
      </c>
      <c r="BV565" s="36">
        <v>0.348005517615666</v>
      </c>
      <c r="BW565" s="36">
        <v>0.42335</v>
      </c>
    </row>
    <row r="566" spans="1:75" s="36" customFormat="1" ht="16.75" customHeight="1" x14ac:dyDescent="0.2">
      <c r="A566" s="36" t="s">
        <v>849</v>
      </c>
      <c r="B566" s="36">
        <v>2025020253</v>
      </c>
      <c r="C566" s="35">
        <v>45971</v>
      </c>
      <c r="D566" s="45" t="s">
        <v>6</v>
      </c>
      <c r="E566" s="36" t="s">
        <v>35</v>
      </c>
      <c r="F566" s="45">
        <v>1</v>
      </c>
      <c r="G566" s="45">
        <v>1</v>
      </c>
      <c r="H566" s="36" t="s">
        <v>46</v>
      </c>
      <c r="I566" s="36" t="s">
        <v>360</v>
      </c>
      <c r="J566" s="46" t="s">
        <v>172</v>
      </c>
      <c r="K566" s="47">
        <v>3</v>
      </c>
      <c r="L566" s="48">
        <v>0.15</v>
      </c>
      <c r="M566" s="49">
        <v>0.1</v>
      </c>
      <c r="N566" s="36">
        <v>2.44999999999999</v>
      </c>
      <c r="O566" s="36">
        <v>3.2999999999999901</v>
      </c>
      <c r="P566" s="70">
        <v>2.44999999999999</v>
      </c>
      <c r="Q566" s="36">
        <v>3.2999999999999901</v>
      </c>
      <c r="R566" s="50">
        <v>2.7679601778243068</v>
      </c>
      <c r="S566" s="50">
        <v>3.2569023768413428</v>
      </c>
      <c r="T566" s="50">
        <v>2.7679601778243068</v>
      </c>
      <c r="U566" s="50">
        <v>3.2569023768413428</v>
      </c>
      <c r="V566" s="50">
        <v>0.95</v>
      </c>
      <c r="W566" s="50">
        <v>0.95302926576458757</v>
      </c>
      <c r="X566" s="50">
        <v>0.95386056538493846</v>
      </c>
      <c r="Y566" s="50">
        <v>0.98443400711481743</v>
      </c>
      <c r="Z566" s="50">
        <v>0.99094124800379646</v>
      </c>
      <c r="AA566" s="51">
        <v>0.98</v>
      </c>
      <c r="AB566" s="51">
        <v>1.02</v>
      </c>
      <c r="AC566" s="51">
        <v>1</v>
      </c>
      <c r="AD566" s="51">
        <v>1</v>
      </c>
      <c r="AE566" s="51">
        <v>1</v>
      </c>
      <c r="AF566" s="51">
        <v>1</v>
      </c>
      <c r="AG566" s="52">
        <v>1</v>
      </c>
      <c r="AH566" s="52">
        <v>1</v>
      </c>
      <c r="AI566" s="53">
        <v>467</v>
      </c>
      <c r="AJ566" s="53">
        <v>407</v>
      </c>
      <c r="AK566" s="51">
        <v>2.7385671913843193</v>
      </c>
      <c r="AL566" s="51">
        <v>2.7429761393503171</v>
      </c>
      <c r="AM566" s="51">
        <v>3.1809325679344838</v>
      </c>
      <c r="AN566" s="51">
        <v>3.1923280392705129</v>
      </c>
      <c r="AO566" s="51">
        <v>3.125587863096996</v>
      </c>
      <c r="AP566" s="51">
        <v>3.1408595195225004</v>
      </c>
      <c r="AQ566" s="51">
        <v>3.1521172886849183</v>
      </c>
      <c r="AR566" s="67">
        <v>0.05</v>
      </c>
      <c r="AS566" s="96"/>
      <c r="AT566" s="54">
        <v>2.417953072116545</v>
      </c>
      <c r="AU566" s="54">
        <v>3.2338675028059543</v>
      </c>
      <c r="AV566" s="55">
        <v>2.3679530721165452</v>
      </c>
      <c r="AW566" s="55">
        <v>3.2874854032473277</v>
      </c>
      <c r="AX566" s="56">
        <v>-3.2046927883444987E-2</v>
      </c>
      <c r="AY566" s="56">
        <v>-6.61324971940358E-2</v>
      </c>
      <c r="AZ566" s="56">
        <v>-9.8179425077480786E-2</v>
      </c>
      <c r="BA566" s="56">
        <v>3.4085569310590813E-2</v>
      </c>
      <c r="BB566" s="61">
        <v>172</v>
      </c>
      <c r="BC566" s="57">
        <v>-101</v>
      </c>
      <c r="BD566" s="57">
        <v>129</v>
      </c>
      <c r="BE566" s="57">
        <v>158</v>
      </c>
      <c r="BF566" s="95">
        <v>0.36813806112827974</v>
      </c>
      <c r="BG566" s="58">
        <v>0.50259680479565061</v>
      </c>
      <c r="BH566" s="58">
        <v>0.4375735604386336</v>
      </c>
      <c r="BI566" s="58">
        <v>0.38698310252865686</v>
      </c>
      <c r="BJ566" s="57">
        <v>184</v>
      </c>
      <c r="BK566" s="57">
        <v>-102</v>
      </c>
      <c r="BL566" s="57">
        <v>128</v>
      </c>
      <c r="BM566" s="57">
        <v>157</v>
      </c>
      <c r="BN566" s="58">
        <v>0.352082482246449</v>
      </c>
      <c r="BO566" s="58">
        <v>0.50377330475560966</v>
      </c>
      <c r="BP566" s="58">
        <v>0.43921832943834049</v>
      </c>
      <c r="BQ566" s="58">
        <v>0.38865060482715974</v>
      </c>
      <c r="BR566" s="36">
        <v>2.4</v>
      </c>
      <c r="BS566" s="36">
        <v>4.55</v>
      </c>
      <c r="BT566" s="36">
        <v>0.21123</v>
      </c>
      <c r="BU566" s="36">
        <v>0.30110999999999999</v>
      </c>
      <c r="BV566" s="36">
        <v>0.34066456233241599</v>
      </c>
      <c r="BW566" s="36">
        <v>0.41721999999999998</v>
      </c>
    </row>
    <row r="567" spans="1:75" s="36" customFormat="1" ht="16.75" customHeight="1" x14ac:dyDescent="0.2">
      <c r="A567" s="36" t="s">
        <v>850</v>
      </c>
      <c r="B567" s="36">
        <v>2025020253</v>
      </c>
      <c r="C567" s="35">
        <v>45971</v>
      </c>
      <c r="D567" s="45" t="s">
        <v>9</v>
      </c>
      <c r="E567" s="36" t="s">
        <v>20</v>
      </c>
      <c r="F567" s="45">
        <v>1</v>
      </c>
      <c r="G567" s="45">
        <v>1</v>
      </c>
      <c r="H567" s="36" t="s">
        <v>47</v>
      </c>
      <c r="I567" s="36" t="s">
        <v>334</v>
      </c>
      <c r="J567" s="46" t="s">
        <v>177</v>
      </c>
      <c r="K567" s="47">
        <v>3</v>
      </c>
      <c r="L567" s="48">
        <v>0.15</v>
      </c>
      <c r="M567" s="49">
        <v>0.1</v>
      </c>
      <c r="N567" s="36">
        <v>3.2999999999999901</v>
      </c>
      <c r="O567" s="36">
        <v>2.44999999999999</v>
      </c>
      <c r="P567" s="70">
        <v>3.2999999999999901</v>
      </c>
      <c r="Q567" s="36">
        <v>2.44999999999999</v>
      </c>
      <c r="R567" s="50">
        <v>2.934899024707978</v>
      </c>
      <c r="S567" s="50">
        <v>2.951321423259011</v>
      </c>
      <c r="T567" s="50">
        <v>2.934899024707978</v>
      </c>
      <c r="U567" s="50">
        <v>2.951321423259011</v>
      </c>
      <c r="V567" s="50">
        <v>1.048</v>
      </c>
      <c r="W567" s="50">
        <v>1.0491546019013618</v>
      </c>
      <c r="X567" s="50">
        <v>1.0603108559781613</v>
      </c>
      <c r="Y567" s="50">
        <v>0.91285573046143975</v>
      </c>
      <c r="Z567" s="50">
        <v>0.9736774565034757</v>
      </c>
      <c r="AA567" s="51">
        <v>0.99</v>
      </c>
      <c r="AB567" s="51">
        <v>1</v>
      </c>
      <c r="AC567" s="51">
        <v>1</v>
      </c>
      <c r="AD567" s="51">
        <v>1</v>
      </c>
      <c r="AE567" s="51">
        <v>1</v>
      </c>
      <c r="AF567" s="51">
        <v>1</v>
      </c>
      <c r="AG567" s="52">
        <v>1</v>
      </c>
      <c r="AH567" s="52">
        <v>1</v>
      </c>
      <c r="AI567" s="53">
        <v>473</v>
      </c>
      <c r="AJ567" s="53">
        <v>431</v>
      </c>
      <c r="AK567" s="51">
        <v>2.9533020213444523</v>
      </c>
      <c r="AL567" s="51">
        <v>2.97</v>
      </c>
      <c r="AM567" s="51">
        <v>2.8615816961548153</v>
      </c>
      <c r="AN567" s="51">
        <v>2.8750426552204447</v>
      </c>
      <c r="AO567" s="51">
        <v>2.7967989053971007</v>
      </c>
      <c r="AP567" s="51">
        <v>2.808324340095993</v>
      </c>
      <c r="AQ567" s="51">
        <v>2.7862575874889224</v>
      </c>
      <c r="AR567" s="67">
        <v>-0.05</v>
      </c>
      <c r="AS567" s="96"/>
      <c r="AT567" s="54">
        <v>3.2338675028059543</v>
      </c>
      <c r="AU567" s="54">
        <v>2.417953072116545</v>
      </c>
      <c r="AV567" s="55">
        <v>3.2874854032473277</v>
      </c>
      <c r="AW567" s="55">
        <v>2.3679530721165452</v>
      </c>
      <c r="AX567" s="56">
        <v>-6.61324971940358E-2</v>
      </c>
      <c r="AY567" s="56">
        <v>-3.2046927883444987E-2</v>
      </c>
      <c r="AZ567" s="56">
        <v>-9.8179425077480786E-2</v>
      </c>
      <c r="BA567" s="56">
        <v>-3.4085569310590813E-2</v>
      </c>
      <c r="BB567" s="61">
        <v>-172</v>
      </c>
      <c r="BC567" s="57">
        <v>101</v>
      </c>
      <c r="BD567" s="57">
        <v>-129</v>
      </c>
      <c r="BE567" s="57">
        <v>-158</v>
      </c>
      <c r="BF567" s="95">
        <v>0.63186193887172026</v>
      </c>
      <c r="BG567" s="58">
        <v>0.49740319520434934</v>
      </c>
      <c r="BH567" s="58">
        <v>0.5624264395613664</v>
      </c>
      <c r="BI567" s="58">
        <v>0.61301689747134314</v>
      </c>
      <c r="BJ567" s="57">
        <v>-184</v>
      </c>
      <c r="BK567" s="57">
        <v>102</v>
      </c>
      <c r="BL567" s="57">
        <v>-128</v>
      </c>
      <c r="BM567" s="57">
        <v>-157</v>
      </c>
      <c r="BN567" s="58">
        <v>0.647917517753551</v>
      </c>
      <c r="BO567" s="58">
        <v>0.49622669524439034</v>
      </c>
      <c r="BP567" s="58">
        <v>0.56078167056165951</v>
      </c>
      <c r="BQ567" s="58">
        <v>0.61134939517284026</v>
      </c>
      <c r="BR567" s="36">
        <v>2.4</v>
      </c>
      <c r="BS567" s="36">
        <v>4.5999999999999996</v>
      </c>
      <c r="BT567" s="36">
        <v>0.20823</v>
      </c>
      <c r="BU567" s="36">
        <v>0.29624</v>
      </c>
      <c r="BV567" s="36">
        <v>0.33454545454545398</v>
      </c>
      <c r="BW567" s="36">
        <v>0.41073999999999999</v>
      </c>
    </row>
    <row r="568" spans="1:75" s="36" customFormat="1" ht="16.75" customHeight="1" x14ac:dyDescent="0.2">
      <c r="A568" s="36" t="s">
        <v>851</v>
      </c>
      <c r="B568" s="36">
        <v>2025020252</v>
      </c>
      <c r="C568" s="35">
        <v>45971</v>
      </c>
      <c r="D568" s="45" t="s">
        <v>6</v>
      </c>
      <c r="E568" s="36" t="s">
        <v>37</v>
      </c>
      <c r="F568" s="45">
        <v>1</v>
      </c>
      <c r="G568" s="45">
        <v>1</v>
      </c>
      <c r="H568" s="36" t="s">
        <v>46</v>
      </c>
      <c r="I568" s="36" t="s">
        <v>352</v>
      </c>
      <c r="J568" s="46" t="s">
        <v>175</v>
      </c>
      <c r="K568" s="47">
        <v>3</v>
      </c>
      <c r="L568" s="48">
        <v>0.15</v>
      </c>
      <c r="M568" s="49">
        <v>0.1</v>
      </c>
      <c r="N568" s="36">
        <v>2.8499999999999899</v>
      </c>
      <c r="O568" s="36">
        <v>3.19999999999999</v>
      </c>
      <c r="P568" s="70">
        <v>2.8499999999999899</v>
      </c>
      <c r="Q568" s="36">
        <v>3.19999999999999</v>
      </c>
      <c r="R568" s="50">
        <v>2.9798011852011381</v>
      </c>
      <c r="S568" s="50">
        <v>3.0263124520230886</v>
      </c>
      <c r="T568" s="50">
        <v>2.9798011852011381</v>
      </c>
      <c r="U568" s="50">
        <v>3.0263124520230886</v>
      </c>
      <c r="V568" s="50">
        <v>0.95</v>
      </c>
      <c r="W568" s="50">
        <v>0.95302926576458757</v>
      </c>
      <c r="X568" s="50">
        <v>0.95542504431605746</v>
      </c>
      <c r="Y568" s="50">
        <v>1.0440815404437027</v>
      </c>
      <c r="Z568" s="50">
        <v>0.98499999999999999</v>
      </c>
      <c r="AA568" s="51">
        <v>1</v>
      </c>
      <c r="AB568" s="51">
        <v>1.01</v>
      </c>
      <c r="AC568" s="51">
        <v>1</v>
      </c>
      <c r="AD568" s="51">
        <v>1</v>
      </c>
      <c r="AE568" s="51">
        <v>1</v>
      </c>
      <c r="AF568" s="51">
        <v>1</v>
      </c>
      <c r="AG568" s="52">
        <v>1</v>
      </c>
      <c r="AH568" s="52">
        <v>1</v>
      </c>
      <c r="AI568" s="53">
        <v>472</v>
      </c>
      <c r="AJ568" s="53">
        <v>430</v>
      </c>
      <c r="AK568" s="51">
        <v>2.9760356231613696</v>
      </c>
      <c r="AL568" s="51">
        <v>2.976600457467335</v>
      </c>
      <c r="AM568" s="51">
        <v>3.1861672760708069</v>
      </c>
      <c r="AN568" s="51">
        <v>3.1621890524636491</v>
      </c>
      <c r="AO568" s="51">
        <v>3.1058311739904427</v>
      </c>
      <c r="AP568" s="51">
        <v>3.0870941626782877</v>
      </c>
      <c r="AQ568" s="51">
        <v>3.1383747669297448</v>
      </c>
      <c r="AR568" s="67">
        <v>0</v>
      </c>
      <c r="AS568" s="96"/>
      <c r="AT568" s="54">
        <v>2.8373510037347693</v>
      </c>
      <c r="AU568" s="54">
        <v>3.3989748637356638</v>
      </c>
      <c r="AV568" s="55">
        <v>2.8373510037347693</v>
      </c>
      <c r="AW568" s="55">
        <v>3.4027195801863792</v>
      </c>
      <c r="AX568" s="56">
        <v>-1.2648996265220536E-2</v>
      </c>
      <c r="AY568" s="56">
        <v>0.19897486373567386</v>
      </c>
      <c r="AZ568" s="56">
        <v>0.18632586747045332</v>
      </c>
      <c r="BA568" s="56">
        <v>-0.21162386000089439</v>
      </c>
      <c r="BB568" s="61">
        <v>143</v>
      </c>
      <c r="BC568" s="57">
        <v>-150</v>
      </c>
      <c r="BD568" s="57">
        <v>-121</v>
      </c>
      <c r="BE568" s="57">
        <v>106</v>
      </c>
      <c r="BF568" s="95">
        <v>0.41071676820116904</v>
      </c>
      <c r="BG568" s="58">
        <v>0.59957310632830296</v>
      </c>
      <c r="BH568" s="58">
        <v>0.54760018946823386</v>
      </c>
      <c r="BI568" s="58">
        <v>0.4846827780135613</v>
      </c>
      <c r="BJ568" s="57">
        <v>144</v>
      </c>
      <c r="BK568" s="57">
        <v>-150</v>
      </c>
      <c r="BL568" s="57">
        <v>-121</v>
      </c>
      <c r="BM568" s="57">
        <v>106</v>
      </c>
      <c r="BN568" s="58">
        <v>0.41018276533233317</v>
      </c>
      <c r="BO568" s="58">
        <v>0.60011488342480546</v>
      </c>
      <c r="BP568" s="58">
        <v>0.54829912289422822</v>
      </c>
      <c r="BQ568" s="58">
        <v>0.48539852228960256</v>
      </c>
      <c r="BR568" s="36">
        <v>2.4</v>
      </c>
      <c r="BS568" s="36">
        <v>4.6500000000000004</v>
      </c>
      <c r="BT568" s="36">
        <v>0.20185</v>
      </c>
      <c r="BU568" s="36">
        <v>0.28831000000000001</v>
      </c>
      <c r="BV568" s="36">
        <v>0.32547979227816598</v>
      </c>
      <c r="BW568" s="36">
        <v>0.40250999999999998</v>
      </c>
    </row>
    <row r="569" spans="1:75" s="36" customFormat="1" ht="16.75" customHeight="1" x14ac:dyDescent="0.2">
      <c r="A569" s="36" t="s">
        <v>852</v>
      </c>
      <c r="B569" s="36">
        <v>2025020252</v>
      </c>
      <c r="C569" s="35">
        <v>45971</v>
      </c>
      <c r="D569" s="45" t="s">
        <v>9</v>
      </c>
      <c r="E569" s="36" t="s">
        <v>4</v>
      </c>
      <c r="F569" s="45">
        <v>1</v>
      </c>
      <c r="G569" s="45">
        <v>1</v>
      </c>
      <c r="H569" s="36" t="s">
        <v>47</v>
      </c>
      <c r="I569" s="36" t="s">
        <v>330</v>
      </c>
      <c r="J569" s="46" t="s">
        <v>173</v>
      </c>
      <c r="K569" s="47">
        <v>3</v>
      </c>
      <c r="L569" s="48">
        <v>0.15</v>
      </c>
      <c r="M569" s="49">
        <v>0.1</v>
      </c>
      <c r="N569" s="36">
        <v>3.19999999999999</v>
      </c>
      <c r="O569" s="36">
        <v>2.8499999999999899</v>
      </c>
      <c r="P569" s="70">
        <v>3.19999999999999</v>
      </c>
      <c r="Q569" s="36">
        <v>2.8499999999999899</v>
      </c>
      <c r="R569" s="50">
        <v>2.8867260145945672</v>
      </c>
      <c r="S569" s="50">
        <v>2.984697888248609</v>
      </c>
      <c r="T569" s="50">
        <v>2.8867260145945672</v>
      </c>
      <c r="U569" s="50">
        <v>2.984697888248609</v>
      </c>
      <c r="V569" s="50">
        <v>1.048</v>
      </c>
      <c r="W569" s="50">
        <v>1.0491546019013618</v>
      </c>
      <c r="X569" s="50">
        <v>1.062055758690269</v>
      </c>
      <c r="Y569" s="50">
        <v>0.99201187438712324</v>
      </c>
      <c r="Z569" s="50">
        <v>1.01</v>
      </c>
      <c r="AA569" s="51">
        <v>0.98</v>
      </c>
      <c r="AB569" s="51">
        <v>1.04</v>
      </c>
      <c r="AC569" s="51">
        <v>1</v>
      </c>
      <c r="AD569" s="51">
        <v>1</v>
      </c>
      <c r="AE569" s="51">
        <v>1</v>
      </c>
      <c r="AF569" s="51">
        <v>1</v>
      </c>
      <c r="AG569" s="52">
        <v>1</v>
      </c>
      <c r="AH569" s="52">
        <v>1</v>
      </c>
      <c r="AI569" s="53">
        <v>463</v>
      </c>
      <c r="AJ569" s="53">
        <v>397</v>
      </c>
      <c r="AK569" s="51">
        <v>3.1322446213311084</v>
      </c>
      <c r="AL569" s="51">
        <v>3.0954168303206271</v>
      </c>
      <c r="AM569" s="51">
        <v>2.8662751329481724</v>
      </c>
      <c r="AN569" s="51">
        <v>2.8840385462432381</v>
      </c>
      <c r="AO569" s="51">
        <v>2.8115124426120577</v>
      </c>
      <c r="AP569" s="51">
        <v>2.8419673062899133</v>
      </c>
      <c r="AQ569" s="51">
        <v>2.8949378842776543</v>
      </c>
      <c r="AR569" s="67">
        <v>0</v>
      </c>
      <c r="AS569" s="96"/>
      <c r="AT569" s="54">
        <v>3.3989748637356638</v>
      </c>
      <c r="AU569" s="54">
        <v>2.8373510037347693</v>
      </c>
      <c r="AV569" s="55">
        <v>3.4027195801863792</v>
      </c>
      <c r="AW569" s="55">
        <v>2.8373510037347693</v>
      </c>
      <c r="AX569" s="56">
        <v>0.19897486373567386</v>
      </c>
      <c r="AY569" s="56">
        <v>-1.2648996265220536E-2</v>
      </c>
      <c r="AZ569" s="56">
        <v>0.18632586747045332</v>
      </c>
      <c r="BA569" s="56">
        <v>0.21162386000089439</v>
      </c>
      <c r="BB569" s="61">
        <v>-143</v>
      </c>
      <c r="BC569" s="57">
        <v>150</v>
      </c>
      <c r="BD569" s="57">
        <v>121</v>
      </c>
      <c r="BE569" s="57">
        <v>-106</v>
      </c>
      <c r="BF569" s="95">
        <v>0.58928323179883102</v>
      </c>
      <c r="BG569" s="58">
        <v>0.40042689367169709</v>
      </c>
      <c r="BH569" s="58">
        <v>0.45239981053176609</v>
      </c>
      <c r="BI569" s="58">
        <v>0.5153172219864387</v>
      </c>
      <c r="BJ569" s="57">
        <v>-144</v>
      </c>
      <c r="BK569" s="57">
        <v>150</v>
      </c>
      <c r="BL569" s="57">
        <v>121</v>
      </c>
      <c r="BM569" s="57">
        <v>-106</v>
      </c>
      <c r="BN569" s="58">
        <v>0.58981723466766689</v>
      </c>
      <c r="BO569" s="58">
        <v>0.39988511657519454</v>
      </c>
      <c r="BP569" s="58">
        <v>0.45170087710577184</v>
      </c>
      <c r="BQ569" s="58">
        <v>0.51460147771039744</v>
      </c>
      <c r="BR569" s="36">
        <v>2.4</v>
      </c>
      <c r="BS569" s="36">
        <v>4.7</v>
      </c>
      <c r="BT569" s="36">
        <v>0.19825000000000001</v>
      </c>
      <c r="BU569" s="36">
        <v>0.28062999999999999</v>
      </c>
      <c r="BV569" s="36">
        <v>0.31675602460635399</v>
      </c>
      <c r="BW569" s="36">
        <v>0.39467999999999998</v>
      </c>
    </row>
    <row r="570" spans="1:75" s="36" customFormat="1" ht="16.75" customHeight="1" x14ac:dyDescent="0.2">
      <c r="A570" s="36" t="s">
        <v>853</v>
      </c>
      <c r="B570" s="36">
        <v>2025020254</v>
      </c>
      <c r="C570" s="35">
        <v>45971</v>
      </c>
      <c r="D570" s="45" t="s">
        <v>6</v>
      </c>
      <c r="E570" s="36" t="s">
        <v>32</v>
      </c>
      <c r="F570" s="45">
        <v>1</v>
      </c>
      <c r="G570" s="45">
        <v>1</v>
      </c>
      <c r="H570" s="36" t="s">
        <v>46</v>
      </c>
      <c r="I570" s="36" t="s">
        <v>417</v>
      </c>
      <c r="J570" s="46" t="s">
        <v>227</v>
      </c>
      <c r="K570" s="47">
        <v>3</v>
      </c>
      <c r="L570" s="48">
        <v>0.15</v>
      </c>
      <c r="M570" s="49">
        <v>0.1</v>
      </c>
      <c r="N570" s="36">
        <v>2.7999999999999901</v>
      </c>
      <c r="O570" s="36">
        <v>3.5499999999999901</v>
      </c>
      <c r="P570" s="70">
        <v>2.7999999999999901</v>
      </c>
      <c r="Q570" s="36">
        <v>3.5499999999999901</v>
      </c>
      <c r="R570" s="50">
        <v>2.9682764376950286</v>
      </c>
      <c r="S570" s="50">
        <v>3.3751039539225269</v>
      </c>
      <c r="T570" s="50">
        <v>2.9682764376950286</v>
      </c>
      <c r="U570" s="50">
        <v>3.3751039539225269</v>
      </c>
      <c r="V570" s="50">
        <v>0.95</v>
      </c>
      <c r="W570" s="50">
        <v>0.95302926576458757</v>
      </c>
      <c r="X570" s="50">
        <v>1</v>
      </c>
      <c r="Y570" s="50">
        <v>1.0333333333333334</v>
      </c>
      <c r="Z570" s="50">
        <v>0.99</v>
      </c>
      <c r="AA570" s="51">
        <v>1</v>
      </c>
      <c r="AB570" s="51">
        <v>1</v>
      </c>
      <c r="AC570" s="51">
        <v>1</v>
      </c>
      <c r="AD570" s="51">
        <v>1</v>
      </c>
      <c r="AE570" s="51">
        <v>1</v>
      </c>
      <c r="AF570" s="51">
        <v>1</v>
      </c>
      <c r="AG570" s="52">
        <v>1</v>
      </c>
      <c r="AH570" s="52">
        <v>1</v>
      </c>
      <c r="AI570" s="53">
        <v>484</v>
      </c>
      <c r="AJ570" s="53">
        <v>388</v>
      </c>
      <c r="AK570" s="51">
        <v>3.0597764604028663</v>
      </c>
      <c r="AL570" s="51">
        <v>3.0460514569966906</v>
      </c>
      <c r="AM570" s="51">
        <v>3.1907856375422923</v>
      </c>
      <c r="AN570" s="51">
        <v>3.2184333849993276</v>
      </c>
      <c r="AO570" s="51">
        <v>3.1900889535512009</v>
      </c>
      <c r="AP570" s="51">
        <v>3.2127785476760162</v>
      </c>
      <c r="AQ570" s="51">
        <v>3.1588777811668693</v>
      </c>
      <c r="AR570" s="67">
        <v>-0.03</v>
      </c>
      <c r="AS570" s="96"/>
      <c r="AT570" s="54">
        <v>2.8471384034814196</v>
      </c>
      <c r="AU570" s="54">
        <v>3.3824369642486092</v>
      </c>
      <c r="AV570" s="55">
        <v>2.8771384034814194</v>
      </c>
      <c r="AW570" s="55">
        <v>3.3561304089939497</v>
      </c>
      <c r="AX570" s="56">
        <v>4.7138403481429503E-2</v>
      </c>
      <c r="AY570" s="56">
        <v>-0.16756303575138087</v>
      </c>
      <c r="AZ570" s="56">
        <v>-0.12042463226995137</v>
      </c>
      <c r="BA570" s="56">
        <v>0.21470143923281038</v>
      </c>
      <c r="BB570" s="61">
        <v>141</v>
      </c>
      <c r="BC570" s="57">
        <v>-149</v>
      </c>
      <c r="BD570" s="57">
        <v>-120</v>
      </c>
      <c r="BE570" s="57">
        <v>107</v>
      </c>
      <c r="BF570" s="95">
        <v>0.41475757834493326</v>
      </c>
      <c r="BG570" s="58">
        <v>0.59831977775661749</v>
      </c>
      <c r="BH570" s="58">
        <v>0.545953627085904</v>
      </c>
      <c r="BI570" s="58">
        <v>0.482985986271523</v>
      </c>
      <c r="BJ570" s="57">
        <v>136</v>
      </c>
      <c r="BK570" s="57">
        <v>-148</v>
      </c>
      <c r="BL570" s="57">
        <v>-120</v>
      </c>
      <c r="BM570" s="57">
        <v>107</v>
      </c>
      <c r="BN570" s="58">
        <v>0.42362999336911417</v>
      </c>
      <c r="BO570" s="58">
        <v>0.59727232872389635</v>
      </c>
      <c r="BP570" s="58">
        <v>0.5451967872245298</v>
      </c>
      <c r="BQ570" s="58">
        <v>0.48277653252968311</v>
      </c>
      <c r="BR570" s="36">
        <v>2.4</v>
      </c>
      <c r="BS570" s="36">
        <v>4.75</v>
      </c>
      <c r="BT570" s="36">
        <v>0.19439999999999999</v>
      </c>
      <c r="BU570" s="36">
        <v>0.27412999999999998</v>
      </c>
      <c r="BV570" s="36">
        <v>0.309300567534328</v>
      </c>
      <c r="BW570" s="36">
        <v>0.38784000000000002</v>
      </c>
    </row>
    <row r="571" spans="1:75" s="36" customFormat="1" ht="16.75" customHeight="1" x14ac:dyDescent="0.2">
      <c r="A571" s="36" t="s">
        <v>854</v>
      </c>
      <c r="B571" s="36">
        <v>2025020254</v>
      </c>
      <c r="C571" s="35">
        <v>45971</v>
      </c>
      <c r="D571" s="45" t="s">
        <v>9</v>
      </c>
      <c r="E571" s="36" t="s">
        <v>17</v>
      </c>
      <c r="F571" s="45">
        <v>1</v>
      </c>
      <c r="G571" s="45">
        <v>1</v>
      </c>
      <c r="H571" s="36" t="s">
        <v>47</v>
      </c>
      <c r="I571" s="36" t="s">
        <v>429</v>
      </c>
      <c r="J571" s="46" t="s">
        <v>163</v>
      </c>
      <c r="K571" s="47">
        <v>3</v>
      </c>
      <c r="L571" s="48">
        <v>0.15</v>
      </c>
      <c r="M571" s="49">
        <v>0.1</v>
      </c>
      <c r="N571" s="36">
        <v>3.5499999999999901</v>
      </c>
      <c r="O571" s="36">
        <v>2.7999999999999901</v>
      </c>
      <c r="P571" s="70">
        <v>3.5499999999999901</v>
      </c>
      <c r="Q571" s="36">
        <v>2.7999999999999901</v>
      </c>
      <c r="R571" s="50">
        <v>3.213492530295599</v>
      </c>
      <c r="S571" s="50">
        <v>2.9393904171129401</v>
      </c>
      <c r="T571" s="50">
        <v>3.213492530295599</v>
      </c>
      <c r="U571" s="50">
        <v>2.9393904171129401</v>
      </c>
      <c r="V571" s="50">
        <v>1.048</v>
      </c>
      <c r="W571" s="50">
        <v>1.0491546019013618</v>
      </c>
      <c r="X571" s="50">
        <v>1.0635952125140975</v>
      </c>
      <c r="Y571" s="50">
        <v>1.0199254868009555</v>
      </c>
      <c r="Z571" s="50">
        <v>0.98</v>
      </c>
      <c r="AA571" s="51">
        <v>0.98</v>
      </c>
      <c r="AB571" s="51">
        <v>1.01</v>
      </c>
      <c r="AC571" s="51">
        <v>1</v>
      </c>
      <c r="AD571" s="51">
        <v>1</v>
      </c>
      <c r="AE571" s="51">
        <v>1</v>
      </c>
      <c r="AF571" s="51">
        <v>1</v>
      </c>
      <c r="AG571" s="52">
        <v>1</v>
      </c>
      <c r="AH571" s="52">
        <v>1</v>
      </c>
      <c r="AI571" s="53">
        <v>483</v>
      </c>
      <c r="AJ571" s="53">
        <v>441</v>
      </c>
      <c r="AK571" s="51">
        <v>3.1</v>
      </c>
      <c r="AL571" s="51">
        <v>3.1170238795443397</v>
      </c>
      <c r="AM571" s="51">
        <v>3</v>
      </c>
      <c r="AN571" s="51">
        <v>2.9909085625669407</v>
      </c>
      <c r="AO571" s="51">
        <v>2.7768152076529233</v>
      </c>
      <c r="AP571" s="51">
        <v>2.7923833178205868</v>
      </c>
      <c r="AQ571" s="51">
        <v>2.94</v>
      </c>
      <c r="AR571" s="67">
        <v>0.03</v>
      </c>
      <c r="AS571" s="96"/>
      <c r="AT571" s="54">
        <v>3.3824369642486092</v>
      </c>
      <c r="AU571" s="54">
        <v>2.8471384034814196</v>
      </c>
      <c r="AV571" s="55">
        <v>3.3561304089939497</v>
      </c>
      <c r="AW571" s="55">
        <v>2.8771384034814194</v>
      </c>
      <c r="AX571" s="56">
        <v>-0.16756303575138087</v>
      </c>
      <c r="AY571" s="56">
        <v>4.7138403481429503E-2</v>
      </c>
      <c r="AZ571" s="56">
        <v>-0.12042463226995137</v>
      </c>
      <c r="BA571" s="56">
        <v>-0.21470143923281038</v>
      </c>
      <c r="BB571" s="61">
        <v>-141</v>
      </c>
      <c r="BC571" s="57">
        <v>149</v>
      </c>
      <c r="BD571" s="57">
        <v>120</v>
      </c>
      <c r="BE571" s="57">
        <v>-107</v>
      </c>
      <c r="BF571" s="95">
        <v>0.58524242165506668</v>
      </c>
      <c r="BG571" s="58">
        <v>0.40168022224338251</v>
      </c>
      <c r="BH571" s="58">
        <v>0.45404637291409605</v>
      </c>
      <c r="BI571" s="58">
        <v>0.517014013728477</v>
      </c>
      <c r="BJ571" s="57">
        <v>-136</v>
      </c>
      <c r="BK571" s="57">
        <v>148</v>
      </c>
      <c r="BL571" s="57">
        <v>120</v>
      </c>
      <c r="BM571" s="57">
        <v>-107</v>
      </c>
      <c r="BN571" s="58">
        <v>0.57637000663088589</v>
      </c>
      <c r="BO571" s="58">
        <v>0.4027276712761037</v>
      </c>
      <c r="BP571" s="58">
        <v>0.45480321277547026</v>
      </c>
      <c r="BQ571" s="58">
        <v>0.51722346747031689</v>
      </c>
      <c r="BR571" s="36">
        <v>2.4</v>
      </c>
      <c r="BS571" s="36">
        <v>4.8</v>
      </c>
      <c r="BT571" s="36">
        <v>0.18959999999999999</v>
      </c>
      <c r="BU571" s="36">
        <v>0.27296999999999999</v>
      </c>
      <c r="BV571" s="36">
        <v>0.30703214631183401</v>
      </c>
      <c r="BW571" s="36">
        <v>0.38390999999999997</v>
      </c>
    </row>
    <row r="572" spans="1:75" s="36" customFormat="1" ht="16.75" customHeight="1" x14ac:dyDescent="0.2">
      <c r="A572" s="36" t="s">
        <v>855</v>
      </c>
      <c r="B572" s="36">
        <v>2025020255</v>
      </c>
      <c r="C572" s="35">
        <v>45971</v>
      </c>
      <c r="D572" s="45" t="s">
        <v>6</v>
      </c>
      <c r="E572" s="36" t="s">
        <v>10</v>
      </c>
      <c r="F572" s="45">
        <v>1</v>
      </c>
      <c r="G572" s="45">
        <v>1</v>
      </c>
      <c r="H572" s="36" t="s">
        <v>46</v>
      </c>
      <c r="I572" s="36" t="s">
        <v>340</v>
      </c>
      <c r="J572" s="46" t="s">
        <v>165</v>
      </c>
      <c r="K572" s="47">
        <v>3</v>
      </c>
      <c r="L572" s="48">
        <v>0.15</v>
      </c>
      <c r="M572" s="49">
        <v>0.1</v>
      </c>
      <c r="N572" s="36">
        <v>2.69999999999999</v>
      </c>
      <c r="O572" s="36">
        <v>2.94999999999999</v>
      </c>
      <c r="P572" s="70">
        <v>2.69999999999999</v>
      </c>
      <c r="Q572" s="36">
        <v>2.94999999999999</v>
      </c>
      <c r="R572" s="50">
        <v>2.9037961945589412</v>
      </c>
      <c r="S572" s="50">
        <v>2.7080276123085167</v>
      </c>
      <c r="T572" s="50">
        <v>2.9037961945589412</v>
      </c>
      <c r="U572" s="50">
        <v>2.7080276123085167</v>
      </c>
      <c r="V572" s="50">
        <v>0.95</v>
      </c>
      <c r="W572" s="50">
        <v>0.95302926576458757</v>
      </c>
      <c r="X572" s="50">
        <v>0.91096548870471417</v>
      </c>
      <c r="Y572" s="50">
        <v>1.0756404644855193</v>
      </c>
      <c r="Z572" s="50">
        <v>0.98499999999999999</v>
      </c>
      <c r="AA572" s="51">
        <v>1</v>
      </c>
      <c r="AB572" s="51">
        <v>1</v>
      </c>
      <c r="AC572" s="51">
        <v>1</v>
      </c>
      <c r="AD572" s="51">
        <v>1</v>
      </c>
      <c r="AE572" s="51">
        <v>1</v>
      </c>
      <c r="AF572" s="51">
        <v>1</v>
      </c>
      <c r="AG572" s="52">
        <v>1</v>
      </c>
      <c r="AH572" s="52">
        <v>1</v>
      </c>
      <c r="AI572" s="53">
        <v>486</v>
      </c>
      <c r="AJ572" s="53">
        <v>408</v>
      </c>
      <c r="AK572" s="51">
        <v>2.96</v>
      </c>
      <c r="AL572" s="51">
        <v>2.951569429183841</v>
      </c>
      <c r="AM572" s="51">
        <v>2.74</v>
      </c>
      <c r="AN572" s="51">
        <v>2.7352041418462778</v>
      </c>
      <c r="AO572" s="51">
        <v>2.6640533373786655</v>
      </c>
      <c r="AP572" s="51">
        <v>2.6645564164904489</v>
      </c>
      <c r="AQ572" s="51">
        <v>2.6989000000000001</v>
      </c>
      <c r="AR572" s="67">
        <v>-0.03</v>
      </c>
      <c r="AS572" s="96"/>
      <c r="AT572" s="54">
        <v>2.7135110359885304</v>
      </c>
      <c r="AU572" s="54">
        <v>3.0115444147811514</v>
      </c>
      <c r="AV572" s="55">
        <v>2.7435110359885302</v>
      </c>
      <c r="AW572" s="55">
        <v>2.9848292400199883</v>
      </c>
      <c r="AX572" s="56">
        <v>1.3511035988540421E-2</v>
      </c>
      <c r="AY572" s="56">
        <v>6.1544414781161461E-2</v>
      </c>
      <c r="AZ572" s="56">
        <v>7.5055450769701881E-2</v>
      </c>
      <c r="BA572" s="56">
        <v>-4.803337879262104E-2</v>
      </c>
      <c r="BB572" s="61">
        <v>124</v>
      </c>
      <c r="BC572" s="57">
        <v>-107</v>
      </c>
      <c r="BD572" s="57">
        <v>120</v>
      </c>
      <c r="BE572" s="57">
        <v>148</v>
      </c>
      <c r="BF572" s="95">
        <v>0.44698267121558571</v>
      </c>
      <c r="BG572" s="58">
        <v>0.51739250982165319</v>
      </c>
      <c r="BH572" s="58">
        <v>0.45527041478510755</v>
      </c>
      <c r="BI572" s="58">
        <v>0.40335696317669423</v>
      </c>
      <c r="BJ572" s="57">
        <v>118</v>
      </c>
      <c r="BK572" s="57">
        <v>-107</v>
      </c>
      <c r="BL572" s="57">
        <v>119</v>
      </c>
      <c r="BM572" s="57">
        <v>148</v>
      </c>
      <c r="BN572" s="58">
        <v>0.45872382993627336</v>
      </c>
      <c r="BO572" s="58">
        <v>0.51746341196144519</v>
      </c>
      <c r="BP572" s="58">
        <v>0.45564132082604503</v>
      </c>
      <c r="BQ572" s="58">
        <v>0.40389941886858649</v>
      </c>
      <c r="BR572" s="36">
        <v>2.4</v>
      </c>
      <c r="BS572" s="36">
        <v>4.8499999999999996</v>
      </c>
      <c r="BT572" s="36">
        <v>0.18546000000000001</v>
      </c>
      <c r="BU572" s="36">
        <v>0.26240000000000002</v>
      </c>
      <c r="BV572" s="36">
        <v>0.295299294387737</v>
      </c>
      <c r="BW572" s="36">
        <v>0.37380999999999998</v>
      </c>
    </row>
    <row r="573" spans="1:75" s="36" customFormat="1" ht="16.75" customHeight="1" x14ac:dyDescent="0.2">
      <c r="A573" s="36" t="s">
        <v>856</v>
      </c>
      <c r="B573" s="36">
        <v>2025020255</v>
      </c>
      <c r="C573" s="35">
        <v>45971</v>
      </c>
      <c r="D573" s="45" t="s">
        <v>9</v>
      </c>
      <c r="E573" s="36" t="s">
        <v>25</v>
      </c>
      <c r="F573" s="45">
        <v>1</v>
      </c>
      <c r="G573" s="45">
        <v>1</v>
      </c>
      <c r="H573" s="36" t="s">
        <v>47</v>
      </c>
      <c r="I573" s="36" t="s">
        <v>617</v>
      </c>
      <c r="J573" s="46" t="s">
        <v>585</v>
      </c>
      <c r="K573" s="47">
        <v>3</v>
      </c>
      <c r="L573" s="48">
        <v>0.15</v>
      </c>
      <c r="M573" s="49">
        <v>0.1</v>
      </c>
      <c r="N573" s="36">
        <v>2.94999999999999</v>
      </c>
      <c r="O573" s="36">
        <v>2.69999999999999</v>
      </c>
      <c r="P573" s="70">
        <v>2.94999999999999</v>
      </c>
      <c r="Q573" s="36">
        <v>2.69999999999999</v>
      </c>
      <c r="R573" s="50">
        <v>3.1254818947097971</v>
      </c>
      <c r="S573" s="50">
        <v>2.7346249478359259</v>
      </c>
      <c r="T573" s="50">
        <v>3.1254818947097971</v>
      </c>
      <c r="U573" s="50">
        <v>2.7346249478359259</v>
      </c>
      <c r="V573" s="50">
        <v>1.048</v>
      </c>
      <c r="W573" s="50">
        <v>1.0491546019013618</v>
      </c>
      <c r="X573" s="50">
        <v>0.91333333333333344</v>
      </c>
      <c r="Y573" s="50">
        <v>0.98666666666666669</v>
      </c>
      <c r="Z573" s="50">
        <v>1.05</v>
      </c>
      <c r="AA573" s="51">
        <v>0.98</v>
      </c>
      <c r="AB573" s="51">
        <v>1.02</v>
      </c>
      <c r="AC573" s="51">
        <v>1</v>
      </c>
      <c r="AD573" s="51">
        <v>1</v>
      </c>
      <c r="AE573" s="51">
        <v>1</v>
      </c>
      <c r="AF573" s="51">
        <v>1</v>
      </c>
      <c r="AG573" s="52">
        <v>1</v>
      </c>
      <c r="AH573" s="52">
        <v>1</v>
      </c>
      <c r="AI573" s="53">
        <v>481</v>
      </c>
      <c r="AJ573" s="53">
        <v>411</v>
      </c>
      <c r="AK573" s="51">
        <v>3.2269213934565579</v>
      </c>
      <c r="AL573" s="51">
        <v>3.2117054686445439</v>
      </c>
      <c r="AM573" s="51">
        <v>2.7328964661141426</v>
      </c>
      <c r="AN573" s="51">
        <v>2.7331557383724099</v>
      </c>
      <c r="AO573" s="51">
        <v>2.9071016168490558</v>
      </c>
      <c r="AP573" s="51">
        <v>2.9017398036058557</v>
      </c>
      <c r="AQ573" s="51">
        <v>2.8695412894198498</v>
      </c>
      <c r="AR573" s="67">
        <v>0.03</v>
      </c>
      <c r="AS573" s="96"/>
      <c r="AT573" s="54">
        <v>3.0115444147811514</v>
      </c>
      <c r="AU573" s="54">
        <v>2.7135110359885304</v>
      </c>
      <c r="AV573" s="55">
        <v>2.9848292400199883</v>
      </c>
      <c r="AW573" s="55">
        <v>2.7435110359885302</v>
      </c>
      <c r="AX573" s="56">
        <v>6.1544414781161461E-2</v>
      </c>
      <c r="AY573" s="56">
        <v>1.3511035988540421E-2</v>
      </c>
      <c r="AZ573" s="56">
        <v>7.5055450769701881E-2</v>
      </c>
      <c r="BA573" s="56">
        <v>4.803337879262104E-2</v>
      </c>
      <c r="BB573" s="61">
        <v>-124</v>
      </c>
      <c r="BC573" s="57">
        <v>107</v>
      </c>
      <c r="BD573" s="57">
        <v>-120</v>
      </c>
      <c r="BE573" s="57">
        <v>-148</v>
      </c>
      <c r="BF573" s="95">
        <v>0.55301732878441423</v>
      </c>
      <c r="BG573" s="58">
        <v>0.48260749017834675</v>
      </c>
      <c r="BH573" s="58">
        <v>0.54472958521489245</v>
      </c>
      <c r="BI573" s="58">
        <v>0.59664303682330577</v>
      </c>
      <c r="BJ573" s="57">
        <v>-118</v>
      </c>
      <c r="BK573" s="57">
        <v>107</v>
      </c>
      <c r="BL573" s="57">
        <v>-119</v>
      </c>
      <c r="BM573" s="57">
        <v>-148</v>
      </c>
      <c r="BN573" s="58">
        <v>0.54127617006372664</v>
      </c>
      <c r="BO573" s="58">
        <v>0.48253658803855481</v>
      </c>
      <c r="BP573" s="58">
        <v>0.54435867917395497</v>
      </c>
      <c r="BQ573" s="58">
        <v>0.59610058113141351</v>
      </c>
      <c r="BR573" s="36">
        <v>2.4</v>
      </c>
      <c r="BS573" s="36">
        <v>4.9000000000000004</v>
      </c>
      <c r="BT573" s="36">
        <v>0.18246999999999999</v>
      </c>
      <c r="BU573" s="36">
        <v>0.25835999999999998</v>
      </c>
      <c r="BV573" s="36">
        <v>0.28998585763350998</v>
      </c>
      <c r="BW573" s="36">
        <v>0.36742000000000002</v>
      </c>
    </row>
    <row r="574" spans="1:75" s="36" customFormat="1" ht="16.75" customHeight="1" x14ac:dyDescent="0.2">
      <c r="A574" s="36" t="s">
        <v>857</v>
      </c>
      <c r="B574" s="36">
        <v>2025020258</v>
      </c>
      <c r="C574" s="35">
        <v>45972</v>
      </c>
      <c r="D574" s="45" t="s">
        <v>6</v>
      </c>
      <c r="E574" s="36" t="s">
        <v>34</v>
      </c>
      <c r="F574" s="45">
        <v>1</v>
      </c>
      <c r="G574" s="45">
        <v>1</v>
      </c>
      <c r="H574" s="36" t="s">
        <v>46</v>
      </c>
      <c r="I574" s="36" t="s">
        <v>362</v>
      </c>
      <c r="J574" s="46" t="s">
        <v>160</v>
      </c>
      <c r="K574" s="47">
        <v>3</v>
      </c>
      <c r="L574" s="48">
        <v>0.15</v>
      </c>
      <c r="M574" s="49">
        <v>0.1</v>
      </c>
      <c r="N574" s="36">
        <v>2.7999999999999901</v>
      </c>
      <c r="O574" s="36">
        <v>2.9999999999999898</v>
      </c>
      <c r="P574" s="70">
        <v>2.7999999999999901</v>
      </c>
      <c r="Q574" s="36">
        <v>2.9999999999999898</v>
      </c>
      <c r="R574" s="50">
        <v>2.9922004403676299</v>
      </c>
      <c r="S574" s="50">
        <v>3.0652780799738042</v>
      </c>
      <c r="T574" s="50">
        <v>2.9922004403676299</v>
      </c>
      <c r="U574" s="50">
        <v>3.0652780799738042</v>
      </c>
      <c r="V574" s="50">
        <v>0.95</v>
      </c>
      <c r="W574" s="50">
        <v>0.95302926576458757</v>
      </c>
      <c r="X574" s="50">
        <v>0.987117823535551</v>
      </c>
      <c r="Y574" s="50">
        <v>0.97629528942633714</v>
      </c>
      <c r="Z574" s="50">
        <v>0.98</v>
      </c>
      <c r="AA574" s="51">
        <v>0.98499999999999999</v>
      </c>
      <c r="AB574" s="51">
        <v>1</v>
      </c>
      <c r="AC574" s="51">
        <v>1</v>
      </c>
      <c r="AD574" s="51">
        <v>1</v>
      </c>
      <c r="AE574" s="51">
        <v>1</v>
      </c>
      <c r="AF574" s="51">
        <v>1</v>
      </c>
      <c r="AG574" s="52">
        <v>1</v>
      </c>
      <c r="AH574" s="52">
        <v>1</v>
      </c>
      <c r="AI574" s="53">
        <v>495</v>
      </c>
      <c r="AJ574" s="53">
        <v>424</v>
      </c>
      <c r="AK574" s="51">
        <v>3.0978665249956046</v>
      </c>
      <c r="AL574" s="51">
        <v>3.0820166123014081</v>
      </c>
      <c r="AM574" s="51">
        <v>2.856318486686757</v>
      </c>
      <c r="AN574" s="51">
        <v>2.8876624256798142</v>
      </c>
      <c r="AO574" s="51">
        <v>2.7787283501148998</v>
      </c>
      <c r="AP574" s="51">
        <v>2.8125149753538139</v>
      </c>
      <c r="AQ574" s="51">
        <v>2.7991921169530221</v>
      </c>
      <c r="AR574" s="67">
        <v>0.03</v>
      </c>
      <c r="AS574" s="96"/>
      <c r="AT574" s="54">
        <v>2.8763195066796907</v>
      </c>
      <c r="AU574" s="54">
        <v>2.7624139480805483</v>
      </c>
      <c r="AV574" s="55">
        <v>2.8463195066796909</v>
      </c>
      <c r="AW574" s="55">
        <v>2.7954904046204745</v>
      </c>
      <c r="AX574" s="56">
        <v>7.6319506679700666E-2</v>
      </c>
      <c r="AY574" s="56">
        <v>-0.23758605191944149</v>
      </c>
      <c r="AZ574" s="56">
        <v>-0.16126654523974082</v>
      </c>
      <c r="BA574" s="56">
        <v>0.31390555859914215</v>
      </c>
      <c r="BB574" s="61">
        <v>-110</v>
      </c>
      <c r="BC574" s="57">
        <v>-101</v>
      </c>
      <c r="BD574" s="57">
        <v>128</v>
      </c>
      <c r="BE574" s="57">
        <v>156</v>
      </c>
      <c r="BF574" s="95">
        <v>0.52421351219675916</v>
      </c>
      <c r="BG574" s="58">
        <v>0.5023093370721381</v>
      </c>
      <c r="BH574" s="58">
        <v>0.43941081843252072</v>
      </c>
      <c r="BI574" s="58">
        <v>0.39011037466369702</v>
      </c>
      <c r="BJ574" s="57">
        <v>-106</v>
      </c>
      <c r="BK574" s="57">
        <v>-101</v>
      </c>
      <c r="BL574" s="57">
        <v>127</v>
      </c>
      <c r="BM574" s="57">
        <v>156</v>
      </c>
      <c r="BN574" s="58">
        <v>0.51552040312813818</v>
      </c>
      <c r="BO574" s="58">
        <v>0.50302368195473024</v>
      </c>
      <c r="BP574" s="58">
        <v>0.4396802649844308</v>
      </c>
      <c r="BQ574" s="58">
        <v>0.38997360410455917</v>
      </c>
      <c r="BR574" s="36">
        <v>2.4</v>
      </c>
      <c r="BS574" s="36">
        <v>4.95</v>
      </c>
      <c r="BT574" s="36">
        <v>0.17763000000000001</v>
      </c>
      <c r="BU574" s="36">
        <v>0.25435000000000002</v>
      </c>
      <c r="BV574" s="36">
        <v>0.285715890454045</v>
      </c>
      <c r="BW574" s="36">
        <v>0.36413000000000001</v>
      </c>
    </row>
    <row r="575" spans="1:75" s="36" customFormat="1" ht="16.75" customHeight="1" x14ac:dyDescent="0.2">
      <c r="A575" s="36" t="s">
        <v>858</v>
      </c>
      <c r="B575" s="36">
        <v>2025020258</v>
      </c>
      <c r="C575" s="35">
        <v>45972</v>
      </c>
      <c r="D575" s="45" t="s">
        <v>9</v>
      </c>
      <c r="E575" s="36" t="s">
        <v>39</v>
      </c>
      <c r="F575" s="45">
        <v>1</v>
      </c>
      <c r="G575" s="45">
        <v>1</v>
      </c>
      <c r="H575" s="36" t="s">
        <v>47</v>
      </c>
      <c r="I575" s="36" t="s">
        <v>338</v>
      </c>
      <c r="J575" s="46" t="s">
        <v>179</v>
      </c>
      <c r="K575" s="47">
        <v>3</v>
      </c>
      <c r="L575" s="48">
        <v>0.15</v>
      </c>
      <c r="M575" s="49">
        <v>0.1</v>
      </c>
      <c r="N575" s="36">
        <v>2.9999999999999898</v>
      </c>
      <c r="O575" s="36">
        <v>2.7999999999999901</v>
      </c>
      <c r="P575" s="70">
        <v>2.9999999999999898</v>
      </c>
      <c r="Q575" s="36">
        <v>2.7999999999999901</v>
      </c>
      <c r="R575" s="50">
        <v>3.0645754142301067</v>
      </c>
      <c r="S575" s="50">
        <v>2.9474608204332613</v>
      </c>
      <c r="T575" s="50">
        <v>3.0645754142301067</v>
      </c>
      <c r="U575" s="50">
        <v>2.9474608204332613</v>
      </c>
      <c r="V575" s="50">
        <v>1.048</v>
      </c>
      <c r="W575" s="50">
        <v>1.0491546019013618</v>
      </c>
      <c r="X575" s="50">
        <v>0.95210616222891897</v>
      </c>
      <c r="Y575" s="50">
        <v>1.0326221749985349</v>
      </c>
      <c r="Z575" s="50">
        <v>0.98</v>
      </c>
      <c r="AA575" s="51">
        <v>0.97499999999999998</v>
      </c>
      <c r="AB575" s="51">
        <v>1.0149999999999999</v>
      </c>
      <c r="AC575" s="51">
        <v>1</v>
      </c>
      <c r="AD575" s="51">
        <v>1</v>
      </c>
      <c r="AE575" s="51">
        <v>1</v>
      </c>
      <c r="AF575" s="51">
        <v>1</v>
      </c>
      <c r="AG575" s="52">
        <v>1</v>
      </c>
      <c r="AH575" s="52">
        <v>1</v>
      </c>
      <c r="AI575" s="53">
        <v>497</v>
      </c>
      <c r="AJ575" s="53">
        <v>422</v>
      </c>
      <c r="AK575" s="51">
        <v>2.9288858682790115</v>
      </c>
      <c r="AL575" s="51">
        <v>2.9492393001716759</v>
      </c>
      <c r="AM575" s="51">
        <v>2.9613534706066531</v>
      </c>
      <c r="AN575" s="51">
        <v>2.9592695730806442</v>
      </c>
      <c r="AO575" s="51">
        <v>2.8951433430221587</v>
      </c>
      <c r="AP575" s="51">
        <v>2.8941485821725239</v>
      </c>
      <c r="AQ575" s="51">
        <v>2.9021264011945198</v>
      </c>
      <c r="AR575" s="67">
        <v>-0.03</v>
      </c>
      <c r="AS575" s="96"/>
      <c r="AT575" s="54">
        <v>2.7624139480805483</v>
      </c>
      <c r="AU575" s="54">
        <v>2.8763195066796907</v>
      </c>
      <c r="AV575" s="55">
        <v>2.7954904046204745</v>
      </c>
      <c r="AW575" s="55">
        <v>2.8463195066796909</v>
      </c>
      <c r="AX575" s="56">
        <v>-0.23758605191944149</v>
      </c>
      <c r="AY575" s="56">
        <v>7.6319506679700666E-2</v>
      </c>
      <c r="AZ575" s="56">
        <v>-0.16126654523974082</v>
      </c>
      <c r="BA575" s="56">
        <v>-0.31390555859914215</v>
      </c>
      <c r="BB575" s="61">
        <v>110</v>
      </c>
      <c r="BC575" s="57">
        <v>101</v>
      </c>
      <c r="BD575" s="57">
        <v>-128</v>
      </c>
      <c r="BE575" s="57">
        <v>-156</v>
      </c>
      <c r="BF575" s="95">
        <v>0.47578648780324084</v>
      </c>
      <c r="BG575" s="58">
        <v>0.49769066292786196</v>
      </c>
      <c r="BH575" s="58">
        <v>0.56058918156747928</v>
      </c>
      <c r="BI575" s="58">
        <v>0.60988962533630298</v>
      </c>
      <c r="BJ575" s="57">
        <v>106</v>
      </c>
      <c r="BK575" s="57">
        <v>101</v>
      </c>
      <c r="BL575" s="57">
        <v>-127</v>
      </c>
      <c r="BM575" s="57">
        <v>-156</v>
      </c>
      <c r="BN575" s="58">
        <v>0.48447959687186182</v>
      </c>
      <c r="BO575" s="58">
        <v>0.49697631804526976</v>
      </c>
      <c r="BP575" s="58">
        <v>0.5603197350155692</v>
      </c>
      <c r="BQ575" s="58">
        <v>0.61002639589544083</v>
      </c>
      <c r="BR575" s="36">
        <v>2.4</v>
      </c>
      <c r="BS575" s="36">
        <v>5</v>
      </c>
      <c r="BT575" s="36">
        <v>0.17385</v>
      </c>
      <c r="BU575" s="36">
        <v>0.24675</v>
      </c>
      <c r="BV575" s="36">
        <v>0.27730639125206502</v>
      </c>
      <c r="BW575" s="36">
        <v>0.35693999999999998</v>
      </c>
    </row>
    <row r="576" spans="1:75" s="36" customFormat="1" ht="16.75" customHeight="1" x14ac:dyDescent="0.2">
      <c r="A576" s="36" t="s">
        <v>859</v>
      </c>
      <c r="B576" s="36">
        <v>2025020257</v>
      </c>
      <c r="C576" s="35">
        <v>45972</v>
      </c>
      <c r="D576" s="45" t="s">
        <v>6</v>
      </c>
      <c r="E576" s="36" t="s">
        <v>28</v>
      </c>
      <c r="F576" s="45">
        <v>1</v>
      </c>
      <c r="G576" s="45">
        <v>2</v>
      </c>
      <c r="H576" s="36" t="s">
        <v>36</v>
      </c>
      <c r="I576" s="36" t="s">
        <v>314</v>
      </c>
      <c r="J576" s="46" t="s">
        <v>167</v>
      </c>
      <c r="K576" s="47">
        <v>3</v>
      </c>
      <c r="L576" s="48">
        <v>0.15</v>
      </c>
      <c r="M576" s="49">
        <v>0.1</v>
      </c>
      <c r="N576" s="36">
        <v>2.94999999999999</v>
      </c>
      <c r="O576" s="36">
        <v>2.7499999999999898</v>
      </c>
      <c r="P576" s="70">
        <v>2.94999999999999</v>
      </c>
      <c r="Q576" s="36">
        <v>2.7499999999999898</v>
      </c>
      <c r="R576" s="50">
        <v>3.0005923917241586</v>
      </c>
      <c r="S576" s="50">
        <v>2.7963946858972752</v>
      </c>
      <c r="T576" s="50">
        <v>3.0005923917241586</v>
      </c>
      <c r="U576" s="50">
        <v>2.7963946858972752</v>
      </c>
      <c r="V576" s="50">
        <v>0.97</v>
      </c>
      <c r="W576" s="50">
        <v>0.95751047349149665</v>
      </c>
      <c r="X576" s="50">
        <v>0.9966666666666667</v>
      </c>
      <c r="Y576" s="50">
        <v>0.98</v>
      </c>
      <c r="Z576" s="50">
        <v>0.96499999999999997</v>
      </c>
      <c r="AA576" s="51">
        <v>1</v>
      </c>
      <c r="AB576" s="51">
        <v>1</v>
      </c>
      <c r="AC576" s="51">
        <v>1</v>
      </c>
      <c r="AD576" s="51">
        <v>1</v>
      </c>
      <c r="AE576" s="51">
        <v>1</v>
      </c>
      <c r="AF576" s="51">
        <v>1</v>
      </c>
      <c r="AG576" s="52">
        <v>1</v>
      </c>
      <c r="AH576" s="52">
        <v>1</v>
      </c>
      <c r="AI576" s="53">
        <v>490</v>
      </c>
      <c r="AJ576" s="53">
        <v>448</v>
      </c>
      <c r="AK576" s="51">
        <v>2.9345376990801335</v>
      </c>
      <c r="AL576" s="51">
        <v>2.9444459029767374</v>
      </c>
      <c r="AM576" s="51">
        <v>2.8607060437246314</v>
      </c>
      <c r="AN576" s="51">
        <v>2.851059340050528</v>
      </c>
      <c r="AO576" s="51">
        <v>2.7428020148791465</v>
      </c>
      <c r="AP576" s="51">
        <v>2.7361598434309049</v>
      </c>
      <c r="AQ576" s="51">
        <v>2.7605813321942692</v>
      </c>
      <c r="AR576" s="67">
        <v>-0.05</v>
      </c>
      <c r="AS576" s="96"/>
      <c r="AT576" s="54">
        <v>2.8726910290797014</v>
      </c>
      <c r="AU576" s="54">
        <v>2.8771113423001511</v>
      </c>
      <c r="AV576" s="55">
        <v>2.9226910290797012</v>
      </c>
      <c r="AW576" s="55">
        <v>2.8132443749507599</v>
      </c>
      <c r="AX576" s="56">
        <v>-7.7308970920288544E-2</v>
      </c>
      <c r="AY576" s="56">
        <v>0.1271113423001613</v>
      </c>
      <c r="AZ576" s="56">
        <v>4.9802371379872756E-2</v>
      </c>
      <c r="BA576" s="56">
        <v>-0.20442031322044985</v>
      </c>
      <c r="BB576" s="61">
        <v>104</v>
      </c>
      <c r="BC576" s="57">
        <v>-109</v>
      </c>
      <c r="BD576" s="57">
        <v>118</v>
      </c>
      <c r="BE576" s="57">
        <v>146</v>
      </c>
      <c r="BF576" s="95">
        <v>0.49013568688940989</v>
      </c>
      <c r="BG576" s="58">
        <v>0.52075266597737047</v>
      </c>
      <c r="BH576" s="58">
        <v>0.45893370961886348</v>
      </c>
      <c r="BI576" s="58">
        <v>0.40649125800441588</v>
      </c>
      <c r="BJ576" s="57">
        <v>-109</v>
      </c>
      <c r="BK576" s="57">
        <v>-107</v>
      </c>
      <c r="BL576" s="57">
        <v>120</v>
      </c>
      <c r="BM576" s="57">
        <v>148</v>
      </c>
      <c r="BN576" s="58">
        <v>0.52228710670439749</v>
      </c>
      <c r="BO576" s="58">
        <v>0.51750010005212055</v>
      </c>
      <c r="BP576" s="58">
        <v>0.45547330837659727</v>
      </c>
      <c r="BQ576" s="58">
        <v>0.40358349595413978</v>
      </c>
      <c r="BR576" s="36">
        <v>2.4500000000000002</v>
      </c>
      <c r="BS576" s="36">
        <v>2.4500000000000002</v>
      </c>
      <c r="BT576" s="36">
        <v>0.49576999999999999</v>
      </c>
      <c r="BU576" s="36">
        <v>0.62334999999999996</v>
      </c>
      <c r="BV576" s="36">
        <v>0.69483458177278401</v>
      </c>
      <c r="BW576" s="36">
        <v>0.72623000000000004</v>
      </c>
    </row>
    <row r="577" spans="1:75" s="36" customFormat="1" ht="16.75" customHeight="1" x14ac:dyDescent="0.2">
      <c r="A577" s="36" t="s">
        <v>860</v>
      </c>
      <c r="B577" s="36">
        <v>2025020257</v>
      </c>
      <c r="C577" s="35">
        <v>45972</v>
      </c>
      <c r="D577" s="45" t="s">
        <v>9</v>
      </c>
      <c r="E577" s="36" t="s">
        <v>19</v>
      </c>
      <c r="F577" s="45">
        <v>2</v>
      </c>
      <c r="G577" s="45">
        <v>1</v>
      </c>
      <c r="H577" s="36" t="s">
        <v>38</v>
      </c>
      <c r="I577" s="36" t="s">
        <v>326</v>
      </c>
      <c r="J577" s="46" t="s">
        <v>170</v>
      </c>
      <c r="K577" s="47">
        <v>3</v>
      </c>
      <c r="L577" s="48">
        <v>0.15</v>
      </c>
      <c r="M577" s="49">
        <v>0.1</v>
      </c>
      <c r="N577" s="36">
        <v>2.7499999999999898</v>
      </c>
      <c r="O577" s="36">
        <v>2.94999999999999</v>
      </c>
      <c r="P577" s="70">
        <v>2.7499999999999898</v>
      </c>
      <c r="Q577" s="36">
        <v>2.94999999999999</v>
      </c>
      <c r="R577" s="50">
        <v>2.8739060395851608</v>
      </c>
      <c r="S577" s="50">
        <v>3.1184491782637158</v>
      </c>
      <c r="T577" s="50">
        <v>2.8739060395851608</v>
      </c>
      <c r="U577" s="50">
        <v>3.1184491782637158</v>
      </c>
      <c r="V577" s="50">
        <v>1.0449999999999999</v>
      </c>
      <c r="W577" s="50">
        <v>1.0398742800952707</v>
      </c>
      <c r="X577" s="50">
        <v>0.95356868124154381</v>
      </c>
      <c r="Y577" s="50">
        <v>0.97817923302671117</v>
      </c>
      <c r="Z577" s="50">
        <v>1.01</v>
      </c>
      <c r="AA577" s="51">
        <v>1</v>
      </c>
      <c r="AB577" s="51">
        <v>1.02</v>
      </c>
      <c r="AC577" s="51">
        <v>1</v>
      </c>
      <c r="AD577" s="51">
        <v>1</v>
      </c>
      <c r="AE577" s="51">
        <v>1</v>
      </c>
      <c r="AF577" s="51">
        <v>1</v>
      </c>
      <c r="AG577" s="52">
        <v>1</v>
      </c>
      <c r="AH577" s="52">
        <v>1</v>
      </c>
      <c r="AI577" s="53">
        <v>477</v>
      </c>
      <c r="AJ577" s="53">
        <v>435</v>
      </c>
      <c r="AK577" s="51">
        <v>2.94</v>
      </c>
      <c r="AL577" s="51">
        <v>2.9300859059377742</v>
      </c>
      <c r="AM577" s="51">
        <v>2.99</v>
      </c>
      <c r="AN577" s="51">
        <v>3.0092673767395572</v>
      </c>
      <c r="AO577" s="51">
        <v>2.9968640278137837</v>
      </c>
      <c r="AP577" s="51">
        <v>3.019779474148669</v>
      </c>
      <c r="AQ577" s="51">
        <v>3.0199000000000003</v>
      </c>
      <c r="AR577" s="67">
        <v>0.05</v>
      </c>
      <c r="AS577" s="96"/>
      <c r="AT577" s="54">
        <v>2.8771113423001511</v>
      </c>
      <c r="AU577" s="54">
        <v>2.8726910290797014</v>
      </c>
      <c r="AV577" s="55">
        <v>2.8132443749507599</v>
      </c>
      <c r="AW577" s="55">
        <v>2.9226910290797012</v>
      </c>
      <c r="AX577" s="56">
        <v>0.1271113423001613</v>
      </c>
      <c r="AY577" s="56">
        <v>-7.7308970920288544E-2</v>
      </c>
      <c r="AZ577" s="56">
        <v>4.9802371379872756E-2</v>
      </c>
      <c r="BA577" s="56">
        <v>0.20442031322044985</v>
      </c>
      <c r="BB577" s="61">
        <v>-104</v>
      </c>
      <c r="BC577" s="57">
        <v>109</v>
      </c>
      <c r="BD577" s="57">
        <v>-118</v>
      </c>
      <c r="BE577" s="57">
        <v>-146</v>
      </c>
      <c r="BF577" s="95">
        <v>0.50986431311059011</v>
      </c>
      <c r="BG577" s="58">
        <v>0.47924733402262959</v>
      </c>
      <c r="BH577" s="58">
        <v>0.54106629038113652</v>
      </c>
      <c r="BI577" s="58">
        <v>0.59350874199558412</v>
      </c>
      <c r="BJ577" s="57">
        <v>109</v>
      </c>
      <c r="BK577" s="57">
        <v>107</v>
      </c>
      <c r="BL577" s="57">
        <v>-120</v>
      </c>
      <c r="BM577" s="57">
        <v>-148</v>
      </c>
      <c r="BN577" s="58">
        <v>0.47771289329560251</v>
      </c>
      <c r="BO577" s="58">
        <v>0.48249989994787945</v>
      </c>
      <c r="BP577" s="58">
        <v>0.54452669162340273</v>
      </c>
      <c r="BQ577" s="58">
        <v>0.59641650404586022</v>
      </c>
      <c r="BR577" s="36">
        <v>2.4500000000000002</v>
      </c>
      <c r="BS577" s="36">
        <v>2.5</v>
      </c>
      <c r="BT577" s="36">
        <v>0.48627999999999999</v>
      </c>
      <c r="BU577" s="36">
        <v>0.61673999999999995</v>
      </c>
      <c r="BV577" s="36">
        <v>0.68829516539440205</v>
      </c>
      <c r="BW577" s="36">
        <v>0.72070000000000001</v>
      </c>
    </row>
    <row r="578" spans="1:75" s="36" customFormat="1" ht="16.75" customHeight="1" x14ac:dyDescent="0.2">
      <c r="A578" s="36" t="s">
        <v>861</v>
      </c>
      <c r="B578" s="36">
        <v>2025020256</v>
      </c>
      <c r="C578" s="35">
        <v>45972</v>
      </c>
      <c r="D578" s="45" t="s">
        <v>6</v>
      </c>
      <c r="E578" s="36" t="s">
        <v>18</v>
      </c>
      <c r="F578" s="45">
        <v>1</v>
      </c>
      <c r="G578" s="45">
        <v>2</v>
      </c>
      <c r="H578" s="36" t="s">
        <v>36</v>
      </c>
      <c r="I578" s="36" t="s">
        <v>346</v>
      </c>
      <c r="J578" s="46" t="s">
        <v>189</v>
      </c>
      <c r="K578" s="47">
        <v>3</v>
      </c>
      <c r="L578" s="48">
        <v>0.15</v>
      </c>
      <c r="M578" s="49">
        <v>0.1</v>
      </c>
      <c r="N578" s="36">
        <v>3.1499999999999901</v>
      </c>
      <c r="O578" s="36">
        <v>2.8499999999999899</v>
      </c>
      <c r="P578" s="70">
        <v>3.1499999999999901</v>
      </c>
      <c r="Q578" s="36">
        <v>2.8499999999999899</v>
      </c>
      <c r="R578" s="50">
        <v>3.1568680673159459</v>
      </c>
      <c r="S578" s="50">
        <v>2.9888258297131354</v>
      </c>
      <c r="T578" s="50">
        <v>3.1568680673159459</v>
      </c>
      <c r="U578" s="50">
        <v>2.9888258297131354</v>
      </c>
      <c r="V578" s="50">
        <v>0.97</v>
      </c>
      <c r="W578" s="50">
        <v>0.95751047349149665</v>
      </c>
      <c r="X578" s="50">
        <v>1.0476554356879741</v>
      </c>
      <c r="Y578" s="50">
        <v>0.95000000000000007</v>
      </c>
      <c r="Z578" s="50">
        <v>0.99</v>
      </c>
      <c r="AA578" s="51">
        <v>1</v>
      </c>
      <c r="AB578" s="51">
        <v>1.02</v>
      </c>
      <c r="AC578" s="51">
        <v>1</v>
      </c>
      <c r="AD578" s="51">
        <v>1</v>
      </c>
      <c r="AE578" s="51">
        <v>1</v>
      </c>
      <c r="AF578" s="51">
        <v>1</v>
      </c>
      <c r="AG578" s="52">
        <v>1</v>
      </c>
      <c r="AH578" s="52">
        <v>1</v>
      </c>
      <c r="AI578" s="53">
        <v>493</v>
      </c>
      <c r="AJ578" s="53">
        <v>427</v>
      </c>
      <c r="AK578" s="51">
        <v>3.0905866261641974</v>
      </c>
      <c r="AL578" s="51">
        <v>3.05</v>
      </c>
      <c r="AM578" s="51">
        <v>3.11</v>
      </c>
      <c r="AN578" s="51">
        <v>3.0918238744569702</v>
      </c>
      <c r="AO578" s="51">
        <v>2.9310428225254714</v>
      </c>
      <c r="AP578" s="51">
        <v>2.9352270348590515</v>
      </c>
      <c r="AQ578" s="51">
        <v>3.0789</v>
      </c>
      <c r="AR578" s="67">
        <v>-0.03</v>
      </c>
      <c r="AS578" s="96"/>
      <c r="AT578" s="54">
        <v>3.0940878929698368</v>
      </c>
      <c r="AU578" s="54">
        <v>3.0697667961374995</v>
      </c>
      <c r="AV578" s="55">
        <v>3.1240878929698366</v>
      </c>
      <c r="AW578" s="55">
        <v>3.0248567548239138</v>
      </c>
      <c r="AX578" s="56">
        <v>-5.5912107030153368E-2</v>
      </c>
      <c r="AY578" s="56">
        <v>0.2197667961375096</v>
      </c>
      <c r="AZ578" s="56">
        <v>0.16385468910735623</v>
      </c>
      <c r="BA578" s="56">
        <v>-0.27567890316766297</v>
      </c>
      <c r="BB578" s="61">
        <v>-104</v>
      </c>
      <c r="BC578" s="57">
        <v>-143</v>
      </c>
      <c r="BD578" s="57">
        <v>-115</v>
      </c>
      <c r="BE578" s="57">
        <v>110</v>
      </c>
      <c r="BF578" s="95">
        <v>0.51070196714258398</v>
      </c>
      <c r="BG578" s="58">
        <v>0.58796679482253866</v>
      </c>
      <c r="BH578" s="58">
        <v>0.53557207137397611</v>
      </c>
      <c r="BI578" s="58">
        <v>0.47514684895218307</v>
      </c>
      <c r="BJ578" s="57">
        <v>-109</v>
      </c>
      <c r="BK578" s="57">
        <v>-141</v>
      </c>
      <c r="BL578" s="57">
        <v>-114</v>
      </c>
      <c r="BM578" s="57">
        <v>112</v>
      </c>
      <c r="BN578" s="58">
        <v>0.52061019619580229</v>
      </c>
      <c r="BO578" s="58">
        <v>0.58478711773158465</v>
      </c>
      <c r="BP578" s="58">
        <v>0.53219209998246275</v>
      </c>
      <c r="BQ578" s="58">
        <v>0.4723675053319496</v>
      </c>
      <c r="BR578" s="36">
        <v>2.4500000000000002</v>
      </c>
      <c r="BS578" s="36">
        <v>2.5499999999999998</v>
      </c>
      <c r="BT578" s="36">
        <v>0.48075000000000001</v>
      </c>
      <c r="BU578" s="36">
        <v>0.60612999999999995</v>
      </c>
      <c r="BV578" s="36">
        <v>0.67725535766162304</v>
      </c>
      <c r="BW578" s="36">
        <v>0.71114999999999995</v>
      </c>
    </row>
    <row r="579" spans="1:75" s="36" customFormat="1" ht="16.75" customHeight="1" x14ac:dyDescent="0.2">
      <c r="A579" s="36" t="s">
        <v>862</v>
      </c>
      <c r="B579" s="36">
        <v>2025020256</v>
      </c>
      <c r="C579" s="35">
        <v>45972</v>
      </c>
      <c r="D579" s="45" t="s">
        <v>9</v>
      </c>
      <c r="E579" s="36" t="s">
        <v>7</v>
      </c>
      <c r="F579" s="45">
        <v>2</v>
      </c>
      <c r="G579" s="45">
        <v>1</v>
      </c>
      <c r="H579" s="36" t="s">
        <v>38</v>
      </c>
      <c r="I579" s="36" t="s">
        <v>324</v>
      </c>
      <c r="J579" s="46" t="s">
        <v>148</v>
      </c>
      <c r="K579" s="47">
        <v>3</v>
      </c>
      <c r="L579" s="48">
        <v>0.15</v>
      </c>
      <c r="M579" s="49">
        <v>0.1</v>
      </c>
      <c r="N579" s="36">
        <v>2.8499999999999899</v>
      </c>
      <c r="O579" s="36">
        <v>3.1499999999999901</v>
      </c>
      <c r="P579" s="70">
        <v>2.8499999999999899</v>
      </c>
      <c r="Q579" s="36">
        <v>3.1499999999999901</v>
      </c>
      <c r="R579" s="50">
        <v>2.6181198456324868</v>
      </c>
      <c r="S579" s="50">
        <v>3.2585266614870414</v>
      </c>
      <c r="T579" s="50">
        <v>2.6181198456324868</v>
      </c>
      <c r="U579" s="50">
        <v>3.2585266614870414</v>
      </c>
      <c r="V579" s="50">
        <v>1.0449999999999999</v>
      </c>
      <c r="W579" s="50">
        <v>1.0398742800952707</v>
      </c>
      <c r="X579" s="50">
        <v>1.0366666666666666</v>
      </c>
      <c r="Y579" s="50">
        <v>1.0301955420547324</v>
      </c>
      <c r="Z579" s="50">
        <v>0.98</v>
      </c>
      <c r="AA579" s="51">
        <v>0.97499999999999998</v>
      </c>
      <c r="AB579" s="51">
        <v>1.0149999999999999</v>
      </c>
      <c r="AC579" s="51">
        <v>1</v>
      </c>
      <c r="AD579" s="51">
        <v>1</v>
      </c>
      <c r="AE579" s="51">
        <v>1</v>
      </c>
      <c r="AF579" s="51">
        <v>1</v>
      </c>
      <c r="AG579" s="52">
        <v>1</v>
      </c>
      <c r="AH579" s="52">
        <v>1</v>
      </c>
      <c r="AI579" s="53">
        <v>468</v>
      </c>
      <c r="AJ579" s="53">
        <v>426</v>
      </c>
      <c r="AK579" s="51">
        <v>2.85</v>
      </c>
      <c r="AL579" s="51">
        <v>2.88</v>
      </c>
      <c r="AM579" s="51">
        <v>3.1429663070639227</v>
      </c>
      <c r="AN579" s="51">
        <v>3.11</v>
      </c>
      <c r="AO579" s="51">
        <v>3.1471341904373991</v>
      </c>
      <c r="AP579" s="51">
        <v>3.1540674811103839</v>
      </c>
      <c r="AQ579" s="51">
        <v>3.0801069809226442</v>
      </c>
      <c r="AR579" s="67">
        <v>0.03</v>
      </c>
      <c r="AS579" s="96"/>
      <c r="AT579" s="54">
        <v>3.0697667961374995</v>
      </c>
      <c r="AU579" s="54">
        <v>3.0940878929698368</v>
      </c>
      <c r="AV579" s="55">
        <v>3.0248567548239138</v>
      </c>
      <c r="AW579" s="55">
        <v>3.1240878929698366</v>
      </c>
      <c r="AX579" s="56">
        <v>0.2197667961375096</v>
      </c>
      <c r="AY579" s="56">
        <v>-5.5912107030153368E-2</v>
      </c>
      <c r="AZ579" s="56">
        <v>0.16385468910735623</v>
      </c>
      <c r="BA579" s="56">
        <v>0.27567890316766297</v>
      </c>
      <c r="BB579" s="61">
        <v>104</v>
      </c>
      <c r="BC579" s="57">
        <v>143</v>
      </c>
      <c r="BD579" s="57">
        <v>115</v>
      </c>
      <c r="BE579" s="57">
        <v>-110</v>
      </c>
      <c r="BF579" s="95">
        <v>0.48929803285741602</v>
      </c>
      <c r="BG579" s="58">
        <v>0.41203320517746134</v>
      </c>
      <c r="BH579" s="58">
        <v>0.46442792862602389</v>
      </c>
      <c r="BI579" s="58">
        <v>0.52485315104781693</v>
      </c>
      <c r="BJ579" s="57">
        <v>109</v>
      </c>
      <c r="BK579" s="57">
        <v>141</v>
      </c>
      <c r="BL579" s="57">
        <v>114</v>
      </c>
      <c r="BM579" s="57">
        <v>-112</v>
      </c>
      <c r="BN579" s="58">
        <v>0.47938980380419771</v>
      </c>
      <c r="BO579" s="58">
        <v>0.41521288226841535</v>
      </c>
      <c r="BP579" s="58">
        <v>0.4678079000175373</v>
      </c>
      <c r="BQ579" s="58">
        <v>0.5276324946680504</v>
      </c>
      <c r="BR579" s="36">
        <v>2.4500000000000002</v>
      </c>
      <c r="BS579" s="36">
        <v>2.6</v>
      </c>
      <c r="BT579" s="36">
        <v>0.46949999999999997</v>
      </c>
      <c r="BU579" s="36">
        <v>0.60219</v>
      </c>
      <c r="BV579" s="36">
        <v>0.67405052664569698</v>
      </c>
      <c r="BW579" s="36">
        <v>0.70879999999999999</v>
      </c>
    </row>
    <row r="580" spans="1:75" s="36" customFormat="1" ht="16.75" customHeight="1" x14ac:dyDescent="0.2">
      <c r="A580" s="36" t="s">
        <v>863</v>
      </c>
      <c r="B580" s="36">
        <v>2025020259</v>
      </c>
      <c r="C580" s="35">
        <v>45972</v>
      </c>
      <c r="D580" s="45" t="s">
        <v>6</v>
      </c>
      <c r="E580" s="36" t="s">
        <v>49</v>
      </c>
      <c r="F580" s="45">
        <v>2</v>
      </c>
      <c r="G580" s="45">
        <v>1</v>
      </c>
      <c r="H580" s="36" t="s">
        <v>44</v>
      </c>
      <c r="I580" s="36" t="s">
        <v>350</v>
      </c>
      <c r="J580" s="46" t="s">
        <v>197</v>
      </c>
      <c r="K580" s="47">
        <v>3</v>
      </c>
      <c r="L580" s="48">
        <v>0.15</v>
      </c>
      <c r="M580" s="49">
        <v>0.1</v>
      </c>
      <c r="N580" s="36">
        <v>2.7499999999999898</v>
      </c>
      <c r="O580" s="36">
        <v>3.2999999999999901</v>
      </c>
      <c r="P580" s="70">
        <v>2.7499999999999898</v>
      </c>
      <c r="Q580" s="36">
        <v>3.2999999999999901</v>
      </c>
      <c r="R580" s="50">
        <v>3.0614397205934614</v>
      </c>
      <c r="S580" s="50">
        <v>2.9898228396210929</v>
      </c>
      <c r="T580" s="50">
        <v>3.0614397205934614</v>
      </c>
      <c r="U580" s="50">
        <v>2.9898228396210929</v>
      </c>
      <c r="V580" s="50">
        <v>0.96</v>
      </c>
      <c r="W580" s="50">
        <v>0.96305398776725637</v>
      </c>
      <c r="X580" s="50">
        <v>0.91903720856615001</v>
      </c>
      <c r="Y580" s="50">
        <v>1.1070091304468874</v>
      </c>
      <c r="Z580" s="50">
        <v>0.97499999999999998</v>
      </c>
      <c r="AA580" s="51">
        <v>0.99</v>
      </c>
      <c r="AB580" s="51">
        <v>1.01</v>
      </c>
      <c r="AC580" s="51">
        <v>1</v>
      </c>
      <c r="AD580" s="51">
        <v>1</v>
      </c>
      <c r="AE580" s="51">
        <v>1</v>
      </c>
      <c r="AF580" s="51">
        <v>1</v>
      </c>
      <c r="AG580" s="52">
        <v>1</v>
      </c>
      <c r="AH580" s="52">
        <v>1</v>
      </c>
      <c r="AI580" s="53">
        <v>478</v>
      </c>
      <c r="AJ580" s="53">
        <v>436</v>
      </c>
      <c r="AK580" s="51">
        <v>3.0365085794037348</v>
      </c>
      <c r="AL580" s="51">
        <v>3.0402482505821937</v>
      </c>
      <c r="AM580" s="51">
        <v>2.8626627570791032</v>
      </c>
      <c r="AN580" s="51">
        <v>2.87</v>
      </c>
      <c r="AO580" s="51">
        <v>2.8110013047601683</v>
      </c>
      <c r="AP580" s="51">
        <v>2.8266126993407275</v>
      </c>
      <c r="AQ580" s="51">
        <v>2.7910961881521255</v>
      </c>
      <c r="AR580" s="67">
        <v>-0.05</v>
      </c>
      <c r="AS580" s="96"/>
      <c r="AT580" s="54">
        <v>2.6417659024168998</v>
      </c>
      <c r="AU580" s="54">
        <v>3.247591086900504</v>
      </c>
      <c r="AV580" s="55">
        <v>2.6917659024168996</v>
      </c>
      <c r="AW580" s="55">
        <v>3.1912442579888141</v>
      </c>
      <c r="AX580" s="56">
        <v>-0.10823409758308999</v>
      </c>
      <c r="AY580" s="56">
        <v>-5.2408913099486032E-2</v>
      </c>
      <c r="AZ580" s="56">
        <v>-0.16064301068257603</v>
      </c>
      <c r="BA580" s="56">
        <v>-5.5825184483603962E-2</v>
      </c>
      <c r="BB580" s="61">
        <v>150</v>
      </c>
      <c r="BC580" s="57">
        <v>-119</v>
      </c>
      <c r="BD580" s="57">
        <v>106</v>
      </c>
      <c r="BE580" s="57">
        <v>133</v>
      </c>
      <c r="BF580" s="95">
        <v>0.40026568963243137</v>
      </c>
      <c r="BG580" s="58">
        <v>0.54330957034869454</v>
      </c>
      <c r="BH580" s="58">
        <v>0.4843118132013573</v>
      </c>
      <c r="BI580" s="58">
        <v>0.42890320973609952</v>
      </c>
      <c r="BJ580" s="57">
        <v>140</v>
      </c>
      <c r="BK580" s="57">
        <v>-119</v>
      </c>
      <c r="BL580" s="57">
        <v>107</v>
      </c>
      <c r="BM580" s="57">
        <v>134</v>
      </c>
      <c r="BN580" s="58">
        <v>0.41673678853368357</v>
      </c>
      <c r="BO580" s="58">
        <v>0.54286656845319947</v>
      </c>
      <c r="BP580" s="58">
        <v>0.48325188502992544</v>
      </c>
      <c r="BQ580" s="58">
        <v>0.42749910435118266</v>
      </c>
      <c r="BR580" s="36">
        <v>2.4500000000000002</v>
      </c>
      <c r="BS580" s="36">
        <v>2.65</v>
      </c>
      <c r="BT580" s="36">
        <v>0.45940999999999999</v>
      </c>
      <c r="BU580" s="36">
        <v>0.59179999999999999</v>
      </c>
      <c r="BV580" s="36">
        <v>0.66141380273819494</v>
      </c>
      <c r="BW580" s="36">
        <v>0.69704999999999995</v>
      </c>
    </row>
    <row r="581" spans="1:75" s="36" customFormat="1" ht="16.75" customHeight="1" x14ac:dyDescent="0.2">
      <c r="A581" s="36" t="s">
        <v>864</v>
      </c>
      <c r="B581" s="36">
        <v>2025020259</v>
      </c>
      <c r="C581" s="35">
        <v>45972</v>
      </c>
      <c r="D581" s="45" t="s">
        <v>9</v>
      </c>
      <c r="E581" s="36" t="s">
        <v>42</v>
      </c>
      <c r="F581" s="45">
        <v>1</v>
      </c>
      <c r="G581" s="45">
        <v>2</v>
      </c>
      <c r="H581" s="36" t="s">
        <v>45</v>
      </c>
      <c r="I581" s="36" t="s">
        <v>344</v>
      </c>
      <c r="J581" s="46" t="s">
        <v>153</v>
      </c>
      <c r="K581" s="47">
        <v>3</v>
      </c>
      <c r="L581" s="48">
        <v>0.15</v>
      </c>
      <c r="M581" s="49">
        <v>0.1</v>
      </c>
      <c r="N581" s="36">
        <v>3.2999999999999901</v>
      </c>
      <c r="O581" s="36">
        <v>2.7499999999999898</v>
      </c>
      <c r="P581" s="70">
        <v>3.2999999999999901</v>
      </c>
      <c r="Q581" s="36">
        <v>2.7499999999999898</v>
      </c>
      <c r="R581" s="50">
        <v>3.399864006131474</v>
      </c>
      <c r="S581" s="50">
        <v>2.8639836003256116</v>
      </c>
      <c r="T581" s="50">
        <v>3.399864006131474</v>
      </c>
      <c r="U581" s="50">
        <v>2.8639836003256116</v>
      </c>
      <c r="V581" s="50">
        <v>1.0349999999999999</v>
      </c>
      <c r="W581" s="50">
        <v>1.0329456510400874</v>
      </c>
      <c r="X581" s="50">
        <v>0.95422091902636774</v>
      </c>
      <c r="Y581" s="50">
        <v>1.0121695264679116</v>
      </c>
      <c r="Z581" s="50">
        <v>0.995</v>
      </c>
      <c r="AA581" s="51">
        <v>0.99</v>
      </c>
      <c r="AB581" s="51">
        <v>1.02</v>
      </c>
      <c r="AC581" s="51">
        <v>1</v>
      </c>
      <c r="AD581" s="51">
        <v>1</v>
      </c>
      <c r="AE581" s="51">
        <v>1</v>
      </c>
      <c r="AF581" s="51">
        <v>1</v>
      </c>
      <c r="AG581" s="52">
        <v>1</v>
      </c>
      <c r="AH581" s="52">
        <v>1</v>
      </c>
      <c r="AI581" s="53">
        <v>492</v>
      </c>
      <c r="AJ581" s="53">
        <v>395</v>
      </c>
      <c r="AK581" s="51">
        <v>3.3210273913406625</v>
      </c>
      <c r="AL581" s="51">
        <v>3.32</v>
      </c>
      <c r="AM581" s="51">
        <v>2.75711162569845</v>
      </c>
      <c r="AN581" s="51">
        <v>2.7731424218925245</v>
      </c>
      <c r="AO581" s="51">
        <v>2.7430223893746</v>
      </c>
      <c r="AP581" s="51">
        <v>2.7590185833170073</v>
      </c>
      <c r="AQ581" s="51">
        <v>2.7433260675699578</v>
      </c>
      <c r="AR581" s="67">
        <v>0.05</v>
      </c>
      <c r="AS581" s="96"/>
      <c r="AT581" s="54">
        <v>3.247591086900504</v>
      </c>
      <c r="AU581" s="54">
        <v>2.6417659024168998</v>
      </c>
      <c r="AV581" s="55">
        <v>3.1912442579888141</v>
      </c>
      <c r="AW581" s="55">
        <v>2.6917659024168996</v>
      </c>
      <c r="AX581" s="56">
        <v>-5.2408913099486032E-2</v>
      </c>
      <c r="AY581" s="56">
        <v>-0.10823409758308999</v>
      </c>
      <c r="AZ581" s="56">
        <v>-0.16064301068257603</v>
      </c>
      <c r="BA581" s="56">
        <v>5.5825184483603962E-2</v>
      </c>
      <c r="BB581" s="61">
        <v>-150</v>
      </c>
      <c r="BC581" s="57">
        <v>119</v>
      </c>
      <c r="BD581" s="57">
        <v>-106</v>
      </c>
      <c r="BE581" s="57">
        <v>-133</v>
      </c>
      <c r="BF581" s="95">
        <v>0.59973431036756863</v>
      </c>
      <c r="BG581" s="58">
        <v>0.45669042965130541</v>
      </c>
      <c r="BH581" s="58">
        <v>0.5156881867986427</v>
      </c>
      <c r="BI581" s="58">
        <v>0.57109679026390048</v>
      </c>
      <c r="BJ581" s="57">
        <v>-140</v>
      </c>
      <c r="BK581" s="57">
        <v>119</v>
      </c>
      <c r="BL581" s="57">
        <v>-107</v>
      </c>
      <c r="BM581" s="57">
        <v>-134</v>
      </c>
      <c r="BN581" s="58">
        <v>0.58326321146631643</v>
      </c>
      <c r="BO581" s="58">
        <v>0.45713343154680047</v>
      </c>
      <c r="BP581" s="58">
        <v>0.51674811497007456</v>
      </c>
      <c r="BQ581" s="58">
        <v>0.57250089564881734</v>
      </c>
      <c r="BR581" s="36">
        <v>2.4500000000000002</v>
      </c>
      <c r="BS581" s="36">
        <v>2.7</v>
      </c>
      <c r="BT581" s="36">
        <v>0.45395000000000002</v>
      </c>
      <c r="BU581" s="36">
        <v>0.58459000000000005</v>
      </c>
      <c r="BV581" s="36">
        <v>0.65432831143247205</v>
      </c>
      <c r="BW581" s="36">
        <v>0.69116999999999995</v>
      </c>
    </row>
    <row r="582" spans="1:75" s="36" customFormat="1" ht="16.75" customHeight="1" x14ac:dyDescent="0.2">
      <c r="A582" s="36" t="s">
        <v>865</v>
      </c>
      <c r="B582" s="36">
        <v>2025020260</v>
      </c>
      <c r="C582" s="35">
        <v>45972</v>
      </c>
      <c r="D582" s="45" t="s">
        <v>6</v>
      </c>
      <c r="E582" s="36" t="s">
        <v>22</v>
      </c>
      <c r="F582" s="45">
        <v>1</v>
      </c>
      <c r="G582" s="45">
        <v>2</v>
      </c>
      <c r="H582" s="36" t="s">
        <v>36</v>
      </c>
      <c r="I582" s="36" t="s">
        <v>320</v>
      </c>
      <c r="J582" s="46" t="s">
        <v>151</v>
      </c>
      <c r="K582" s="47">
        <v>3</v>
      </c>
      <c r="L582" s="48">
        <v>0.15</v>
      </c>
      <c r="M582" s="49">
        <v>0.1</v>
      </c>
      <c r="N582" s="36">
        <v>2.6499999999999901</v>
      </c>
      <c r="O582" s="36">
        <v>3.0499999999999901</v>
      </c>
      <c r="P582" s="70">
        <v>2.6499999999999901</v>
      </c>
      <c r="Q582" s="36">
        <v>3.0499999999999901</v>
      </c>
      <c r="R582" s="50">
        <v>2.7658478204946571</v>
      </c>
      <c r="S582" s="50">
        <v>3.1504422054166143</v>
      </c>
      <c r="T582" s="50">
        <v>2.7658478204946571</v>
      </c>
      <c r="U582" s="50">
        <v>3.1504422054166143</v>
      </c>
      <c r="V582" s="50">
        <v>0.97</v>
      </c>
      <c r="W582" s="50">
        <v>0.95751047349149665</v>
      </c>
      <c r="X582" s="50">
        <v>1.015869284195968</v>
      </c>
      <c r="Y582" s="50">
        <v>0.94999519809012289</v>
      </c>
      <c r="Z582" s="50">
        <v>0.98</v>
      </c>
      <c r="AA582" s="51">
        <v>0.99</v>
      </c>
      <c r="AB582" s="51">
        <v>1</v>
      </c>
      <c r="AC582" s="51">
        <v>1</v>
      </c>
      <c r="AD582" s="51">
        <v>1</v>
      </c>
      <c r="AE582" s="51">
        <v>1</v>
      </c>
      <c r="AF582" s="51">
        <v>1</v>
      </c>
      <c r="AG582" s="52">
        <v>1</v>
      </c>
      <c r="AH582" s="52">
        <v>1</v>
      </c>
      <c r="AI582" s="53">
        <v>498</v>
      </c>
      <c r="AJ582" s="53">
        <v>417</v>
      </c>
      <c r="AK582" s="51">
        <v>2.677539414219293</v>
      </c>
      <c r="AL582" s="51">
        <v>2.6907856751605976</v>
      </c>
      <c r="AM582" s="51">
        <v>3.1779585242311303</v>
      </c>
      <c r="AN582" s="51">
        <v>3.1738310764089528</v>
      </c>
      <c r="AO582" s="51">
        <v>3.0616948399069663</v>
      </c>
      <c r="AP582" s="51">
        <v>3.0655556181171635</v>
      </c>
      <c r="AQ582" s="51">
        <v>3.1143993537465078</v>
      </c>
      <c r="AR582" s="67">
        <v>0</v>
      </c>
      <c r="AS582" s="96"/>
      <c r="AT582" s="54">
        <v>2.5728641823904246</v>
      </c>
      <c r="AU582" s="54">
        <v>3.0918043303889013</v>
      </c>
      <c r="AV582" s="55">
        <v>2.5728641823904246</v>
      </c>
      <c r="AW582" s="55">
        <v>3.0766390452235406</v>
      </c>
      <c r="AX582" s="56">
        <v>-7.713581760956556E-2</v>
      </c>
      <c r="AY582" s="56">
        <v>4.1804330388911293E-2</v>
      </c>
      <c r="AZ582" s="56">
        <v>-3.5331487220654267E-2</v>
      </c>
      <c r="BA582" s="56">
        <v>-0.11894014799847685</v>
      </c>
      <c r="BB582" s="61">
        <v>142</v>
      </c>
      <c r="BC582" s="57">
        <v>-102</v>
      </c>
      <c r="BD582" s="57">
        <v>127</v>
      </c>
      <c r="BE582" s="57">
        <v>156</v>
      </c>
      <c r="BF582" s="95">
        <v>0.41261225978174626</v>
      </c>
      <c r="BG582" s="58">
        <v>0.505113089102595</v>
      </c>
      <c r="BH582" s="58">
        <v>0.44114124782348207</v>
      </c>
      <c r="BI582" s="58">
        <v>0.39064068097747051</v>
      </c>
      <c r="BJ582" s="57">
        <v>141</v>
      </c>
      <c r="BK582" s="57">
        <v>-101</v>
      </c>
      <c r="BL582" s="57">
        <v>128</v>
      </c>
      <c r="BM582" s="57">
        <v>157</v>
      </c>
      <c r="BN582" s="58">
        <v>0.4149380480826908</v>
      </c>
      <c r="BO582" s="58">
        <v>0.50291892482876244</v>
      </c>
      <c r="BP582" s="58">
        <v>0.43895041540840873</v>
      </c>
      <c r="BQ582" s="58">
        <v>0.38889731435644648</v>
      </c>
      <c r="BR582" s="36">
        <v>2.4500000000000002</v>
      </c>
      <c r="BS582" s="36">
        <v>2.75</v>
      </c>
      <c r="BT582" s="36">
        <v>0.44213000000000002</v>
      </c>
      <c r="BU582" s="36">
        <v>0.57306999999999997</v>
      </c>
      <c r="BV582" s="36">
        <v>0.643104028728537</v>
      </c>
      <c r="BW582" s="36">
        <v>0.68196999999999997</v>
      </c>
    </row>
    <row r="583" spans="1:75" s="36" customFormat="1" ht="16.75" customHeight="1" x14ac:dyDescent="0.2">
      <c r="A583" s="36" t="s">
        <v>866</v>
      </c>
      <c r="B583" s="36">
        <v>2025020260</v>
      </c>
      <c r="C583" s="35">
        <v>45972</v>
      </c>
      <c r="D583" s="45" t="s">
        <v>9</v>
      </c>
      <c r="E583" s="36" t="s">
        <v>12</v>
      </c>
      <c r="F583" s="45">
        <v>2</v>
      </c>
      <c r="G583" s="45">
        <v>1</v>
      </c>
      <c r="H583" s="36" t="s">
        <v>38</v>
      </c>
      <c r="I583" s="36" t="s">
        <v>419</v>
      </c>
      <c r="J583" s="46" t="s">
        <v>186</v>
      </c>
      <c r="K583" s="47">
        <v>3</v>
      </c>
      <c r="L583" s="48">
        <v>0.15</v>
      </c>
      <c r="M583" s="49">
        <v>0.1</v>
      </c>
      <c r="N583" s="36">
        <v>3.0499999999999901</v>
      </c>
      <c r="O583" s="36">
        <v>2.6499999999999901</v>
      </c>
      <c r="P583" s="70">
        <v>3.0499999999999901</v>
      </c>
      <c r="Q583" s="36">
        <v>2.6499999999999901</v>
      </c>
      <c r="R583" s="50">
        <v>2.8253090254508635</v>
      </c>
      <c r="S583" s="50">
        <v>3.1799207598107828</v>
      </c>
      <c r="T583" s="50">
        <v>2.8253090254508635</v>
      </c>
      <c r="U583" s="50">
        <v>3.1799207598107828</v>
      </c>
      <c r="V583" s="50">
        <v>1.0449999999999999</v>
      </c>
      <c r="W583" s="50">
        <v>1.0398742800952707</v>
      </c>
      <c r="X583" s="50">
        <v>1.0593195080770434</v>
      </c>
      <c r="Y583" s="50">
        <v>0.89251313807309762</v>
      </c>
      <c r="Z583" s="50">
        <v>0.98499999999999999</v>
      </c>
      <c r="AA583" s="51">
        <v>1</v>
      </c>
      <c r="AB583" s="51">
        <v>1</v>
      </c>
      <c r="AC583" s="51">
        <v>1</v>
      </c>
      <c r="AD583" s="51">
        <v>1</v>
      </c>
      <c r="AE583" s="51">
        <v>1</v>
      </c>
      <c r="AF583" s="51">
        <v>1</v>
      </c>
      <c r="AG583" s="52">
        <v>1</v>
      </c>
      <c r="AH583" s="52">
        <v>1</v>
      </c>
      <c r="AI583" s="53">
        <v>475</v>
      </c>
      <c r="AJ583" s="53">
        <v>386</v>
      </c>
      <c r="AK583" s="51">
        <v>2.8499855942703687</v>
      </c>
      <c r="AL583" s="51">
        <v>2.86</v>
      </c>
      <c r="AM583" s="51">
        <v>3.047607852587904</v>
      </c>
      <c r="AN583" s="51">
        <v>3.0674547886713359</v>
      </c>
      <c r="AO583" s="51">
        <v>2.932499938332306</v>
      </c>
      <c r="AP583" s="51">
        <v>2.9624582398445032</v>
      </c>
      <c r="AQ583" s="51">
        <v>3.0018937347990855</v>
      </c>
      <c r="AR583" s="67">
        <v>0</v>
      </c>
      <c r="AS583" s="96"/>
      <c r="AT583" s="54">
        <v>3.0918043303889013</v>
      </c>
      <c r="AU583" s="54">
        <v>2.5728641823904246</v>
      </c>
      <c r="AV583" s="55">
        <v>3.0766390452235406</v>
      </c>
      <c r="AW583" s="55">
        <v>2.5728641823904246</v>
      </c>
      <c r="AX583" s="56">
        <v>4.1804330388911293E-2</v>
      </c>
      <c r="AY583" s="56">
        <v>-7.713581760956556E-2</v>
      </c>
      <c r="AZ583" s="56">
        <v>-3.5331487220654267E-2</v>
      </c>
      <c r="BA583" s="56">
        <v>0.11894014799847685</v>
      </c>
      <c r="BB583" s="61">
        <v>-142</v>
      </c>
      <c r="BC583" s="57">
        <v>102</v>
      </c>
      <c r="BD583" s="57">
        <v>-127</v>
      </c>
      <c r="BE583" s="57">
        <v>-156</v>
      </c>
      <c r="BF583" s="95">
        <v>0.58738774021825368</v>
      </c>
      <c r="BG583" s="58">
        <v>0.49488691089740505</v>
      </c>
      <c r="BH583" s="58">
        <v>0.55885875217651793</v>
      </c>
      <c r="BI583" s="58">
        <v>0.60935931902252949</v>
      </c>
      <c r="BJ583" s="57">
        <v>-141</v>
      </c>
      <c r="BK583" s="57">
        <v>101</v>
      </c>
      <c r="BL583" s="57">
        <v>-128</v>
      </c>
      <c r="BM583" s="57">
        <v>-157</v>
      </c>
      <c r="BN583" s="58">
        <v>0.58506195191730925</v>
      </c>
      <c r="BO583" s="58">
        <v>0.49708107517123756</v>
      </c>
      <c r="BP583" s="58">
        <v>0.56104958459159127</v>
      </c>
      <c r="BQ583" s="58">
        <v>0.61110268564355352</v>
      </c>
      <c r="BR583" s="36">
        <v>2.4500000000000002</v>
      </c>
      <c r="BS583" s="36">
        <v>2.8</v>
      </c>
      <c r="BT583" s="36">
        <v>0.43822</v>
      </c>
      <c r="BU583" s="36">
        <v>0.56467000000000001</v>
      </c>
      <c r="BV583" s="36">
        <v>0.63303811659192799</v>
      </c>
      <c r="BW583" s="36">
        <v>0.67266999999999999</v>
      </c>
    </row>
    <row r="584" spans="1:75" s="36" customFormat="1" ht="16.75" customHeight="1" x14ac:dyDescent="0.2">
      <c r="A584" s="36" t="s">
        <v>867</v>
      </c>
      <c r="B584" s="36">
        <v>2025020261</v>
      </c>
      <c r="C584" s="35">
        <v>45972</v>
      </c>
      <c r="D584" s="45" t="s">
        <v>6</v>
      </c>
      <c r="E584" s="36" t="s">
        <v>40</v>
      </c>
      <c r="F584" s="45">
        <v>2</v>
      </c>
      <c r="G584" s="45">
        <v>1</v>
      </c>
      <c r="H584" s="36" t="s">
        <v>44</v>
      </c>
      <c r="I584" s="36" t="s">
        <v>368</v>
      </c>
      <c r="J584" s="46" t="s">
        <v>183</v>
      </c>
      <c r="K584" s="47">
        <v>3</v>
      </c>
      <c r="L584" s="48">
        <v>0.15</v>
      </c>
      <c r="M584" s="49">
        <v>0.1</v>
      </c>
      <c r="N584" s="36">
        <v>2.6499999999999901</v>
      </c>
      <c r="O584" s="36">
        <v>3.4999999999999898</v>
      </c>
      <c r="P584" s="70">
        <v>2.6499999999999901</v>
      </c>
      <c r="Q584" s="36">
        <v>3.4999999999999898</v>
      </c>
      <c r="R584" s="50">
        <v>2.6948457903515157</v>
      </c>
      <c r="S584" s="50">
        <v>3.5707302413292092</v>
      </c>
      <c r="T584" s="50">
        <v>2.6948457903515157</v>
      </c>
      <c r="U584" s="50">
        <v>3.5707302413292092</v>
      </c>
      <c r="V584" s="50">
        <v>0.96</v>
      </c>
      <c r="W584" s="50">
        <v>0.96305398776725637</v>
      </c>
      <c r="X584" s="50">
        <v>1.0526635559721098</v>
      </c>
      <c r="Y584" s="50">
        <v>0.95851372636012622</v>
      </c>
      <c r="Z584" s="50">
        <v>0.99</v>
      </c>
      <c r="AA584" s="51">
        <v>0.98499999999999999</v>
      </c>
      <c r="AB584" s="51">
        <v>1</v>
      </c>
      <c r="AC584" s="51">
        <v>1</v>
      </c>
      <c r="AD584" s="51">
        <v>1</v>
      </c>
      <c r="AE584" s="51">
        <v>1</v>
      </c>
      <c r="AF584" s="51">
        <v>1</v>
      </c>
      <c r="AG584" s="52">
        <v>1</v>
      </c>
      <c r="AH584" s="52">
        <v>1</v>
      </c>
      <c r="AI584" s="53">
        <v>487</v>
      </c>
      <c r="AJ584" s="53">
        <v>445</v>
      </c>
      <c r="AK584" s="51">
        <v>2.72</v>
      </c>
      <c r="AL584" s="51">
        <v>2.7162268685527278</v>
      </c>
      <c r="AM584" s="51">
        <v>3.45</v>
      </c>
      <c r="AN584" s="51">
        <v>3.45</v>
      </c>
      <c r="AO584" s="51">
        <v>3.5955176986194539</v>
      </c>
      <c r="AP584" s="51">
        <v>3.5864434846639233</v>
      </c>
      <c r="AQ584" s="51">
        <v>3.4155000000000002</v>
      </c>
      <c r="AR584" s="67">
        <v>0</v>
      </c>
      <c r="AS584" s="96"/>
      <c r="AT584" s="54">
        <v>2.6262598206582362</v>
      </c>
      <c r="AU584" s="54">
        <v>3.3883867595164165</v>
      </c>
      <c r="AV584" s="55">
        <v>2.6262598206582362</v>
      </c>
      <c r="AW584" s="55">
        <v>3.3816612244292727</v>
      </c>
      <c r="AX584" s="56">
        <v>-2.3740179341753986E-2</v>
      </c>
      <c r="AY584" s="56">
        <v>-0.11161324048357324</v>
      </c>
      <c r="AZ584" s="56">
        <v>-0.13535341982532723</v>
      </c>
      <c r="BA584" s="56">
        <v>8.7873061141819253E-2</v>
      </c>
      <c r="BB584" s="61">
        <v>165</v>
      </c>
      <c r="BC584" s="57">
        <v>-129</v>
      </c>
      <c r="BD584" s="57">
        <v>-102</v>
      </c>
      <c r="BE584" s="57">
        <v>123</v>
      </c>
      <c r="BF584" s="95">
        <v>0.37787804042156425</v>
      </c>
      <c r="BG584" s="58">
        <v>0.56304390852238595</v>
      </c>
      <c r="BH584" s="58">
        <v>0.50608180668915403</v>
      </c>
      <c r="BI584" s="58">
        <v>0.44772168509959476</v>
      </c>
      <c r="BJ584" s="57">
        <v>164</v>
      </c>
      <c r="BK584" s="57">
        <v>-128</v>
      </c>
      <c r="BL584" s="57">
        <v>-102</v>
      </c>
      <c r="BM584" s="57">
        <v>124</v>
      </c>
      <c r="BN584" s="58">
        <v>0.37883550352306483</v>
      </c>
      <c r="BO584" s="58">
        <v>0.5617728383259305</v>
      </c>
      <c r="BP584" s="58">
        <v>0.50474381280144165</v>
      </c>
      <c r="BQ584" s="58">
        <v>0.4466252045847583</v>
      </c>
      <c r="BR584" s="36">
        <v>2.4500000000000002</v>
      </c>
      <c r="BS584" s="36">
        <v>2.85</v>
      </c>
      <c r="BT584" s="36">
        <v>0.42853999999999998</v>
      </c>
      <c r="BU584" s="36">
        <v>0.55737999999999999</v>
      </c>
      <c r="BV584" s="36">
        <v>0.62615709535364406</v>
      </c>
      <c r="BW584" s="36">
        <v>0.66722000000000004</v>
      </c>
    </row>
    <row r="585" spans="1:75" s="36" customFormat="1" ht="16.75" customHeight="1" x14ac:dyDescent="0.2">
      <c r="A585" s="36" t="s">
        <v>868</v>
      </c>
      <c r="B585" s="36">
        <v>2025020261</v>
      </c>
      <c r="C585" s="35">
        <v>45972</v>
      </c>
      <c r="D585" s="45" t="s">
        <v>9</v>
      </c>
      <c r="E585" s="36" t="s">
        <v>33</v>
      </c>
      <c r="F585" s="45">
        <v>1</v>
      </c>
      <c r="G585" s="45">
        <v>2</v>
      </c>
      <c r="H585" s="36" t="s">
        <v>45</v>
      </c>
      <c r="I585" s="36" t="s">
        <v>356</v>
      </c>
      <c r="J585" s="46" t="s">
        <v>169</v>
      </c>
      <c r="K585" s="47">
        <v>3</v>
      </c>
      <c r="L585" s="48">
        <v>0.15</v>
      </c>
      <c r="M585" s="49">
        <v>0.1</v>
      </c>
      <c r="N585" s="36">
        <v>3.4999999999999898</v>
      </c>
      <c r="O585" s="36">
        <v>2.6499999999999901</v>
      </c>
      <c r="P585" s="70">
        <v>3.4999999999999898</v>
      </c>
      <c r="Q585" s="36">
        <v>2.6499999999999901</v>
      </c>
      <c r="R585" s="50">
        <v>2.9761686516897847</v>
      </c>
      <c r="S585" s="50">
        <v>3.1764324639458388</v>
      </c>
      <c r="T585" s="50">
        <v>2.9761686516897847</v>
      </c>
      <c r="U585" s="50">
        <v>3.1764324639458388</v>
      </c>
      <c r="V585" s="50">
        <v>1.0349999999999999</v>
      </c>
      <c r="W585" s="50">
        <v>1.0329456510400874</v>
      </c>
      <c r="X585" s="50">
        <v>1.1500000000000001</v>
      </c>
      <c r="Y585" s="50">
        <v>0.90666666666666673</v>
      </c>
      <c r="Z585" s="50">
        <v>0.97</v>
      </c>
      <c r="AA585" s="51">
        <v>1</v>
      </c>
      <c r="AB585" s="51">
        <v>1</v>
      </c>
      <c r="AC585" s="51">
        <v>1</v>
      </c>
      <c r="AD585" s="51">
        <v>1</v>
      </c>
      <c r="AE585" s="51">
        <v>1</v>
      </c>
      <c r="AF585" s="51">
        <v>1</v>
      </c>
      <c r="AG585" s="52">
        <v>1</v>
      </c>
      <c r="AH585" s="52">
        <v>1</v>
      </c>
      <c r="AI585" s="53">
        <v>499</v>
      </c>
      <c r="AJ585" s="53">
        <v>394</v>
      </c>
      <c r="AK585" s="51">
        <v>2.8755411790803787</v>
      </c>
      <c r="AL585" s="51">
        <v>2.89</v>
      </c>
      <c r="AM585" s="51">
        <v>3.1579906679163292</v>
      </c>
      <c r="AN585" s="51">
        <v>3.1607569373207558</v>
      </c>
      <c r="AO585" s="51">
        <v>2.9734493951110417</v>
      </c>
      <c r="AP585" s="51">
        <v>2.9896029093485046</v>
      </c>
      <c r="AQ585" s="51">
        <v>3.0632509478788394</v>
      </c>
      <c r="AR585" s="67">
        <v>0</v>
      </c>
      <c r="AS585" s="96"/>
      <c r="AT585" s="54">
        <v>3.3883867595164165</v>
      </c>
      <c r="AU585" s="54">
        <v>2.6262598206582362</v>
      </c>
      <c r="AV585" s="55">
        <v>3.3816612244292727</v>
      </c>
      <c r="AW585" s="55">
        <v>2.6262598206582362</v>
      </c>
      <c r="AX585" s="56">
        <v>-0.11161324048357324</v>
      </c>
      <c r="AY585" s="56">
        <v>-2.3740179341753986E-2</v>
      </c>
      <c r="AZ585" s="56">
        <v>-0.13535341982532723</v>
      </c>
      <c r="BA585" s="56">
        <v>-8.7873061141819253E-2</v>
      </c>
      <c r="BB585" s="61">
        <v>-165</v>
      </c>
      <c r="BC585" s="57">
        <v>129</v>
      </c>
      <c r="BD585" s="57">
        <v>102</v>
      </c>
      <c r="BE585" s="57">
        <v>-123</v>
      </c>
      <c r="BF585" s="95">
        <v>0.62212195957843575</v>
      </c>
      <c r="BG585" s="58">
        <v>0.43695609147761405</v>
      </c>
      <c r="BH585" s="58">
        <v>0.49391819331084597</v>
      </c>
      <c r="BI585" s="58">
        <v>0.55227831490040524</v>
      </c>
      <c r="BJ585" s="57">
        <v>-164</v>
      </c>
      <c r="BK585" s="57">
        <v>128</v>
      </c>
      <c r="BL585" s="57">
        <v>102</v>
      </c>
      <c r="BM585" s="57">
        <v>-124</v>
      </c>
      <c r="BN585" s="58">
        <v>0.62116449647693517</v>
      </c>
      <c r="BO585" s="58">
        <v>0.4382271616740695</v>
      </c>
      <c r="BP585" s="58">
        <v>0.49525618719855835</v>
      </c>
      <c r="BQ585" s="58">
        <v>0.5533747954152417</v>
      </c>
      <c r="BR585" s="36">
        <v>2.4500000000000002</v>
      </c>
      <c r="BS585" s="36">
        <v>2.9</v>
      </c>
      <c r="BT585" s="36">
        <v>0.42310999999999999</v>
      </c>
      <c r="BU585" s="36">
        <v>0.54859000000000002</v>
      </c>
      <c r="BV585" s="36">
        <v>0.61727408774318404</v>
      </c>
      <c r="BW585" s="36">
        <v>0.65986</v>
      </c>
    </row>
    <row r="586" spans="1:75" s="36" customFormat="1" ht="16.75" customHeight="1" x14ac:dyDescent="0.2">
      <c r="A586" s="36" t="s">
        <v>869</v>
      </c>
      <c r="B586" s="36">
        <v>2025020262</v>
      </c>
      <c r="C586" s="35">
        <v>45972</v>
      </c>
      <c r="D586" s="45" t="s">
        <v>6</v>
      </c>
      <c r="E586" s="36" t="s">
        <v>48</v>
      </c>
      <c r="F586" s="45">
        <v>1</v>
      </c>
      <c r="G586" s="45">
        <v>1</v>
      </c>
      <c r="H586" s="36" t="s">
        <v>46</v>
      </c>
      <c r="I586" s="36" t="s">
        <v>449</v>
      </c>
      <c r="J586" s="46" t="s">
        <v>146</v>
      </c>
      <c r="K586" s="47">
        <v>3</v>
      </c>
      <c r="L586" s="48">
        <v>0.15</v>
      </c>
      <c r="M586" s="49">
        <v>0.1</v>
      </c>
      <c r="N586" s="36">
        <v>2.69999999999999</v>
      </c>
      <c r="O586" s="36">
        <v>4.0499999999999901</v>
      </c>
      <c r="P586" s="70">
        <v>2.69999999999999</v>
      </c>
      <c r="Q586" s="36">
        <v>4.0499999999999901</v>
      </c>
      <c r="R586" s="50">
        <v>3.0787387468393534</v>
      </c>
      <c r="S586" s="50">
        <v>3.4064361455500074</v>
      </c>
      <c r="T586" s="50">
        <v>3.0787387468393534</v>
      </c>
      <c r="U586" s="50">
        <v>3.4064361455500074</v>
      </c>
      <c r="V586" s="50">
        <v>0.95</v>
      </c>
      <c r="W586" s="50">
        <v>0.95302926576458757</v>
      </c>
      <c r="X586" s="50">
        <v>0.9202052135363753</v>
      </c>
      <c r="Y586" s="50">
        <v>1.1682708663120493</v>
      </c>
      <c r="Z586" s="50">
        <v>0.97</v>
      </c>
      <c r="AA586" s="51">
        <v>0.98499999999999999</v>
      </c>
      <c r="AB586" s="51">
        <v>1.01</v>
      </c>
      <c r="AC586" s="51">
        <v>1</v>
      </c>
      <c r="AD586" s="51">
        <v>1</v>
      </c>
      <c r="AE586" s="51">
        <v>1</v>
      </c>
      <c r="AF586" s="51">
        <v>1</v>
      </c>
      <c r="AG586" s="52">
        <v>1</v>
      </c>
      <c r="AH586" s="52">
        <v>1</v>
      </c>
      <c r="AI586" s="53">
        <v>503</v>
      </c>
      <c r="AJ586" s="53">
        <v>461</v>
      </c>
      <c r="AK586" s="51">
        <v>3.3</v>
      </c>
      <c r="AL586" s="51">
        <v>3.29</v>
      </c>
      <c r="AM586" s="51">
        <v>3.23</v>
      </c>
      <c r="AN586" s="51">
        <v>3.25</v>
      </c>
      <c r="AO586" s="51">
        <v>3.2642891920071166</v>
      </c>
      <c r="AP586" s="51">
        <v>3.2702822723835752</v>
      </c>
      <c r="AQ586" s="51">
        <v>3.1330999999999998</v>
      </c>
      <c r="AR586" s="67">
        <v>0.03</v>
      </c>
      <c r="AS586" s="96"/>
      <c r="AT586" s="54">
        <v>2.8715706942699879</v>
      </c>
      <c r="AU586" s="54">
        <v>3.84436434795093</v>
      </c>
      <c r="AV586" s="55">
        <v>2.8415706942699881</v>
      </c>
      <c r="AW586" s="55">
        <v>3.8786328102054268</v>
      </c>
      <c r="AX586" s="56">
        <v>0.17157069426999794</v>
      </c>
      <c r="AY586" s="56">
        <v>-0.20563565204906009</v>
      </c>
      <c r="AZ586" s="56">
        <v>-3.4064957779062155E-2</v>
      </c>
      <c r="BA586" s="56">
        <v>0.37720634631905803</v>
      </c>
      <c r="BB586" s="61">
        <v>180</v>
      </c>
      <c r="BC586" s="57">
        <v>-200</v>
      </c>
      <c r="BD586" s="57">
        <v>-166</v>
      </c>
      <c r="BE586" s="57">
        <v>-124</v>
      </c>
      <c r="BF586" s="95">
        <v>0.35754385578178294</v>
      </c>
      <c r="BG586" s="58">
        <v>0.66631956480425103</v>
      </c>
      <c r="BH586" s="58">
        <v>0.62430083375165657</v>
      </c>
      <c r="BI586" s="58">
        <v>0.55448637954590729</v>
      </c>
      <c r="BJ586" s="57">
        <v>187</v>
      </c>
      <c r="BK586" s="57">
        <v>-202</v>
      </c>
      <c r="BL586" s="57">
        <v>-168</v>
      </c>
      <c r="BM586" s="57">
        <v>-126</v>
      </c>
      <c r="BN586" s="58">
        <v>0.34822265636009131</v>
      </c>
      <c r="BO586" s="58">
        <v>0.66882067960360003</v>
      </c>
      <c r="BP586" s="58">
        <v>0.62693384032291855</v>
      </c>
      <c r="BQ586" s="58">
        <v>0.556556725953956</v>
      </c>
      <c r="BR586" s="36">
        <v>2.4500000000000002</v>
      </c>
      <c r="BS586" s="36">
        <v>2.95</v>
      </c>
      <c r="BT586" s="36">
        <v>0.41510999999999998</v>
      </c>
      <c r="BU586" s="36">
        <v>0.53798000000000001</v>
      </c>
      <c r="BV586" s="36">
        <v>0.60598346437180295</v>
      </c>
      <c r="BW586" s="36">
        <v>0.6502</v>
      </c>
    </row>
    <row r="587" spans="1:75" s="36" customFormat="1" ht="16.75" customHeight="1" x14ac:dyDescent="0.2">
      <c r="A587" s="36" t="s">
        <v>870</v>
      </c>
      <c r="B587" s="36">
        <v>2025020262</v>
      </c>
      <c r="C587" s="35">
        <v>45972</v>
      </c>
      <c r="D587" s="45" t="s">
        <v>9</v>
      </c>
      <c r="E587" s="36" t="s">
        <v>24</v>
      </c>
      <c r="F587" s="45">
        <v>1</v>
      </c>
      <c r="G587" s="45">
        <v>1</v>
      </c>
      <c r="H587" s="36" t="s">
        <v>47</v>
      </c>
      <c r="I587" s="36" t="s">
        <v>364</v>
      </c>
      <c r="J587" s="46" t="s">
        <v>158</v>
      </c>
      <c r="K587" s="47">
        <v>3</v>
      </c>
      <c r="L587" s="48">
        <v>0.15</v>
      </c>
      <c r="M587" s="49">
        <v>0.1</v>
      </c>
      <c r="N587" s="36">
        <v>4.0499999999999901</v>
      </c>
      <c r="O587" s="36">
        <v>2.69999999999999</v>
      </c>
      <c r="P587" s="70">
        <v>4.0499999999999901</v>
      </c>
      <c r="Q587" s="36">
        <v>2.69999999999999</v>
      </c>
      <c r="R587" s="50">
        <v>3.6596635258545063</v>
      </c>
      <c r="S587" s="50">
        <v>2.6147406054065714</v>
      </c>
      <c r="T587" s="50">
        <v>3.6596635258545063</v>
      </c>
      <c r="U587" s="50">
        <v>2.6147406054065714</v>
      </c>
      <c r="V587" s="50">
        <v>1.048</v>
      </c>
      <c r="W587" s="50">
        <v>1.0491546019013618</v>
      </c>
      <c r="X587" s="50">
        <v>1.0766666666666667</v>
      </c>
      <c r="Y587" s="50">
        <v>1.0999999999999999</v>
      </c>
      <c r="Z587" s="50">
        <v>1</v>
      </c>
      <c r="AA587" s="51">
        <v>1</v>
      </c>
      <c r="AB587" s="51">
        <v>1</v>
      </c>
      <c r="AC587" s="51">
        <v>1</v>
      </c>
      <c r="AD587" s="51">
        <v>1</v>
      </c>
      <c r="AE587" s="51">
        <v>1</v>
      </c>
      <c r="AF587" s="51">
        <v>1</v>
      </c>
      <c r="AG587" s="52">
        <v>1</v>
      </c>
      <c r="AH587" s="52">
        <v>1</v>
      </c>
      <c r="AI587" s="53">
        <v>500</v>
      </c>
      <c r="AJ587" s="53">
        <v>440</v>
      </c>
      <c r="AK587" s="51">
        <v>3.504812598936148</v>
      </c>
      <c r="AL587" s="51">
        <v>3.52</v>
      </c>
      <c r="AM587" s="51">
        <v>2.7606156406091258</v>
      </c>
      <c r="AN587" s="51">
        <v>2.75</v>
      </c>
      <c r="AO587" s="51">
        <v>2.7541530866805641</v>
      </c>
      <c r="AP587" s="51">
        <v>2.7332412144894649</v>
      </c>
      <c r="AQ587" s="51">
        <v>2.7606156406091258</v>
      </c>
      <c r="AR587" s="67">
        <v>-0.03</v>
      </c>
      <c r="AS587" s="96"/>
      <c r="AT587" s="54">
        <v>3.84436434795093</v>
      </c>
      <c r="AU587" s="54">
        <v>2.8715706942699879</v>
      </c>
      <c r="AV587" s="55">
        <v>3.8786328102054268</v>
      </c>
      <c r="AW587" s="55">
        <v>2.8415706942699881</v>
      </c>
      <c r="AX587" s="56">
        <v>-0.20563565204906009</v>
      </c>
      <c r="AY587" s="56">
        <v>0.17157069426999794</v>
      </c>
      <c r="AZ587" s="56">
        <v>-3.4064957779062155E-2</v>
      </c>
      <c r="BA587" s="56">
        <v>-0.37720634631905803</v>
      </c>
      <c r="BB587" s="61">
        <v>-180</v>
      </c>
      <c r="BC587" s="57">
        <v>200</v>
      </c>
      <c r="BD587" s="57">
        <v>166</v>
      </c>
      <c r="BE587" s="57">
        <v>124</v>
      </c>
      <c r="BF587" s="95">
        <v>0.64245614421821706</v>
      </c>
      <c r="BG587" s="58">
        <v>0.33368043519574891</v>
      </c>
      <c r="BH587" s="58">
        <v>0.37569916624834343</v>
      </c>
      <c r="BI587" s="58">
        <v>0.44551362045409271</v>
      </c>
      <c r="BJ587" s="57">
        <v>-187</v>
      </c>
      <c r="BK587" s="57">
        <v>202</v>
      </c>
      <c r="BL587" s="57">
        <v>168</v>
      </c>
      <c r="BM587" s="57">
        <v>126</v>
      </c>
      <c r="BN587" s="58">
        <v>0.65177734363990869</v>
      </c>
      <c r="BO587" s="58">
        <v>0.33117932039639991</v>
      </c>
      <c r="BP587" s="58">
        <v>0.3730661596770814</v>
      </c>
      <c r="BQ587" s="58">
        <v>0.443443274046044</v>
      </c>
      <c r="BR587" s="36">
        <v>2.4500000000000002</v>
      </c>
      <c r="BS587" s="36">
        <v>3</v>
      </c>
      <c r="BT587" s="36">
        <v>0.40637000000000001</v>
      </c>
      <c r="BU587" s="36">
        <v>0.53142999999999996</v>
      </c>
      <c r="BV587" s="36">
        <v>0.599733667377639</v>
      </c>
      <c r="BW587" s="36">
        <v>0.64532</v>
      </c>
    </row>
    <row r="588" spans="1:75" s="36" customFormat="1" ht="16.75" customHeight="1" x14ac:dyDescent="0.2">
      <c r="A588" s="36" t="s">
        <v>871</v>
      </c>
      <c r="B588" s="36">
        <v>2025020264</v>
      </c>
      <c r="C588" s="35">
        <v>45972</v>
      </c>
      <c r="D588" s="45" t="s">
        <v>6</v>
      </c>
      <c r="E588" s="36" t="s">
        <v>32</v>
      </c>
      <c r="F588" s="45">
        <v>0</v>
      </c>
      <c r="G588" s="45">
        <v>1</v>
      </c>
      <c r="H588" s="36" t="s">
        <v>26</v>
      </c>
      <c r="I588" s="36" t="s">
        <v>417</v>
      </c>
      <c r="J588" s="46" t="s">
        <v>227</v>
      </c>
      <c r="K588" s="47">
        <v>3</v>
      </c>
      <c r="L588" s="48">
        <v>0.15</v>
      </c>
      <c r="M588" s="49">
        <v>0.1</v>
      </c>
      <c r="N588" s="36">
        <v>2.9999999999999898</v>
      </c>
      <c r="O588" s="36">
        <v>3.0999999999999899</v>
      </c>
      <c r="P588" s="70">
        <v>2.9999999999999898</v>
      </c>
      <c r="Q588" s="36">
        <v>3.0999999999999899</v>
      </c>
      <c r="R588" s="50">
        <v>3.0404101313645922</v>
      </c>
      <c r="S588" s="50">
        <v>3.3434017396980757</v>
      </c>
      <c r="T588" s="50">
        <v>3.0404101313645922</v>
      </c>
      <c r="U588" s="50">
        <v>3.3434017396980757</v>
      </c>
      <c r="V588" s="50">
        <v>0.95</v>
      </c>
      <c r="W588" s="50">
        <v>0.92554174501717079</v>
      </c>
      <c r="X588" s="50">
        <v>1.0660880420083736</v>
      </c>
      <c r="Y588" s="50">
        <v>0.88207091676748339</v>
      </c>
      <c r="Z588" s="50">
        <v>0.99</v>
      </c>
      <c r="AA588" s="51">
        <v>1</v>
      </c>
      <c r="AB588" s="51">
        <v>1</v>
      </c>
      <c r="AC588" s="51">
        <v>1</v>
      </c>
      <c r="AD588" s="51">
        <v>1</v>
      </c>
      <c r="AE588" s="51">
        <v>1</v>
      </c>
      <c r="AF588" s="51">
        <v>1</v>
      </c>
      <c r="AG588" s="52">
        <v>1</v>
      </c>
      <c r="AH588" s="52">
        <v>1</v>
      </c>
      <c r="AI588" s="53">
        <v>508</v>
      </c>
      <c r="AJ588" s="53">
        <v>466</v>
      </c>
      <c r="AK588" s="51">
        <v>3.0460514569966906</v>
      </c>
      <c r="AL588" s="51">
        <v>3.0452052581518756</v>
      </c>
      <c r="AM588" s="51">
        <v>3.2184333849993276</v>
      </c>
      <c r="AN588" s="51">
        <v>3.2371786382041399</v>
      </c>
      <c r="AO588" s="51">
        <v>3.2127785476760162</v>
      </c>
      <c r="AP588" s="51">
        <v>3.2273569238697779</v>
      </c>
      <c r="AQ588" s="51">
        <v>3.1862490511493342</v>
      </c>
      <c r="AR588" s="67">
        <v>-0.05</v>
      </c>
      <c r="AS588" s="96"/>
      <c r="AT588" s="54">
        <v>3.0349910819640376</v>
      </c>
      <c r="AU588" s="54">
        <v>2.9715122776498917</v>
      </c>
      <c r="AV588" s="55">
        <v>3.0849910819640374</v>
      </c>
      <c r="AW588" s="55">
        <v>2.9841294197564374</v>
      </c>
      <c r="AX588" s="56">
        <v>3.4991081964047765E-2</v>
      </c>
      <c r="AY588" s="56">
        <v>-0.1284877223500982</v>
      </c>
      <c r="AZ588" s="56">
        <v>-9.3496640386050434E-2</v>
      </c>
      <c r="BA588" s="56">
        <v>0.16347880431414596</v>
      </c>
      <c r="BB588" s="61">
        <v>-106</v>
      </c>
      <c r="BC588" s="57">
        <v>-129</v>
      </c>
      <c r="BD588" s="57">
        <v>-103</v>
      </c>
      <c r="BE588" s="57">
        <v>123</v>
      </c>
      <c r="BF588" s="95">
        <v>0.51563731756049358</v>
      </c>
      <c r="BG588" s="58">
        <v>0.56295774712580637</v>
      </c>
      <c r="BH588" s="58">
        <v>0.50666002112595954</v>
      </c>
      <c r="BI588" s="58">
        <v>0.44883840341989889</v>
      </c>
      <c r="BJ588" s="57">
        <v>-108</v>
      </c>
      <c r="BK588" s="57">
        <v>-134</v>
      </c>
      <c r="BL588" s="57">
        <v>-107</v>
      </c>
      <c r="BM588" s="57">
        <v>118</v>
      </c>
      <c r="BN588" s="58">
        <v>0.52029702228778829</v>
      </c>
      <c r="BO588" s="58">
        <v>0.57181964519788875</v>
      </c>
      <c r="BP588" s="58">
        <v>0.51700765840122431</v>
      </c>
      <c r="BQ588" s="58">
        <v>0.45833685860686413</v>
      </c>
      <c r="BR588" s="36">
        <v>2.4500000000000002</v>
      </c>
      <c r="BS588" s="36">
        <v>3.05</v>
      </c>
      <c r="BT588" s="36">
        <v>0.39851999999999999</v>
      </c>
      <c r="BU588" s="36">
        <v>0.52559999999999996</v>
      </c>
      <c r="BV588" s="36">
        <v>0.59228541485897102</v>
      </c>
      <c r="BW588" s="36">
        <v>0.63819000000000004</v>
      </c>
    </row>
    <row r="589" spans="1:75" s="36" customFormat="1" ht="16.75" customHeight="1" x14ac:dyDescent="0.2">
      <c r="A589" s="36" t="s">
        <v>872</v>
      </c>
      <c r="B589" s="36">
        <v>2025020264</v>
      </c>
      <c r="C589" s="35">
        <v>45972</v>
      </c>
      <c r="D589" s="45" t="s">
        <v>9</v>
      </c>
      <c r="E589" s="36" t="s">
        <v>13</v>
      </c>
      <c r="F589" s="45">
        <v>1</v>
      </c>
      <c r="G589" s="45">
        <v>0</v>
      </c>
      <c r="H589" s="36" t="s">
        <v>27</v>
      </c>
      <c r="I589" s="36" t="s">
        <v>544</v>
      </c>
      <c r="J589" s="46" t="s">
        <v>542</v>
      </c>
      <c r="K589" s="47">
        <v>3</v>
      </c>
      <c r="L589" s="48">
        <v>0.15</v>
      </c>
      <c r="M589" s="49">
        <v>0.1</v>
      </c>
      <c r="N589" s="36">
        <v>3.0999999999999899</v>
      </c>
      <c r="O589" s="36">
        <v>2.9999999999999898</v>
      </c>
      <c r="P589" s="70">
        <v>3.0999999999999899</v>
      </c>
      <c r="Q589" s="36">
        <v>2.9999999999999898</v>
      </c>
      <c r="R589" s="50">
        <v>2.7214727608365727</v>
      </c>
      <c r="S589" s="50">
        <v>3.1923409006144263</v>
      </c>
      <c r="T589" s="50">
        <v>2.7214727608365727</v>
      </c>
      <c r="U589" s="50">
        <v>3.1923409006144263</v>
      </c>
      <c r="V589" s="50">
        <v>1.05</v>
      </c>
      <c r="W589" s="50">
        <v>1.0725047827848808</v>
      </c>
      <c r="X589" s="50">
        <v>1.0728111283331092</v>
      </c>
      <c r="Y589" s="50">
        <v>1.0153504856655635</v>
      </c>
      <c r="Z589" s="50">
        <v>1</v>
      </c>
      <c r="AA589" s="51">
        <v>0.99</v>
      </c>
      <c r="AB589" s="51">
        <v>1</v>
      </c>
      <c r="AC589" s="51">
        <v>1</v>
      </c>
      <c r="AD589" s="51">
        <v>1</v>
      </c>
      <c r="AE589" s="51">
        <v>1</v>
      </c>
      <c r="AF589" s="51">
        <v>1</v>
      </c>
      <c r="AG589" s="52">
        <v>1</v>
      </c>
      <c r="AH589" s="52">
        <v>1</v>
      </c>
      <c r="AI589" s="53">
        <v>494</v>
      </c>
      <c r="AJ589" s="53">
        <v>452</v>
      </c>
      <c r="AK589" s="51">
        <v>2.6462127503024502</v>
      </c>
      <c r="AL589" s="51">
        <v>2.6575017518825685</v>
      </c>
      <c r="AM589" s="51">
        <v>3.1982641260251206</v>
      </c>
      <c r="AN589" s="51">
        <v>3.1973756422135162</v>
      </c>
      <c r="AO589" s="51">
        <v>3.3814852799358985</v>
      </c>
      <c r="AP589" s="51">
        <v>3.3531136230376775</v>
      </c>
      <c r="AQ589" s="51">
        <v>3.1982641260251206</v>
      </c>
      <c r="AR589" s="67">
        <v>0.05</v>
      </c>
      <c r="AS589" s="96"/>
      <c r="AT589" s="54">
        <v>2.9715122776498917</v>
      </c>
      <c r="AU589" s="54">
        <v>3.0349910819640376</v>
      </c>
      <c r="AV589" s="55">
        <v>2.9841294197564374</v>
      </c>
      <c r="AW589" s="55">
        <v>3.0849910819640374</v>
      </c>
      <c r="AX589" s="56">
        <v>-0.1284877223500982</v>
      </c>
      <c r="AY589" s="56">
        <v>3.4991081964047765E-2</v>
      </c>
      <c r="AZ589" s="56">
        <v>-9.3496640386050434E-2</v>
      </c>
      <c r="BA589" s="56">
        <v>-0.16347880431414596</v>
      </c>
      <c r="BB589" s="61">
        <v>106</v>
      </c>
      <c r="BC589" s="57">
        <v>129</v>
      </c>
      <c r="BD589" s="57">
        <v>103</v>
      </c>
      <c r="BE589" s="57">
        <v>-123</v>
      </c>
      <c r="BF589" s="95">
        <v>0.48436268243950642</v>
      </c>
      <c r="BG589" s="58">
        <v>0.43704225287419363</v>
      </c>
      <c r="BH589" s="58">
        <v>0.49333997887404046</v>
      </c>
      <c r="BI589" s="58">
        <v>0.55116159658010111</v>
      </c>
      <c r="BJ589" s="57">
        <v>108</v>
      </c>
      <c r="BK589" s="57">
        <v>134</v>
      </c>
      <c r="BL589" s="57">
        <v>107</v>
      </c>
      <c r="BM589" s="57">
        <v>-118</v>
      </c>
      <c r="BN589" s="58">
        <v>0.47970297771221171</v>
      </c>
      <c r="BO589" s="58">
        <v>0.42818035480211125</v>
      </c>
      <c r="BP589" s="58">
        <v>0.48299234159877569</v>
      </c>
      <c r="BQ589" s="58">
        <v>0.54166314139313587</v>
      </c>
      <c r="BR589" s="36">
        <v>2.4500000000000002</v>
      </c>
      <c r="BS589" s="36">
        <v>3.1</v>
      </c>
      <c r="BT589" s="36">
        <v>0.39184000000000002</v>
      </c>
      <c r="BU589" s="36">
        <v>0.51278000000000001</v>
      </c>
      <c r="BV589" s="36">
        <v>0.57994322487248195</v>
      </c>
      <c r="BW589" s="36">
        <v>0.62858999999999998</v>
      </c>
    </row>
    <row r="590" spans="1:75" s="36" customFormat="1" ht="16.75" customHeight="1" x14ac:dyDescent="0.2">
      <c r="A590" s="36" t="s">
        <v>873</v>
      </c>
      <c r="B590" s="36">
        <v>2025020263</v>
      </c>
      <c r="C590" s="35">
        <v>45972</v>
      </c>
      <c r="D590" s="45" t="s">
        <v>6</v>
      </c>
      <c r="E590" s="36" t="s">
        <v>16</v>
      </c>
      <c r="F590" s="45">
        <v>1</v>
      </c>
      <c r="G590" s="45">
        <v>1</v>
      </c>
      <c r="H590" s="36" t="s">
        <v>46</v>
      </c>
      <c r="I590" s="36" t="s">
        <v>316</v>
      </c>
      <c r="J590" s="46" t="s">
        <v>199</v>
      </c>
      <c r="K590" s="47">
        <v>3</v>
      </c>
      <c r="L590" s="48">
        <v>0.15</v>
      </c>
      <c r="M590" s="49">
        <v>0.1</v>
      </c>
      <c r="N590" s="36">
        <v>3.0499999999999901</v>
      </c>
      <c r="O590" s="36">
        <v>2.8999999999999901</v>
      </c>
      <c r="P590" s="70">
        <v>3.0499999999999901</v>
      </c>
      <c r="Q590" s="36">
        <v>2.8999999999999901</v>
      </c>
      <c r="R590" s="50">
        <v>3.1420768586670484</v>
      </c>
      <c r="S590" s="50">
        <v>3.0544054846549309</v>
      </c>
      <c r="T590" s="50">
        <v>3.1420768586670484</v>
      </c>
      <c r="U590" s="50">
        <v>3.0544054846549309</v>
      </c>
      <c r="V590" s="50">
        <v>0.95</v>
      </c>
      <c r="W590" s="50">
        <v>0.95302926576458757</v>
      </c>
      <c r="X590" s="50">
        <v>1.0396416980872958</v>
      </c>
      <c r="Y590" s="50">
        <v>0.94065581651285157</v>
      </c>
      <c r="Z590" s="50">
        <v>0.96689205374015352</v>
      </c>
      <c r="AA590" s="51">
        <v>1</v>
      </c>
      <c r="AB590" s="51">
        <v>1</v>
      </c>
      <c r="AC590" s="51">
        <v>1</v>
      </c>
      <c r="AD590" s="51">
        <v>1</v>
      </c>
      <c r="AE590" s="51">
        <v>1</v>
      </c>
      <c r="AF590" s="51">
        <v>1</v>
      </c>
      <c r="AG590" s="52">
        <v>1</v>
      </c>
      <c r="AH590" s="52">
        <v>1</v>
      </c>
      <c r="AI590" s="53">
        <v>502</v>
      </c>
      <c r="AJ590" s="53">
        <v>418</v>
      </c>
      <c r="AK590" s="51">
        <v>3.045468739812434</v>
      </c>
      <c r="AL590" s="51">
        <v>3.059959957640626</v>
      </c>
      <c r="AM590" s="51">
        <v>2.7929071599345261</v>
      </c>
      <c r="AN590" s="51">
        <v>2.8321319086425869</v>
      </c>
      <c r="AO590" s="51">
        <v>2.7776488465400218</v>
      </c>
      <c r="AP590" s="51">
        <v>2.8039935783609975</v>
      </c>
      <c r="AQ590" s="51">
        <v>2.7004397397746733</v>
      </c>
      <c r="AR590" s="67">
        <v>0</v>
      </c>
      <c r="AS590" s="96"/>
      <c r="AT590" s="54">
        <v>2.9468263820301224</v>
      </c>
      <c r="AU590" s="54">
        <v>2.6488026310974351</v>
      </c>
      <c r="AV590" s="55">
        <v>2.9468263820301224</v>
      </c>
      <c r="AW590" s="55">
        <v>2.6517208682674709</v>
      </c>
      <c r="AX590" s="56">
        <v>-0.10317361796986768</v>
      </c>
      <c r="AY590" s="56">
        <v>-0.25119736890255506</v>
      </c>
      <c r="AZ590" s="56">
        <v>-0.35437098687242274</v>
      </c>
      <c r="BA590" s="56">
        <v>0.14802375093268738</v>
      </c>
      <c r="BB590" s="61">
        <v>-123</v>
      </c>
      <c r="BC590" s="57">
        <v>102</v>
      </c>
      <c r="BD590" s="57">
        <v>132</v>
      </c>
      <c r="BE590" s="57">
        <v>162</v>
      </c>
      <c r="BF590" s="95">
        <v>0.55183444086539746</v>
      </c>
      <c r="BG590" s="58">
        <v>0.4954972876352528</v>
      </c>
      <c r="BH590" s="58">
        <v>0.43078630226461223</v>
      </c>
      <c r="BI590" s="58">
        <v>0.38181076275772119</v>
      </c>
      <c r="BJ590" s="57">
        <v>-123</v>
      </c>
      <c r="BK590" s="57">
        <v>102</v>
      </c>
      <c r="BL590" s="57">
        <v>132</v>
      </c>
      <c r="BM590" s="57">
        <v>162</v>
      </c>
      <c r="BN590" s="58">
        <v>0.55144402849122598</v>
      </c>
      <c r="BO590" s="58">
        <v>0.49597720487354346</v>
      </c>
      <c r="BP590" s="58">
        <v>0.43130879848276493</v>
      </c>
      <c r="BQ590" s="58">
        <v>0.38226176878833018</v>
      </c>
      <c r="BR590" s="36">
        <v>2.4500000000000002</v>
      </c>
      <c r="BS590" s="36">
        <v>3.15</v>
      </c>
      <c r="BT590" s="36">
        <v>0.38507000000000002</v>
      </c>
      <c r="BU590" s="36">
        <v>0.50371999999999995</v>
      </c>
      <c r="BV590" s="36">
        <v>0.56873172328918697</v>
      </c>
      <c r="BW590" s="36">
        <v>0.61802999999999997</v>
      </c>
    </row>
    <row r="591" spans="1:75" s="36" customFormat="1" ht="16.75" customHeight="1" x14ac:dyDescent="0.2">
      <c r="A591" s="36" t="s">
        <v>874</v>
      </c>
      <c r="B591" s="36">
        <v>2025020263</v>
      </c>
      <c r="C591" s="35">
        <v>45972</v>
      </c>
      <c r="D591" s="45" t="s">
        <v>9</v>
      </c>
      <c r="E591" s="36" t="s">
        <v>23</v>
      </c>
      <c r="F591" s="45">
        <v>1</v>
      </c>
      <c r="G591" s="45">
        <v>1</v>
      </c>
      <c r="H591" s="36" t="s">
        <v>47</v>
      </c>
      <c r="I591" s="36" t="s">
        <v>370</v>
      </c>
      <c r="J591" s="46" t="s">
        <v>193</v>
      </c>
      <c r="K591" s="47">
        <v>3</v>
      </c>
      <c r="L591" s="48">
        <v>0.15</v>
      </c>
      <c r="M591" s="49">
        <v>0.1</v>
      </c>
      <c r="N591" s="36">
        <v>2.8999999999999901</v>
      </c>
      <c r="O591" s="36">
        <v>3.0499999999999901</v>
      </c>
      <c r="P591" s="70">
        <v>2.8999999999999901</v>
      </c>
      <c r="Q591" s="36">
        <v>3.0499999999999901</v>
      </c>
      <c r="R591" s="50">
        <v>3.0707557394469069</v>
      </c>
      <c r="S591" s="50">
        <v>3.2500420236891938</v>
      </c>
      <c r="T591" s="50">
        <v>3.0707557394469069</v>
      </c>
      <c r="U591" s="50">
        <v>3.2500420236891938</v>
      </c>
      <c r="V591" s="50">
        <v>1.048</v>
      </c>
      <c r="W591" s="50">
        <v>1.0491546019013618</v>
      </c>
      <c r="X591" s="50">
        <v>0.9309690533115087</v>
      </c>
      <c r="Y591" s="50">
        <v>1.0151562466041446</v>
      </c>
      <c r="Z591" s="50">
        <v>0.97</v>
      </c>
      <c r="AA591" s="51">
        <v>0.995</v>
      </c>
      <c r="AB591" s="51">
        <v>1.01</v>
      </c>
      <c r="AC591" s="51">
        <v>1</v>
      </c>
      <c r="AD591" s="51">
        <v>1</v>
      </c>
      <c r="AE591" s="51">
        <v>1</v>
      </c>
      <c r="AF591" s="51">
        <v>1</v>
      </c>
      <c r="AG591" s="52">
        <v>1</v>
      </c>
      <c r="AH591" s="52">
        <v>1</v>
      </c>
      <c r="AI591" s="53">
        <v>501</v>
      </c>
      <c r="AJ591" s="53">
        <v>360</v>
      </c>
      <c r="AK591" s="51">
        <v>2.8219674495385547</v>
      </c>
      <c r="AL591" s="51">
        <v>2.8592856930248076</v>
      </c>
      <c r="AM591" s="51">
        <v>3.1189250942618871</v>
      </c>
      <c r="AN591" s="51">
        <v>3.1385926336759833</v>
      </c>
      <c r="AO591" s="51">
        <v>2.9448809379576213</v>
      </c>
      <c r="AP591" s="51">
        <v>2.9760299117107554</v>
      </c>
      <c r="AQ591" s="51">
        <v>3.0253573414340305</v>
      </c>
      <c r="AR591" s="67">
        <v>0</v>
      </c>
      <c r="AS591" s="96"/>
      <c r="AT591" s="54">
        <v>2.6488026310974351</v>
      </c>
      <c r="AU591" s="54">
        <v>2.9468263820301224</v>
      </c>
      <c r="AV591" s="55">
        <v>2.6517208682674709</v>
      </c>
      <c r="AW591" s="55">
        <v>2.9468263820301224</v>
      </c>
      <c r="AX591" s="56">
        <v>-0.25119736890255506</v>
      </c>
      <c r="AY591" s="56">
        <v>-0.10317361796986768</v>
      </c>
      <c r="AZ591" s="56">
        <v>-0.35437098687242274</v>
      </c>
      <c r="BA591" s="56">
        <v>-0.14802375093268738</v>
      </c>
      <c r="BB591" s="61">
        <v>123</v>
      </c>
      <c r="BC591" s="57">
        <v>-102</v>
      </c>
      <c r="BD591" s="57">
        <v>-132</v>
      </c>
      <c r="BE591" s="57">
        <v>-162</v>
      </c>
      <c r="BF591" s="95">
        <v>0.44816555913460254</v>
      </c>
      <c r="BG591" s="58">
        <v>0.5045027123647472</v>
      </c>
      <c r="BH591" s="58">
        <v>0.56921369773538777</v>
      </c>
      <c r="BI591" s="58">
        <v>0.61818923724227881</v>
      </c>
      <c r="BJ591" s="57">
        <v>123</v>
      </c>
      <c r="BK591" s="57">
        <v>-102</v>
      </c>
      <c r="BL591" s="57">
        <v>-132</v>
      </c>
      <c r="BM591" s="57">
        <v>-162</v>
      </c>
      <c r="BN591" s="58">
        <v>0.44855597150877402</v>
      </c>
      <c r="BO591" s="58">
        <v>0.50402279512645654</v>
      </c>
      <c r="BP591" s="58">
        <v>0.56869120151723507</v>
      </c>
      <c r="BQ591" s="58">
        <v>0.61773823121166982</v>
      </c>
      <c r="BR591" s="36">
        <v>2.4500000000000002</v>
      </c>
      <c r="BS591" s="36">
        <v>3.2</v>
      </c>
      <c r="BT591" s="36">
        <v>0.37798999999999999</v>
      </c>
      <c r="BU591" s="36">
        <v>0.49757000000000001</v>
      </c>
      <c r="BV591" s="36">
        <v>0.56211166090512599</v>
      </c>
      <c r="BW591" s="36">
        <v>0.61238999999999999</v>
      </c>
    </row>
    <row r="592" spans="1:75" s="36" customFormat="1" ht="16.75" customHeight="1" x14ac:dyDescent="0.2">
      <c r="A592" s="36" t="s">
        <v>876</v>
      </c>
      <c r="B592" s="36">
        <v>2025020265</v>
      </c>
      <c r="C592" s="35">
        <v>45973</v>
      </c>
      <c r="D592" s="45" t="s">
        <v>6</v>
      </c>
      <c r="E592" s="36" t="s">
        <v>20</v>
      </c>
      <c r="F592" s="45">
        <v>1</v>
      </c>
      <c r="G592" s="45">
        <v>2</v>
      </c>
      <c r="H592" s="36" t="s">
        <v>36</v>
      </c>
      <c r="I592" s="36" t="s">
        <v>334</v>
      </c>
      <c r="J592" s="46" t="s">
        <v>177</v>
      </c>
      <c r="K592" s="47">
        <v>3</v>
      </c>
      <c r="L592" s="48">
        <v>0.15</v>
      </c>
      <c r="M592" s="49">
        <v>0.1</v>
      </c>
      <c r="N592" s="36">
        <v>2.7999999999999901</v>
      </c>
      <c r="O592" s="36">
        <v>2.8999999999999901</v>
      </c>
      <c r="P592" s="70">
        <v>2.7999999999999901</v>
      </c>
      <c r="Q592" s="36">
        <v>2.8999999999999901</v>
      </c>
      <c r="R592" s="50">
        <v>3.047024631399665</v>
      </c>
      <c r="S592" s="50">
        <v>2.7844228203100698</v>
      </c>
      <c r="T592" s="50">
        <v>3.047024631399665</v>
      </c>
      <c r="U592" s="50">
        <v>2.7844228203100698</v>
      </c>
      <c r="V592" s="50">
        <v>0.97</v>
      </c>
      <c r="W592" s="50">
        <v>0.95751047349149665</v>
      </c>
      <c r="X592" s="50">
        <v>0.94227463371000952</v>
      </c>
      <c r="Y592" s="50">
        <v>1.0715085204704369</v>
      </c>
      <c r="Z592" s="50">
        <v>0.9736774565034757</v>
      </c>
      <c r="AA592" s="51">
        <v>1</v>
      </c>
      <c r="AB592" s="51">
        <v>1</v>
      </c>
      <c r="AC592" s="51">
        <v>1</v>
      </c>
      <c r="AD592" s="51">
        <v>1</v>
      </c>
      <c r="AE592" s="51">
        <v>1</v>
      </c>
      <c r="AF592" s="51">
        <v>1</v>
      </c>
      <c r="AG592" s="52">
        <v>1</v>
      </c>
      <c r="AH592" s="52">
        <v>1</v>
      </c>
      <c r="AI592" s="53">
        <v>505</v>
      </c>
      <c r="AJ592" s="53">
        <v>463</v>
      </c>
      <c r="AK592" s="51">
        <v>2.97</v>
      </c>
      <c r="AL592" s="51">
        <v>2.9815536947099499</v>
      </c>
      <c r="AM592" s="51">
        <v>2.8750426552204447</v>
      </c>
      <c r="AN592" s="51">
        <v>2.8614496799838882</v>
      </c>
      <c r="AO592" s="51">
        <v>2.808324340095993</v>
      </c>
      <c r="AP592" s="51">
        <v>2.7937451485080551</v>
      </c>
      <c r="AQ592" s="51">
        <v>2.7993642198740418</v>
      </c>
      <c r="AR592" s="67">
        <v>0.03</v>
      </c>
      <c r="AS592" s="96"/>
      <c r="AT592" s="54">
        <v>2.7948190736118868</v>
      </c>
      <c r="AU592" s="54">
        <v>2.979141149858298</v>
      </c>
      <c r="AV592" s="55">
        <v>2.7648190736118869</v>
      </c>
      <c r="AW592" s="55">
        <v>2.9943813271903852</v>
      </c>
      <c r="AX592" s="56">
        <v>-5.1809263881033019E-3</v>
      </c>
      <c r="AY592" s="56">
        <v>7.9141149858307891E-2</v>
      </c>
      <c r="AZ592" s="56">
        <v>7.3960223470204589E-2</v>
      </c>
      <c r="BA592" s="56">
        <v>-8.4322076246411193E-2</v>
      </c>
      <c r="BB592" s="61">
        <v>115</v>
      </c>
      <c r="BC592" s="57">
        <v>-111</v>
      </c>
      <c r="BD592" s="57">
        <v>116</v>
      </c>
      <c r="BE592" s="57">
        <v>143</v>
      </c>
      <c r="BF592" s="95">
        <v>0.46607097849562001</v>
      </c>
      <c r="BG592" s="58">
        <v>0.52498977094941335</v>
      </c>
      <c r="BH592" s="58">
        <v>0.46400613128819956</v>
      </c>
      <c r="BI592" s="58">
        <v>0.41122033226025789</v>
      </c>
      <c r="BJ592" s="57">
        <v>117</v>
      </c>
      <c r="BK592" s="57">
        <v>-110</v>
      </c>
      <c r="BL592" s="57">
        <v>117</v>
      </c>
      <c r="BM592" s="57">
        <v>144</v>
      </c>
      <c r="BN592" s="58">
        <v>0.4603949668714738</v>
      </c>
      <c r="BO592" s="58">
        <v>0.522676823724054</v>
      </c>
      <c r="BP592" s="58">
        <v>0.46169874122422083</v>
      </c>
      <c r="BQ592" s="58">
        <v>0.40939972257795532</v>
      </c>
      <c r="BR592" s="36">
        <v>2.4500000000000002</v>
      </c>
      <c r="BS592" s="36">
        <v>3.25</v>
      </c>
      <c r="BT592" s="36">
        <v>0.37102000000000002</v>
      </c>
      <c r="BU592" s="36">
        <v>0.48954999999999999</v>
      </c>
      <c r="BV592" s="36">
        <v>0.55398386311941905</v>
      </c>
      <c r="BW592" s="36">
        <v>0.60585999999999995</v>
      </c>
    </row>
    <row r="593" spans="1:75" s="36" customFormat="1" ht="16.75" customHeight="1" x14ac:dyDescent="0.2">
      <c r="A593" s="36" t="s">
        <v>877</v>
      </c>
      <c r="B593" s="36">
        <v>2025020265</v>
      </c>
      <c r="C593" s="35">
        <v>45973</v>
      </c>
      <c r="D593" s="45" t="s">
        <v>9</v>
      </c>
      <c r="E593" s="36" t="s">
        <v>41</v>
      </c>
      <c r="F593" s="45">
        <v>2</v>
      </c>
      <c r="G593" s="45">
        <v>1</v>
      </c>
      <c r="H593" s="36" t="s">
        <v>38</v>
      </c>
      <c r="I593" s="36" t="s">
        <v>332</v>
      </c>
      <c r="J593" s="46" t="s">
        <v>187</v>
      </c>
      <c r="K593" s="47">
        <v>3</v>
      </c>
      <c r="L593" s="48">
        <v>0.15</v>
      </c>
      <c r="M593" s="49">
        <v>0.1</v>
      </c>
      <c r="N593" s="36">
        <v>2.8999999999999901</v>
      </c>
      <c r="O593" s="36">
        <v>2.7999999999999901</v>
      </c>
      <c r="P593" s="70">
        <v>2.8999999999999901</v>
      </c>
      <c r="Q593" s="36">
        <v>2.7999999999999901</v>
      </c>
      <c r="R593" s="50">
        <v>2.9886771874062181</v>
      </c>
      <c r="S593" s="50">
        <v>3.0451421407882537</v>
      </c>
      <c r="T593" s="50">
        <v>2.9886771874062181</v>
      </c>
      <c r="U593" s="50">
        <v>3.0451421407882537</v>
      </c>
      <c r="V593" s="50">
        <v>1.0449999999999999</v>
      </c>
      <c r="W593" s="50">
        <v>1.0398742800952707</v>
      </c>
      <c r="X593" s="50">
        <v>0.95834755174014818</v>
      </c>
      <c r="Y593" s="50">
        <v>0.9900000000000001</v>
      </c>
      <c r="Z593" s="50">
        <v>0.97</v>
      </c>
      <c r="AA593" s="51">
        <v>0.96</v>
      </c>
      <c r="AB593" s="51">
        <v>1.05</v>
      </c>
      <c r="AC593" s="51">
        <v>1</v>
      </c>
      <c r="AD593" s="51">
        <v>1</v>
      </c>
      <c r="AE593" s="51">
        <v>1</v>
      </c>
      <c r="AF593" s="51">
        <v>1</v>
      </c>
      <c r="AG593" s="52">
        <v>1</v>
      </c>
      <c r="AH593" s="52">
        <v>1</v>
      </c>
      <c r="AI593" s="53">
        <v>479</v>
      </c>
      <c r="AJ593" s="53">
        <v>437</v>
      </c>
      <c r="AK593" s="51">
        <v>3.2145255614113108</v>
      </c>
      <c r="AL593" s="51">
        <v>3.1806483053105468</v>
      </c>
      <c r="AM593" s="51">
        <v>2.8268239011300285</v>
      </c>
      <c r="AN593" s="51">
        <v>2.8595716370787621</v>
      </c>
      <c r="AO593" s="51">
        <v>2.7218436223317353</v>
      </c>
      <c r="AP593" s="51">
        <v>2.7566352604666662</v>
      </c>
      <c r="AQ593" s="51">
        <v>2.7420191840961277</v>
      </c>
      <c r="AR593" s="67">
        <v>-0.03</v>
      </c>
      <c r="AS593" s="96"/>
      <c r="AT593" s="54">
        <v>2.979141149858298</v>
      </c>
      <c r="AU593" s="54">
        <v>2.7948190736118868</v>
      </c>
      <c r="AV593" s="55">
        <v>2.9943813271903852</v>
      </c>
      <c r="AW593" s="55">
        <v>2.7648190736118869</v>
      </c>
      <c r="AX593" s="56">
        <v>7.9141149858307891E-2</v>
      </c>
      <c r="AY593" s="56">
        <v>-5.1809263881033019E-3</v>
      </c>
      <c r="AZ593" s="56">
        <v>7.3960223470204589E-2</v>
      </c>
      <c r="BA593" s="56">
        <v>8.4322076246411193E-2</v>
      </c>
      <c r="BB593" s="61">
        <v>-115</v>
      </c>
      <c r="BC593" s="57">
        <v>111</v>
      </c>
      <c r="BD593" s="57">
        <v>-116</v>
      </c>
      <c r="BE593" s="57">
        <v>-143</v>
      </c>
      <c r="BF593" s="95">
        <v>0.53392902150437993</v>
      </c>
      <c r="BG593" s="58">
        <v>0.47501022905058665</v>
      </c>
      <c r="BH593" s="58">
        <v>0.53599386871180044</v>
      </c>
      <c r="BI593" s="58">
        <v>0.58877966773974211</v>
      </c>
      <c r="BJ593" s="57">
        <v>-117</v>
      </c>
      <c r="BK593" s="57">
        <v>110</v>
      </c>
      <c r="BL593" s="57">
        <v>-117</v>
      </c>
      <c r="BM593" s="57">
        <v>-144</v>
      </c>
      <c r="BN593" s="58">
        <v>0.53960503312852626</v>
      </c>
      <c r="BO593" s="58">
        <v>0.477323176275946</v>
      </c>
      <c r="BP593" s="58">
        <v>0.53830125877577917</v>
      </c>
      <c r="BQ593" s="58">
        <v>0.59060027742204468</v>
      </c>
      <c r="BR593" s="36">
        <v>2.4500000000000002</v>
      </c>
      <c r="BS593" s="36">
        <v>3.3</v>
      </c>
      <c r="BT593" s="36">
        <v>0.36353999999999997</v>
      </c>
      <c r="BU593" s="36">
        <v>0.47855999999999999</v>
      </c>
      <c r="BV593" s="36">
        <v>0.54065412641925004</v>
      </c>
      <c r="BW593" s="36">
        <v>0.59340999999999999</v>
      </c>
    </row>
    <row r="594" spans="1:75" s="36" customFormat="1" ht="16.75" customHeight="1" x14ac:dyDescent="0.2">
      <c r="A594" s="36" t="s">
        <v>878</v>
      </c>
      <c r="B594" s="36">
        <v>2025020266</v>
      </c>
      <c r="C594" s="35">
        <v>45973</v>
      </c>
      <c r="D594" s="45" t="s">
        <v>6</v>
      </c>
      <c r="E594" s="36" t="s">
        <v>17</v>
      </c>
      <c r="F594" s="45">
        <v>1</v>
      </c>
      <c r="G594" s="45">
        <v>2</v>
      </c>
      <c r="H594" s="36" t="s">
        <v>36</v>
      </c>
      <c r="I594" s="36" t="s">
        <v>429</v>
      </c>
      <c r="J594" s="46" t="s">
        <v>163</v>
      </c>
      <c r="K594" s="47">
        <v>3</v>
      </c>
      <c r="L594" s="48">
        <v>0.15</v>
      </c>
      <c r="M594" s="49">
        <v>0.1</v>
      </c>
      <c r="N594" s="36">
        <v>2.8499999999999899</v>
      </c>
      <c r="O594" s="36">
        <v>2.7499999999999898</v>
      </c>
      <c r="P594" s="70">
        <v>2.8499999999999899</v>
      </c>
      <c r="Q594" s="36">
        <v>2.7499999999999898</v>
      </c>
      <c r="R594" s="50">
        <v>2.9183984552961726</v>
      </c>
      <c r="S594" s="50">
        <v>3.0308631125312457</v>
      </c>
      <c r="T594" s="50">
        <v>2.9183984552961726</v>
      </c>
      <c r="U594" s="50">
        <v>3.0308631125312457</v>
      </c>
      <c r="V594" s="50">
        <v>0.97</v>
      </c>
      <c r="W594" s="50">
        <v>0.95751047349149665</v>
      </c>
      <c r="X594" s="50">
        <v>1.02</v>
      </c>
      <c r="Y594" s="50">
        <v>0.89934073472528908</v>
      </c>
      <c r="Z594" s="50">
        <v>0.98</v>
      </c>
      <c r="AA594" s="51">
        <v>0.97</v>
      </c>
      <c r="AB594" s="51">
        <v>1.01</v>
      </c>
      <c r="AC594" s="51">
        <v>1</v>
      </c>
      <c r="AD594" s="51">
        <v>1</v>
      </c>
      <c r="AE594" s="51">
        <v>1</v>
      </c>
      <c r="AF594" s="51">
        <v>1</v>
      </c>
      <c r="AG594" s="52">
        <v>1</v>
      </c>
      <c r="AH594" s="52">
        <v>1</v>
      </c>
      <c r="AI594" s="53">
        <v>509</v>
      </c>
      <c r="AJ594" s="53">
        <v>467</v>
      </c>
      <c r="AK594" s="51">
        <v>3.1170238795443397</v>
      </c>
      <c r="AL594" s="51">
        <v>3.0872300659071144</v>
      </c>
      <c r="AM594" s="51">
        <v>2.9909085625669407</v>
      </c>
      <c r="AN594" s="51">
        <v>2.996901745061586</v>
      </c>
      <c r="AO594" s="51">
        <v>2.7923833178205868</v>
      </c>
      <c r="AP594" s="51">
        <v>2.8190626976895916</v>
      </c>
      <c r="AQ594" s="51">
        <v>2.9310903913156019</v>
      </c>
      <c r="AR594" s="67">
        <v>0</v>
      </c>
      <c r="AS594" s="96"/>
      <c r="AT594" s="54">
        <v>2.9911647772361714</v>
      </c>
      <c r="AU594" s="54">
        <v>2.754395723326204</v>
      </c>
      <c r="AV594" s="55">
        <v>2.9911647772361714</v>
      </c>
      <c r="AW594" s="55">
        <v>2.7408854257333291</v>
      </c>
      <c r="AX594" s="56">
        <v>0.14116477723618148</v>
      </c>
      <c r="AY594" s="56">
        <v>4.3957233262141848E-3</v>
      </c>
      <c r="AZ594" s="56">
        <v>0.14556050056239567</v>
      </c>
      <c r="BA594" s="56">
        <v>0.1367690539099673</v>
      </c>
      <c r="BB594" s="61">
        <v>-117</v>
      </c>
      <c r="BC594" s="57">
        <v>-108</v>
      </c>
      <c r="BD594" s="57">
        <v>118</v>
      </c>
      <c r="BE594" s="57">
        <v>146</v>
      </c>
      <c r="BF594" s="95">
        <v>0.54019074502784337</v>
      </c>
      <c r="BG594" s="58">
        <v>0.52021190804937001</v>
      </c>
      <c r="BH594" s="58">
        <v>0.45889485659827334</v>
      </c>
      <c r="BI594" s="58">
        <v>0.40689640391568282</v>
      </c>
      <c r="BJ594" s="57">
        <v>-119</v>
      </c>
      <c r="BK594" s="57">
        <v>-108</v>
      </c>
      <c r="BL594" s="57">
        <v>119</v>
      </c>
      <c r="BM594" s="57">
        <v>147</v>
      </c>
      <c r="BN594" s="58">
        <v>0.54293394743339463</v>
      </c>
      <c r="BO594" s="58">
        <v>0.51807263823273086</v>
      </c>
      <c r="BP594" s="58">
        <v>0.45635475993163666</v>
      </c>
      <c r="BQ594" s="58">
        <v>0.4045513050371683</v>
      </c>
      <c r="BR594" s="36">
        <v>2.4500000000000002</v>
      </c>
      <c r="BS594" s="36">
        <v>3.35</v>
      </c>
      <c r="BT594" s="36">
        <v>0.35865000000000002</v>
      </c>
      <c r="BU594" s="36">
        <v>0.47166000000000002</v>
      </c>
      <c r="BV594" s="36">
        <v>0.534289403928498</v>
      </c>
      <c r="BW594" s="36">
        <v>0.58887999999999996</v>
      </c>
    </row>
    <row r="595" spans="1:75" s="36" customFormat="1" ht="16.75" customHeight="1" x14ac:dyDescent="0.2">
      <c r="A595" s="36" t="s">
        <v>879</v>
      </c>
      <c r="B595" s="36">
        <v>2025020266</v>
      </c>
      <c r="C595" s="35">
        <v>45973</v>
      </c>
      <c r="D595" s="45" t="s">
        <v>9</v>
      </c>
      <c r="E595" s="36" t="s">
        <v>43</v>
      </c>
      <c r="F595" s="45">
        <v>2</v>
      </c>
      <c r="G595" s="45">
        <v>1</v>
      </c>
      <c r="H595" s="36" t="s">
        <v>38</v>
      </c>
      <c r="I595" s="36" t="s">
        <v>413</v>
      </c>
      <c r="J595" s="46" t="s">
        <v>180</v>
      </c>
      <c r="K595" s="47">
        <v>3</v>
      </c>
      <c r="L595" s="48">
        <v>0.15</v>
      </c>
      <c r="M595" s="49">
        <v>0.1</v>
      </c>
      <c r="N595" s="36">
        <v>2.7499999999999898</v>
      </c>
      <c r="O595" s="36">
        <v>2.8499999999999899</v>
      </c>
      <c r="P595" s="70">
        <v>2.7499999999999898</v>
      </c>
      <c r="Q595" s="36">
        <v>2.8499999999999899</v>
      </c>
      <c r="R595" s="50">
        <v>2.6799242981502971</v>
      </c>
      <c r="S595" s="50">
        <v>2.9831529678268462</v>
      </c>
      <c r="T595" s="50">
        <v>2.6799242981502971</v>
      </c>
      <c r="U595" s="50">
        <v>2.9831529678268462</v>
      </c>
      <c r="V595" s="50">
        <v>1.0449999999999999</v>
      </c>
      <c r="W595" s="50">
        <v>1.0398742800952707</v>
      </c>
      <c r="X595" s="50">
        <v>0.99696952085564694</v>
      </c>
      <c r="Y595" s="50">
        <v>1.0390079598481132</v>
      </c>
      <c r="Z595" s="50">
        <v>0.99</v>
      </c>
      <c r="AA595" s="51">
        <v>0.99</v>
      </c>
      <c r="AB595" s="51">
        <v>1.01</v>
      </c>
      <c r="AC595" s="51">
        <v>1</v>
      </c>
      <c r="AD595" s="51">
        <v>1</v>
      </c>
      <c r="AE595" s="51">
        <v>1</v>
      </c>
      <c r="AF595" s="51">
        <v>1</v>
      </c>
      <c r="AG595" s="52">
        <v>1</v>
      </c>
      <c r="AH595" s="52">
        <v>1</v>
      </c>
      <c r="AI595" s="53">
        <v>465</v>
      </c>
      <c r="AJ595" s="53">
        <v>406</v>
      </c>
      <c r="AK595" s="51">
        <v>2.6980222041758672</v>
      </c>
      <c r="AL595" s="51">
        <v>2.6953075182720316</v>
      </c>
      <c r="AM595" s="51">
        <v>3.06</v>
      </c>
      <c r="AN595" s="51">
        <v>3.0484729451740269</v>
      </c>
      <c r="AO595" s="51">
        <v>3.1146639542105179</v>
      </c>
      <c r="AP595" s="51">
        <v>3.0904625768012268</v>
      </c>
      <c r="AQ595" s="51">
        <v>3.0293999999999999</v>
      </c>
      <c r="AR595" s="67">
        <v>0</v>
      </c>
      <c r="AS595" s="96"/>
      <c r="AT595" s="54">
        <v>2.754395723326204</v>
      </c>
      <c r="AU595" s="54">
        <v>2.9911647772361714</v>
      </c>
      <c r="AV595" s="55">
        <v>2.7408854257333291</v>
      </c>
      <c r="AW595" s="55">
        <v>2.9911647772361714</v>
      </c>
      <c r="AX595" s="56">
        <v>4.3957233262141848E-3</v>
      </c>
      <c r="AY595" s="56">
        <v>0.14116477723618148</v>
      </c>
      <c r="AZ595" s="56">
        <v>0.14556050056239567</v>
      </c>
      <c r="BA595" s="56">
        <v>-0.1367690539099673</v>
      </c>
      <c r="BB595" s="61">
        <v>117</v>
      </c>
      <c r="BC595" s="57">
        <v>108</v>
      </c>
      <c r="BD595" s="57">
        <v>-118</v>
      </c>
      <c r="BE595" s="57">
        <v>-146</v>
      </c>
      <c r="BF595" s="95">
        <v>0.45980925497215663</v>
      </c>
      <c r="BG595" s="58">
        <v>0.47978809195062999</v>
      </c>
      <c r="BH595" s="58">
        <v>0.54110514340172666</v>
      </c>
      <c r="BI595" s="58">
        <v>0.59310359608431718</v>
      </c>
      <c r="BJ595" s="57">
        <v>119</v>
      </c>
      <c r="BK595" s="57">
        <v>108</v>
      </c>
      <c r="BL595" s="57">
        <v>-119</v>
      </c>
      <c r="BM595" s="57">
        <v>-147</v>
      </c>
      <c r="BN595" s="58">
        <v>0.45706605256660537</v>
      </c>
      <c r="BO595" s="58">
        <v>0.48192736176726914</v>
      </c>
      <c r="BP595" s="58">
        <v>0.54364524006836334</v>
      </c>
      <c r="BQ595" s="58">
        <v>0.5954486949628317</v>
      </c>
      <c r="BR595" s="36">
        <v>2.4500000000000002</v>
      </c>
      <c r="BS595" s="36">
        <v>3.4</v>
      </c>
      <c r="BT595" s="36">
        <v>0.34733000000000003</v>
      </c>
      <c r="BU595" s="36">
        <v>0.46677000000000002</v>
      </c>
      <c r="BV595" s="36">
        <v>0.52839095293078797</v>
      </c>
      <c r="BW595" s="36">
        <v>0.58338999999999996</v>
      </c>
    </row>
    <row r="596" spans="1:75" s="36" customFormat="1" ht="16.75" customHeight="1" x14ac:dyDescent="0.2">
      <c r="A596" s="36" t="s">
        <v>880</v>
      </c>
      <c r="B596" s="36">
        <v>2025020267</v>
      </c>
      <c r="C596" s="35">
        <v>45973</v>
      </c>
      <c r="D596" s="45" t="s">
        <v>6</v>
      </c>
      <c r="E596" s="36" t="s">
        <v>5</v>
      </c>
      <c r="F596" s="45">
        <v>2</v>
      </c>
      <c r="G596" s="45">
        <v>2</v>
      </c>
      <c r="H596" s="36" t="s">
        <v>8</v>
      </c>
      <c r="I596" s="36" t="s">
        <v>597</v>
      </c>
      <c r="J596" s="46" t="s">
        <v>225</v>
      </c>
      <c r="K596" s="47">
        <v>3</v>
      </c>
      <c r="L596" s="48">
        <v>0.15</v>
      </c>
      <c r="M596" s="49">
        <v>0.1</v>
      </c>
      <c r="N596" s="36">
        <v>2.5999999999999899</v>
      </c>
      <c r="O596" s="36">
        <v>3.5999999999999899</v>
      </c>
      <c r="P596" s="70">
        <v>2.5999999999999899</v>
      </c>
      <c r="Q596" s="36">
        <v>3.5999999999999899</v>
      </c>
      <c r="R596" s="50">
        <v>2.8281690732630125</v>
      </c>
      <c r="S596" s="50">
        <v>3.3519401830903441</v>
      </c>
      <c r="T596" s="50">
        <v>2.8281690732630125</v>
      </c>
      <c r="U596" s="50">
        <v>3.3519401830903441</v>
      </c>
      <c r="V596" s="50">
        <v>0.96</v>
      </c>
      <c r="W596" s="50">
        <v>0.95702751457800772</v>
      </c>
      <c r="X596" s="50">
        <v>0.98020627744436883</v>
      </c>
      <c r="Y596" s="50">
        <v>1.0295100690065597</v>
      </c>
      <c r="Z596" s="50">
        <v>1.01</v>
      </c>
      <c r="AA596" s="51">
        <v>0.96</v>
      </c>
      <c r="AB596" s="51">
        <v>1.03</v>
      </c>
      <c r="AC596" s="51">
        <v>1</v>
      </c>
      <c r="AD596" s="51">
        <v>1</v>
      </c>
      <c r="AE596" s="51">
        <v>1</v>
      </c>
      <c r="AF596" s="51">
        <v>1</v>
      </c>
      <c r="AG596" s="52">
        <v>1</v>
      </c>
      <c r="AH596" s="52">
        <v>1</v>
      </c>
      <c r="AI596" s="53">
        <v>470</v>
      </c>
      <c r="AJ596" s="53">
        <v>401</v>
      </c>
      <c r="AK596" s="51">
        <v>2.9868525830622081</v>
      </c>
      <c r="AL596" s="51">
        <v>2.963050056592329</v>
      </c>
      <c r="AM596" s="51">
        <v>3.2499318216921176</v>
      </c>
      <c r="AN596" s="51">
        <v>3.2652330759018513</v>
      </c>
      <c r="AO596" s="51">
        <v>3.2870451792431017</v>
      </c>
      <c r="AP596" s="51">
        <v>3.3018073400948236</v>
      </c>
      <c r="AQ596" s="51">
        <v>3.2824311399090389</v>
      </c>
      <c r="AR596" s="67">
        <v>0</v>
      </c>
      <c r="AS596" s="96"/>
      <c r="AT596" s="54">
        <v>2.6442335404192976</v>
      </c>
      <c r="AU596" s="54">
        <v>3.5763933432702846</v>
      </c>
      <c r="AV596" s="55">
        <v>2.6442335404192976</v>
      </c>
      <c r="AW596" s="55">
        <v>3.5951558012959737</v>
      </c>
      <c r="AX596" s="56">
        <v>4.4233540419307715E-2</v>
      </c>
      <c r="AY596" s="56">
        <v>-2.36066567297053E-2</v>
      </c>
      <c r="AZ596" s="56">
        <v>2.0626883689602415E-2</v>
      </c>
      <c r="BA596" s="56">
        <v>6.7840197149013015E-2</v>
      </c>
      <c r="BB596" s="61">
        <v>181</v>
      </c>
      <c r="BC596" s="57">
        <v>-147</v>
      </c>
      <c r="BD596" s="57">
        <v>-118</v>
      </c>
      <c r="BE596" s="57">
        <v>109</v>
      </c>
      <c r="BF596" s="95">
        <v>0.35566492695964502</v>
      </c>
      <c r="BG596" s="58">
        <v>0.59475449809417125</v>
      </c>
      <c r="BH596" s="58">
        <v>0.54195079696317794</v>
      </c>
      <c r="BI596" s="58">
        <v>0.47948053076208708</v>
      </c>
      <c r="BJ596" s="57">
        <v>183</v>
      </c>
      <c r="BK596" s="57">
        <v>-149</v>
      </c>
      <c r="BL596" s="57">
        <v>-120</v>
      </c>
      <c r="BM596" s="57">
        <v>107</v>
      </c>
      <c r="BN596" s="58">
        <v>0.35348570489106329</v>
      </c>
      <c r="BO596" s="58">
        <v>0.59859684569934335</v>
      </c>
      <c r="BP596" s="58">
        <v>0.54635587414725251</v>
      </c>
      <c r="BQ596" s="58">
        <v>0.48344413558892096</v>
      </c>
      <c r="BR596" s="36">
        <v>2.4500000000000002</v>
      </c>
      <c r="BS596" s="36">
        <v>3.45</v>
      </c>
      <c r="BT596" s="36">
        <v>0.34325</v>
      </c>
      <c r="BU596" s="36">
        <v>0.45568999999999998</v>
      </c>
      <c r="BV596" s="36">
        <v>0.51671977230720301</v>
      </c>
      <c r="BW596" s="36">
        <v>0.57379999999999998</v>
      </c>
    </row>
    <row r="597" spans="1:75" s="36" customFormat="1" ht="16.75" customHeight="1" x14ac:dyDescent="0.2">
      <c r="A597" s="36" t="s">
        <v>881</v>
      </c>
      <c r="B597" s="36">
        <v>2025020267</v>
      </c>
      <c r="C597" s="35">
        <v>45973</v>
      </c>
      <c r="D597" s="45" t="s">
        <v>9</v>
      </c>
      <c r="E597" s="36" t="s">
        <v>15</v>
      </c>
      <c r="F597" s="45">
        <v>2</v>
      </c>
      <c r="G597" s="45">
        <v>2</v>
      </c>
      <c r="H597" s="36" t="s">
        <v>11</v>
      </c>
      <c r="I597" s="36" t="s">
        <v>358</v>
      </c>
      <c r="J597" s="46" t="s">
        <v>191</v>
      </c>
      <c r="K597" s="47">
        <v>3</v>
      </c>
      <c r="L597" s="48">
        <v>0.15</v>
      </c>
      <c r="M597" s="49">
        <v>0.1</v>
      </c>
      <c r="N597" s="36">
        <v>3.5999999999999899</v>
      </c>
      <c r="O597" s="36">
        <v>2.5999999999999899</v>
      </c>
      <c r="P597" s="70">
        <v>3.5999999999999899</v>
      </c>
      <c r="Q597" s="36">
        <v>2.5999999999999899</v>
      </c>
      <c r="R597" s="50">
        <v>3.0926917663103128</v>
      </c>
      <c r="S597" s="50">
        <v>2.9004079149726345</v>
      </c>
      <c r="T597" s="50">
        <v>3.0926917663103128</v>
      </c>
      <c r="U597" s="50">
        <v>2.9004079149726345</v>
      </c>
      <c r="V597" s="50">
        <v>1.0275000000000001</v>
      </c>
      <c r="W597" s="50">
        <v>1.0328904656929507</v>
      </c>
      <c r="X597" s="50">
        <v>1.0833106072307059</v>
      </c>
      <c r="Y597" s="50">
        <v>0.99561752768740275</v>
      </c>
      <c r="Z597" s="50">
        <v>0.98</v>
      </c>
      <c r="AA597" s="51">
        <v>1</v>
      </c>
      <c r="AB597" s="51">
        <v>1</v>
      </c>
      <c r="AC597" s="51">
        <v>1</v>
      </c>
      <c r="AD597" s="51">
        <v>1</v>
      </c>
      <c r="AE597" s="51">
        <v>1</v>
      </c>
      <c r="AF597" s="51">
        <v>1</v>
      </c>
      <c r="AG597" s="52">
        <v>1</v>
      </c>
      <c r="AH597" s="52">
        <v>1</v>
      </c>
      <c r="AI597" s="53">
        <v>496</v>
      </c>
      <c r="AJ597" s="53">
        <v>434</v>
      </c>
      <c r="AK597" s="51">
        <v>3.0885302070196792</v>
      </c>
      <c r="AL597" s="51">
        <v>3.0891544409132745</v>
      </c>
      <c r="AM597" s="51">
        <v>2.9406188323331066</v>
      </c>
      <c r="AN597" s="51">
        <v>2.9345871947290361</v>
      </c>
      <c r="AO597" s="51">
        <v>2.8800281244239265</v>
      </c>
      <c r="AP597" s="51">
        <v>2.8743838692613148</v>
      </c>
      <c r="AQ597" s="51">
        <v>2.8818064556864442</v>
      </c>
      <c r="AR597" s="67">
        <v>0</v>
      </c>
      <c r="AS597" s="96"/>
      <c r="AT597" s="54">
        <v>3.5763933432702846</v>
      </c>
      <c r="AU597" s="54">
        <v>2.6442335404192976</v>
      </c>
      <c r="AV597" s="55">
        <v>3.5951558012959737</v>
      </c>
      <c r="AW597" s="55">
        <v>2.6442335404192976</v>
      </c>
      <c r="AX597" s="56">
        <v>-2.36066567297053E-2</v>
      </c>
      <c r="AY597" s="56">
        <v>4.4233540419307715E-2</v>
      </c>
      <c r="AZ597" s="56">
        <v>2.0626883689602415E-2</v>
      </c>
      <c r="BA597" s="56">
        <v>-6.7840197149013015E-2</v>
      </c>
      <c r="BB597" s="61">
        <v>-181</v>
      </c>
      <c r="BC597" s="57">
        <v>147</v>
      </c>
      <c r="BD597" s="57">
        <v>118</v>
      </c>
      <c r="BE597" s="57">
        <v>-109</v>
      </c>
      <c r="BF597" s="95">
        <v>0.64433507304035498</v>
      </c>
      <c r="BG597" s="58">
        <v>0.40524550190582881</v>
      </c>
      <c r="BH597" s="58">
        <v>0.45804920303682206</v>
      </c>
      <c r="BI597" s="58">
        <v>0.52051946923791292</v>
      </c>
      <c r="BJ597" s="57">
        <v>-183</v>
      </c>
      <c r="BK597" s="57">
        <v>149</v>
      </c>
      <c r="BL597" s="57">
        <v>120</v>
      </c>
      <c r="BM597" s="57">
        <v>-107</v>
      </c>
      <c r="BN597" s="58">
        <v>0.64651429510893665</v>
      </c>
      <c r="BO597" s="58">
        <v>0.40140315430065665</v>
      </c>
      <c r="BP597" s="58">
        <v>0.45364412585274749</v>
      </c>
      <c r="BQ597" s="58">
        <v>0.51655586441107904</v>
      </c>
      <c r="BR597" s="36">
        <v>2.4500000000000002</v>
      </c>
      <c r="BS597" s="36">
        <v>3.5</v>
      </c>
      <c r="BT597" s="36">
        <v>0.33574999999999999</v>
      </c>
      <c r="BU597" s="36">
        <v>0.45108999999999999</v>
      </c>
      <c r="BV597" s="36">
        <v>0.51160232273284001</v>
      </c>
      <c r="BW597" s="36">
        <v>0.56937000000000004</v>
      </c>
    </row>
    <row r="598" spans="1:75" s="36" customFormat="1" ht="16.75" customHeight="1" x14ac:dyDescent="0.2">
      <c r="A598" s="36" t="s">
        <v>882</v>
      </c>
      <c r="B598" s="36">
        <v>2025020268</v>
      </c>
      <c r="C598" s="35">
        <v>45973</v>
      </c>
      <c r="D598" s="45" t="s">
        <v>6</v>
      </c>
      <c r="E598" s="36" t="s">
        <v>4</v>
      </c>
      <c r="F598" s="45">
        <v>1</v>
      </c>
      <c r="G598" s="45">
        <v>2</v>
      </c>
      <c r="H598" s="36" t="s">
        <v>36</v>
      </c>
      <c r="I598" s="36" t="s">
        <v>415</v>
      </c>
      <c r="J598" s="46" t="s">
        <v>174</v>
      </c>
      <c r="K598" s="47">
        <v>3</v>
      </c>
      <c r="L598" s="48">
        <v>0.15</v>
      </c>
      <c r="M598" s="49">
        <v>0.1</v>
      </c>
      <c r="N598" s="36">
        <v>3.19999999999999</v>
      </c>
      <c r="O598" s="36">
        <v>2.7999999999999901</v>
      </c>
      <c r="P598" s="70">
        <v>3.19999999999999</v>
      </c>
      <c r="Q598" s="36">
        <v>2.7999999999999901</v>
      </c>
      <c r="R598" s="50">
        <v>3.0706100127490075</v>
      </c>
      <c r="S598" s="50">
        <v>3.1028316656466917</v>
      </c>
      <c r="T598" s="50">
        <v>3.0706100127490075</v>
      </c>
      <c r="U598" s="50">
        <v>3.1028316656466917</v>
      </c>
      <c r="V598" s="50">
        <v>0.97</v>
      </c>
      <c r="W598" s="50">
        <v>0.95751047349149665</v>
      </c>
      <c r="X598" s="50">
        <v>1.13373237986125</v>
      </c>
      <c r="Y598" s="50">
        <v>0.89445337985148987</v>
      </c>
      <c r="Z598" s="50">
        <v>0.99</v>
      </c>
      <c r="AA598" s="51">
        <v>0.98499999999999999</v>
      </c>
      <c r="AB598" s="51">
        <v>1.0349999999999999</v>
      </c>
      <c r="AC598" s="51">
        <v>1</v>
      </c>
      <c r="AD598" s="51">
        <v>1</v>
      </c>
      <c r="AE598" s="51">
        <v>1</v>
      </c>
      <c r="AF598" s="51">
        <v>1</v>
      </c>
      <c r="AG598" s="52">
        <v>1</v>
      </c>
      <c r="AH598" s="52">
        <v>1</v>
      </c>
      <c r="AI598" s="53">
        <v>507</v>
      </c>
      <c r="AJ598" s="53">
        <v>421</v>
      </c>
      <c r="AK598" s="51">
        <v>3.0954168303206271</v>
      </c>
      <c r="AL598" s="51">
        <v>3.0916958076848839</v>
      </c>
      <c r="AM598" s="51">
        <v>2.8840385462432381</v>
      </c>
      <c r="AN598" s="51">
        <v>2.9168575141537558</v>
      </c>
      <c r="AO598" s="51">
        <v>2.847905940233173</v>
      </c>
      <c r="AP598" s="51">
        <v>2.8814905515467304</v>
      </c>
      <c r="AQ598" s="51">
        <v>2.8551981607808057</v>
      </c>
      <c r="AR598" s="67">
        <v>0</v>
      </c>
      <c r="AS598" s="96"/>
      <c r="AT598" s="54">
        <v>3.2189103984919187</v>
      </c>
      <c r="AU598" s="54">
        <v>2.7069278517065722</v>
      </c>
      <c r="AV598" s="55">
        <v>3.2189103984919187</v>
      </c>
      <c r="AW598" s="55">
        <v>2.6936503837925452</v>
      </c>
      <c r="AX598" s="56">
        <v>1.891039849192877E-2</v>
      </c>
      <c r="AY598" s="56">
        <v>-9.3072148293417811E-2</v>
      </c>
      <c r="AZ598" s="56">
        <v>-7.4161749801489041E-2</v>
      </c>
      <c r="BA598" s="56">
        <v>0.11198254678534658</v>
      </c>
      <c r="BB598" s="61">
        <v>-140</v>
      </c>
      <c r="BC598" s="57">
        <v>-121</v>
      </c>
      <c r="BD598" s="57">
        <v>104</v>
      </c>
      <c r="BE598" s="57">
        <v>131</v>
      </c>
      <c r="BF598" s="95">
        <v>0.58363592782708029</v>
      </c>
      <c r="BG598" s="58">
        <v>0.54798881191475957</v>
      </c>
      <c r="BH598" s="58">
        <v>0.48939395890499238</v>
      </c>
      <c r="BI598" s="58">
        <v>0.43324119855052801</v>
      </c>
      <c r="BJ598" s="57">
        <v>-141</v>
      </c>
      <c r="BK598" s="57">
        <v>-120</v>
      </c>
      <c r="BL598" s="57">
        <v>105</v>
      </c>
      <c r="BM598" s="57">
        <v>132</v>
      </c>
      <c r="BN598" s="58">
        <v>0.58585592544330978</v>
      </c>
      <c r="BO598" s="58">
        <v>0.54606806512272232</v>
      </c>
      <c r="BP598" s="58">
        <v>0.48707920613420097</v>
      </c>
      <c r="BQ598" s="58">
        <v>0.43106616402618203</v>
      </c>
      <c r="BR598" s="36">
        <v>2.4500000000000002</v>
      </c>
      <c r="BS598" s="36">
        <v>3.55</v>
      </c>
      <c r="BT598" s="36">
        <v>0.32929999999999998</v>
      </c>
      <c r="BU598" s="36">
        <v>0.43880999999999998</v>
      </c>
      <c r="BV598" s="36">
        <v>0.49741549343671299</v>
      </c>
      <c r="BW598" s="36">
        <v>0.55662999999999996</v>
      </c>
    </row>
    <row r="599" spans="1:75" s="36" customFormat="1" ht="16.75" customHeight="1" x14ac:dyDescent="0.2">
      <c r="A599" s="36" t="s">
        <v>883</v>
      </c>
      <c r="B599" s="36">
        <v>2025020268</v>
      </c>
      <c r="C599" s="35">
        <v>45973</v>
      </c>
      <c r="D599" s="45" t="s">
        <v>9</v>
      </c>
      <c r="E599" s="36" t="s">
        <v>14</v>
      </c>
      <c r="F599" s="45">
        <v>2</v>
      </c>
      <c r="G599" s="45">
        <v>1</v>
      </c>
      <c r="H599" s="36" t="s">
        <v>38</v>
      </c>
      <c r="I599" s="36" t="s">
        <v>328</v>
      </c>
      <c r="J599" s="46" t="s">
        <v>155</v>
      </c>
      <c r="K599" s="47">
        <v>3</v>
      </c>
      <c r="L599" s="48">
        <v>0.15</v>
      </c>
      <c r="M599" s="49">
        <v>0.1</v>
      </c>
      <c r="N599" s="36">
        <v>2.7999999999999901</v>
      </c>
      <c r="O599" s="36">
        <v>3.19999999999999</v>
      </c>
      <c r="P599" s="70">
        <v>2.7999999999999901</v>
      </c>
      <c r="Q599" s="36">
        <v>3.19999999999999</v>
      </c>
      <c r="R599" s="50">
        <v>2.7335174108862828</v>
      </c>
      <c r="S599" s="50">
        <v>3.4253195777493324</v>
      </c>
      <c r="T599" s="50">
        <v>2.7335174108862828</v>
      </c>
      <c r="U599" s="50">
        <v>3.4253195777493324</v>
      </c>
      <c r="V599" s="50">
        <v>1.0449999999999999</v>
      </c>
      <c r="W599" s="50">
        <v>1.0398742800952707</v>
      </c>
      <c r="X599" s="50">
        <v>0.96134618208107936</v>
      </c>
      <c r="Y599" s="50">
        <v>1.0318056101068758</v>
      </c>
      <c r="Z599" s="50">
        <v>0.96</v>
      </c>
      <c r="AA599" s="51">
        <v>0.98</v>
      </c>
      <c r="AB599" s="51">
        <v>1</v>
      </c>
      <c r="AC599" s="51">
        <v>1</v>
      </c>
      <c r="AD599" s="51">
        <v>1</v>
      </c>
      <c r="AE599" s="51">
        <v>1</v>
      </c>
      <c r="AF599" s="51">
        <v>1</v>
      </c>
      <c r="AG599" s="52">
        <v>1</v>
      </c>
      <c r="AH599" s="52">
        <v>1</v>
      </c>
      <c r="AI599" s="53">
        <v>488</v>
      </c>
      <c r="AJ599" s="53">
        <v>416</v>
      </c>
      <c r="AK599" s="51">
        <v>2.6833601395544697</v>
      </c>
      <c r="AL599" s="51">
        <v>2.6908837302542414</v>
      </c>
      <c r="AM599" s="51">
        <v>3.4011971395837497</v>
      </c>
      <c r="AN599" s="51">
        <v>3.37</v>
      </c>
      <c r="AO599" s="51">
        <v>3.3844214935641599</v>
      </c>
      <c r="AP599" s="51">
        <v>3.3700042887254398</v>
      </c>
      <c r="AQ599" s="51">
        <v>3.2651492540003995</v>
      </c>
      <c r="AR599" s="67">
        <v>0</v>
      </c>
      <c r="AS599" s="96"/>
      <c r="AT599" s="54">
        <v>2.7069278517065722</v>
      </c>
      <c r="AU599" s="54">
        <v>3.2189103984919187</v>
      </c>
      <c r="AV599" s="55">
        <v>2.6936503837925452</v>
      </c>
      <c r="AW599" s="55">
        <v>3.2189103984919187</v>
      </c>
      <c r="AX599" s="56">
        <v>-9.3072148293417811E-2</v>
      </c>
      <c r="AY599" s="56">
        <v>1.891039849192877E-2</v>
      </c>
      <c r="AZ599" s="56">
        <v>-7.4161749801489041E-2</v>
      </c>
      <c r="BA599" s="56">
        <v>-0.11198254678534658</v>
      </c>
      <c r="BB599" s="61">
        <v>140</v>
      </c>
      <c r="BC599" s="57">
        <v>121</v>
      </c>
      <c r="BD599" s="57">
        <v>-104</v>
      </c>
      <c r="BE599" s="57">
        <v>-131</v>
      </c>
      <c r="BF599" s="95">
        <v>0.41636407217291971</v>
      </c>
      <c r="BG599" s="58">
        <v>0.45201118808524049</v>
      </c>
      <c r="BH599" s="58">
        <v>0.51060604109500762</v>
      </c>
      <c r="BI599" s="58">
        <v>0.56675880144947199</v>
      </c>
      <c r="BJ599" s="57">
        <v>141</v>
      </c>
      <c r="BK599" s="57">
        <v>120</v>
      </c>
      <c r="BL599" s="57">
        <v>-105</v>
      </c>
      <c r="BM599" s="57">
        <v>-132</v>
      </c>
      <c r="BN599" s="58">
        <v>0.41414407455669022</v>
      </c>
      <c r="BO599" s="58">
        <v>0.45393193487727773</v>
      </c>
      <c r="BP599" s="58">
        <v>0.51292079386579903</v>
      </c>
      <c r="BQ599" s="58">
        <v>0.56893383597381797</v>
      </c>
      <c r="BR599" s="36">
        <v>2.4500000000000002</v>
      </c>
      <c r="BS599" s="36">
        <v>3.6</v>
      </c>
      <c r="BT599" s="36">
        <v>0.32662999999999998</v>
      </c>
      <c r="BU599" s="36">
        <v>0.43219000000000002</v>
      </c>
      <c r="BV599" s="36">
        <v>0.489922463045252</v>
      </c>
      <c r="BW599" s="36">
        <v>0.55003000000000002</v>
      </c>
    </row>
    <row r="600" spans="1:75" s="36" customFormat="1" ht="16.75" customHeight="1" x14ac:dyDescent="0.2">
      <c r="A600" s="36" t="s">
        <v>884</v>
      </c>
      <c r="B600" s="36">
        <v>2025020272</v>
      </c>
      <c r="C600" s="35">
        <v>45974</v>
      </c>
      <c r="D600" s="45" t="s">
        <v>6</v>
      </c>
      <c r="E600" s="36" t="s">
        <v>48</v>
      </c>
      <c r="F600" s="45">
        <v>1</v>
      </c>
      <c r="G600" s="45">
        <v>2</v>
      </c>
      <c r="H600" s="36" t="s">
        <v>36</v>
      </c>
      <c r="I600" s="36" t="s">
        <v>366</v>
      </c>
      <c r="J600" s="46" t="s">
        <v>147</v>
      </c>
      <c r="K600" s="47">
        <v>3</v>
      </c>
      <c r="L600" s="48">
        <v>0.15</v>
      </c>
      <c r="M600" s="49">
        <v>0.1</v>
      </c>
      <c r="N600" s="36">
        <v>3.0999999999999899</v>
      </c>
      <c r="O600" s="36">
        <v>3.3999999999999901</v>
      </c>
      <c r="P600" s="70">
        <v>3.0999999999999899</v>
      </c>
      <c r="Q600" s="36">
        <v>3.3999999999999901</v>
      </c>
      <c r="R600" s="50">
        <v>3.226909341540122</v>
      </c>
      <c r="S600" s="50">
        <v>3.2508540348851169</v>
      </c>
      <c r="T600" s="50">
        <v>3.226909341540122</v>
      </c>
      <c r="U600" s="50">
        <v>3.2508540348851169</v>
      </c>
      <c r="V600" s="50">
        <v>0.97</v>
      </c>
      <c r="W600" s="50">
        <v>0.95751047349149665</v>
      </c>
      <c r="X600" s="50">
        <v>1.0083430649741698</v>
      </c>
      <c r="Y600" s="50">
        <v>0.98120445155392788</v>
      </c>
      <c r="Z600" s="50">
        <v>1.0406504351618509</v>
      </c>
      <c r="AA600" s="51">
        <v>0.98499999999999999</v>
      </c>
      <c r="AB600" s="51">
        <v>1.01</v>
      </c>
      <c r="AC600" s="51">
        <v>1</v>
      </c>
      <c r="AD600" s="51">
        <v>1</v>
      </c>
      <c r="AE600" s="51">
        <v>1</v>
      </c>
      <c r="AF600" s="51">
        <v>1</v>
      </c>
      <c r="AG600" s="52">
        <v>1</v>
      </c>
      <c r="AH600" s="52">
        <v>1</v>
      </c>
      <c r="AI600" s="53">
        <v>524</v>
      </c>
      <c r="AJ600" s="53">
        <v>438</v>
      </c>
      <c r="AK600" s="51">
        <v>3.29</v>
      </c>
      <c r="AL600" s="51">
        <v>3.2805364012310183</v>
      </c>
      <c r="AM600" s="51">
        <v>3.25</v>
      </c>
      <c r="AN600" s="51">
        <v>3.2501281052327671</v>
      </c>
      <c r="AO600" s="51">
        <v>3.4142543905709162</v>
      </c>
      <c r="AP600" s="51">
        <v>3.4095666318929068</v>
      </c>
      <c r="AQ600" s="51">
        <v>3.3821139142760153</v>
      </c>
      <c r="AR600" s="67">
        <v>0</v>
      </c>
      <c r="AS600" s="96"/>
      <c r="AT600" s="54">
        <v>3.1538080631787708</v>
      </c>
      <c r="AU600" s="54">
        <v>3.4500201828431867</v>
      </c>
      <c r="AV600" s="55">
        <v>3.1538080631787708</v>
      </c>
      <c r="AW600" s="55">
        <v>3.4330978506681462</v>
      </c>
      <c r="AX600" s="56">
        <v>5.3808063178780952E-2</v>
      </c>
      <c r="AY600" s="56">
        <v>5.0020182843196537E-2</v>
      </c>
      <c r="AZ600" s="56">
        <v>0.10382824602197749</v>
      </c>
      <c r="BA600" s="56">
        <v>3.7878803355844148E-3</v>
      </c>
      <c r="BB600" s="61">
        <v>120</v>
      </c>
      <c r="BC600" s="57">
        <v>-188</v>
      </c>
      <c r="BD600" s="57">
        <v>-156</v>
      </c>
      <c r="BE600" s="57">
        <v>-119</v>
      </c>
      <c r="BF600" s="95">
        <v>0.4535404155894654</v>
      </c>
      <c r="BG600" s="58">
        <v>0.65242162725510977</v>
      </c>
      <c r="BH600" s="58">
        <v>0.60970401770104465</v>
      </c>
      <c r="BI600" s="58">
        <v>0.54297338547805563</v>
      </c>
      <c r="BJ600" s="57">
        <v>120</v>
      </c>
      <c r="BK600" s="57">
        <v>-186</v>
      </c>
      <c r="BL600" s="57">
        <v>-155</v>
      </c>
      <c r="BM600" s="57">
        <v>-118</v>
      </c>
      <c r="BN600" s="58">
        <v>0.45503207043746813</v>
      </c>
      <c r="BO600" s="58">
        <v>0.65014556083162434</v>
      </c>
      <c r="BP600" s="58">
        <v>0.60712357887070811</v>
      </c>
      <c r="BQ600" s="58">
        <v>0.54064297306876674</v>
      </c>
      <c r="BR600" s="36">
        <v>2.4500000000000002</v>
      </c>
      <c r="BS600" s="36">
        <v>3.65</v>
      </c>
      <c r="BT600" s="36">
        <v>0.31630999999999998</v>
      </c>
      <c r="BU600" s="36">
        <v>0.42657</v>
      </c>
      <c r="BV600" s="36">
        <v>0.48313003295844498</v>
      </c>
      <c r="BW600" s="36">
        <v>0.54364000000000001</v>
      </c>
    </row>
    <row r="601" spans="1:75" s="36" customFormat="1" ht="16.75" customHeight="1" x14ac:dyDescent="0.2">
      <c r="A601" s="36" t="s">
        <v>885</v>
      </c>
      <c r="B601" s="36">
        <v>2025020272</v>
      </c>
      <c r="C601" s="35">
        <v>45974</v>
      </c>
      <c r="D601" s="45" t="s">
        <v>9</v>
      </c>
      <c r="E601" s="36" t="s">
        <v>30</v>
      </c>
      <c r="F601" s="45">
        <v>2</v>
      </c>
      <c r="G601" s="45">
        <v>1</v>
      </c>
      <c r="H601" s="36" t="s">
        <v>38</v>
      </c>
      <c r="I601" s="36" t="s">
        <v>495</v>
      </c>
      <c r="J601" s="46" t="s">
        <v>161</v>
      </c>
      <c r="K601" s="47">
        <v>3</v>
      </c>
      <c r="L601" s="48">
        <v>0.15</v>
      </c>
      <c r="M601" s="49">
        <v>0.1</v>
      </c>
      <c r="N601" s="36">
        <v>3.3999999999999901</v>
      </c>
      <c r="O601" s="36">
        <v>3.0999999999999899</v>
      </c>
      <c r="P601" s="70">
        <v>3.3999999999999901</v>
      </c>
      <c r="Q601" s="36">
        <v>3.0999999999999899</v>
      </c>
      <c r="R601" s="50">
        <v>2.8715060139761812</v>
      </c>
      <c r="S601" s="50">
        <v>3.0122027888007166</v>
      </c>
      <c r="T601" s="50">
        <v>2.8715060139761812</v>
      </c>
      <c r="U601" s="50">
        <v>3.0122027888007166</v>
      </c>
      <c r="V601" s="50">
        <v>1.0449999999999999</v>
      </c>
      <c r="W601" s="50">
        <v>1.0398742800952707</v>
      </c>
      <c r="X601" s="50">
        <v>1.0833333333333333</v>
      </c>
      <c r="Y601" s="50">
        <v>1.0966666666666667</v>
      </c>
      <c r="Z601" s="50">
        <v>0.995</v>
      </c>
      <c r="AA601" s="51">
        <v>0.98499999999999999</v>
      </c>
      <c r="AB601" s="51">
        <v>1</v>
      </c>
      <c r="AC601" s="51">
        <v>1</v>
      </c>
      <c r="AD601" s="51">
        <v>1</v>
      </c>
      <c r="AE601" s="51">
        <v>1</v>
      </c>
      <c r="AF601" s="51">
        <v>1</v>
      </c>
      <c r="AG601" s="52">
        <v>1</v>
      </c>
      <c r="AH601" s="52">
        <v>1</v>
      </c>
      <c r="AI601" s="53">
        <v>489</v>
      </c>
      <c r="AJ601" s="53">
        <v>447</v>
      </c>
      <c r="AK601" s="51">
        <v>2.9436133546617835</v>
      </c>
      <c r="AL601" s="51">
        <v>2.9327972535589431</v>
      </c>
      <c r="AM601" s="51">
        <v>3.0250291949225097</v>
      </c>
      <c r="AN601" s="51">
        <v>3.0231052340042406</v>
      </c>
      <c r="AO601" s="51">
        <v>3.0951018717410665</v>
      </c>
      <c r="AP601" s="51">
        <v>3.0804078572084133</v>
      </c>
      <c r="AQ601" s="51">
        <v>3.009904048947897</v>
      </c>
      <c r="AR601" s="67">
        <v>0</v>
      </c>
      <c r="AS601" s="96"/>
      <c r="AT601" s="54">
        <v>3.4500201828431867</v>
      </c>
      <c r="AU601" s="54">
        <v>3.1538080631787708</v>
      </c>
      <c r="AV601" s="55">
        <v>3.4330978506681462</v>
      </c>
      <c r="AW601" s="55">
        <v>3.1538080631787708</v>
      </c>
      <c r="AX601" s="56">
        <v>5.0020182843196537E-2</v>
      </c>
      <c r="AY601" s="56">
        <v>5.3808063178780952E-2</v>
      </c>
      <c r="AZ601" s="56">
        <v>0.10382824602197749</v>
      </c>
      <c r="BA601" s="56">
        <v>-3.7878803355844148E-3</v>
      </c>
      <c r="BB601" s="61">
        <v>-120</v>
      </c>
      <c r="BC601" s="57">
        <v>188</v>
      </c>
      <c r="BD601" s="57">
        <v>156</v>
      </c>
      <c r="BE601" s="57">
        <v>119</v>
      </c>
      <c r="BF601" s="95">
        <v>0.54645958441053466</v>
      </c>
      <c r="BG601" s="58">
        <v>0.34757837274489017</v>
      </c>
      <c r="BH601" s="58">
        <v>0.3902959822989554</v>
      </c>
      <c r="BI601" s="58">
        <v>0.45702661452194432</v>
      </c>
      <c r="BJ601" s="57">
        <v>-120</v>
      </c>
      <c r="BK601" s="57">
        <v>186</v>
      </c>
      <c r="BL601" s="57">
        <v>155</v>
      </c>
      <c r="BM601" s="57">
        <v>118</v>
      </c>
      <c r="BN601" s="58">
        <v>0.54496792956253182</v>
      </c>
      <c r="BO601" s="58">
        <v>0.34985443916837566</v>
      </c>
      <c r="BP601" s="58">
        <v>0.39287642112929189</v>
      </c>
      <c r="BQ601" s="58">
        <v>0.45935702693123326</v>
      </c>
      <c r="BR601" s="36">
        <v>2.4500000000000002</v>
      </c>
      <c r="BS601" s="36">
        <v>3.7</v>
      </c>
      <c r="BT601" s="36">
        <v>0.31147000000000002</v>
      </c>
      <c r="BU601" s="36">
        <v>0.41793999999999998</v>
      </c>
      <c r="BV601" s="36">
        <v>0.47359713534584302</v>
      </c>
      <c r="BW601" s="36">
        <v>0.53546000000000005</v>
      </c>
    </row>
    <row r="602" spans="1:75" s="36" customFormat="1" ht="16.75" customHeight="1" x14ac:dyDescent="0.2">
      <c r="A602" s="36" t="s">
        <v>886</v>
      </c>
      <c r="B602" s="36">
        <v>2025020271</v>
      </c>
      <c r="C602" s="35">
        <v>45974</v>
      </c>
      <c r="D602" s="45" t="s">
        <v>6</v>
      </c>
      <c r="E602" s="36" t="s">
        <v>7</v>
      </c>
      <c r="F602" s="45">
        <v>1</v>
      </c>
      <c r="G602" s="45">
        <v>1</v>
      </c>
      <c r="H602" s="36" t="s">
        <v>46</v>
      </c>
      <c r="I602" s="36" t="s">
        <v>404</v>
      </c>
      <c r="J602" s="46" t="s">
        <v>149</v>
      </c>
      <c r="K602" s="47">
        <v>3</v>
      </c>
      <c r="L602" s="48">
        <v>0.15</v>
      </c>
      <c r="M602" s="49">
        <v>0.1</v>
      </c>
      <c r="N602" s="36">
        <v>2.5999999999999899</v>
      </c>
      <c r="O602" s="36">
        <v>3.19999999999999</v>
      </c>
      <c r="P602" s="70">
        <v>2.5999999999999899</v>
      </c>
      <c r="Q602" s="36">
        <v>3.19999999999999</v>
      </c>
      <c r="R602" s="50">
        <v>2.6453296488334641</v>
      </c>
      <c r="S602" s="50">
        <v>3.104511332909472</v>
      </c>
      <c r="T602" s="50">
        <v>2.6453296488334641</v>
      </c>
      <c r="U602" s="50">
        <v>3.104511332909472</v>
      </c>
      <c r="V602" s="50">
        <v>0.95</v>
      </c>
      <c r="W602" s="50">
        <v>0.95302926576458757</v>
      </c>
      <c r="X602" s="50">
        <v>0.98642319102688136</v>
      </c>
      <c r="Y602" s="50">
        <v>0.98307976672389197</v>
      </c>
      <c r="Z602" s="50">
        <v>1.0249999999999999</v>
      </c>
      <c r="AA602" s="51">
        <v>0.97499999999999998</v>
      </c>
      <c r="AB602" s="51">
        <v>1.0149999999999999</v>
      </c>
      <c r="AC602" s="51">
        <v>1</v>
      </c>
      <c r="AD602" s="51">
        <v>1</v>
      </c>
      <c r="AE602" s="51">
        <v>1</v>
      </c>
      <c r="AF602" s="51">
        <v>1</v>
      </c>
      <c r="AG602" s="52">
        <v>1</v>
      </c>
      <c r="AH602" s="52">
        <v>1</v>
      </c>
      <c r="AI602" s="53">
        <v>517</v>
      </c>
      <c r="AJ602" s="53">
        <v>399</v>
      </c>
      <c r="AK602" s="51">
        <v>2.88</v>
      </c>
      <c r="AL602" s="51">
        <v>2.89</v>
      </c>
      <c r="AM602" s="51">
        <v>3.11</v>
      </c>
      <c r="AN602" s="51">
        <v>3.09</v>
      </c>
      <c r="AO602" s="51">
        <v>3.3355865267436182</v>
      </c>
      <c r="AP602" s="51">
        <v>3.3125671651669064</v>
      </c>
      <c r="AQ602" s="51">
        <v>3.1877499999999994</v>
      </c>
      <c r="AR602" s="67">
        <v>0.03</v>
      </c>
      <c r="AS602" s="96"/>
      <c r="AT602" s="54">
        <v>2.7811104083327485</v>
      </c>
      <c r="AU602" s="54">
        <v>3.2201615840407767</v>
      </c>
      <c r="AV602" s="55">
        <v>2.7511104083327487</v>
      </c>
      <c r="AW602" s="55">
        <v>3.2537423500185114</v>
      </c>
      <c r="AX602" s="56">
        <v>0.1811104083327586</v>
      </c>
      <c r="AY602" s="56">
        <v>2.0161584040786718E-2</v>
      </c>
      <c r="AZ602" s="56">
        <v>0.20127199237354532</v>
      </c>
      <c r="BA602" s="56">
        <v>0.16094882429197188</v>
      </c>
      <c r="BB602" s="61">
        <v>133</v>
      </c>
      <c r="BC602" s="57">
        <v>-127</v>
      </c>
      <c r="BD602" s="57">
        <v>-101</v>
      </c>
      <c r="BE602" s="57">
        <v>124</v>
      </c>
      <c r="BF602" s="95">
        <v>0.4284501950524392</v>
      </c>
      <c r="BG602" s="58">
        <v>0.55992561824331855</v>
      </c>
      <c r="BH602" s="58">
        <v>0.50368730997240252</v>
      </c>
      <c r="BI602" s="58">
        <v>0.44661746385907153</v>
      </c>
      <c r="BJ602" s="57">
        <v>138</v>
      </c>
      <c r="BK602" s="57">
        <v>-128</v>
      </c>
      <c r="BL602" s="57">
        <v>-102</v>
      </c>
      <c r="BM602" s="57">
        <v>123</v>
      </c>
      <c r="BN602" s="58">
        <v>0.41947413522384547</v>
      </c>
      <c r="BO602" s="58">
        <v>0.56194911975182282</v>
      </c>
      <c r="BP602" s="58">
        <v>0.50583310007247884</v>
      </c>
      <c r="BQ602" s="58">
        <v>0.44839354554781108</v>
      </c>
      <c r="BR602" s="36">
        <v>2.4500000000000002</v>
      </c>
      <c r="BS602" s="36">
        <v>3.75</v>
      </c>
      <c r="BT602" s="36">
        <v>0.30497000000000002</v>
      </c>
      <c r="BU602" s="36">
        <v>0.40927999999999998</v>
      </c>
      <c r="BV602" s="36">
        <v>0.46414679232016598</v>
      </c>
      <c r="BW602" s="36">
        <v>0.52749000000000001</v>
      </c>
    </row>
    <row r="603" spans="1:75" s="36" customFormat="1" ht="16.75" customHeight="1" x14ac:dyDescent="0.2">
      <c r="A603" s="36" t="s">
        <v>887</v>
      </c>
      <c r="B603" s="36">
        <v>2025020271</v>
      </c>
      <c r="C603" s="35">
        <v>45974</v>
      </c>
      <c r="D603" s="45" t="s">
        <v>9</v>
      </c>
      <c r="E603" s="36" t="s">
        <v>39</v>
      </c>
      <c r="F603" s="45">
        <v>1</v>
      </c>
      <c r="G603" s="45">
        <v>1</v>
      </c>
      <c r="H603" s="36" t="s">
        <v>47</v>
      </c>
      <c r="I603" s="36" t="s">
        <v>1365</v>
      </c>
      <c r="J603" s="46" t="s">
        <v>450</v>
      </c>
      <c r="K603" s="47">
        <v>3</v>
      </c>
      <c r="L603" s="48">
        <v>0.15</v>
      </c>
      <c r="M603" s="49">
        <v>0.1</v>
      </c>
      <c r="N603" s="36">
        <v>3.19999999999999</v>
      </c>
      <c r="O603" s="36">
        <v>2.5999999999999899</v>
      </c>
      <c r="P603" s="70">
        <v>3.19999999999999</v>
      </c>
      <c r="Q603" s="36">
        <v>2.5999999999999899</v>
      </c>
      <c r="R603" s="50">
        <v>2.8280132925962156</v>
      </c>
      <c r="S603" s="50">
        <v>2.8575319191862536</v>
      </c>
      <c r="T603" s="50">
        <v>2.8280132925962156</v>
      </c>
      <c r="U603" s="50">
        <v>2.8575319191862536</v>
      </c>
      <c r="V603" s="50">
        <v>1.048</v>
      </c>
      <c r="W603" s="50">
        <v>1.0491546019013618</v>
      </c>
      <c r="X603" s="50">
        <v>1.0366666666666666</v>
      </c>
      <c r="Y603" s="50">
        <v>0.96</v>
      </c>
      <c r="Z603" s="50">
        <v>1.02</v>
      </c>
      <c r="AA603" s="51">
        <v>0.97499999999999998</v>
      </c>
      <c r="AB603" s="51">
        <v>1.0249999999999999</v>
      </c>
      <c r="AC603" s="51">
        <v>1</v>
      </c>
      <c r="AD603" s="51">
        <v>1</v>
      </c>
      <c r="AE603" s="51">
        <v>1</v>
      </c>
      <c r="AF603" s="51">
        <v>1</v>
      </c>
      <c r="AG603" s="52">
        <v>1</v>
      </c>
      <c r="AH603" s="52">
        <v>1</v>
      </c>
      <c r="AI603" s="53">
        <v>513</v>
      </c>
      <c r="AJ603" s="53">
        <v>455</v>
      </c>
      <c r="AK603" s="51">
        <v>2.9492393001716759</v>
      </c>
      <c r="AL603" s="51">
        <v>2.95</v>
      </c>
      <c r="AM603" s="51">
        <v>2.9592695730806442</v>
      </c>
      <c r="AN603" s="51">
        <v>2.9440089249964854</v>
      </c>
      <c r="AO603" s="51">
        <v>3.074104189460356</v>
      </c>
      <c r="AP603" s="51">
        <v>3.0501909446767992</v>
      </c>
      <c r="AQ603" s="51">
        <v>3.0184549645422569</v>
      </c>
      <c r="AR603" s="67">
        <v>-0.03</v>
      </c>
      <c r="AS603" s="96"/>
      <c r="AT603" s="54">
        <v>3.2201615840407767</v>
      </c>
      <c r="AU603" s="54">
        <v>2.7811104083327485</v>
      </c>
      <c r="AV603" s="55">
        <v>3.2537423500185114</v>
      </c>
      <c r="AW603" s="55">
        <v>2.7511104083327487</v>
      </c>
      <c r="AX603" s="56">
        <v>2.0161584040786718E-2</v>
      </c>
      <c r="AY603" s="56">
        <v>0.1811104083327586</v>
      </c>
      <c r="AZ603" s="56">
        <v>0.20127199237354532</v>
      </c>
      <c r="BA603" s="56">
        <v>-0.16094882429197188</v>
      </c>
      <c r="BB603" s="61">
        <v>-133</v>
      </c>
      <c r="BC603" s="57">
        <v>127</v>
      </c>
      <c r="BD603" s="57">
        <v>101</v>
      </c>
      <c r="BE603" s="57">
        <v>-124</v>
      </c>
      <c r="BF603" s="95">
        <v>0.5715498049475608</v>
      </c>
      <c r="BG603" s="58">
        <v>0.44007438175668145</v>
      </c>
      <c r="BH603" s="58">
        <v>0.49631269002759748</v>
      </c>
      <c r="BI603" s="58">
        <v>0.55338253614092847</v>
      </c>
      <c r="BJ603" s="57">
        <v>-138</v>
      </c>
      <c r="BK603" s="57">
        <v>128</v>
      </c>
      <c r="BL603" s="57">
        <v>102</v>
      </c>
      <c r="BM603" s="57">
        <v>-123</v>
      </c>
      <c r="BN603" s="58">
        <v>0.58052586477615453</v>
      </c>
      <c r="BO603" s="58">
        <v>0.43805088024817718</v>
      </c>
      <c r="BP603" s="58">
        <v>0.49416689992752116</v>
      </c>
      <c r="BQ603" s="58">
        <v>0.55160645445218892</v>
      </c>
      <c r="BR603" s="36">
        <v>2.4500000000000002</v>
      </c>
      <c r="BS603" s="36">
        <v>3.8</v>
      </c>
      <c r="BT603" s="36">
        <v>0.29737999999999998</v>
      </c>
      <c r="BU603" s="36">
        <v>0.40083999999999997</v>
      </c>
      <c r="BV603" s="36">
        <v>0.45418389892923899</v>
      </c>
      <c r="BW603" s="36">
        <v>0.51829000000000003</v>
      </c>
    </row>
    <row r="604" spans="1:75" s="36" customFormat="1" ht="16.75" customHeight="1" x14ac:dyDescent="0.2">
      <c r="A604" s="36" t="s">
        <v>888</v>
      </c>
      <c r="B604" s="36">
        <v>2025020270</v>
      </c>
      <c r="C604" s="35">
        <v>45974</v>
      </c>
      <c r="D604" s="45" t="s">
        <v>6</v>
      </c>
      <c r="E604" s="36" t="s">
        <v>34</v>
      </c>
      <c r="F604" s="45">
        <v>1</v>
      </c>
      <c r="G604" s="45">
        <v>1</v>
      </c>
      <c r="H604" s="36" t="s">
        <v>46</v>
      </c>
      <c r="I604" s="36" t="s">
        <v>480</v>
      </c>
      <c r="J604" s="46" t="s">
        <v>451</v>
      </c>
      <c r="K604" s="47">
        <v>3</v>
      </c>
      <c r="L604" s="48">
        <v>0.15</v>
      </c>
      <c r="M604" s="49">
        <v>0.1</v>
      </c>
      <c r="N604" s="36">
        <v>2.8499999999999899</v>
      </c>
      <c r="O604" s="36">
        <v>2.94999999999999</v>
      </c>
      <c r="P604" s="70">
        <v>2.8499999999999899</v>
      </c>
      <c r="Q604" s="36">
        <v>2.94999999999999</v>
      </c>
      <c r="R604" s="50">
        <v>2.9523220771445571</v>
      </c>
      <c r="S604" s="50">
        <v>2.7950282556821504</v>
      </c>
      <c r="T604" s="50">
        <v>2.9523220771445571</v>
      </c>
      <c r="U604" s="50">
        <v>2.7950282556821504</v>
      </c>
      <c r="V604" s="50">
        <v>0.95</v>
      </c>
      <c r="W604" s="50">
        <v>0.95302926576458757</v>
      </c>
      <c r="X604" s="50">
        <v>1.0030891255798524</v>
      </c>
      <c r="Y604" s="50">
        <v>0.97669530197925802</v>
      </c>
      <c r="Z604" s="50">
        <v>1.03</v>
      </c>
      <c r="AA604" s="51">
        <v>0.98499999999999999</v>
      </c>
      <c r="AB604" s="51">
        <v>1</v>
      </c>
      <c r="AC604" s="51">
        <v>1</v>
      </c>
      <c r="AD604" s="51">
        <v>1</v>
      </c>
      <c r="AE604" s="51">
        <v>1</v>
      </c>
      <c r="AF604" s="51">
        <v>1</v>
      </c>
      <c r="AG604" s="52">
        <v>1</v>
      </c>
      <c r="AH604" s="52">
        <v>1</v>
      </c>
      <c r="AI604" s="53">
        <v>512</v>
      </c>
      <c r="AJ604" s="53">
        <v>453</v>
      </c>
      <c r="AK604" s="51">
        <v>3.0820166123014081</v>
      </c>
      <c r="AL604" s="51">
        <v>3.1</v>
      </c>
      <c r="AM604" s="51">
        <v>2.8876624256798142</v>
      </c>
      <c r="AN604" s="51">
        <v>2.8737673001801642</v>
      </c>
      <c r="AO604" s="51">
        <v>2.86362868957392</v>
      </c>
      <c r="AP604" s="51">
        <v>2.8659162516407242</v>
      </c>
      <c r="AQ604" s="51">
        <v>2.9742922984502087</v>
      </c>
      <c r="AR604" s="67">
        <v>0.03</v>
      </c>
      <c r="AS604" s="96"/>
      <c r="AT604" s="54">
        <v>2.9512565535300976</v>
      </c>
      <c r="AU604" s="54">
        <v>3.0144162257106597</v>
      </c>
      <c r="AV604" s="55">
        <v>2.9212565535300978</v>
      </c>
      <c r="AW604" s="55">
        <v>3.047770318041521</v>
      </c>
      <c r="AX604" s="56">
        <v>0.10125655353010776</v>
      </c>
      <c r="AY604" s="56">
        <v>6.4416225710669739E-2</v>
      </c>
      <c r="AZ604" s="56">
        <v>0.1656727792407775</v>
      </c>
      <c r="BA604" s="56">
        <v>3.6840327819438023E-2</v>
      </c>
      <c r="BB604" s="61">
        <v>107</v>
      </c>
      <c r="BC604" s="57">
        <v>-126</v>
      </c>
      <c r="BD604" s="57">
        <v>-100</v>
      </c>
      <c r="BE604" s="57">
        <v>126</v>
      </c>
      <c r="BF604" s="95">
        <v>0.48199752922563277</v>
      </c>
      <c r="BG604" s="58">
        <v>0.55716268723320495</v>
      </c>
      <c r="BH604" s="58">
        <v>0.50027334085657449</v>
      </c>
      <c r="BI604" s="58">
        <v>0.4433203179288695</v>
      </c>
      <c r="BJ604" s="57">
        <v>111</v>
      </c>
      <c r="BK604" s="57">
        <v>-126</v>
      </c>
      <c r="BL604" s="57">
        <v>100</v>
      </c>
      <c r="BM604" s="57">
        <v>126</v>
      </c>
      <c r="BN604" s="58">
        <v>0.47469065086342455</v>
      </c>
      <c r="BO604" s="58">
        <v>0.55712904585020295</v>
      </c>
      <c r="BP604" s="58">
        <v>0.49990044826007907</v>
      </c>
      <c r="BQ604" s="58">
        <v>0.44269502289492324</v>
      </c>
      <c r="BR604" s="36">
        <v>2.4500000000000002</v>
      </c>
      <c r="BS604" s="36">
        <v>3.85</v>
      </c>
      <c r="BT604" s="36">
        <v>0.29300999999999999</v>
      </c>
      <c r="BU604" s="36">
        <v>0.39090000000000003</v>
      </c>
      <c r="BV604" s="36">
        <v>0.44361473949408098</v>
      </c>
      <c r="BW604" s="36">
        <v>0.50973000000000002</v>
      </c>
    </row>
    <row r="605" spans="1:75" s="36" customFormat="1" ht="16.75" customHeight="1" x14ac:dyDescent="0.2">
      <c r="A605" s="36" t="s">
        <v>889</v>
      </c>
      <c r="B605" s="36">
        <v>2025020270</v>
      </c>
      <c r="C605" s="35">
        <v>45974</v>
      </c>
      <c r="D605" s="45" t="s">
        <v>9</v>
      </c>
      <c r="E605" s="36" t="s">
        <v>19</v>
      </c>
      <c r="F605" s="45">
        <v>1</v>
      </c>
      <c r="G605" s="45">
        <v>1</v>
      </c>
      <c r="H605" s="36" t="s">
        <v>47</v>
      </c>
      <c r="I605" s="36" t="s">
        <v>468</v>
      </c>
      <c r="J605" s="46" t="s">
        <v>171</v>
      </c>
      <c r="K605" s="47">
        <v>3</v>
      </c>
      <c r="L605" s="48">
        <v>0.15</v>
      </c>
      <c r="M605" s="49">
        <v>0.1</v>
      </c>
      <c r="N605" s="36">
        <v>2.94999999999999</v>
      </c>
      <c r="O605" s="36">
        <v>2.8499999999999899</v>
      </c>
      <c r="P605" s="70">
        <v>2.94999999999999</v>
      </c>
      <c r="Q605" s="36">
        <v>2.8499999999999899</v>
      </c>
      <c r="R605" s="50">
        <v>2.8360908206727435</v>
      </c>
      <c r="S605" s="50">
        <v>2.9850628333815168</v>
      </c>
      <c r="T605" s="50">
        <v>2.8360908206727435</v>
      </c>
      <c r="U605" s="50">
        <v>2.9850628333815168</v>
      </c>
      <c r="V605" s="50">
        <v>1.048</v>
      </c>
      <c r="W605" s="50">
        <v>1.0491546019013618</v>
      </c>
      <c r="X605" s="50">
        <v>0.96255414189327138</v>
      </c>
      <c r="Y605" s="50">
        <v>1.027338870767136</v>
      </c>
      <c r="Z605" s="50">
        <v>0.99</v>
      </c>
      <c r="AA605" s="51">
        <v>1</v>
      </c>
      <c r="AB605" s="51">
        <v>1.02</v>
      </c>
      <c r="AC605" s="51">
        <v>1</v>
      </c>
      <c r="AD605" s="51">
        <v>1</v>
      </c>
      <c r="AE605" s="51">
        <v>1</v>
      </c>
      <c r="AF605" s="51">
        <v>1</v>
      </c>
      <c r="AG605" s="52">
        <v>1</v>
      </c>
      <c r="AH605" s="52">
        <v>1</v>
      </c>
      <c r="AI605" s="53">
        <v>515</v>
      </c>
      <c r="AJ605" s="53">
        <v>396</v>
      </c>
      <c r="AK605" s="51">
        <v>2.9300859059377742</v>
      </c>
      <c r="AL605" s="51">
        <v>2.9159866431480195</v>
      </c>
      <c r="AM605" s="51">
        <v>3.0092673767395572</v>
      </c>
      <c r="AN605" s="51">
        <v>3.0056366952358511</v>
      </c>
      <c r="AO605" s="51">
        <v>3.0403042201857424</v>
      </c>
      <c r="AP605" s="51">
        <v>3.0275404179150365</v>
      </c>
      <c r="AQ605" s="51">
        <v>2.9791747029721618</v>
      </c>
      <c r="AR605" s="67">
        <v>-0.03</v>
      </c>
      <c r="AS605" s="96"/>
      <c r="AT605" s="54">
        <v>3.0144162257106597</v>
      </c>
      <c r="AU605" s="54">
        <v>2.9512565535300976</v>
      </c>
      <c r="AV605" s="55">
        <v>3.047770318041521</v>
      </c>
      <c r="AW605" s="55">
        <v>2.9212565535300978</v>
      </c>
      <c r="AX605" s="56">
        <v>6.4416225710669739E-2</v>
      </c>
      <c r="AY605" s="56">
        <v>0.10125655353010776</v>
      </c>
      <c r="AZ605" s="56">
        <v>0.1656727792407775</v>
      </c>
      <c r="BA605" s="56">
        <v>-3.6840327819438023E-2</v>
      </c>
      <c r="BB605" s="61">
        <v>-107</v>
      </c>
      <c r="BC605" s="57">
        <v>126</v>
      </c>
      <c r="BD605" s="57">
        <v>100</v>
      </c>
      <c r="BE605" s="57">
        <v>-126</v>
      </c>
      <c r="BF605" s="95">
        <v>0.51800247077436723</v>
      </c>
      <c r="BG605" s="58">
        <v>0.44283731276679505</v>
      </c>
      <c r="BH605" s="58">
        <v>0.49972665914342557</v>
      </c>
      <c r="BI605" s="58">
        <v>0.5566796820711305</v>
      </c>
      <c r="BJ605" s="57">
        <v>-111</v>
      </c>
      <c r="BK605" s="57">
        <v>126</v>
      </c>
      <c r="BL605" s="57">
        <v>-100</v>
      </c>
      <c r="BM605" s="57">
        <v>-126</v>
      </c>
      <c r="BN605" s="58">
        <v>0.52530934913657545</v>
      </c>
      <c r="BO605" s="58">
        <v>0.44287095414979705</v>
      </c>
      <c r="BP605" s="58">
        <v>0.50009955173992093</v>
      </c>
      <c r="BQ605" s="58">
        <v>0.55730497710507676</v>
      </c>
      <c r="BR605" s="36">
        <v>2.4500000000000002</v>
      </c>
      <c r="BS605" s="36">
        <v>3.9</v>
      </c>
      <c r="BT605" s="36">
        <v>0.28849999999999998</v>
      </c>
      <c r="BU605" s="36">
        <v>0.38501999999999997</v>
      </c>
      <c r="BV605" s="36">
        <v>0.43737362262864898</v>
      </c>
      <c r="BW605" s="36">
        <v>0.50471999999999995</v>
      </c>
    </row>
    <row r="606" spans="1:75" s="36" customFormat="1" ht="16.75" customHeight="1" x14ac:dyDescent="0.2">
      <c r="A606" s="36" t="s">
        <v>890</v>
      </c>
      <c r="B606" s="36">
        <v>2025020269</v>
      </c>
      <c r="C606" s="35">
        <v>45974</v>
      </c>
      <c r="D606" s="45" t="s">
        <v>6</v>
      </c>
      <c r="E606" s="36" t="s">
        <v>28</v>
      </c>
      <c r="F606" s="45">
        <v>1</v>
      </c>
      <c r="G606" s="45">
        <v>1</v>
      </c>
      <c r="H606" s="36" t="s">
        <v>46</v>
      </c>
      <c r="I606" s="36" t="s">
        <v>314</v>
      </c>
      <c r="J606" s="46" t="s">
        <v>167</v>
      </c>
      <c r="K606" s="47">
        <v>3</v>
      </c>
      <c r="L606" s="48">
        <v>0.15</v>
      </c>
      <c r="M606" s="49">
        <v>0.1</v>
      </c>
      <c r="N606" s="36">
        <v>3.1499999999999901</v>
      </c>
      <c r="O606" s="36">
        <v>2.7999999999999901</v>
      </c>
      <c r="P606" s="70">
        <v>3.1499999999999901</v>
      </c>
      <c r="Q606" s="36">
        <v>2.7999999999999901</v>
      </c>
      <c r="R606" s="50">
        <v>2.9938506072215736</v>
      </c>
      <c r="S606" s="50">
        <v>2.8044061393547617</v>
      </c>
      <c r="T606" s="50">
        <v>2.9938506072215736</v>
      </c>
      <c r="U606" s="50">
        <v>2.8044061393547617</v>
      </c>
      <c r="V606" s="50">
        <v>0.95</v>
      </c>
      <c r="W606" s="50">
        <v>0.95302926576458757</v>
      </c>
      <c r="X606" s="50">
        <v>1.0306079581523233</v>
      </c>
      <c r="Y606" s="50">
        <v>1.0166666666666666</v>
      </c>
      <c r="Z606" s="50">
        <v>0.96499999999999997</v>
      </c>
      <c r="AA606" s="51">
        <v>1</v>
      </c>
      <c r="AB606" s="51">
        <v>1</v>
      </c>
      <c r="AC606" s="51">
        <v>1</v>
      </c>
      <c r="AD606" s="51">
        <v>1</v>
      </c>
      <c r="AE606" s="51">
        <v>1</v>
      </c>
      <c r="AF606" s="51">
        <v>1</v>
      </c>
      <c r="AG606" s="52">
        <v>1</v>
      </c>
      <c r="AH606" s="52">
        <v>1</v>
      </c>
      <c r="AI606" s="53">
        <v>514</v>
      </c>
      <c r="AJ606" s="53">
        <v>472</v>
      </c>
      <c r="AK606" s="51">
        <v>2.9444459029767374</v>
      </c>
      <c r="AL606" s="51">
        <v>2.951856608613463</v>
      </c>
      <c r="AM606" s="51">
        <v>2.851059340050528</v>
      </c>
      <c r="AN606" s="51">
        <v>2.844061359946163</v>
      </c>
      <c r="AO606" s="51">
        <v>2.7361598434309049</v>
      </c>
      <c r="AP606" s="51">
        <v>2.7316736555878709</v>
      </c>
      <c r="AQ606" s="51">
        <v>2.7512722631487594</v>
      </c>
      <c r="AR606" s="67">
        <v>0.03</v>
      </c>
      <c r="AS606" s="96"/>
      <c r="AT606" s="54">
        <v>3.1181712548420411</v>
      </c>
      <c r="AU606" s="54">
        <v>2.8134472206902781</v>
      </c>
      <c r="AV606" s="55">
        <v>3.0881712548420412</v>
      </c>
      <c r="AW606" s="55">
        <v>2.8465799015752311</v>
      </c>
      <c r="AX606" s="56">
        <v>-3.182874515794909E-2</v>
      </c>
      <c r="AY606" s="56">
        <v>1.3447220690288031E-2</v>
      </c>
      <c r="AZ606" s="56">
        <v>-1.8381524467661059E-2</v>
      </c>
      <c r="BA606" s="56">
        <v>-4.5275965848237121E-2</v>
      </c>
      <c r="BB606" s="61">
        <v>-122</v>
      </c>
      <c r="BC606" s="57">
        <v>-122</v>
      </c>
      <c r="BD606" s="57">
        <v>103</v>
      </c>
      <c r="BE606" s="57">
        <v>130</v>
      </c>
      <c r="BF606" s="95">
        <v>0.55007306802154088</v>
      </c>
      <c r="BG606" s="58">
        <v>0.54979729126517662</v>
      </c>
      <c r="BH606" s="58">
        <v>0.49173456512534364</v>
      </c>
      <c r="BI606" s="58">
        <v>0.43555734974099691</v>
      </c>
      <c r="BJ606" s="57">
        <v>-119</v>
      </c>
      <c r="BK606" s="57">
        <v>-123</v>
      </c>
      <c r="BL606" s="57">
        <v>103</v>
      </c>
      <c r="BM606" s="57">
        <v>129</v>
      </c>
      <c r="BN606" s="58">
        <v>0.54270271964178252</v>
      </c>
      <c r="BO606" s="58">
        <v>0.55145872410912289</v>
      </c>
      <c r="BP606" s="58">
        <v>0.49342695837439732</v>
      </c>
      <c r="BQ606" s="58">
        <v>0.43689684815821395</v>
      </c>
      <c r="BR606" s="36">
        <v>2.4500000000000002</v>
      </c>
      <c r="BS606" s="36">
        <v>3.95</v>
      </c>
      <c r="BT606" s="36">
        <v>0.27889999999999998</v>
      </c>
      <c r="BU606" s="36">
        <v>0.38024999999999998</v>
      </c>
      <c r="BV606" s="36">
        <v>0.43158241209452203</v>
      </c>
      <c r="BW606" s="36">
        <v>0.49919000000000002</v>
      </c>
    </row>
    <row r="607" spans="1:75" s="36" customFormat="1" ht="16.75" customHeight="1" x14ac:dyDescent="0.2">
      <c r="A607" s="36" t="s">
        <v>891</v>
      </c>
      <c r="B607" s="36">
        <v>2025020269</v>
      </c>
      <c r="C607" s="35">
        <v>45974</v>
      </c>
      <c r="D607" s="45" t="s">
        <v>9</v>
      </c>
      <c r="E607" s="36" t="s">
        <v>18</v>
      </c>
      <c r="F607" s="45">
        <v>1</v>
      </c>
      <c r="G607" s="45">
        <v>1</v>
      </c>
      <c r="H607" s="36" t="s">
        <v>47</v>
      </c>
      <c r="I607" s="36" t="s">
        <v>838</v>
      </c>
      <c r="J607" s="46" t="s">
        <v>804</v>
      </c>
      <c r="K607" s="47">
        <v>3</v>
      </c>
      <c r="L607" s="48">
        <v>0.15</v>
      </c>
      <c r="M607" s="49">
        <v>0.1</v>
      </c>
      <c r="N607" s="36">
        <v>2.7999999999999901</v>
      </c>
      <c r="O607" s="36">
        <v>3.1499999999999901</v>
      </c>
      <c r="P607" s="70">
        <v>2.7999999999999901</v>
      </c>
      <c r="Q607" s="36">
        <v>3.1499999999999901</v>
      </c>
      <c r="R607" s="50">
        <v>2.9100886981657914</v>
      </c>
      <c r="S607" s="50">
        <v>3.2537309759090616</v>
      </c>
      <c r="T607" s="50">
        <v>2.9100886981657914</v>
      </c>
      <c r="U607" s="50">
        <v>3.2537309759090616</v>
      </c>
      <c r="V607" s="50">
        <v>1.048</v>
      </c>
      <c r="W607" s="50">
        <v>1.0491546019013618</v>
      </c>
      <c r="X607" s="50">
        <v>0.95035311335017603</v>
      </c>
      <c r="Y607" s="50">
        <v>0.98148196765891249</v>
      </c>
      <c r="Z607" s="50">
        <v>1.0349999999999999</v>
      </c>
      <c r="AA607" s="51">
        <v>0.97</v>
      </c>
      <c r="AB607" s="51">
        <v>1.0349999999999999</v>
      </c>
      <c r="AC607" s="51">
        <v>1</v>
      </c>
      <c r="AD607" s="51">
        <v>1</v>
      </c>
      <c r="AE607" s="51">
        <v>1</v>
      </c>
      <c r="AF607" s="51">
        <v>1</v>
      </c>
      <c r="AG607" s="52">
        <v>1</v>
      </c>
      <c r="AH607" s="52">
        <v>1</v>
      </c>
      <c r="AI607" s="53">
        <v>516</v>
      </c>
      <c r="AJ607" s="53">
        <v>451</v>
      </c>
      <c r="AK607" s="51">
        <v>3.05</v>
      </c>
      <c r="AL607" s="51">
        <v>2.95</v>
      </c>
      <c r="AM607" s="51">
        <v>3.0918238744569702</v>
      </c>
      <c r="AN607" s="51">
        <v>3.116109939674784</v>
      </c>
      <c r="AO607" s="51">
        <v>3.030071632366091</v>
      </c>
      <c r="AP607" s="51">
        <v>3.0807026215210591</v>
      </c>
      <c r="AQ607" s="51">
        <v>3.200037710062964</v>
      </c>
      <c r="AR607" s="67">
        <v>-0.03</v>
      </c>
      <c r="AS607" s="96"/>
      <c r="AT607" s="54">
        <v>2.8134472206902781</v>
      </c>
      <c r="AU607" s="54">
        <v>3.1181712548420411</v>
      </c>
      <c r="AV607" s="55">
        <v>2.8465799015752311</v>
      </c>
      <c r="AW607" s="55">
        <v>3.0881712548420412</v>
      </c>
      <c r="AX607" s="56">
        <v>1.3447220690288031E-2</v>
      </c>
      <c r="AY607" s="56">
        <v>-3.182874515794909E-2</v>
      </c>
      <c r="AZ607" s="56">
        <v>-1.8381524467661059E-2</v>
      </c>
      <c r="BA607" s="56">
        <v>4.5275965848237121E-2</v>
      </c>
      <c r="BB607" s="61">
        <v>122</v>
      </c>
      <c r="BC607" s="57">
        <v>122</v>
      </c>
      <c r="BD607" s="57">
        <v>-103</v>
      </c>
      <c r="BE607" s="57">
        <v>-130</v>
      </c>
      <c r="BF607" s="95">
        <v>0.44992693197845912</v>
      </c>
      <c r="BG607" s="58">
        <v>0.45020270873482338</v>
      </c>
      <c r="BH607" s="58">
        <v>0.50826543487465636</v>
      </c>
      <c r="BI607" s="58">
        <v>0.56444265025900309</v>
      </c>
      <c r="BJ607" s="57">
        <v>119</v>
      </c>
      <c r="BK607" s="57">
        <v>123</v>
      </c>
      <c r="BL607" s="57">
        <v>-103</v>
      </c>
      <c r="BM607" s="57">
        <v>-129</v>
      </c>
      <c r="BN607" s="58">
        <v>0.45729728035821748</v>
      </c>
      <c r="BO607" s="58">
        <v>0.44854127589087706</v>
      </c>
      <c r="BP607" s="58">
        <v>0.50657304162560268</v>
      </c>
      <c r="BQ607" s="58">
        <v>0.56310315184178605</v>
      </c>
      <c r="BR607" s="36">
        <v>2.4500000000000002</v>
      </c>
      <c r="BS607" s="36">
        <v>4</v>
      </c>
      <c r="BT607" s="36">
        <v>0.27817999999999998</v>
      </c>
      <c r="BU607" s="36">
        <v>0.36834</v>
      </c>
      <c r="BV607" s="36">
        <v>0.41805985903503601</v>
      </c>
      <c r="BW607" s="36">
        <v>0.48726999999999998</v>
      </c>
    </row>
    <row r="608" spans="1:75" s="36" customFormat="1" ht="16.75" customHeight="1" x14ac:dyDescent="0.2">
      <c r="A608" s="36" t="s">
        <v>892</v>
      </c>
      <c r="B608" s="36">
        <v>2025020273</v>
      </c>
      <c r="C608" s="35">
        <v>45974</v>
      </c>
      <c r="D608" s="45" t="s">
        <v>6</v>
      </c>
      <c r="E608" s="36" t="s">
        <v>49</v>
      </c>
      <c r="F608" s="45">
        <v>1</v>
      </c>
      <c r="G608" s="45">
        <v>2</v>
      </c>
      <c r="H608" s="36" t="s">
        <v>36</v>
      </c>
      <c r="I608" s="36" t="s">
        <v>350</v>
      </c>
      <c r="J608" s="46" t="s">
        <v>197</v>
      </c>
      <c r="K608" s="47">
        <v>3</v>
      </c>
      <c r="L608" s="48">
        <v>0.15</v>
      </c>
      <c r="M608" s="49">
        <v>0.1</v>
      </c>
      <c r="N608" s="36">
        <v>2.7499999999999898</v>
      </c>
      <c r="O608" s="36">
        <v>2.8999999999999901</v>
      </c>
      <c r="P608" s="70">
        <v>2.7499999999999898</v>
      </c>
      <c r="Q608" s="36">
        <v>2.8999999999999901</v>
      </c>
      <c r="R608" s="50">
        <v>3.0583236654372574</v>
      </c>
      <c r="S608" s="50">
        <v>2.9072394070293588</v>
      </c>
      <c r="T608" s="50">
        <v>3.0583236654372574</v>
      </c>
      <c r="U608" s="50">
        <v>2.9072394070293588</v>
      </c>
      <c r="V608" s="50">
        <v>0.97</v>
      </c>
      <c r="W608" s="50">
        <v>0.95751047349149665</v>
      </c>
      <c r="X608" s="50">
        <v>0.91173471394875927</v>
      </c>
      <c r="Y608" s="50">
        <v>0.98385647639461371</v>
      </c>
      <c r="Z608" s="50">
        <v>0.97499999999999998</v>
      </c>
      <c r="AA608" s="51">
        <v>0.99</v>
      </c>
      <c r="AB608" s="51">
        <v>1.01</v>
      </c>
      <c r="AC608" s="51">
        <v>1</v>
      </c>
      <c r="AD608" s="51">
        <v>1</v>
      </c>
      <c r="AE608" s="51">
        <v>1</v>
      </c>
      <c r="AF608" s="51">
        <v>1</v>
      </c>
      <c r="AG608" s="52">
        <v>1</v>
      </c>
      <c r="AH608" s="52">
        <v>1</v>
      </c>
      <c r="AI608" s="53">
        <v>518</v>
      </c>
      <c r="AJ608" s="53">
        <v>476</v>
      </c>
      <c r="AK608" s="51">
        <v>3.0402482505821937</v>
      </c>
      <c r="AL608" s="51">
        <v>3.0429595628104531</v>
      </c>
      <c r="AM608" s="51">
        <v>2.87</v>
      </c>
      <c r="AN608" s="51">
        <v>2.875585911054404</v>
      </c>
      <c r="AO608" s="51">
        <v>2.8266126993407275</v>
      </c>
      <c r="AP608" s="51">
        <v>2.8278045577176618</v>
      </c>
      <c r="AQ608" s="51">
        <v>2.7982499999999999</v>
      </c>
      <c r="AR608" s="67">
        <v>0</v>
      </c>
      <c r="AS608" s="96"/>
      <c r="AT608" s="54">
        <v>2.7417111076036464</v>
      </c>
      <c r="AU608" s="54">
        <v>2.9057344706234272</v>
      </c>
      <c r="AV608" s="55">
        <v>2.7417111076036464</v>
      </c>
      <c r="AW608" s="55">
        <v>2.8914818572129657</v>
      </c>
      <c r="AX608" s="56">
        <v>-8.2888923963433392E-3</v>
      </c>
      <c r="AY608" s="56">
        <v>5.7344706234370157E-3</v>
      </c>
      <c r="AZ608" s="56">
        <v>-2.5544217729063234E-3</v>
      </c>
      <c r="BA608" s="56">
        <v>-1.4023363019780355E-2</v>
      </c>
      <c r="BB608" s="61">
        <v>113</v>
      </c>
      <c r="BC608" s="57">
        <v>-101</v>
      </c>
      <c r="BD608" s="57">
        <v>127</v>
      </c>
      <c r="BE608" s="57">
        <v>156</v>
      </c>
      <c r="BF608" s="95">
        <v>0.46850954071006223</v>
      </c>
      <c r="BG608" s="58">
        <v>0.5019554833931269</v>
      </c>
      <c r="BH608" s="58">
        <v>0.43963787831954582</v>
      </c>
      <c r="BI608" s="58">
        <v>0.39074296764387295</v>
      </c>
      <c r="BJ608" s="57">
        <v>113</v>
      </c>
      <c r="BK608" s="57">
        <v>-100</v>
      </c>
      <c r="BL608" s="57">
        <v>129</v>
      </c>
      <c r="BM608" s="57">
        <v>157</v>
      </c>
      <c r="BN608" s="58">
        <v>0.47032450066001008</v>
      </c>
      <c r="BO608" s="58">
        <v>0.50007520417413132</v>
      </c>
      <c r="BP608" s="58">
        <v>0.43747675910043771</v>
      </c>
      <c r="BQ608" s="58">
        <v>0.38880041635351414</v>
      </c>
      <c r="BR608" s="36">
        <v>2.4500000000000002</v>
      </c>
      <c r="BS608" s="36">
        <v>4.05</v>
      </c>
      <c r="BT608" s="36">
        <v>0.27077000000000001</v>
      </c>
      <c r="BU608" s="36">
        <v>0.36362</v>
      </c>
      <c r="BV608" s="36">
        <v>0.41149776495218598</v>
      </c>
      <c r="BW608" s="36">
        <v>0.47997000000000001</v>
      </c>
    </row>
    <row r="609" spans="1:75" s="36" customFormat="1" ht="16.75" customHeight="1" x14ac:dyDescent="0.2">
      <c r="A609" s="36" t="s">
        <v>893</v>
      </c>
      <c r="B609" s="36">
        <v>2025020273</v>
      </c>
      <c r="C609" s="35">
        <v>45974</v>
      </c>
      <c r="D609" s="45" t="s">
        <v>9</v>
      </c>
      <c r="E609" s="36" t="s">
        <v>10</v>
      </c>
      <c r="F609" s="45">
        <v>2</v>
      </c>
      <c r="G609" s="45">
        <v>1</v>
      </c>
      <c r="H609" s="36" t="s">
        <v>38</v>
      </c>
      <c r="I609" s="36" t="s">
        <v>411</v>
      </c>
      <c r="J609" s="46" t="s">
        <v>166</v>
      </c>
      <c r="K609" s="47">
        <v>3</v>
      </c>
      <c r="L609" s="48">
        <v>0.15</v>
      </c>
      <c r="M609" s="49">
        <v>0.1</v>
      </c>
      <c r="N609" s="36">
        <v>2.8999999999999901</v>
      </c>
      <c r="O609" s="36">
        <v>2.7499999999999898</v>
      </c>
      <c r="P609" s="70">
        <v>2.8999999999999901</v>
      </c>
      <c r="Q609" s="36">
        <v>2.7499999999999898</v>
      </c>
      <c r="R609" s="50">
        <v>2.9602645865755042</v>
      </c>
      <c r="S609" s="50">
        <v>2.7792585405984886</v>
      </c>
      <c r="T609" s="50">
        <v>2.9602645865755042</v>
      </c>
      <c r="U609" s="50">
        <v>2.7792585405984886</v>
      </c>
      <c r="V609" s="50">
        <v>1.0449999999999999</v>
      </c>
      <c r="W609" s="50">
        <v>1.0398742800952707</v>
      </c>
      <c r="X609" s="50">
        <v>0.95666666666666667</v>
      </c>
      <c r="Y609" s="50">
        <v>1.013416083527398</v>
      </c>
      <c r="Z609" s="50">
        <v>1.03</v>
      </c>
      <c r="AA609" s="51">
        <v>1</v>
      </c>
      <c r="AB609" s="51">
        <v>1</v>
      </c>
      <c r="AC609" s="51">
        <v>1</v>
      </c>
      <c r="AD609" s="51">
        <v>1</v>
      </c>
      <c r="AE609" s="51">
        <v>1</v>
      </c>
      <c r="AF609" s="51">
        <v>1</v>
      </c>
      <c r="AG609" s="52">
        <v>1</v>
      </c>
      <c r="AH609" s="52">
        <v>1</v>
      </c>
      <c r="AI609" s="53">
        <v>510</v>
      </c>
      <c r="AJ609" s="53">
        <v>444</v>
      </c>
      <c r="AK609" s="51">
        <v>2.951569429183841</v>
      </c>
      <c r="AL609" s="51">
        <v>2.9528737027925906</v>
      </c>
      <c r="AM609" s="51">
        <v>2.7352041418462778</v>
      </c>
      <c r="AN609" s="51">
        <v>2.7418123016591096</v>
      </c>
      <c r="AO609" s="51">
        <v>2.8360858082385425</v>
      </c>
      <c r="AP609" s="51">
        <v>2.8400683815252274</v>
      </c>
      <c r="AQ609" s="51">
        <v>2.8172602661016661</v>
      </c>
      <c r="AR609" s="67">
        <v>0</v>
      </c>
      <c r="AS609" s="96"/>
      <c r="AT609" s="54">
        <v>2.9057344706234272</v>
      </c>
      <c r="AU609" s="54">
        <v>2.7417111076036464</v>
      </c>
      <c r="AV609" s="55">
        <v>2.8914818572129657</v>
      </c>
      <c r="AW609" s="55">
        <v>2.7417111076036464</v>
      </c>
      <c r="AX609" s="56">
        <v>5.7344706234370157E-3</v>
      </c>
      <c r="AY609" s="56">
        <v>-8.2888923963433392E-3</v>
      </c>
      <c r="AZ609" s="56">
        <v>-2.5544217729063234E-3</v>
      </c>
      <c r="BA609" s="56">
        <v>1.4023363019780355E-2</v>
      </c>
      <c r="BB609" s="61">
        <v>-113</v>
      </c>
      <c r="BC609" s="57">
        <v>101</v>
      </c>
      <c r="BD609" s="57">
        <v>-127</v>
      </c>
      <c r="BE609" s="57">
        <v>-156</v>
      </c>
      <c r="BF609" s="95">
        <v>0.53149045928993777</v>
      </c>
      <c r="BG609" s="58">
        <v>0.4980445166068731</v>
      </c>
      <c r="BH609" s="58">
        <v>0.56036212168045418</v>
      </c>
      <c r="BI609" s="58">
        <v>0.60925703235612705</v>
      </c>
      <c r="BJ609" s="57">
        <v>-113</v>
      </c>
      <c r="BK609" s="57">
        <v>100</v>
      </c>
      <c r="BL609" s="57">
        <v>-129</v>
      </c>
      <c r="BM609" s="57">
        <v>-157</v>
      </c>
      <c r="BN609" s="58">
        <v>0.52967549933998992</v>
      </c>
      <c r="BO609" s="58">
        <v>0.49992479582586868</v>
      </c>
      <c r="BP609" s="58">
        <v>0.56252324089956229</v>
      </c>
      <c r="BQ609" s="58">
        <v>0.61119958364648586</v>
      </c>
      <c r="BR609" s="36">
        <v>2.4500000000000002</v>
      </c>
      <c r="BS609" s="36">
        <v>4.0999999999999996</v>
      </c>
      <c r="BT609" s="36">
        <v>0.26507999999999998</v>
      </c>
      <c r="BU609" s="36">
        <v>0.35472999999999999</v>
      </c>
      <c r="BV609" s="36">
        <v>0.401228353937858</v>
      </c>
      <c r="BW609" s="36">
        <v>0.47061999999999998</v>
      </c>
    </row>
    <row r="610" spans="1:75" s="36" customFormat="1" ht="16.75" customHeight="1" x14ac:dyDescent="0.2">
      <c r="A610" s="36" t="s">
        <v>894</v>
      </c>
      <c r="B610" s="36">
        <v>2025020274</v>
      </c>
      <c r="C610" s="35">
        <v>45974</v>
      </c>
      <c r="D610" s="45" t="s">
        <v>6</v>
      </c>
      <c r="E610" s="36" t="s">
        <v>17</v>
      </c>
      <c r="F610" s="45">
        <v>0</v>
      </c>
      <c r="G610" s="45">
        <v>1</v>
      </c>
      <c r="H610" s="36" t="s">
        <v>26</v>
      </c>
      <c r="I610" s="36" t="s">
        <v>372</v>
      </c>
      <c r="J610" s="46" t="s">
        <v>164</v>
      </c>
      <c r="K610" s="47">
        <v>3</v>
      </c>
      <c r="L610" s="48">
        <v>0.15</v>
      </c>
      <c r="M610" s="49">
        <v>0.1</v>
      </c>
      <c r="N610" s="36">
        <v>3.0499999999999901</v>
      </c>
      <c r="O610" s="36">
        <v>3.2999999999999901</v>
      </c>
      <c r="P610" s="70">
        <v>3.0499999999999901</v>
      </c>
      <c r="Q610" s="36">
        <v>3.2999999999999901</v>
      </c>
      <c r="R610" s="50">
        <v>3.0847730777030722</v>
      </c>
      <c r="S610" s="50">
        <v>3.0176540154553315</v>
      </c>
      <c r="T610" s="50">
        <v>3.0847730777030722</v>
      </c>
      <c r="U610" s="50">
        <v>3.0176540154553315</v>
      </c>
      <c r="V610" s="50">
        <v>0.95</v>
      </c>
      <c r="W610" s="50">
        <v>0.92554174501717079</v>
      </c>
      <c r="X610" s="50">
        <v>1.0790595460680465</v>
      </c>
      <c r="Y610" s="50">
        <v>1.0150684193839585</v>
      </c>
      <c r="Z610" s="50">
        <v>1.0249999999999999</v>
      </c>
      <c r="AA610" s="51">
        <v>0.98499999999999999</v>
      </c>
      <c r="AB610" s="51">
        <v>1.01</v>
      </c>
      <c r="AC610" s="51">
        <v>1</v>
      </c>
      <c r="AD610" s="51">
        <v>1</v>
      </c>
      <c r="AE610" s="51">
        <v>1</v>
      </c>
      <c r="AF610" s="51">
        <v>1</v>
      </c>
      <c r="AG610" s="52">
        <v>1</v>
      </c>
      <c r="AH610" s="52">
        <v>1</v>
      </c>
      <c r="AI610" s="53">
        <v>532</v>
      </c>
      <c r="AJ610" s="53">
        <v>358</v>
      </c>
      <c r="AK610" s="51">
        <v>3.0872300659071144</v>
      </c>
      <c r="AL610" s="51">
        <v>3.0868615176765077</v>
      </c>
      <c r="AM610" s="51">
        <v>2.996901745061586</v>
      </c>
      <c r="AN610" s="51">
        <v>3.0000145856206477</v>
      </c>
      <c r="AO610" s="51">
        <v>2.8568211370112655</v>
      </c>
      <c r="AP610" s="51">
        <v>2.8922622713358326</v>
      </c>
      <c r="AQ610" s="51">
        <v>3.0718242886881253</v>
      </c>
      <c r="AR610" s="67">
        <v>0.03</v>
      </c>
      <c r="AS610" s="96"/>
      <c r="AT610" s="54">
        <v>3.116096035325838</v>
      </c>
      <c r="AU610" s="54">
        <v>3.2106224389616704</v>
      </c>
      <c r="AV610" s="55">
        <v>3.0860960353258382</v>
      </c>
      <c r="AW610" s="55">
        <v>3.3100791095108533</v>
      </c>
      <c r="AX610" s="56">
        <v>6.6096035325847957E-2</v>
      </c>
      <c r="AY610" s="56">
        <v>-8.937756103831962E-2</v>
      </c>
      <c r="AZ610" s="56">
        <v>-2.3281525712471662E-2</v>
      </c>
      <c r="BA610" s="56">
        <v>0.15547359636416758</v>
      </c>
      <c r="BB610" s="61">
        <v>108</v>
      </c>
      <c r="BC610" s="57">
        <v>-159</v>
      </c>
      <c r="BD610" s="57">
        <v>-130</v>
      </c>
      <c r="BE610" s="57">
        <v>-101</v>
      </c>
      <c r="BF610" s="95">
        <v>0.48147216627746908</v>
      </c>
      <c r="BG610" s="58">
        <v>0.61318841772713473</v>
      </c>
      <c r="BH610" s="58">
        <v>0.56498584587117651</v>
      </c>
      <c r="BI610" s="58">
        <v>0.5023860294270861</v>
      </c>
      <c r="BJ610" s="57">
        <v>117</v>
      </c>
      <c r="BK610" s="57">
        <v>-165</v>
      </c>
      <c r="BL610" s="57">
        <v>-136</v>
      </c>
      <c r="BM610" s="57">
        <v>-105</v>
      </c>
      <c r="BN610" s="58">
        <v>0.45987532618022875</v>
      </c>
      <c r="BO610" s="58">
        <v>0.62282424669988323</v>
      </c>
      <c r="BP610" s="58">
        <v>0.57554704671901291</v>
      </c>
      <c r="BQ610" s="58">
        <v>0.51144802390866173</v>
      </c>
      <c r="BR610" s="36">
        <v>2.4500000000000002</v>
      </c>
      <c r="BS610" s="36">
        <v>4.1500000000000004</v>
      </c>
      <c r="BT610" s="36">
        <v>0.25795000000000001</v>
      </c>
      <c r="BU610" s="36">
        <v>0.34974</v>
      </c>
      <c r="BV610" s="36">
        <v>0.39607256913773098</v>
      </c>
      <c r="BW610" s="36">
        <v>0.46672000000000002</v>
      </c>
    </row>
    <row r="611" spans="1:75" s="36" customFormat="1" ht="16.75" customHeight="1" x14ac:dyDescent="0.2">
      <c r="A611" s="36" t="s">
        <v>895</v>
      </c>
      <c r="B611" s="36">
        <v>2025020274</v>
      </c>
      <c r="C611" s="35">
        <v>45974</v>
      </c>
      <c r="D611" s="45" t="s">
        <v>9</v>
      </c>
      <c r="E611" s="36" t="s">
        <v>32</v>
      </c>
      <c r="F611" s="45">
        <v>1</v>
      </c>
      <c r="G611" s="45">
        <v>0</v>
      </c>
      <c r="H611" s="36" t="s">
        <v>27</v>
      </c>
      <c r="I611" s="36" t="s">
        <v>417</v>
      </c>
      <c r="J611" s="46" t="s">
        <v>227</v>
      </c>
      <c r="K611" s="47">
        <v>3</v>
      </c>
      <c r="L611" s="48">
        <v>0.15</v>
      </c>
      <c r="M611" s="49">
        <v>0.1</v>
      </c>
      <c r="N611" s="36">
        <v>3.2999999999999901</v>
      </c>
      <c r="O611" s="36">
        <v>3.0499999999999901</v>
      </c>
      <c r="P611" s="70">
        <v>3.2999999999999901</v>
      </c>
      <c r="Q611" s="36">
        <v>3.0499999999999901</v>
      </c>
      <c r="R611" s="50">
        <v>2.9752140293464016</v>
      </c>
      <c r="S611" s="50">
        <v>3.2838602158823598</v>
      </c>
      <c r="T611" s="50">
        <v>2.9752140293464016</v>
      </c>
      <c r="U611" s="50">
        <v>3.2838602158823598</v>
      </c>
      <c r="V611" s="50">
        <v>1.05</v>
      </c>
      <c r="W611" s="50">
        <v>1.0725047827848808</v>
      </c>
      <c r="X611" s="50">
        <v>0.99896724835386197</v>
      </c>
      <c r="Y611" s="50">
        <v>1.0290766886357048</v>
      </c>
      <c r="Z611" s="50">
        <v>0.99</v>
      </c>
      <c r="AA611" s="51">
        <v>0.98</v>
      </c>
      <c r="AB611" s="51">
        <v>1</v>
      </c>
      <c r="AC611" s="51">
        <v>1</v>
      </c>
      <c r="AD611" s="51">
        <v>1</v>
      </c>
      <c r="AE611" s="51">
        <v>1</v>
      </c>
      <c r="AF611" s="51">
        <v>1</v>
      </c>
      <c r="AG611" s="52">
        <v>1</v>
      </c>
      <c r="AH611" s="52">
        <v>1</v>
      </c>
      <c r="AI611" s="53">
        <v>526</v>
      </c>
      <c r="AJ611" s="53">
        <v>484</v>
      </c>
      <c r="AK611" s="51">
        <v>3.0452052581518756</v>
      </c>
      <c r="AL611" s="51">
        <v>3.0347065738310546</v>
      </c>
      <c r="AM611" s="51">
        <v>3.2371786382041399</v>
      </c>
      <c r="AN611" s="51">
        <v>3.2441808748558727</v>
      </c>
      <c r="AO611" s="51">
        <v>3.2273569238697779</v>
      </c>
      <c r="AP611" s="51">
        <v>3.2309066273478417</v>
      </c>
      <c r="AQ611" s="51">
        <v>3.2048068518220982</v>
      </c>
      <c r="AR611" s="67">
        <v>-0.03</v>
      </c>
      <c r="AS611" s="96"/>
      <c r="AT611" s="54">
        <v>3.2106224389616704</v>
      </c>
      <c r="AU611" s="54">
        <v>3.116096035325838</v>
      </c>
      <c r="AV611" s="55">
        <v>3.3100791095108533</v>
      </c>
      <c r="AW611" s="55">
        <v>3.0860960353258382</v>
      </c>
      <c r="AX611" s="56">
        <v>-8.937756103831962E-2</v>
      </c>
      <c r="AY611" s="56">
        <v>6.6096035325847957E-2</v>
      </c>
      <c r="AZ611" s="56">
        <v>-2.3281525712471662E-2</v>
      </c>
      <c r="BA611" s="56">
        <v>-0.15547359636416758</v>
      </c>
      <c r="BB611" s="61">
        <v>-108</v>
      </c>
      <c r="BC611" s="57">
        <v>159</v>
      </c>
      <c r="BD611" s="57">
        <v>130</v>
      </c>
      <c r="BE611" s="57">
        <v>101</v>
      </c>
      <c r="BF611" s="95">
        <v>0.51852783372253097</v>
      </c>
      <c r="BG611" s="58">
        <v>0.38681158227286533</v>
      </c>
      <c r="BH611" s="58">
        <v>0.43501415412882349</v>
      </c>
      <c r="BI611" s="58">
        <v>0.49761397057291384</v>
      </c>
      <c r="BJ611" s="57">
        <v>-117</v>
      </c>
      <c r="BK611" s="57">
        <v>165</v>
      </c>
      <c r="BL611" s="57">
        <v>136</v>
      </c>
      <c r="BM611" s="57">
        <v>105</v>
      </c>
      <c r="BN611" s="58">
        <v>0.54012467381977125</v>
      </c>
      <c r="BO611" s="58">
        <v>0.37717575330011677</v>
      </c>
      <c r="BP611" s="58">
        <v>0.42445295328098709</v>
      </c>
      <c r="BQ611" s="58">
        <v>0.48855197609133827</v>
      </c>
      <c r="BR611" s="36">
        <v>2.4500000000000002</v>
      </c>
      <c r="BS611" s="36">
        <v>4.2</v>
      </c>
      <c r="BT611" s="36">
        <v>0.25506000000000001</v>
      </c>
      <c r="BU611" s="36">
        <v>0.34419</v>
      </c>
      <c r="BV611" s="36">
        <v>0.38959760031693902</v>
      </c>
      <c r="BW611" s="36">
        <v>0.46073999999999998</v>
      </c>
    </row>
    <row r="612" spans="1:75" s="36" customFormat="1" ht="16.75" customHeight="1" x14ac:dyDescent="0.2">
      <c r="A612" s="36" t="s">
        <v>896</v>
      </c>
      <c r="B612" s="36">
        <v>2025020275</v>
      </c>
      <c r="C612" s="35">
        <v>45974</v>
      </c>
      <c r="D612" s="45" t="s">
        <v>6</v>
      </c>
      <c r="E612" s="36" t="s">
        <v>5</v>
      </c>
      <c r="F612" s="45">
        <v>0</v>
      </c>
      <c r="G612" s="45">
        <v>1</v>
      </c>
      <c r="H612" s="36" t="s">
        <v>26</v>
      </c>
      <c r="I612" s="36" t="s">
        <v>322</v>
      </c>
      <c r="J612" s="46" t="s">
        <v>274</v>
      </c>
      <c r="K612" s="47">
        <v>3</v>
      </c>
      <c r="L612" s="48">
        <v>0.15</v>
      </c>
      <c r="M612" s="49">
        <v>0.1</v>
      </c>
      <c r="N612" s="36">
        <v>2.3499999999999899</v>
      </c>
      <c r="O612" s="36">
        <v>4.2999999999999901</v>
      </c>
      <c r="P612" s="70">
        <v>2.3499999999999899</v>
      </c>
      <c r="Q612" s="36">
        <v>4.2999999999999901</v>
      </c>
      <c r="R612" s="50">
        <v>2.7424520169378606</v>
      </c>
      <c r="S612" s="50">
        <v>3.4864016629198624</v>
      </c>
      <c r="T612" s="50">
        <v>2.7424520169378606</v>
      </c>
      <c r="U612" s="50">
        <v>3.4864016629198624</v>
      </c>
      <c r="V612" s="50">
        <v>0.95</v>
      </c>
      <c r="W612" s="50">
        <v>0.92554174501717079</v>
      </c>
      <c r="X612" s="50">
        <v>0.91666666666666663</v>
      </c>
      <c r="Y612" s="50">
        <v>1.1733333333333333</v>
      </c>
      <c r="Z612" s="50">
        <v>0.99</v>
      </c>
      <c r="AA612" s="51">
        <v>0.96</v>
      </c>
      <c r="AB612" s="51">
        <v>1.03</v>
      </c>
      <c r="AC612" s="51">
        <v>1</v>
      </c>
      <c r="AD612" s="51">
        <v>1</v>
      </c>
      <c r="AE612" s="51">
        <v>1</v>
      </c>
      <c r="AF612" s="51">
        <v>1</v>
      </c>
      <c r="AG612" s="52">
        <v>1</v>
      </c>
      <c r="AH612" s="52">
        <v>1</v>
      </c>
      <c r="AI612" s="53">
        <v>534</v>
      </c>
      <c r="AJ612" s="53">
        <v>428</v>
      </c>
      <c r="AK612" s="51">
        <v>2.963050056592329</v>
      </c>
      <c r="AL612" s="51">
        <v>2.9299603506441585</v>
      </c>
      <c r="AM612" s="51">
        <v>3.2652330759018513</v>
      </c>
      <c r="AN612" s="51">
        <v>3.2984083639545529</v>
      </c>
      <c r="AO612" s="51">
        <v>3.2369125850236316</v>
      </c>
      <c r="AP612" s="51">
        <v>3.2691063442136867</v>
      </c>
      <c r="AQ612" s="51">
        <v>3.2325807451428328</v>
      </c>
      <c r="AR612" s="67">
        <v>0</v>
      </c>
      <c r="AS612" s="96"/>
      <c r="AT612" s="54">
        <v>2.5018809457842983</v>
      </c>
      <c r="AU612" s="54">
        <v>4.060995505732885</v>
      </c>
      <c r="AV612" s="55">
        <v>2.5018809457842983</v>
      </c>
      <c r="AW612" s="55">
        <v>4.1480353359680242</v>
      </c>
      <c r="AX612" s="56">
        <v>0.15188094578430844</v>
      </c>
      <c r="AY612" s="56">
        <v>-0.23900449426710502</v>
      </c>
      <c r="AZ612" s="56">
        <v>-8.7123548482796576E-2</v>
      </c>
      <c r="BA612" s="56">
        <v>0.39088544005141346</v>
      </c>
      <c r="BB612" s="61">
        <v>262</v>
      </c>
      <c r="BC612" s="57">
        <v>-182</v>
      </c>
      <c r="BD612" s="57">
        <v>-150</v>
      </c>
      <c r="BE612" s="57">
        <v>-113</v>
      </c>
      <c r="BF612" s="95">
        <v>0.27627740764177189</v>
      </c>
      <c r="BG612" s="58">
        <v>0.64534251654190655</v>
      </c>
      <c r="BH612" s="58">
        <v>0.59938443006556941</v>
      </c>
      <c r="BI612" s="58">
        <v>0.53061570754823795</v>
      </c>
      <c r="BJ612" s="57">
        <v>275</v>
      </c>
      <c r="BK612" s="57">
        <v>-193</v>
      </c>
      <c r="BL612" s="57">
        <v>-159</v>
      </c>
      <c r="BM612" s="57">
        <v>-119</v>
      </c>
      <c r="BN612" s="58">
        <v>0.26685645412398784</v>
      </c>
      <c r="BO612" s="58">
        <v>0.65897674075833335</v>
      </c>
      <c r="BP612" s="58">
        <v>0.61440678189422004</v>
      </c>
      <c r="BQ612" s="58">
        <v>0.54338928176788437</v>
      </c>
      <c r="BR612" s="36">
        <v>2.4500000000000002</v>
      </c>
      <c r="BS612" s="36">
        <v>4.25</v>
      </c>
      <c r="BT612" s="36">
        <v>0.24829999999999999</v>
      </c>
      <c r="BU612" s="36">
        <v>0.33461999999999997</v>
      </c>
      <c r="BV612" s="36">
        <v>0.37879508252394201</v>
      </c>
      <c r="BW612" s="36">
        <v>0.45123999999999997</v>
      </c>
    </row>
    <row r="613" spans="1:75" s="36" customFormat="1" ht="16.75" customHeight="1" x14ac:dyDescent="0.2">
      <c r="A613" s="36" t="s">
        <v>897</v>
      </c>
      <c r="B613" s="36">
        <v>2025020275</v>
      </c>
      <c r="C613" s="35">
        <v>45974</v>
      </c>
      <c r="D613" s="45" t="s">
        <v>9</v>
      </c>
      <c r="E613" s="36" t="s">
        <v>24</v>
      </c>
      <c r="F613" s="45">
        <v>1</v>
      </c>
      <c r="G613" s="45">
        <v>0</v>
      </c>
      <c r="H613" s="36" t="s">
        <v>27</v>
      </c>
      <c r="I613" s="36" t="s">
        <v>364</v>
      </c>
      <c r="J613" s="46" t="s">
        <v>158</v>
      </c>
      <c r="K613" s="47">
        <v>3</v>
      </c>
      <c r="L613" s="48">
        <v>0.15</v>
      </c>
      <c r="M613" s="49">
        <v>0.1</v>
      </c>
      <c r="N613" s="36">
        <v>4.2999999999999901</v>
      </c>
      <c r="O613" s="36">
        <v>2.3499999999999899</v>
      </c>
      <c r="P613" s="70">
        <v>4.2999999999999901</v>
      </c>
      <c r="Q613" s="36">
        <v>2.3499999999999899</v>
      </c>
      <c r="R613" s="50">
        <v>3.6124668153298201</v>
      </c>
      <c r="S613" s="50">
        <v>2.6778292678300573</v>
      </c>
      <c r="T613" s="50">
        <v>3.6124668153298201</v>
      </c>
      <c r="U613" s="50">
        <v>2.6778292678300573</v>
      </c>
      <c r="V613" s="50">
        <v>1.05</v>
      </c>
      <c r="W613" s="50">
        <v>1.0725047827848808</v>
      </c>
      <c r="X613" s="50">
        <v>1.0884110253006172</v>
      </c>
      <c r="Y613" s="50">
        <v>0.98768335219744297</v>
      </c>
      <c r="Z613" s="50">
        <v>1</v>
      </c>
      <c r="AA613" s="51">
        <v>0.99</v>
      </c>
      <c r="AB613" s="51">
        <v>1.01</v>
      </c>
      <c r="AC613" s="51">
        <v>1</v>
      </c>
      <c r="AD613" s="51">
        <v>1</v>
      </c>
      <c r="AE613" s="51">
        <v>1</v>
      </c>
      <c r="AF613" s="51">
        <v>1</v>
      </c>
      <c r="AG613" s="52">
        <v>1</v>
      </c>
      <c r="AH613" s="52">
        <v>1</v>
      </c>
      <c r="AI613" s="53">
        <v>525</v>
      </c>
      <c r="AJ613" s="53">
        <v>483</v>
      </c>
      <c r="AK613" s="51">
        <v>3.52</v>
      </c>
      <c r="AL613" s="51">
        <v>3.5338700222994728</v>
      </c>
      <c r="AM613" s="51">
        <v>2.75</v>
      </c>
      <c r="AN613" s="51">
        <v>2.7391743901745085</v>
      </c>
      <c r="AO613" s="51">
        <v>2.7332412144894649</v>
      </c>
      <c r="AP613" s="51">
        <v>2.7249294224905536</v>
      </c>
      <c r="AQ613" s="51">
        <v>2.75</v>
      </c>
      <c r="AR613" s="67">
        <v>0</v>
      </c>
      <c r="AS613" s="96"/>
      <c r="AT613" s="54">
        <v>4.060995505732885</v>
      </c>
      <c r="AU613" s="54">
        <v>2.5018809457842983</v>
      </c>
      <c r="AV613" s="55">
        <v>4.1480353359680242</v>
      </c>
      <c r="AW613" s="55">
        <v>2.5018809457842983</v>
      </c>
      <c r="AX613" s="56">
        <v>-0.23900449426710502</v>
      </c>
      <c r="AY613" s="56">
        <v>0.15188094578430844</v>
      </c>
      <c r="AZ613" s="56">
        <v>-8.7123548482796576E-2</v>
      </c>
      <c r="BA613" s="56">
        <v>-0.39088544005141346</v>
      </c>
      <c r="BB613" s="61">
        <v>-262</v>
      </c>
      <c r="BC613" s="57">
        <v>182</v>
      </c>
      <c r="BD613" s="57">
        <v>150</v>
      </c>
      <c r="BE613" s="57">
        <v>113</v>
      </c>
      <c r="BF613" s="95">
        <v>0.72372259235822811</v>
      </c>
      <c r="BG613" s="58">
        <v>0.35465748345809345</v>
      </c>
      <c r="BH613" s="58">
        <v>0.40061556993443059</v>
      </c>
      <c r="BI613" s="58">
        <v>0.46938429245176205</v>
      </c>
      <c r="BJ613" s="57">
        <v>-275</v>
      </c>
      <c r="BK613" s="57">
        <v>193</v>
      </c>
      <c r="BL613" s="57">
        <v>159</v>
      </c>
      <c r="BM613" s="57">
        <v>119</v>
      </c>
      <c r="BN613" s="58">
        <v>0.73314354587601216</v>
      </c>
      <c r="BO613" s="58">
        <v>0.3410232592416666</v>
      </c>
      <c r="BP613" s="58">
        <v>0.38559321810578001</v>
      </c>
      <c r="BQ613" s="58">
        <v>0.45661071823211563</v>
      </c>
      <c r="BR613" s="36">
        <v>2.4500000000000002</v>
      </c>
      <c r="BS613" s="36">
        <v>4.3</v>
      </c>
      <c r="BT613" s="36">
        <v>0.24429000000000001</v>
      </c>
      <c r="BU613" s="36">
        <v>0.32866000000000001</v>
      </c>
      <c r="BV613" s="36">
        <v>0.37085599512536299</v>
      </c>
      <c r="BW613" s="36">
        <v>0.44244</v>
      </c>
    </row>
    <row r="614" spans="1:75" s="36" customFormat="1" ht="16.75" customHeight="1" x14ac:dyDescent="0.2">
      <c r="A614" s="36" t="s">
        <v>898</v>
      </c>
      <c r="B614" s="36">
        <v>2025020276</v>
      </c>
      <c r="C614" s="35">
        <v>45974</v>
      </c>
      <c r="D614" s="45" t="s">
        <v>6</v>
      </c>
      <c r="E614" s="36" t="s">
        <v>40</v>
      </c>
      <c r="F614" s="45">
        <v>1</v>
      </c>
      <c r="G614" s="45">
        <v>1</v>
      </c>
      <c r="H614" s="36" t="s">
        <v>46</v>
      </c>
      <c r="I614" s="36" t="s">
        <v>368</v>
      </c>
      <c r="J614" s="46" t="s">
        <v>183</v>
      </c>
      <c r="K614" s="47">
        <v>3</v>
      </c>
      <c r="L614" s="48">
        <v>0.15</v>
      </c>
      <c r="M614" s="49">
        <v>0.1</v>
      </c>
      <c r="N614" s="36">
        <v>2.6499999999999901</v>
      </c>
      <c r="O614" s="36">
        <v>3.2999999999999901</v>
      </c>
      <c r="P614" s="70">
        <v>2.6499999999999901</v>
      </c>
      <c r="Q614" s="36">
        <v>3.2999999999999901</v>
      </c>
      <c r="R614" s="50">
        <v>2.6819520414064959</v>
      </c>
      <c r="S614" s="50">
        <v>3.5780483799634428</v>
      </c>
      <c r="T614" s="50">
        <v>2.6819520414064959</v>
      </c>
      <c r="U614" s="50">
        <v>3.5780483799634428</v>
      </c>
      <c r="V614" s="50">
        <v>0.95</v>
      </c>
      <c r="W614" s="50">
        <v>0.95302926576458757</v>
      </c>
      <c r="X614" s="50">
        <v>1.0579436921363177</v>
      </c>
      <c r="Y614" s="50">
        <v>0.89692855838686592</v>
      </c>
      <c r="Z614" s="50">
        <v>0.99</v>
      </c>
      <c r="AA614" s="51">
        <v>0.98499999999999999</v>
      </c>
      <c r="AB614" s="51">
        <v>1</v>
      </c>
      <c r="AC614" s="51">
        <v>1</v>
      </c>
      <c r="AD614" s="51">
        <v>1</v>
      </c>
      <c r="AE614" s="51">
        <v>1</v>
      </c>
      <c r="AF614" s="51">
        <v>1</v>
      </c>
      <c r="AG614" s="52">
        <v>1</v>
      </c>
      <c r="AH614" s="52">
        <v>1</v>
      </c>
      <c r="AI614" s="53">
        <v>522</v>
      </c>
      <c r="AJ614" s="53">
        <v>480</v>
      </c>
      <c r="AK614" s="51">
        <v>2.7162268685527278</v>
      </c>
      <c r="AL614" s="51">
        <v>2.7</v>
      </c>
      <c r="AM614" s="51">
        <v>3.45</v>
      </c>
      <c r="AN614" s="51">
        <v>3.4692072569945163</v>
      </c>
      <c r="AO614" s="51">
        <v>3.5864434846639233</v>
      </c>
      <c r="AP614" s="51">
        <v>3.5798171463889061</v>
      </c>
      <c r="AQ614" s="51">
        <v>3.4155000000000002</v>
      </c>
      <c r="AR614" s="67">
        <v>0.05</v>
      </c>
      <c r="AS614" s="96"/>
      <c r="AT614" s="54">
        <v>2.6852056067186978</v>
      </c>
      <c r="AU614" s="54">
        <v>3.1284004912790522</v>
      </c>
      <c r="AV614" s="55">
        <v>2.635205606718698</v>
      </c>
      <c r="AW614" s="55">
        <v>3.1819021966707699</v>
      </c>
      <c r="AX614" s="56">
        <v>3.5205606718707649E-2</v>
      </c>
      <c r="AY614" s="56">
        <v>-0.17159950872093788</v>
      </c>
      <c r="AZ614" s="56">
        <v>-0.13639390200223023</v>
      </c>
      <c r="BA614" s="56">
        <v>0.20680511543964553</v>
      </c>
      <c r="BB614" s="61">
        <v>135</v>
      </c>
      <c r="BC614" s="57">
        <v>-114</v>
      </c>
      <c r="BD614" s="57">
        <v>112</v>
      </c>
      <c r="BE614" s="57">
        <v>139</v>
      </c>
      <c r="BF614" s="95">
        <v>0.42622439263287282</v>
      </c>
      <c r="BG614" s="58">
        <v>0.53279513030231784</v>
      </c>
      <c r="BH614" s="58">
        <v>0.47264506208615575</v>
      </c>
      <c r="BI614" s="58">
        <v>0.41872906277675292</v>
      </c>
      <c r="BJ614" s="57">
        <v>144</v>
      </c>
      <c r="BK614" s="57">
        <v>-114</v>
      </c>
      <c r="BL614" s="57">
        <v>112</v>
      </c>
      <c r="BM614" s="57">
        <v>139</v>
      </c>
      <c r="BN614" s="58">
        <v>0.40959385943950455</v>
      </c>
      <c r="BO614" s="58">
        <v>0.53293431903212984</v>
      </c>
      <c r="BP614" s="58">
        <v>0.47238438959720053</v>
      </c>
      <c r="BQ614" s="58">
        <v>0.41817240374766851</v>
      </c>
      <c r="BR614" s="36">
        <v>2.4500000000000002</v>
      </c>
      <c r="BS614" s="36">
        <v>4.3499999999999996</v>
      </c>
      <c r="BT614" s="36">
        <v>0.23624999999999999</v>
      </c>
      <c r="BU614" s="36">
        <v>0.31986999999999999</v>
      </c>
      <c r="BV614" s="36">
        <v>0.36202408438589301</v>
      </c>
      <c r="BW614" s="36">
        <v>0.43630999999999998</v>
      </c>
    </row>
    <row r="615" spans="1:75" s="36" customFormat="1" ht="16.75" customHeight="1" x14ac:dyDescent="0.2">
      <c r="A615" s="36" t="s">
        <v>899</v>
      </c>
      <c r="B615" s="36">
        <v>2025020276</v>
      </c>
      <c r="C615" s="35">
        <v>45974</v>
      </c>
      <c r="D615" s="45" t="s">
        <v>9</v>
      </c>
      <c r="E615" s="36" t="s">
        <v>22</v>
      </c>
      <c r="F615" s="45">
        <v>1</v>
      </c>
      <c r="G615" s="45">
        <v>1</v>
      </c>
      <c r="H615" s="36" t="s">
        <v>47</v>
      </c>
      <c r="I615" s="36" t="s">
        <v>320</v>
      </c>
      <c r="J615" s="46" t="s">
        <v>151</v>
      </c>
      <c r="K615" s="47">
        <v>3</v>
      </c>
      <c r="L615" s="48">
        <v>0.15</v>
      </c>
      <c r="M615" s="49">
        <v>0.1</v>
      </c>
      <c r="N615" s="36">
        <v>3.2999999999999901</v>
      </c>
      <c r="O615" s="36">
        <v>2.6499999999999901</v>
      </c>
      <c r="P615" s="70">
        <v>3.2999999999999901</v>
      </c>
      <c r="Q615" s="36">
        <v>2.6499999999999901</v>
      </c>
      <c r="R615" s="50">
        <v>2.7627489021967659</v>
      </c>
      <c r="S615" s="50">
        <v>3.1815045183939756</v>
      </c>
      <c r="T615" s="50">
        <v>2.7627489021967659</v>
      </c>
      <c r="U615" s="50">
        <v>3.1815045183939756</v>
      </c>
      <c r="V615" s="50">
        <v>1.048</v>
      </c>
      <c r="W615" s="50">
        <v>1.0491546019013618</v>
      </c>
      <c r="X615" s="50">
        <v>1.1500000000000001</v>
      </c>
      <c r="Y615" s="50">
        <v>0.90540895618424255</v>
      </c>
      <c r="Z615" s="50">
        <v>0.98</v>
      </c>
      <c r="AA615" s="51">
        <v>0.99</v>
      </c>
      <c r="AB615" s="51">
        <v>1</v>
      </c>
      <c r="AC615" s="51">
        <v>1</v>
      </c>
      <c r="AD615" s="51">
        <v>1</v>
      </c>
      <c r="AE615" s="51">
        <v>1</v>
      </c>
      <c r="AF615" s="51">
        <v>1</v>
      </c>
      <c r="AG615" s="52">
        <v>1</v>
      </c>
      <c r="AH615" s="52">
        <v>1</v>
      </c>
      <c r="AI615" s="53">
        <v>520</v>
      </c>
      <c r="AJ615" s="53">
        <v>478</v>
      </c>
      <c r="AK615" s="51">
        <v>2.6907856751605976</v>
      </c>
      <c r="AL615" s="51">
        <v>2.71</v>
      </c>
      <c r="AM615" s="51">
        <v>3.1738310764089528</v>
      </c>
      <c r="AN615" s="51">
        <v>3.1749820927067058</v>
      </c>
      <c r="AO615" s="51">
        <v>3.0655556181171635</v>
      </c>
      <c r="AP615" s="51">
        <v>3.0734034396035033</v>
      </c>
      <c r="AQ615" s="51">
        <v>3.1103544548807736</v>
      </c>
      <c r="AR615" s="67">
        <v>-0.05</v>
      </c>
      <c r="AS615" s="96"/>
      <c r="AT615" s="54">
        <v>3.1284004912790522</v>
      </c>
      <c r="AU615" s="54">
        <v>2.6852056067186978</v>
      </c>
      <c r="AV615" s="55">
        <v>3.1819021966707699</v>
      </c>
      <c r="AW615" s="55">
        <v>2.635205606718698</v>
      </c>
      <c r="AX615" s="56">
        <v>-0.17159950872093788</v>
      </c>
      <c r="AY615" s="56">
        <v>3.5205606718707649E-2</v>
      </c>
      <c r="AZ615" s="56">
        <v>-0.13639390200223023</v>
      </c>
      <c r="BA615" s="56">
        <v>-0.20680511543964553</v>
      </c>
      <c r="BB615" s="61">
        <v>-135</v>
      </c>
      <c r="BC615" s="57">
        <v>114</v>
      </c>
      <c r="BD615" s="57">
        <v>-112</v>
      </c>
      <c r="BE615" s="57">
        <v>-139</v>
      </c>
      <c r="BF615" s="95">
        <v>0.57377560736712718</v>
      </c>
      <c r="BG615" s="58">
        <v>0.46720486969768216</v>
      </c>
      <c r="BH615" s="58">
        <v>0.52735493791384425</v>
      </c>
      <c r="BI615" s="58">
        <v>0.58127093722324708</v>
      </c>
      <c r="BJ615" s="57">
        <v>-144</v>
      </c>
      <c r="BK615" s="57">
        <v>114</v>
      </c>
      <c r="BL615" s="57">
        <v>-112</v>
      </c>
      <c r="BM615" s="57">
        <v>-139</v>
      </c>
      <c r="BN615" s="58">
        <v>0.59040614056049545</v>
      </c>
      <c r="BO615" s="58">
        <v>0.46706568096787016</v>
      </c>
      <c r="BP615" s="58">
        <v>0.52761561040279947</v>
      </c>
      <c r="BQ615" s="58">
        <v>0.58182759625233149</v>
      </c>
      <c r="BR615" s="36">
        <v>2.4500000000000002</v>
      </c>
      <c r="BS615" s="36">
        <v>4.4000000000000004</v>
      </c>
      <c r="BT615" s="36">
        <v>0.23283000000000001</v>
      </c>
      <c r="BU615" s="36">
        <v>0.31684000000000001</v>
      </c>
      <c r="BV615" s="36">
        <v>0.358047711066662</v>
      </c>
      <c r="BW615" s="36">
        <v>0.43192999999999998</v>
      </c>
    </row>
    <row r="616" spans="1:75" s="36" customFormat="1" ht="16.75" customHeight="1" x14ac:dyDescent="0.2">
      <c r="A616" s="36" t="s">
        <v>900</v>
      </c>
      <c r="B616" s="36">
        <v>2025020277</v>
      </c>
      <c r="C616" s="35">
        <v>45974</v>
      </c>
      <c r="D616" s="45" t="s">
        <v>6</v>
      </c>
      <c r="E616" s="36" t="s">
        <v>37</v>
      </c>
      <c r="F616" s="45">
        <v>2</v>
      </c>
      <c r="G616" s="45">
        <v>2</v>
      </c>
      <c r="H616" s="36" t="s">
        <v>8</v>
      </c>
      <c r="I616" s="36" t="s">
        <v>352</v>
      </c>
      <c r="J616" s="46" t="s">
        <v>175</v>
      </c>
      <c r="K616" s="47">
        <v>3</v>
      </c>
      <c r="L616" s="48">
        <v>0.15</v>
      </c>
      <c r="M616" s="49">
        <v>0.1</v>
      </c>
      <c r="N616" s="36">
        <v>2.6499999999999901</v>
      </c>
      <c r="O616" s="36">
        <v>3.44999999999999</v>
      </c>
      <c r="P616" s="70">
        <v>2.6499999999999901</v>
      </c>
      <c r="Q616" s="36">
        <v>3.44999999999999</v>
      </c>
      <c r="R616" s="50">
        <v>2.9213122658079484</v>
      </c>
      <c r="S616" s="50">
        <v>3.2321243701277078</v>
      </c>
      <c r="T616" s="50">
        <v>2.9213122658079484</v>
      </c>
      <c r="U616" s="50">
        <v>3.2321243701277078</v>
      </c>
      <c r="V616" s="50">
        <v>0.96</v>
      </c>
      <c r="W616" s="50">
        <v>0.95702751457800772</v>
      </c>
      <c r="X616" s="50">
        <v>0.91105191279080333</v>
      </c>
      <c r="Y616" s="50">
        <v>1.0705684895481813</v>
      </c>
      <c r="Z616" s="50">
        <v>0.98499999999999999</v>
      </c>
      <c r="AA616" s="51">
        <v>1</v>
      </c>
      <c r="AB616" s="51">
        <v>1.01</v>
      </c>
      <c r="AC616" s="51">
        <v>1</v>
      </c>
      <c r="AD616" s="51">
        <v>1</v>
      </c>
      <c r="AE616" s="51">
        <v>1</v>
      </c>
      <c r="AF616" s="51">
        <v>1</v>
      </c>
      <c r="AG616" s="52">
        <v>1</v>
      </c>
      <c r="AH616" s="52">
        <v>1</v>
      </c>
      <c r="AI616" s="53">
        <v>506</v>
      </c>
      <c r="AJ616" s="53">
        <v>464</v>
      </c>
      <c r="AK616" s="51">
        <v>2.976600457467335</v>
      </c>
      <c r="AL616" s="51">
        <v>2.9683072287184271</v>
      </c>
      <c r="AM616" s="51">
        <v>3.1621890524636491</v>
      </c>
      <c r="AN616" s="51">
        <v>3.1726793501132575</v>
      </c>
      <c r="AO616" s="51">
        <v>3.0870941626782877</v>
      </c>
      <c r="AP616" s="51">
        <v>3.1015764139629134</v>
      </c>
      <c r="AQ616" s="51">
        <v>3.1147562166766942</v>
      </c>
      <c r="AR616" s="67">
        <v>-0.05</v>
      </c>
      <c r="AS616" s="96"/>
      <c r="AT616" s="54">
        <v>2.6585399459404822</v>
      </c>
      <c r="AU616" s="54">
        <v>3.4413123997049837</v>
      </c>
      <c r="AV616" s="55">
        <v>2.708539945940482</v>
      </c>
      <c r="AW616" s="55">
        <v>3.4091038869504224</v>
      </c>
      <c r="AX616" s="56">
        <v>8.5399459404920108E-3</v>
      </c>
      <c r="AY616" s="56">
        <v>-8.6876002950062592E-3</v>
      </c>
      <c r="AZ616" s="56">
        <v>-1.4765435451424835E-4</v>
      </c>
      <c r="BA616" s="56">
        <v>1.722754623549827E-2</v>
      </c>
      <c r="BB616" s="61">
        <v>165</v>
      </c>
      <c r="BC616" s="57">
        <v>-136</v>
      </c>
      <c r="BD616" s="57">
        <v>-108</v>
      </c>
      <c r="BE616" s="57">
        <v>117</v>
      </c>
      <c r="BF616" s="95">
        <v>0.3770818207353146</v>
      </c>
      <c r="BG616" s="58">
        <v>0.57557947680506438</v>
      </c>
      <c r="BH616" s="58">
        <v>0.52003194771908245</v>
      </c>
      <c r="BI616" s="58">
        <v>0.45984377276783106</v>
      </c>
      <c r="BJ616" s="57">
        <v>157</v>
      </c>
      <c r="BK616" s="57">
        <v>-139</v>
      </c>
      <c r="BL616" s="57">
        <v>-111</v>
      </c>
      <c r="BM616" s="57">
        <v>115</v>
      </c>
      <c r="BN616" s="58">
        <v>0.38841705924286601</v>
      </c>
      <c r="BO616" s="58">
        <v>0.5813138539275684</v>
      </c>
      <c r="BP616" s="58">
        <v>0.52665107850383319</v>
      </c>
      <c r="BQ616" s="58">
        <v>0.46583798413161881</v>
      </c>
      <c r="BR616" s="36">
        <v>2.4500000000000002</v>
      </c>
      <c r="BS616" s="36">
        <v>4.45</v>
      </c>
      <c r="BT616" s="36">
        <v>0.22677</v>
      </c>
      <c r="BU616" s="36">
        <v>0.30765999999999999</v>
      </c>
      <c r="BV616" s="36">
        <v>0.34700322573368497</v>
      </c>
      <c r="BW616" s="36">
        <v>0.42104000000000003</v>
      </c>
    </row>
    <row r="617" spans="1:75" s="36" customFormat="1" ht="16.75" customHeight="1" x14ac:dyDescent="0.2">
      <c r="A617" s="36" t="s">
        <v>901</v>
      </c>
      <c r="B617" s="36">
        <v>2025020277</v>
      </c>
      <c r="C617" s="35">
        <v>45974</v>
      </c>
      <c r="D617" s="45" t="s">
        <v>9</v>
      </c>
      <c r="E617" s="36" t="s">
        <v>25</v>
      </c>
      <c r="F617" s="45">
        <v>2</v>
      </c>
      <c r="G617" s="45">
        <v>2</v>
      </c>
      <c r="H617" s="36" t="s">
        <v>11</v>
      </c>
      <c r="I617" s="36" t="s">
        <v>483</v>
      </c>
      <c r="J617" s="46" t="s">
        <v>196</v>
      </c>
      <c r="K617" s="47">
        <v>3</v>
      </c>
      <c r="L617" s="48">
        <v>0.15</v>
      </c>
      <c r="M617" s="49">
        <v>0.1</v>
      </c>
      <c r="N617" s="36">
        <v>3.44999999999999</v>
      </c>
      <c r="O617" s="36">
        <v>2.6499999999999901</v>
      </c>
      <c r="P617" s="70">
        <v>3.44999999999999</v>
      </c>
      <c r="Q617" s="36">
        <v>2.6499999999999901</v>
      </c>
      <c r="R617" s="50">
        <v>3.1852288899300079</v>
      </c>
      <c r="S617" s="50">
        <v>2.7360371426730148</v>
      </c>
      <c r="T617" s="50">
        <v>3.1852288899300079</v>
      </c>
      <c r="U617" s="50">
        <v>2.7360371426730148</v>
      </c>
      <c r="V617" s="50">
        <v>1.0275000000000001</v>
      </c>
      <c r="W617" s="50">
        <v>1.0328904656929507</v>
      </c>
      <c r="X617" s="50">
        <v>1.0540630174878831</v>
      </c>
      <c r="Y617" s="50">
        <v>0.99220015248911164</v>
      </c>
      <c r="Z617" s="50">
        <v>1.02</v>
      </c>
      <c r="AA617" s="51">
        <v>0.98</v>
      </c>
      <c r="AB617" s="51">
        <v>1.02</v>
      </c>
      <c r="AC617" s="51">
        <v>1</v>
      </c>
      <c r="AD617" s="51">
        <v>1</v>
      </c>
      <c r="AE617" s="51">
        <v>1</v>
      </c>
      <c r="AF617" s="51">
        <v>1</v>
      </c>
      <c r="AG617" s="52">
        <v>1</v>
      </c>
      <c r="AH617" s="52">
        <v>1</v>
      </c>
      <c r="AI617" s="53">
        <v>511</v>
      </c>
      <c r="AJ617" s="53">
        <v>439</v>
      </c>
      <c r="AK617" s="51">
        <v>3.2117054686445439</v>
      </c>
      <c r="AL617" s="51">
        <v>3.2077339818373631</v>
      </c>
      <c r="AM617" s="51">
        <v>2.7331557383724099</v>
      </c>
      <c r="AN617" s="51">
        <v>2.7335879490175006</v>
      </c>
      <c r="AO617" s="51">
        <v>2.8715967898131223</v>
      </c>
      <c r="AP617" s="51">
        <v>2.8594709541701251</v>
      </c>
      <c r="AQ617" s="51">
        <v>2.787818853139858</v>
      </c>
      <c r="AR617" s="67">
        <v>0.05</v>
      </c>
      <c r="AS617" s="96"/>
      <c r="AT617" s="54">
        <v>3.4413123997049837</v>
      </c>
      <c r="AU617" s="54">
        <v>2.6585399459404822</v>
      </c>
      <c r="AV617" s="55">
        <v>3.4091038869504224</v>
      </c>
      <c r="AW617" s="55">
        <v>2.708539945940482</v>
      </c>
      <c r="AX617" s="56">
        <v>-8.6876002950062592E-3</v>
      </c>
      <c r="AY617" s="56">
        <v>8.5399459404920108E-3</v>
      </c>
      <c r="AZ617" s="56">
        <v>-1.4765435451424835E-4</v>
      </c>
      <c r="BA617" s="56">
        <v>-1.722754623549827E-2</v>
      </c>
      <c r="BB617" s="61">
        <v>-165</v>
      </c>
      <c r="BC617" s="57">
        <v>136</v>
      </c>
      <c r="BD617" s="57">
        <v>108</v>
      </c>
      <c r="BE617" s="57">
        <v>-117</v>
      </c>
      <c r="BF617" s="95">
        <v>0.6229181792646854</v>
      </c>
      <c r="BG617" s="58">
        <v>0.42442052319493562</v>
      </c>
      <c r="BH617" s="58">
        <v>0.4799680522809176</v>
      </c>
      <c r="BI617" s="58">
        <v>0.54015622723216894</v>
      </c>
      <c r="BJ617" s="57">
        <v>-157</v>
      </c>
      <c r="BK617" s="57">
        <v>139</v>
      </c>
      <c r="BL617" s="57">
        <v>111</v>
      </c>
      <c r="BM617" s="57">
        <v>-115</v>
      </c>
      <c r="BN617" s="58">
        <v>0.61158294075713404</v>
      </c>
      <c r="BO617" s="58">
        <v>0.41868614607243165</v>
      </c>
      <c r="BP617" s="58">
        <v>0.47334892149616686</v>
      </c>
      <c r="BQ617" s="58">
        <v>0.53416201586838119</v>
      </c>
      <c r="BR617" s="36">
        <v>2.4500000000000002</v>
      </c>
      <c r="BS617" s="36">
        <v>4.5</v>
      </c>
      <c r="BT617" s="36">
        <v>0.22427</v>
      </c>
      <c r="BU617" s="36">
        <v>0.30243999999999999</v>
      </c>
      <c r="BV617" s="36">
        <v>0.34105415097318298</v>
      </c>
      <c r="BW617" s="36">
        <v>0.41565999999999997</v>
      </c>
    </row>
    <row r="618" spans="1:75" s="36" customFormat="1" ht="16.75" customHeight="1" x14ac:dyDescent="0.2">
      <c r="A618" s="36" t="s">
        <v>902</v>
      </c>
      <c r="B618" s="36">
        <v>2025020278</v>
      </c>
      <c r="C618" s="35">
        <v>45974</v>
      </c>
      <c r="D618" s="45" t="s">
        <v>6</v>
      </c>
      <c r="E618" s="36" t="s">
        <v>16</v>
      </c>
      <c r="F618" s="45">
        <v>1</v>
      </c>
      <c r="G618" s="45">
        <v>1</v>
      </c>
      <c r="H618" s="36" t="s">
        <v>46</v>
      </c>
      <c r="I618" s="36" t="s">
        <v>316</v>
      </c>
      <c r="J618" s="46" t="s">
        <v>199</v>
      </c>
      <c r="K618" s="47">
        <v>3</v>
      </c>
      <c r="L618" s="48">
        <v>0.15</v>
      </c>
      <c r="M618" s="49">
        <v>0.1</v>
      </c>
      <c r="N618" s="36">
        <v>3.0999999999999899</v>
      </c>
      <c r="O618" s="36">
        <v>2.6499999999999901</v>
      </c>
      <c r="P618" s="70">
        <v>3.0999999999999899</v>
      </c>
      <c r="Q618" s="36">
        <v>2.6499999999999901</v>
      </c>
      <c r="R618" s="50">
        <v>2.9532678015554801</v>
      </c>
      <c r="S618" s="50">
        <v>2.9787969026397438</v>
      </c>
      <c r="T618" s="50">
        <v>2.9532678015554801</v>
      </c>
      <c r="U618" s="50">
        <v>2.9787969026397438</v>
      </c>
      <c r="V618" s="50">
        <v>0.95</v>
      </c>
      <c r="W618" s="50">
        <v>0.95302926576458757</v>
      </c>
      <c r="X618" s="50">
        <v>1.0657918807378388</v>
      </c>
      <c r="Y618" s="50">
        <v>0.88583391729418948</v>
      </c>
      <c r="Z618" s="50">
        <v>0.96689205374015352</v>
      </c>
      <c r="AA618" s="51">
        <v>1</v>
      </c>
      <c r="AB618" s="51">
        <v>1</v>
      </c>
      <c r="AC618" s="51">
        <v>1</v>
      </c>
      <c r="AD618" s="51">
        <v>1</v>
      </c>
      <c r="AE618" s="51">
        <v>1</v>
      </c>
      <c r="AF618" s="51">
        <v>1</v>
      </c>
      <c r="AG618" s="52">
        <v>1</v>
      </c>
      <c r="AH618" s="52">
        <v>1</v>
      </c>
      <c r="AI618" s="53">
        <v>528</v>
      </c>
      <c r="AJ618" s="53">
        <v>486</v>
      </c>
      <c r="AK618" s="51">
        <v>3.059959957640626</v>
      </c>
      <c r="AL618" s="51">
        <v>3.0439561342278543</v>
      </c>
      <c r="AM618" s="51">
        <v>2.8321319086425869</v>
      </c>
      <c r="AN618" s="51">
        <v>2.85413165774216</v>
      </c>
      <c r="AO618" s="51">
        <v>2.8039935783609975</v>
      </c>
      <c r="AP618" s="51">
        <v>2.8154207998370704</v>
      </c>
      <c r="AQ618" s="51">
        <v>2.7383658376104516</v>
      </c>
      <c r="AR618" s="67">
        <v>0</v>
      </c>
      <c r="AS618" s="96"/>
      <c r="AT618" s="54">
        <v>3.2017835929827765</v>
      </c>
      <c r="AU618" s="54">
        <v>2.5167510017961039</v>
      </c>
      <c r="AV618" s="55">
        <v>3.2017835929827765</v>
      </c>
      <c r="AW618" s="55">
        <v>2.5195237551280956</v>
      </c>
      <c r="AX618" s="56">
        <v>0.10178359298278661</v>
      </c>
      <c r="AY618" s="56">
        <v>-0.13324899820388625</v>
      </c>
      <c r="AZ618" s="56">
        <v>-3.146540522109964E-2</v>
      </c>
      <c r="BA618" s="56">
        <v>0.23503259118667286</v>
      </c>
      <c r="BB618" s="61">
        <v>-158</v>
      </c>
      <c r="BC618" s="57">
        <v>-106</v>
      </c>
      <c r="BD618" s="57">
        <v>121</v>
      </c>
      <c r="BE618" s="57">
        <v>149</v>
      </c>
      <c r="BF618" s="95">
        <v>0.61301161155476269</v>
      </c>
      <c r="BG618" s="58">
        <v>0.51478541697860969</v>
      </c>
      <c r="BH618" s="58">
        <v>0.45245110797034682</v>
      </c>
      <c r="BI618" s="58">
        <v>0.40094282248612922</v>
      </c>
      <c r="BJ618" s="57">
        <v>-158</v>
      </c>
      <c r="BK618" s="57">
        <v>-106</v>
      </c>
      <c r="BL618" s="57">
        <v>121</v>
      </c>
      <c r="BM618" s="57">
        <v>149</v>
      </c>
      <c r="BN618" s="58">
        <v>0.6124221492672105</v>
      </c>
      <c r="BO618" s="58">
        <v>0.51525214686857868</v>
      </c>
      <c r="BP618" s="58">
        <v>0.45298198827114999</v>
      </c>
      <c r="BQ618" s="58">
        <v>0.4014163837032424</v>
      </c>
      <c r="BR618" s="36">
        <v>2.4500000000000002</v>
      </c>
      <c r="BS618" s="36">
        <v>4.55</v>
      </c>
      <c r="BT618" s="36">
        <v>0.21556</v>
      </c>
      <c r="BU618" s="36">
        <v>0.29476000000000002</v>
      </c>
      <c r="BV618" s="36">
        <v>0.33262240879289501</v>
      </c>
      <c r="BW618" s="36">
        <v>0.40859000000000001</v>
      </c>
    </row>
    <row r="619" spans="1:75" s="36" customFormat="1" ht="16.75" customHeight="1" x14ac:dyDescent="0.2">
      <c r="A619" s="36" t="s">
        <v>903</v>
      </c>
      <c r="B619" s="36">
        <v>2025020278</v>
      </c>
      <c r="C619" s="35">
        <v>45974</v>
      </c>
      <c r="D619" s="45" t="s">
        <v>9</v>
      </c>
      <c r="E619" s="36" t="s">
        <v>13</v>
      </c>
      <c r="F619" s="45">
        <v>1</v>
      </c>
      <c r="G619" s="45">
        <v>1</v>
      </c>
      <c r="H619" s="36" t="s">
        <v>47</v>
      </c>
      <c r="I619" s="36" t="s">
        <v>472</v>
      </c>
      <c r="J619" s="46" t="s">
        <v>185</v>
      </c>
      <c r="K619" s="47">
        <v>3</v>
      </c>
      <c r="L619" s="48">
        <v>0.15</v>
      </c>
      <c r="M619" s="49">
        <v>0.1</v>
      </c>
      <c r="N619" s="36">
        <v>2.6499999999999901</v>
      </c>
      <c r="O619" s="36">
        <v>3.0999999999999899</v>
      </c>
      <c r="P619" s="70">
        <v>2.6499999999999901</v>
      </c>
      <c r="Q619" s="36">
        <v>3.0999999999999899</v>
      </c>
      <c r="R619" s="50">
        <v>2.7671721022171623</v>
      </c>
      <c r="S619" s="50">
        <v>3.0858921895526135</v>
      </c>
      <c r="T619" s="50">
        <v>2.7671721022171623</v>
      </c>
      <c r="U619" s="50">
        <v>3.0858921895526135</v>
      </c>
      <c r="V619" s="50">
        <v>1.048</v>
      </c>
      <c r="W619" s="50">
        <v>1.0491546019013618</v>
      </c>
      <c r="X619" s="50">
        <v>0.944043969547529</v>
      </c>
      <c r="Y619" s="50">
        <v>1.0199866525468753</v>
      </c>
      <c r="Z619" s="50">
        <v>1.0334279867740526</v>
      </c>
      <c r="AA619" s="51">
        <v>0.99</v>
      </c>
      <c r="AB619" s="51">
        <v>1</v>
      </c>
      <c r="AC619" s="51">
        <v>1</v>
      </c>
      <c r="AD619" s="51">
        <v>1</v>
      </c>
      <c r="AE619" s="51">
        <v>1</v>
      </c>
      <c r="AF619" s="51">
        <v>1</v>
      </c>
      <c r="AG619" s="52">
        <v>1</v>
      </c>
      <c r="AH619" s="52">
        <v>1</v>
      </c>
      <c r="AI619" s="53">
        <v>527</v>
      </c>
      <c r="AJ619" s="53">
        <v>432</v>
      </c>
      <c r="AK619" s="51">
        <v>2.6575017518825685</v>
      </c>
      <c r="AL619" s="51">
        <v>2.6739523044327576</v>
      </c>
      <c r="AM619" s="51">
        <v>3.1973756422135162</v>
      </c>
      <c r="AN619" s="51">
        <v>3.1806531243143805</v>
      </c>
      <c r="AO619" s="51">
        <v>3.4062087723704595</v>
      </c>
      <c r="AP619" s="51">
        <v>3.3736345594425599</v>
      </c>
      <c r="AQ619" s="51">
        <v>3.3042574728931076</v>
      </c>
      <c r="AR619" s="67">
        <v>0</v>
      </c>
      <c r="AS619" s="96"/>
      <c r="AT619" s="54">
        <v>2.5167510017961039</v>
      </c>
      <c r="AU619" s="54">
        <v>3.2017835929827765</v>
      </c>
      <c r="AV619" s="55">
        <v>2.5195237551280956</v>
      </c>
      <c r="AW619" s="55">
        <v>3.2017835929827765</v>
      </c>
      <c r="AX619" s="56">
        <v>-0.13324899820388625</v>
      </c>
      <c r="AY619" s="56">
        <v>0.10178359298278661</v>
      </c>
      <c r="AZ619" s="56">
        <v>-3.146540522109964E-2</v>
      </c>
      <c r="BA619" s="56">
        <v>-0.23503259118667286</v>
      </c>
      <c r="BB619" s="61">
        <v>158</v>
      </c>
      <c r="BC619" s="57">
        <v>106</v>
      </c>
      <c r="BD619" s="57">
        <v>-121</v>
      </c>
      <c r="BE619" s="57">
        <v>-149</v>
      </c>
      <c r="BF619" s="95">
        <v>0.38698838844523731</v>
      </c>
      <c r="BG619" s="58">
        <v>0.48521458302139031</v>
      </c>
      <c r="BH619" s="58">
        <v>0.54754889202965318</v>
      </c>
      <c r="BI619" s="58">
        <v>0.59905717751387078</v>
      </c>
      <c r="BJ619" s="57">
        <v>158</v>
      </c>
      <c r="BK619" s="57">
        <v>106</v>
      </c>
      <c r="BL619" s="57">
        <v>-121</v>
      </c>
      <c r="BM619" s="57">
        <v>-149</v>
      </c>
      <c r="BN619" s="58">
        <v>0.3875778507327895</v>
      </c>
      <c r="BO619" s="58">
        <v>0.48474785313142127</v>
      </c>
      <c r="BP619" s="58">
        <v>0.54701801172885001</v>
      </c>
      <c r="BQ619" s="58">
        <v>0.5985836162967576</v>
      </c>
      <c r="BR619" s="36">
        <v>2.4500000000000002</v>
      </c>
      <c r="BS619" s="36">
        <v>4.5999999999999996</v>
      </c>
      <c r="BT619" s="36">
        <v>0.21295</v>
      </c>
      <c r="BU619" s="36">
        <v>0.28833999999999999</v>
      </c>
      <c r="BV619" s="36">
        <v>0.32526396534608698</v>
      </c>
      <c r="BW619" s="36">
        <v>0.40185999999999999</v>
      </c>
    </row>
    <row r="620" spans="1:75" s="36" customFormat="1" ht="16.75" customHeight="1" x14ac:dyDescent="0.2">
      <c r="A620" s="36" t="s">
        <v>905</v>
      </c>
      <c r="B620" s="36">
        <v>2025020281</v>
      </c>
      <c r="C620" s="35">
        <v>45975</v>
      </c>
      <c r="D620" s="45" t="s">
        <v>6</v>
      </c>
      <c r="E620" s="36" t="s">
        <v>21</v>
      </c>
      <c r="F620" s="45">
        <v>2</v>
      </c>
      <c r="G620" s="45">
        <v>2</v>
      </c>
      <c r="H620" s="36" t="s">
        <v>875</v>
      </c>
      <c r="I620" s="36" t="s">
        <v>336</v>
      </c>
      <c r="J620" s="46" t="s">
        <v>232</v>
      </c>
      <c r="K620" s="47">
        <v>3</v>
      </c>
      <c r="L620" s="48">
        <v>0.15</v>
      </c>
      <c r="M620" s="49">
        <v>0.1</v>
      </c>
      <c r="N620" s="36">
        <v>3.2</v>
      </c>
      <c r="O620" s="36">
        <v>2.9</v>
      </c>
      <c r="P620" s="70">
        <v>3.2</v>
      </c>
      <c r="Q620" s="36">
        <v>2.9</v>
      </c>
      <c r="R620" s="50">
        <v>2.9751964179286032</v>
      </c>
      <c r="S620" s="50">
        <v>3.2044225064726608</v>
      </c>
      <c r="T620" s="50">
        <v>2.9751964179286032</v>
      </c>
      <c r="U620" s="50">
        <v>3.2044225064726608</v>
      </c>
      <c r="V620" s="50">
        <v>1</v>
      </c>
      <c r="W620" s="50">
        <v>1</v>
      </c>
      <c r="X620" s="50">
        <v>1.0641093464235043</v>
      </c>
      <c r="Y620" s="50">
        <v>0.91432537978343909</v>
      </c>
      <c r="Z620" s="50">
        <v>1.01</v>
      </c>
      <c r="AA620" s="51">
        <v>0.98</v>
      </c>
      <c r="AB620" s="51">
        <v>1.02</v>
      </c>
      <c r="AC620" s="51">
        <v>1</v>
      </c>
      <c r="AD620" s="51">
        <v>1</v>
      </c>
      <c r="AE620" s="51">
        <v>1</v>
      </c>
      <c r="AF620" s="51">
        <v>1</v>
      </c>
      <c r="AG620" s="52">
        <v>1</v>
      </c>
      <c r="AH620" s="52">
        <v>1</v>
      </c>
      <c r="AI620" s="53">
        <v>491</v>
      </c>
      <c r="AJ620" s="53">
        <v>420</v>
      </c>
      <c r="AK620" s="51">
        <v>2.9720236880227766</v>
      </c>
      <c r="AL620" s="51">
        <v>2.96</v>
      </c>
      <c r="AM620" s="51">
        <v>3.1735025837434363</v>
      </c>
      <c r="AN620" s="51">
        <v>3.1781405721528198</v>
      </c>
      <c r="AO620" s="51">
        <v>3.3529194823009192</v>
      </c>
      <c r="AP620" s="51">
        <v>3.3354515696863896</v>
      </c>
      <c r="AQ620" s="51">
        <v>3.2052376095808706</v>
      </c>
      <c r="AR620" s="67">
        <v>0</v>
      </c>
      <c r="AS620" s="96"/>
      <c r="AT620" s="54">
        <v>3.1326557902111221</v>
      </c>
      <c r="AU620" s="54">
        <v>2.9294578426383215</v>
      </c>
      <c r="AV620" s="55">
        <v>3.1326557902111221</v>
      </c>
      <c r="AW620" s="55">
        <v>2.9294578426383215</v>
      </c>
      <c r="AX620" s="56">
        <v>-6.7344209788878118E-2</v>
      </c>
      <c r="AY620" s="56">
        <v>2.945784263832163E-2</v>
      </c>
      <c r="AZ620" s="56">
        <v>-3.7886367150556488E-2</v>
      </c>
      <c r="BA620" s="56">
        <v>-9.6802052427199747E-2</v>
      </c>
      <c r="BB620" s="61">
        <v>-116</v>
      </c>
      <c r="BC620" s="57">
        <v>-133</v>
      </c>
      <c r="BD620" s="57">
        <v>-107</v>
      </c>
      <c r="BE620" s="57">
        <v>118</v>
      </c>
      <c r="BF620" s="95">
        <v>0.53598135757783016</v>
      </c>
      <c r="BG620" s="58">
        <v>0.57129185892342849</v>
      </c>
      <c r="BH620" s="58">
        <v>0.51650703500196304</v>
      </c>
      <c r="BI620" s="58">
        <v>0.45799089441644314</v>
      </c>
      <c r="BJ620" s="57">
        <v>-116</v>
      </c>
      <c r="BK620" s="57">
        <v>-133</v>
      </c>
      <c r="BL620" s="57">
        <v>-107</v>
      </c>
      <c r="BM620" s="57">
        <v>118</v>
      </c>
      <c r="BN620" s="58">
        <v>0.53598135757783016</v>
      </c>
      <c r="BO620" s="58">
        <v>0.57129185892342849</v>
      </c>
      <c r="BP620" s="58">
        <v>0.51650703500196304</v>
      </c>
      <c r="BQ620" s="58">
        <v>0.45799089441644314</v>
      </c>
      <c r="BR620" s="36">
        <v>2.4500000000000002</v>
      </c>
      <c r="BS620" s="36">
        <v>4.6500000000000004</v>
      </c>
      <c r="BT620" s="36">
        <v>0.20799000000000001</v>
      </c>
      <c r="BU620" s="36">
        <v>0.28101999999999999</v>
      </c>
      <c r="BV620" s="36">
        <v>0.31689934369291101</v>
      </c>
      <c r="BW620" s="36">
        <v>0.39423999999999998</v>
      </c>
    </row>
    <row r="621" spans="1:75" s="36" customFormat="1" ht="16.75" customHeight="1" x14ac:dyDescent="0.2">
      <c r="A621" s="36" t="s">
        <v>906</v>
      </c>
      <c r="B621" s="36">
        <v>2025020281</v>
      </c>
      <c r="C621" s="35">
        <v>45975</v>
      </c>
      <c r="D621" s="45" t="s">
        <v>9</v>
      </c>
      <c r="E621" s="36" t="s">
        <v>35</v>
      </c>
      <c r="F621" s="45">
        <v>2</v>
      </c>
      <c r="G621" s="45">
        <v>2</v>
      </c>
      <c r="H621" s="36" t="s">
        <v>875</v>
      </c>
      <c r="I621" s="36" t="s">
        <v>360</v>
      </c>
      <c r="J621" s="46" t="s">
        <v>172</v>
      </c>
      <c r="K621" s="47">
        <v>3</v>
      </c>
      <c r="L621" s="48">
        <v>0.15</v>
      </c>
      <c r="M621" s="49">
        <v>0.1</v>
      </c>
      <c r="N621" s="36">
        <v>2.9</v>
      </c>
      <c r="O621" s="36">
        <v>3.2</v>
      </c>
      <c r="P621" s="70">
        <v>2.9</v>
      </c>
      <c r="Q621" s="36">
        <v>3.2</v>
      </c>
      <c r="R621" s="50">
        <v>2.6610856365875546</v>
      </c>
      <c r="S621" s="50">
        <v>3.3261741531701206</v>
      </c>
      <c r="T621" s="50">
        <v>2.6610856365875546</v>
      </c>
      <c r="U621" s="50">
        <v>3.3261741531701206</v>
      </c>
      <c r="V621" s="50">
        <v>1</v>
      </c>
      <c r="W621" s="50">
        <v>1</v>
      </c>
      <c r="X621" s="50">
        <v>1.0578341945811454</v>
      </c>
      <c r="Y621" s="50">
        <v>0.99067456267425891</v>
      </c>
      <c r="Z621" s="50">
        <v>0.99094124800379646</v>
      </c>
      <c r="AA621" s="51">
        <v>0.98</v>
      </c>
      <c r="AB621" s="51">
        <v>1.02</v>
      </c>
      <c r="AC621" s="51">
        <v>1</v>
      </c>
      <c r="AD621" s="51">
        <v>1</v>
      </c>
      <c r="AE621" s="51">
        <v>1</v>
      </c>
      <c r="AF621" s="51">
        <v>1</v>
      </c>
      <c r="AG621" s="52">
        <v>1</v>
      </c>
      <c r="AH621" s="52">
        <v>1</v>
      </c>
      <c r="AI621" s="53">
        <v>504</v>
      </c>
      <c r="AJ621" s="53">
        <v>462</v>
      </c>
      <c r="AK621" s="51">
        <v>2.7429761393503171</v>
      </c>
      <c r="AL621" s="51">
        <v>2.7306925639359028</v>
      </c>
      <c r="AM621" s="51">
        <v>3.1923280392705129</v>
      </c>
      <c r="AN621" s="51">
        <v>3.19</v>
      </c>
      <c r="AO621" s="51">
        <v>3.1408595195225004</v>
      </c>
      <c r="AP621" s="51">
        <v>3.1641370665571809</v>
      </c>
      <c r="AQ621" s="51">
        <v>3.1634095312722348</v>
      </c>
      <c r="AR621" s="67">
        <v>0</v>
      </c>
      <c r="AS621" s="96"/>
      <c r="AT621" s="54">
        <v>2.9294578426383215</v>
      </c>
      <c r="AU621" s="54">
        <v>3.1326557902111221</v>
      </c>
      <c r="AV621" s="55">
        <v>2.9294578426383215</v>
      </c>
      <c r="AW621" s="55">
        <v>3.1326557902111221</v>
      </c>
      <c r="AX621" s="56">
        <v>2.945784263832163E-2</v>
      </c>
      <c r="AY621" s="56">
        <v>-6.7344209788878118E-2</v>
      </c>
      <c r="AZ621" s="56">
        <v>-3.7886367150556488E-2</v>
      </c>
      <c r="BA621" s="56">
        <v>9.6802052427199747E-2</v>
      </c>
      <c r="BB621" s="61">
        <v>116</v>
      </c>
      <c r="BC621" s="57">
        <v>133</v>
      </c>
      <c r="BD621" s="57">
        <v>107</v>
      </c>
      <c r="BE621" s="57">
        <v>-118</v>
      </c>
      <c r="BF621" s="95">
        <v>0.46401864242216984</v>
      </c>
      <c r="BG621" s="58">
        <v>0.42870814107657151</v>
      </c>
      <c r="BH621" s="58">
        <v>0.48349296499803696</v>
      </c>
      <c r="BI621" s="58">
        <v>0.54200910558355686</v>
      </c>
      <c r="BJ621" s="57">
        <v>116</v>
      </c>
      <c r="BK621" s="57">
        <v>133</v>
      </c>
      <c r="BL621" s="57">
        <v>107</v>
      </c>
      <c r="BM621" s="57">
        <v>-118</v>
      </c>
      <c r="BN621" s="58">
        <v>0.46401864242216984</v>
      </c>
      <c r="BO621" s="58">
        <v>0.42870814107657151</v>
      </c>
      <c r="BP621" s="58">
        <v>0.48349296499803696</v>
      </c>
      <c r="BQ621" s="58">
        <v>0.54200910558355686</v>
      </c>
      <c r="BR621" s="36">
        <v>2.4500000000000002</v>
      </c>
      <c r="BS621" s="36">
        <v>4.7</v>
      </c>
      <c r="BT621" s="36">
        <v>0.20505999999999999</v>
      </c>
      <c r="BU621" s="36">
        <v>0.27500999999999998</v>
      </c>
      <c r="BV621" s="36">
        <v>0.30957392919457399</v>
      </c>
      <c r="BW621" s="36">
        <v>0.38666</v>
      </c>
    </row>
    <row r="622" spans="1:75" s="36" customFormat="1" ht="16.75" customHeight="1" x14ac:dyDescent="0.2">
      <c r="A622" s="36" t="s">
        <v>907</v>
      </c>
      <c r="B622" s="36">
        <v>2025020279</v>
      </c>
      <c r="C622" s="35">
        <v>45975</v>
      </c>
      <c r="D622" s="45" t="s">
        <v>6</v>
      </c>
      <c r="E622" s="36" t="s">
        <v>23</v>
      </c>
      <c r="F622" s="45">
        <v>2</v>
      </c>
      <c r="G622" s="45">
        <v>2</v>
      </c>
      <c r="H622" s="36" t="s">
        <v>8</v>
      </c>
      <c r="I622" s="36" t="s">
        <v>421</v>
      </c>
      <c r="J622" s="46" t="s">
        <v>194</v>
      </c>
      <c r="K622" s="47">
        <v>3</v>
      </c>
      <c r="L622" s="48">
        <v>0.15</v>
      </c>
      <c r="M622" s="49">
        <v>0.1</v>
      </c>
      <c r="N622" s="36">
        <v>2.5</v>
      </c>
      <c r="O622" s="36">
        <v>3.95</v>
      </c>
      <c r="P622" s="70">
        <v>2.5</v>
      </c>
      <c r="Q622" s="36">
        <v>3.95</v>
      </c>
      <c r="R622" s="50">
        <v>2.7844627507776987</v>
      </c>
      <c r="S622" s="50">
        <v>3.3888596178920474</v>
      </c>
      <c r="T622" s="50">
        <v>2.7844627507776987</v>
      </c>
      <c r="U622" s="50">
        <v>3.3888596178920474</v>
      </c>
      <c r="V622" s="50">
        <v>0.96</v>
      </c>
      <c r="W622" s="50">
        <v>0.95702751457800772</v>
      </c>
      <c r="X622" s="50">
        <v>0.92438080729750816</v>
      </c>
      <c r="Y622" s="50">
        <v>1.1066666666666667</v>
      </c>
      <c r="Z622" s="50">
        <v>1.03</v>
      </c>
      <c r="AA622" s="51">
        <v>0.98</v>
      </c>
      <c r="AB622" s="51">
        <v>1.02</v>
      </c>
      <c r="AC622" s="51">
        <v>1</v>
      </c>
      <c r="AD622" s="51">
        <v>1</v>
      </c>
      <c r="AE622" s="51">
        <v>1</v>
      </c>
      <c r="AF622" s="51">
        <v>1</v>
      </c>
      <c r="AG622" s="52">
        <v>1</v>
      </c>
      <c r="AH622" s="52">
        <v>1</v>
      </c>
      <c r="AI622" s="53">
        <v>529</v>
      </c>
      <c r="AJ622" s="53">
        <v>459</v>
      </c>
      <c r="AK622" s="51">
        <v>2.8592856930248076</v>
      </c>
      <c r="AL622" s="51">
        <v>2.848062251687741</v>
      </c>
      <c r="AM622" s="51">
        <v>3.1385926336759833</v>
      </c>
      <c r="AN622" s="51">
        <v>3.1761326813083928</v>
      </c>
      <c r="AO622" s="51">
        <v>3.162771774220158</v>
      </c>
      <c r="AP622" s="51">
        <v>3.2119348190514554</v>
      </c>
      <c r="AQ622" s="51">
        <v>3.2327504126862627</v>
      </c>
      <c r="AR622" s="67">
        <v>-0.03</v>
      </c>
      <c r="AS622" s="96"/>
      <c r="AT622" s="54">
        <v>2.4936494704676866</v>
      </c>
      <c r="AU622" s="54">
        <v>3.7419849071093521</v>
      </c>
      <c r="AV622" s="55">
        <v>2.5236494704676864</v>
      </c>
      <c r="AW622" s="55">
        <v>3.7314587049629031</v>
      </c>
      <c r="AX622" s="56">
        <v>-6.3505295323134092E-3</v>
      </c>
      <c r="AY622" s="56">
        <v>-0.20801509289064812</v>
      </c>
      <c r="AZ622" s="56">
        <v>-0.21436562242296153</v>
      </c>
      <c r="BA622" s="56">
        <v>0.20166456335833471</v>
      </c>
      <c r="BB622" s="61">
        <v>222</v>
      </c>
      <c r="BC622" s="57">
        <v>-150</v>
      </c>
      <c r="BD622" s="57">
        <v>-121</v>
      </c>
      <c r="BE622" s="57">
        <v>107</v>
      </c>
      <c r="BF622" s="95">
        <v>0.31022162761848915</v>
      </c>
      <c r="BG622" s="58">
        <v>0.60045880750179381</v>
      </c>
      <c r="BH622" s="58">
        <v>0.54757033083995477</v>
      </c>
      <c r="BI622" s="58">
        <v>0.48357114623240349</v>
      </c>
      <c r="BJ622" s="57">
        <v>216</v>
      </c>
      <c r="BK622" s="57">
        <v>-151</v>
      </c>
      <c r="BL622" s="57">
        <v>-122</v>
      </c>
      <c r="BM622" s="57">
        <v>106</v>
      </c>
      <c r="BN622" s="58">
        <v>0.31610551469558879</v>
      </c>
      <c r="BO622" s="58">
        <v>0.60204670353812206</v>
      </c>
      <c r="BP622" s="58">
        <v>0.54963747190811496</v>
      </c>
      <c r="BQ622" s="58">
        <v>0.48569302550501425</v>
      </c>
      <c r="BR622" s="36">
        <v>2.4500000000000002</v>
      </c>
      <c r="BS622" s="36">
        <v>4.75</v>
      </c>
      <c r="BT622" s="36">
        <v>0.20222000000000001</v>
      </c>
      <c r="BU622" s="36">
        <v>0.26895999999999998</v>
      </c>
      <c r="BV622" s="36">
        <v>0.302069879491009</v>
      </c>
      <c r="BW622" s="36">
        <v>0.37857000000000002</v>
      </c>
    </row>
    <row r="623" spans="1:75" s="36" customFormat="1" ht="16.75" customHeight="1" x14ac:dyDescent="0.2">
      <c r="A623" s="36" t="s">
        <v>908</v>
      </c>
      <c r="B623" s="36">
        <v>2025020279</v>
      </c>
      <c r="C623" s="35">
        <v>45975</v>
      </c>
      <c r="D623" s="45" t="s">
        <v>9</v>
      </c>
      <c r="E623" s="36" t="s">
        <v>42</v>
      </c>
      <c r="F623" s="45">
        <v>2</v>
      </c>
      <c r="G623" s="45">
        <v>2</v>
      </c>
      <c r="H623" s="36" t="s">
        <v>11</v>
      </c>
      <c r="I623" s="36" t="s">
        <v>748</v>
      </c>
      <c r="J623" s="46" t="s">
        <v>154</v>
      </c>
      <c r="K623" s="47">
        <v>3</v>
      </c>
      <c r="L623" s="48">
        <v>0.15</v>
      </c>
      <c r="M623" s="49">
        <v>0.1</v>
      </c>
      <c r="N623" s="36">
        <v>3.95</v>
      </c>
      <c r="O623" s="36">
        <v>2.5</v>
      </c>
      <c r="P623" s="70">
        <v>3.95</v>
      </c>
      <c r="Q623" s="36">
        <v>2.5</v>
      </c>
      <c r="R623" s="50">
        <v>3.4792988550918649</v>
      </c>
      <c r="S623" s="50">
        <v>2.8108012099687345</v>
      </c>
      <c r="T623" s="50">
        <v>3.4792988550918649</v>
      </c>
      <c r="U623" s="50">
        <v>2.8108012099687345</v>
      </c>
      <c r="V623" s="50">
        <v>1.0275000000000001</v>
      </c>
      <c r="W623" s="50">
        <v>1.0328904656929507</v>
      </c>
      <c r="X623" s="50">
        <v>1.0461975445586611</v>
      </c>
      <c r="Y623" s="50">
        <v>0.95309523100826921</v>
      </c>
      <c r="Z623" s="50">
        <v>0.995</v>
      </c>
      <c r="AA623" s="51">
        <v>0.99</v>
      </c>
      <c r="AB623" s="51">
        <v>1.02</v>
      </c>
      <c r="AC623" s="51">
        <v>1</v>
      </c>
      <c r="AD623" s="51">
        <v>1</v>
      </c>
      <c r="AE623" s="51">
        <v>1</v>
      </c>
      <c r="AF623" s="51">
        <v>1</v>
      </c>
      <c r="AG623" s="52">
        <v>1</v>
      </c>
      <c r="AH623" s="52">
        <v>1</v>
      </c>
      <c r="AI623" s="53">
        <v>519</v>
      </c>
      <c r="AJ623" s="53">
        <v>429</v>
      </c>
      <c r="AK623" s="51">
        <v>3.32</v>
      </c>
      <c r="AL623" s="51">
        <v>3.3438948282637795</v>
      </c>
      <c r="AM623" s="51">
        <v>2.7731424218925245</v>
      </c>
      <c r="AN623" s="51">
        <v>2.7787912401039558</v>
      </c>
      <c r="AO623" s="51">
        <v>2.6955064890822431</v>
      </c>
      <c r="AP623" s="51">
        <v>2.71069259630774</v>
      </c>
      <c r="AQ623" s="51">
        <v>2.7592767097830619</v>
      </c>
      <c r="AR623" s="67">
        <v>0.03</v>
      </c>
      <c r="AS623" s="96"/>
      <c r="AT623" s="54">
        <v>3.7419849071093521</v>
      </c>
      <c r="AU623" s="54">
        <v>2.4936494704676866</v>
      </c>
      <c r="AV623" s="55">
        <v>3.7314587049629031</v>
      </c>
      <c r="AW623" s="55">
        <v>2.5236494704676864</v>
      </c>
      <c r="AX623" s="56">
        <v>-0.20801509289064812</v>
      </c>
      <c r="AY623" s="56">
        <v>-6.3505295323134092E-3</v>
      </c>
      <c r="AZ623" s="56">
        <v>-0.21436562242296153</v>
      </c>
      <c r="BA623" s="56">
        <v>-0.20166456335833471</v>
      </c>
      <c r="BB623" s="61">
        <v>-222</v>
      </c>
      <c r="BC623" s="57">
        <v>150</v>
      </c>
      <c r="BD623" s="57">
        <v>121</v>
      </c>
      <c r="BE623" s="57">
        <v>-107</v>
      </c>
      <c r="BF623" s="95">
        <v>0.68977837238151085</v>
      </c>
      <c r="BG623" s="58">
        <v>0.39954119249820613</v>
      </c>
      <c r="BH623" s="58">
        <v>0.45242966916004523</v>
      </c>
      <c r="BI623" s="58">
        <v>0.51642885376759651</v>
      </c>
      <c r="BJ623" s="57">
        <v>-216</v>
      </c>
      <c r="BK623" s="57">
        <v>151</v>
      </c>
      <c r="BL623" s="57">
        <v>122</v>
      </c>
      <c r="BM623" s="57">
        <v>-106</v>
      </c>
      <c r="BN623" s="58">
        <v>0.68389448530441121</v>
      </c>
      <c r="BO623" s="58">
        <v>0.39795329646187794</v>
      </c>
      <c r="BP623" s="58">
        <v>0.45036252809188504</v>
      </c>
      <c r="BQ623" s="58">
        <v>0.51430697449498575</v>
      </c>
      <c r="BR623" s="36">
        <v>2.4500000000000002</v>
      </c>
      <c r="BS623" s="36">
        <v>4.8</v>
      </c>
      <c r="BT623" s="36">
        <v>0.19811000000000001</v>
      </c>
      <c r="BU623" s="36">
        <v>0.26582</v>
      </c>
      <c r="BV623" s="36">
        <v>0.29871443340675102</v>
      </c>
      <c r="BW623" s="36">
        <v>0.37594</v>
      </c>
    </row>
    <row r="624" spans="1:75" s="36" customFormat="1" ht="16.75" customHeight="1" x14ac:dyDescent="0.2">
      <c r="A624" s="36" t="s">
        <v>909</v>
      </c>
      <c r="B624" s="36">
        <v>2025020280</v>
      </c>
      <c r="C624" s="35">
        <v>45975</v>
      </c>
      <c r="D624" s="45" t="s">
        <v>6</v>
      </c>
      <c r="E624" s="36" t="s">
        <v>43</v>
      </c>
      <c r="F624" s="45">
        <v>1</v>
      </c>
      <c r="G624" s="45">
        <v>2</v>
      </c>
      <c r="H624" s="36" t="s">
        <v>36</v>
      </c>
      <c r="I624" s="36" t="s">
        <v>342</v>
      </c>
      <c r="J624" s="46" t="s">
        <v>231</v>
      </c>
      <c r="K624" s="47">
        <v>3</v>
      </c>
      <c r="L624" s="48">
        <v>0.15</v>
      </c>
      <c r="M624" s="49">
        <v>0.1</v>
      </c>
      <c r="N624" s="36">
        <v>2.65</v>
      </c>
      <c r="O624" s="36">
        <v>2.95</v>
      </c>
      <c r="P624" s="70">
        <v>2.65</v>
      </c>
      <c r="Q624" s="36">
        <v>2.95</v>
      </c>
      <c r="R624" s="50">
        <v>2.7479523310117946</v>
      </c>
      <c r="S624" s="50">
        <v>2.9462868482258924</v>
      </c>
      <c r="T624" s="50">
        <v>2.7479523310117946</v>
      </c>
      <c r="U624" s="50">
        <v>2.9462868482258924</v>
      </c>
      <c r="V624" s="50">
        <v>0.97</v>
      </c>
      <c r="W624" s="50">
        <v>0.95751047349149665</v>
      </c>
      <c r="X624" s="50">
        <v>1.0224849295571119</v>
      </c>
      <c r="Y624" s="50">
        <v>0.95333333333333325</v>
      </c>
      <c r="Z624" s="50">
        <v>1.01</v>
      </c>
      <c r="AA624" s="51">
        <v>0.99</v>
      </c>
      <c r="AB624" s="51">
        <v>1.01</v>
      </c>
      <c r="AC624" s="51">
        <v>1</v>
      </c>
      <c r="AD624" s="51">
        <v>1</v>
      </c>
      <c r="AE624" s="51">
        <v>1</v>
      </c>
      <c r="AF624" s="51">
        <v>1</v>
      </c>
      <c r="AG624" s="52">
        <v>1</v>
      </c>
      <c r="AH624" s="52">
        <v>1</v>
      </c>
      <c r="AI624" s="53">
        <v>533</v>
      </c>
      <c r="AJ624" s="53">
        <v>423</v>
      </c>
      <c r="AK624" s="51">
        <v>2.6953075182720316</v>
      </c>
      <c r="AL624" s="51">
        <v>2.7032042401829961</v>
      </c>
      <c r="AM624" s="51">
        <v>3.0484729451740269</v>
      </c>
      <c r="AN624" s="51">
        <v>3.0331450306318066</v>
      </c>
      <c r="AO624" s="51">
        <v>3.1563614810404381</v>
      </c>
      <c r="AP624" s="51">
        <v>3.1292697163905951</v>
      </c>
      <c r="AQ624" s="51">
        <v>3.0789576746257672</v>
      </c>
      <c r="AR624" s="67">
        <v>0.03</v>
      </c>
      <c r="AS624" s="96"/>
      <c r="AT624" s="54">
        <v>2.6368041140528287</v>
      </c>
      <c r="AU624" s="54">
        <v>3.0680338700585241</v>
      </c>
      <c r="AV624" s="55">
        <v>2.6068041140528289</v>
      </c>
      <c r="AW624" s="55">
        <v>3.0828380290314574</v>
      </c>
      <c r="AX624" s="56">
        <v>-1.3195885947171249E-2</v>
      </c>
      <c r="AY624" s="56">
        <v>0.11803387005852395</v>
      </c>
      <c r="AZ624" s="56">
        <v>0.1048379841113527</v>
      </c>
      <c r="BA624" s="56">
        <v>-0.1312297560056952</v>
      </c>
      <c r="BB624" s="61">
        <v>135</v>
      </c>
      <c r="BC624" s="57">
        <v>-105</v>
      </c>
      <c r="BD624" s="57">
        <v>122</v>
      </c>
      <c r="BE624" s="57">
        <v>151</v>
      </c>
      <c r="BF624" s="95">
        <v>0.42631988118818537</v>
      </c>
      <c r="BG624" s="58">
        <v>0.51243102083897984</v>
      </c>
      <c r="BH624" s="58">
        <v>0.44981851729205258</v>
      </c>
      <c r="BI624" s="58">
        <v>0.39862870494557145</v>
      </c>
      <c r="BJ624" s="57">
        <v>138</v>
      </c>
      <c r="BK624" s="57">
        <v>-104</v>
      </c>
      <c r="BL624" s="57">
        <v>124</v>
      </c>
      <c r="BM624" s="57">
        <v>153</v>
      </c>
      <c r="BN624" s="58">
        <v>0.42061353136543528</v>
      </c>
      <c r="BO624" s="58">
        <v>0.51024037266709965</v>
      </c>
      <c r="BP624" s="58">
        <v>0.44708391725000007</v>
      </c>
      <c r="BQ624" s="58">
        <v>0.3960137792290559</v>
      </c>
      <c r="BR624" s="36">
        <v>2.4500000000000002</v>
      </c>
      <c r="BS624" s="36">
        <v>4.8499999999999996</v>
      </c>
      <c r="BT624" s="36">
        <v>0.19331000000000001</v>
      </c>
      <c r="BU624" s="36">
        <v>0.26096999999999998</v>
      </c>
      <c r="BV624" s="36">
        <v>0.29233130208800001</v>
      </c>
      <c r="BW624" s="36">
        <v>0.36825000000000002</v>
      </c>
    </row>
    <row r="625" spans="1:75" s="36" customFormat="1" ht="16.75" customHeight="1" x14ac:dyDescent="0.2">
      <c r="A625" s="36" t="s">
        <v>910</v>
      </c>
      <c r="B625" s="36">
        <v>2025020280</v>
      </c>
      <c r="C625" s="35">
        <v>45975</v>
      </c>
      <c r="D625" s="45" t="s">
        <v>9</v>
      </c>
      <c r="E625" s="36" t="s">
        <v>12</v>
      </c>
      <c r="F625" s="45">
        <v>2</v>
      </c>
      <c r="G625" s="45">
        <v>1</v>
      </c>
      <c r="H625" s="36" t="s">
        <v>38</v>
      </c>
      <c r="I625" s="36" t="s">
        <v>419</v>
      </c>
      <c r="J625" s="46" t="s">
        <v>186</v>
      </c>
      <c r="K625" s="47">
        <v>3</v>
      </c>
      <c r="L625" s="48">
        <v>0.15</v>
      </c>
      <c r="M625" s="49">
        <v>0.1</v>
      </c>
      <c r="N625" s="36">
        <v>2.95</v>
      </c>
      <c r="O625" s="36">
        <v>2.65</v>
      </c>
      <c r="P625" s="70">
        <v>2.95</v>
      </c>
      <c r="Q625" s="36">
        <v>2.65</v>
      </c>
      <c r="R625" s="50">
        <v>2.7367639559872283</v>
      </c>
      <c r="S625" s="50">
        <v>3.1589579707573194</v>
      </c>
      <c r="T625" s="50">
        <v>2.7367639559872283</v>
      </c>
      <c r="U625" s="50">
        <v>3.1589579707573194</v>
      </c>
      <c r="V625" s="50">
        <v>1.0449999999999999</v>
      </c>
      <c r="W625" s="50">
        <v>1.0398742800952707</v>
      </c>
      <c r="X625" s="50">
        <v>1.0161576483913424</v>
      </c>
      <c r="Y625" s="50">
        <v>0.89843583942401051</v>
      </c>
      <c r="Z625" s="50">
        <v>0.98499999999999999</v>
      </c>
      <c r="AA625" s="51">
        <v>1</v>
      </c>
      <c r="AB625" s="51">
        <v>1</v>
      </c>
      <c r="AC625" s="51">
        <v>1</v>
      </c>
      <c r="AD625" s="51">
        <v>1</v>
      </c>
      <c r="AE625" s="51">
        <v>1</v>
      </c>
      <c r="AF625" s="51">
        <v>1</v>
      </c>
      <c r="AG625" s="52">
        <v>1</v>
      </c>
      <c r="AH625" s="52">
        <v>1</v>
      </c>
      <c r="AI625" s="53">
        <v>521</v>
      </c>
      <c r="AJ625" s="53">
        <v>479</v>
      </c>
      <c r="AK625" s="51">
        <v>2.86</v>
      </c>
      <c r="AL625" s="51">
        <v>2.8415145933980841</v>
      </c>
      <c r="AM625" s="51">
        <v>3.0674547886713359</v>
      </c>
      <c r="AN625" s="51">
        <v>3.09</v>
      </c>
      <c r="AO625" s="51">
        <v>2.9624582398445032</v>
      </c>
      <c r="AP625" s="51">
        <v>2.9848255440472218</v>
      </c>
      <c r="AQ625" s="51">
        <v>3.0214429668412657</v>
      </c>
      <c r="AR625" s="67">
        <v>-0.03</v>
      </c>
      <c r="AS625" s="96"/>
      <c r="AT625" s="54">
        <v>3.0680338700585241</v>
      </c>
      <c r="AU625" s="54">
        <v>2.6368041140528287</v>
      </c>
      <c r="AV625" s="55">
        <v>3.0828380290314574</v>
      </c>
      <c r="AW625" s="55">
        <v>2.6068041140528289</v>
      </c>
      <c r="AX625" s="56">
        <v>0.11803387005852395</v>
      </c>
      <c r="AY625" s="56">
        <v>-1.3195885947171249E-2</v>
      </c>
      <c r="AZ625" s="56">
        <v>0.1048379841113527</v>
      </c>
      <c r="BA625" s="56">
        <v>0.1312297560056952</v>
      </c>
      <c r="BB625" s="61">
        <v>-135</v>
      </c>
      <c r="BC625" s="57">
        <v>105</v>
      </c>
      <c r="BD625" s="57">
        <v>-122</v>
      </c>
      <c r="BE625" s="57">
        <v>-151</v>
      </c>
      <c r="BF625" s="95">
        <v>0.57368011881181458</v>
      </c>
      <c r="BG625" s="58">
        <v>0.48756897916102016</v>
      </c>
      <c r="BH625" s="58">
        <v>0.55018148270794742</v>
      </c>
      <c r="BI625" s="58">
        <v>0.60137129505442855</v>
      </c>
      <c r="BJ625" s="57">
        <v>-138</v>
      </c>
      <c r="BK625" s="57">
        <v>104</v>
      </c>
      <c r="BL625" s="57">
        <v>-124</v>
      </c>
      <c r="BM625" s="57">
        <v>-153</v>
      </c>
      <c r="BN625" s="58">
        <v>0.57938646863456467</v>
      </c>
      <c r="BO625" s="58">
        <v>0.48975962733290029</v>
      </c>
      <c r="BP625" s="58">
        <v>0.55291608274999993</v>
      </c>
      <c r="BQ625" s="58">
        <v>0.6039862207709441</v>
      </c>
      <c r="BR625" s="36">
        <v>2.4500000000000002</v>
      </c>
      <c r="BS625" s="36">
        <v>4.9000000000000004</v>
      </c>
      <c r="BT625" s="36">
        <v>0.1885</v>
      </c>
      <c r="BU625" s="36">
        <v>0.25120999999999999</v>
      </c>
      <c r="BV625" s="36">
        <v>0.28271585486630002</v>
      </c>
      <c r="BW625" s="36">
        <v>0.36264999999999997</v>
      </c>
    </row>
    <row r="626" spans="1:75" s="36" customFormat="1" ht="16.75" customHeight="1" x14ac:dyDescent="0.2">
      <c r="A626" s="36" t="s">
        <v>911</v>
      </c>
      <c r="B626" s="36">
        <v>2025020282</v>
      </c>
      <c r="C626" s="35">
        <v>45975</v>
      </c>
      <c r="D626" s="45" t="s">
        <v>6</v>
      </c>
      <c r="E626" s="36" t="s">
        <v>37</v>
      </c>
      <c r="F626" s="45">
        <v>0</v>
      </c>
      <c r="G626" s="45">
        <v>1</v>
      </c>
      <c r="H626" s="36" t="s">
        <v>26</v>
      </c>
      <c r="I626" s="36" t="s">
        <v>489</v>
      </c>
      <c r="J626" s="46" t="s">
        <v>176</v>
      </c>
      <c r="K626" s="47">
        <v>3</v>
      </c>
      <c r="L626" s="48">
        <v>0.15</v>
      </c>
      <c r="M626" s="49">
        <v>0.1</v>
      </c>
      <c r="N626" s="36">
        <v>2.65</v>
      </c>
      <c r="O626" s="36">
        <v>3.75</v>
      </c>
      <c r="P626" s="70">
        <v>2.65</v>
      </c>
      <c r="Q626" s="36">
        <v>3.75</v>
      </c>
      <c r="R626" s="50">
        <v>2.9867441598780338</v>
      </c>
      <c r="S626" s="50">
        <v>3.3289976754706148</v>
      </c>
      <c r="T626" s="50">
        <v>2.9867441598780338</v>
      </c>
      <c r="U626" s="50">
        <v>3.3289976754706148</v>
      </c>
      <c r="V626" s="50">
        <v>0.95</v>
      </c>
      <c r="W626" s="50">
        <v>0.92554174501717079</v>
      </c>
      <c r="X626" s="50">
        <v>0.97819573157634532</v>
      </c>
      <c r="Y626" s="50">
        <v>1.0297181469710914</v>
      </c>
      <c r="Z626" s="50">
        <v>1.02</v>
      </c>
      <c r="AA626" s="51">
        <v>1</v>
      </c>
      <c r="AB626" s="51">
        <v>1.01</v>
      </c>
      <c r="AC626" s="51">
        <v>1</v>
      </c>
      <c r="AD626" s="51">
        <v>1</v>
      </c>
      <c r="AE626" s="51">
        <v>1</v>
      </c>
      <c r="AF626" s="51">
        <v>1</v>
      </c>
      <c r="AG626" s="52">
        <v>1</v>
      </c>
      <c r="AH626" s="52">
        <v>1</v>
      </c>
      <c r="AI626" s="53">
        <v>554</v>
      </c>
      <c r="AJ626" s="53">
        <v>413</v>
      </c>
      <c r="AK626" s="51">
        <v>2.9683072287184271</v>
      </c>
      <c r="AL626" s="51">
        <v>2.9710727683923683</v>
      </c>
      <c r="AM626" s="51">
        <v>3.1726793501132575</v>
      </c>
      <c r="AN626" s="51">
        <v>3.1961270989168611</v>
      </c>
      <c r="AO626" s="51">
        <v>3.4096109934472514</v>
      </c>
      <c r="AP626" s="51">
        <v>3.4075059887771677</v>
      </c>
      <c r="AQ626" s="51">
        <v>3.2361329371155225</v>
      </c>
      <c r="AR626" s="67">
        <v>-0.05</v>
      </c>
      <c r="AS626" s="96"/>
      <c r="AT626" s="54">
        <v>2.653238064320945</v>
      </c>
      <c r="AU626" s="54">
        <v>3.5839092524459146</v>
      </c>
      <c r="AV626" s="55">
        <v>2.7032380643209448</v>
      </c>
      <c r="AW626" s="55">
        <v>3.6096519763580814</v>
      </c>
      <c r="AX626" s="56">
        <v>3.2380643209450888E-3</v>
      </c>
      <c r="AY626" s="56">
        <v>-0.16609074755408537</v>
      </c>
      <c r="AZ626" s="56">
        <v>-0.16285268323314028</v>
      </c>
      <c r="BA626" s="56">
        <v>0.16932881187503046</v>
      </c>
      <c r="BB626" s="61">
        <v>181</v>
      </c>
      <c r="BC626" s="57">
        <v>-148</v>
      </c>
      <c r="BD626" s="57">
        <v>-120</v>
      </c>
      <c r="BE626" s="57">
        <v>107</v>
      </c>
      <c r="BF626" s="95">
        <v>0.35595386509393545</v>
      </c>
      <c r="BG626" s="58">
        <v>0.59753160527042148</v>
      </c>
      <c r="BH626" s="58">
        <v>0.54524987290216831</v>
      </c>
      <c r="BI626" s="58">
        <v>0.48256589955283902</v>
      </c>
      <c r="BJ626" s="57">
        <v>180</v>
      </c>
      <c r="BK626" s="57">
        <v>-156</v>
      </c>
      <c r="BL626" s="57">
        <v>-126</v>
      </c>
      <c r="BM626" s="57">
        <v>102</v>
      </c>
      <c r="BN626" s="58">
        <v>0.35712592753486205</v>
      </c>
      <c r="BO626" s="58">
        <v>0.60908531907644448</v>
      </c>
      <c r="BP626" s="58">
        <v>0.55822784047136698</v>
      </c>
      <c r="BQ626" s="58">
        <v>0.49397086040061999</v>
      </c>
      <c r="BR626" s="36">
        <v>2.4500000000000002</v>
      </c>
      <c r="BS626" s="36">
        <v>4.95</v>
      </c>
      <c r="BT626" s="36">
        <v>0.18407999999999999</v>
      </c>
      <c r="BU626" s="36">
        <v>0.24629000000000001</v>
      </c>
      <c r="BV626" s="36">
        <v>0.27579449508409598</v>
      </c>
      <c r="BW626" s="36">
        <v>0.35326999999999997</v>
      </c>
    </row>
    <row r="627" spans="1:75" s="36" customFormat="1" ht="16.75" customHeight="1" x14ac:dyDescent="0.2">
      <c r="A627" s="36" t="s">
        <v>912</v>
      </c>
      <c r="B627" s="36">
        <v>2025020282</v>
      </c>
      <c r="C627" s="35">
        <v>45975</v>
      </c>
      <c r="D627" s="45" t="s">
        <v>9</v>
      </c>
      <c r="E627" s="36" t="s">
        <v>15</v>
      </c>
      <c r="F627" s="45">
        <v>1</v>
      </c>
      <c r="G627" s="45">
        <v>0</v>
      </c>
      <c r="H627" s="36" t="s">
        <v>27</v>
      </c>
      <c r="I627" s="36" t="s">
        <v>358</v>
      </c>
      <c r="J627" s="46" t="s">
        <v>191</v>
      </c>
      <c r="K627" s="47">
        <v>3</v>
      </c>
      <c r="L627" s="48">
        <v>0.15</v>
      </c>
      <c r="M627" s="49">
        <v>0.1</v>
      </c>
      <c r="N627" s="36">
        <v>3.75</v>
      </c>
      <c r="O627" s="36">
        <v>2.65</v>
      </c>
      <c r="P627" s="70">
        <v>3.75</v>
      </c>
      <c r="Q627" s="36">
        <v>2.65</v>
      </c>
      <c r="R627" s="50">
        <v>3.2092648347535873</v>
      </c>
      <c r="S627" s="50">
        <v>2.9528146819539489</v>
      </c>
      <c r="T627" s="50">
        <v>3.2092648347535873</v>
      </c>
      <c r="U627" s="50">
        <v>2.9528146819539489</v>
      </c>
      <c r="V627" s="50">
        <v>1.05</v>
      </c>
      <c r="W627" s="50">
        <v>1.0725047827848808</v>
      </c>
      <c r="X627" s="50">
        <v>1.0575597833710859</v>
      </c>
      <c r="Y627" s="50">
        <v>0.98943574290614233</v>
      </c>
      <c r="Z627" s="50">
        <v>0.98</v>
      </c>
      <c r="AA627" s="51">
        <v>1</v>
      </c>
      <c r="AB627" s="51">
        <v>1</v>
      </c>
      <c r="AC627" s="51">
        <v>1</v>
      </c>
      <c r="AD627" s="51">
        <v>1</v>
      </c>
      <c r="AE627" s="51">
        <v>1</v>
      </c>
      <c r="AF627" s="51">
        <v>1</v>
      </c>
      <c r="AG627" s="52">
        <v>1</v>
      </c>
      <c r="AH627" s="52">
        <v>1</v>
      </c>
      <c r="AI627" s="53">
        <v>535</v>
      </c>
      <c r="AJ627" s="53">
        <v>493</v>
      </c>
      <c r="AK627" s="51">
        <v>3.0891544409132745</v>
      </c>
      <c r="AL627" s="51">
        <v>3.1071709999893216</v>
      </c>
      <c r="AM627" s="51">
        <v>2.9345871947290361</v>
      </c>
      <c r="AN627" s="51">
        <v>2.9373213178127728</v>
      </c>
      <c r="AO627" s="51">
        <v>2.8743838692613148</v>
      </c>
      <c r="AP627" s="51">
        <v>2.8772900471193479</v>
      </c>
      <c r="AQ627" s="51">
        <v>2.8758954508344554</v>
      </c>
      <c r="AR627" s="67">
        <v>0.05</v>
      </c>
      <c r="AS627" s="96"/>
      <c r="AT627" s="54">
        <v>3.5839092524459146</v>
      </c>
      <c r="AU627" s="54">
        <v>2.653238064320945</v>
      </c>
      <c r="AV627" s="55">
        <v>3.6096519763580814</v>
      </c>
      <c r="AW627" s="55">
        <v>2.7032380643209448</v>
      </c>
      <c r="AX627" s="56">
        <v>-0.16609074755408537</v>
      </c>
      <c r="AY627" s="56">
        <v>3.2380643209450888E-3</v>
      </c>
      <c r="AZ627" s="56">
        <v>-0.16285268323314028</v>
      </c>
      <c r="BA627" s="56">
        <v>-0.16932881187503046</v>
      </c>
      <c r="BB627" s="61">
        <v>-181</v>
      </c>
      <c r="BC627" s="57">
        <v>148</v>
      </c>
      <c r="BD627" s="57">
        <v>120</v>
      </c>
      <c r="BE627" s="57">
        <v>-107</v>
      </c>
      <c r="BF627" s="95">
        <v>0.64404613490606455</v>
      </c>
      <c r="BG627" s="58">
        <v>0.40246839472957852</v>
      </c>
      <c r="BH627" s="58">
        <v>0.45475012709783169</v>
      </c>
      <c r="BI627" s="58">
        <v>0.51743410044716098</v>
      </c>
      <c r="BJ627" s="57">
        <v>-180</v>
      </c>
      <c r="BK627" s="57">
        <v>156</v>
      </c>
      <c r="BL627" s="57">
        <v>126</v>
      </c>
      <c r="BM627" s="57">
        <v>-102</v>
      </c>
      <c r="BN627" s="58">
        <v>0.64287407246513795</v>
      </c>
      <c r="BO627" s="58">
        <v>0.39091468092355558</v>
      </c>
      <c r="BP627" s="58">
        <v>0.44177215952863308</v>
      </c>
      <c r="BQ627" s="58">
        <v>0.50602913959938001</v>
      </c>
      <c r="BR627" s="36">
        <v>2.4500000000000002</v>
      </c>
      <c r="BS627" s="36">
        <v>5</v>
      </c>
      <c r="BT627" s="36">
        <v>0.17954000000000001</v>
      </c>
      <c r="BU627" s="36">
        <v>0.24035000000000001</v>
      </c>
      <c r="BV627" s="36">
        <v>0.26923637015380097</v>
      </c>
      <c r="BW627" s="36">
        <v>0.34764</v>
      </c>
    </row>
    <row r="628" spans="1:75" s="36" customFormat="1" ht="16.75" customHeight="1" x14ac:dyDescent="0.2">
      <c r="A628" s="36" t="s">
        <v>913</v>
      </c>
      <c r="B628" s="36">
        <v>2025020283</v>
      </c>
      <c r="C628" s="35">
        <v>45976</v>
      </c>
      <c r="D628" s="45" t="s">
        <v>6</v>
      </c>
      <c r="E628" s="36" t="s">
        <v>41</v>
      </c>
      <c r="F628" s="45">
        <v>2</v>
      </c>
      <c r="G628" s="45">
        <v>1</v>
      </c>
      <c r="H628" s="36" t="s">
        <v>44</v>
      </c>
      <c r="I628" s="36" t="s">
        <v>332</v>
      </c>
      <c r="J628" s="46" t="s">
        <v>187</v>
      </c>
      <c r="K628" s="47">
        <v>3</v>
      </c>
      <c r="L628" s="48">
        <v>0.15</v>
      </c>
      <c r="M628" s="49">
        <v>0.1</v>
      </c>
      <c r="N628" s="36">
        <v>2.69999999999999</v>
      </c>
      <c r="O628" s="36">
        <v>3.1499999999999901</v>
      </c>
      <c r="P628" s="70">
        <v>2.69999999999999</v>
      </c>
      <c r="Q628" s="36">
        <v>3.1499999999999901</v>
      </c>
      <c r="R628" s="50">
        <v>3.1142999145945329</v>
      </c>
      <c r="S628" s="50">
        <v>3.1940207305810038</v>
      </c>
      <c r="T628" s="50">
        <v>3.1142999145945329</v>
      </c>
      <c r="U628" s="50">
        <v>3.1940207305810038</v>
      </c>
      <c r="V628" s="50">
        <v>0.96</v>
      </c>
      <c r="W628" s="50">
        <v>0.96305398776725637</v>
      </c>
      <c r="X628" s="50">
        <v>0.91393743388636983</v>
      </c>
      <c r="Y628" s="50">
        <v>0.98429123426419685</v>
      </c>
      <c r="Z628" s="50">
        <v>0.97</v>
      </c>
      <c r="AA628" s="51">
        <v>0.94</v>
      </c>
      <c r="AB628" s="51">
        <v>1.03</v>
      </c>
      <c r="AC628" s="51">
        <v>1</v>
      </c>
      <c r="AD628" s="51">
        <v>1</v>
      </c>
      <c r="AE628" s="51">
        <v>1</v>
      </c>
      <c r="AF628" s="51">
        <v>1</v>
      </c>
      <c r="AG628" s="52">
        <v>1</v>
      </c>
      <c r="AH628" s="52">
        <v>1</v>
      </c>
      <c r="AI628" s="53">
        <v>531</v>
      </c>
      <c r="AJ628" s="53">
        <v>489</v>
      </c>
      <c r="AK628" s="51">
        <v>3.1806483053105468</v>
      </c>
      <c r="AL628" s="51">
        <v>3.1706960467031444</v>
      </c>
      <c r="AM628" s="51">
        <v>2.8595716370787621</v>
      </c>
      <c r="AN628" s="51">
        <v>2.9097390011040982</v>
      </c>
      <c r="AO628" s="51">
        <v>2.7566352604666662</v>
      </c>
      <c r="AP628" s="51">
        <v>2.8078699876962019</v>
      </c>
      <c r="AQ628" s="51">
        <v>2.7737844879663993</v>
      </c>
      <c r="AR628" s="67">
        <v>0</v>
      </c>
      <c r="AS628" s="96"/>
      <c r="AT628" s="54">
        <v>2.5838508059299063</v>
      </c>
      <c r="AU628" s="54">
        <v>2.9105422438092519</v>
      </c>
      <c r="AV628" s="55">
        <v>2.5838508059299063</v>
      </c>
      <c r="AW628" s="55">
        <v>2.9047651718949039</v>
      </c>
      <c r="AX628" s="56">
        <v>-0.11614919407008362</v>
      </c>
      <c r="AY628" s="56">
        <v>-0.23945775619073828</v>
      </c>
      <c r="AZ628" s="56">
        <v>-0.3556069502608219</v>
      </c>
      <c r="BA628" s="56">
        <v>0.12330856212065466</v>
      </c>
      <c r="BB628" s="61">
        <v>126</v>
      </c>
      <c r="BC628" s="57">
        <v>110</v>
      </c>
      <c r="BD628" s="57">
        <v>143</v>
      </c>
      <c r="BE628" s="57">
        <v>174</v>
      </c>
      <c r="BF628" s="95">
        <v>0.44200424875224065</v>
      </c>
      <c r="BG628" s="58">
        <v>0.47700470085809299</v>
      </c>
      <c r="BH628" s="58">
        <v>0.41143168774331018</v>
      </c>
      <c r="BI628" s="58">
        <v>0.36559035395417627</v>
      </c>
      <c r="BJ628" s="57">
        <v>126</v>
      </c>
      <c r="BK628" s="57">
        <v>110</v>
      </c>
      <c r="BL628" s="57">
        <v>144</v>
      </c>
      <c r="BM628" s="57">
        <v>174</v>
      </c>
      <c r="BN628" s="58">
        <v>0.44261344704502525</v>
      </c>
      <c r="BO628" s="58">
        <v>0.4760051472240423</v>
      </c>
      <c r="BP628" s="58">
        <v>0.41034403805243569</v>
      </c>
      <c r="BQ628" s="58">
        <v>0.36464811865616964</v>
      </c>
      <c r="BR628" s="36">
        <v>2.5</v>
      </c>
      <c r="BS628" s="36">
        <v>2.5</v>
      </c>
      <c r="BT628" s="36">
        <v>0.49262</v>
      </c>
      <c r="BU628" s="36">
        <v>0.60785</v>
      </c>
      <c r="BV628" s="36">
        <v>0.67831317234298905</v>
      </c>
      <c r="BW628" s="36">
        <v>0.71172999999999997</v>
      </c>
    </row>
    <row r="629" spans="1:75" s="36" customFormat="1" ht="16.75" customHeight="1" x14ac:dyDescent="0.2">
      <c r="A629" s="36" t="s">
        <v>914</v>
      </c>
      <c r="B629" s="36">
        <v>2025020283</v>
      </c>
      <c r="C629" s="35">
        <v>45976</v>
      </c>
      <c r="D629" s="45" t="s">
        <v>9</v>
      </c>
      <c r="E629" s="36" t="s">
        <v>10</v>
      </c>
      <c r="F629" s="45">
        <v>1</v>
      </c>
      <c r="G629" s="45">
        <v>2</v>
      </c>
      <c r="H629" s="36" t="s">
        <v>45</v>
      </c>
      <c r="I629" s="36" t="s">
        <v>340</v>
      </c>
      <c r="J629" s="46" t="s">
        <v>165</v>
      </c>
      <c r="K629" s="47">
        <v>3</v>
      </c>
      <c r="L629" s="48">
        <v>0.15</v>
      </c>
      <c r="M629" s="49">
        <v>0.1</v>
      </c>
      <c r="N629" s="36">
        <v>3.1499999999999901</v>
      </c>
      <c r="O629" s="36">
        <v>2.69999999999999</v>
      </c>
      <c r="P629" s="70">
        <v>3.1499999999999901</v>
      </c>
      <c r="Q629" s="36">
        <v>2.69999999999999</v>
      </c>
      <c r="R629" s="50">
        <v>3.2021700940901967</v>
      </c>
      <c r="S629" s="50">
        <v>2.8559766374814606</v>
      </c>
      <c r="T629" s="50">
        <v>3.2021700940901967</v>
      </c>
      <c r="U629" s="50">
        <v>2.8559766374814606</v>
      </c>
      <c r="V629" s="50">
        <v>1.0349999999999999</v>
      </c>
      <c r="W629" s="50">
        <v>1.0329456510400874</v>
      </c>
      <c r="X629" s="50">
        <v>0.95319054569292072</v>
      </c>
      <c r="Y629" s="50">
        <v>1.0602161017701823</v>
      </c>
      <c r="Z629" s="50">
        <v>0.98499999999999999</v>
      </c>
      <c r="AA629" s="51">
        <v>1</v>
      </c>
      <c r="AB629" s="51">
        <v>1</v>
      </c>
      <c r="AC629" s="51">
        <v>1</v>
      </c>
      <c r="AD629" s="51">
        <v>1</v>
      </c>
      <c r="AE629" s="51">
        <v>1</v>
      </c>
      <c r="AF629" s="51">
        <v>1</v>
      </c>
      <c r="AG629" s="52">
        <v>1</v>
      </c>
      <c r="AH629" s="52">
        <v>1</v>
      </c>
      <c r="AI629" s="53">
        <v>547</v>
      </c>
      <c r="AJ629" s="53">
        <v>468</v>
      </c>
      <c r="AK629" s="51">
        <v>2.9528737027925906</v>
      </c>
      <c r="AL629" s="51">
        <v>2.9902681614872315</v>
      </c>
      <c r="AM629" s="51">
        <v>2.7418123016591096</v>
      </c>
      <c r="AN629" s="51">
        <v>2.758936952032462</v>
      </c>
      <c r="AO629" s="51">
        <v>2.6645564164904489</v>
      </c>
      <c r="AP629" s="51">
        <v>2.6868435022047672</v>
      </c>
      <c r="AQ629" s="51">
        <v>2.7006851171342228</v>
      </c>
      <c r="AR629" s="67">
        <v>0</v>
      </c>
      <c r="AS629" s="96"/>
      <c r="AT629" s="54">
        <v>2.9105422438092519</v>
      </c>
      <c r="AU629" s="54">
        <v>2.5838508059299063</v>
      </c>
      <c r="AV629" s="55">
        <v>2.9047651718949039</v>
      </c>
      <c r="AW629" s="55">
        <v>2.5838508059299063</v>
      </c>
      <c r="AX629" s="56">
        <v>-0.23945775619073828</v>
      </c>
      <c r="AY629" s="56">
        <v>-0.11614919407008362</v>
      </c>
      <c r="AZ629" s="56">
        <v>-0.3556069502608219</v>
      </c>
      <c r="BA629" s="56">
        <v>-0.12330856212065466</v>
      </c>
      <c r="BB629" s="61">
        <v>-126</v>
      </c>
      <c r="BC629" s="57">
        <v>-110</v>
      </c>
      <c r="BD629" s="57">
        <v>-143</v>
      </c>
      <c r="BE629" s="57">
        <v>-174</v>
      </c>
      <c r="BF629" s="95">
        <v>0.55799575124775935</v>
      </c>
      <c r="BG629" s="58">
        <v>0.52299529914190701</v>
      </c>
      <c r="BH629" s="58">
        <v>0.58856831225668982</v>
      </c>
      <c r="BI629" s="58">
        <v>0.63440964604582373</v>
      </c>
      <c r="BJ629" s="57">
        <v>-126</v>
      </c>
      <c r="BK629" s="57">
        <v>-110</v>
      </c>
      <c r="BL629" s="57">
        <v>-144</v>
      </c>
      <c r="BM629" s="57">
        <v>-174</v>
      </c>
      <c r="BN629" s="58">
        <v>0.55738655295497475</v>
      </c>
      <c r="BO629" s="58">
        <v>0.5239948527759577</v>
      </c>
      <c r="BP629" s="58">
        <v>0.58965596194756431</v>
      </c>
      <c r="BQ629" s="58">
        <v>0.63535188134383036</v>
      </c>
      <c r="BR629" s="36">
        <v>2.5</v>
      </c>
      <c r="BS629" s="36">
        <v>2.5499999999999998</v>
      </c>
      <c r="BT629" s="36">
        <v>0.48730000000000001</v>
      </c>
      <c r="BU629" s="36">
        <v>0.59772999999999998</v>
      </c>
      <c r="BV629" s="36">
        <v>0.668796294224271</v>
      </c>
      <c r="BW629" s="36">
        <v>0.70399</v>
      </c>
    </row>
    <row r="630" spans="1:75" s="36" customFormat="1" ht="16.75" customHeight="1" x14ac:dyDescent="0.2">
      <c r="A630" s="36" t="s">
        <v>915</v>
      </c>
      <c r="B630" s="36">
        <v>2025020284</v>
      </c>
      <c r="C630" s="35">
        <v>45976</v>
      </c>
      <c r="D630" s="45" t="s">
        <v>6</v>
      </c>
      <c r="E630" s="36" t="s">
        <v>48</v>
      </c>
      <c r="F630" s="45">
        <v>1</v>
      </c>
      <c r="G630" s="45">
        <v>2</v>
      </c>
      <c r="H630" s="36" t="s">
        <v>36</v>
      </c>
      <c r="I630" s="36" t="s">
        <v>366</v>
      </c>
      <c r="J630" s="46" t="s">
        <v>147</v>
      </c>
      <c r="K630" s="47">
        <v>3</v>
      </c>
      <c r="L630" s="48">
        <v>0.15</v>
      </c>
      <c r="M630" s="49">
        <v>0.1</v>
      </c>
      <c r="N630" s="36">
        <v>3.2499999999999898</v>
      </c>
      <c r="O630" s="36">
        <v>3.3499999999999899</v>
      </c>
      <c r="P630" s="70">
        <v>3.2499999999999898</v>
      </c>
      <c r="Q630" s="36">
        <v>3.3499999999999899</v>
      </c>
      <c r="R630" s="50">
        <v>3.1414343246002008</v>
      </c>
      <c r="S630" s="50">
        <v>3.2459910466806603</v>
      </c>
      <c r="T630" s="50">
        <v>3.1414343246002008</v>
      </c>
      <c r="U630" s="50">
        <v>3.2459910466806603</v>
      </c>
      <c r="V630" s="50">
        <v>0.97</v>
      </c>
      <c r="W630" s="50">
        <v>0.95751047349149665</v>
      </c>
      <c r="X630" s="50">
        <v>1.0333333333333334</v>
      </c>
      <c r="Y630" s="50">
        <v>0.96333333333333337</v>
      </c>
      <c r="Z630" s="50">
        <v>1.0406504351618509</v>
      </c>
      <c r="AA630" s="51">
        <v>0.98499999999999999</v>
      </c>
      <c r="AB630" s="51">
        <v>1.01</v>
      </c>
      <c r="AC630" s="51">
        <v>1</v>
      </c>
      <c r="AD630" s="51">
        <v>1</v>
      </c>
      <c r="AE630" s="51">
        <v>1</v>
      </c>
      <c r="AF630" s="51">
        <v>1</v>
      </c>
      <c r="AG630" s="52">
        <v>1</v>
      </c>
      <c r="AH630" s="52">
        <v>1</v>
      </c>
      <c r="AI630" s="53">
        <v>538</v>
      </c>
      <c r="AJ630" s="53">
        <v>496</v>
      </c>
      <c r="AK630" s="51">
        <v>3.2805364012310183</v>
      </c>
      <c r="AL630" s="51">
        <v>3.2596710897363956</v>
      </c>
      <c r="AM630" s="51">
        <v>3.2501281052327671</v>
      </c>
      <c r="AN630" s="51">
        <v>3.249507546449951</v>
      </c>
      <c r="AO630" s="51">
        <v>3.4095666318929068</v>
      </c>
      <c r="AP630" s="51">
        <v>3.4048229363979257</v>
      </c>
      <c r="AQ630" s="51">
        <v>3.382247227042241</v>
      </c>
      <c r="AR630" s="67">
        <v>-0.03</v>
      </c>
      <c r="AS630" s="96"/>
      <c r="AT630" s="54">
        <v>3.356605965507597</v>
      </c>
      <c r="AU630" s="54">
        <v>3.4345114274850386</v>
      </c>
      <c r="AV630" s="55">
        <v>3.3866059655075968</v>
      </c>
      <c r="AW630" s="55">
        <v>3.3878123155331359</v>
      </c>
      <c r="AX630" s="56">
        <v>0.10660596550760726</v>
      </c>
      <c r="AY630" s="56">
        <v>8.4511427485048696E-2</v>
      </c>
      <c r="AZ630" s="56">
        <v>0.19111739299265595</v>
      </c>
      <c r="BA630" s="56">
        <v>2.2094538022558563E-2</v>
      </c>
      <c r="BB630" s="61">
        <v>107</v>
      </c>
      <c r="BC630" s="57">
        <v>-212</v>
      </c>
      <c r="BD630" s="57">
        <v>-179</v>
      </c>
      <c r="BE630" s="57">
        <v>-135</v>
      </c>
      <c r="BF630" s="95">
        <v>0.48409254854441408</v>
      </c>
      <c r="BG630" s="58">
        <v>0.67981709727173845</v>
      </c>
      <c r="BH630" s="58">
        <v>0.64177549101923481</v>
      </c>
      <c r="BI630" s="58">
        <v>0.57362996417862355</v>
      </c>
      <c r="BJ630" s="57">
        <v>102</v>
      </c>
      <c r="BK630" s="57">
        <v>-211</v>
      </c>
      <c r="BL630" s="57">
        <v>-178</v>
      </c>
      <c r="BM630" s="57">
        <v>-134</v>
      </c>
      <c r="BN630" s="58">
        <v>0.49527633024713941</v>
      </c>
      <c r="BO630" s="58">
        <v>0.67874261398379709</v>
      </c>
      <c r="BP630" s="58">
        <v>0.6406520882762925</v>
      </c>
      <c r="BQ630" s="58">
        <v>0.57275875241492669</v>
      </c>
      <c r="BR630" s="36">
        <v>2.5</v>
      </c>
      <c r="BS630" s="36">
        <v>2.6</v>
      </c>
      <c r="BT630" s="36">
        <v>0.47888999999999998</v>
      </c>
      <c r="BU630" s="36">
        <v>0.58986000000000005</v>
      </c>
      <c r="BV630" s="36">
        <v>0.66157469717362005</v>
      </c>
      <c r="BW630" s="36">
        <v>0.69825999999999999</v>
      </c>
    </row>
    <row r="631" spans="1:75" s="36" customFormat="1" ht="16.75" customHeight="1" x14ac:dyDescent="0.2">
      <c r="A631" s="36" t="s">
        <v>916</v>
      </c>
      <c r="B631" s="36">
        <v>2025020284</v>
      </c>
      <c r="C631" s="35">
        <v>45976</v>
      </c>
      <c r="D631" s="45" t="s">
        <v>9</v>
      </c>
      <c r="E631" s="36" t="s">
        <v>33</v>
      </c>
      <c r="F631" s="45">
        <v>2</v>
      </c>
      <c r="G631" s="45">
        <v>1</v>
      </c>
      <c r="H631" s="36" t="s">
        <v>38</v>
      </c>
      <c r="I631" s="36" t="s">
        <v>424</v>
      </c>
      <c r="J631" s="46" t="s">
        <v>229</v>
      </c>
      <c r="K631" s="47">
        <v>3</v>
      </c>
      <c r="L631" s="48">
        <v>0.15</v>
      </c>
      <c r="M631" s="49">
        <v>0.1</v>
      </c>
      <c r="N631" s="36">
        <v>3.3499999999999899</v>
      </c>
      <c r="O631" s="36">
        <v>3.2499999999999898</v>
      </c>
      <c r="P631" s="70">
        <v>3.3499999999999899</v>
      </c>
      <c r="Q631" s="36">
        <v>3.2499999999999898</v>
      </c>
      <c r="R631" s="50">
        <v>2.8291664671192507</v>
      </c>
      <c r="S631" s="50">
        <v>3.0137594622815844</v>
      </c>
      <c r="T631" s="50">
        <v>2.8291664671192507</v>
      </c>
      <c r="U631" s="50">
        <v>3.0137594622815844</v>
      </c>
      <c r="V631" s="50">
        <v>1.0449999999999999</v>
      </c>
      <c r="W631" s="50">
        <v>1.0398742800952707</v>
      </c>
      <c r="X631" s="50">
        <v>1.083376035077589</v>
      </c>
      <c r="Y631" s="50">
        <v>1.0935121337436728</v>
      </c>
      <c r="Z631" s="50">
        <v>1.0456140350877192</v>
      </c>
      <c r="AA631" s="51">
        <v>0.99</v>
      </c>
      <c r="AB631" s="51">
        <v>1</v>
      </c>
      <c r="AC631" s="51">
        <v>1</v>
      </c>
      <c r="AD631" s="51">
        <v>1</v>
      </c>
      <c r="AE631" s="51">
        <v>1</v>
      </c>
      <c r="AF631" s="51">
        <v>1</v>
      </c>
      <c r="AG631" s="52">
        <v>1</v>
      </c>
      <c r="AH631" s="52">
        <v>1</v>
      </c>
      <c r="AI631" s="53">
        <v>523</v>
      </c>
      <c r="AJ631" s="53">
        <v>457</v>
      </c>
      <c r="AK631" s="51">
        <v>2.89</v>
      </c>
      <c r="AL631" s="51">
        <v>2.8808749700678877</v>
      </c>
      <c r="AM631" s="51">
        <v>3.1</v>
      </c>
      <c r="AN631" s="51">
        <v>3.0870639193422376</v>
      </c>
      <c r="AO631" s="51">
        <v>3.1027080215221958</v>
      </c>
      <c r="AP631" s="51">
        <v>3.1099861971148726</v>
      </c>
      <c r="AQ631" s="51">
        <v>3.2414035087719295</v>
      </c>
      <c r="AR631" s="67">
        <v>0.03</v>
      </c>
      <c r="AS631" s="96"/>
      <c r="AT631" s="54">
        <v>3.4345114274850386</v>
      </c>
      <c r="AU631" s="54">
        <v>3.356605965507597</v>
      </c>
      <c r="AV631" s="55">
        <v>3.3878123155331359</v>
      </c>
      <c r="AW631" s="55">
        <v>3.3866059655075968</v>
      </c>
      <c r="AX631" s="56">
        <v>8.4511427485048696E-2</v>
      </c>
      <c r="AY631" s="56">
        <v>0.10660596550760726</v>
      </c>
      <c r="AZ631" s="56">
        <v>0.19111739299265595</v>
      </c>
      <c r="BA631" s="56">
        <v>-2.2094538022558563E-2</v>
      </c>
      <c r="BB631" s="61">
        <v>-107</v>
      </c>
      <c r="BC631" s="57">
        <v>212</v>
      </c>
      <c r="BD631" s="57">
        <v>179</v>
      </c>
      <c r="BE631" s="57">
        <v>135</v>
      </c>
      <c r="BF631" s="95">
        <v>0.51590745145558592</v>
      </c>
      <c r="BG631" s="58">
        <v>0.32018290272826155</v>
      </c>
      <c r="BH631" s="58">
        <v>0.35822450898076513</v>
      </c>
      <c r="BI631" s="58">
        <v>0.42637003582137645</v>
      </c>
      <c r="BJ631" s="57">
        <v>-102</v>
      </c>
      <c r="BK631" s="57">
        <v>211</v>
      </c>
      <c r="BL631" s="57">
        <v>178</v>
      </c>
      <c r="BM631" s="57">
        <v>134</v>
      </c>
      <c r="BN631" s="58">
        <v>0.50472366975286054</v>
      </c>
      <c r="BO631" s="58">
        <v>0.32125738601620296</v>
      </c>
      <c r="BP631" s="58">
        <v>0.35934791172370756</v>
      </c>
      <c r="BQ631" s="58">
        <v>0.42724124758507326</v>
      </c>
      <c r="BR631" s="36">
        <v>2.5</v>
      </c>
      <c r="BS631" s="36">
        <v>2.65</v>
      </c>
      <c r="BT631" s="36">
        <v>0.47110999999999997</v>
      </c>
      <c r="BU631" s="36">
        <v>0.58264000000000005</v>
      </c>
      <c r="BV631" s="36">
        <v>0.65163512727598005</v>
      </c>
      <c r="BW631" s="36">
        <v>0.68852000000000002</v>
      </c>
    </row>
    <row r="632" spans="1:75" s="36" customFormat="1" ht="16.75" customHeight="1" x14ac:dyDescent="0.2">
      <c r="A632" s="36" t="s">
        <v>917</v>
      </c>
      <c r="B632" s="36">
        <v>2025020285</v>
      </c>
      <c r="C632" s="35">
        <v>45976</v>
      </c>
      <c r="D632" s="45" t="s">
        <v>6</v>
      </c>
      <c r="E632" s="36" t="s">
        <v>7</v>
      </c>
      <c r="F632" s="45">
        <v>1</v>
      </c>
      <c r="G632" s="45">
        <v>1</v>
      </c>
      <c r="H632" s="36" t="s">
        <v>46</v>
      </c>
      <c r="I632" s="36" t="s">
        <v>324</v>
      </c>
      <c r="J632" s="46" t="s">
        <v>148</v>
      </c>
      <c r="K632" s="47">
        <v>3</v>
      </c>
      <c r="L632" s="48">
        <v>0.15</v>
      </c>
      <c r="M632" s="49">
        <v>0.1</v>
      </c>
      <c r="N632" s="36">
        <v>2.5999999999999899</v>
      </c>
      <c r="O632" s="36">
        <v>3.0999999999999899</v>
      </c>
      <c r="P632" s="70">
        <v>2.5999999999999899</v>
      </c>
      <c r="Q632" s="36">
        <v>3.0999999999999899</v>
      </c>
      <c r="R632" s="50">
        <v>2.6432018865870188</v>
      </c>
      <c r="S632" s="50">
        <v>3.1019289969711998</v>
      </c>
      <c r="T632" s="50">
        <v>2.6432018865870188</v>
      </c>
      <c r="U632" s="50">
        <v>3.1019289969711998</v>
      </c>
      <c r="V632" s="50">
        <v>0.95</v>
      </c>
      <c r="W632" s="50">
        <v>0.95302926576458757</v>
      </c>
      <c r="X632" s="50">
        <v>1.0018788984119504</v>
      </c>
      <c r="Y632" s="50">
        <v>0.97199554771600649</v>
      </c>
      <c r="Z632" s="50">
        <v>0.98</v>
      </c>
      <c r="AA632" s="51">
        <v>0.97499999999999998</v>
      </c>
      <c r="AB632" s="51">
        <v>1.0149999999999999</v>
      </c>
      <c r="AC632" s="51">
        <v>1</v>
      </c>
      <c r="AD632" s="51">
        <v>1</v>
      </c>
      <c r="AE632" s="51">
        <v>1</v>
      </c>
      <c r="AF632" s="51">
        <v>1</v>
      </c>
      <c r="AG632" s="52">
        <v>1</v>
      </c>
      <c r="AH632" s="52">
        <v>1</v>
      </c>
      <c r="AI632" s="53">
        <v>540</v>
      </c>
      <c r="AJ632" s="53">
        <v>475</v>
      </c>
      <c r="AK632" s="51">
        <v>2.89</v>
      </c>
      <c r="AL632" s="51">
        <v>2.8529802829880531</v>
      </c>
      <c r="AM632" s="51">
        <v>3.09</v>
      </c>
      <c r="AN632" s="51">
        <v>3.0917893495456794</v>
      </c>
      <c r="AO632" s="51">
        <v>3.1540674811103839</v>
      </c>
      <c r="AP632" s="51">
        <v>3.136940921498593</v>
      </c>
      <c r="AQ632" s="51">
        <v>3.0282</v>
      </c>
      <c r="AR632" s="67">
        <v>0</v>
      </c>
      <c r="AS632" s="96"/>
      <c r="AT632" s="54">
        <v>2.7628851926918072</v>
      </c>
      <c r="AU632" s="54">
        <v>3.1309501691826758</v>
      </c>
      <c r="AV632" s="55">
        <v>2.7628851926918072</v>
      </c>
      <c r="AW632" s="55">
        <v>3.1343995976353543</v>
      </c>
      <c r="AX632" s="56">
        <v>0.16288519269181734</v>
      </c>
      <c r="AY632" s="56">
        <v>3.0950169182685894E-2</v>
      </c>
      <c r="AZ632" s="56">
        <v>0.19383536187450323</v>
      </c>
      <c r="BA632" s="56">
        <v>0.13193502350913144</v>
      </c>
      <c r="BB632" s="61">
        <v>129</v>
      </c>
      <c r="BC632" s="57">
        <v>-119</v>
      </c>
      <c r="BD632" s="57">
        <v>106</v>
      </c>
      <c r="BE632" s="57">
        <v>132</v>
      </c>
      <c r="BF632" s="95">
        <v>0.43734843539910406</v>
      </c>
      <c r="BG632" s="58">
        <v>0.54415679118988658</v>
      </c>
      <c r="BH632" s="58">
        <v>0.48607585657252106</v>
      </c>
      <c r="BI632" s="58">
        <v>0.43113587940073006</v>
      </c>
      <c r="BJ632" s="57">
        <v>129</v>
      </c>
      <c r="BK632" s="57">
        <v>-120</v>
      </c>
      <c r="BL632" s="57">
        <v>106</v>
      </c>
      <c r="BM632" s="57">
        <v>132</v>
      </c>
      <c r="BN632" s="58">
        <v>0.43665910244553485</v>
      </c>
      <c r="BO632" s="58">
        <v>0.54465003612847052</v>
      </c>
      <c r="BP632" s="58">
        <v>0.48659997529403165</v>
      </c>
      <c r="BQ632" s="58">
        <v>0.43157430260229901</v>
      </c>
      <c r="BR632" s="36">
        <v>2.5</v>
      </c>
      <c r="BS632" s="36">
        <v>2.7</v>
      </c>
      <c r="BT632" s="36">
        <v>0.46260000000000001</v>
      </c>
      <c r="BU632" s="36">
        <v>0.57542000000000004</v>
      </c>
      <c r="BV632" s="36">
        <v>0.64543700646087498</v>
      </c>
      <c r="BW632" s="36">
        <v>0.68389999999999995</v>
      </c>
    </row>
    <row r="633" spans="1:75" s="36" customFormat="1" ht="16.75" customHeight="1" x14ac:dyDescent="0.2">
      <c r="A633" s="36" t="s">
        <v>918</v>
      </c>
      <c r="B633" s="36">
        <v>2025020285</v>
      </c>
      <c r="C633" s="35">
        <v>45976</v>
      </c>
      <c r="D633" s="45" t="s">
        <v>9</v>
      </c>
      <c r="E633" s="36" t="s">
        <v>19</v>
      </c>
      <c r="F633" s="45">
        <v>1</v>
      </c>
      <c r="G633" s="45">
        <v>1</v>
      </c>
      <c r="H633" s="36" t="s">
        <v>47</v>
      </c>
      <c r="I633" s="36" t="s">
        <v>326</v>
      </c>
      <c r="J633" s="46" t="s">
        <v>170</v>
      </c>
      <c r="K633" s="47">
        <v>3</v>
      </c>
      <c r="L633" s="48">
        <v>0.15</v>
      </c>
      <c r="M633" s="49">
        <v>0.1</v>
      </c>
      <c r="N633" s="36">
        <v>3.0999999999999899</v>
      </c>
      <c r="O633" s="36">
        <v>2.5999999999999899</v>
      </c>
      <c r="P633" s="70">
        <v>3.0999999999999899</v>
      </c>
      <c r="Q633" s="36">
        <v>2.5999999999999899</v>
      </c>
      <c r="R633" s="50">
        <v>2.8839840971707731</v>
      </c>
      <c r="S633" s="50">
        <v>2.8758387631647326</v>
      </c>
      <c r="T633" s="50">
        <v>2.8839840971707731</v>
      </c>
      <c r="U633" s="50">
        <v>2.8758387631647326</v>
      </c>
      <c r="V633" s="50">
        <v>1.048</v>
      </c>
      <c r="W633" s="50">
        <v>1.0491546019013618</v>
      </c>
      <c r="X633" s="50">
        <v>1.03</v>
      </c>
      <c r="Y633" s="50">
        <v>0.96333333333333337</v>
      </c>
      <c r="Z633" s="50">
        <v>1.01</v>
      </c>
      <c r="AA633" s="51">
        <v>1</v>
      </c>
      <c r="AB633" s="51">
        <v>1.02</v>
      </c>
      <c r="AC633" s="51">
        <v>1</v>
      </c>
      <c r="AD633" s="51">
        <v>1</v>
      </c>
      <c r="AE633" s="51">
        <v>1</v>
      </c>
      <c r="AF633" s="51">
        <v>1</v>
      </c>
      <c r="AG633" s="52">
        <v>1</v>
      </c>
      <c r="AH633" s="52">
        <v>1</v>
      </c>
      <c r="AI633" s="53">
        <v>543</v>
      </c>
      <c r="AJ633" s="53">
        <v>473</v>
      </c>
      <c r="AK633" s="51">
        <v>2.9159866431480195</v>
      </c>
      <c r="AL633" s="51">
        <v>2.9111862612514328</v>
      </c>
      <c r="AM633" s="51">
        <v>3.0056366952358511</v>
      </c>
      <c r="AN633" s="51">
        <v>2.9861670054251834</v>
      </c>
      <c r="AO633" s="51">
        <v>3.019779474148669</v>
      </c>
      <c r="AP633" s="51">
        <v>3.0025021256458255</v>
      </c>
      <c r="AQ633" s="51">
        <v>3.0356930621882094</v>
      </c>
      <c r="AR633" s="67">
        <v>0</v>
      </c>
      <c r="AS633" s="96"/>
      <c r="AT633" s="54">
        <v>3.1309501691826758</v>
      </c>
      <c r="AU633" s="54">
        <v>2.7628851926918072</v>
      </c>
      <c r="AV633" s="55">
        <v>3.1343995976353543</v>
      </c>
      <c r="AW633" s="55">
        <v>2.7628851926918072</v>
      </c>
      <c r="AX633" s="56">
        <v>3.0950169182685894E-2</v>
      </c>
      <c r="AY633" s="56">
        <v>0.16288519269181734</v>
      </c>
      <c r="AZ633" s="56">
        <v>0.19383536187450323</v>
      </c>
      <c r="BA633" s="56">
        <v>-0.13193502350913144</v>
      </c>
      <c r="BB633" s="61">
        <v>-129</v>
      </c>
      <c r="BC633" s="57">
        <v>119</v>
      </c>
      <c r="BD633" s="57">
        <v>-106</v>
      </c>
      <c r="BE633" s="57">
        <v>-132</v>
      </c>
      <c r="BF633" s="95">
        <v>0.56265156460089594</v>
      </c>
      <c r="BG633" s="58">
        <v>0.45584320881011342</v>
      </c>
      <c r="BH633" s="58">
        <v>0.51392414342747894</v>
      </c>
      <c r="BI633" s="58">
        <v>0.56886412059926994</v>
      </c>
      <c r="BJ633" s="57">
        <v>-129</v>
      </c>
      <c r="BK633" s="57">
        <v>120</v>
      </c>
      <c r="BL633" s="57">
        <v>-106</v>
      </c>
      <c r="BM633" s="57">
        <v>-132</v>
      </c>
      <c r="BN633" s="58">
        <v>0.56334089755446515</v>
      </c>
      <c r="BO633" s="58">
        <v>0.45534996387152954</v>
      </c>
      <c r="BP633" s="58">
        <v>0.51340002470596835</v>
      </c>
      <c r="BQ633" s="58">
        <v>0.56842569739770099</v>
      </c>
      <c r="BR633" s="36">
        <v>2.5</v>
      </c>
      <c r="BS633" s="36">
        <v>2.75</v>
      </c>
      <c r="BT633" s="36">
        <v>0.45659</v>
      </c>
      <c r="BU633" s="36">
        <v>0.56718999999999997</v>
      </c>
      <c r="BV633" s="36">
        <v>0.63609142293199294</v>
      </c>
      <c r="BW633" s="36">
        <v>0.67551000000000005</v>
      </c>
    </row>
    <row r="634" spans="1:75" s="36" customFormat="1" ht="16.75" customHeight="1" x14ac:dyDescent="0.2">
      <c r="A634" s="36" t="s">
        <v>919</v>
      </c>
      <c r="B634" s="36">
        <v>2025020287</v>
      </c>
      <c r="C634" s="35">
        <v>45976</v>
      </c>
      <c r="D634" s="45" t="s">
        <v>6</v>
      </c>
      <c r="E634" s="36" t="s">
        <v>5</v>
      </c>
      <c r="F634" s="45">
        <v>1</v>
      </c>
      <c r="G634" s="45">
        <v>1</v>
      </c>
      <c r="H634" s="36" t="s">
        <v>46</v>
      </c>
      <c r="I634" s="36" t="s">
        <v>920</v>
      </c>
      <c r="J634" s="46" t="s">
        <v>543</v>
      </c>
      <c r="K634" s="47">
        <v>3</v>
      </c>
      <c r="L634" s="48">
        <v>0.15</v>
      </c>
      <c r="M634" s="49">
        <v>0.1</v>
      </c>
      <c r="N634" s="36">
        <v>2.7999999999999901</v>
      </c>
      <c r="O634" s="36">
        <v>3.44999999999999</v>
      </c>
      <c r="P634" s="70">
        <v>2.7999999999999901</v>
      </c>
      <c r="Q634" s="36">
        <v>3.44999999999999</v>
      </c>
      <c r="R634" s="50">
        <v>2.9301962141478799</v>
      </c>
      <c r="S634" s="50">
        <v>3.2835924556333347</v>
      </c>
      <c r="T634" s="50">
        <v>2.9301962141478799</v>
      </c>
      <c r="U634" s="50">
        <v>3.2835924556333347</v>
      </c>
      <c r="V634" s="50">
        <v>0.95</v>
      </c>
      <c r="W634" s="50">
        <v>0.95302926576458757</v>
      </c>
      <c r="X634" s="50">
        <v>1.0077017446680803</v>
      </c>
      <c r="Y634" s="50">
        <v>0.97759908451964772</v>
      </c>
      <c r="Z634" s="50">
        <v>1.04</v>
      </c>
      <c r="AA634" s="51">
        <v>0.98</v>
      </c>
      <c r="AB634" s="51">
        <v>1.02</v>
      </c>
      <c r="AC634" s="51">
        <v>1</v>
      </c>
      <c r="AD634" s="51">
        <v>1</v>
      </c>
      <c r="AE634" s="51">
        <v>1</v>
      </c>
      <c r="AF634" s="51">
        <v>1</v>
      </c>
      <c r="AG634" s="52">
        <v>1</v>
      </c>
      <c r="AH634" s="52">
        <v>1</v>
      </c>
      <c r="AI634" s="53">
        <v>550</v>
      </c>
      <c r="AJ634" s="53">
        <v>0</v>
      </c>
      <c r="AK634" s="51">
        <v>2.9299603506441585</v>
      </c>
      <c r="AL634" s="51">
        <v>2.9299957301697166</v>
      </c>
      <c r="AM634" s="51">
        <v>3.2984083639545529</v>
      </c>
      <c r="AN634" s="51">
        <v>3.29618597770637</v>
      </c>
      <c r="AO634" s="51">
        <v>3.3563852676876365</v>
      </c>
      <c r="AP634" s="51">
        <v>3.3651679006132911</v>
      </c>
      <c r="AQ634" s="51">
        <v>3.430344698512735</v>
      </c>
      <c r="AR634" s="67">
        <v>0</v>
      </c>
      <c r="AS634" s="96"/>
      <c r="AT634" s="54">
        <v>2.7350578430473576</v>
      </c>
      <c r="AU634" s="54">
        <v>3.5309879336694174</v>
      </c>
      <c r="AV634" s="55">
        <v>2.7350578430473576</v>
      </c>
      <c r="AW634" s="55">
        <v>3.5348780914765738</v>
      </c>
      <c r="AX634" s="56">
        <v>-6.4942156952632502E-2</v>
      </c>
      <c r="AY634" s="56">
        <v>8.098793366942747E-2</v>
      </c>
      <c r="AZ634" s="56">
        <v>1.6045776716794968E-2</v>
      </c>
      <c r="BA634" s="56">
        <v>-0.14593009062205997</v>
      </c>
      <c r="BB634" s="61">
        <v>167</v>
      </c>
      <c r="BC634" s="57">
        <v>-151</v>
      </c>
      <c r="BD634" s="57">
        <v>-123</v>
      </c>
      <c r="BE634" s="57">
        <v>105</v>
      </c>
      <c r="BF634" s="95">
        <v>0.37514740443579586</v>
      </c>
      <c r="BG634" s="58">
        <v>0.60201472095924258</v>
      </c>
      <c r="BH634" s="58">
        <v>0.55093530533442192</v>
      </c>
      <c r="BI634" s="58">
        <v>0.48825979230005445</v>
      </c>
      <c r="BJ634" s="57">
        <v>167</v>
      </c>
      <c r="BK634" s="57">
        <v>-152</v>
      </c>
      <c r="BL634" s="57">
        <v>-123</v>
      </c>
      <c r="BM634" s="57">
        <v>105</v>
      </c>
      <c r="BN634" s="58">
        <v>0.37484796129282105</v>
      </c>
      <c r="BO634" s="58">
        <v>0.60279029342220447</v>
      </c>
      <c r="BP634" s="58">
        <v>0.55178435711472962</v>
      </c>
      <c r="BQ634" s="58">
        <v>0.48898404117888128</v>
      </c>
      <c r="BR634" s="36">
        <v>2.5</v>
      </c>
      <c r="BS634" s="36">
        <v>2.8</v>
      </c>
      <c r="BT634" s="36">
        <v>0.44644</v>
      </c>
      <c r="BU634" s="36">
        <v>0.55640000000000001</v>
      </c>
      <c r="BV634" s="36">
        <v>0.62556215146609095</v>
      </c>
      <c r="BW634" s="36">
        <v>0.66696</v>
      </c>
    </row>
    <row r="635" spans="1:75" s="36" customFormat="1" ht="16.75" customHeight="1" x14ac:dyDescent="0.2">
      <c r="A635" s="36" t="s">
        <v>921</v>
      </c>
      <c r="B635" s="36">
        <v>2025020287</v>
      </c>
      <c r="C635" s="35">
        <v>45976</v>
      </c>
      <c r="D635" s="45" t="s">
        <v>9</v>
      </c>
      <c r="E635" s="36" t="s">
        <v>30</v>
      </c>
      <c r="F635" s="45">
        <v>1</v>
      </c>
      <c r="G635" s="45">
        <v>1</v>
      </c>
      <c r="H635" s="36" t="s">
        <v>47</v>
      </c>
      <c r="I635" s="36" t="s">
        <v>495</v>
      </c>
      <c r="J635" s="46" t="s">
        <v>161</v>
      </c>
      <c r="K635" s="47">
        <v>3</v>
      </c>
      <c r="L635" s="48">
        <v>0.15</v>
      </c>
      <c r="M635" s="49">
        <v>0.1</v>
      </c>
      <c r="N635" s="36">
        <v>3.44999999999999</v>
      </c>
      <c r="O635" s="36">
        <v>2.7999999999999901</v>
      </c>
      <c r="P635" s="70">
        <v>3.44999999999999</v>
      </c>
      <c r="Q635" s="36">
        <v>2.7999999999999901</v>
      </c>
      <c r="R635" s="50">
        <v>2.81944044716505</v>
      </c>
      <c r="S635" s="50">
        <v>3.0850495874744626</v>
      </c>
      <c r="T635" s="50">
        <v>2.81944044716505</v>
      </c>
      <c r="U635" s="50">
        <v>3.0850495874744626</v>
      </c>
      <c r="V635" s="50">
        <v>1.048</v>
      </c>
      <c r="W635" s="50">
        <v>1.0491546019013618</v>
      </c>
      <c r="X635" s="50">
        <v>1.0994694546515176</v>
      </c>
      <c r="Y635" s="50">
        <v>0.9766534502147195</v>
      </c>
      <c r="Z635" s="50">
        <v>0.995</v>
      </c>
      <c r="AA635" s="51">
        <v>0.98499999999999999</v>
      </c>
      <c r="AB635" s="51">
        <v>1</v>
      </c>
      <c r="AC635" s="51">
        <v>1</v>
      </c>
      <c r="AD635" s="51">
        <v>1</v>
      </c>
      <c r="AE635" s="51">
        <v>1</v>
      </c>
      <c r="AF635" s="51">
        <v>1</v>
      </c>
      <c r="AG635" s="52">
        <v>1</v>
      </c>
      <c r="AH635" s="52">
        <v>1</v>
      </c>
      <c r="AI635" s="53">
        <v>539</v>
      </c>
      <c r="AJ635" s="53">
        <v>497</v>
      </c>
      <c r="AK635" s="51">
        <v>2.9327972535589431</v>
      </c>
      <c r="AL635" s="51">
        <v>2.9157937325998593</v>
      </c>
      <c r="AM635" s="51">
        <v>3.0231052340042406</v>
      </c>
      <c r="AN635" s="51">
        <v>3.0323968870247739</v>
      </c>
      <c r="AO635" s="51">
        <v>3.0804078572084133</v>
      </c>
      <c r="AP635" s="51">
        <v>3.0787903295577146</v>
      </c>
      <c r="AQ635" s="51">
        <v>3.0079897078342195</v>
      </c>
      <c r="AR635" s="67">
        <v>0</v>
      </c>
      <c r="AS635" s="96"/>
      <c r="AT635" s="54">
        <v>3.5309879336694174</v>
      </c>
      <c r="AU635" s="54">
        <v>2.7350578430473576</v>
      </c>
      <c r="AV635" s="55">
        <v>3.5348780914765738</v>
      </c>
      <c r="AW635" s="55">
        <v>2.7350578430473576</v>
      </c>
      <c r="AX635" s="56">
        <v>8.098793366942747E-2</v>
      </c>
      <c r="AY635" s="56">
        <v>-6.4942156952632502E-2</v>
      </c>
      <c r="AZ635" s="56">
        <v>1.6045776716794968E-2</v>
      </c>
      <c r="BA635" s="56">
        <v>0.14593009062205997</v>
      </c>
      <c r="BB635" s="61">
        <v>-167</v>
      </c>
      <c r="BC635" s="57">
        <v>151</v>
      </c>
      <c r="BD635" s="57">
        <v>123</v>
      </c>
      <c r="BE635" s="57">
        <v>-105</v>
      </c>
      <c r="BF635" s="95">
        <v>0.62485259556420414</v>
      </c>
      <c r="BG635" s="58">
        <v>0.39798527904075742</v>
      </c>
      <c r="BH635" s="58">
        <v>0.44906469466557813</v>
      </c>
      <c r="BI635" s="58">
        <v>0.51174020769994555</v>
      </c>
      <c r="BJ635" s="57">
        <v>-167</v>
      </c>
      <c r="BK635" s="57">
        <v>152</v>
      </c>
      <c r="BL635" s="57">
        <v>123</v>
      </c>
      <c r="BM635" s="57">
        <v>-105</v>
      </c>
      <c r="BN635" s="58">
        <v>0.62515203870717895</v>
      </c>
      <c r="BO635" s="58">
        <v>0.39720970657779558</v>
      </c>
      <c r="BP635" s="58">
        <v>0.44821564288527038</v>
      </c>
      <c r="BQ635" s="58">
        <v>0.51101595882111872</v>
      </c>
      <c r="BR635" s="36">
        <v>2.5</v>
      </c>
      <c r="BS635" s="36">
        <v>2.85</v>
      </c>
      <c r="BT635" s="36">
        <v>0.43939</v>
      </c>
      <c r="BU635" s="36">
        <v>0.54634000000000005</v>
      </c>
      <c r="BV635" s="36">
        <v>0.61345849380747597</v>
      </c>
      <c r="BW635" s="36">
        <v>0.65575000000000006</v>
      </c>
    </row>
    <row r="636" spans="1:75" s="36" customFormat="1" ht="16.75" customHeight="1" x14ac:dyDescent="0.2">
      <c r="A636" s="36" t="s">
        <v>922</v>
      </c>
      <c r="B636" s="36">
        <v>2025020289</v>
      </c>
      <c r="C636" s="35">
        <v>45976</v>
      </c>
      <c r="D636" s="45" t="s">
        <v>6</v>
      </c>
      <c r="E636" s="36" t="s">
        <v>17</v>
      </c>
      <c r="F636" s="45">
        <v>1</v>
      </c>
      <c r="G636" s="45">
        <v>0</v>
      </c>
      <c r="H636" s="36" t="s">
        <v>52</v>
      </c>
      <c r="I636" s="36" t="s">
        <v>429</v>
      </c>
      <c r="J636" s="46" t="s">
        <v>163</v>
      </c>
      <c r="K636" s="47">
        <v>3</v>
      </c>
      <c r="L636" s="48">
        <v>0.15</v>
      </c>
      <c r="M636" s="49">
        <v>0.1</v>
      </c>
      <c r="N636" s="36">
        <v>3.0499999999999901</v>
      </c>
      <c r="O636" s="36">
        <v>3.19999999999999</v>
      </c>
      <c r="P636" s="70">
        <v>3.0499999999999901</v>
      </c>
      <c r="Q636" s="36">
        <v>3.19999999999999</v>
      </c>
      <c r="R636" s="50">
        <v>3.2203241414786588</v>
      </c>
      <c r="S636" s="50">
        <v>2.9452538462247282</v>
      </c>
      <c r="T636" s="50">
        <v>3.2203241414786588</v>
      </c>
      <c r="U636" s="50">
        <v>2.9452538462247282</v>
      </c>
      <c r="V636" s="50">
        <v>1.04</v>
      </c>
      <c r="W636" s="50">
        <v>1.0074936850113505</v>
      </c>
      <c r="X636" s="50">
        <v>0.92626374670131861</v>
      </c>
      <c r="Y636" s="50">
        <v>1.1146316094212598</v>
      </c>
      <c r="Z636" s="50">
        <v>0.98</v>
      </c>
      <c r="AA636" s="51">
        <v>0.98499999999999999</v>
      </c>
      <c r="AB636" s="51">
        <v>1.01</v>
      </c>
      <c r="AC636" s="51">
        <v>1</v>
      </c>
      <c r="AD636" s="51">
        <v>1</v>
      </c>
      <c r="AE636" s="51">
        <v>1</v>
      </c>
      <c r="AF636" s="51">
        <v>1</v>
      </c>
      <c r="AG636" s="52">
        <v>1</v>
      </c>
      <c r="AH636" s="52">
        <v>1</v>
      </c>
      <c r="AI636" s="53">
        <v>548</v>
      </c>
      <c r="AJ636" s="53">
        <v>490</v>
      </c>
      <c r="AK636" s="51">
        <v>3.0868615176765077</v>
      </c>
      <c r="AL636" s="51">
        <v>3.1068809112468303</v>
      </c>
      <c r="AM636" s="51">
        <v>3.0000145856206477</v>
      </c>
      <c r="AN636" s="51">
        <v>2.9918004747112596</v>
      </c>
      <c r="AO636" s="51">
        <v>2.8190626976895916</v>
      </c>
      <c r="AP636" s="51">
        <v>2.8291556084311882</v>
      </c>
      <c r="AQ636" s="51">
        <v>2.9400142939082348</v>
      </c>
      <c r="AR636" s="67">
        <v>0</v>
      </c>
      <c r="AS636" s="96"/>
      <c r="AT636" s="54">
        <v>2.9726558661391143</v>
      </c>
      <c r="AU636" s="54">
        <v>3.2767051608540307</v>
      </c>
      <c r="AV636" s="55">
        <v>2.9726558661391143</v>
      </c>
      <c r="AW636" s="55">
        <v>3.2920921750613941</v>
      </c>
      <c r="AX636" s="56">
        <v>-7.7344133860875797E-2</v>
      </c>
      <c r="AY636" s="56">
        <v>7.6705160854040777E-2</v>
      </c>
      <c r="AZ636" s="56">
        <v>-6.3897300683501967E-4</v>
      </c>
      <c r="BA636" s="56">
        <v>-0.15404929471491657</v>
      </c>
      <c r="BB636" s="61">
        <v>123</v>
      </c>
      <c r="BC636" s="57">
        <v>-151</v>
      </c>
      <c r="BD636" s="57">
        <v>-123</v>
      </c>
      <c r="BE636" s="57">
        <v>104</v>
      </c>
      <c r="BF636" s="95">
        <v>0.44820893143647711</v>
      </c>
      <c r="BG636" s="58">
        <v>0.60214584334360566</v>
      </c>
      <c r="BH636" s="58">
        <v>0.55198920505265381</v>
      </c>
      <c r="BI636" s="58">
        <v>0.49020363251272325</v>
      </c>
      <c r="BJ636" s="57">
        <v>124</v>
      </c>
      <c r="BK636" s="57">
        <v>-152</v>
      </c>
      <c r="BL636" s="57">
        <v>-124</v>
      </c>
      <c r="BM636" s="57">
        <v>103</v>
      </c>
      <c r="BN636" s="58">
        <v>0.4459593560075889</v>
      </c>
      <c r="BO636" s="58">
        <v>0.6037555199189697</v>
      </c>
      <c r="BP636" s="58">
        <v>0.55417775469145247</v>
      </c>
      <c r="BQ636" s="58">
        <v>0.49255477735595066</v>
      </c>
      <c r="BR636" s="36">
        <v>2.5</v>
      </c>
      <c r="BS636" s="36">
        <v>2.9</v>
      </c>
      <c r="BT636" s="36">
        <v>0.42675999999999997</v>
      </c>
      <c r="BU636" s="36">
        <v>0.54156000000000004</v>
      </c>
      <c r="BV636" s="36">
        <v>0.60943249721481296</v>
      </c>
      <c r="BW636" s="36">
        <v>0.65293000000000001</v>
      </c>
    </row>
    <row r="637" spans="1:75" s="36" customFormat="1" ht="16.75" customHeight="1" x14ac:dyDescent="0.2">
      <c r="A637" s="36" t="s">
        <v>923</v>
      </c>
      <c r="B637" s="36">
        <v>2025020289</v>
      </c>
      <c r="C637" s="35">
        <v>45976</v>
      </c>
      <c r="D637" s="45" t="s">
        <v>9</v>
      </c>
      <c r="E637" s="36" t="s">
        <v>42</v>
      </c>
      <c r="F637" s="45">
        <v>0</v>
      </c>
      <c r="G637" s="45">
        <v>1</v>
      </c>
      <c r="H637" s="36" t="s">
        <v>53</v>
      </c>
      <c r="I637" s="36" t="s">
        <v>344</v>
      </c>
      <c r="J637" s="46" t="s">
        <v>153</v>
      </c>
      <c r="K637" s="47">
        <v>3</v>
      </c>
      <c r="L637" s="48">
        <v>0.15</v>
      </c>
      <c r="M637" s="49">
        <v>0.1</v>
      </c>
      <c r="N637" s="36">
        <v>3.19999999999999</v>
      </c>
      <c r="O637" s="36">
        <v>3.0499999999999901</v>
      </c>
      <c r="P637" s="70">
        <v>3.19999999999999</v>
      </c>
      <c r="Q637" s="36">
        <v>3.0499999999999901</v>
      </c>
      <c r="R637" s="50">
        <v>3.2178500031646475</v>
      </c>
      <c r="S637" s="50">
        <v>3.0019420445324472</v>
      </c>
      <c r="T637" s="50">
        <v>3.2178500031646475</v>
      </c>
      <c r="U637" s="50">
        <v>3.0019420445324472</v>
      </c>
      <c r="V637" s="50">
        <v>1</v>
      </c>
      <c r="W637" s="50">
        <v>1.0046958799928625</v>
      </c>
      <c r="X637" s="50">
        <v>1.0000048618735493</v>
      </c>
      <c r="Y637" s="50">
        <v>1.0289538392255027</v>
      </c>
      <c r="Z637" s="50">
        <v>0.995</v>
      </c>
      <c r="AA637" s="51">
        <v>0.99</v>
      </c>
      <c r="AB637" s="51">
        <v>1.02</v>
      </c>
      <c r="AC637" s="51">
        <v>1</v>
      </c>
      <c r="AD637" s="51">
        <v>1</v>
      </c>
      <c r="AE637" s="51">
        <v>1</v>
      </c>
      <c r="AF637" s="51">
        <v>1</v>
      </c>
      <c r="AG637" s="52">
        <v>1</v>
      </c>
      <c r="AH637" s="52">
        <v>1</v>
      </c>
      <c r="AI637" s="53">
        <v>561</v>
      </c>
      <c r="AJ637" s="53">
        <v>477</v>
      </c>
      <c r="AK637" s="51">
        <v>3.3438948282637795</v>
      </c>
      <c r="AL637" s="51">
        <v>3.3249881044989094</v>
      </c>
      <c r="AM637" s="51">
        <v>2.7787912401039558</v>
      </c>
      <c r="AN637" s="51">
        <v>2.8122638607682298</v>
      </c>
      <c r="AO637" s="51">
        <v>2.7590185833170073</v>
      </c>
      <c r="AP637" s="51">
        <v>2.7932056459659238</v>
      </c>
      <c r="AQ637" s="51">
        <v>2.7648972839034363</v>
      </c>
      <c r="AR637" s="67">
        <v>0</v>
      </c>
      <c r="AS637" s="96"/>
      <c r="AT637" s="54">
        <v>3.2767051608540307</v>
      </c>
      <c r="AU637" s="54">
        <v>2.9726558661391143</v>
      </c>
      <c r="AV637" s="55">
        <v>3.2920921750613941</v>
      </c>
      <c r="AW637" s="55">
        <v>2.9726558661391143</v>
      </c>
      <c r="AX637" s="56">
        <v>7.6705160854040777E-2</v>
      </c>
      <c r="AY637" s="56">
        <v>-7.7344133860875797E-2</v>
      </c>
      <c r="AZ637" s="56">
        <v>-6.3897300683501967E-4</v>
      </c>
      <c r="BA637" s="56">
        <v>0.15404929471491657</v>
      </c>
      <c r="BB637" s="61">
        <v>-123</v>
      </c>
      <c r="BC637" s="57">
        <v>151</v>
      </c>
      <c r="BD637" s="57">
        <v>123</v>
      </c>
      <c r="BE637" s="57">
        <v>-104</v>
      </c>
      <c r="BF637" s="95">
        <v>0.55179106856352289</v>
      </c>
      <c r="BG637" s="58">
        <v>0.39785415665639434</v>
      </c>
      <c r="BH637" s="58">
        <v>0.44801079494734619</v>
      </c>
      <c r="BI637" s="58">
        <v>0.50979636748727675</v>
      </c>
      <c r="BJ637" s="57">
        <v>-124</v>
      </c>
      <c r="BK637" s="57">
        <v>152</v>
      </c>
      <c r="BL637" s="57">
        <v>124</v>
      </c>
      <c r="BM637" s="57">
        <v>-103</v>
      </c>
      <c r="BN637" s="58">
        <v>0.55404064399241104</v>
      </c>
      <c r="BO637" s="58">
        <v>0.3962444800810303</v>
      </c>
      <c r="BP637" s="58">
        <v>0.44582224530854753</v>
      </c>
      <c r="BQ637" s="58">
        <v>0.50744522264404934</v>
      </c>
      <c r="BR637" s="36">
        <v>2.5</v>
      </c>
      <c r="BS637" s="36">
        <v>2.95</v>
      </c>
      <c r="BT637" s="36">
        <v>0.42243000000000003</v>
      </c>
      <c r="BU637" s="36">
        <v>0.52925999999999995</v>
      </c>
      <c r="BV637" s="36">
        <v>0.59568481356008496</v>
      </c>
      <c r="BW637" s="36">
        <v>0.64076999999999995</v>
      </c>
    </row>
    <row r="638" spans="1:75" s="36" customFormat="1" ht="16.75" customHeight="1" x14ac:dyDescent="0.2">
      <c r="A638" s="36" t="s">
        <v>924</v>
      </c>
      <c r="B638" s="36">
        <v>2025020286</v>
      </c>
      <c r="C638" s="35">
        <v>45976</v>
      </c>
      <c r="D638" s="45" t="s">
        <v>6</v>
      </c>
      <c r="E638" s="36" t="s">
        <v>28</v>
      </c>
      <c r="F638" s="45">
        <v>1</v>
      </c>
      <c r="G638" s="45">
        <v>1</v>
      </c>
      <c r="H638" s="36" t="s">
        <v>46</v>
      </c>
      <c r="I638" s="36" t="s">
        <v>488</v>
      </c>
      <c r="J638" s="46" t="s">
        <v>168</v>
      </c>
      <c r="K638" s="47">
        <v>3</v>
      </c>
      <c r="L638" s="48">
        <v>0.15</v>
      </c>
      <c r="M638" s="49">
        <v>0.1</v>
      </c>
      <c r="N638" s="36">
        <v>2.7999999999999901</v>
      </c>
      <c r="O638" s="36">
        <v>2.7999999999999901</v>
      </c>
      <c r="P638" s="70">
        <v>2.7999999999999901</v>
      </c>
      <c r="Q638" s="36">
        <v>2.7999999999999901</v>
      </c>
      <c r="R638" s="50">
        <v>2.9804647204940529</v>
      </c>
      <c r="S638" s="50">
        <v>2.6637709233360072</v>
      </c>
      <c r="T638" s="50">
        <v>2.9804647204940529</v>
      </c>
      <c r="U638" s="50">
        <v>2.6637709233360072</v>
      </c>
      <c r="V638" s="50">
        <v>0.95</v>
      </c>
      <c r="W638" s="50">
        <v>0.95302926576458757</v>
      </c>
      <c r="X638" s="50">
        <v>0.98133630833216179</v>
      </c>
      <c r="Y638" s="50">
        <v>0.98333333333333339</v>
      </c>
      <c r="Z638" s="50">
        <v>1.0449999999999999</v>
      </c>
      <c r="AA638" s="51">
        <v>1</v>
      </c>
      <c r="AB638" s="51">
        <v>1</v>
      </c>
      <c r="AC638" s="51">
        <v>1</v>
      </c>
      <c r="AD638" s="51">
        <v>1</v>
      </c>
      <c r="AE638" s="51">
        <v>1</v>
      </c>
      <c r="AF638" s="51">
        <v>1</v>
      </c>
      <c r="AG638" s="52">
        <v>1</v>
      </c>
      <c r="AH638" s="52">
        <v>1</v>
      </c>
      <c r="AI638" s="53">
        <v>544</v>
      </c>
      <c r="AJ638" s="53">
        <v>409</v>
      </c>
      <c r="AK638" s="51">
        <v>2.951856608613463</v>
      </c>
      <c r="AL638" s="51">
        <v>2.9561478253955515</v>
      </c>
      <c r="AM638" s="51">
        <v>2.844061359946163</v>
      </c>
      <c r="AN638" s="51">
        <v>2.8170177944546393</v>
      </c>
      <c r="AO638" s="51">
        <v>2.8550396129783748</v>
      </c>
      <c r="AP638" s="51">
        <v>2.8443297632645379</v>
      </c>
      <c r="AQ638" s="51">
        <v>2.9720441211437403</v>
      </c>
      <c r="AR638" s="67">
        <v>0</v>
      </c>
      <c r="AS638" s="96"/>
      <c r="AT638" s="54">
        <v>2.7643095300580205</v>
      </c>
      <c r="AU638" s="54">
        <v>2.9862207716015958</v>
      </c>
      <c r="AV638" s="55">
        <v>2.7643095300580205</v>
      </c>
      <c r="AW638" s="55">
        <v>2.9895107488733292</v>
      </c>
      <c r="AX638" s="56">
        <v>-3.569046994196956E-2</v>
      </c>
      <c r="AY638" s="56">
        <v>0.18622077160160577</v>
      </c>
      <c r="AZ638" s="56">
        <v>0.15053030165963621</v>
      </c>
      <c r="BA638" s="56">
        <v>-0.22191124154357533</v>
      </c>
      <c r="BB638" s="61">
        <v>117</v>
      </c>
      <c r="BC638" s="57">
        <v>-109</v>
      </c>
      <c r="BD638" s="57">
        <v>117</v>
      </c>
      <c r="BE638" s="57">
        <v>145</v>
      </c>
      <c r="BF638" s="95">
        <v>0.46162803706396727</v>
      </c>
      <c r="BG638" s="58">
        <v>0.52117912740273664</v>
      </c>
      <c r="BH638" s="58">
        <v>0.45989222809089303</v>
      </c>
      <c r="BI638" s="58">
        <v>0.40771138039951849</v>
      </c>
      <c r="BJ638" s="57">
        <v>117</v>
      </c>
      <c r="BK638" s="57">
        <v>-109</v>
      </c>
      <c r="BL638" s="57">
        <v>117</v>
      </c>
      <c r="BM638" s="57">
        <v>145</v>
      </c>
      <c r="BN638" s="58">
        <v>0.46110960337832707</v>
      </c>
      <c r="BO638" s="58">
        <v>0.52174427785006405</v>
      </c>
      <c r="BP638" s="58">
        <v>0.4605773636124717</v>
      </c>
      <c r="BQ638" s="58">
        <v>0.408354085639136</v>
      </c>
      <c r="BR638" s="36">
        <v>2.5</v>
      </c>
      <c r="BS638" s="36">
        <v>3</v>
      </c>
      <c r="BT638" s="36">
        <v>0.41309000000000001</v>
      </c>
      <c r="BU638" s="36">
        <v>0.52083000000000002</v>
      </c>
      <c r="BV638" s="36">
        <v>0.586348591628577</v>
      </c>
      <c r="BW638" s="36">
        <v>0.63256999999999997</v>
      </c>
    </row>
    <row r="639" spans="1:75" s="36" customFormat="1" ht="16.75" customHeight="1" x14ac:dyDescent="0.2">
      <c r="A639" s="36" t="s">
        <v>925</v>
      </c>
      <c r="B639" s="36">
        <v>2025020286</v>
      </c>
      <c r="C639" s="35">
        <v>45976</v>
      </c>
      <c r="D639" s="45" t="s">
        <v>9</v>
      </c>
      <c r="E639" s="36" t="s">
        <v>39</v>
      </c>
      <c r="F639" s="45">
        <v>1</v>
      </c>
      <c r="G639" s="45">
        <v>1</v>
      </c>
      <c r="H639" s="36" t="s">
        <v>47</v>
      </c>
      <c r="I639" s="36" t="s">
        <v>338</v>
      </c>
      <c r="J639" s="46" t="s">
        <v>179</v>
      </c>
      <c r="K639" s="47">
        <v>3</v>
      </c>
      <c r="L639" s="48">
        <v>0.15</v>
      </c>
      <c r="M639" s="49">
        <v>0.1</v>
      </c>
      <c r="N639" s="36">
        <v>2.7999999999999901</v>
      </c>
      <c r="O639" s="36">
        <v>2.7999999999999901</v>
      </c>
      <c r="P639" s="70">
        <v>2.7999999999999901</v>
      </c>
      <c r="Q639" s="36">
        <v>2.7999999999999901</v>
      </c>
      <c r="R639" s="50">
        <v>2.6939190645275755</v>
      </c>
      <c r="S639" s="50">
        <v>3.046854505050133</v>
      </c>
      <c r="T639" s="50">
        <v>2.6939190645275755</v>
      </c>
      <c r="U639" s="50">
        <v>3.046854505050133</v>
      </c>
      <c r="V639" s="50">
        <v>1.048</v>
      </c>
      <c r="W639" s="50">
        <v>1.0491546019013618</v>
      </c>
      <c r="X639" s="50">
        <v>0.94802045331538765</v>
      </c>
      <c r="Y639" s="50">
        <v>0.98395220287115437</v>
      </c>
      <c r="Z639" s="50">
        <v>0.98</v>
      </c>
      <c r="AA639" s="51">
        <v>0.97499999999999998</v>
      </c>
      <c r="AB639" s="51">
        <v>1.0249999999999999</v>
      </c>
      <c r="AC639" s="51">
        <v>1</v>
      </c>
      <c r="AD639" s="51">
        <v>1</v>
      </c>
      <c r="AE639" s="51">
        <v>1</v>
      </c>
      <c r="AF639" s="51">
        <v>1</v>
      </c>
      <c r="AG639" s="52">
        <v>1</v>
      </c>
      <c r="AH639" s="52">
        <v>1</v>
      </c>
      <c r="AI639" s="53">
        <v>541</v>
      </c>
      <c r="AJ639" s="53">
        <v>471</v>
      </c>
      <c r="AK639" s="51">
        <v>2.95</v>
      </c>
      <c r="AL639" s="51">
        <v>2.9115878596791367</v>
      </c>
      <c r="AM639" s="51">
        <v>2.9440089249964854</v>
      </c>
      <c r="AN639" s="51">
        <v>2.9594357620045324</v>
      </c>
      <c r="AO639" s="51">
        <v>2.8941485821725239</v>
      </c>
      <c r="AP639" s="51">
        <v>2.9079139070890148</v>
      </c>
      <c r="AQ639" s="51">
        <v>2.8851287464965556</v>
      </c>
      <c r="AR639" s="67">
        <v>0</v>
      </c>
      <c r="AS639" s="96"/>
      <c r="AT639" s="54">
        <v>2.9862207716015958</v>
      </c>
      <c r="AU639" s="54">
        <v>2.7643095300580205</v>
      </c>
      <c r="AV639" s="55">
        <v>2.9895107488733292</v>
      </c>
      <c r="AW639" s="55">
        <v>2.7643095300580205</v>
      </c>
      <c r="AX639" s="56">
        <v>0.18622077160160577</v>
      </c>
      <c r="AY639" s="56">
        <v>-3.569046994196956E-2</v>
      </c>
      <c r="AZ639" s="56">
        <v>0.15053030165963621</v>
      </c>
      <c r="BA639" s="56">
        <v>0.22191124154357533</v>
      </c>
      <c r="BB639" s="61">
        <v>-117</v>
      </c>
      <c r="BC639" s="57">
        <v>109</v>
      </c>
      <c r="BD639" s="57">
        <v>-117</v>
      </c>
      <c r="BE639" s="57">
        <v>-145</v>
      </c>
      <c r="BF639" s="95">
        <v>0.53837196293603273</v>
      </c>
      <c r="BG639" s="58">
        <v>0.47882087259726341</v>
      </c>
      <c r="BH639" s="58">
        <v>0.54010777190910697</v>
      </c>
      <c r="BI639" s="58">
        <v>0.59228861960048151</v>
      </c>
      <c r="BJ639" s="57">
        <v>-117</v>
      </c>
      <c r="BK639" s="57">
        <v>109</v>
      </c>
      <c r="BL639" s="57">
        <v>-117</v>
      </c>
      <c r="BM639" s="57">
        <v>-145</v>
      </c>
      <c r="BN639" s="58">
        <v>0.53889039662167293</v>
      </c>
      <c r="BO639" s="58">
        <v>0.47825572214993595</v>
      </c>
      <c r="BP639" s="58">
        <v>0.5394226363875283</v>
      </c>
      <c r="BQ639" s="58">
        <v>0.591645914360864</v>
      </c>
      <c r="BR639" s="36">
        <v>2.5</v>
      </c>
      <c r="BS639" s="36">
        <v>3.05</v>
      </c>
      <c r="BT639" s="36">
        <v>0.40742</v>
      </c>
      <c r="BU639" s="36">
        <v>0.51587000000000005</v>
      </c>
      <c r="BV639" s="36">
        <v>0.58259455430449303</v>
      </c>
      <c r="BW639" s="36">
        <v>0.63039999999999996</v>
      </c>
    </row>
    <row r="640" spans="1:75" s="36" customFormat="1" ht="16.75" customHeight="1" x14ac:dyDescent="0.2">
      <c r="A640" s="36" t="s">
        <v>926</v>
      </c>
      <c r="B640" s="36">
        <v>2025020288</v>
      </c>
      <c r="C640" s="35">
        <v>45976</v>
      </c>
      <c r="D640" s="45" t="s">
        <v>6</v>
      </c>
      <c r="E640" s="36" t="s">
        <v>4</v>
      </c>
      <c r="F640" s="45">
        <v>2</v>
      </c>
      <c r="G640" s="45">
        <v>1</v>
      </c>
      <c r="H640" s="36" t="s">
        <v>44</v>
      </c>
      <c r="I640" s="36" t="s">
        <v>415</v>
      </c>
      <c r="J640" s="46" t="s">
        <v>174</v>
      </c>
      <c r="K640" s="47">
        <v>3</v>
      </c>
      <c r="L640" s="48">
        <v>0.15</v>
      </c>
      <c r="M640" s="49">
        <v>0.1</v>
      </c>
      <c r="N640" s="36">
        <v>2.6499999999999901</v>
      </c>
      <c r="O640" s="36">
        <v>3.0999999999999899</v>
      </c>
      <c r="P640" s="70">
        <v>2.6499999999999901</v>
      </c>
      <c r="Q640" s="36">
        <v>3.0999999999999899</v>
      </c>
      <c r="R640" s="50">
        <v>2.8865917110233252</v>
      </c>
      <c r="S640" s="50">
        <v>3.0496361398203442</v>
      </c>
      <c r="T640" s="50">
        <v>2.8865917110233252</v>
      </c>
      <c r="U640" s="50">
        <v>3.0496361398203442</v>
      </c>
      <c r="V640" s="50">
        <v>0.96</v>
      </c>
      <c r="W640" s="50">
        <v>0.96305398776725637</v>
      </c>
      <c r="X640" s="50">
        <v>0.95852863701813462</v>
      </c>
      <c r="Y640" s="50">
        <v>1.014319854270151</v>
      </c>
      <c r="Z640" s="50">
        <v>0.99</v>
      </c>
      <c r="AA640" s="51">
        <v>0.95</v>
      </c>
      <c r="AB640" s="51">
        <v>1.04</v>
      </c>
      <c r="AC640" s="51">
        <v>1</v>
      </c>
      <c r="AD640" s="51">
        <v>1</v>
      </c>
      <c r="AE640" s="51">
        <v>1</v>
      </c>
      <c r="AF640" s="51">
        <v>1</v>
      </c>
      <c r="AG640" s="52">
        <v>1</v>
      </c>
      <c r="AH640" s="52">
        <v>1</v>
      </c>
      <c r="AI640" s="53">
        <v>536</v>
      </c>
      <c r="AJ640" s="53">
        <v>494</v>
      </c>
      <c r="AK640" s="51">
        <v>3.0916958076848839</v>
      </c>
      <c r="AL640" s="51">
        <v>3.0609301931856501</v>
      </c>
      <c r="AM640" s="51">
        <v>2.9168575141537558</v>
      </c>
      <c r="AN640" s="51">
        <v>2.9367743080037441</v>
      </c>
      <c r="AO640" s="51">
        <v>2.8814905515467304</v>
      </c>
      <c r="AP640" s="51">
        <v>2.9021379355780419</v>
      </c>
      <c r="AQ640" s="51">
        <v>2.8876889390122185</v>
      </c>
      <c r="AR640" s="67">
        <v>0</v>
      </c>
      <c r="AS640" s="96"/>
      <c r="AT640" s="54">
        <v>2.6878280088701914</v>
      </c>
      <c r="AU640" s="54">
        <v>3.0897625189565558</v>
      </c>
      <c r="AV640" s="55">
        <v>2.6878280088701914</v>
      </c>
      <c r="AW640" s="55">
        <v>3.0836297166211022</v>
      </c>
      <c r="AX640" s="56">
        <v>3.7828008870201213E-2</v>
      </c>
      <c r="AY640" s="56">
        <v>-1.0237481043434027E-2</v>
      </c>
      <c r="AZ640" s="56">
        <v>2.7590527826767186E-2</v>
      </c>
      <c r="BA640" s="56">
        <v>4.806548991363524E-2</v>
      </c>
      <c r="BB640" s="61">
        <v>131</v>
      </c>
      <c r="BC640" s="57">
        <v>-111</v>
      </c>
      <c r="BD640" s="57">
        <v>115</v>
      </c>
      <c r="BE640" s="57">
        <v>142</v>
      </c>
      <c r="BF640" s="95">
        <v>0.43285406652450059</v>
      </c>
      <c r="BG640" s="58">
        <v>0.52581509137089633</v>
      </c>
      <c r="BH640" s="58">
        <v>0.46522622469638719</v>
      </c>
      <c r="BI640" s="58">
        <v>0.41251825440404444</v>
      </c>
      <c r="BJ640" s="57">
        <v>131</v>
      </c>
      <c r="BK640" s="57">
        <v>-110</v>
      </c>
      <c r="BL640" s="57">
        <v>116</v>
      </c>
      <c r="BM640" s="57">
        <v>143</v>
      </c>
      <c r="BN640" s="58">
        <v>0.43353539584975187</v>
      </c>
      <c r="BO640" s="58">
        <v>0.52464674424726687</v>
      </c>
      <c r="BP640" s="58">
        <v>0.46390461847757325</v>
      </c>
      <c r="BQ640" s="58">
        <v>0.41134372444964429</v>
      </c>
      <c r="BR640" s="36">
        <v>2.5</v>
      </c>
      <c r="BS640" s="36">
        <v>3.1</v>
      </c>
      <c r="BT640" s="36">
        <v>0.40048</v>
      </c>
      <c r="BU640" s="36">
        <v>0.50487000000000004</v>
      </c>
      <c r="BV640" s="36">
        <v>0.56880351509688998</v>
      </c>
      <c r="BW640" s="36">
        <v>0.61726999999999999</v>
      </c>
    </row>
    <row r="641" spans="1:75" s="36" customFormat="1" ht="16.75" customHeight="1" x14ac:dyDescent="0.2">
      <c r="A641" s="36" t="s">
        <v>927</v>
      </c>
      <c r="B641" s="36">
        <v>2025020288</v>
      </c>
      <c r="C641" s="35">
        <v>45976</v>
      </c>
      <c r="D641" s="45" t="s">
        <v>9</v>
      </c>
      <c r="E641" s="36" t="s">
        <v>49</v>
      </c>
      <c r="F641" s="45">
        <v>1</v>
      </c>
      <c r="G641" s="45">
        <v>2</v>
      </c>
      <c r="H641" s="36" t="s">
        <v>45</v>
      </c>
      <c r="I641" s="36" t="s">
        <v>350</v>
      </c>
      <c r="J641" s="46" t="s">
        <v>197</v>
      </c>
      <c r="K641" s="47">
        <v>3</v>
      </c>
      <c r="L641" s="48">
        <v>0.15</v>
      </c>
      <c r="M641" s="49">
        <v>0.1</v>
      </c>
      <c r="N641" s="36">
        <v>3.0999999999999899</v>
      </c>
      <c r="O641" s="36">
        <v>2.6499999999999901</v>
      </c>
      <c r="P641" s="70">
        <v>3.0999999999999899</v>
      </c>
      <c r="Q641" s="36">
        <v>2.6499999999999901</v>
      </c>
      <c r="R641" s="50">
        <v>2.9979316589113147</v>
      </c>
      <c r="S641" s="50">
        <v>2.8826473546342504</v>
      </c>
      <c r="T641" s="50">
        <v>2.9979316589113147</v>
      </c>
      <c r="U641" s="50">
        <v>2.8826473546342504</v>
      </c>
      <c r="V641" s="50">
        <v>1.0349999999999999</v>
      </c>
      <c r="W641" s="50">
        <v>1.0329456510400874</v>
      </c>
      <c r="X641" s="50">
        <v>0.9722858380512519</v>
      </c>
      <c r="Y641" s="50">
        <v>1.0305652692282947</v>
      </c>
      <c r="Z641" s="50">
        <v>0.97499999999999998</v>
      </c>
      <c r="AA641" s="51">
        <v>0.98</v>
      </c>
      <c r="AB641" s="51">
        <v>1.02</v>
      </c>
      <c r="AC641" s="51">
        <v>1</v>
      </c>
      <c r="AD641" s="51">
        <v>1</v>
      </c>
      <c r="AE641" s="51">
        <v>1</v>
      </c>
      <c r="AF641" s="51">
        <v>1</v>
      </c>
      <c r="AG641" s="52">
        <v>1</v>
      </c>
      <c r="AH641" s="52">
        <v>1</v>
      </c>
      <c r="AI641" s="53">
        <v>546</v>
      </c>
      <c r="AJ641" s="53">
        <v>504</v>
      </c>
      <c r="AK641" s="51">
        <v>3.0429595628104531</v>
      </c>
      <c r="AL641" s="51">
        <v>3.0362053772255826</v>
      </c>
      <c r="AM641" s="51">
        <v>2.875585911054404</v>
      </c>
      <c r="AN641" s="51">
        <v>2.8766451275913809</v>
      </c>
      <c r="AO641" s="51">
        <v>2.8278045577176618</v>
      </c>
      <c r="AP641" s="51">
        <v>2.8252210496752714</v>
      </c>
      <c r="AQ641" s="51">
        <v>2.8036962632780438</v>
      </c>
      <c r="AR641" s="67">
        <v>0</v>
      </c>
      <c r="AS641" s="96"/>
      <c r="AT641" s="54">
        <v>3.0897625189565558</v>
      </c>
      <c r="AU641" s="54">
        <v>2.6878280088701914</v>
      </c>
      <c r="AV641" s="55">
        <v>3.0836297166211022</v>
      </c>
      <c r="AW641" s="55">
        <v>2.6878280088701914</v>
      </c>
      <c r="AX641" s="56">
        <v>-1.0237481043434027E-2</v>
      </c>
      <c r="AY641" s="56">
        <v>3.7828008870201213E-2</v>
      </c>
      <c r="AZ641" s="56">
        <v>2.7590527826767186E-2</v>
      </c>
      <c r="BA641" s="56">
        <v>-4.806548991363524E-2</v>
      </c>
      <c r="BB641" s="61">
        <v>-131</v>
      </c>
      <c r="BC641" s="57">
        <v>111</v>
      </c>
      <c r="BD641" s="57">
        <v>-115</v>
      </c>
      <c r="BE641" s="57">
        <v>-142</v>
      </c>
      <c r="BF641" s="95">
        <v>0.56714593347549935</v>
      </c>
      <c r="BG641" s="58">
        <v>0.47418490862910373</v>
      </c>
      <c r="BH641" s="58">
        <v>0.53477377530361281</v>
      </c>
      <c r="BI641" s="58">
        <v>0.58748174559595556</v>
      </c>
      <c r="BJ641" s="57">
        <v>-131</v>
      </c>
      <c r="BK641" s="57">
        <v>110</v>
      </c>
      <c r="BL641" s="57">
        <v>-116</v>
      </c>
      <c r="BM641" s="57">
        <v>-143</v>
      </c>
      <c r="BN641" s="58">
        <v>0.56646460415024813</v>
      </c>
      <c r="BO641" s="58">
        <v>0.47535325575273318</v>
      </c>
      <c r="BP641" s="58">
        <v>0.53609538152242675</v>
      </c>
      <c r="BQ641" s="58">
        <v>0.58865627555035571</v>
      </c>
      <c r="BR641" s="36">
        <v>2.5</v>
      </c>
      <c r="BS641" s="36">
        <v>3.15</v>
      </c>
      <c r="BT641" s="36">
        <v>0.39200000000000002</v>
      </c>
      <c r="BU641" s="36">
        <v>0.49996000000000002</v>
      </c>
      <c r="BV641" s="36">
        <v>0.56440997505108303</v>
      </c>
      <c r="BW641" s="36">
        <v>0.61414999999999997</v>
      </c>
    </row>
    <row r="642" spans="1:75" s="36" customFormat="1" ht="16.75" customHeight="1" x14ac:dyDescent="0.2">
      <c r="A642" s="36" t="s">
        <v>928</v>
      </c>
      <c r="B642" s="36">
        <v>2025020290</v>
      </c>
      <c r="C642" s="35">
        <v>45976</v>
      </c>
      <c r="D642" s="45" t="s">
        <v>6</v>
      </c>
      <c r="E642" s="36" t="s">
        <v>20</v>
      </c>
      <c r="F642" s="45">
        <v>2</v>
      </c>
      <c r="G642" s="45">
        <v>1</v>
      </c>
      <c r="H642" s="36" t="s">
        <v>44</v>
      </c>
      <c r="I642" s="36" t="s">
        <v>334</v>
      </c>
      <c r="J642" s="46" t="s">
        <v>177</v>
      </c>
      <c r="K642" s="47">
        <v>3</v>
      </c>
      <c r="L642" s="48">
        <v>0.15</v>
      </c>
      <c r="M642" s="49">
        <v>0.1</v>
      </c>
      <c r="N642" s="36">
        <v>3.0999999999999899</v>
      </c>
      <c r="O642" s="36">
        <v>2.94999999999999</v>
      </c>
      <c r="P642" s="70">
        <v>3.0999999999999899</v>
      </c>
      <c r="Q642" s="36">
        <v>2.94999999999999</v>
      </c>
      <c r="R642" s="50">
        <v>3.0067135886577749</v>
      </c>
      <c r="S642" s="50">
        <v>2.9587474942078424</v>
      </c>
      <c r="T642" s="50">
        <v>3.0067135886577749</v>
      </c>
      <c r="U642" s="50">
        <v>2.9587474942078424</v>
      </c>
      <c r="V642" s="50">
        <v>0.96</v>
      </c>
      <c r="W642" s="50">
        <v>0.96305398776725637</v>
      </c>
      <c r="X642" s="50">
        <v>1.0813936249519576</v>
      </c>
      <c r="Y642" s="50">
        <v>1.0115688579436848</v>
      </c>
      <c r="Z642" s="50">
        <v>0.9736774565034757</v>
      </c>
      <c r="AA642" s="51">
        <v>1</v>
      </c>
      <c r="AB642" s="51">
        <v>1</v>
      </c>
      <c r="AC642" s="51">
        <v>1</v>
      </c>
      <c r="AD642" s="51">
        <v>1</v>
      </c>
      <c r="AE642" s="51">
        <v>1</v>
      </c>
      <c r="AF642" s="51">
        <v>1</v>
      </c>
      <c r="AG642" s="52">
        <v>1</v>
      </c>
      <c r="AH642" s="52">
        <v>1</v>
      </c>
      <c r="AI642" s="53">
        <v>530</v>
      </c>
      <c r="AJ642" s="53">
        <v>488</v>
      </c>
      <c r="AK642" s="51">
        <v>2.9815536947099499</v>
      </c>
      <c r="AL642" s="51">
        <v>2.9853276788021237</v>
      </c>
      <c r="AM642" s="51">
        <v>2.8614496799838882</v>
      </c>
      <c r="AN642" s="51">
        <v>2.8760443521174812</v>
      </c>
      <c r="AO642" s="51">
        <v>2.7937451485080551</v>
      </c>
      <c r="AP642" s="51">
        <v>2.8068132364212954</v>
      </c>
      <c r="AQ642" s="51">
        <v>2.7861290463193966</v>
      </c>
      <c r="AR642" s="67">
        <v>0.02</v>
      </c>
      <c r="AS642" s="96"/>
      <c r="AT642" s="54">
        <v>3.0843111932788947</v>
      </c>
      <c r="AU642" s="54">
        <v>2.8386639451668469</v>
      </c>
      <c r="AV642" s="55">
        <v>3.0643111932788947</v>
      </c>
      <c r="AW642" s="55">
        <v>2.8529898453576754</v>
      </c>
      <c r="AX642" s="56">
        <v>-1.5688806721095183E-2</v>
      </c>
      <c r="AY642" s="56">
        <v>-0.11133605483314302</v>
      </c>
      <c r="AZ642" s="56">
        <v>-0.1270248615542382</v>
      </c>
      <c r="BA642" s="56">
        <v>9.5647248112047834E-2</v>
      </c>
      <c r="BB642" s="61">
        <v>-119</v>
      </c>
      <c r="BC642" s="57">
        <v>-122</v>
      </c>
      <c r="BD642" s="57">
        <v>104</v>
      </c>
      <c r="BE642" s="57">
        <v>130</v>
      </c>
      <c r="BF642" s="95">
        <v>0.54341799360460419</v>
      </c>
      <c r="BG642" s="58">
        <v>0.54943794477594154</v>
      </c>
      <c r="BH642" s="58">
        <v>0.49128035174377449</v>
      </c>
      <c r="BI642" s="58">
        <v>0.43510957386553306</v>
      </c>
      <c r="BJ642" s="57">
        <v>-118</v>
      </c>
      <c r="BK642" s="57">
        <v>-122</v>
      </c>
      <c r="BL642" s="57">
        <v>104</v>
      </c>
      <c r="BM642" s="57">
        <v>130</v>
      </c>
      <c r="BN642" s="58">
        <v>0.54135845433480689</v>
      </c>
      <c r="BO642" s="58">
        <v>0.54889990479739759</v>
      </c>
      <c r="BP642" s="58">
        <v>0.49077521967870841</v>
      </c>
      <c r="BQ642" s="58">
        <v>0.43475197117057918</v>
      </c>
      <c r="BR642" s="36">
        <v>2.5</v>
      </c>
      <c r="BS642" s="36">
        <v>3.2</v>
      </c>
      <c r="BT642" s="36">
        <v>0.38353999999999999</v>
      </c>
      <c r="BU642" s="36">
        <v>0.48829</v>
      </c>
      <c r="BV642" s="36">
        <v>0.55101165690555898</v>
      </c>
      <c r="BW642" s="36">
        <v>0.60211999999999999</v>
      </c>
    </row>
    <row r="643" spans="1:75" s="36" customFormat="1" ht="16.75" customHeight="1" x14ac:dyDescent="0.2">
      <c r="A643" s="36" t="s">
        <v>929</v>
      </c>
      <c r="B643" s="36">
        <v>2025020290</v>
      </c>
      <c r="C643" s="35">
        <v>45976</v>
      </c>
      <c r="D643" s="45" t="s">
        <v>9</v>
      </c>
      <c r="E643" s="36" t="s">
        <v>32</v>
      </c>
      <c r="F643" s="45">
        <v>1</v>
      </c>
      <c r="G643" s="45">
        <v>2</v>
      </c>
      <c r="H643" s="36" t="s">
        <v>45</v>
      </c>
      <c r="I643" s="36" t="s">
        <v>417</v>
      </c>
      <c r="J643" s="46" t="s">
        <v>227</v>
      </c>
      <c r="K643" s="47">
        <v>3</v>
      </c>
      <c r="L643" s="48">
        <v>0.15</v>
      </c>
      <c r="M643" s="49">
        <v>0.1</v>
      </c>
      <c r="N643" s="36">
        <v>2.94999999999999</v>
      </c>
      <c r="O643" s="36">
        <v>3.0999999999999899</v>
      </c>
      <c r="P643" s="70">
        <v>2.94999999999999</v>
      </c>
      <c r="Q643" s="36">
        <v>3.0999999999999899</v>
      </c>
      <c r="R643" s="50">
        <v>3.075137725856731</v>
      </c>
      <c r="S643" s="50">
        <v>3.2715569529401805</v>
      </c>
      <c r="T643" s="50">
        <v>3.075137725856731</v>
      </c>
      <c r="U643" s="50">
        <v>3.2715569529401805</v>
      </c>
      <c r="V643" s="50">
        <v>1.0349999999999999</v>
      </c>
      <c r="W643" s="50">
        <v>1.0329456510400874</v>
      </c>
      <c r="X643" s="50">
        <v>0.95381655999462944</v>
      </c>
      <c r="Y643" s="50">
        <v>0.99385123156998334</v>
      </c>
      <c r="Z643" s="50">
        <v>0.99</v>
      </c>
      <c r="AA643" s="51">
        <v>0.98</v>
      </c>
      <c r="AB643" s="51">
        <v>1</v>
      </c>
      <c r="AC643" s="51">
        <v>1</v>
      </c>
      <c r="AD643" s="51">
        <v>1</v>
      </c>
      <c r="AE643" s="51">
        <v>1</v>
      </c>
      <c r="AF643" s="51">
        <v>1</v>
      </c>
      <c r="AG643" s="52">
        <v>1</v>
      </c>
      <c r="AH643" s="52">
        <v>1</v>
      </c>
      <c r="AI643" s="53">
        <v>549</v>
      </c>
      <c r="AJ643" s="53">
        <v>507</v>
      </c>
      <c r="AK643" s="51">
        <v>3.0347065738310546</v>
      </c>
      <c r="AL643" s="51">
        <v>3.0407712466349062</v>
      </c>
      <c r="AM643" s="51">
        <v>3.2441808748558727</v>
      </c>
      <c r="AN643" s="51">
        <v>3.2482872865685186</v>
      </c>
      <c r="AO643" s="51">
        <v>3.2309066273478417</v>
      </c>
      <c r="AP643" s="51">
        <v>3.2320968407572819</v>
      </c>
      <c r="AQ643" s="51">
        <v>3.211739066107314</v>
      </c>
      <c r="AR643" s="67">
        <v>-0.02</v>
      </c>
      <c r="AS643" s="96"/>
      <c r="AT643" s="54">
        <v>2.8386639451668469</v>
      </c>
      <c r="AU643" s="54">
        <v>3.0843111932788947</v>
      </c>
      <c r="AV643" s="55">
        <v>2.8529898453576754</v>
      </c>
      <c r="AW643" s="55">
        <v>3.0643111932788947</v>
      </c>
      <c r="AX643" s="56">
        <v>-0.11133605483314302</v>
      </c>
      <c r="AY643" s="56">
        <v>-1.5688806721095183E-2</v>
      </c>
      <c r="AZ643" s="56">
        <v>-0.1270248615542382</v>
      </c>
      <c r="BA643" s="56">
        <v>-9.5647248112047834E-2</v>
      </c>
      <c r="BB643" s="61">
        <v>119</v>
      </c>
      <c r="BC643" s="57">
        <v>122</v>
      </c>
      <c r="BD643" s="57">
        <v>-104</v>
      </c>
      <c r="BE643" s="57">
        <v>-130</v>
      </c>
      <c r="BF643" s="95">
        <v>0.45658200639539581</v>
      </c>
      <c r="BG643" s="58">
        <v>0.45056205522405846</v>
      </c>
      <c r="BH643" s="58">
        <v>0.50871964825622551</v>
      </c>
      <c r="BI643" s="58">
        <v>0.56489042613446694</v>
      </c>
      <c r="BJ643" s="57">
        <v>118</v>
      </c>
      <c r="BK643" s="57">
        <v>122</v>
      </c>
      <c r="BL643" s="57">
        <v>-104</v>
      </c>
      <c r="BM643" s="57">
        <v>-130</v>
      </c>
      <c r="BN643" s="58">
        <v>0.45864154566519311</v>
      </c>
      <c r="BO643" s="58">
        <v>0.45110009520260241</v>
      </c>
      <c r="BP643" s="58">
        <v>0.50922478032129159</v>
      </c>
      <c r="BQ643" s="58">
        <v>0.56524802882942082</v>
      </c>
      <c r="BR643" s="36">
        <v>2.5</v>
      </c>
      <c r="BS643" s="36">
        <v>3.25</v>
      </c>
      <c r="BT643" s="36">
        <v>0.38038</v>
      </c>
      <c r="BU643" s="36">
        <v>0.48111999999999999</v>
      </c>
      <c r="BV643" s="36">
        <v>0.54384735378563498</v>
      </c>
      <c r="BW643" s="36">
        <v>0.59645999999999999</v>
      </c>
    </row>
    <row r="644" spans="1:75" s="36" customFormat="1" ht="16.75" customHeight="1" x14ac:dyDescent="0.2">
      <c r="A644" s="36" t="s">
        <v>930</v>
      </c>
      <c r="B644" s="36">
        <v>2025020291</v>
      </c>
      <c r="C644" s="35">
        <v>45976</v>
      </c>
      <c r="D644" s="45" t="s">
        <v>6</v>
      </c>
      <c r="E644" s="36" t="s">
        <v>18</v>
      </c>
      <c r="F644" s="45">
        <v>1</v>
      </c>
      <c r="G644" s="45">
        <v>2</v>
      </c>
      <c r="H644" s="36" t="s">
        <v>36</v>
      </c>
      <c r="I644" s="36" t="s">
        <v>931</v>
      </c>
      <c r="J644" s="46" t="s">
        <v>190</v>
      </c>
      <c r="K644" s="47">
        <v>3</v>
      </c>
      <c r="L644" s="48">
        <v>0.15</v>
      </c>
      <c r="M644" s="49">
        <v>0.1</v>
      </c>
      <c r="N644" s="36">
        <v>3.1499999999999901</v>
      </c>
      <c r="O644" s="36">
        <v>3.0499999999999901</v>
      </c>
      <c r="P644" s="70">
        <v>3.1499999999999901</v>
      </c>
      <c r="Q644" s="36">
        <v>3.0499999999999901</v>
      </c>
      <c r="R644" s="50">
        <v>3.050613174632633</v>
      </c>
      <c r="S644" s="50">
        <v>3.3030118362898113</v>
      </c>
      <c r="T644" s="50">
        <v>3.050613174632633</v>
      </c>
      <c r="U644" s="50">
        <v>3.3030118362898113</v>
      </c>
      <c r="V644" s="50">
        <v>0.97</v>
      </c>
      <c r="W644" s="50">
        <v>0.95751047349149665</v>
      </c>
      <c r="X644" s="50">
        <v>1.1233333333333333</v>
      </c>
      <c r="Y644" s="50">
        <v>0.89696124341808048</v>
      </c>
      <c r="Z644" s="50">
        <v>1</v>
      </c>
      <c r="AA644" s="51">
        <v>0.96</v>
      </c>
      <c r="AB644" s="51">
        <v>1.03</v>
      </c>
      <c r="AC644" s="51">
        <v>1</v>
      </c>
      <c r="AD644" s="51">
        <v>1</v>
      </c>
      <c r="AE644" s="51">
        <v>1</v>
      </c>
      <c r="AF644" s="51">
        <v>1</v>
      </c>
      <c r="AG644" s="52">
        <v>1</v>
      </c>
      <c r="AH644" s="52">
        <v>1</v>
      </c>
      <c r="AI644" s="53">
        <v>545</v>
      </c>
      <c r="AJ644" s="53">
        <v>0</v>
      </c>
      <c r="AK644" s="51">
        <v>2.95</v>
      </c>
      <c r="AL644" s="51">
        <v>2.9650919761948953</v>
      </c>
      <c r="AM644" s="51">
        <v>3.116109939674784</v>
      </c>
      <c r="AN644" s="51">
        <v>3.1441452241670382</v>
      </c>
      <c r="AO644" s="51">
        <v>2.8834118006725733</v>
      </c>
      <c r="AP644" s="51">
        <v>2.946351806015159</v>
      </c>
      <c r="AQ644" s="51">
        <v>3.116109939674784</v>
      </c>
      <c r="AR644" s="67">
        <v>0</v>
      </c>
      <c r="AS644" s="96"/>
      <c r="AT644" s="54">
        <v>2.9624079359999995</v>
      </c>
      <c r="AU644" s="54">
        <v>2.9783460711205607</v>
      </c>
      <c r="AV644" s="55">
        <v>2.9624079359999995</v>
      </c>
      <c r="AW644" s="55">
        <v>2.9637372981637045</v>
      </c>
      <c r="AX644" s="56">
        <v>-0.18759206399999062</v>
      </c>
      <c r="AY644" s="56">
        <v>-7.1653928879429341E-2</v>
      </c>
      <c r="AZ644" s="56">
        <v>-0.25924599287941996</v>
      </c>
      <c r="BA644" s="56">
        <v>-0.11593813512056128</v>
      </c>
      <c r="BB644" s="61">
        <v>104</v>
      </c>
      <c r="BC644" s="57">
        <v>-123</v>
      </c>
      <c r="BD644" s="57">
        <v>102</v>
      </c>
      <c r="BE644" s="57">
        <v>127</v>
      </c>
      <c r="BF644" s="95">
        <v>0.48960143296652198</v>
      </c>
      <c r="BG644" s="58">
        <v>0.55253347049179091</v>
      </c>
      <c r="BH644" s="58">
        <v>0.49590795713181357</v>
      </c>
      <c r="BI644" s="58">
        <v>0.44018656304869141</v>
      </c>
      <c r="BJ644" s="57">
        <v>103</v>
      </c>
      <c r="BK644" s="57">
        <v>-122</v>
      </c>
      <c r="BL644" s="57">
        <v>103</v>
      </c>
      <c r="BM644" s="57">
        <v>129</v>
      </c>
      <c r="BN644" s="58">
        <v>0.49226105200347642</v>
      </c>
      <c r="BO644" s="58">
        <v>0.54889814013887683</v>
      </c>
      <c r="BP644" s="58">
        <v>0.49234413462907123</v>
      </c>
      <c r="BQ644" s="58">
        <v>0.43748063878590293</v>
      </c>
      <c r="BR644" s="36">
        <v>2.5</v>
      </c>
      <c r="BS644" s="36">
        <v>3.3</v>
      </c>
      <c r="BT644" s="36">
        <v>0.37176999999999999</v>
      </c>
      <c r="BU644" s="36">
        <v>0.47097</v>
      </c>
      <c r="BV644" s="36">
        <v>0.53209133121688301</v>
      </c>
      <c r="BW644" s="36">
        <v>0.58584000000000003</v>
      </c>
    </row>
    <row r="645" spans="1:75" s="36" customFormat="1" ht="16.75" customHeight="1" x14ac:dyDescent="0.2">
      <c r="A645" s="36" t="s">
        <v>932</v>
      </c>
      <c r="B645" s="36">
        <v>2025020291</v>
      </c>
      <c r="C645" s="35">
        <v>45976</v>
      </c>
      <c r="D645" s="45" t="s">
        <v>9</v>
      </c>
      <c r="E645" s="36" t="s">
        <v>14</v>
      </c>
      <c r="F645" s="45">
        <v>2</v>
      </c>
      <c r="G645" s="45">
        <v>1</v>
      </c>
      <c r="H645" s="36" t="s">
        <v>38</v>
      </c>
      <c r="I645" s="36" t="s">
        <v>328</v>
      </c>
      <c r="J645" s="46" t="s">
        <v>155</v>
      </c>
      <c r="K645" s="47">
        <v>3</v>
      </c>
      <c r="L645" s="48">
        <v>0.15</v>
      </c>
      <c r="M645" s="49">
        <v>0.1</v>
      </c>
      <c r="N645" s="36">
        <v>3.0499999999999901</v>
      </c>
      <c r="O645" s="36">
        <v>3.1499999999999901</v>
      </c>
      <c r="P645" s="70">
        <v>3.0499999999999901</v>
      </c>
      <c r="Q645" s="36">
        <v>3.1499999999999901</v>
      </c>
      <c r="R645" s="50">
        <v>2.7415126936307357</v>
      </c>
      <c r="S645" s="50">
        <v>3.6301435022994255</v>
      </c>
      <c r="T645" s="50">
        <v>2.7415126936307357</v>
      </c>
      <c r="U645" s="50">
        <v>3.6301435022994255</v>
      </c>
      <c r="V645" s="50">
        <v>1.0449999999999999</v>
      </c>
      <c r="W645" s="50">
        <v>1.0398742800952707</v>
      </c>
      <c r="X645" s="50">
        <v>1.0387033132249279</v>
      </c>
      <c r="Y645" s="50">
        <v>0.98333333333333339</v>
      </c>
      <c r="Z645" s="50">
        <v>0.96</v>
      </c>
      <c r="AA645" s="51">
        <v>0.99</v>
      </c>
      <c r="AB645" s="51">
        <v>1</v>
      </c>
      <c r="AC645" s="51">
        <v>1</v>
      </c>
      <c r="AD645" s="51">
        <v>1</v>
      </c>
      <c r="AE645" s="51">
        <v>1</v>
      </c>
      <c r="AF645" s="51">
        <v>1</v>
      </c>
      <c r="AG645" s="52">
        <v>1</v>
      </c>
      <c r="AH645" s="52">
        <v>1</v>
      </c>
      <c r="AI645" s="53">
        <v>537</v>
      </c>
      <c r="AJ645" s="53">
        <v>495</v>
      </c>
      <c r="AK645" s="51">
        <v>2.6908837302542414</v>
      </c>
      <c r="AL645" s="51">
        <v>2.6984780747607156</v>
      </c>
      <c r="AM645" s="51">
        <v>3.37</v>
      </c>
      <c r="AN645" s="51">
        <v>3.4090215253449139</v>
      </c>
      <c r="AO645" s="51">
        <v>3.3700042887254398</v>
      </c>
      <c r="AP645" s="51">
        <v>3.3872443097477412</v>
      </c>
      <c r="AQ645" s="51">
        <v>3.2351999999999999</v>
      </c>
      <c r="AR645" s="67">
        <v>0</v>
      </c>
      <c r="AS645" s="96"/>
      <c r="AT645" s="54">
        <v>2.9783460711205607</v>
      </c>
      <c r="AU645" s="54">
        <v>2.9624079359999995</v>
      </c>
      <c r="AV645" s="55">
        <v>2.9637372981637045</v>
      </c>
      <c r="AW645" s="55">
        <v>2.9624079359999995</v>
      </c>
      <c r="AX645" s="56">
        <v>-7.1653928879429341E-2</v>
      </c>
      <c r="AY645" s="56">
        <v>-0.18759206399999062</v>
      </c>
      <c r="AZ645" s="56">
        <v>-0.25924599287941996</v>
      </c>
      <c r="BA645" s="56">
        <v>0.11593813512056128</v>
      </c>
      <c r="BB645" s="61">
        <v>-104</v>
      </c>
      <c r="BC645" s="57">
        <v>123</v>
      </c>
      <c r="BD645" s="57">
        <v>-102</v>
      </c>
      <c r="BE645" s="57">
        <v>-127</v>
      </c>
      <c r="BF645" s="95">
        <v>0.51039856703347808</v>
      </c>
      <c r="BG645" s="58">
        <v>0.44746652950820909</v>
      </c>
      <c r="BH645" s="58">
        <v>0.50409204286818643</v>
      </c>
      <c r="BI645" s="58">
        <v>0.55981343695130859</v>
      </c>
      <c r="BJ645" s="57">
        <v>-103</v>
      </c>
      <c r="BK645" s="57">
        <v>122</v>
      </c>
      <c r="BL645" s="57">
        <v>-103</v>
      </c>
      <c r="BM645" s="57">
        <v>-129</v>
      </c>
      <c r="BN645" s="58">
        <v>0.50773894799652353</v>
      </c>
      <c r="BO645" s="58">
        <v>0.45110185986112317</v>
      </c>
      <c r="BP645" s="58">
        <v>0.50765586537092877</v>
      </c>
      <c r="BQ645" s="58">
        <v>0.56251936121409707</v>
      </c>
      <c r="BR645" s="36">
        <v>2.5</v>
      </c>
      <c r="BS645" s="36">
        <v>3.35</v>
      </c>
      <c r="BT645" s="36">
        <v>0.36664999999999998</v>
      </c>
      <c r="BU645" s="36">
        <v>0.46060000000000001</v>
      </c>
      <c r="BV645" s="36">
        <v>0.52147725471548501</v>
      </c>
      <c r="BW645" s="36">
        <v>0.57733999999999996</v>
      </c>
    </row>
    <row r="646" spans="1:75" s="36" customFormat="1" ht="16.75" customHeight="1" x14ac:dyDescent="0.2">
      <c r="A646" s="36" t="s">
        <v>933</v>
      </c>
      <c r="B646" s="36">
        <v>2025020293</v>
      </c>
      <c r="C646" s="35">
        <v>45976</v>
      </c>
      <c r="D646" s="45" t="s">
        <v>6</v>
      </c>
      <c r="E646" s="36" t="s">
        <v>43</v>
      </c>
      <c r="F646" s="45">
        <v>0</v>
      </c>
      <c r="G646" s="45">
        <v>1</v>
      </c>
      <c r="H646" s="36" t="s">
        <v>26</v>
      </c>
      <c r="I646" s="36" t="s">
        <v>413</v>
      </c>
      <c r="J646" s="46" t="s">
        <v>180</v>
      </c>
      <c r="K646" s="47">
        <v>3</v>
      </c>
      <c r="L646" s="48">
        <v>0.15</v>
      </c>
      <c r="M646" s="49">
        <v>0.1</v>
      </c>
      <c r="N646" s="36">
        <v>2.2999999999999901</v>
      </c>
      <c r="O646" s="36">
        <v>3.2499999999999898</v>
      </c>
      <c r="P646" s="70">
        <v>2.2999999999999901</v>
      </c>
      <c r="Q646" s="36">
        <v>3.2499999999999898</v>
      </c>
      <c r="R646" s="50">
        <v>2.5952262951040854</v>
      </c>
      <c r="S646" s="50">
        <v>3.0226120821199043</v>
      </c>
      <c r="T646" s="50">
        <v>2.5952262951040854</v>
      </c>
      <c r="U646" s="50">
        <v>3.0226120821199043</v>
      </c>
      <c r="V646" s="50">
        <v>0.95</v>
      </c>
      <c r="W646" s="50">
        <v>0.92554174501717079</v>
      </c>
      <c r="X646" s="50">
        <v>0.95792243339338812</v>
      </c>
      <c r="Y646" s="50">
        <v>1.0333333333333334</v>
      </c>
      <c r="Z646" s="50">
        <v>0.99</v>
      </c>
      <c r="AA646" s="51">
        <v>0.99</v>
      </c>
      <c r="AB646" s="51">
        <v>1.01</v>
      </c>
      <c r="AC646" s="51">
        <v>1</v>
      </c>
      <c r="AD646" s="51">
        <v>1</v>
      </c>
      <c r="AE646" s="51">
        <v>1</v>
      </c>
      <c r="AF646" s="51">
        <v>1</v>
      </c>
      <c r="AG646" s="52">
        <v>1</v>
      </c>
      <c r="AH646" s="52">
        <v>1</v>
      </c>
      <c r="AI646" s="53">
        <v>562</v>
      </c>
      <c r="AJ646" s="53">
        <v>491</v>
      </c>
      <c r="AK646" s="51">
        <v>2.7032042401829961</v>
      </c>
      <c r="AL646" s="51">
        <v>2.6870075484211591</v>
      </c>
      <c r="AM646" s="51">
        <v>3.0331450306318066</v>
      </c>
      <c r="AN646" s="51">
        <v>3.0315650883550211</v>
      </c>
      <c r="AO646" s="51">
        <v>3.0904625768012268</v>
      </c>
      <c r="AP646" s="51">
        <v>3.0757510844758484</v>
      </c>
      <c r="AQ646" s="51">
        <v>3.0028135803254887</v>
      </c>
      <c r="AR646" s="67">
        <v>0</v>
      </c>
      <c r="AS646" s="96"/>
      <c r="AT646" s="54">
        <v>2.4344129598384794</v>
      </c>
      <c r="AU646" s="54">
        <v>3.2248205967596926</v>
      </c>
      <c r="AV646" s="55">
        <v>2.4344129598384794</v>
      </c>
      <c r="AW646" s="55">
        <v>3.2939385844266318</v>
      </c>
      <c r="AX646" s="56">
        <v>0.13441295983848933</v>
      </c>
      <c r="AY646" s="56">
        <v>-2.5179403240297216E-2</v>
      </c>
      <c r="AZ646" s="56">
        <v>0.10923355659819212</v>
      </c>
      <c r="BA646" s="56">
        <v>0.15959236307878655</v>
      </c>
      <c r="BB646" s="61">
        <v>169</v>
      </c>
      <c r="BC646" s="57">
        <v>-102</v>
      </c>
      <c r="BD646" s="57">
        <v>128</v>
      </c>
      <c r="BE646" s="57">
        <v>157</v>
      </c>
      <c r="BF646" s="95">
        <v>0.37204406605879109</v>
      </c>
      <c r="BG646" s="58">
        <v>0.50394887012657641</v>
      </c>
      <c r="BH646" s="58">
        <v>0.43912695397234958</v>
      </c>
      <c r="BI646" s="58">
        <v>0.38837278313265211</v>
      </c>
      <c r="BJ646" s="57">
        <v>177</v>
      </c>
      <c r="BK646" s="57">
        <v>-107</v>
      </c>
      <c r="BL646" s="57">
        <v>121</v>
      </c>
      <c r="BM646" s="57">
        <v>149</v>
      </c>
      <c r="BN646" s="58">
        <v>0.36163829198433628</v>
      </c>
      <c r="BO646" s="58">
        <v>0.51622824930780664</v>
      </c>
      <c r="BP646" s="58">
        <v>0.45330941180829543</v>
      </c>
      <c r="BQ646" s="58">
        <v>0.40114155990145695</v>
      </c>
      <c r="BR646" s="36">
        <v>2.5</v>
      </c>
      <c r="BS646" s="36">
        <v>3.4</v>
      </c>
      <c r="BT646" s="36">
        <v>0.35916999999999999</v>
      </c>
      <c r="BU646" s="36">
        <v>0.45578000000000002</v>
      </c>
      <c r="BV646" s="36">
        <v>0.51633587094435296</v>
      </c>
      <c r="BW646" s="36">
        <v>0.57306000000000001</v>
      </c>
    </row>
    <row r="647" spans="1:75" s="36" customFormat="1" ht="16.75" customHeight="1" x14ac:dyDescent="0.2">
      <c r="A647" s="36" t="s">
        <v>934</v>
      </c>
      <c r="B647" s="36">
        <v>2025020293</v>
      </c>
      <c r="C647" s="35">
        <v>45976</v>
      </c>
      <c r="D647" s="45" t="s">
        <v>9</v>
      </c>
      <c r="E647" s="36" t="s">
        <v>34</v>
      </c>
      <c r="F647" s="45">
        <v>1</v>
      </c>
      <c r="G647" s="45">
        <v>0</v>
      </c>
      <c r="H647" s="36" t="s">
        <v>27</v>
      </c>
      <c r="I647" s="36" t="s">
        <v>362</v>
      </c>
      <c r="J647" s="46" t="s">
        <v>160</v>
      </c>
      <c r="K647" s="47">
        <v>3</v>
      </c>
      <c r="L647" s="48">
        <v>0.15</v>
      </c>
      <c r="M647" s="49">
        <v>0.1</v>
      </c>
      <c r="N647" s="36">
        <v>3.2499999999999898</v>
      </c>
      <c r="O647" s="36">
        <v>2.2999999999999901</v>
      </c>
      <c r="P647" s="70">
        <v>3.2499999999999898</v>
      </c>
      <c r="Q647" s="36">
        <v>2.2999999999999901</v>
      </c>
      <c r="R647" s="50">
        <v>2.99747543766625</v>
      </c>
      <c r="S647" s="50">
        <v>2.8425816541304076</v>
      </c>
      <c r="T647" s="50">
        <v>2.99747543766625</v>
      </c>
      <c r="U647" s="50">
        <v>2.8425816541304076</v>
      </c>
      <c r="V647" s="50">
        <v>1.05</v>
      </c>
      <c r="W647" s="50">
        <v>1.0725047827848808</v>
      </c>
      <c r="X647" s="50">
        <v>1.0110483435439355</v>
      </c>
      <c r="Y647" s="50">
        <v>0.9010680800609987</v>
      </c>
      <c r="Z647" s="50">
        <v>0.98</v>
      </c>
      <c r="AA647" s="51">
        <v>0.98</v>
      </c>
      <c r="AB647" s="51">
        <v>1.02</v>
      </c>
      <c r="AC647" s="51">
        <v>1</v>
      </c>
      <c r="AD647" s="51">
        <v>1</v>
      </c>
      <c r="AE647" s="51">
        <v>1</v>
      </c>
      <c r="AF647" s="51">
        <v>1</v>
      </c>
      <c r="AG647" s="52">
        <v>1</v>
      </c>
      <c r="AH647" s="52">
        <v>1</v>
      </c>
      <c r="AI647" s="53">
        <v>542</v>
      </c>
      <c r="AJ647" s="53">
        <v>470</v>
      </c>
      <c r="AK647" s="51">
        <v>3.1</v>
      </c>
      <c r="AL647" s="51">
        <v>3.0846213156499371</v>
      </c>
      <c r="AM647" s="51">
        <v>2.8737673001801642</v>
      </c>
      <c r="AN647" s="51">
        <v>2.8690894532727005</v>
      </c>
      <c r="AO647" s="51">
        <v>2.8125149753538139</v>
      </c>
      <c r="AP647" s="51">
        <v>2.8084972322079116</v>
      </c>
      <c r="AQ647" s="51">
        <v>2.816291954176561</v>
      </c>
      <c r="AR647" s="67">
        <v>0</v>
      </c>
      <c r="AS647" s="96"/>
      <c r="AT647" s="54">
        <v>3.2248205967596926</v>
      </c>
      <c r="AU647" s="54">
        <v>2.4344129598384794</v>
      </c>
      <c r="AV647" s="55">
        <v>3.2939385844266318</v>
      </c>
      <c r="AW647" s="55">
        <v>2.4344129598384794</v>
      </c>
      <c r="AX647" s="56">
        <v>-2.5179403240297216E-2</v>
      </c>
      <c r="AY647" s="56">
        <v>0.13441295983848933</v>
      </c>
      <c r="AZ647" s="56">
        <v>0.10923355659819212</v>
      </c>
      <c r="BA647" s="56">
        <v>-0.15959236307878655</v>
      </c>
      <c r="BB647" s="61">
        <v>-169</v>
      </c>
      <c r="BC647" s="57">
        <v>102</v>
      </c>
      <c r="BD647" s="57">
        <v>-128</v>
      </c>
      <c r="BE647" s="57">
        <v>-157</v>
      </c>
      <c r="BF647" s="95">
        <v>0.62795593394120885</v>
      </c>
      <c r="BG647" s="58">
        <v>0.49605112987342354</v>
      </c>
      <c r="BH647" s="58">
        <v>0.56087304602765042</v>
      </c>
      <c r="BI647" s="58">
        <v>0.61162721686734789</v>
      </c>
      <c r="BJ647" s="57">
        <v>-177</v>
      </c>
      <c r="BK647" s="57">
        <v>107</v>
      </c>
      <c r="BL647" s="57">
        <v>-121</v>
      </c>
      <c r="BM647" s="57">
        <v>-149</v>
      </c>
      <c r="BN647" s="58">
        <v>0.63836170801566372</v>
      </c>
      <c r="BO647" s="58">
        <v>0.48377175069219336</v>
      </c>
      <c r="BP647" s="58">
        <v>0.54669058819170457</v>
      </c>
      <c r="BQ647" s="58">
        <v>0.59885844009854305</v>
      </c>
      <c r="BR647" s="36">
        <v>2.5</v>
      </c>
      <c r="BS647" s="36">
        <v>3.45</v>
      </c>
      <c r="BT647" s="36">
        <v>0.35338000000000003</v>
      </c>
      <c r="BU647" s="36">
        <v>0.44703999999999999</v>
      </c>
      <c r="BV647" s="36">
        <v>0.50648629663618905</v>
      </c>
      <c r="BW647" s="36">
        <v>0.56440999999999997</v>
      </c>
    </row>
    <row r="648" spans="1:75" s="36" customFormat="1" ht="16.75" customHeight="1" x14ac:dyDescent="0.2">
      <c r="A648" s="36" t="s">
        <v>935</v>
      </c>
      <c r="B648" s="36">
        <v>2025020292</v>
      </c>
      <c r="C648" s="35">
        <v>45976</v>
      </c>
      <c r="D648" s="45" t="s">
        <v>6</v>
      </c>
      <c r="E648" s="36" t="s">
        <v>25</v>
      </c>
      <c r="F648" s="45">
        <v>1</v>
      </c>
      <c r="G648" s="45">
        <v>0</v>
      </c>
      <c r="H648" s="36" t="s">
        <v>52</v>
      </c>
      <c r="I648" s="36" t="s">
        <v>483</v>
      </c>
      <c r="J648" s="46" t="s">
        <v>196</v>
      </c>
      <c r="K648" s="47">
        <v>3</v>
      </c>
      <c r="L648" s="48">
        <v>0.15</v>
      </c>
      <c r="M648" s="49">
        <v>0.1</v>
      </c>
      <c r="N648" s="36">
        <v>3.2999999999999901</v>
      </c>
      <c r="O648" s="36">
        <v>2.6499999999999901</v>
      </c>
      <c r="P648" s="70">
        <v>3.2999999999999901</v>
      </c>
      <c r="Q648" s="36">
        <v>2.6499999999999901</v>
      </c>
      <c r="R648" s="50">
        <v>3.1330573185300858</v>
      </c>
      <c r="S648" s="50">
        <v>2.7301244522874448</v>
      </c>
      <c r="T648" s="50">
        <v>3.1330573185300858</v>
      </c>
      <c r="U648" s="50">
        <v>2.7301244522874448</v>
      </c>
      <c r="V648" s="50">
        <v>1.04</v>
      </c>
      <c r="W648" s="50">
        <v>1.0074936850113505</v>
      </c>
      <c r="X648" s="50">
        <v>1.03</v>
      </c>
      <c r="Y648" s="50">
        <v>0.9471715311326947</v>
      </c>
      <c r="Z648" s="50">
        <v>1.02</v>
      </c>
      <c r="AA648" s="51">
        <v>0.98</v>
      </c>
      <c r="AB648" s="51">
        <v>1.02</v>
      </c>
      <c r="AC648" s="51">
        <v>1</v>
      </c>
      <c r="AD648" s="51">
        <v>1</v>
      </c>
      <c r="AE648" s="51">
        <v>1</v>
      </c>
      <c r="AF648" s="51">
        <v>1</v>
      </c>
      <c r="AG648" s="52">
        <v>1</v>
      </c>
      <c r="AH648" s="52">
        <v>1</v>
      </c>
      <c r="AI648" s="53">
        <v>555</v>
      </c>
      <c r="AJ648" s="53">
        <v>513</v>
      </c>
      <c r="AK648" s="51">
        <v>3.2077339818373631</v>
      </c>
      <c r="AL648" s="51">
        <v>3.1965324823412713</v>
      </c>
      <c r="AM648" s="51">
        <v>2.7335879490175006</v>
      </c>
      <c r="AN648" s="51">
        <v>2.7330684245079921</v>
      </c>
      <c r="AO648" s="51">
        <v>2.8594709541701251</v>
      </c>
      <c r="AP648" s="51">
        <v>2.8482593522445852</v>
      </c>
      <c r="AQ648" s="51">
        <v>2.7882597079978506</v>
      </c>
      <c r="AR648" s="67">
        <v>0.03</v>
      </c>
      <c r="AS648" s="96"/>
      <c r="AT648" s="54">
        <v>3.4479131807450587</v>
      </c>
      <c r="AU648" s="54">
        <v>2.663779421156323</v>
      </c>
      <c r="AV648" s="55">
        <v>3.4179131807450589</v>
      </c>
      <c r="AW648" s="55">
        <v>2.7064290860453153</v>
      </c>
      <c r="AX648" s="56">
        <v>0.14791318074506865</v>
      </c>
      <c r="AY648" s="56">
        <v>1.3779421156332905E-2</v>
      </c>
      <c r="AZ648" s="56">
        <v>0.16169260190140156</v>
      </c>
      <c r="BA648" s="56">
        <v>0.13413375958873575</v>
      </c>
      <c r="BB648" s="61">
        <v>-165</v>
      </c>
      <c r="BC648" s="57">
        <v>-137</v>
      </c>
      <c r="BD648" s="57">
        <v>-109</v>
      </c>
      <c r="BE648" s="57">
        <v>117</v>
      </c>
      <c r="BF648" s="95">
        <v>0.62291854550662817</v>
      </c>
      <c r="BG648" s="58">
        <v>0.57737309187034658</v>
      </c>
      <c r="BH648" s="58">
        <v>0.52195855511334677</v>
      </c>
      <c r="BI648" s="58">
        <v>0.46145242370270112</v>
      </c>
      <c r="BJ648" s="57">
        <v>-158</v>
      </c>
      <c r="BK648" s="57">
        <v>-139</v>
      </c>
      <c r="BL648" s="57">
        <v>-112</v>
      </c>
      <c r="BM648" s="57">
        <v>114</v>
      </c>
      <c r="BN648" s="58">
        <v>0.61310031805028009</v>
      </c>
      <c r="BO648" s="58">
        <v>0.58185782809801334</v>
      </c>
      <c r="BP648" s="58">
        <v>0.52720535747420927</v>
      </c>
      <c r="BQ648" s="58">
        <v>0.46626776913137769</v>
      </c>
      <c r="BR648" s="36">
        <v>2.5</v>
      </c>
      <c r="BS648" s="36">
        <v>3.5</v>
      </c>
      <c r="BT648" s="36">
        <v>0.34312999999999999</v>
      </c>
      <c r="BU648" s="36">
        <v>0.44234000000000001</v>
      </c>
      <c r="BV648" s="36">
        <v>0.50019788992796799</v>
      </c>
      <c r="BW648" s="36">
        <v>0.55801000000000001</v>
      </c>
    </row>
    <row r="649" spans="1:75" s="36" customFormat="1" ht="16.75" customHeight="1" x14ac:dyDescent="0.2">
      <c r="A649" s="36" t="s">
        <v>936</v>
      </c>
      <c r="B649" s="36">
        <v>2025020292</v>
      </c>
      <c r="C649" s="35">
        <v>45976</v>
      </c>
      <c r="D649" s="45" t="s">
        <v>9</v>
      </c>
      <c r="E649" s="36" t="s">
        <v>12</v>
      </c>
      <c r="F649" s="45">
        <v>0</v>
      </c>
      <c r="G649" s="45">
        <v>1</v>
      </c>
      <c r="H649" s="36" t="s">
        <v>53</v>
      </c>
      <c r="I649" s="36" t="s">
        <v>318</v>
      </c>
      <c r="J649" s="46" t="s">
        <v>233</v>
      </c>
      <c r="K649" s="47">
        <v>3</v>
      </c>
      <c r="L649" s="48">
        <v>0.15</v>
      </c>
      <c r="M649" s="49">
        <v>0.1</v>
      </c>
      <c r="N649" s="36">
        <v>2.6499999999999901</v>
      </c>
      <c r="O649" s="36">
        <v>3.2999999999999901</v>
      </c>
      <c r="P649" s="70">
        <v>2.6499999999999901</v>
      </c>
      <c r="Q649" s="36">
        <v>3.2999999999999901</v>
      </c>
      <c r="R649" s="50">
        <v>2.7822689725478416</v>
      </c>
      <c r="S649" s="50">
        <v>3.0796573534762821</v>
      </c>
      <c r="T649" s="50">
        <v>2.7822689725478416</v>
      </c>
      <c r="U649" s="50">
        <v>3.0796573534762821</v>
      </c>
      <c r="V649" s="50">
        <v>1</v>
      </c>
      <c r="W649" s="50">
        <v>1.0046958799928625</v>
      </c>
      <c r="X649" s="50">
        <v>0.91119598300583349</v>
      </c>
      <c r="Y649" s="50">
        <v>1.0692446606124544</v>
      </c>
      <c r="Z649" s="50">
        <v>1.0149999999999999</v>
      </c>
      <c r="AA649" s="51">
        <v>1</v>
      </c>
      <c r="AB649" s="51">
        <v>1</v>
      </c>
      <c r="AC649" s="51">
        <v>1</v>
      </c>
      <c r="AD649" s="51">
        <v>1</v>
      </c>
      <c r="AE649" s="51">
        <v>1</v>
      </c>
      <c r="AF649" s="51">
        <v>1</v>
      </c>
      <c r="AG649" s="52">
        <v>1</v>
      </c>
      <c r="AH649" s="52">
        <v>1</v>
      </c>
      <c r="AI649" s="53">
        <v>563</v>
      </c>
      <c r="AJ649" s="53">
        <v>433</v>
      </c>
      <c r="AK649" s="51">
        <v>2.8415145933980841</v>
      </c>
      <c r="AL649" s="51">
        <v>2.8326277502705475</v>
      </c>
      <c r="AM649" s="51">
        <v>3.09</v>
      </c>
      <c r="AN649" s="51">
        <v>3.0884486030214418</v>
      </c>
      <c r="AO649" s="51">
        <v>2.9846857971632588</v>
      </c>
      <c r="AP649" s="51">
        <v>3.0058607596555338</v>
      </c>
      <c r="AQ649" s="51">
        <v>3.1363499999999997</v>
      </c>
      <c r="AR649" s="67">
        <v>-0.03</v>
      </c>
      <c r="AS649" s="96"/>
      <c r="AT649" s="54">
        <v>2.663779421156323</v>
      </c>
      <c r="AU649" s="54">
        <v>3.4479131807450587</v>
      </c>
      <c r="AV649" s="55">
        <v>2.7064290860453153</v>
      </c>
      <c r="AW649" s="55">
        <v>3.4179131807450589</v>
      </c>
      <c r="AX649" s="56">
        <v>1.3779421156332905E-2</v>
      </c>
      <c r="AY649" s="56">
        <v>0.14791318074506865</v>
      </c>
      <c r="AZ649" s="56">
        <v>0.16169260190140156</v>
      </c>
      <c r="BA649" s="56">
        <v>-0.13413375958873575</v>
      </c>
      <c r="BB649" s="61">
        <v>165</v>
      </c>
      <c r="BC649" s="57">
        <v>137</v>
      </c>
      <c r="BD649" s="57">
        <v>109</v>
      </c>
      <c r="BE649" s="57">
        <v>-117</v>
      </c>
      <c r="BF649" s="95">
        <v>0.37708145449337183</v>
      </c>
      <c r="BG649" s="58">
        <v>0.42262690812965342</v>
      </c>
      <c r="BH649" s="58">
        <v>0.47804144488665318</v>
      </c>
      <c r="BI649" s="58">
        <v>0.53854757629729888</v>
      </c>
      <c r="BJ649" s="57">
        <v>158</v>
      </c>
      <c r="BK649" s="57">
        <v>139</v>
      </c>
      <c r="BL649" s="57">
        <v>112</v>
      </c>
      <c r="BM649" s="57">
        <v>-114</v>
      </c>
      <c r="BN649" s="58">
        <v>0.38689968194971991</v>
      </c>
      <c r="BO649" s="58">
        <v>0.41814217190198666</v>
      </c>
      <c r="BP649" s="58">
        <v>0.47279464252579068</v>
      </c>
      <c r="BQ649" s="58">
        <v>0.53373223086862231</v>
      </c>
      <c r="BR649" s="36">
        <v>2.5</v>
      </c>
      <c r="BS649" s="36">
        <v>3.55</v>
      </c>
      <c r="BT649" s="36">
        <v>0.33510000000000001</v>
      </c>
      <c r="BU649" s="36">
        <v>0.42991000000000001</v>
      </c>
      <c r="BV649" s="36">
        <v>0.48711702320522099</v>
      </c>
      <c r="BW649" s="36">
        <v>0.54735</v>
      </c>
    </row>
    <row r="650" spans="1:75" s="36" customFormat="1" ht="16.75" customHeight="1" x14ac:dyDescent="0.2">
      <c r="A650" s="36" t="s">
        <v>937</v>
      </c>
      <c r="B650" s="36">
        <v>2025020295</v>
      </c>
      <c r="C650" s="35">
        <v>45976</v>
      </c>
      <c r="D650" s="45" t="s">
        <v>6</v>
      </c>
      <c r="E650" s="36" t="s">
        <v>40</v>
      </c>
      <c r="F650" s="45">
        <v>1</v>
      </c>
      <c r="G650" s="45">
        <v>1</v>
      </c>
      <c r="H650" s="36" t="s">
        <v>46</v>
      </c>
      <c r="I650" s="36" t="s">
        <v>526</v>
      </c>
      <c r="J650" s="46" t="s">
        <v>182</v>
      </c>
      <c r="K650" s="47">
        <v>3</v>
      </c>
      <c r="L650" s="48">
        <v>0.15</v>
      </c>
      <c r="M650" s="49">
        <v>0.1</v>
      </c>
      <c r="N650" s="36">
        <v>2.6499999999999901</v>
      </c>
      <c r="O650" s="36">
        <v>3.1499999999999901</v>
      </c>
      <c r="P650" s="70">
        <v>2.6499999999999901</v>
      </c>
      <c r="Q650" s="36">
        <v>3.1499999999999901</v>
      </c>
      <c r="R650" s="50">
        <v>2.6226756435640679</v>
      </c>
      <c r="S650" s="50">
        <v>3.3688532546919645</v>
      </c>
      <c r="T650" s="50">
        <v>2.6226756435640679</v>
      </c>
      <c r="U650" s="50">
        <v>3.3688532546919645</v>
      </c>
      <c r="V650" s="50">
        <v>0.95</v>
      </c>
      <c r="W650" s="50">
        <v>0.95302926576458757</v>
      </c>
      <c r="X650" s="50">
        <v>1.0602177081047934</v>
      </c>
      <c r="Y650" s="50">
        <v>0.89131743481091918</v>
      </c>
      <c r="Z650" s="50">
        <v>1.01</v>
      </c>
      <c r="AA650" s="51">
        <v>0.98499999999999999</v>
      </c>
      <c r="AB650" s="51">
        <v>1</v>
      </c>
      <c r="AC650" s="51">
        <v>1</v>
      </c>
      <c r="AD650" s="51">
        <v>1</v>
      </c>
      <c r="AE650" s="51">
        <v>1</v>
      </c>
      <c r="AF650" s="51">
        <v>1</v>
      </c>
      <c r="AG650" s="52">
        <v>1</v>
      </c>
      <c r="AH650" s="52">
        <v>1</v>
      </c>
      <c r="AI650" s="53">
        <v>552</v>
      </c>
      <c r="AJ650" s="53">
        <v>419</v>
      </c>
      <c r="AK650" s="51">
        <v>2.7</v>
      </c>
      <c r="AL650" s="51">
        <v>2.6884013465346102</v>
      </c>
      <c r="AM650" s="51">
        <v>3.4692072569945163</v>
      </c>
      <c r="AN650" s="51">
        <v>3.4541541566491336</v>
      </c>
      <c r="AO650" s="51">
        <v>3.5638135815573002</v>
      </c>
      <c r="AP650" s="51">
        <v>3.5396228124095375</v>
      </c>
      <c r="AQ650" s="51">
        <v>3.5038993295644616</v>
      </c>
      <c r="AR650" s="67">
        <v>0</v>
      </c>
      <c r="AS650" s="96"/>
      <c r="AT650" s="54">
        <v>2.6786665449694631</v>
      </c>
      <c r="AU650" s="54">
        <v>3.2402647700792073</v>
      </c>
      <c r="AV650" s="55">
        <v>2.6786665449694631</v>
      </c>
      <c r="AW650" s="55">
        <v>3.2438346325452838</v>
      </c>
      <c r="AX650" s="56">
        <v>2.8666544969472962E-2</v>
      </c>
      <c r="AY650" s="56">
        <v>9.0264770079217183E-2</v>
      </c>
      <c r="AZ650" s="56">
        <v>0.11893131504869014</v>
      </c>
      <c r="BA650" s="56">
        <v>-6.159822510974422E-2</v>
      </c>
      <c r="BB650" s="61">
        <v>144</v>
      </c>
      <c r="BC650" s="57">
        <v>-121</v>
      </c>
      <c r="BD650" s="57">
        <v>105</v>
      </c>
      <c r="BE650" s="57">
        <v>131</v>
      </c>
      <c r="BF650" s="95">
        <v>0.40922958997883624</v>
      </c>
      <c r="BG650" s="58">
        <v>0.54662485797780147</v>
      </c>
      <c r="BH650" s="58">
        <v>0.48802742259292731</v>
      </c>
      <c r="BI650" s="58">
        <v>0.43217357381003474</v>
      </c>
      <c r="BJ650" s="57">
        <v>145</v>
      </c>
      <c r="BK650" s="57">
        <v>-121</v>
      </c>
      <c r="BL650" s="57">
        <v>105</v>
      </c>
      <c r="BM650" s="57">
        <v>131</v>
      </c>
      <c r="BN650" s="58">
        <v>0.40883863663989428</v>
      </c>
      <c r="BO650" s="58">
        <v>0.54704037134491323</v>
      </c>
      <c r="BP650" s="58">
        <v>0.48854428310546483</v>
      </c>
      <c r="BQ650" s="58">
        <v>0.43267101298095978</v>
      </c>
      <c r="BR650" s="36">
        <v>2.5</v>
      </c>
      <c r="BS650" s="36">
        <v>3.6</v>
      </c>
      <c r="BT650" s="36">
        <v>0.33182</v>
      </c>
      <c r="BU650" s="36">
        <v>0.42498000000000002</v>
      </c>
      <c r="BV650" s="36">
        <v>0.48095335098798098</v>
      </c>
      <c r="BW650" s="36">
        <v>0.54135999999999995</v>
      </c>
    </row>
    <row r="651" spans="1:75" s="36" customFormat="1" ht="16.75" customHeight="1" x14ac:dyDescent="0.2">
      <c r="A651" s="36" t="s">
        <v>938</v>
      </c>
      <c r="B651" s="36">
        <v>2025020295</v>
      </c>
      <c r="C651" s="35">
        <v>45976</v>
      </c>
      <c r="D651" s="45" t="s">
        <v>9</v>
      </c>
      <c r="E651" s="36" t="s">
        <v>13</v>
      </c>
      <c r="F651" s="45">
        <v>1</v>
      </c>
      <c r="G651" s="45">
        <v>1</v>
      </c>
      <c r="H651" s="36" t="s">
        <v>47</v>
      </c>
      <c r="I651" s="36" t="s">
        <v>544</v>
      </c>
      <c r="J651" s="46" t="s">
        <v>542</v>
      </c>
      <c r="K651" s="47">
        <v>3</v>
      </c>
      <c r="L651" s="48">
        <v>0.15</v>
      </c>
      <c r="M651" s="49">
        <v>0.1</v>
      </c>
      <c r="N651" s="36">
        <v>3.1499999999999901</v>
      </c>
      <c r="O651" s="36">
        <v>2.6499999999999901</v>
      </c>
      <c r="P651" s="70">
        <v>3.1499999999999901</v>
      </c>
      <c r="Q651" s="36">
        <v>2.6499999999999901</v>
      </c>
      <c r="R651" s="50">
        <v>2.5706366710902673</v>
      </c>
      <c r="S651" s="50">
        <v>3.1366127015473886</v>
      </c>
      <c r="T651" s="50">
        <v>2.5706366710902673</v>
      </c>
      <c r="U651" s="50">
        <v>3.1366127015473886</v>
      </c>
      <c r="V651" s="50">
        <v>1.048</v>
      </c>
      <c r="W651" s="50">
        <v>1.0491546019013618</v>
      </c>
      <c r="X651" s="50">
        <v>1.1564024189981721</v>
      </c>
      <c r="Y651" s="50">
        <v>0.9</v>
      </c>
      <c r="Z651" s="50">
        <v>1</v>
      </c>
      <c r="AA651" s="51">
        <v>0.99</v>
      </c>
      <c r="AB651" s="51">
        <v>1</v>
      </c>
      <c r="AC651" s="51">
        <v>1</v>
      </c>
      <c r="AD651" s="51">
        <v>1</v>
      </c>
      <c r="AE651" s="51">
        <v>1</v>
      </c>
      <c r="AF651" s="51">
        <v>1</v>
      </c>
      <c r="AG651" s="52">
        <v>1</v>
      </c>
      <c r="AH651" s="52">
        <v>1</v>
      </c>
      <c r="AI651" s="53">
        <v>557</v>
      </c>
      <c r="AJ651" s="53">
        <v>485</v>
      </c>
      <c r="AK651" s="51">
        <v>2.6739523044327576</v>
      </c>
      <c r="AL651" s="51">
        <v>2.658454959431384</v>
      </c>
      <c r="AM651" s="51">
        <v>3.1806531243143805</v>
      </c>
      <c r="AN651" s="51">
        <v>3.1740470608993316</v>
      </c>
      <c r="AO651" s="51">
        <v>3.3531136230376775</v>
      </c>
      <c r="AP651" s="51">
        <v>3.3206384848141339</v>
      </c>
      <c r="AQ651" s="51">
        <v>3.1806531243143805</v>
      </c>
      <c r="AR651" s="67">
        <v>0</v>
      </c>
      <c r="AS651" s="96"/>
      <c r="AT651" s="54">
        <v>3.2402647700792073</v>
      </c>
      <c r="AU651" s="54">
        <v>2.6786665449694631</v>
      </c>
      <c r="AV651" s="55">
        <v>3.2438346325452838</v>
      </c>
      <c r="AW651" s="55">
        <v>2.6786665449694631</v>
      </c>
      <c r="AX651" s="56">
        <v>9.0264770079217183E-2</v>
      </c>
      <c r="AY651" s="56">
        <v>2.8666544969472962E-2</v>
      </c>
      <c r="AZ651" s="56">
        <v>0.11893131504869014</v>
      </c>
      <c r="BA651" s="56">
        <v>6.159822510974422E-2</v>
      </c>
      <c r="BB651" s="61">
        <v>-144</v>
      </c>
      <c r="BC651" s="57">
        <v>121</v>
      </c>
      <c r="BD651" s="57">
        <v>-105</v>
      </c>
      <c r="BE651" s="57">
        <v>-131</v>
      </c>
      <c r="BF651" s="95">
        <v>0.59077041002116371</v>
      </c>
      <c r="BG651" s="58">
        <v>0.45337514202219847</v>
      </c>
      <c r="BH651" s="58">
        <v>0.51197257740707269</v>
      </c>
      <c r="BI651" s="58">
        <v>0.56782642618996526</v>
      </c>
      <c r="BJ651" s="57">
        <v>-145</v>
      </c>
      <c r="BK651" s="57">
        <v>121</v>
      </c>
      <c r="BL651" s="57">
        <v>-105</v>
      </c>
      <c r="BM651" s="57">
        <v>-131</v>
      </c>
      <c r="BN651" s="58">
        <v>0.59116136336010572</v>
      </c>
      <c r="BO651" s="58">
        <v>0.45295962865508677</v>
      </c>
      <c r="BP651" s="58">
        <v>0.51145571689453517</v>
      </c>
      <c r="BQ651" s="58">
        <v>0.56732898701904022</v>
      </c>
      <c r="BR651" s="36">
        <v>2.5</v>
      </c>
      <c r="BS651" s="36">
        <v>3.65</v>
      </c>
      <c r="BT651" s="36">
        <v>0.32556000000000002</v>
      </c>
      <c r="BU651" s="36">
        <v>0.41737000000000002</v>
      </c>
      <c r="BV651" s="36">
        <v>0.47323007846160797</v>
      </c>
      <c r="BW651" s="36">
        <v>0.53541000000000005</v>
      </c>
    </row>
    <row r="652" spans="1:75" s="36" customFormat="1" ht="16.75" customHeight="1" x14ac:dyDescent="0.2">
      <c r="A652" s="36" t="s">
        <v>939</v>
      </c>
      <c r="B652" s="36">
        <v>2025020294</v>
      </c>
      <c r="C652" s="35">
        <v>45976</v>
      </c>
      <c r="D652" s="45" t="s">
        <v>6</v>
      </c>
      <c r="E652" s="36" t="s">
        <v>16</v>
      </c>
      <c r="F652" s="45">
        <v>1</v>
      </c>
      <c r="G652" s="45">
        <v>1</v>
      </c>
      <c r="H652" s="36" t="s">
        <v>46</v>
      </c>
      <c r="I652" s="36" t="s">
        <v>316</v>
      </c>
      <c r="J652" s="46" t="s">
        <v>199</v>
      </c>
      <c r="K652" s="47">
        <v>3</v>
      </c>
      <c r="L652" s="48">
        <v>0.15</v>
      </c>
      <c r="M652" s="49">
        <v>0.1</v>
      </c>
      <c r="N652" s="36">
        <v>2.9999999999999898</v>
      </c>
      <c r="O652" s="36">
        <v>2.7499999999999898</v>
      </c>
      <c r="P652" s="70">
        <v>2.9999999999999898</v>
      </c>
      <c r="Q652" s="36">
        <v>2.7499999999999898</v>
      </c>
      <c r="R652" s="50">
        <v>3.0350714283923148</v>
      </c>
      <c r="S652" s="50">
        <v>3.0313213764513804</v>
      </c>
      <c r="T652" s="50">
        <v>3.0350714283923148</v>
      </c>
      <c r="U652" s="50">
        <v>3.0313213764513804</v>
      </c>
      <c r="V652" s="50">
        <v>0.95</v>
      </c>
      <c r="W652" s="50">
        <v>0.95302926576458757</v>
      </c>
      <c r="X652" s="50">
        <v>1.0583273642355686</v>
      </c>
      <c r="Y652" s="50">
        <v>0.90333333333333332</v>
      </c>
      <c r="Z652" s="50">
        <v>0.96689205374015352</v>
      </c>
      <c r="AA652" s="51">
        <v>1</v>
      </c>
      <c r="AB652" s="51">
        <v>1</v>
      </c>
      <c r="AC652" s="51">
        <v>1</v>
      </c>
      <c r="AD652" s="51">
        <v>1</v>
      </c>
      <c r="AE652" s="51">
        <v>1</v>
      </c>
      <c r="AF652" s="51">
        <v>1</v>
      </c>
      <c r="AG652" s="52">
        <v>1</v>
      </c>
      <c r="AH652" s="52">
        <v>1</v>
      </c>
      <c r="AI652" s="53">
        <v>556</v>
      </c>
      <c r="AJ652" s="53">
        <v>514</v>
      </c>
      <c r="AK652" s="51">
        <v>3.0439561342278543</v>
      </c>
      <c r="AL652" s="51">
        <v>3.0426234283525231</v>
      </c>
      <c r="AM652" s="51">
        <v>2.85413165774216</v>
      </c>
      <c r="AN652" s="51">
        <v>2.8807101155485428</v>
      </c>
      <c r="AO652" s="51">
        <v>2.8154207998370704</v>
      </c>
      <c r="AP652" s="51">
        <v>2.8327517625450356</v>
      </c>
      <c r="AQ652" s="51">
        <v>2.7596372201991062</v>
      </c>
      <c r="AR652" s="67">
        <v>-0.03</v>
      </c>
      <c r="AS652" s="96"/>
      <c r="AT652" s="54">
        <v>2.9692184293914177</v>
      </c>
      <c r="AU652" s="54">
        <v>2.6164048571932152</v>
      </c>
      <c r="AV652" s="55">
        <v>2.9992184293914175</v>
      </c>
      <c r="AW652" s="55">
        <v>2.5892543495270006</v>
      </c>
      <c r="AX652" s="56">
        <v>-3.0781570608572117E-2</v>
      </c>
      <c r="AY652" s="56">
        <v>-0.13359514280677454</v>
      </c>
      <c r="AZ652" s="56">
        <v>-0.16437671341534665</v>
      </c>
      <c r="BA652" s="56">
        <v>0.10281357219820242</v>
      </c>
      <c r="BB652" s="61">
        <v>-128</v>
      </c>
      <c r="BC652" s="57">
        <v>103</v>
      </c>
      <c r="BD652" s="57">
        <v>134</v>
      </c>
      <c r="BE652" s="57">
        <v>163</v>
      </c>
      <c r="BF652" s="95">
        <v>0.56080967025725981</v>
      </c>
      <c r="BG652" s="58">
        <v>0.49280478976566267</v>
      </c>
      <c r="BH652" s="58">
        <v>0.42817129350474947</v>
      </c>
      <c r="BI652" s="58">
        <v>0.37977091323888368</v>
      </c>
      <c r="BJ652" s="57">
        <v>-133</v>
      </c>
      <c r="BK652" s="57">
        <v>103</v>
      </c>
      <c r="BL652" s="57">
        <v>134</v>
      </c>
      <c r="BM652" s="57">
        <v>164</v>
      </c>
      <c r="BN652" s="58">
        <v>0.57153952165499633</v>
      </c>
      <c r="BO652" s="58">
        <v>0.49239308610052468</v>
      </c>
      <c r="BP652" s="58">
        <v>0.42757536927295337</v>
      </c>
      <c r="BQ652" s="58">
        <v>0.37915694614536244</v>
      </c>
      <c r="BR652" s="36">
        <v>2.5</v>
      </c>
      <c r="BS652" s="36">
        <v>3.7</v>
      </c>
      <c r="BT652" s="36">
        <v>0.31886999999999999</v>
      </c>
      <c r="BU652" s="36">
        <v>0.40662999999999999</v>
      </c>
      <c r="BV652" s="36">
        <v>0.46118338229122902</v>
      </c>
      <c r="BW652" s="36">
        <v>0.52492000000000005</v>
      </c>
    </row>
    <row r="653" spans="1:75" ht="16.75" customHeight="1" x14ac:dyDescent="0.2">
      <c r="A653" t="s">
        <v>941</v>
      </c>
      <c r="B653">
        <v>2025020294</v>
      </c>
      <c r="C653" s="35">
        <v>45976</v>
      </c>
      <c r="D653" s="45" t="s">
        <v>9</v>
      </c>
      <c r="E653" s="36" t="s">
        <v>22</v>
      </c>
      <c r="F653" s="45">
        <v>1</v>
      </c>
      <c r="G653" s="45">
        <v>1</v>
      </c>
      <c r="H653" s="36" t="s">
        <v>47</v>
      </c>
      <c r="I653" s="36" t="s">
        <v>320</v>
      </c>
      <c r="J653" s="46" t="s">
        <v>151</v>
      </c>
      <c r="K653" s="47">
        <v>3</v>
      </c>
      <c r="L653" s="48">
        <v>0.15</v>
      </c>
      <c r="M653" s="49">
        <v>0.1</v>
      </c>
      <c r="N653" s="36">
        <v>2.7499999999999898</v>
      </c>
      <c r="O653" s="36">
        <v>2.9999999999999898</v>
      </c>
      <c r="P653" s="70">
        <v>2.7499999999999898</v>
      </c>
      <c r="Q653" s="36">
        <v>2.9999999999999898</v>
      </c>
      <c r="R653" s="50">
        <v>2.8494593439025273</v>
      </c>
      <c r="S653" s="50">
        <v>3.1657149480164093</v>
      </c>
      <c r="T653" s="50">
        <v>2.8494593439025273</v>
      </c>
      <c r="U653" s="50">
        <v>3.1657149480164093</v>
      </c>
      <c r="V653" s="50">
        <v>1.048</v>
      </c>
      <c r="W653" s="50">
        <v>1.0491546019013618</v>
      </c>
      <c r="X653" s="50">
        <v>0.95137721924738672</v>
      </c>
      <c r="Y653" s="50">
        <v>1.0146520447426182</v>
      </c>
      <c r="Z653" s="50">
        <v>0.98</v>
      </c>
      <c r="AA653" s="51">
        <v>0.99</v>
      </c>
      <c r="AB653" s="51">
        <v>1</v>
      </c>
      <c r="AC653" s="51">
        <v>1</v>
      </c>
      <c r="AD653" s="51">
        <v>1</v>
      </c>
      <c r="AE653" s="51">
        <v>1</v>
      </c>
      <c r="AF653" s="51">
        <v>1</v>
      </c>
      <c r="AG653" s="52">
        <v>1</v>
      </c>
      <c r="AH653" s="52">
        <v>1</v>
      </c>
      <c r="AI653" s="53">
        <v>553</v>
      </c>
      <c r="AJ653" s="53">
        <v>511</v>
      </c>
      <c r="AK653" s="51">
        <v>2.71</v>
      </c>
      <c r="AL653" s="51">
        <v>2.7309189015853792</v>
      </c>
      <c r="AM653" s="51">
        <v>3.1749820927067058</v>
      </c>
      <c r="AN653" s="51">
        <v>3.1735920210031612</v>
      </c>
      <c r="AO653" s="51">
        <v>3.0734034396035033</v>
      </c>
      <c r="AP653" s="51">
        <v>3.0777530210213895</v>
      </c>
      <c r="AQ653" s="51">
        <v>3.1114824508525718</v>
      </c>
      <c r="AR653" s="67">
        <v>0.03</v>
      </c>
      <c r="AS653" s="96"/>
      <c r="AT653" s="54">
        <v>2.6164048571932152</v>
      </c>
      <c r="AU653" s="54">
        <v>2.9692184293914177</v>
      </c>
      <c r="AV653" s="55">
        <v>2.5892543495270006</v>
      </c>
      <c r="AW653" s="55">
        <v>2.9992184293914175</v>
      </c>
      <c r="AX653" s="56">
        <v>-0.13359514280677454</v>
      </c>
      <c r="AY653" s="56">
        <v>-3.0781570608572117E-2</v>
      </c>
      <c r="AZ653" s="56">
        <v>-0.16437671341534665</v>
      </c>
      <c r="BA653" s="56">
        <v>-0.10281357219820242</v>
      </c>
      <c r="BB653" s="61">
        <v>128</v>
      </c>
      <c r="BC653" s="57">
        <v>-103</v>
      </c>
      <c r="BD653" s="57">
        <v>-134</v>
      </c>
      <c r="BE653" s="57">
        <v>-163</v>
      </c>
      <c r="BF653" s="95">
        <v>0.43919032974274019</v>
      </c>
      <c r="BG653" s="58">
        <v>0.50719521023433733</v>
      </c>
      <c r="BH653" s="58">
        <v>0.57182870649525053</v>
      </c>
      <c r="BI653" s="58">
        <v>0.62022908676111632</v>
      </c>
      <c r="BJ653" s="57">
        <v>133</v>
      </c>
      <c r="BK653" s="57">
        <v>-103</v>
      </c>
      <c r="BL653" s="57">
        <v>-134</v>
      </c>
      <c r="BM653" s="57">
        <v>-164</v>
      </c>
      <c r="BN653" s="58">
        <v>0.42846047834500367</v>
      </c>
      <c r="BO653" s="58">
        <v>0.50760691389947532</v>
      </c>
      <c r="BP653" s="58">
        <v>0.57242463072704663</v>
      </c>
      <c r="BQ653" s="58">
        <v>0.62084305385463756</v>
      </c>
      <c r="BR653" s="36">
        <v>2.5</v>
      </c>
      <c r="BS653" s="36">
        <v>3.75</v>
      </c>
      <c r="BT653" s="36">
        <v>0.30930000000000002</v>
      </c>
      <c r="BU653" s="36">
        <v>0.39626</v>
      </c>
      <c r="BV653" s="36">
        <v>0.44846591745040099</v>
      </c>
      <c r="BW653" s="36">
        <v>0.51266999999999996</v>
      </c>
    </row>
    <row r="654" spans="1:75" ht="16.75" customHeight="1" x14ac:dyDescent="0.2">
      <c r="A654" t="s">
        <v>942</v>
      </c>
      <c r="B654">
        <v>2025020296</v>
      </c>
      <c r="C654" s="35">
        <v>45977</v>
      </c>
      <c r="D654" s="45" t="s">
        <v>6</v>
      </c>
      <c r="E654" s="36" t="s">
        <v>35</v>
      </c>
      <c r="F654" s="45">
        <v>1</v>
      </c>
      <c r="G654" s="45">
        <v>1</v>
      </c>
      <c r="H654" s="36" t="s">
        <v>875</v>
      </c>
      <c r="I654" s="36" t="s">
        <v>360</v>
      </c>
      <c r="J654" s="46" t="s">
        <v>172</v>
      </c>
      <c r="K654" s="47">
        <v>3</v>
      </c>
      <c r="L654" s="48">
        <v>0.15</v>
      </c>
      <c r="M654" s="49">
        <v>0.1</v>
      </c>
      <c r="N654" s="36">
        <v>2.8499999999999899</v>
      </c>
      <c r="O654" s="36">
        <v>3.1499999999999901</v>
      </c>
      <c r="P654" s="70">
        <v>2.8499999999999899</v>
      </c>
      <c r="Q654" s="36">
        <v>3.1499999999999901</v>
      </c>
      <c r="R654" s="50">
        <v>2.5860350908851029</v>
      </c>
      <c r="S654" s="50">
        <v>3.2875026791795396</v>
      </c>
      <c r="T654" s="50">
        <v>2.5860350908851029</v>
      </c>
      <c r="U654" s="50">
        <v>3.2875026791795396</v>
      </c>
      <c r="V654" s="50">
        <v>1</v>
      </c>
      <c r="W654" s="50">
        <v>1</v>
      </c>
      <c r="X654" s="50">
        <v>1.0593801907176066</v>
      </c>
      <c r="Y654" s="50">
        <v>0.98666666666666669</v>
      </c>
      <c r="Z654" s="50">
        <v>0.99094124800379646</v>
      </c>
      <c r="AA654" s="51">
        <v>0.98</v>
      </c>
      <c r="AB654" s="51">
        <v>1.02</v>
      </c>
      <c r="AC654" s="51">
        <v>1</v>
      </c>
      <c r="AD654" s="51">
        <v>1</v>
      </c>
      <c r="AE654" s="51">
        <v>1</v>
      </c>
      <c r="AF654" s="51">
        <v>1</v>
      </c>
      <c r="AG654" s="52">
        <v>1</v>
      </c>
      <c r="AH654" s="52">
        <v>1</v>
      </c>
      <c r="AI654" s="53">
        <v>559</v>
      </c>
      <c r="AJ654" s="53">
        <v>517</v>
      </c>
      <c r="AK654" s="51">
        <v>2.7306925639359028</v>
      </c>
      <c r="AL654" s="51">
        <v>2.7089939429782826</v>
      </c>
      <c r="AM654" s="51">
        <v>3.19</v>
      </c>
      <c r="AN654" s="51">
        <v>3.2046254018769309</v>
      </c>
      <c r="AO654" s="51">
        <v>3.1641370665571809</v>
      </c>
      <c r="AP654" s="51">
        <v>3.1781748077319034</v>
      </c>
      <c r="AQ654" s="51">
        <v>3.1611025811321105</v>
      </c>
      <c r="AR654" s="67">
        <v>0.03</v>
      </c>
      <c r="AS654" s="96"/>
      <c r="AT654" s="54">
        <v>2.9792346635027962</v>
      </c>
      <c r="AU654" s="54">
        <v>3.0877069648983291</v>
      </c>
      <c r="AV654" s="55">
        <v>2.9492346635027964</v>
      </c>
      <c r="AW654" s="55">
        <v>3.1177069648983289</v>
      </c>
      <c r="AX654" s="56">
        <v>0.12923466350280632</v>
      </c>
      <c r="AY654" s="56">
        <v>-6.2293035101661065E-2</v>
      </c>
      <c r="AZ654" s="56">
        <v>6.6941628401145259E-2</v>
      </c>
      <c r="BA654" s="56">
        <v>0.19152769860446739</v>
      </c>
      <c r="BB654" s="61">
        <v>109</v>
      </c>
      <c r="BC654" s="57">
        <v>-133</v>
      </c>
      <c r="BD654" s="57">
        <v>-107</v>
      </c>
      <c r="BE654" s="57">
        <v>118</v>
      </c>
      <c r="BF654" s="95">
        <v>0.47809848783789954</v>
      </c>
      <c r="BG654" s="58">
        <v>0.57126122111329547</v>
      </c>
      <c r="BH654" s="58">
        <v>0.51647778819926804</v>
      </c>
      <c r="BI654" s="58">
        <v>0.45796061072539906</v>
      </c>
      <c r="BJ654" s="57">
        <v>114</v>
      </c>
      <c r="BK654" s="57">
        <v>-133</v>
      </c>
      <c r="BL654" s="57">
        <v>-107</v>
      </c>
      <c r="BM654" s="57">
        <v>118</v>
      </c>
      <c r="BN654" s="58">
        <v>0.46831169789775484</v>
      </c>
      <c r="BO654" s="58">
        <v>0.57117117435467679</v>
      </c>
      <c r="BP654" s="58">
        <v>0.51683573626798873</v>
      </c>
      <c r="BQ654" s="58">
        <v>0.45871110444938568</v>
      </c>
      <c r="BR654" s="36">
        <v>2.5</v>
      </c>
      <c r="BS654" s="36">
        <v>3.8</v>
      </c>
      <c r="BT654" s="36">
        <v>0.30619000000000002</v>
      </c>
      <c r="BU654" s="36">
        <v>0.39284999999999998</v>
      </c>
      <c r="BV654" s="36">
        <v>0.44459156651048998</v>
      </c>
      <c r="BW654" s="36">
        <v>0.50922999999999996</v>
      </c>
    </row>
    <row r="655" spans="1:75" ht="16.75" customHeight="1" x14ac:dyDescent="0.2">
      <c r="A655" t="s">
        <v>943</v>
      </c>
      <c r="B655">
        <v>2025020296</v>
      </c>
      <c r="C655" s="35">
        <v>45977</v>
      </c>
      <c r="D655" s="45" t="s">
        <v>9</v>
      </c>
      <c r="E655" s="36" t="s">
        <v>21</v>
      </c>
      <c r="F655" s="45">
        <v>1</v>
      </c>
      <c r="G655" s="45">
        <v>1</v>
      </c>
      <c r="H655" s="36" t="s">
        <v>875</v>
      </c>
      <c r="I655" s="36" t="s">
        <v>835</v>
      </c>
      <c r="J655" s="46" t="s">
        <v>766</v>
      </c>
      <c r="K655" s="47">
        <v>3</v>
      </c>
      <c r="L655" s="48">
        <v>0.15</v>
      </c>
      <c r="M655" s="49">
        <v>0.1</v>
      </c>
      <c r="N655" s="36">
        <v>3.1499999999999901</v>
      </c>
      <c r="O655" s="36">
        <v>2.8499999999999899</v>
      </c>
      <c r="P655" s="70">
        <v>3.1499999999999901</v>
      </c>
      <c r="Q655" s="36">
        <v>2.8499999999999899</v>
      </c>
      <c r="R655" s="50">
        <v>2.9308463248398824</v>
      </c>
      <c r="S655" s="50">
        <v>3.1019158123133135</v>
      </c>
      <c r="T655" s="50">
        <v>2.9308463248398824</v>
      </c>
      <c r="U655" s="50">
        <v>3.1019158123133135</v>
      </c>
      <c r="V655" s="50">
        <v>1</v>
      </c>
      <c r="W655" s="50">
        <v>1</v>
      </c>
      <c r="X655" s="50">
        <v>1.0633333333333332</v>
      </c>
      <c r="Y655" s="50">
        <v>0.91023085464530096</v>
      </c>
      <c r="Z655" s="50">
        <v>1.03</v>
      </c>
      <c r="AA655" s="51">
        <v>0.98</v>
      </c>
      <c r="AB655" s="51">
        <v>1.01</v>
      </c>
      <c r="AC655" s="51">
        <v>1</v>
      </c>
      <c r="AD655" s="51">
        <v>1</v>
      </c>
      <c r="AE655" s="51">
        <v>1</v>
      </c>
      <c r="AF655" s="51">
        <v>1</v>
      </c>
      <c r="AG655" s="52">
        <v>1</v>
      </c>
      <c r="AH655" s="52">
        <v>1</v>
      </c>
      <c r="AI655" s="53">
        <v>558</v>
      </c>
      <c r="AJ655" s="53">
        <v>449</v>
      </c>
      <c r="AK655" s="51">
        <v>2.96</v>
      </c>
      <c r="AL655" s="51">
        <v>2.9556269487259823</v>
      </c>
      <c r="AM655" s="51">
        <v>3.1781405721528198</v>
      </c>
      <c r="AN655" s="51">
        <v>3.1667068581768936</v>
      </c>
      <c r="AO655" s="51">
        <v>3.524387661255739</v>
      </c>
      <c r="AP655" s="51">
        <v>3.4749755050697848</v>
      </c>
      <c r="AQ655" s="51">
        <v>3.2734847893174046</v>
      </c>
      <c r="AR655" s="67">
        <v>-0.03</v>
      </c>
      <c r="AS655" s="96"/>
      <c r="AT655" s="54">
        <v>3.0877069648983291</v>
      </c>
      <c r="AU655" s="54">
        <v>2.9792346635027962</v>
      </c>
      <c r="AV655" s="55">
        <v>3.1177069648983289</v>
      </c>
      <c r="AW655" s="55">
        <v>2.9492346635027964</v>
      </c>
      <c r="AX655" s="56">
        <v>-6.2293035101661065E-2</v>
      </c>
      <c r="AY655" s="56">
        <v>0.12923466350280632</v>
      </c>
      <c r="AZ655" s="56">
        <v>6.6941628401145259E-2</v>
      </c>
      <c r="BA655" s="56">
        <v>-0.19152769860446739</v>
      </c>
      <c r="BB655" s="61">
        <v>-109</v>
      </c>
      <c r="BC655" s="57">
        <v>133</v>
      </c>
      <c r="BD655" s="57">
        <v>107</v>
      </c>
      <c r="BE655" s="57">
        <v>-118</v>
      </c>
      <c r="BF655" s="95">
        <v>0.52190151216210046</v>
      </c>
      <c r="BG655" s="58">
        <v>0.42873877888670453</v>
      </c>
      <c r="BH655" s="58">
        <v>0.48352221180073196</v>
      </c>
      <c r="BI655" s="58">
        <v>0.54203938927460094</v>
      </c>
      <c r="BJ655" s="57">
        <v>-114</v>
      </c>
      <c r="BK655" s="57">
        <v>133</v>
      </c>
      <c r="BL655" s="57">
        <v>107</v>
      </c>
      <c r="BM655" s="57">
        <v>-118</v>
      </c>
      <c r="BN655" s="58">
        <v>0.53168830210224516</v>
      </c>
      <c r="BO655" s="58">
        <v>0.42882882564532321</v>
      </c>
      <c r="BP655" s="58">
        <v>0.48316426373201121</v>
      </c>
      <c r="BQ655" s="58">
        <v>0.54128889555061432</v>
      </c>
      <c r="BR655" s="36">
        <v>2.5</v>
      </c>
      <c r="BS655" s="36">
        <v>3.85</v>
      </c>
      <c r="BT655" s="36">
        <v>0.30098999999999998</v>
      </c>
      <c r="BU655" s="36">
        <v>0.38601999999999997</v>
      </c>
      <c r="BV655" s="36">
        <v>0.437114289273137</v>
      </c>
      <c r="BW655" s="36">
        <v>0.50290999999999997</v>
      </c>
    </row>
    <row r="656" spans="1:75" ht="16.75" customHeight="1" x14ac:dyDescent="0.2">
      <c r="A656" t="s">
        <v>944</v>
      </c>
      <c r="B656">
        <v>2025020297</v>
      </c>
      <c r="C656" s="35">
        <v>45977</v>
      </c>
      <c r="D656" s="45" t="s">
        <v>6</v>
      </c>
      <c r="E656" s="36" t="s">
        <v>23</v>
      </c>
      <c r="F656" s="45">
        <v>1</v>
      </c>
      <c r="G656" s="45">
        <v>0</v>
      </c>
      <c r="H656" s="36" t="s">
        <v>52</v>
      </c>
      <c r="I656" s="36" t="s">
        <v>421</v>
      </c>
      <c r="J656" s="46" t="s">
        <v>194</v>
      </c>
      <c r="K656" s="47">
        <v>3</v>
      </c>
      <c r="L656" s="48">
        <v>0.15</v>
      </c>
      <c r="M656" s="49">
        <v>0.1</v>
      </c>
      <c r="N656" s="36">
        <v>2.9999999999999898</v>
      </c>
      <c r="O656" s="36">
        <v>3.4999999999999898</v>
      </c>
      <c r="P656" s="70">
        <v>2.9999999999999898</v>
      </c>
      <c r="Q656" s="36">
        <v>3.4999999999999898</v>
      </c>
      <c r="R656" s="50">
        <v>2.9083506048414725</v>
      </c>
      <c r="S656" s="50">
        <v>3.2654028405938162</v>
      </c>
      <c r="T656" s="50">
        <v>2.9083506048414725</v>
      </c>
      <c r="U656" s="50">
        <v>3.2654028405938162</v>
      </c>
      <c r="V656" s="50">
        <v>1.04</v>
      </c>
      <c r="W656" s="50">
        <v>1.0074936850113505</v>
      </c>
      <c r="X656" s="50">
        <v>0.96991300036803274</v>
      </c>
      <c r="Y656" s="50">
        <v>1.0568986822343815</v>
      </c>
      <c r="Z656" s="50">
        <v>1.03</v>
      </c>
      <c r="AA656" s="51">
        <v>0.99</v>
      </c>
      <c r="AB656" s="51">
        <v>1.01</v>
      </c>
      <c r="AC656" s="51">
        <v>1</v>
      </c>
      <c r="AD656" s="51">
        <v>1</v>
      </c>
      <c r="AE656" s="51">
        <v>1</v>
      </c>
      <c r="AF656" s="51">
        <v>1</v>
      </c>
      <c r="AG656" s="52">
        <v>1</v>
      </c>
      <c r="AH656" s="52">
        <v>1</v>
      </c>
      <c r="AI656" s="53">
        <v>560</v>
      </c>
      <c r="AJ656" s="53">
        <v>518</v>
      </c>
      <c r="AK656" s="51">
        <v>2.848062251687741</v>
      </c>
      <c r="AL656" s="51">
        <v>2.8571055046608005</v>
      </c>
      <c r="AM656" s="51">
        <v>3.1761326813083928</v>
      </c>
      <c r="AN656" s="51">
        <v>3.1895232052012061</v>
      </c>
      <c r="AO656" s="51">
        <v>3.2119348190514554</v>
      </c>
      <c r="AP656" s="51">
        <v>3.2346493350654817</v>
      </c>
      <c r="AQ656" s="51">
        <v>3.2714166617476446</v>
      </c>
      <c r="AR656" s="67">
        <v>-0.08</v>
      </c>
      <c r="AS656" s="96"/>
      <c r="AT656" s="54">
        <v>2.9222729519469239</v>
      </c>
      <c r="AU656" s="54">
        <v>3.5022888880605101</v>
      </c>
      <c r="AV656" s="55">
        <v>3.002272951946924</v>
      </c>
      <c r="AW656" s="55">
        <v>3.4383595459797487</v>
      </c>
      <c r="AX656" s="56">
        <v>-7.772704805306585E-2</v>
      </c>
      <c r="AY656" s="56">
        <v>2.2888880605202999E-3</v>
      </c>
      <c r="AZ656" s="56">
        <v>-7.543815999254555E-2</v>
      </c>
      <c r="BA656" s="56">
        <v>-8.001593611358615E-2</v>
      </c>
      <c r="BB656" s="61">
        <v>145</v>
      </c>
      <c r="BC656" s="57">
        <v>-166</v>
      </c>
      <c r="BD656" s="57">
        <v>-136</v>
      </c>
      <c r="BE656" s="57">
        <v>-105</v>
      </c>
      <c r="BF656" s="95">
        <v>0.40890513774355652</v>
      </c>
      <c r="BG656" s="58">
        <v>0.62351154716720036</v>
      </c>
      <c r="BH656" s="58">
        <v>0.57650760246459742</v>
      </c>
      <c r="BI656" s="58">
        <v>0.51251207254658693</v>
      </c>
      <c r="BJ656" s="57">
        <v>132</v>
      </c>
      <c r="BK656" s="57">
        <v>-170</v>
      </c>
      <c r="BL656" s="57">
        <v>-140</v>
      </c>
      <c r="BM656" s="57">
        <v>-107</v>
      </c>
      <c r="BN656" s="58">
        <v>0.43172775040526595</v>
      </c>
      <c r="BO656" s="58">
        <v>0.62960765040070088</v>
      </c>
      <c r="BP656" s="58">
        <v>0.5829613357395087</v>
      </c>
      <c r="BQ656" s="58">
        <v>0.51775902011366637</v>
      </c>
      <c r="BR656" s="36">
        <v>2.5</v>
      </c>
      <c r="BS656" s="36">
        <v>3.9</v>
      </c>
      <c r="BT656" s="36">
        <v>0.29509999999999997</v>
      </c>
      <c r="BU656" s="36">
        <v>0.37637999999999999</v>
      </c>
      <c r="BV656" s="36">
        <v>0.42763651237303102</v>
      </c>
      <c r="BW656" s="36">
        <v>0.49624000000000001</v>
      </c>
    </row>
    <row r="657" spans="1:75" ht="16.75" customHeight="1" x14ac:dyDescent="0.2">
      <c r="A657" t="s">
        <v>945</v>
      </c>
      <c r="B657">
        <v>2025020297</v>
      </c>
      <c r="C657" s="35">
        <v>45977</v>
      </c>
      <c r="D657" s="45" t="s">
        <v>9</v>
      </c>
      <c r="E657" s="36" t="s">
        <v>41</v>
      </c>
      <c r="F657" s="45">
        <v>0</v>
      </c>
      <c r="G657" s="45">
        <v>1</v>
      </c>
      <c r="H657" s="36" t="s">
        <v>53</v>
      </c>
      <c r="I657" s="36" t="s">
        <v>402</v>
      </c>
      <c r="J657" s="46" t="s">
        <v>188</v>
      </c>
      <c r="K657" s="47">
        <v>3</v>
      </c>
      <c r="L657" s="48">
        <v>0.15</v>
      </c>
      <c r="M657" s="49">
        <v>0.1</v>
      </c>
      <c r="N657" s="36">
        <v>3.4999999999999898</v>
      </c>
      <c r="O657" s="36">
        <v>2.9999999999999898</v>
      </c>
      <c r="P657" s="70">
        <v>3.4999999999999898</v>
      </c>
      <c r="Q657" s="36">
        <v>2.9999999999999898</v>
      </c>
      <c r="R657" s="50">
        <v>3.1629872602787446</v>
      </c>
      <c r="S657" s="50">
        <v>3.0463666001663712</v>
      </c>
      <c r="T657" s="50">
        <v>3.1629872602787446</v>
      </c>
      <c r="U657" s="50">
        <v>3.0463666001663712</v>
      </c>
      <c r="V657" s="50">
        <v>1</v>
      </c>
      <c r="W657" s="50">
        <v>1.0046958799928625</v>
      </c>
      <c r="X657" s="50">
        <v>1.0587108937694643</v>
      </c>
      <c r="Y657" s="50">
        <v>0.94935408389591369</v>
      </c>
      <c r="Z657" s="50">
        <v>1.04</v>
      </c>
      <c r="AA657" s="51">
        <v>0.98</v>
      </c>
      <c r="AB657" s="51">
        <v>1.0149999999999999</v>
      </c>
      <c r="AC657" s="51">
        <v>1</v>
      </c>
      <c r="AD657" s="51">
        <v>1</v>
      </c>
      <c r="AE657" s="51">
        <v>1</v>
      </c>
      <c r="AF657" s="51">
        <v>1</v>
      </c>
      <c r="AG657" s="52">
        <v>1</v>
      </c>
      <c r="AH657" s="52">
        <v>1</v>
      </c>
      <c r="AI657" s="53">
        <v>566</v>
      </c>
      <c r="AJ657" s="53">
        <v>346</v>
      </c>
      <c r="AK657" s="51">
        <v>3.1706960467031444</v>
      </c>
      <c r="AL657" s="51">
        <v>3.1695397287394842</v>
      </c>
      <c r="AM657" s="51">
        <v>2.9097390011040982</v>
      </c>
      <c r="AN657" s="51">
        <v>2.9302331409634395</v>
      </c>
      <c r="AO657" s="51">
        <v>3.0797785538001179</v>
      </c>
      <c r="AP657" s="51">
        <v>3.0930449603560541</v>
      </c>
      <c r="AQ657" s="51">
        <v>3.0261285611482625</v>
      </c>
      <c r="AR657" s="67">
        <v>0.08</v>
      </c>
      <c r="AS657" s="96"/>
      <c r="AT657" s="54">
        <v>3.5022888880605101</v>
      </c>
      <c r="AU657" s="54">
        <v>2.9222729519469239</v>
      </c>
      <c r="AV657" s="55">
        <v>3.4383595459797487</v>
      </c>
      <c r="AW657" s="55">
        <v>3.002272951946924</v>
      </c>
      <c r="AX657" s="56">
        <v>2.2888880605202999E-3</v>
      </c>
      <c r="AY657" s="56">
        <v>-7.772704805306585E-2</v>
      </c>
      <c r="AZ657" s="56">
        <v>-7.543815999254555E-2</v>
      </c>
      <c r="BA657" s="56">
        <v>8.001593611358615E-2</v>
      </c>
      <c r="BB657" s="61">
        <v>-145</v>
      </c>
      <c r="BC657" s="57">
        <v>166</v>
      </c>
      <c r="BD657" s="57">
        <v>136</v>
      </c>
      <c r="BE657" s="57">
        <v>105</v>
      </c>
      <c r="BF657" s="95">
        <v>0.59109486225644348</v>
      </c>
      <c r="BG657" s="58">
        <v>0.37648845283279969</v>
      </c>
      <c r="BH657" s="58">
        <v>0.42349239753540258</v>
      </c>
      <c r="BI657" s="58">
        <v>0.48748792745341307</v>
      </c>
      <c r="BJ657" s="57">
        <v>-132</v>
      </c>
      <c r="BK657" s="57">
        <v>170</v>
      </c>
      <c r="BL657" s="57">
        <v>140</v>
      </c>
      <c r="BM657" s="57">
        <v>107</v>
      </c>
      <c r="BN657" s="58">
        <v>0.5682722495947341</v>
      </c>
      <c r="BO657" s="58">
        <v>0.37039234959929918</v>
      </c>
      <c r="BP657" s="58">
        <v>0.41703866426049135</v>
      </c>
      <c r="BQ657" s="58">
        <v>0.48224097988633363</v>
      </c>
      <c r="BR657" s="36">
        <v>2.5</v>
      </c>
      <c r="BS657" s="36">
        <v>3.95</v>
      </c>
      <c r="BT657" s="36">
        <v>0.28682000000000002</v>
      </c>
      <c r="BU657" s="36">
        <v>0.37111</v>
      </c>
      <c r="BV657" s="36">
        <v>0.41950397901971398</v>
      </c>
      <c r="BW657" s="36">
        <v>0.48647000000000001</v>
      </c>
    </row>
    <row r="658" spans="1:75" ht="16.75" customHeight="1" x14ac:dyDescent="0.2">
      <c r="A658" t="s">
        <v>946</v>
      </c>
      <c r="B658">
        <v>2025020298</v>
      </c>
      <c r="C658" s="35">
        <v>45977</v>
      </c>
      <c r="D658" s="45" t="s">
        <v>6</v>
      </c>
      <c r="E658" s="36" t="s">
        <v>25</v>
      </c>
      <c r="F658" s="45">
        <v>0</v>
      </c>
      <c r="G658" s="45">
        <v>0</v>
      </c>
      <c r="H658" s="36" t="s">
        <v>50</v>
      </c>
      <c r="I658" s="36" t="s">
        <v>617</v>
      </c>
      <c r="J658" s="46" t="s">
        <v>585</v>
      </c>
      <c r="K658" s="47">
        <v>3</v>
      </c>
      <c r="L658" s="48">
        <v>0.15</v>
      </c>
      <c r="M658" s="49">
        <v>0.1</v>
      </c>
      <c r="N658" s="36">
        <v>3.1499999999999901</v>
      </c>
      <c r="O658" s="36">
        <v>2.94999999999999</v>
      </c>
      <c r="P658" s="70">
        <v>3.1499999999999901</v>
      </c>
      <c r="Q658" s="36">
        <v>2.94999999999999</v>
      </c>
      <c r="R658" s="50">
        <v>3.1576892764879183</v>
      </c>
      <c r="S658" s="50">
        <v>2.8572680714864762</v>
      </c>
      <c r="T658" s="50">
        <v>3.1576892764879183</v>
      </c>
      <c r="U658" s="50">
        <v>2.8572680714864762</v>
      </c>
      <c r="V658" s="50">
        <v>0.96699999999999997</v>
      </c>
      <c r="W658" s="50">
        <v>0.96943075693561398</v>
      </c>
      <c r="X658" s="50">
        <v>1.0290213064474125</v>
      </c>
      <c r="Y658" s="50">
        <v>0.96029165668929595</v>
      </c>
      <c r="Z658" s="50">
        <v>1.05</v>
      </c>
      <c r="AA658" s="51">
        <v>0.98</v>
      </c>
      <c r="AB658" s="51">
        <v>1.02</v>
      </c>
      <c r="AC658" s="51">
        <v>1</v>
      </c>
      <c r="AD658" s="51">
        <v>1</v>
      </c>
      <c r="AE658" s="51">
        <v>1</v>
      </c>
      <c r="AF658" s="51">
        <v>1</v>
      </c>
      <c r="AG658" s="52">
        <v>1</v>
      </c>
      <c r="AH658" s="52">
        <v>1</v>
      </c>
      <c r="AI658" s="53">
        <v>586</v>
      </c>
      <c r="AJ658" s="53">
        <v>469</v>
      </c>
      <c r="AK658" s="51">
        <v>3.1965324823412713</v>
      </c>
      <c r="AL658" s="51">
        <v>3.1907060014632682</v>
      </c>
      <c r="AM658" s="51">
        <v>2.7330684245079921</v>
      </c>
      <c r="AN658" s="51">
        <v>2.7516983715547645</v>
      </c>
      <c r="AO658" s="51">
        <v>2.9017398036058557</v>
      </c>
      <c r="AP658" s="51">
        <v>2.9164985543240975</v>
      </c>
      <c r="AQ658" s="51">
        <v>2.869721845733392</v>
      </c>
      <c r="AR658" s="67">
        <v>0</v>
      </c>
      <c r="AS658" s="96"/>
      <c r="AT658" s="54">
        <v>3.1171380674536571</v>
      </c>
      <c r="AU658" s="54">
        <v>2.8662597856707288</v>
      </c>
      <c r="AV658" s="55">
        <v>3.1171380674536571</v>
      </c>
      <c r="AW658" s="55">
        <v>2.8782048738836519</v>
      </c>
      <c r="AX658" s="56">
        <v>-3.2861932546333072E-2</v>
      </c>
      <c r="AY658" s="56">
        <v>-8.3740214329261153E-2</v>
      </c>
      <c r="AZ658" s="56">
        <v>-0.11660214687559423</v>
      </c>
      <c r="BA658" s="56">
        <v>5.0878281782928081E-2</v>
      </c>
      <c r="BB658" s="61">
        <v>-119</v>
      </c>
      <c r="BC658" s="57">
        <v>-127</v>
      </c>
      <c r="BD658" s="57">
        <v>-101</v>
      </c>
      <c r="BE658" s="57">
        <v>125</v>
      </c>
      <c r="BF658" s="95">
        <v>0.54342856256631111</v>
      </c>
      <c r="BG658" s="58">
        <v>0.55923054426943797</v>
      </c>
      <c r="BH658" s="58">
        <v>0.50207294413665871</v>
      </c>
      <c r="BI658" s="58">
        <v>0.44444190451170262</v>
      </c>
      <c r="BJ658" s="57">
        <v>-118</v>
      </c>
      <c r="BK658" s="57">
        <v>-128</v>
      </c>
      <c r="BL658" s="57">
        <v>-102</v>
      </c>
      <c r="BM658" s="57">
        <v>124</v>
      </c>
      <c r="BN658" s="58">
        <v>0.54206101940634266</v>
      </c>
      <c r="BO658" s="58">
        <v>0.56122256805473369</v>
      </c>
      <c r="BP658" s="58">
        <v>0.504292577920195</v>
      </c>
      <c r="BQ658" s="58">
        <v>0.44637997042796684</v>
      </c>
      <c r="BR658" s="36">
        <v>2.5</v>
      </c>
      <c r="BS658" s="36">
        <v>4</v>
      </c>
      <c r="BT658" s="36">
        <v>0.28284999999999999</v>
      </c>
      <c r="BU658" s="36">
        <v>0.36238999999999999</v>
      </c>
      <c r="BV658" s="36">
        <v>0.41037052135706797</v>
      </c>
      <c r="BW658" s="36">
        <v>0.47931000000000001</v>
      </c>
    </row>
    <row r="659" spans="1:75" ht="16.75" customHeight="1" x14ac:dyDescent="0.2">
      <c r="A659" t="s">
        <v>947</v>
      </c>
      <c r="B659">
        <v>2025020298</v>
      </c>
      <c r="C659" s="35">
        <v>45977</v>
      </c>
      <c r="D659" s="45" t="s">
        <v>9</v>
      </c>
      <c r="E659" s="36" t="s">
        <v>33</v>
      </c>
      <c r="F659" s="45">
        <v>0</v>
      </c>
      <c r="G659" s="45">
        <v>0</v>
      </c>
      <c r="H659" s="36" t="s">
        <v>51</v>
      </c>
      <c r="I659" s="36" t="s">
        <v>356</v>
      </c>
      <c r="J659" s="46" t="s">
        <v>169</v>
      </c>
      <c r="K659" s="47">
        <v>3</v>
      </c>
      <c r="L659" s="48">
        <v>0.15</v>
      </c>
      <c r="M659" s="49">
        <v>0.1</v>
      </c>
      <c r="N659" s="36">
        <v>2.94999999999999</v>
      </c>
      <c r="O659" s="36">
        <v>3.1499999999999901</v>
      </c>
      <c r="P659" s="70">
        <v>2.94999999999999</v>
      </c>
      <c r="Q659" s="36">
        <v>3.1499999999999901</v>
      </c>
      <c r="R659" s="50">
        <v>2.9232093331599804</v>
      </c>
      <c r="S659" s="50">
        <v>3.1117866727273178</v>
      </c>
      <c r="T659" s="50">
        <v>2.9232093331599804</v>
      </c>
      <c r="U659" s="50">
        <v>3.1117866727273178</v>
      </c>
      <c r="V659" s="50">
        <v>1.03</v>
      </c>
      <c r="W659" s="50">
        <v>1.0342925072321845</v>
      </c>
      <c r="X659" s="50">
        <v>0.91102280816933068</v>
      </c>
      <c r="Y659" s="50">
        <v>1.0655108274470904</v>
      </c>
      <c r="Z659" s="50">
        <v>1</v>
      </c>
      <c r="AA659" s="51">
        <v>0.99</v>
      </c>
      <c r="AB659" s="51">
        <v>1</v>
      </c>
      <c r="AC659" s="51">
        <v>1</v>
      </c>
      <c r="AD659" s="51">
        <v>1</v>
      </c>
      <c r="AE659" s="51">
        <v>1</v>
      </c>
      <c r="AF659" s="51">
        <v>1</v>
      </c>
      <c r="AG659" s="52">
        <v>1</v>
      </c>
      <c r="AH659" s="52">
        <v>1</v>
      </c>
      <c r="AI659" s="53">
        <v>569</v>
      </c>
      <c r="AJ659" s="53">
        <v>481</v>
      </c>
      <c r="AK659" s="51">
        <v>2.8808749700678877</v>
      </c>
      <c r="AL659" s="51">
        <v>2.92</v>
      </c>
      <c r="AM659" s="51">
        <v>3.0870639193422376</v>
      </c>
      <c r="AN659" s="51">
        <v>3.0907723323499998</v>
      </c>
      <c r="AO659" s="51">
        <v>2.9896029093485046</v>
      </c>
      <c r="AP659" s="51">
        <v>3.0079304738553265</v>
      </c>
      <c r="AQ659" s="51">
        <v>3.0870639193422376</v>
      </c>
      <c r="AR659" s="67">
        <v>0</v>
      </c>
      <c r="AS659" s="96"/>
      <c r="AT659" s="54">
        <v>2.8662597856707288</v>
      </c>
      <c r="AU659" s="54">
        <v>3.1171380674536571</v>
      </c>
      <c r="AV659" s="55">
        <v>2.8782048738836519</v>
      </c>
      <c r="AW659" s="55">
        <v>3.1171380674536571</v>
      </c>
      <c r="AX659" s="56">
        <v>-8.3740214329261153E-2</v>
      </c>
      <c r="AY659" s="56">
        <v>-3.2861932546333072E-2</v>
      </c>
      <c r="AZ659" s="56">
        <v>-0.11660214687559423</v>
      </c>
      <c r="BA659" s="56">
        <v>-5.0878281782928081E-2</v>
      </c>
      <c r="BB659" s="61">
        <v>119</v>
      </c>
      <c r="BC659" s="57">
        <v>127</v>
      </c>
      <c r="BD659" s="57">
        <v>101</v>
      </c>
      <c r="BE659" s="57">
        <v>-125</v>
      </c>
      <c r="BF659" s="95">
        <v>0.45657143743368889</v>
      </c>
      <c r="BG659" s="58">
        <v>0.44076945573056203</v>
      </c>
      <c r="BH659" s="58">
        <v>0.49792705586334135</v>
      </c>
      <c r="BI659" s="58">
        <v>0.55555809548829738</v>
      </c>
      <c r="BJ659" s="57">
        <v>118</v>
      </c>
      <c r="BK659" s="57">
        <v>128</v>
      </c>
      <c r="BL659" s="57">
        <v>102</v>
      </c>
      <c r="BM659" s="57">
        <v>-124</v>
      </c>
      <c r="BN659" s="58">
        <v>0.45793898059365734</v>
      </c>
      <c r="BO659" s="58">
        <v>0.43877743194526631</v>
      </c>
      <c r="BP659" s="58">
        <v>0.495707422079805</v>
      </c>
      <c r="BQ659" s="58">
        <v>0.55362002957203316</v>
      </c>
      <c r="BR659" s="36">
        <v>2.5</v>
      </c>
      <c r="BS659" s="36">
        <v>4.05</v>
      </c>
      <c r="BT659" s="36">
        <v>0.27750999999999998</v>
      </c>
      <c r="BU659" s="36">
        <v>0.35647000000000001</v>
      </c>
      <c r="BV659" s="36">
        <v>0.40238175866350601</v>
      </c>
      <c r="BW659" s="36">
        <v>0.47056999999999999</v>
      </c>
    </row>
    <row r="660" spans="1:75" ht="16.75" customHeight="1" x14ac:dyDescent="0.2">
      <c r="A660" t="s">
        <v>948</v>
      </c>
      <c r="B660">
        <v>2025020299</v>
      </c>
      <c r="C660" s="35">
        <v>45977</v>
      </c>
      <c r="D660" s="45" t="s">
        <v>6</v>
      </c>
      <c r="E660" s="36" t="s">
        <v>30</v>
      </c>
      <c r="F660" s="45">
        <v>0</v>
      </c>
      <c r="G660" s="45">
        <v>0</v>
      </c>
      <c r="H660" s="36" t="s">
        <v>50</v>
      </c>
      <c r="I660" s="36" t="s">
        <v>348</v>
      </c>
      <c r="J660" s="46" t="s">
        <v>162</v>
      </c>
      <c r="K660" s="47">
        <v>3</v>
      </c>
      <c r="L660" s="48">
        <v>0.15</v>
      </c>
      <c r="M660" s="49">
        <v>0.1</v>
      </c>
      <c r="N660" s="36">
        <v>2.7499999999999898</v>
      </c>
      <c r="O660" s="36">
        <v>3.1499999999999901</v>
      </c>
      <c r="P660" s="70">
        <v>2.7499999999999898</v>
      </c>
      <c r="Q660" s="36">
        <v>3.1499999999999901</v>
      </c>
      <c r="R660" s="50">
        <v>2.8868067337821919</v>
      </c>
      <c r="S660" s="50">
        <v>3.045301950420193</v>
      </c>
      <c r="T660" s="50">
        <v>2.8868067337821919</v>
      </c>
      <c r="U660" s="50">
        <v>3.045301950420193</v>
      </c>
      <c r="V660" s="50">
        <v>0.96699999999999997</v>
      </c>
      <c r="W660" s="50">
        <v>0.96943075693561398</v>
      </c>
      <c r="X660" s="50">
        <v>0.95868145070582711</v>
      </c>
      <c r="Y660" s="50">
        <v>0.99510922626737452</v>
      </c>
      <c r="Z660" s="50">
        <v>1.0049999999999999</v>
      </c>
      <c r="AA660" s="51">
        <v>0.98499999999999999</v>
      </c>
      <c r="AB660" s="51">
        <v>1</v>
      </c>
      <c r="AC660" s="51">
        <v>1</v>
      </c>
      <c r="AD660" s="51">
        <v>1</v>
      </c>
      <c r="AE660" s="51">
        <v>1</v>
      </c>
      <c r="AF660" s="51">
        <v>1</v>
      </c>
      <c r="AG660" s="52">
        <v>1</v>
      </c>
      <c r="AH660" s="52">
        <v>1</v>
      </c>
      <c r="AI660" s="53">
        <v>573</v>
      </c>
      <c r="AJ660" s="53">
        <v>415</v>
      </c>
      <c r="AK660" s="51">
        <v>2.9157937325998593</v>
      </c>
      <c r="AL660" s="51">
        <v>2.9114456827772091</v>
      </c>
      <c r="AM660" s="51">
        <v>3.0323968870247739</v>
      </c>
      <c r="AN660" s="51">
        <v>3.0343326465340867</v>
      </c>
      <c r="AO660" s="51">
        <v>3.0537615291210991</v>
      </c>
      <c r="AP660" s="51">
        <v>3.0547765687787778</v>
      </c>
      <c r="AQ660" s="51">
        <v>3.0475588714598976</v>
      </c>
      <c r="AR660" s="67">
        <v>0</v>
      </c>
      <c r="AS660" s="96"/>
      <c r="AT660" s="54">
        <v>2.7290889594303533</v>
      </c>
      <c r="AU660" s="54">
        <v>3.1236335691002139</v>
      </c>
      <c r="AV660" s="55">
        <v>2.7290889594303533</v>
      </c>
      <c r="AW660" s="55">
        <v>3.1366512581158035</v>
      </c>
      <c r="AX660" s="56">
        <v>-2.0911040569636441E-2</v>
      </c>
      <c r="AY660" s="56">
        <v>-2.6366430899776194E-2</v>
      </c>
      <c r="AZ660" s="56">
        <v>-4.7277471469412635E-2</v>
      </c>
      <c r="BA660" s="56">
        <v>5.4553903301397533E-3</v>
      </c>
      <c r="BB660" s="61">
        <v>131</v>
      </c>
      <c r="BC660" s="57">
        <v>-117</v>
      </c>
      <c r="BD660" s="57">
        <v>108</v>
      </c>
      <c r="BE660" s="57">
        <v>135</v>
      </c>
      <c r="BF660" s="95">
        <v>0.43331701687215818</v>
      </c>
      <c r="BG660" s="58">
        <v>0.53860525144311366</v>
      </c>
      <c r="BH660" s="58">
        <v>0.47977858442066257</v>
      </c>
      <c r="BI660" s="58">
        <v>0.42552607383303132</v>
      </c>
      <c r="BJ660" s="57">
        <v>132</v>
      </c>
      <c r="BK660" s="57">
        <v>-118</v>
      </c>
      <c r="BL660" s="57">
        <v>107</v>
      </c>
      <c r="BM660" s="57">
        <v>134</v>
      </c>
      <c r="BN660" s="58">
        <v>0.43075793901648796</v>
      </c>
      <c r="BO660" s="58">
        <v>0.54083219323175957</v>
      </c>
      <c r="BP660" s="58">
        <v>0.48212098918869595</v>
      </c>
      <c r="BQ660" s="58">
        <v>0.42746576921888146</v>
      </c>
      <c r="BR660" s="36">
        <v>2.5</v>
      </c>
      <c r="BS660" s="36">
        <v>4.0999999999999996</v>
      </c>
      <c r="BT660" s="36">
        <v>0.27072000000000002</v>
      </c>
      <c r="BU660" s="36">
        <v>0.34958</v>
      </c>
      <c r="BV660" s="36">
        <v>0.39581517000871802</v>
      </c>
      <c r="BW660" s="36">
        <v>0.46639000000000003</v>
      </c>
    </row>
    <row r="661" spans="1:75" ht="16.75" customHeight="1" x14ac:dyDescent="0.2">
      <c r="A661" t="s">
        <v>949</v>
      </c>
      <c r="B661">
        <v>2025020299</v>
      </c>
      <c r="C661" s="35">
        <v>45977</v>
      </c>
      <c r="D661" s="45" t="s">
        <v>9</v>
      </c>
      <c r="E661" s="36" t="s">
        <v>20</v>
      </c>
      <c r="F661" s="45">
        <v>0</v>
      </c>
      <c r="G661" s="45">
        <v>0</v>
      </c>
      <c r="H661" s="36" t="s">
        <v>51</v>
      </c>
      <c r="I661" s="36" t="s">
        <v>380</v>
      </c>
      <c r="J661" s="46" t="s">
        <v>178</v>
      </c>
      <c r="K661" s="47">
        <v>3</v>
      </c>
      <c r="L661" s="48">
        <v>0.15</v>
      </c>
      <c r="M661" s="49">
        <v>0.1</v>
      </c>
      <c r="N661" s="36">
        <v>3.1499999999999901</v>
      </c>
      <c r="O661" s="36">
        <v>2.7499999999999898</v>
      </c>
      <c r="P661" s="70">
        <v>3.1499999999999901</v>
      </c>
      <c r="Q661" s="36">
        <v>2.7499999999999898</v>
      </c>
      <c r="R661" s="50">
        <v>2.998032428340645</v>
      </c>
      <c r="S661" s="50">
        <v>2.8908147378637898</v>
      </c>
      <c r="T661" s="50">
        <v>2.998032428340645</v>
      </c>
      <c r="U661" s="50">
        <v>2.8908147378637898</v>
      </c>
      <c r="V661" s="50">
        <v>1.03</v>
      </c>
      <c r="W661" s="50">
        <v>1.0342925072321845</v>
      </c>
      <c r="X661" s="50">
        <v>1.0107989623415914</v>
      </c>
      <c r="Y661" s="50">
        <v>0.97193124419995314</v>
      </c>
      <c r="Z661" s="50">
        <v>1.0249999999999999</v>
      </c>
      <c r="AA661" s="51">
        <v>1</v>
      </c>
      <c r="AB661" s="51">
        <v>1</v>
      </c>
      <c r="AC661" s="51">
        <v>1</v>
      </c>
      <c r="AD661" s="51">
        <v>1</v>
      </c>
      <c r="AE661" s="51">
        <v>1</v>
      </c>
      <c r="AF661" s="51">
        <v>1</v>
      </c>
      <c r="AG661" s="52">
        <v>1</v>
      </c>
      <c r="AH661" s="52">
        <v>1</v>
      </c>
      <c r="AI661" s="53">
        <v>580</v>
      </c>
      <c r="AJ661" s="53">
        <v>414</v>
      </c>
      <c r="AK661" s="51">
        <v>2.9853276788021237</v>
      </c>
      <c r="AL661" s="51">
        <v>2.9872333912329019</v>
      </c>
      <c r="AM661" s="51">
        <v>2.8760443521174812</v>
      </c>
      <c r="AN661" s="51">
        <v>2.8782599099794277</v>
      </c>
      <c r="AO661" s="51">
        <v>3.0988932562797857</v>
      </c>
      <c r="AP661" s="51">
        <v>3.0785220337843757</v>
      </c>
      <c r="AQ661" s="51">
        <v>2.9479454609204181</v>
      </c>
      <c r="AR661" s="67">
        <v>0</v>
      </c>
      <c r="AS661" s="96"/>
      <c r="AT661" s="54">
        <v>3.1236335691002139</v>
      </c>
      <c r="AU661" s="54">
        <v>2.7290889594303533</v>
      </c>
      <c r="AV661" s="55">
        <v>3.1366512581158035</v>
      </c>
      <c r="AW661" s="55">
        <v>2.7290889594303533</v>
      </c>
      <c r="AX661" s="56">
        <v>-2.6366430899776194E-2</v>
      </c>
      <c r="AY661" s="56">
        <v>-2.0911040569636441E-2</v>
      </c>
      <c r="AZ661" s="56">
        <v>-4.7277471469412635E-2</v>
      </c>
      <c r="BA661" s="56">
        <v>-5.4553903301397533E-3</v>
      </c>
      <c r="BB661" s="61">
        <v>-131</v>
      </c>
      <c r="BC661" s="57">
        <v>117</v>
      </c>
      <c r="BD661" s="57">
        <v>-108</v>
      </c>
      <c r="BE661" s="57">
        <v>-135</v>
      </c>
      <c r="BF661" s="95">
        <v>0.56668298312784182</v>
      </c>
      <c r="BG661" s="58">
        <v>0.46139474855688634</v>
      </c>
      <c r="BH661" s="58">
        <v>0.52022141557933743</v>
      </c>
      <c r="BI661" s="58">
        <v>0.57447392616696868</v>
      </c>
      <c r="BJ661" s="57">
        <v>-132</v>
      </c>
      <c r="BK661" s="57">
        <v>118</v>
      </c>
      <c r="BL661" s="57">
        <v>-107</v>
      </c>
      <c r="BM661" s="57">
        <v>-134</v>
      </c>
      <c r="BN661" s="58">
        <v>0.56924206098351204</v>
      </c>
      <c r="BO661" s="58">
        <v>0.45916780676824043</v>
      </c>
      <c r="BP661" s="58">
        <v>0.51787901081130405</v>
      </c>
      <c r="BQ661" s="58">
        <v>0.57253423078111854</v>
      </c>
      <c r="BR661" s="36">
        <v>2.5</v>
      </c>
      <c r="BS661" s="36">
        <v>4.1500000000000004</v>
      </c>
      <c r="BT661" s="36">
        <v>0.26649</v>
      </c>
      <c r="BU661" s="36">
        <v>0.34095999999999999</v>
      </c>
      <c r="BV661" s="36">
        <v>0.385483323911814</v>
      </c>
      <c r="BW661" s="36">
        <v>0.45645999999999998</v>
      </c>
    </row>
    <row r="662" spans="1:75" ht="16.75" customHeight="1" x14ac:dyDescent="0.2">
      <c r="A662" t="s">
        <v>950</v>
      </c>
      <c r="B662">
        <v>2025020300</v>
      </c>
      <c r="C662" s="35">
        <v>45977</v>
      </c>
      <c r="D662" s="45" t="s">
        <v>6</v>
      </c>
      <c r="E662" s="36" t="s">
        <v>37</v>
      </c>
      <c r="F662" s="45">
        <v>1</v>
      </c>
      <c r="G662" s="45">
        <v>2</v>
      </c>
      <c r="H662" s="36" t="s">
        <v>36</v>
      </c>
      <c r="I662" s="36" t="s">
        <v>352</v>
      </c>
      <c r="J662" s="46" t="s">
        <v>175</v>
      </c>
      <c r="K662" s="47">
        <v>3</v>
      </c>
      <c r="L662" s="48">
        <v>0.15</v>
      </c>
      <c r="M662" s="49">
        <v>0.1</v>
      </c>
      <c r="N662" s="36">
        <v>2.5999999999999899</v>
      </c>
      <c r="O662" s="36">
        <v>3.7999999999999901</v>
      </c>
      <c r="P662" s="70">
        <v>2.5999999999999899</v>
      </c>
      <c r="Q662" s="36">
        <v>3.7999999999999901</v>
      </c>
      <c r="R662" s="50">
        <v>2.9444895220581775</v>
      </c>
      <c r="S662" s="50">
        <v>3.181280897741551</v>
      </c>
      <c r="T662" s="50">
        <v>2.9444895220581775</v>
      </c>
      <c r="U662" s="50">
        <v>3.181280897741551</v>
      </c>
      <c r="V662" s="50">
        <v>0.97</v>
      </c>
      <c r="W662" s="50">
        <v>0.95751047349149665</v>
      </c>
      <c r="X662" s="50">
        <v>0.91305813005816949</v>
      </c>
      <c r="Y662" s="50">
        <v>1.1779566740998242</v>
      </c>
      <c r="Z662" s="50">
        <v>0.98499999999999999</v>
      </c>
      <c r="AA662" s="51">
        <v>1</v>
      </c>
      <c r="AB662" s="51">
        <v>1.01</v>
      </c>
      <c r="AC662" s="51">
        <v>1</v>
      </c>
      <c r="AD662" s="51">
        <v>1</v>
      </c>
      <c r="AE662" s="51">
        <v>1</v>
      </c>
      <c r="AF662" s="51">
        <v>1</v>
      </c>
      <c r="AG662" s="52">
        <v>1</v>
      </c>
      <c r="AH662" s="52">
        <v>1</v>
      </c>
      <c r="AI662" s="53">
        <v>564</v>
      </c>
      <c r="AJ662" s="53">
        <v>512</v>
      </c>
      <c r="AK662" s="51">
        <v>2.9710727683923683</v>
      </c>
      <c r="AL662" s="51">
        <v>2.9670852814422397</v>
      </c>
      <c r="AM662" s="51">
        <v>3.1961270989168611</v>
      </c>
      <c r="AN662" s="51">
        <v>3.1939001687405644</v>
      </c>
      <c r="AO662" s="51">
        <v>3.1015764139629134</v>
      </c>
      <c r="AP662" s="51">
        <v>3.1063742045097906</v>
      </c>
      <c r="AQ662" s="51">
        <v>3.1481851924331083</v>
      </c>
      <c r="AR662" s="67">
        <v>0</v>
      </c>
      <c r="AS662" s="96"/>
      <c r="AT662" s="54">
        <v>2.6576930746077303</v>
      </c>
      <c r="AU662" s="54">
        <v>3.8749173873798286</v>
      </c>
      <c r="AV662" s="55">
        <v>2.6576930746077303</v>
      </c>
      <c r="AW662" s="55">
        <v>3.8559109364882742</v>
      </c>
      <c r="AX662" s="56">
        <v>5.7693074607740424E-2</v>
      </c>
      <c r="AY662" s="56">
        <v>7.4917387379838551E-2</v>
      </c>
      <c r="AZ662" s="56">
        <v>0.13261046198757898</v>
      </c>
      <c r="BA662" s="56">
        <v>-1.7224312772098127E-2</v>
      </c>
      <c r="BB662" s="61">
        <v>214</v>
      </c>
      <c r="BC662" s="57">
        <v>-178</v>
      </c>
      <c r="BD662" s="57">
        <v>-146</v>
      </c>
      <c r="BE662" s="57">
        <v>-111</v>
      </c>
      <c r="BF662" s="95">
        <v>0.31802000899534133</v>
      </c>
      <c r="BG662" s="58">
        <v>0.64049412895850732</v>
      </c>
      <c r="BH662" s="58">
        <v>0.59419203423264433</v>
      </c>
      <c r="BI662" s="58">
        <v>0.52638717650685907</v>
      </c>
      <c r="BJ662" s="57">
        <v>210</v>
      </c>
      <c r="BK662" s="57">
        <v>-175</v>
      </c>
      <c r="BL662" s="57">
        <v>-144</v>
      </c>
      <c r="BM662" s="57">
        <v>-110</v>
      </c>
      <c r="BN662" s="58">
        <v>0.32241018814494338</v>
      </c>
      <c r="BO662" s="58">
        <v>0.63663614180341432</v>
      </c>
      <c r="BP662" s="58">
        <v>0.5899983520230766</v>
      </c>
      <c r="BQ662" s="58">
        <v>0.52287772162847945</v>
      </c>
      <c r="BR662" s="36">
        <v>2.5</v>
      </c>
      <c r="BS662" s="36">
        <v>4.2</v>
      </c>
      <c r="BT662" s="36">
        <v>0.26125999999999999</v>
      </c>
      <c r="BU662" s="36">
        <v>0.33442</v>
      </c>
      <c r="BV662" s="36">
        <v>0.37825182101977101</v>
      </c>
      <c r="BW662" s="36">
        <v>0.45029999999999998</v>
      </c>
    </row>
    <row r="663" spans="1:75" ht="16.75" customHeight="1" x14ac:dyDescent="0.2">
      <c r="A663" t="s">
        <v>951</v>
      </c>
      <c r="B663">
        <v>2025020300</v>
      </c>
      <c r="C663" s="35">
        <v>45977</v>
      </c>
      <c r="D663" s="45" t="s">
        <v>9</v>
      </c>
      <c r="E663" s="36" t="s">
        <v>24</v>
      </c>
      <c r="F663" s="45">
        <v>2</v>
      </c>
      <c r="G663" s="45">
        <v>1</v>
      </c>
      <c r="H663" s="36" t="s">
        <v>38</v>
      </c>
      <c r="I663" s="36" t="s">
        <v>364</v>
      </c>
      <c r="J663" s="46" t="s">
        <v>158</v>
      </c>
      <c r="K663" s="47">
        <v>3</v>
      </c>
      <c r="L663" s="48">
        <v>0.15</v>
      </c>
      <c r="M663" s="49">
        <v>0.1</v>
      </c>
      <c r="N663" s="36">
        <v>3.7999999999999901</v>
      </c>
      <c r="O663" s="36">
        <v>2.5999999999999899</v>
      </c>
      <c r="P663" s="70">
        <v>3.7999999999999901</v>
      </c>
      <c r="Q663" s="36">
        <v>2.5999999999999899</v>
      </c>
      <c r="R663" s="50">
        <v>3.4478024111206049</v>
      </c>
      <c r="S663" s="50">
        <v>2.741812681443125</v>
      </c>
      <c r="T663" s="50">
        <v>3.4478024111206049</v>
      </c>
      <c r="U663" s="50">
        <v>2.741812681443125</v>
      </c>
      <c r="V663" s="50">
        <v>1.0449999999999999</v>
      </c>
      <c r="W663" s="50">
        <v>1.0398742800952707</v>
      </c>
      <c r="X663" s="50">
        <v>1.0653756996389536</v>
      </c>
      <c r="Y663" s="50">
        <v>0.99035758946412278</v>
      </c>
      <c r="Z663" s="50">
        <v>1</v>
      </c>
      <c r="AA663" s="51">
        <v>0.99</v>
      </c>
      <c r="AB663" s="51">
        <v>1.01</v>
      </c>
      <c r="AC663" s="51">
        <v>1</v>
      </c>
      <c r="AD663" s="51">
        <v>1</v>
      </c>
      <c r="AE663" s="51">
        <v>1</v>
      </c>
      <c r="AF663" s="51">
        <v>1</v>
      </c>
      <c r="AG663" s="52">
        <v>1</v>
      </c>
      <c r="AH663" s="52">
        <v>1</v>
      </c>
      <c r="AI663" s="53">
        <v>551</v>
      </c>
      <c r="AJ663" s="53">
        <v>509</v>
      </c>
      <c r="AK663" s="51">
        <v>3.5338700222994728</v>
      </c>
      <c r="AL663" s="51">
        <v>3.5209598806226423</v>
      </c>
      <c r="AM663" s="51">
        <v>2.7391743901745085</v>
      </c>
      <c r="AN663" s="51">
        <v>2.7395701338648011</v>
      </c>
      <c r="AO663" s="51">
        <v>2.7249294224905536</v>
      </c>
      <c r="AP663" s="51">
        <v>2.7274619113334393</v>
      </c>
      <c r="AQ663" s="51">
        <v>2.7391743901745085</v>
      </c>
      <c r="AR663" s="67">
        <v>0</v>
      </c>
      <c r="AS663" s="96"/>
      <c r="AT663" s="54">
        <v>3.8749173873798286</v>
      </c>
      <c r="AU663" s="54">
        <v>2.6576930746077303</v>
      </c>
      <c r="AV663" s="55">
        <v>3.8559109364882742</v>
      </c>
      <c r="AW663" s="55">
        <v>2.6576930746077303</v>
      </c>
      <c r="AX663" s="56">
        <v>7.4917387379838551E-2</v>
      </c>
      <c r="AY663" s="56">
        <v>5.7693074607740424E-2</v>
      </c>
      <c r="AZ663" s="56">
        <v>0.13261046198757898</v>
      </c>
      <c r="BA663" s="56">
        <v>1.7224312772098127E-2</v>
      </c>
      <c r="BB663" s="61">
        <v>-214</v>
      </c>
      <c r="BC663" s="57">
        <v>178</v>
      </c>
      <c r="BD663" s="57">
        <v>146</v>
      </c>
      <c r="BE663" s="57">
        <v>111</v>
      </c>
      <c r="BF663" s="95">
        <v>0.68197999100465867</v>
      </c>
      <c r="BG663" s="58">
        <v>0.35950587104149268</v>
      </c>
      <c r="BH663" s="58">
        <v>0.40580796576735567</v>
      </c>
      <c r="BI663" s="58">
        <v>0.47361282349314093</v>
      </c>
      <c r="BJ663" s="57">
        <v>-210</v>
      </c>
      <c r="BK663" s="57">
        <v>175</v>
      </c>
      <c r="BL663" s="57">
        <v>144</v>
      </c>
      <c r="BM663" s="57">
        <v>110</v>
      </c>
      <c r="BN663" s="58">
        <v>0.67758981185505662</v>
      </c>
      <c r="BO663" s="58">
        <v>0.36336385819658568</v>
      </c>
      <c r="BP663" s="58">
        <v>0.4100016479769234</v>
      </c>
      <c r="BQ663" s="58">
        <v>0.47712227837152049</v>
      </c>
      <c r="BR663" s="36">
        <v>2.5</v>
      </c>
      <c r="BS663" s="36">
        <v>4.25</v>
      </c>
      <c r="BT663" s="36">
        <v>0.25507999999999997</v>
      </c>
      <c r="BU663" s="36">
        <v>0.32849</v>
      </c>
      <c r="BV663" s="36">
        <v>0.37133038671534901</v>
      </c>
      <c r="BW663" s="36">
        <v>0.44385999999999998</v>
      </c>
    </row>
    <row r="664" spans="1:75" ht="16.75" customHeight="1" x14ac:dyDescent="0.2">
      <c r="A664" t="s">
        <v>952</v>
      </c>
      <c r="B664">
        <v>2025020301</v>
      </c>
      <c r="C664" s="35">
        <v>45978</v>
      </c>
      <c r="D664" s="45" t="s">
        <v>6</v>
      </c>
      <c r="E664" s="36" t="s">
        <v>42</v>
      </c>
      <c r="F664" s="45">
        <v>1</v>
      </c>
      <c r="G664" s="45">
        <v>1</v>
      </c>
      <c r="H664" s="36" t="s">
        <v>46</v>
      </c>
      <c r="I664" s="36" t="s">
        <v>748</v>
      </c>
      <c r="J664" s="46" t="s">
        <v>154</v>
      </c>
      <c r="K664" s="47">
        <v>3</v>
      </c>
      <c r="L664" s="48">
        <v>0.15</v>
      </c>
      <c r="M664" s="49">
        <v>0.1</v>
      </c>
      <c r="N664" s="36">
        <v>3.5499999999999901</v>
      </c>
      <c r="O664" s="36">
        <v>2.5499999999999901</v>
      </c>
      <c r="P664" s="70">
        <v>3.5499999999999901</v>
      </c>
      <c r="Q664" s="36">
        <v>2.5499999999999901</v>
      </c>
      <c r="R664" s="50">
        <v>3.5125142836782888</v>
      </c>
      <c r="S664" s="50">
        <v>2.7038119860963596</v>
      </c>
      <c r="T664" s="50">
        <v>3.5125142836782888</v>
      </c>
      <c r="U664" s="50">
        <v>2.7038119860963596</v>
      </c>
      <c r="V664" s="50">
        <v>0.95</v>
      </c>
      <c r="W664" s="50">
        <v>0.95302926576458757</v>
      </c>
      <c r="X664" s="50">
        <v>1.0305964498485598</v>
      </c>
      <c r="Y664" s="50">
        <v>0.95099342766268435</v>
      </c>
      <c r="Z664" s="50">
        <v>0.995</v>
      </c>
      <c r="AA664" s="51">
        <v>0.99</v>
      </c>
      <c r="AB664" s="51">
        <v>1.02</v>
      </c>
      <c r="AC664" s="51">
        <v>1</v>
      </c>
      <c r="AD664" s="51">
        <v>1</v>
      </c>
      <c r="AE664" s="51">
        <v>1</v>
      </c>
      <c r="AF664" s="51">
        <v>1</v>
      </c>
      <c r="AG664" s="52">
        <v>1</v>
      </c>
      <c r="AH664" s="52">
        <v>1</v>
      </c>
      <c r="AI664" s="53">
        <v>575</v>
      </c>
      <c r="AJ664" s="53">
        <v>519</v>
      </c>
      <c r="AK664" s="51">
        <v>3.3249881044989094</v>
      </c>
      <c r="AL664" s="51">
        <v>3.3531170313758158</v>
      </c>
      <c r="AM664" s="51">
        <v>2.8122638607682298</v>
      </c>
      <c r="AN664" s="51">
        <v>2.7959960795674488</v>
      </c>
      <c r="AO664" s="51">
        <v>2.71069259630774</v>
      </c>
      <c r="AP664" s="51">
        <v>2.7076326457864606</v>
      </c>
      <c r="AQ664" s="51">
        <v>2.7982025414643887</v>
      </c>
      <c r="AR664" s="67">
        <v>0.05</v>
      </c>
      <c r="AS664" s="96"/>
      <c r="AT664" s="54">
        <v>3.3662931407530068</v>
      </c>
      <c r="AU664" s="54">
        <v>2.6523507785744935</v>
      </c>
      <c r="AV664" s="55">
        <v>3.316293140753007</v>
      </c>
      <c r="AW664" s="55">
        <v>2.7053280107759141</v>
      </c>
      <c r="AX664" s="56">
        <v>-0.18370685924698327</v>
      </c>
      <c r="AY664" s="56">
        <v>0.10235077857450348</v>
      </c>
      <c r="AZ664" s="56">
        <v>-8.1356080672479791E-2</v>
      </c>
      <c r="BA664" s="56">
        <v>-0.28605763782148674</v>
      </c>
      <c r="BB664" s="61">
        <v>-159</v>
      </c>
      <c r="BC664" s="57">
        <v>-129</v>
      </c>
      <c r="BD664" s="57">
        <v>-103</v>
      </c>
      <c r="BE664" s="57">
        <v>123</v>
      </c>
      <c r="BF664" s="95">
        <v>0.61463955687365512</v>
      </c>
      <c r="BG664" s="58">
        <v>0.56281330547264763</v>
      </c>
      <c r="BH664" s="58">
        <v>0.50659080373661192</v>
      </c>
      <c r="BI664" s="58">
        <v>0.44886226699361886</v>
      </c>
      <c r="BJ664" s="57">
        <v>-149</v>
      </c>
      <c r="BK664" s="57">
        <v>-129</v>
      </c>
      <c r="BL664" s="57">
        <v>-103</v>
      </c>
      <c r="BM664" s="57">
        <v>123</v>
      </c>
      <c r="BN664" s="58">
        <v>0.59903843598919226</v>
      </c>
      <c r="BO664" s="58">
        <v>0.56391862153841799</v>
      </c>
      <c r="BP664" s="58">
        <v>0.50738461206993501</v>
      </c>
      <c r="BQ664" s="58">
        <v>0.44915364615077824</v>
      </c>
      <c r="BR664" s="36">
        <v>2.5</v>
      </c>
      <c r="BS664" s="36">
        <v>4.3</v>
      </c>
      <c r="BT664" s="36">
        <v>0.25019999999999998</v>
      </c>
      <c r="BU664" s="36">
        <v>0.31975999999999999</v>
      </c>
      <c r="BV664" s="36">
        <v>0.36201431029797998</v>
      </c>
      <c r="BW664" s="36">
        <v>0.43647999999999998</v>
      </c>
    </row>
    <row r="665" spans="1:75" ht="16.75" customHeight="1" x14ac:dyDescent="0.2">
      <c r="A665" t="s">
        <v>953</v>
      </c>
      <c r="B665">
        <v>2025020301</v>
      </c>
      <c r="C665" s="35">
        <v>45978</v>
      </c>
      <c r="D665" s="45" t="s">
        <v>9</v>
      </c>
      <c r="E665" s="36" t="s">
        <v>7</v>
      </c>
      <c r="F665" s="45">
        <v>1</v>
      </c>
      <c r="G665" s="45">
        <v>1</v>
      </c>
      <c r="H665" s="36" t="s">
        <v>47</v>
      </c>
      <c r="I665" s="36" t="s">
        <v>324</v>
      </c>
      <c r="J665" s="46" t="s">
        <v>148</v>
      </c>
      <c r="K665" s="47">
        <v>3</v>
      </c>
      <c r="L665" s="48">
        <v>0.15</v>
      </c>
      <c r="M665" s="49">
        <v>0.1</v>
      </c>
      <c r="N665" s="36">
        <v>2.5499999999999901</v>
      </c>
      <c r="O665" s="36">
        <v>3.5499999999999901</v>
      </c>
      <c r="P665" s="70">
        <v>2.5499999999999901</v>
      </c>
      <c r="Q665" s="36">
        <v>3.5499999999999901</v>
      </c>
      <c r="R665" s="50">
        <v>2.5547159930363827</v>
      </c>
      <c r="S665" s="50">
        <v>3.4641126331908061</v>
      </c>
      <c r="T665" s="50">
        <v>2.5547159930363827</v>
      </c>
      <c r="U665" s="50">
        <v>3.4641126331908061</v>
      </c>
      <c r="V665" s="50">
        <v>1.048</v>
      </c>
      <c r="W665" s="50">
        <v>1.0491546019013618</v>
      </c>
      <c r="X665" s="50">
        <v>0.93742128692274329</v>
      </c>
      <c r="Y665" s="50">
        <v>1.1083293681663031</v>
      </c>
      <c r="Z665" s="50">
        <v>0.98</v>
      </c>
      <c r="AA665" s="51">
        <v>0.95</v>
      </c>
      <c r="AB665" s="51">
        <v>1.05</v>
      </c>
      <c r="AC665" s="51">
        <v>1</v>
      </c>
      <c r="AD665" s="51">
        <v>1</v>
      </c>
      <c r="AE665" s="51">
        <v>1</v>
      </c>
      <c r="AF665" s="51">
        <v>1</v>
      </c>
      <c r="AG665" s="52">
        <v>1</v>
      </c>
      <c r="AH665" s="52">
        <v>1</v>
      </c>
      <c r="AI665" s="53">
        <v>570</v>
      </c>
      <c r="AJ665" s="53">
        <v>528</v>
      </c>
      <c r="AK665" s="51">
        <v>2.8529802829880531</v>
      </c>
      <c r="AL665" s="51">
        <v>2.8082406394953026</v>
      </c>
      <c r="AM665" s="51">
        <v>3.0917893495456794</v>
      </c>
      <c r="AN665" s="51">
        <v>3.12</v>
      </c>
      <c r="AO665" s="51">
        <v>3.136940921498593</v>
      </c>
      <c r="AP665" s="51">
        <v>3.1756243403528526</v>
      </c>
      <c r="AQ665" s="51">
        <v>3.0299535625547658</v>
      </c>
      <c r="AR665" s="67">
        <v>-0.05</v>
      </c>
      <c r="AS665" s="96"/>
      <c r="AT665" s="54">
        <v>2.6523507785744935</v>
      </c>
      <c r="AU665" s="54">
        <v>3.3662931407530068</v>
      </c>
      <c r="AV665" s="55">
        <v>2.7053280107759141</v>
      </c>
      <c r="AW665" s="55">
        <v>3.316293140753007</v>
      </c>
      <c r="AX665" s="56">
        <v>0.10235077857450348</v>
      </c>
      <c r="AY665" s="56">
        <v>-0.18370685924698327</v>
      </c>
      <c r="AZ665" s="56">
        <v>-8.1356080672479791E-2</v>
      </c>
      <c r="BA665" s="56">
        <v>0.28605763782148674</v>
      </c>
      <c r="BB665" s="61">
        <v>159</v>
      </c>
      <c r="BC665" s="57">
        <v>129</v>
      </c>
      <c r="BD665" s="57">
        <v>103</v>
      </c>
      <c r="BE665" s="57">
        <v>-123</v>
      </c>
      <c r="BF665" s="95">
        <v>0.38536044312634488</v>
      </c>
      <c r="BG665" s="58">
        <v>0.43718669452735232</v>
      </c>
      <c r="BH665" s="58">
        <v>0.49340919626338808</v>
      </c>
      <c r="BI665" s="58">
        <v>0.55113773300638114</v>
      </c>
      <c r="BJ665" s="57">
        <v>149</v>
      </c>
      <c r="BK665" s="57">
        <v>129</v>
      </c>
      <c r="BL665" s="57">
        <v>103</v>
      </c>
      <c r="BM665" s="57">
        <v>-123</v>
      </c>
      <c r="BN665" s="58">
        <v>0.40096156401080774</v>
      </c>
      <c r="BO665" s="58">
        <v>0.43608137846158207</v>
      </c>
      <c r="BP665" s="58">
        <v>0.49261538793006504</v>
      </c>
      <c r="BQ665" s="58">
        <v>0.55084635384922176</v>
      </c>
      <c r="BR665" s="36">
        <v>2.5</v>
      </c>
      <c r="BS665" s="36">
        <v>4.3499999999999996</v>
      </c>
      <c r="BT665" s="36">
        <v>0.24332000000000001</v>
      </c>
      <c r="BU665" s="36">
        <v>0.31613999999999998</v>
      </c>
      <c r="BV665" s="36">
        <v>0.35674467941050297</v>
      </c>
      <c r="BW665" s="36">
        <v>0.42996000000000001</v>
      </c>
    </row>
    <row r="666" spans="1:75" ht="16.75" customHeight="1" x14ac:dyDescent="0.2">
      <c r="A666" t="s">
        <v>954</v>
      </c>
      <c r="B666">
        <v>2025020302</v>
      </c>
      <c r="C666" s="35">
        <v>45978</v>
      </c>
      <c r="D666" s="45" t="s">
        <v>6</v>
      </c>
      <c r="E666" s="36" t="s">
        <v>17</v>
      </c>
      <c r="F666" s="45">
        <v>1</v>
      </c>
      <c r="G666" s="45">
        <v>1</v>
      </c>
      <c r="H666" s="36" t="s">
        <v>46</v>
      </c>
      <c r="I666" s="36" t="s">
        <v>429</v>
      </c>
      <c r="J666" s="46" t="s">
        <v>163</v>
      </c>
      <c r="K666" s="47">
        <v>3</v>
      </c>
      <c r="L666" s="48">
        <v>0.15</v>
      </c>
      <c r="M666" s="49">
        <v>0.1</v>
      </c>
      <c r="N666" s="36">
        <v>3.3999999999999901</v>
      </c>
      <c r="O666" s="36">
        <v>2.8499999999999899</v>
      </c>
      <c r="P666" s="70">
        <v>3.3999999999999901</v>
      </c>
      <c r="Q666" s="36">
        <v>2.8499999999999899</v>
      </c>
      <c r="R666" s="50">
        <v>3.0608970016990202</v>
      </c>
      <c r="S666" s="50">
        <v>2.8960595379970338</v>
      </c>
      <c r="T666" s="50">
        <v>3.0608970016990202</v>
      </c>
      <c r="U666" s="50">
        <v>2.8960595379970338</v>
      </c>
      <c r="V666" s="50">
        <v>0.95</v>
      </c>
      <c r="W666" s="50">
        <v>0.95302926576458757</v>
      </c>
      <c r="X666" s="50">
        <v>1.0987286592354566</v>
      </c>
      <c r="Y666" s="50">
        <v>0.97666524338990557</v>
      </c>
      <c r="Z666" s="50">
        <v>0.98</v>
      </c>
      <c r="AA666" s="51">
        <v>0.98499999999999999</v>
      </c>
      <c r="AB666" s="51">
        <v>1.01</v>
      </c>
      <c r="AC666" s="51">
        <v>1</v>
      </c>
      <c r="AD666" s="51">
        <v>1</v>
      </c>
      <c r="AE666" s="51">
        <v>1</v>
      </c>
      <c r="AF666" s="51">
        <v>1</v>
      </c>
      <c r="AG666" s="52">
        <v>1</v>
      </c>
      <c r="AH666" s="52">
        <v>1</v>
      </c>
      <c r="AI666" s="53">
        <v>574</v>
      </c>
      <c r="AJ666" s="53">
        <v>532</v>
      </c>
      <c r="AK666" s="51">
        <v>3.2</v>
      </c>
      <c r="AL666" s="51">
        <v>3.1</v>
      </c>
      <c r="AM666" s="51">
        <v>2.9918004747112596</v>
      </c>
      <c r="AN666" s="51">
        <v>3.04</v>
      </c>
      <c r="AO666" s="51">
        <v>2.8291556084311882</v>
      </c>
      <c r="AP666" s="51">
        <v>2.8305030192520739</v>
      </c>
      <c r="AQ666" s="51">
        <v>2.9319644652170345</v>
      </c>
      <c r="AR666" s="67">
        <v>0</v>
      </c>
      <c r="AS666" s="96"/>
      <c r="AT666" s="54">
        <v>3.490067109525302</v>
      </c>
      <c r="AU666" s="54">
        <v>2.9703879014223289</v>
      </c>
      <c r="AV666" s="55">
        <v>3.490067109525302</v>
      </c>
      <c r="AW666" s="55">
        <v>2.9736604353142795</v>
      </c>
      <c r="AX666" s="56">
        <v>9.0067109525311828E-2</v>
      </c>
      <c r="AY666" s="56">
        <v>0.12038790142233902</v>
      </c>
      <c r="AZ666" s="56">
        <v>0.21045501094765084</v>
      </c>
      <c r="BA666" s="56">
        <v>-3.0320791897027188E-2</v>
      </c>
      <c r="BB666" s="61">
        <v>-139</v>
      </c>
      <c r="BC666" s="57">
        <v>-171</v>
      </c>
      <c r="BD666" s="57">
        <v>-141</v>
      </c>
      <c r="BE666" s="57">
        <v>-108</v>
      </c>
      <c r="BF666" s="95">
        <v>0.58221957132323543</v>
      </c>
      <c r="BG666" s="58">
        <v>0.63070353104407595</v>
      </c>
      <c r="BH666" s="58">
        <v>0.58425327698077889</v>
      </c>
      <c r="BI666" s="58">
        <v>0.51897790831757407</v>
      </c>
      <c r="BJ666" s="57">
        <v>-139</v>
      </c>
      <c r="BK666" s="57">
        <v>-171</v>
      </c>
      <c r="BL666" s="57">
        <v>-141</v>
      </c>
      <c r="BM666" s="57">
        <v>-108</v>
      </c>
      <c r="BN666" s="58">
        <v>0.5817255776823923</v>
      </c>
      <c r="BO666" s="58">
        <v>0.63127142590929752</v>
      </c>
      <c r="BP666" s="58">
        <v>0.58490009178288138</v>
      </c>
      <c r="BQ666" s="58">
        <v>0.51956194094540098</v>
      </c>
      <c r="BR666" s="36">
        <v>2.5</v>
      </c>
      <c r="BS666" s="36">
        <v>4.4000000000000004</v>
      </c>
      <c r="BT666" s="36">
        <v>0.23882999999999999</v>
      </c>
      <c r="BU666" s="36">
        <v>0.30647000000000002</v>
      </c>
      <c r="BV666" s="36">
        <v>0.34508501294899202</v>
      </c>
      <c r="BW666" s="36">
        <v>0.41837000000000002</v>
      </c>
    </row>
    <row r="667" spans="1:75" ht="16.75" customHeight="1" x14ac:dyDescent="0.2">
      <c r="A667" t="s">
        <v>955</v>
      </c>
      <c r="B667">
        <v>2025020302</v>
      </c>
      <c r="C667" s="35">
        <v>45978</v>
      </c>
      <c r="D667" s="45" t="s">
        <v>9</v>
      </c>
      <c r="E667" s="36" t="s">
        <v>5</v>
      </c>
      <c r="F667" s="45">
        <v>1</v>
      </c>
      <c r="G667" s="45">
        <v>1</v>
      </c>
      <c r="H667" s="36" t="s">
        <v>47</v>
      </c>
      <c r="I667" s="36" t="s">
        <v>920</v>
      </c>
      <c r="J667" s="46" t="s">
        <v>543</v>
      </c>
      <c r="K667" s="47">
        <v>3</v>
      </c>
      <c r="L667" s="48">
        <v>0.15</v>
      </c>
      <c r="M667" s="49">
        <v>0.1</v>
      </c>
      <c r="N667" s="36">
        <v>2.8499999999999899</v>
      </c>
      <c r="O667" s="36">
        <v>3.3999999999999901</v>
      </c>
      <c r="P667" s="70">
        <v>2.8499999999999899</v>
      </c>
      <c r="Q667" s="36">
        <v>3.3999999999999901</v>
      </c>
      <c r="R667" s="50">
        <v>2.7519880808109471</v>
      </c>
      <c r="S667" s="50">
        <v>3.2649338488984316</v>
      </c>
      <c r="T667" s="50">
        <v>2.7519880808109471</v>
      </c>
      <c r="U667" s="50">
        <v>3.2649338488984316</v>
      </c>
      <c r="V667" s="50">
        <v>1.048</v>
      </c>
      <c r="W667" s="50">
        <v>1.0491546019013618</v>
      </c>
      <c r="X667" s="50">
        <v>0.99726682490375318</v>
      </c>
      <c r="Y667" s="50">
        <v>1.0666666666666667</v>
      </c>
      <c r="Z667" s="50">
        <v>1.04</v>
      </c>
      <c r="AA667" s="51">
        <v>0.98</v>
      </c>
      <c r="AB667" s="51">
        <v>1.02</v>
      </c>
      <c r="AC667" s="51">
        <v>1</v>
      </c>
      <c r="AD667" s="51">
        <v>1</v>
      </c>
      <c r="AE667" s="51">
        <v>1</v>
      </c>
      <c r="AF667" s="51">
        <v>1</v>
      </c>
      <c r="AG667" s="52">
        <v>1</v>
      </c>
      <c r="AH667" s="52">
        <v>1</v>
      </c>
      <c r="AI667" s="53">
        <v>572</v>
      </c>
      <c r="AJ667" s="53">
        <v>530</v>
      </c>
      <c r="AK667" s="51">
        <v>2.9299957301697166</v>
      </c>
      <c r="AL667" s="51">
        <v>2.93</v>
      </c>
      <c r="AM667" s="51">
        <v>3.29618597770637</v>
      </c>
      <c r="AN667" s="51">
        <v>3.27</v>
      </c>
      <c r="AO667" s="51">
        <v>3.3651679006132911</v>
      </c>
      <c r="AP667" s="51">
        <v>3.3697223959494527</v>
      </c>
      <c r="AQ667" s="51">
        <v>3.4280334168146251</v>
      </c>
      <c r="AR667" s="67">
        <v>0</v>
      </c>
      <c r="AS667" s="96"/>
      <c r="AT667" s="54">
        <v>2.9703879014223289</v>
      </c>
      <c r="AU667" s="54">
        <v>3.490067109525302</v>
      </c>
      <c r="AV667" s="55">
        <v>2.9736604353142795</v>
      </c>
      <c r="AW667" s="55">
        <v>3.490067109525302</v>
      </c>
      <c r="AX667" s="56">
        <v>0.12038790142233902</v>
      </c>
      <c r="AY667" s="56">
        <v>9.0067109525311828E-2</v>
      </c>
      <c r="AZ667" s="56">
        <v>0.21045501094765084</v>
      </c>
      <c r="BA667" s="56">
        <v>3.0320791897027188E-2</v>
      </c>
      <c r="BB667" s="61">
        <v>139</v>
      </c>
      <c r="BC667" s="57">
        <v>171</v>
      </c>
      <c r="BD667" s="57">
        <v>141</v>
      </c>
      <c r="BE667" s="57">
        <v>108</v>
      </c>
      <c r="BF667" s="95">
        <v>0.41778042867676457</v>
      </c>
      <c r="BG667" s="58">
        <v>0.36929646895592405</v>
      </c>
      <c r="BH667" s="58">
        <v>0.41574672301922111</v>
      </c>
      <c r="BI667" s="58">
        <v>0.48102209168242599</v>
      </c>
      <c r="BJ667" s="57">
        <v>139</v>
      </c>
      <c r="BK667" s="57">
        <v>171</v>
      </c>
      <c r="BL667" s="57">
        <v>141</v>
      </c>
      <c r="BM667" s="57">
        <v>108</v>
      </c>
      <c r="BN667" s="58">
        <v>0.4182744223176077</v>
      </c>
      <c r="BO667" s="58">
        <v>0.36872857409070248</v>
      </c>
      <c r="BP667" s="58">
        <v>0.41509990821711862</v>
      </c>
      <c r="BQ667" s="58">
        <v>0.48043805905459902</v>
      </c>
      <c r="BR667" s="36">
        <v>2.5</v>
      </c>
      <c r="BS667" s="36">
        <v>4.45</v>
      </c>
      <c r="BT667" s="36">
        <v>0.23413</v>
      </c>
      <c r="BU667" s="36">
        <v>0.30141000000000001</v>
      </c>
      <c r="BV667" s="36">
        <v>0.34111202906259502</v>
      </c>
      <c r="BW667" s="36">
        <v>0.4178</v>
      </c>
    </row>
    <row r="668" spans="1:75" ht="16.75" customHeight="1" x14ac:dyDescent="0.2">
      <c r="A668" t="s">
        <v>956</v>
      </c>
      <c r="B668">
        <v>2025020304</v>
      </c>
      <c r="C668" s="35">
        <v>45978</v>
      </c>
      <c r="D668" s="45" t="s">
        <v>6</v>
      </c>
      <c r="E668" s="36" t="s">
        <v>28</v>
      </c>
      <c r="F668" s="45">
        <v>1</v>
      </c>
      <c r="G668" s="45">
        <v>1</v>
      </c>
      <c r="H668" s="36" t="s">
        <v>46</v>
      </c>
      <c r="I668" s="36" t="s">
        <v>314</v>
      </c>
      <c r="J668" s="46" t="s">
        <v>167</v>
      </c>
      <c r="K668" s="47">
        <v>3</v>
      </c>
      <c r="L668" s="48">
        <v>0.15</v>
      </c>
      <c r="M668" s="49">
        <v>0.1</v>
      </c>
      <c r="N668" s="36">
        <v>2.7999999999999901</v>
      </c>
      <c r="O668" s="36">
        <v>2.8499999999999899</v>
      </c>
      <c r="P668" s="70">
        <v>2.7999999999999901</v>
      </c>
      <c r="Q668" s="36">
        <v>2.8499999999999899</v>
      </c>
      <c r="R668" s="50">
        <v>2.9310622092887684</v>
      </c>
      <c r="S668" s="50">
        <v>2.809525458397673</v>
      </c>
      <c r="T668" s="50">
        <v>2.9310622092887684</v>
      </c>
      <c r="U668" s="50">
        <v>2.809525458397673</v>
      </c>
      <c r="V668" s="50">
        <v>0.95</v>
      </c>
      <c r="W668" s="50">
        <v>0.95302926576458757</v>
      </c>
      <c r="X668" s="50">
        <v>0.95888170919712701</v>
      </c>
      <c r="Y668" s="50">
        <v>1.0120684590751943</v>
      </c>
      <c r="Z668" s="50">
        <v>0.96499999999999997</v>
      </c>
      <c r="AA668" s="51">
        <v>0.99</v>
      </c>
      <c r="AB668" s="51">
        <v>1.0149999999999999</v>
      </c>
      <c r="AC668" s="51">
        <v>1</v>
      </c>
      <c r="AD668" s="51">
        <v>1</v>
      </c>
      <c r="AE668" s="51">
        <v>1</v>
      </c>
      <c r="AF668" s="51">
        <v>1</v>
      </c>
      <c r="AG668" s="52">
        <v>1</v>
      </c>
      <c r="AH668" s="52">
        <v>1</v>
      </c>
      <c r="AI668" s="53">
        <v>576</v>
      </c>
      <c r="AJ668" s="53">
        <v>502</v>
      </c>
      <c r="AK668" s="51">
        <v>2.9561478253955515</v>
      </c>
      <c r="AL668" s="51">
        <v>2.9523849829795341</v>
      </c>
      <c r="AM668" s="51">
        <v>2.8170177944546393</v>
      </c>
      <c r="AN668" s="51">
        <v>2.8158939440460942</v>
      </c>
      <c r="AO668" s="51">
        <v>2.7316736555878709</v>
      </c>
      <c r="AP668" s="51">
        <v>2.7286014173527535</v>
      </c>
      <c r="AQ668" s="51">
        <v>2.7184221716487267</v>
      </c>
      <c r="AR668" s="67">
        <v>0</v>
      </c>
      <c r="AS668" s="96"/>
      <c r="AT668" s="54">
        <v>2.786837883464278</v>
      </c>
      <c r="AU668" s="54">
        <v>2.8972722950995355</v>
      </c>
      <c r="AV668" s="55">
        <v>2.786837883464278</v>
      </c>
      <c r="AW668" s="55">
        <v>2.9004642761116384</v>
      </c>
      <c r="AX668" s="56">
        <v>-1.3162116535712087E-2</v>
      </c>
      <c r="AY668" s="56">
        <v>4.7272295099545669E-2</v>
      </c>
      <c r="AZ668" s="56">
        <v>3.4110178563833582E-2</v>
      </c>
      <c r="BA668" s="56">
        <v>-6.0434411635257757E-2</v>
      </c>
      <c r="BB668" s="61">
        <v>109</v>
      </c>
      <c r="BC668" s="57">
        <v>-104</v>
      </c>
      <c r="BD668" s="57">
        <v>124</v>
      </c>
      <c r="BE668" s="57">
        <v>152</v>
      </c>
      <c r="BF668" s="95">
        <v>0.47838115016736893</v>
      </c>
      <c r="BG668" s="58">
        <v>0.50890027358484291</v>
      </c>
      <c r="BH668" s="58">
        <v>0.44670224516773493</v>
      </c>
      <c r="BI668" s="58">
        <v>0.39647923231668325</v>
      </c>
      <c r="BJ668" s="57">
        <v>109</v>
      </c>
      <c r="BK668" s="57">
        <v>-104</v>
      </c>
      <c r="BL668" s="57">
        <v>124</v>
      </c>
      <c r="BM668" s="57">
        <v>152</v>
      </c>
      <c r="BN668" s="58">
        <v>0.47807628429755822</v>
      </c>
      <c r="BO668" s="58">
        <v>0.50933401243320353</v>
      </c>
      <c r="BP668" s="58">
        <v>0.44720897343517241</v>
      </c>
      <c r="BQ668" s="58">
        <v>0.39694059239438273</v>
      </c>
      <c r="BR668" s="36">
        <v>2.5</v>
      </c>
      <c r="BS668" s="36">
        <v>4.5</v>
      </c>
      <c r="BT668" s="36">
        <v>0.22977</v>
      </c>
      <c r="BU668" s="36">
        <v>0.29472999999999999</v>
      </c>
      <c r="BV668" s="36">
        <v>0.33223239246099701</v>
      </c>
      <c r="BW668" s="36">
        <v>0.40760999999999997</v>
      </c>
    </row>
    <row r="669" spans="1:75" ht="16.75" customHeight="1" x14ac:dyDescent="0.2">
      <c r="A669" t="s">
        <v>957</v>
      </c>
      <c r="B669">
        <v>2025020304</v>
      </c>
      <c r="C669" s="35">
        <v>45978</v>
      </c>
      <c r="D669" s="45" t="s">
        <v>9</v>
      </c>
      <c r="E669" s="36" t="s">
        <v>49</v>
      </c>
      <c r="F669" s="45">
        <v>1</v>
      </c>
      <c r="G669" s="45">
        <v>1</v>
      </c>
      <c r="H669" s="36" t="s">
        <v>47</v>
      </c>
      <c r="I669" s="36" t="s">
        <v>378</v>
      </c>
      <c r="J669" s="46" t="s">
        <v>198</v>
      </c>
      <c r="K669" s="47">
        <v>3</v>
      </c>
      <c r="L669" s="48">
        <v>0.15</v>
      </c>
      <c r="M669" s="49">
        <v>0.1</v>
      </c>
      <c r="N669" s="36">
        <v>2.8499999999999899</v>
      </c>
      <c r="O669" s="36">
        <v>2.7999999999999901</v>
      </c>
      <c r="P669" s="70">
        <v>2.8499999999999899</v>
      </c>
      <c r="Q669" s="36">
        <v>2.7999999999999901</v>
      </c>
      <c r="R669" s="50">
        <v>2.9535455900620176</v>
      </c>
      <c r="S669" s="50">
        <v>2.9098550567508394</v>
      </c>
      <c r="T669" s="50">
        <v>2.9535455900620176</v>
      </c>
      <c r="U669" s="50">
        <v>2.9098550567508394</v>
      </c>
      <c r="V669" s="50">
        <v>1.048</v>
      </c>
      <c r="W669" s="50">
        <v>1.0491546019013618</v>
      </c>
      <c r="X669" s="50">
        <v>0.93900593148487976</v>
      </c>
      <c r="Y669" s="50">
        <v>0.98538260846518388</v>
      </c>
      <c r="Z669" s="50">
        <v>1.0349999999999999</v>
      </c>
      <c r="AA669" s="51">
        <v>0.99</v>
      </c>
      <c r="AB669" s="51">
        <v>1.01</v>
      </c>
      <c r="AC669" s="51">
        <v>1</v>
      </c>
      <c r="AD669" s="51">
        <v>1</v>
      </c>
      <c r="AE669" s="51">
        <v>1</v>
      </c>
      <c r="AF669" s="51">
        <v>1</v>
      </c>
      <c r="AG669" s="52">
        <v>1</v>
      </c>
      <c r="AH669" s="52">
        <v>1</v>
      </c>
      <c r="AI669" s="53">
        <v>579</v>
      </c>
      <c r="AJ669" s="53">
        <v>402</v>
      </c>
      <c r="AK669" s="51">
        <v>3.0362053772255826</v>
      </c>
      <c r="AL669" s="51">
        <v>3.0238064091510477</v>
      </c>
      <c r="AM669" s="51">
        <v>2.8766451275913809</v>
      </c>
      <c r="AN669" s="51">
        <v>2.8816266169653</v>
      </c>
      <c r="AO669" s="51">
        <v>2.9809722141997699</v>
      </c>
      <c r="AP669" s="51">
        <v>2.9855813796303718</v>
      </c>
      <c r="AQ669" s="51">
        <v>2.9773277070570789</v>
      </c>
      <c r="AR669" s="67">
        <v>0</v>
      </c>
      <c r="AS669" s="96"/>
      <c r="AT669" s="54">
        <v>2.8972722950995355</v>
      </c>
      <c r="AU669" s="54">
        <v>2.786837883464278</v>
      </c>
      <c r="AV669" s="55">
        <v>2.9004642761116384</v>
      </c>
      <c r="AW669" s="55">
        <v>2.786837883464278</v>
      </c>
      <c r="AX669" s="56">
        <v>4.7272295099545669E-2</v>
      </c>
      <c r="AY669" s="56">
        <v>-1.3162116535712087E-2</v>
      </c>
      <c r="AZ669" s="56">
        <v>3.4110178563833582E-2</v>
      </c>
      <c r="BA669" s="56">
        <v>6.0434411635257757E-2</v>
      </c>
      <c r="BB669" s="61">
        <v>-109</v>
      </c>
      <c r="BC669" s="57">
        <v>104</v>
      </c>
      <c r="BD669" s="57">
        <v>-124</v>
      </c>
      <c r="BE669" s="57">
        <v>-152</v>
      </c>
      <c r="BF669" s="95">
        <v>0.52161884983263107</v>
      </c>
      <c r="BG669" s="58">
        <v>0.49109972641515709</v>
      </c>
      <c r="BH669" s="58">
        <v>0.55329775483226507</v>
      </c>
      <c r="BI669" s="58">
        <v>0.60352076768331675</v>
      </c>
      <c r="BJ669" s="57">
        <v>-109</v>
      </c>
      <c r="BK669" s="57">
        <v>104</v>
      </c>
      <c r="BL669" s="57">
        <v>-124</v>
      </c>
      <c r="BM669" s="57">
        <v>-152</v>
      </c>
      <c r="BN669" s="58">
        <v>0.52192371570244178</v>
      </c>
      <c r="BO669" s="58">
        <v>0.49066598756679641</v>
      </c>
      <c r="BP669" s="58">
        <v>0.55279102656482759</v>
      </c>
      <c r="BQ669" s="58">
        <v>0.60305940760561727</v>
      </c>
      <c r="BR669" s="36">
        <v>2.5</v>
      </c>
      <c r="BS669" s="36">
        <v>4.55</v>
      </c>
      <c r="BT669" s="36">
        <v>0.22525000000000001</v>
      </c>
      <c r="BU669" s="36">
        <v>0.28860999999999998</v>
      </c>
      <c r="BV669" s="36">
        <v>0.324916128160673</v>
      </c>
      <c r="BW669" s="36">
        <v>0.40034999999999998</v>
      </c>
    </row>
    <row r="670" spans="1:75" ht="16.75" customHeight="1" x14ac:dyDescent="0.2">
      <c r="A670" t="s">
        <v>958</v>
      </c>
      <c r="B670">
        <v>2025020303</v>
      </c>
      <c r="C670" s="35">
        <v>45978</v>
      </c>
      <c r="D670" s="45" t="s">
        <v>6</v>
      </c>
      <c r="E670" s="36" t="s">
        <v>23</v>
      </c>
      <c r="F670" s="45">
        <v>0</v>
      </c>
      <c r="G670" s="45">
        <v>1</v>
      </c>
      <c r="H670" s="36" t="s">
        <v>26</v>
      </c>
      <c r="I670" s="36" t="s">
        <v>959</v>
      </c>
      <c r="J670" s="46" t="s">
        <v>767</v>
      </c>
      <c r="K670" s="47">
        <v>3</v>
      </c>
      <c r="L670" s="48">
        <v>0.15</v>
      </c>
      <c r="M670" s="49">
        <v>0.1</v>
      </c>
      <c r="N670" s="36">
        <v>2.2499999999999898</v>
      </c>
      <c r="O670" s="36">
        <v>3.5999999999999899</v>
      </c>
      <c r="P670" s="70">
        <v>2.2499999999999898</v>
      </c>
      <c r="Q670" s="36">
        <v>3.5999999999999899</v>
      </c>
      <c r="R670" s="50">
        <v>2.6571029460098847</v>
      </c>
      <c r="S670" s="50">
        <v>3.2395887898410343</v>
      </c>
      <c r="T670" s="50">
        <v>2.6571029460098847</v>
      </c>
      <c r="U670" s="50">
        <v>3.2395887898410343</v>
      </c>
      <c r="V670" s="50">
        <v>0.95</v>
      </c>
      <c r="W670" s="50">
        <v>0.92554174501717079</v>
      </c>
      <c r="X670" s="50">
        <v>0.91964565067748738</v>
      </c>
      <c r="Y670" s="50">
        <v>0.99675605382907717</v>
      </c>
      <c r="Z670" s="50">
        <v>1.05</v>
      </c>
      <c r="AA670" s="51">
        <v>0.98499999999999999</v>
      </c>
      <c r="AB670" s="51">
        <v>1.0149999999999999</v>
      </c>
      <c r="AC670" s="51">
        <v>1</v>
      </c>
      <c r="AD670" s="51">
        <v>1</v>
      </c>
      <c r="AE670" s="51">
        <v>1</v>
      </c>
      <c r="AF670" s="51">
        <v>1</v>
      </c>
      <c r="AG670" s="52">
        <v>1</v>
      </c>
      <c r="AH670" s="52">
        <v>1</v>
      </c>
      <c r="AI670" s="53">
        <v>594</v>
      </c>
      <c r="AJ670" s="53">
        <v>0</v>
      </c>
      <c r="AK670" s="51">
        <v>2.8571055046608005</v>
      </c>
      <c r="AL670" s="51">
        <v>2.827105120863163</v>
      </c>
      <c r="AM670" s="51">
        <v>3.1895232052012061</v>
      </c>
      <c r="AN670" s="51">
        <v>3.1970330428971803</v>
      </c>
      <c r="AO670" s="51">
        <v>3.0833552458585332</v>
      </c>
      <c r="AP670" s="51">
        <v>3.1310871933797157</v>
      </c>
      <c r="AQ670" s="51">
        <v>3.3489993654612666</v>
      </c>
      <c r="AR670" s="67">
        <v>0</v>
      </c>
      <c r="AS670" s="96"/>
      <c r="AT670" s="54">
        <v>2.4460438551793051</v>
      </c>
      <c r="AU670" s="54">
        <v>3.5220416158656254</v>
      </c>
      <c r="AV670" s="55">
        <v>2.4460438551793051</v>
      </c>
      <c r="AW670" s="55">
        <v>3.5975299792221649</v>
      </c>
      <c r="AX670" s="56">
        <v>0.19604385517931533</v>
      </c>
      <c r="AY670" s="56">
        <v>-7.7958384134364511E-2</v>
      </c>
      <c r="AZ670" s="56">
        <v>0.11808547104495082</v>
      </c>
      <c r="BA670" s="56">
        <v>0.27400223931367984</v>
      </c>
      <c r="BB670" s="61">
        <v>201</v>
      </c>
      <c r="BC670" s="57">
        <v>-124</v>
      </c>
      <c r="BD670" s="57">
        <v>102</v>
      </c>
      <c r="BE670" s="57">
        <v>129</v>
      </c>
      <c r="BF670" s="95">
        <v>0.33223181098296339</v>
      </c>
      <c r="BG670" s="58">
        <v>0.55381589940279841</v>
      </c>
      <c r="BH670" s="58">
        <v>0.49409465150337195</v>
      </c>
      <c r="BI670" s="58">
        <v>0.43577017914710447</v>
      </c>
      <c r="BJ670" s="57">
        <v>207</v>
      </c>
      <c r="BK670" s="57">
        <v>-131</v>
      </c>
      <c r="BL670" s="57">
        <v>-104</v>
      </c>
      <c r="BM670" s="57">
        <v>123</v>
      </c>
      <c r="BN670" s="58">
        <v>0.32594899540140199</v>
      </c>
      <c r="BO670" s="58">
        <v>0.5668915660263858</v>
      </c>
      <c r="BP670" s="58">
        <v>0.50895009044197492</v>
      </c>
      <c r="BQ670" s="58">
        <v>0.44889906850688577</v>
      </c>
      <c r="BR670" s="36">
        <v>2.5</v>
      </c>
      <c r="BS670" s="36">
        <v>4.5999999999999996</v>
      </c>
      <c r="BT670" s="36">
        <v>0.22122</v>
      </c>
      <c r="BU670" s="36">
        <v>0.28378999999999999</v>
      </c>
      <c r="BV670" s="36">
        <v>0.31914486853647001</v>
      </c>
      <c r="BW670" s="36">
        <v>0.39456999999999998</v>
      </c>
    </row>
    <row r="671" spans="1:75" ht="16.75" customHeight="1" x14ac:dyDescent="0.2">
      <c r="A671" t="s">
        <v>960</v>
      </c>
      <c r="B671">
        <v>2025020303</v>
      </c>
      <c r="C671" s="35">
        <v>45978</v>
      </c>
      <c r="D671" s="45" t="s">
        <v>9</v>
      </c>
      <c r="E671" s="36" t="s">
        <v>10</v>
      </c>
      <c r="F671" s="45">
        <v>1</v>
      </c>
      <c r="G671" s="45">
        <v>0</v>
      </c>
      <c r="H671" s="36" t="s">
        <v>27</v>
      </c>
      <c r="I671" s="36" t="s">
        <v>340</v>
      </c>
      <c r="J671" s="46" t="s">
        <v>165</v>
      </c>
      <c r="K671" s="47">
        <v>3</v>
      </c>
      <c r="L671" s="48">
        <v>0.15</v>
      </c>
      <c r="M671" s="49">
        <v>0.1</v>
      </c>
      <c r="N671" s="36">
        <v>3.5999999999999899</v>
      </c>
      <c r="O671" s="36">
        <v>2.2499999999999898</v>
      </c>
      <c r="P671" s="70">
        <v>3.5999999999999899</v>
      </c>
      <c r="Q671" s="36">
        <v>2.2499999999999898</v>
      </c>
      <c r="R671" s="50">
        <v>2.9623980311749118</v>
      </c>
      <c r="S671" s="50">
        <v>2.6309283588997592</v>
      </c>
      <c r="T671" s="50">
        <v>2.9623980311749118</v>
      </c>
      <c r="U671" s="50">
        <v>2.6309283588997592</v>
      </c>
      <c r="V671" s="50">
        <v>1.05</v>
      </c>
      <c r="W671" s="50">
        <v>1.0725047827848808</v>
      </c>
      <c r="X671" s="50">
        <v>1.0631744017337355</v>
      </c>
      <c r="Y671" s="50">
        <v>0.9523685015536002</v>
      </c>
      <c r="Z671" s="50">
        <v>0.98499999999999999</v>
      </c>
      <c r="AA671" s="51">
        <v>0.99</v>
      </c>
      <c r="AB671" s="51">
        <v>1.01</v>
      </c>
      <c r="AC671" s="51">
        <v>1</v>
      </c>
      <c r="AD671" s="51">
        <v>1</v>
      </c>
      <c r="AE671" s="51">
        <v>1</v>
      </c>
      <c r="AF671" s="51">
        <v>1</v>
      </c>
      <c r="AG671" s="52">
        <v>1</v>
      </c>
      <c r="AH671" s="52">
        <v>1</v>
      </c>
      <c r="AI671" s="53">
        <v>567</v>
      </c>
      <c r="AJ671" s="53">
        <v>525</v>
      </c>
      <c r="AK671" s="51">
        <v>2.9902681614872315</v>
      </c>
      <c r="AL671" s="51">
        <v>2.9860876419403835</v>
      </c>
      <c r="AM671" s="51">
        <v>2.758936952032462</v>
      </c>
      <c r="AN671" s="51">
        <v>2.76</v>
      </c>
      <c r="AO671" s="51">
        <v>2.6868435022047672</v>
      </c>
      <c r="AP671" s="51">
        <v>2.6725366419014915</v>
      </c>
      <c r="AQ671" s="51">
        <v>2.7175528977519749</v>
      </c>
      <c r="AR671" s="67">
        <v>0</v>
      </c>
      <c r="AS671" s="96"/>
      <c r="AT671" s="54">
        <v>3.5220416158656254</v>
      </c>
      <c r="AU671" s="54">
        <v>2.4460438551793051</v>
      </c>
      <c r="AV671" s="55">
        <v>3.5975299792221649</v>
      </c>
      <c r="AW671" s="55">
        <v>2.4460438551793051</v>
      </c>
      <c r="AX671" s="56">
        <v>-7.7958384134364511E-2</v>
      </c>
      <c r="AY671" s="56">
        <v>0.19604385517931533</v>
      </c>
      <c r="AZ671" s="56">
        <v>0.11808547104495082</v>
      </c>
      <c r="BA671" s="56">
        <v>-0.27400223931367984</v>
      </c>
      <c r="BB671" s="61">
        <v>-201</v>
      </c>
      <c r="BC671" s="57">
        <v>124</v>
      </c>
      <c r="BD671" s="57">
        <v>-102</v>
      </c>
      <c r="BE671" s="57">
        <v>-129</v>
      </c>
      <c r="BF671" s="95">
        <v>0.66776818901703661</v>
      </c>
      <c r="BG671" s="58">
        <v>0.44618410059720159</v>
      </c>
      <c r="BH671" s="58">
        <v>0.50590534849662805</v>
      </c>
      <c r="BI671" s="58">
        <v>0.56422982085289553</v>
      </c>
      <c r="BJ671" s="57">
        <v>-207</v>
      </c>
      <c r="BK671" s="57">
        <v>131</v>
      </c>
      <c r="BL671" s="57">
        <v>104</v>
      </c>
      <c r="BM671" s="57">
        <v>-123</v>
      </c>
      <c r="BN671" s="58">
        <v>0.67405100459859801</v>
      </c>
      <c r="BO671" s="58">
        <v>0.43310843397361415</v>
      </c>
      <c r="BP671" s="58">
        <v>0.49104990955802508</v>
      </c>
      <c r="BQ671" s="58">
        <v>0.55110093149311423</v>
      </c>
      <c r="BR671" s="36">
        <v>2.5</v>
      </c>
      <c r="BS671" s="36">
        <v>4.6500000000000004</v>
      </c>
      <c r="BT671" s="36">
        <v>0.21712999999999999</v>
      </c>
      <c r="BU671" s="36">
        <v>0.27990999999999999</v>
      </c>
      <c r="BV671" s="36">
        <v>0.31439257794950098</v>
      </c>
      <c r="BW671" s="36">
        <v>0.38958999999999999</v>
      </c>
    </row>
    <row r="672" spans="1:75" ht="16.75" customHeight="1" x14ac:dyDescent="0.2">
      <c r="A672" t="s">
        <v>961</v>
      </c>
      <c r="B672">
        <v>2025020305</v>
      </c>
      <c r="C672" s="35">
        <v>45978</v>
      </c>
      <c r="D672" s="45" t="s">
        <v>6</v>
      </c>
      <c r="E672" s="36" t="s">
        <v>19</v>
      </c>
      <c r="F672" s="45">
        <v>1</v>
      </c>
      <c r="G672" s="45">
        <v>1</v>
      </c>
      <c r="H672" s="36" t="s">
        <v>46</v>
      </c>
      <c r="I672" s="36" t="s">
        <v>468</v>
      </c>
      <c r="J672" s="46" t="s">
        <v>171</v>
      </c>
      <c r="K672" s="47">
        <v>3</v>
      </c>
      <c r="L672" s="48">
        <v>0.15</v>
      </c>
      <c r="M672" s="49">
        <v>0.1</v>
      </c>
      <c r="N672" s="36">
        <v>2.94999999999999</v>
      </c>
      <c r="O672" s="36">
        <v>3.2499999999999898</v>
      </c>
      <c r="P672" s="70">
        <v>2.94999999999999</v>
      </c>
      <c r="Q672" s="36">
        <v>3.2499999999999898</v>
      </c>
      <c r="R672" s="50">
        <v>2.8876689729166083</v>
      </c>
      <c r="S672" s="50">
        <v>3.1182503993770747</v>
      </c>
      <c r="T672" s="50">
        <v>2.8876689729166083</v>
      </c>
      <c r="U672" s="50">
        <v>3.1182503993770747</v>
      </c>
      <c r="V672" s="50">
        <v>0.95</v>
      </c>
      <c r="W672" s="50">
        <v>0.95302926576458757</v>
      </c>
      <c r="X672" s="50">
        <v>1.0827624288561728</v>
      </c>
      <c r="Y672" s="50">
        <v>1.0135904155449686</v>
      </c>
      <c r="Z672" s="50">
        <v>0.99</v>
      </c>
      <c r="AA672" s="51">
        <v>0.98</v>
      </c>
      <c r="AB672" s="51">
        <v>1.02</v>
      </c>
      <c r="AC672" s="51">
        <v>1</v>
      </c>
      <c r="AD672" s="51">
        <v>1</v>
      </c>
      <c r="AE672" s="51">
        <v>1</v>
      </c>
      <c r="AF672" s="51">
        <v>1</v>
      </c>
      <c r="AG672" s="52">
        <v>1</v>
      </c>
      <c r="AH672" s="52">
        <v>1</v>
      </c>
      <c r="AI672" s="53">
        <v>571</v>
      </c>
      <c r="AJ672" s="53">
        <v>501</v>
      </c>
      <c r="AK672" s="51">
        <v>2.9111862612514328</v>
      </c>
      <c r="AL672" s="51">
        <v>2.9076586680012086</v>
      </c>
      <c r="AM672" s="51">
        <v>2.9861670054251834</v>
      </c>
      <c r="AN672" s="51">
        <v>3.0059795145179669</v>
      </c>
      <c r="AO672" s="51">
        <v>3.0275404179150365</v>
      </c>
      <c r="AP672" s="51">
        <v>3.0364695395352763</v>
      </c>
      <c r="AQ672" s="51">
        <v>2.9563053353709314</v>
      </c>
      <c r="AR672" s="67">
        <v>0</v>
      </c>
      <c r="AS672" s="96"/>
      <c r="AT672" s="54">
        <v>2.9052803465694703</v>
      </c>
      <c r="AU672" s="54">
        <v>3.1710890019876112</v>
      </c>
      <c r="AV672" s="55">
        <v>2.9052803465694703</v>
      </c>
      <c r="AW672" s="55">
        <v>3.1745826521699416</v>
      </c>
      <c r="AX672" s="56">
        <v>-4.4719653430519646E-2</v>
      </c>
      <c r="AY672" s="56">
        <v>-7.8910998012378553E-2</v>
      </c>
      <c r="AZ672" s="56">
        <v>-0.1236306514428982</v>
      </c>
      <c r="BA672" s="56">
        <v>3.4191344581858907E-2</v>
      </c>
      <c r="BB672" s="61">
        <v>120</v>
      </c>
      <c r="BC672" s="57">
        <v>-134</v>
      </c>
      <c r="BD672" s="57">
        <v>-107</v>
      </c>
      <c r="BE672" s="57">
        <v>118</v>
      </c>
      <c r="BF672" s="95">
        <v>0.45372254141961194</v>
      </c>
      <c r="BG672" s="58">
        <v>0.57257295246909234</v>
      </c>
      <c r="BH672" s="58">
        <v>0.51779116680983017</v>
      </c>
      <c r="BI672" s="58">
        <v>0.45896912401052103</v>
      </c>
      <c r="BJ672" s="57">
        <v>121</v>
      </c>
      <c r="BK672" s="57">
        <v>-134</v>
      </c>
      <c r="BL672" s="57">
        <v>-108</v>
      </c>
      <c r="BM672" s="57">
        <v>118</v>
      </c>
      <c r="BN672" s="58">
        <v>0.45300788171216627</v>
      </c>
      <c r="BO672" s="58">
        <v>0.5731216202554954</v>
      </c>
      <c r="BP672" s="58">
        <v>0.51840365289863999</v>
      </c>
      <c r="BQ672" s="58">
        <v>0.45950594989744376</v>
      </c>
      <c r="BR672" s="36">
        <v>2.5</v>
      </c>
      <c r="BS672" s="36">
        <v>4.7</v>
      </c>
      <c r="BT672" s="36">
        <v>0.21135999999999999</v>
      </c>
      <c r="BU672" s="36">
        <v>0.27265</v>
      </c>
      <c r="BV672" s="36">
        <v>0.30577798712513699</v>
      </c>
      <c r="BW672" s="36">
        <v>0.38099</v>
      </c>
    </row>
    <row r="673" spans="1:75" ht="16.75" customHeight="1" x14ac:dyDescent="0.2">
      <c r="A673" t="s">
        <v>962</v>
      </c>
      <c r="B673">
        <v>2025020305</v>
      </c>
      <c r="C673" s="35">
        <v>45978</v>
      </c>
      <c r="D673" s="45" t="s">
        <v>9</v>
      </c>
      <c r="E673" s="36" t="s">
        <v>32</v>
      </c>
      <c r="F673" s="45">
        <v>1</v>
      </c>
      <c r="G673" s="45">
        <v>1</v>
      </c>
      <c r="H673" s="36" t="s">
        <v>47</v>
      </c>
      <c r="I673" s="36" t="s">
        <v>417</v>
      </c>
      <c r="J673" s="46" t="s">
        <v>227</v>
      </c>
      <c r="K673" s="47">
        <v>3</v>
      </c>
      <c r="L673" s="48">
        <v>0.15</v>
      </c>
      <c r="M673" s="49">
        <v>0.1</v>
      </c>
      <c r="N673" s="36">
        <v>3.2499999999999898</v>
      </c>
      <c r="O673" s="36">
        <v>2.94999999999999</v>
      </c>
      <c r="P673" s="70">
        <v>3.2499999999999898</v>
      </c>
      <c r="Q673" s="36">
        <v>2.94999999999999</v>
      </c>
      <c r="R673" s="50">
        <v>3.081879591120515</v>
      </c>
      <c r="S673" s="50">
        <v>3.2878028695069341</v>
      </c>
      <c r="T673" s="50">
        <v>3.081879591120515</v>
      </c>
      <c r="U673" s="50">
        <v>3.2878028695069341</v>
      </c>
      <c r="V673" s="50">
        <v>1.048</v>
      </c>
      <c r="W673" s="50">
        <v>1.0491546019013618</v>
      </c>
      <c r="X673" s="50">
        <v>0.99538900180839451</v>
      </c>
      <c r="Y673" s="50">
        <v>0.97039542041714422</v>
      </c>
      <c r="Z673" s="50">
        <v>0.99</v>
      </c>
      <c r="AA673" s="51">
        <v>0.99</v>
      </c>
      <c r="AB673" s="51">
        <v>1</v>
      </c>
      <c r="AC673" s="51">
        <v>1</v>
      </c>
      <c r="AD673" s="51">
        <v>1</v>
      </c>
      <c r="AE673" s="51">
        <v>1</v>
      </c>
      <c r="AF673" s="51">
        <v>1</v>
      </c>
      <c r="AG673" s="52">
        <v>1</v>
      </c>
      <c r="AH673" s="52">
        <v>1</v>
      </c>
      <c r="AI673" s="53">
        <v>581</v>
      </c>
      <c r="AJ673" s="53">
        <v>539</v>
      </c>
      <c r="AK673" s="51">
        <v>3.0407712466349062</v>
      </c>
      <c r="AL673" s="51">
        <v>3.0469374983077477</v>
      </c>
      <c r="AM673" s="51">
        <v>3.2482872865685186</v>
      </c>
      <c r="AN673" s="51">
        <v>3.2542146240092809</v>
      </c>
      <c r="AO673" s="51">
        <v>3.2320968407572819</v>
      </c>
      <c r="AP673" s="51">
        <v>3.2355210407654691</v>
      </c>
      <c r="AQ673" s="51">
        <v>3.2158044137028332</v>
      </c>
      <c r="AR673" s="67">
        <v>0</v>
      </c>
      <c r="AS673" s="96"/>
      <c r="AT673" s="54">
        <v>3.1710890019876112</v>
      </c>
      <c r="AU673" s="54">
        <v>2.9052803465694703</v>
      </c>
      <c r="AV673" s="55">
        <v>3.1745826521699416</v>
      </c>
      <c r="AW673" s="55">
        <v>2.9052803465694703</v>
      </c>
      <c r="AX673" s="56">
        <v>-7.8910998012378553E-2</v>
      </c>
      <c r="AY673" s="56">
        <v>-4.4719653430519646E-2</v>
      </c>
      <c r="AZ673" s="56">
        <v>-0.1236306514428982</v>
      </c>
      <c r="BA673" s="56">
        <v>-3.4191344581858907E-2</v>
      </c>
      <c r="BB673" s="61">
        <v>-120</v>
      </c>
      <c r="BC673" s="57">
        <v>134</v>
      </c>
      <c r="BD673" s="57">
        <v>107</v>
      </c>
      <c r="BE673" s="57">
        <v>-118</v>
      </c>
      <c r="BF673" s="95">
        <v>0.54627745858038801</v>
      </c>
      <c r="BG673" s="58">
        <v>0.42742704753090766</v>
      </c>
      <c r="BH673" s="58">
        <v>0.48220883319016983</v>
      </c>
      <c r="BI673" s="58">
        <v>0.54103087598947897</v>
      </c>
      <c r="BJ673" s="57">
        <v>-121</v>
      </c>
      <c r="BK673" s="57">
        <v>134</v>
      </c>
      <c r="BL673" s="57">
        <v>108</v>
      </c>
      <c r="BM673" s="57">
        <v>-118</v>
      </c>
      <c r="BN673" s="58">
        <v>0.54699211828783367</v>
      </c>
      <c r="BO673" s="58">
        <v>0.42687837974450465</v>
      </c>
      <c r="BP673" s="58">
        <v>0.48159634710135996</v>
      </c>
      <c r="BQ673" s="58">
        <v>0.54049405010255624</v>
      </c>
      <c r="BR673" s="36">
        <v>2.5</v>
      </c>
      <c r="BS673" s="36">
        <v>4.75</v>
      </c>
      <c r="BT673" s="36">
        <v>0.20657</v>
      </c>
      <c r="BU673" s="36">
        <v>0.26590999999999998</v>
      </c>
      <c r="BV673" s="36">
        <v>0.29866454011433902</v>
      </c>
      <c r="BW673" s="36">
        <v>0.37558000000000002</v>
      </c>
    </row>
    <row r="674" spans="1:75" ht="16.75" customHeight="1" x14ac:dyDescent="0.2">
      <c r="A674" t="s">
        <v>963</v>
      </c>
      <c r="B674">
        <v>2025020306</v>
      </c>
      <c r="C674" s="35">
        <v>45978</v>
      </c>
      <c r="D674" s="45" t="s">
        <v>6</v>
      </c>
      <c r="E674" s="36" t="s">
        <v>15</v>
      </c>
      <c r="F674" s="45">
        <v>2</v>
      </c>
      <c r="G674" s="45">
        <v>1</v>
      </c>
      <c r="H674" s="36" t="s">
        <v>44</v>
      </c>
      <c r="I674" s="36" t="s">
        <v>358</v>
      </c>
      <c r="J674" s="46" t="s">
        <v>191</v>
      </c>
      <c r="K674" s="47">
        <v>3</v>
      </c>
      <c r="L674" s="48">
        <v>0.15</v>
      </c>
      <c r="M674" s="49">
        <v>0.1</v>
      </c>
      <c r="N674" s="36">
        <v>3.0999999999999899</v>
      </c>
      <c r="O674" s="36">
        <v>2.9999999999999898</v>
      </c>
      <c r="P674" s="70">
        <v>3.0999999999999899</v>
      </c>
      <c r="Q674" s="36">
        <v>2.9999999999999898</v>
      </c>
      <c r="R674" s="50">
        <v>3.0333439437590304</v>
      </c>
      <c r="S674" s="50">
        <v>2.7690382254542159</v>
      </c>
      <c r="T674" s="50">
        <v>3.0333439437590304</v>
      </c>
      <c r="U674" s="50">
        <v>2.7690382254542159</v>
      </c>
      <c r="V674" s="50">
        <v>0.96</v>
      </c>
      <c r="W674" s="50">
        <v>0.96305398776725637</v>
      </c>
      <c r="X674" s="50">
        <v>1.0831691821499836</v>
      </c>
      <c r="Y674" s="50">
        <v>1.0865570299121319</v>
      </c>
      <c r="Z674" s="50">
        <v>0.98</v>
      </c>
      <c r="AA674" s="51">
        <v>1</v>
      </c>
      <c r="AB674" s="51">
        <v>1</v>
      </c>
      <c r="AC674" s="51">
        <v>1</v>
      </c>
      <c r="AD674" s="51">
        <v>1</v>
      </c>
      <c r="AE674" s="51">
        <v>1</v>
      </c>
      <c r="AF674" s="51">
        <v>1</v>
      </c>
      <c r="AG674" s="52">
        <v>1</v>
      </c>
      <c r="AH674" s="52">
        <v>1</v>
      </c>
      <c r="AI674" s="53">
        <v>565</v>
      </c>
      <c r="AJ674" s="53">
        <v>523</v>
      </c>
      <c r="AK674" s="51">
        <v>3.1071709999893216</v>
      </c>
      <c r="AL674" s="51">
        <v>3.0960969415547779</v>
      </c>
      <c r="AM674" s="51">
        <v>2.9373213178127728</v>
      </c>
      <c r="AN674" s="51">
        <v>2.9120788539589895</v>
      </c>
      <c r="AO674" s="51">
        <v>2.8772900471193479</v>
      </c>
      <c r="AP674" s="51">
        <v>2.8527451591932156</v>
      </c>
      <c r="AQ674" s="51">
        <v>2.8785748914565175</v>
      </c>
      <c r="AR674" s="67">
        <v>0</v>
      </c>
      <c r="AS674" s="96"/>
      <c r="AT674" s="54">
        <v>3.1653795416449446</v>
      </c>
      <c r="AU674" s="54">
        <v>3.1886484388426122</v>
      </c>
      <c r="AV674" s="55">
        <v>3.1653795416449446</v>
      </c>
      <c r="AW674" s="55">
        <v>3.1823193599982997</v>
      </c>
      <c r="AX674" s="56">
        <v>6.5379541644954742E-2</v>
      </c>
      <c r="AY674" s="56">
        <v>0.18864843884262239</v>
      </c>
      <c r="AZ674" s="56">
        <v>0.25402798048757713</v>
      </c>
      <c r="BA674" s="56">
        <v>-0.12326889719766765</v>
      </c>
      <c r="BB674" s="61">
        <v>104</v>
      </c>
      <c r="BC674" s="57">
        <v>-161</v>
      </c>
      <c r="BD674" s="57">
        <v>-132</v>
      </c>
      <c r="BE674" s="57">
        <v>-102</v>
      </c>
      <c r="BF674" s="95">
        <v>0.49073378174090843</v>
      </c>
      <c r="BG674" s="58">
        <v>0.61694830626076902</v>
      </c>
      <c r="BH674" s="58">
        <v>0.5691638319371275</v>
      </c>
      <c r="BI674" s="58">
        <v>0.50603545274545259</v>
      </c>
      <c r="BJ674" s="57">
        <v>104</v>
      </c>
      <c r="BK674" s="57">
        <v>-161</v>
      </c>
      <c r="BL674" s="57">
        <v>-132</v>
      </c>
      <c r="BM674" s="57">
        <v>-102</v>
      </c>
      <c r="BN674" s="58">
        <v>0.49123330423883166</v>
      </c>
      <c r="BO674" s="58">
        <v>0.61620042470320735</v>
      </c>
      <c r="BP674" s="58">
        <v>0.56825000916975243</v>
      </c>
      <c r="BQ674" s="58">
        <v>0.50514035046190231</v>
      </c>
      <c r="BR674" s="36">
        <v>2.5</v>
      </c>
      <c r="BS674" s="36">
        <v>4.8</v>
      </c>
      <c r="BT674" s="36">
        <v>0.20304</v>
      </c>
      <c r="BU674" s="36">
        <v>0.25925999999999999</v>
      </c>
      <c r="BV674" s="36">
        <v>0.29106136470799499</v>
      </c>
      <c r="BW674" s="36">
        <v>0.36852000000000001</v>
      </c>
    </row>
    <row r="675" spans="1:75" ht="16.75" customHeight="1" x14ac:dyDescent="0.2">
      <c r="A675" t="s">
        <v>964</v>
      </c>
      <c r="B675">
        <v>2025020306</v>
      </c>
      <c r="C675" s="35">
        <v>45978</v>
      </c>
      <c r="D675" s="45" t="s">
        <v>9</v>
      </c>
      <c r="E675" s="36" t="s">
        <v>48</v>
      </c>
      <c r="F675" s="45">
        <v>1</v>
      </c>
      <c r="G675" s="45">
        <v>2</v>
      </c>
      <c r="H675" s="36" t="s">
        <v>45</v>
      </c>
      <c r="I675" s="36" t="s">
        <v>449</v>
      </c>
      <c r="J675" s="46" t="s">
        <v>146</v>
      </c>
      <c r="K675" s="47">
        <v>3</v>
      </c>
      <c r="L675" s="48">
        <v>0.15</v>
      </c>
      <c r="M675" s="49">
        <v>0.1</v>
      </c>
      <c r="N675" s="36">
        <v>2.9999999999999898</v>
      </c>
      <c r="O675" s="36">
        <v>3.0999999999999899</v>
      </c>
      <c r="P675" s="70">
        <v>2.9999999999999898</v>
      </c>
      <c r="Q675" s="36">
        <v>3.0999999999999899</v>
      </c>
      <c r="R675" s="50">
        <v>3.0268263428395072</v>
      </c>
      <c r="S675" s="50">
        <v>3.2040215284642111</v>
      </c>
      <c r="T675" s="50">
        <v>3.0268263428395072</v>
      </c>
      <c r="U675" s="50">
        <v>3.2040215284642111</v>
      </c>
      <c r="V675" s="50">
        <v>1.0349999999999999</v>
      </c>
      <c r="W675" s="50">
        <v>1.0329456510400874</v>
      </c>
      <c r="X675" s="50">
        <v>0.97910710593759098</v>
      </c>
      <c r="Y675" s="50">
        <v>1.0357236666631071</v>
      </c>
      <c r="Z675" s="50">
        <v>0.97</v>
      </c>
      <c r="AA675" s="51">
        <v>0.98499999999999999</v>
      </c>
      <c r="AB675" s="51">
        <v>1.01</v>
      </c>
      <c r="AC675" s="51">
        <v>1</v>
      </c>
      <c r="AD675" s="51">
        <v>1</v>
      </c>
      <c r="AE675" s="51">
        <v>1</v>
      </c>
      <c r="AF675" s="51">
        <v>1</v>
      </c>
      <c r="AG675" s="52">
        <v>1</v>
      </c>
      <c r="AH675" s="52">
        <v>1</v>
      </c>
      <c r="AI675" s="53">
        <v>568</v>
      </c>
      <c r="AJ675" s="53">
        <v>482</v>
      </c>
      <c r="AK675" s="51">
        <v>3.2596710897363956</v>
      </c>
      <c r="AL675" s="51">
        <v>3.2247443777018621</v>
      </c>
      <c r="AM675" s="51">
        <v>3.249507546449951</v>
      </c>
      <c r="AN675" s="51">
        <v>3.24268464375209</v>
      </c>
      <c r="AO675" s="51">
        <v>3.2702822723835752</v>
      </c>
      <c r="AP675" s="51">
        <v>3.2459250639175812</v>
      </c>
      <c r="AQ675" s="51">
        <v>3.1520223200564526</v>
      </c>
      <c r="AR675" s="67">
        <v>0</v>
      </c>
      <c r="AS675" s="96"/>
      <c r="AT675" s="54">
        <v>3.1886484388426122</v>
      </c>
      <c r="AU675" s="54">
        <v>3.1653795416449446</v>
      </c>
      <c r="AV675" s="55">
        <v>3.1823193599982997</v>
      </c>
      <c r="AW675" s="55">
        <v>3.1653795416449446</v>
      </c>
      <c r="AX675" s="56">
        <v>0.18864843884262239</v>
      </c>
      <c r="AY675" s="56">
        <v>6.5379541644954742E-2</v>
      </c>
      <c r="AZ675" s="56">
        <v>0.25402798048757713</v>
      </c>
      <c r="BA675" s="56">
        <v>0.12326889719766765</v>
      </c>
      <c r="BB675" s="61">
        <v>-104</v>
      </c>
      <c r="BC675" s="57">
        <v>161</v>
      </c>
      <c r="BD675" s="57">
        <v>132</v>
      </c>
      <c r="BE675" s="57">
        <v>102</v>
      </c>
      <c r="BF675" s="95">
        <v>0.50926621825909157</v>
      </c>
      <c r="BG675" s="58">
        <v>0.38305169373923093</v>
      </c>
      <c r="BH675" s="58">
        <v>0.4308361680628725</v>
      </c>
      <c r="BI675" s="58">
        <v>0.49396454725454741</v>
      </c>
      <c r="BJ675" s="57">
        <v>-104</v>
      </c>
      <c r="BK675" s="57">
        <v>161</v>
      </c>
      <c r="BL675" s="57">
        <v>132</v>
      </c>
      <c r="BM675" s="57">
        <v>102</v>
      </c>
      <c r="BN675" s="58">
        <v>0.50876669576116829</v>
      </c>
      <c r="BO675" s="58">
        <v>0.38379957529679271</v>
      </c>
      <c r="BP675" s="58">
        <v>0.43174999083024762</v>
      </c>
      <c r="BQ675" s="58">
        <v>0.49485964953809769</v>
      </c>
      <c r="BR675" s="36">
        <v>2.5</v>
      </c>
      <c r="BS675" s="36">
        <v>4.8499999999999996</v>
      </c>
      <c r="BT675" s="36">
        <v>0.19711999999999999</v>
      </c>
      <c r="BU675" s="36">
        <v>0.25086999999999998</v>
      </c>
      <c r="BV675" s="36">
        <v>0.28165804039564801</v>
      </c>
      <c r="BW675" s="36">
        <v>0.36018</v>
      </c>
    </row>
    <row r="676" spans="1:75" ht="16.75" customHeight="1" x14ac:dyDescent="0.2">
      <c r="A676" t="s">
        <v>965</v>
      </c>
      <c r="B676">
        <v>2025020309</v>
      </c>
      <c r="C676" s="35">
        <v>45979</v>
      </c>
      <c r="D676" s="45" t="s">
        <v>6</v>
      </c>
      <c r="E676" s="36" t="s">
        <v>4</v>
      </c>
      <c r="F676" s="45">
        <v>2</v>
      </c>
      <c r="G676" s="45">
        <v>1</v>
      </c>
      <c r="H676" s="36" t="s">
        <v>44</v>
      </c>
      <c r="I676" s="36" t="s">
        <v>330</v>
      </c>
      <c r="J676" s="46" t="s">
        <v>173</v>
      </c>
      <c r="K676" s="47">
        <v>3</v>
      </c>
      <c r="L676" s="48">
        <v>0.15</v>
      </c>
      <c r="M676" s="49">
        <v>0.1</v>
      </c>
      <c r="N676" s="36">
        <v>2.6499999999999901</v>
      </c>
      <c r="O676" s="36">
        <v>3.2499999999999898</v>
      </c>
      <c r="P676" s="70">
        <v>2.6499999999999901</v>
      </c>
      <c r="Q676" s="36">
        <v>3.2499999999999898</v>
      </c>
      <c r="R676" s="50">
        <v>2.8613866219584621</v>
      </c>
      <c r="S676" s="50">
        <v>3.0087319294387882</v>
      </c>
      <c r="T676" s="50">
        <v>2.8613866219584621</v>
      </c>
      <c r="U676" s="50">
        <v>3.0087319294387882</v>
      </c>
      <c r="V676" s="50">
        <v>0.96</v>
      </c>
      <c r="W676" s="50">
        <v>0.96305398776725637</v>
      </c>
      <c r="X676" s="50">
        <v>0.97674438032114652</v>
      </c>
      <c r="Y676" s="50">
        <v>1.0565132429131614</v>
      </c>
      <c r="Z676" s="50">
        <v>1.01</v>
      </c>
      <c r="AA676" s="51">
        <v>0.96499999999999997</v>
      </c>
      <c r="AB676" s="51">
        <v>1.03</v>
      </c>
      <c r="AC676" s="51">
        <v>1</v>
      </c>
      <c r="AD676" s="51">
        <v>1</v>
      </c>
      <c r="AE676" s="51">
        <v>1</v>
      </c>
      <c r="AF676" s="51">
        <v>1</v>
      </c>
      <c r="AG676" s="52">
        <v>1</v>
      </c>
      <c r="AH676" s="52">
        <v>1</v>
      </c>
      <c r="AI676" s="53">
        <v>578</v>
      </c>
      <c r="AJ676" s="53">
        <v>465</v>
      </c>
      <c r="AK676" s="51">
        <v>3.0609301931856501</v>
      </c>
      <c r="AL676" s="51">
        <v>3.0309986575015717</v>
      </c>
      <c r="AM676" s="51">
        <v>2.9367743080037441</v>
      </c>
      <c r="AN676" s="51">
        <v>2.9475679512190007</v>
      </c>
      <c r="AO676" s="51">
        <v>2.8419673062899133</v>
      </c>
      <c r="AP676" s="51">
        <v>2.8714950976564029</v>
      </c>
      <c r="AQ676" s="51">
        <v>2.9661420510837817</v>
      </c>
      <c r="AR676" s="67">
        <v>0.02</v>
      </c>
      <c r="AS676" s="96"/>
      <c r="AT676" s="54">
        <v>2.7469091513547541</v>
      </c>
      <c r="AU676" s="54">
        <v>3.2539386821867078</v>
      </c>
      <c r="AV676" s="55">
        <v>2.7269091513547541</v>
      </c>
      <c r="AW676" s="55">
        <v>3.2674403125958218</v>
      </c>
      <c r="AX676" s="56">
        <v>9.6909151354763967E-2</v>
      </c>
      <c r="AY676" s="56">
        <v>3.9386821867180011E-3</v>
      </c>
      <c r="AZ676" s="56">
        <v>0.10084783354148197</v>
      </c>
      <c r="BA676" s="56">
        <v>9.2970469168045966E-2</v>
      </c>
      <c r="BB676" s="61">
        <v>139</v>
      </c>
      <c r="BC676" s="57">
        <v>-128</v>
      </c>
      <c r="BD676" s="57">
        <v>-102</v>
      </c>
      <c r="BE676" s="57">
        <v>123</v>
      </c>
      <c r="BF676" s="95">
        <v>0.41888752763014758</v>
      </c>
      <c r="BG676" s="58">
        <v>0.56114271001899585</v>
      </c>
      <c r="BH676" s="58">
        <v>0.50488695416765239</v>
      </c>
      <c r="BI676" s="58">
        <v>0.44752219162166562</v>
      </c>
      <c r="BJ676" s="57">
        <v>142</v>
      </c>
      <c r="BK676" s="57">
        <v>-127</v>
      </c>
      <c r="BL676" s="57">
        <v>-101</v>
      </c>
      <c r="BM676" s="57">
        <v>125</v>
      </c>
      <c r="BN676" s="58">
        <v>0.41370474912934752</v>
      </c>
      <c r="BO676" s="58">
        <v>0.55861428156011739</v>
      </c>
      <c r="BP676" s="58">
        <v>0.50194179758377211</v>
      </c>
      <c r="BQ676" s="58">
        <v>0.44483293545658653</v>
      </c>
      <c r="BR676" s="36">
        <v>2.5</v>
      </c>
      <c r="BS676" s="36">
        <v>4.9000000000000004</v>
      </c>
      <c r="BT676" s="36">
        <v>0.19566</v>
      </c>
      <c r="BU676" s="36">
        <v>0.24887000000000001</v>
      </c>
      <c r="BV676" s="36">
        <v>0.27811675830316002</v>
      </c>
      <c r="BW676" s="36">
        <v>0.35403000000000001</v>
      </c>
    </row>
    <row r="677" spans="1:75" ht="16.75" customHeight="1" x14ac:dyDescent="0.2">
      <c r="A677" t="s">
        <v>966</v>
      </c>
      <c r="B677">
        <v>2025020309</v>
      </c>
      <c r="C677" s="35">
        <v>45979</v>
      </c>
      <c r="D677" s="45" t="s">
        <v>9</v>
      </c>
      <c r="E677" s="36" t="s">
        <v>41</v>
      </c>
      <c r="F677" s="45">
        <v>1</v>
      </c>
      <c r="G677" s="45">
        <v>2</v>
      </c>
      <c r="H677" s="36" t="s">
        <v>45</v>
      </c>
      <c r="I677" s="36" t="s">
        <v>332</v>
      </c>
      <c r="J677" s="46" t="s">
        <v>187</v>
      </c>
      <c r="K677" s="47">
        <v>3</v>
      </c>
      <c r="L677" s="48">
        <v>0.15</v>
      </c>
      <c r="M677" s="49">
        <v>0.1</v>
      </c>
      <c r="N677" s="36">
        <v>3.2499999999999898</v>
      </c>
      <c r="O677" s="36">
        <v>2.6499999999999901</v>
      </c>
      <c r="P677" s="70">
        <v>3.2499999999999898</v>
      </c>
      <c r="Q677" s="36">
        <v>2.6499999999999901</v>
      </c>
      <c r="R677" s="50">
        <v>3.0895695315747802</v>
      </c>
      <c r="S677" s="50">
        <v>2.8811377436492913</v>
      </c>
      <c r="T677" s="50">
        <v>3.0895695315747802</v>
      </c>
      <c r="U677" s="50">
        <v>2.8811377436492913</v>
      </c>
      <c r="V677" s="50">
        <v>1.0349999999999999</v>
      </c>
      <c r="W677" s="50">
        <v>1.0329456510400874</v>
      </c>
      <c r="X677" s="50">
        <v>0.97892476933458139</v>
      </c>
      <c r="Y677" s="50">
        <v>1.0203100643952168</v>
      </c>
      <c r="Z677" s="50">
        <v>0.97</v>
      </c>
      <c r="AA677" s="51">
        <v>0.98</v>
      </c>
      <c r="AB677" s="51">
        <v>1.0149999999999999</v>
      </c>
      <c r="AC677" s="51">
        <v>1</v>
      </c>
      <c r="AD677" s="51">
        <v>1</v>
      </c>
      <c r="AE677" s="51">
        <v>1</v>
      </c>
      <c r="AF677" s="51">
        <v>1</v>
      </c>
      <c r="AG677" s="52">
        <v>1</v>
      </c>
      <c r="AH677" s="52">
        <v>1</v>
      </c>
      <c r="AI677" s="53">
        <v>595</v>
      </c>
      <c r="AJ677" s="53">
        <v>524</v>
      </c>
      <c r="AK677" s="51">
        <v>3.1695397287394842</v>
      </c>
      <c r="AL677" s="51">
        <v>3.1575441991647786</v>
      </c>
      <c r="AM677" s="51">
        <v>2.9302331409634395</v>
      </c>
      <c r="AN677" s="51">
        <v>2.9228688313663174</v>
      </c>
      <c r="AO677" s="51">
        <v>2.8078699876962019</v>
      </c>
      <c r="AP677" s="51">
        <v>2.8058950312427435</v>
      </c>
      <c r="AQ677" s="51">
        <v>2.842326146734536</v>
      </c>
      <c r="AR677" s="67">
        <v>-0.02</v>
      </c>
      <c r="AS677" s="96"/>
      <c r="AT677" s="54">
        <v>3.2539386821867078</v>
      </c>
      <c r="AU677" s="54">
        <v>2.7469091513547541</v>
      </c>
      <c r="AV677" s="55">
        <v>3.2674403125958218</v>
      </c>
      <c r="AW677" s="55">
        <v>2.7269091513547541</v>
      </c>
      <c r="AX677" s="56">
        <v>3.9386821867180011E-3</v>
      </c>
      <c r="AY677" s="56">
        <v>9.6909151354763967E-2</v>
      </c>
      <c r="AZ677" s="56">
        <v>0.10084783354148197</v>
      </c>
      <c r="BA677" s="56">
        <v>-9.2970469168045966E-2</v>
      </c>
      <c r="BB677" s="61">
        <v>-139</v>
      </c>
      <c r="BC677" s="57">
        <v>128</v>
      </c>
      <c r="BD677" s="57">
        <v>102</v>
      </c>
      <c r="BE677" s="57">
        <v>-123</v>
      </c>
      <c r="BF677" s="95">
        <v>0.58111247236985242</v>
      </c>
      <c r="BG677" s="58">
        <v>0.43885728998100421</v>
      </c>
      <c r="BH677" s="58">
        <v>0.49511304583234766</v>
      </c>
      <c r="BI677" s="58">
        <v>0.55247780837833438</v>
      </c>
      <c r="BJ677" s="57">
        <v>-142</v>
      </c>
      <c r="BK677" s="57">
        <v>127</v>
      </c>
      <c r="BL677" s="57">
        <v>101</v>
      </c>
      <c r="BM677" s="57">
        <v>-125</v>
      </c>
      <c r="BN677" s="58">
        <v>0.58629525087065248</v>
      </c>
      <c r="BO677" s="58">
        <v>0.44138571843988261</v>
      </c>
      <c r="BP677" s="58">
        <v>0.49805820241622795</v>
      </c>
      <c r="BQ677" s="58">
        <v>0.55516706454341347</v>
      </c>
      <c r="BR677" s="36">
        <v>2.5</v>
      </c>
      <c r="BS677" s="36">
        <v>4.95</v>
      </c>
      <c r="BT677" s="36">
        <v>0.19141</v>
      </c>
      <c r="BU677" s="36">
        <v>0.24082999999999999</v>
      </c>
      <c r="BV677" s="36">
        <v>0.269433008144634</v>
      </c>
      <c r="BW677" s="36">
        <v>0.34699000000000002</v>
      </c>
    </row>
    <row r="678" spans="1:75" ht="16.75" customHeight="1" x14ac:dyDescent="0.2">
      <c r="A678" t="s">
        <v>967</v>
      </c>
      <c r="B678">
        <v>2025020308</v>
      </c>
      <c r="C678" s="35">
        <v>45979</v>
      </c>
      <c r="D678" s="45" t="s">
        <v>6</v>
      </c>
      <c r="E678" s="36" t="s">
        <v>13</v>
      </c>
      <c r="F678" s="45">
        <v>2</v>
      </c>
      <c r="G678" s="45">
        <v>1</v>
      </c>
      <c r="H678" s="36" t="s">
        <v>44</v>
      </c>
      <c r="I678" s="36" t="s">
        <v>376</v>
      </c>
      <c r="J678" s="46" t="s">
        <v>184</v>
      </c>
      <c r="K678" s="47">
        <v>3</v>
      </c>
      <c r="L678" s="48">
        <v>0.15</v>
      </c>
      <c r="M678" s="49">
        <v>0.1</v>
      </c>
      <c r="N678" s="36">
        <v>2.4999999999999898</v>
      </c>
      <c r="O678" s="36">
        <v>3.19999999999999</v>
      </c>
      <c r="P678" s="70">
        <v>2.4999999999999898</v>
      </c>
      <c r="Q678" s="36">
        <v>3.19999999999999</v>
      </c>
      <c r="R678" s="50">
        <v>2.5537676313067608</v>
      </c>
      <c r="S678" s="50">
        <v>3.3069129528450047</v>
      </c>
      <c r="T678" s="50">
        <v>2.5537676313067608</v>
      </c>
      <c r="U678" s="50">
        <v>3.3069129528450047</v>
      </c>
      <c r="V678" s="50">
        <v>0.96</v>
      </c>
      <c r="W678" s="50">
        <v>0.96305398776725637</v>
      </c>
      <c r="X678" s="50">
        <v>1.0114442155113623</v>
      </c>
      <c r="Y678" s="50">
        <v>0.97048189425906972</v>
      </c>
      <c r="Z678" s="50">
        <v>0.98</v>
      </c>
      <c r="AA678" s="51">
        <v>0.99</v>
      </c>
      <c r="AB678" s="51">
        <v>1</v>
      </c>
      <c r="AC678" s="51">
        <v>1</v>
      </c>
      <c r="AD678" s="51">
        <v>1</v>
      </c>
      <c r="AE678" s="51">
        <v>1</v>
      </c>
      <c r="AF678" s="51">
        <v>1</v>
      </c>
      <c r="AG678" s="52">
        <v>1</v>
      </c>
      <c r="AH678" s="52">
        <v>1</v>
      </c>
      <c r="AI678" s="53">
        <v>589</v>
      </c>
      <c r="AJ678" s="53">
        <v>393</v>
      </c>
      <c r="AK678" s="51">
        <v>2.658454959431384</v>
      </c>
      <c r="AL678" s="51">
        <v>2.6427518602126905</v>
      </c>
      <c r="AM678" s="51">
        <v>3.12</v>
      </c>
      <c r="AN678" s="51">
        <v>3.1480369429267507</v>
      </c>
      <c r="AO678" s="51">
        <v>3.1133452949626665</v>
      </c>
      <c r="AP678" s="51">
        <v>3.1324597047864819</v>
      </c>
      <c r="AQ678" s="51">
        <v>3.0575999999999999</v>
      </c>
      <c r="AR678" s="67">
        <v>0</v>
      </c>
      <c r="AS678" s="96"/>
      <c r="AT678" s="54">
        <v>2.568288050414639</v>
      </c>
      <c r="AU678" s="54">
        <v>3.0251344923283217</v>
      </c>
      <c r="AV678" s="55">
        <v>2.568288050414639</v>
      </c>
      <c r="AW678" s="55">
        <v>3.0191299687554616</v>
      </c>
      <c r="AX678" s="56">
        <v>6.8288050414649248E-2</v>
      </c>
      <c r="AY678" s="56">
        <v>-0.17486550767166831</v>
      </c>
      <c r="AZ678" s="56">
        <v>-0.10657745725701906</v>
      </c>
      <c r="BA678" s="56">
        <v>0.24315355808631756</v>
      </c>
      <c r="BB678" s="61">
        <v>137</v>
      </c>
      <c r="BC678" s="57">
        <v>102</v>
      </c>
      <c r="BD678" s="57">
        <v>133</v>
      </c>
      <c r="BE678" s="57">
        <v>162</v>
      </c>
      <c r="BF678" s="95">
        <v>0.42167841296001074</v>
      </c>
      <c r="BG678" s="58">
        <v>0.49426679378568394</v>
      </c>
      <c r="BH678" s="58">
        <v>0.42988786794666667</v>
      </c>
      <c r="BI678" s="58">
        <v>0.38133938046961358</v>
      </c>
      <c r="BJ678" s="57">
        <v>137</v>
      </c>
      <c r="BK678" s="57">
        <v>103</v>
      </c>
      <c r="BL678" s="57">
        <v>133</v>
      </c>
      <c r="BM678" s="57">
        <v>163</v>
      </c>
      <c r="BN678" s="58">
        <v>0.42259711279935291</v>
      </c>
      <c r="BO678" s="58">
        <v>0.49330754563048562</v>
      </c>
      <c r="BP678" s="58">
        <v>0.42885017986890539</v>
      </c>
      <c r="BQ678" s="58">
        <v>0.38044783590803666</v>
      </c>
      <c r="BR678" s="36">
        <v>2.5</v>
      </c>
      <c r="BS678" s="36">
        <v>5</v>
      </c>
      <c r="BT678" s="36">
        <v>0.18514</v>
      </c>
      <c r="BU678" s="36">
        <v>0.2384</v>
      </c>
      <c r="BV678" s="36">
        <v>0.26602095584543101</v>
      </c>
      <c r="BW678" s="36">
        <v>0.34222999999999998</v>
      </c>
    </row>
    <row r="679" spans="1:75" ht="16.75" customHeight="1" x14ac:dyDescent="0.2">
      <c r="A679" t="s">
        <v>968</v>
      </c>
      <c r="B679">
        <v>2025020308</v>
      </c>
      <c r="C679" s="35">
        <v>45979</v>
      </c>
      <c r="D679" s="45" t="s">
        <v>9</v>
      </c>
      <c r="E679" s="36" t="s">
        <v>30</v>
      </c>
      <c r="F679" s="45">
        <v>1</v>
      </c>
      <c r="G679" s="45">
        <v>2</v>
      </c>
      <c r="H679" s="36" t="s">
        <v>45</v>
      </c>
      <c r="I679" s="36" t="s">
        <v>348</v>
      </c>
      <c r="J679" s="46" t="s">
        <v>162</v>
      </c>
      <c r="K679" s="47">
        <v>3</v>
      </c>
      <c r="L679" s="48">
        <v>0.15</v>
      </c>
      <c r="M679" s="49">
        <v>0.1</v>
      </c>
      <c r="N679" s="36">
        <v>3.19999999999999</v>
      </c>
      <c r="O679" s="36">
        <v>2.4999999999999898</v>
      </c>
      <c r="P679" s="70">
        <v>3.19999999999999</v>
      </c>
      <c r="Q679" s="36">
        <v>2.4999999999999898</v>
      </c>
      <c r="R679" s="50">
        <v>3.0395765956033372</v>
      </c>
      <c r="S679" s="50">
        <v>2.9442864916042133</v>
      </c>
      <c r="T679" s="50">
        <v>3.0395765956033372</v>
      </c>
      <c r="U679" s="50">
        <v>2.9442864916042133</v>
      </c>
      <c r="V679" s="50">
        <v>1.0349999999999999</v>
      </c>
      <c r="W679" s="50">
        <v>1.0329456510400874</v>
      </c>
      <c r="X679" s="50">
        <v>1.04</v>
      </c>
      <c r="Y679" s="50">
        <v>0.88615165314379463</v>
      </c>
      <c r="Z679" s="50">
        <v>1.0049999999999999</v>
      </c>
      <c r="AA679" s="51">
        <v>0.98499999999999999</v>
      </c>
      <c r="AB679" s="51">
        <v>1</v>
      </c>
      <c r="AC679" s="51">
        <v>1</v>
      </c>
      <c r="AD679" s="51">
        <v>1</v>
      </c>
      <c r="AE679" s="51">
        <v>1</v>
      </c>
      <c r="AF679" s="51">
        <v>1</v>
      </c>
      <c r="AG679" s="52">
        <v>1</v>
      </c>
      <c r="AH679" s="52">
        <v>1</v>
      </c>
      <c r="AI679" s="53">
        <v>598</v>
      </c>
      <c r="AJ679" s="53">
        <v>556</v>
      </c>
      <c r="AK679" s="51">
        <v>2.9114456827772091</v>
      </c>
      <c r="AL679" s="51">
        <v>2.9306653197011281</v>
      </c>
      <c r="AM679" s="51">
        <v>3.0343326465340867</v>
      </c>
      <c r="AN679" s="51">
        <v>3.0208257232946059</v>
      </c>
      <c r="AO679" s="51">
        <v>3.0547765687787778</v>
      </c>
      <c r="AP679" s="51">
        <v>3.0404112720712964</v>
      </c>
      <c r="AQ679" s="51">
        <v>3.0495043097667569</v>
      </c>
      <c r="AR679" s="67">
        <v>0</v>
      </c>
      <c r="AS679" s="96"/>
      <c r="AT679" s="54">
        <v>3.0251344923283217</v>
      </c>
      <c r="AU679" s="54">
        <v>2.568288050414639</v>
      </c>
      <c r="AV679" s="55">
        <v>3.0191299687554616</v>
      </c>
      <c r="AW679" s="55">
        <v>2.568288050414639</v>
      </c>
      <c r="AX679" s="56">
        <v>-0.17486550767166831</v>
      </c>
      <c r="AY679" s="56">
        <v>6.8288050414649248E-2</v>
      </c>
      <c r="AZ679" s="56">
        <v>-0.10657745725701906</v>
      </c>
      <c r="BA679" s="56">
        <v>-0.24315355808631756</v>
      </c>
      <c r="BB679" s="61">
        <v>-137</v>
      </c>
      <c r="BC679" s="57">
        <v>-102</v>
      </c>
      <c r="BD679" s="57">
        <v>-133</v>
      </c>
      <c r="BE679" s="57">
        <v>-162</v>
      </c>
      <c r="BF679" s="95">
        <v>0.57832158703998926</v>
      </c>
      <c r="BG679" s="58">
        <v>0.50573320621431606</v>
      </c>
      <c r="BH679" s="58">
        <v>0.57011213205333333</v>
      </c>
      <c r="BI679" s="58">
        <v>0.61866061953038642</v>
      </c>
      <c r="BJ679" s="57">
        <v>-137</v>
      </c>
      <c r="BK679" s="57">
        <v>-103</v>
      </c>
      <c r="BL679" s="57">
        <v>-133</v>
      </c>
      <c r="BM679" s="57">
        <v>-163</v>
      </c>
      <c r="BN679" s="58">
        <v>0.57740288720064714</v>
      </c>
      <c r="BO679" s="58">
        <v>0.50669245436951438</v>
      </c>
      <c r="BP679" s="58">
        <v>0.57114982013109461</v>
      </c>
      <c r="BQ679" s="58">
        <v>0.61955216409196334</v>
      </c>
      <c r="BR679" s="36">
        <v>2.5499999999999998</v>
      </c>
      <c r="BS679" s="36">
        <v>2.5499999999999998</v>
      </c>
      <c r="BT679" s="36">
        <v>0.49564000000000002</v>
      </c>
      <c r="BU679" s="36">
        <v>0.59106000000000003</v>
      </c>
      <c r="BV679" s="36">
        <v>0.66138507502769395</v>
      </c>
      <c r="BW679" s="36">
        <v>0.69738999999999995</v>
      </c>
    </row>
    <row r="680" spans="1:75" ht="16.75" customHeight="1" x14ac:dyDescent="0.2">
      <c r="A680" t="s">
        <v>969</v>
      </c>
      <c r="B680">
        <v>2025020307</v>
      </c>
      <c r="C680" s="35">
        <v>45979</v>
      </c>
      <c r="D680" s="45" t="s">
        <v>6</v>
      </c>
      <c r="E680" s="36" t="s">
        <v>12</v>
      </c>
      <c r="F680" s="45">
        <v>2</v>
      </c>
      <c r="G680" s="45">
        <v>2</v>
      </c>
      <c r="H680" s="36" t="s">
        <v>8</v>
      </c>
      <c r="I680" s="36" t="s">
        <v>419</v>
      </c>
      <c r="J680" s="46" t="s">
        <v>186</v>
      </c>
      <c r="K680" s="47">
        <v>3</v>
      </c>
      <c r="L680" s="48">
        <v>0.15</v>
      </c>
      <c r="M680" s="49">
        <v>0.1</v>
      </c>
      <c r="N680" s="36">
        <v>2.9999999999999898</v>
      </c>
      <c r="O680" s="36">
        <v>2.9999999999999898</v>
      </c>
      <c r="P680" s="70">
        <v>2.9999999999999898</v>
      </c>
      <c r="Q680" s="36">
        <v>2.9999999999999898</v>
      </c>
      <c r="R680" s="50">
        <v>2.8485653621822844</v>
      </c>
      <c r="S680" s="50">
        <v>3.1908194441851436</v>
      </c>
      <c r="T680" s="50">
        <v>2.8485653621822844</v>
      </c>
      <c r="U680" s="50">
        <v>3.1908194441851436</v>
      </c>
      <c r="V680" s="50">
        <v>0.96</v>
      </c>
      <c r="W680" s="50">
        <v>0.95702751457800772</v>
      </c>
      <c r="X680" s="50">
        <v>1.0480484080556793</v>
      </c>
      <c r="Y680" s="50">
        <v>0.98836399206496506</v>
      </c>
      <c r="Z680" s="50">
        <v>0.98499999999999999</v>
      </c>
      <c r="AA680" s="51">
        <v>1</v>
      </c>
      <c r="AB680" s="51">
        <v>1</v>
      </c>
      <c r="AC680" s="51">
        <v>1</v>
      </c>
      <c r="AD680" s="51">
        <v>1</v>
      </c>
      <c r="AE680" s="51">
        <v>1</v>
      </c>
      <c r="AF680" s="51">
        <v>1</v>
      </c>
      <c r="AG680" s="52">
        <v>1</v>
      </c>
      <c r="AH680" s="52">
        <v>1</v>
      </c>
      <c r="AI680" s="53">
        <v>587</v>
      </c>
      <c r="AJ680" s="53">
        <v>521</v>
      </c>
      <c r="AK680" s="51">
        <v>2.8326277502705475</v>
      </c>
      <c r="AL680" s="51">
        <v>2.8350183920573082</v>
      </c>
      <c r="AM680" s="51">
        <v>3.0884486030214418</v>
      </c>
      <c r="AN680" s="51">
        <v>3.1038042291959971</v>
      </c>
      <c r="AO680" s="51">
        <v>2.9848255440472218</v>
      </c>
      <c r="AP680" s="51">
        <v>3.0085452853184931</v>
      </c>
      <c r="AQ680" s="51">
        <v>3.0421218739761202</v>
      </c>
      <c r="AR680" s="67">
        <v>0</v>
      </c>
      <c r="AS680" s="96"/>
      <c r="AT680" s="54">
        <v>2.9924808523196704</v>
      </c>
      <c r="AU680" s="54">
        <v>2.8885970615730376</v>
      </c>
      <c r="AV680" s="55">
        <v>2.9924808523196704</v>
      </c>
      <c r="AW680" s="55">
        <v>2.9037512059634687</v>
      </c>
      <c r="AX680" s="56">
        <v>-7.5191476803193602E-3</v>
      </c>
      <c r="AY680" s="56">
        <v>-0.11140293842695215</v>
      </c>
      <c r="AZ680" s="56">
        <v>-0.11892208610727151</v>
      </c>
      <c r="BA680" s="56">
        <v>0.10388379074663279</v>
      </c>
      <c r="BB680" s="61">
        <v>-109</v>
      </c>
      <c r="BC680" s="57">
        <v>-118</v>
      </c>
      <c r="BD680" s="57">
        <v>107</v>
      </c>
      <c r="BE680" s="57">
        <v>133</v>
      </c>
      <c r="BF680" s="95">
        <v>0.52156962414178254</v>
      </c>
      <c r="BG680" s="58">
        <v>0.54215884305354523</v>
      </c>
      <c r="BH680" s="58">
        <v>0.4836176315068792</v>
      </c>
      <c r="BI680" s="58">
        <v>0.42879790439973431</v>
      </c>
      <c r="BJ680" s="57">
        <v>-108</v>
      </c>
      <c r="BK680" s="57">
        <v>-120</v>
      </c>
      <c r="BL680" s="57">
        <v>105</v>
      </c>
      <c r="BM680" s="57">
        <v>132</v>
      </c>
      <c r="BN680" s="58">
        <v>0.51942210888092888</v>
      </c>
      <c r="BO680" s="58">
        <v>0.54494110910029137</v>
      </c>
      <c r="BP680" s="58">
        <v>0.48688902827974079</v>
      </c>
      <c r="BQ680" s="58">
        <v>0.43180636069450418</v>
      </c>
      <c r="BR680" s="36">
        <v>2.5499999999999998</v>
      </c>
      <c r="BS680" s="36">
        <v>2.6</v>
      </c>
      <c r="BT680" s="36">
        <v>0.48721999999999999</v>
      </c>
      <c r="BU680" s="36">
        <v>0.58184000000000002</v>
      </c>
      <c r="BV680" s="36">
        <v>0.65206038260245802</v>
      </c>
      <c r="BW680" s="36">
        <v>0.68952999999999998</v>
      </c>
    </row>
    <row r="681" spans="1:75" ht="16.75" customHeight="1" x14ac:dyDescent="0.2">
      <c r="A681" t="s">
        <v>970</v>
      </c>
      <c r="B681">
        <v>2025020307</v>
      </c>
      <c r="C681" s="35">
        <v>45979</v>
      </c>
      <c r="D681" s="45" t="s">
        <v>9</v>
      </c>
      <c r="E681" s="36" t="s">
        <v>18</v>
      </c>
      <c r="F681" s="45">
        <v>2</v>
      </c>
      <c r="G681" s="45">
        <v>2</v>
      </c>
      <c r="H681" s="36" t="s">
        <v>11</v>
      </c>
      <c r="I681" s="36" t="s">
        <v>931</v>
      </c>
      <c r="J681" s="46" t="s">
        <v>190</v>
      </c>
      <c r="K681" s="47">
        <v>3</v>
      </c>
      <c r="L681" s="48">
        <v>0.15</v>
      </c>
      <c r="M681" s="49">
        <v>0.1</v>
      </c>
      <c r="N681" s="36">
        <v>2.9999999999999898</v>
      </c>
      <c r="O681" s="36">
        <v>2.9999999999999898</v>
      </c>
      <c r="P681" s="70">
        <v>2.9999999999999898</v>
      </c>
      <c r="Q681" s="36">
        <v>2.9999999999999898</v>
      </c>
      <c r="R681" s="50">
        <v>2.8642546841291914</v>
      </c>
      <c r="S681" s="50">
        <v>3.3199273491889407</v>
      </c>
      <c r="T681" s="50">
        <v>2.8642546841291914</v>
      </c>
      <c r="U681" s="50">
        <v>3.3199273491889407</v>
      </c>
      <c r="V681" s="50">
        <v>1.0275000000000001</v>
      </c>
      <c r="W681" s="50">
        <v>1.0328904656929507</v>
      </c>
      <c r="X681" s="50">
        <v>1.0294828676738139</v>
      </c>
      <c r="Y681" s="50">
        <v>0.94420925009018253</v>
      </c>
      <c r="Z681" s="50">
        <v>1</v>
      </c>
      <c r="AA681" s="51">
        <v>0.93500000000000005</v>
      </c>
      <c r="AB681" s="51">
        <v>1.05</v>
      </c>
      <c r="AC681" s="51">
        <v>1</v>
      </c>
      <c r="AD681" s="51">
        <v>1</v>
      </c>
      <c r="AE681" s="51">
        <v>1</v>
      </c>
      <c r="AF681" s="51">
        <v>1</v>
      </c>
      <c r="AG681" s="52">
        <v>1</v>
      </c>
      <c r="AH681" s="52">
        <v>1</v>
      </c>
      <c r="AI681" s="53">
        <v>582</v>
      </c>
      <c r="AJ681" s="53">
        <v>540</v>
      </c>
      <c r="AK681" s="51">
        <v>2.9650919761948953</v>
      </c>
      <c r="AL681" s="51">
        <v>2.97</v>
      </c>
      <c r="AM681" s="51">
        <v>3.1441452241670382</v>
      </c>
      <c r="AN681" s="51">
        <v>3.14</v>
      </c>
      <c r="AO681" s="51">
        <v>2.946351806015159</v>
      </c>
      <c r="AP681" s="51">
        <v>3.0023881374912262</v>
      </c>
      <c r="AQ681" s="51">
        <v>3.1441452241670382</v>
      </c>
      <c r="AR681" s="67">
        <v>0</v>
      </c>
      <c r="AS681" s="96"/>
      <c r="AT681" s="54">
        <v>2.8885970615730376</v>
      </c>
      <c r="AU681" s="54">
        <v>2.9924808523196704</v>
      </c>
      <c r="AV681" s="55">
        <v>2.9037512059634687</v>
      </c>
      <c r="AW681" s="55">
        <v>2.9924808523196704</v>
      </c>
      <c r="AX681" s="56">
        <v>-0.11140293842695215</v>
      </c>
      <c r="AY681" s="56">
        <v>-7.5191476803193602E-3</v>
      </c>
      <c r="AZ681" s="56">
        <v>-0.11892208610727151</v>
      </c>
      <c r="BA681" s="56">
        <v>-0.10388379074663279</v>
      </c>
      <c r="BB681" s="61">
        <v>109</v>
      </c>
      <c r="BC681" s="57">
        <v>118</v>
      </c>
      <c r="BD681" s="57">
        <v>-107</v>
      </c>
      <c r="BE681" s="57">
        <v>-133</v>
      </c>
      <c r="BF681" s="95">
        <v>0.47843037585821746</v>
      </c>
      <c r="BG681" s="58">
        <v>0.45784115694645477</v>
      </c>
      <c r="BH681" s="58">
        <v>0.5163823684931208</v>
      </c>
      <c r="BI681" s="58">
        <v>0.57120209560026569</v>
      </c>
      <c r="BJ681" s="57">
        <v>108</v>
      </c>
      <c r="BK681" s="57">
        <v>120</v>
      </c>
      <c r="BL681" s="57">
        <v>-105</v>
      </c>
      <c r="BM681" s="57">
        <v>-132</v>
      </c>
      <c r="BN681" s="58">
        <v>0.48057789111907112</v>
      </c>
      <c r="BO681" s="58">
        <v>0.45505889089970858</v>
      </c>
      <c r="BP681" s="58">
        <v>0.51311097172025921</v>
      </c>
      <c r="BQ681" s="58">
        <v>0.56819363930549582</v>
      </c>
      <c r="BR681" s="36">
        <v>2.5499999999999998</v>
      </c>
      <c r="BS681" s="36">
        <v>2.65</v>
      </c>
      <c r="BT681" s="36">
        <v>0.47699000000000003</v>
      </c>
      <c r="BU681" s="36">
        <v>0.57140999999999997</v>
      </c>
      <c r="BV681" s="36">
        <v>0.64303800317349502</v>
      </c>
      <c r="BW681" s="36">
        <v>0.68279999999999996</v>
      </c>
    </row>
    <row r="682" spans="1:75" ht="16.75" customHeight="1" x14ac:dyDescent="0.2">
      <c r="A682" t="s">
        <v>971</v>
      </c>
      <c r="B682">
        <v>2025020311</v>
      </c>
      <c r="C682" s="35">
        <v>45979</v>
      </c>
      <c r="D682" s="45" t="s">
        <v>6</v>
      </c>
      <c r="E682" s="36" t="s">
        <v>32</v>
      </c>
      <c r="F682" s="45">
        <v>0</v>
      </c>
      <c r="G682" s="45">
        <v>2</v>
      </c>
      <c r="H682" s="36" t="s">
        <v>29</v>
      </c>
      <c r="I682" s="36" t="s">
        <v>354</v>
      </c>
      <c r="J682" s="46" t="s">
        <v>159</v>
      </c>
      <c r="K682" s="47">
        <v>3</v>
      </c>
      <c r="L682" s="48">
        <v>0.15</v>
      </c>
      <c r="M682" s="49">
        <v>0.1</v>
      </c>
      <c r="N682" s="36">
        <v>2.7999999999999901</v>
      </c>
      <c r="O682" s="36">
        <v>3.5499999999999901</v>
      </c>
      <c r="P682" s="70">
        <v>2.7999999999999901</v>
      </c>
      <c r="Q682" s="36">
        <v>3.5499999999999901</v>
      </c>
      <c r="R682" s="50">
        <v>3.0168880506796882</v>
      </c>
      <c r="S682" s="50">
        <v>3.1993954998123426</v>
      </c>
      <c r="T682" s="50">
        <v>3.0168880506796882</v>
      </c>
      <c r="U682" s="50">
        <v>3.1993954998123426</v>
      </c>
      <c r="V682" s="50">
        <v>0.90300000000000002</v>
      </c>
      <c r="W682" s="50">
        <v>0.92051577291954856</v>
      </c>
      <c r="X682" s="50">
        <v>0.96023670518284765</v>
      </c>
      <c r="Y682" s="50">
        <v>1.0142078094508411</v>
      </c>
      <c r="Z682" s="50">
        <v>1.01</v>
      </c>
      <c r="AA682" s="51">
        <v>0.99</v>
      </c>
      <c r="AB682" s="51">
        <v>1</v>
      </c>
      <c r="AC682" s="51">
        <v>1</v>
      </c>
      <c r="AD682" s="51">
        <v>1</v>
      </c>
      <c r="AE682" s="51">
        <v>1</v>
      </c>
      <c r="AF682" s="51">
        <v>1</v>
      </c>
      <c r="AG682" s="52">
        <v>1</v>
      </c>
      <c r="AH682" s="52">
        <v>1</v>
      </c>
      <c r="AI682" s="53">
        <v>611</v>
      </c>
      <c r="AJ682" s="53">
        <v>442</v>
      </c>
      <c r="AK682" s="51">
        <v>3.0469374983077477</v>
      </c>
      <c r="AL682" s="51">
        <v>3.042430081163539</v>
      </c>
      <c r="AM682" s="51">
        <v>3.2542146240092809</v>
      </c>
      <c r="AN682" s="51">
        <v>3.2459917553797402</v>
      </c>
      <c r="AO682" s="51">
        <v>3.2355517616339653</v>
      </c>
      <c r="AP682" s="51">
        <v>3.2349274156104402</v>
      </c>
      <c r="AQ682" s="51">
        <v>3.2867567702493736</v>
      </c>
      <c r="AR682" s="67">
        <v>0</v>
      </c>
      <c r="AS682" s="96"/>
      <c r="AT682" s="54">
        <v>2.7463386731165946</v>
      </c>
      <c r="AU682" s="54">
        <v>3.6167980068052872</v>
      </c>
      <c r="AV682" s="55">
        <v>2.7463386731165946</v>
      </c>
      <c r="AW682" s="55">
        <v>3.6108264564073158</v>
      </c>
      <c r="AX682" s="56">
        <v>-5.3661326883395422E-2</v>
      </c>
      <c r="AY682" s="56">
        <v>6.6798006805297128E-2</v>
      </c>
      <c r="AZ682" s="56">
        <v>1.3136679921901706E-2</v>
      </c>
      <c r="BA682" s="56">
        <v>-0.12045933368869255</v>
      </c>
      <c r="BB682" s="61">
        <v>174</v>
      </c>
      <c r="BC682" s="57">
        <v>-161</v>
      </c>
      <c r="BD682" s="57">
        <v>-131</v>
      </c>
      <c r="BE682" s="57">
        <v>-102</v>
      </c>
      <c r="BF682" s="95">
        <v>0.36477801285870826</v>
      </c>
      <c r="BG682" s="58">
        <v>0.61657116882326668</v>
      </c>
      <c r="BH682" s="58">
        <v>0.56788757215822117</v>
      </c>
      <c r="BI682" s="58">
        <v>0.50390332094337276</v>
      </c>
      <c r="BJ682" s="57">
        <v>174</v>
      </c>
      <c r="BK682" s="57">
        <v>-160</v>
      </c>
      <c r="BL682" s="57">
        <v>-131</v>
      </c>
      <c r="BM682" s="57">
        <v>-101</v>
      </c>
      <c r="BN682" s="58">
        <v>0.36535493295390298</v>
      </c>
      <c r="BO682" s="58">
        <v>0.61539056187884689</v>
      </c>
      <c r="BP682" s="58">
        <v>0.56663840847200131</v>
      </c>
      <c r="BQ682" s="58">
        <v>0.50289155993030343</v>
      </c>
      <c r="BR682" s="36">
        <v>2.5499999999999998</v>
      </c>
      <c r="BS682" s="36">
        <v>2.7</v>
      </c>
      <c r="BT682" s="36">
        <v>0.46916999999999998</v>
      </c>
      <c r="BU682" s="36">
        <v>0.56527000000000005</v>
      </c>
      <c r="BV682" s="36">
        <v>0.63330607123250804</v>
      </c>
      <c r="BW682" s="36">
        <v>0.67269999999999996</v>
      </c>
    </row>
    <row r="683" spans="1:75" ht="16.75" customHeight="1" x14ac:dyDescent="0.2">
      <c r="A683" t="s">
        <v>972</v>
      </c>
      <c r="B683">
        <v>2025020311</v>
      </c>
      <c r="C683" s="35">
        <v>45979</v>
      </c>
      <c r="D683" s="45" t="s">
        <v>9</v>
      </c>
      <c r="E683" s="36" t="s">
        <v>16</v>
      </c>
      <c r="F683" s="45">
        <v>2</v>
      </c>
      <c r="G683" s="45">
        <v>0</v>
      </c>
      <c r="H683" s="36" t="s">
        <v>31</v>
      </c>
      <c r="I683" s="36" t="s">
        <v>406</v>
      </c>
      <c r="J683" s="46" t="s">
        <v>200</v>
      </c>
      <c r="K683" s="47">
        <v>3</v>
      </c>
      <c r="L683" s="48">
        <v>0.15</v>
      </c>
      <c r="M683" s="49">
        <v>0.1</v>
      </c>
      <c r="N683" s="36">
        <v>3.5499999999999901</v>
      </c>
      <c r="O683" s="36">
        <v>2.7999999999999901</v>
      </c>
      <c r="P683" s="70">
        <v>3.5499999999999901</v>
      </c>
      <c r="Q683" s="36">
        <v>2.7999999999999901</v>
      </c>
      <c r="R683" s="50">
        <v>2.9913686800108561</v>
      </c>
      <c r="S683" s="50">
        <v>2.8811111438140307</v>
      </c>
      <c r="T683" s="50">
        <v>2.9913686800108561</v>
      </c>
      <c r="U683" s="50">
        <v>2.8811111438140307</v>
      </c>
      <c r="V683" s="50">
        <v>1.085</v>
      </c>
      <c r="W683" s="50">
        <v>1.0832085999357419</v>
      </c>
      <c r="X683" s="50">
        <v>1.0847382080030936</v>
      </c>
      <c r="Y683" s="50">
        <v>1.0156458327692492</v>
      </c>
      <c r="Z683" s="50">
        <v>1.05</v>
      </c>
      <c r="AA683" s="51">
        <v>1</v>
      </c>
      <c r="AB683" s="51">
        <v>1</v>
      </c>
      <c r="AC683" s="51">
        <v>1</v>
      </c>
      <c r="AD683" s="51">
        <v>1</v>
      </c>
      <c r="AE683" s="51">
        <v>1</v>
      </c>
      <c r="AF683" s="51">
        <v>1</v>
      </c>
      <c r="AG683" s="52">
        <v>1</v>
      </c>
      <c r="AH683" s="52">
        <v>1</v>
      </c>
      <c r="AI683" s="53">
        <v>590</v>
      </c>
      <c r="AJ683" s="53">
        <v>460</v>
      </c>
      <c r="AK683" s="51">
        <v>3.0426234283525231</v>
      </c>
      <c r="AL683" s="51">
        <v>3.04</v>
      </c>
      <c r="AM683" s="51">
        <v>2.8807101155485428</v>
      </c>
      <c r="AN683" s="51">
        <v>2.8807702697883659</v>
      </c>
      <c r="AO683" s="51">
        <v>3.0545247666289082</v>
      </c>
      <c r="AP683" s="51">
        <v>3.0501210567852817</v>
      </c>
      <c r="AQ683" s="51">
        <v>3.02474562132597</v>
      </c>
      <c r="AR683" s="67">
        <v>0</v>
      </c>
      <c r="AS683" s="96"/>
      <c r="AT683" s="54">
        <v>3.6167980068052872</v>
      </c>
      <c r="AU683" s="54">
        <v>2.7463386731165946</v>
      </c>
      <c r="AV683" s="55">
        <v>3.6108264564073158</v>
      </c>
      <c r="AW683" s="55">
        <v>2.7463386731165946</v>
      </c>
      <c r="AX683" s="56">
        <v>6.6798006805297128E-2</v>
      </c>
      <c r="AY683" s="56">
        <v>-5.3661326883395422E-2</v>
      </c>
      <c r="AZ683" s="56">
        <v>1.3136679921901706E-2</v>
      </c>
      <c r="BA683" s="56">
        <v>0.12045933368869255</v>
      </c>
      <c r="BB683" s="61">
        <v>-174</v>
      </c>
      <c r="BC683" s="57">
        <v>161</v>
      </c>
      <c r="BD683" s="57">
        <v>131</v>
      </c>
      <c r="BE683" s="57">
        <v>102</v>
      </c>
      <c r="BF683" s="95">
        <v>0.63522198714129174</v>
      </c>
      <c r="BG683" s="58">
        <v>0.38342883117673338</v>
      </c>
      <c r="BH683" s="58">
        <v>0.43211242784177883</v>
      </c>
      <c r="BI683" s="58">
        <v>0.49609667905662724</v>
      </c>
      <c r="BJ683" s="57">
        <v>-174</v>
      </c>
      <c r="BK683" s="57">
        <v>160</v>
      </c>
      <c r="BL683" s="57">
        <v>131</v>
      </c>
      <c r="BM683" s="57">
        <v>101</v>
      </c>
      <c r="BN683" s="58">
        <v>0.63464506704609702</v>
      </c>
      <c r="BO683" s="58">
        <v>0.38460943812115317</v>
      </c>
      <c r="BP683" s="58">
        <v>0.43336159152799864</v>
      </c>
      <c r="BQ683" s="58">
        <v>0.49710844006969662</v>
      </c>
      <c r="BR683" s="36">
        <v>2.5499999999999998</v>
      </c>
      <c r="BS683" s="36">
        <v>2.75</v>
      </c>
      <c r="BT683" s="36">
        <v>0.46283999999999997</v>
      </c>
      <c r="BU683" s="36">
        <v>0.55679000000000001</v>
      </c>
      <c r="BV683" s="36">
        <v>0.62538890948096704</v>
      </c>
      <c r="BW683" s="36">
        <v>0.66647999999999996</v>
      </c>
    </row>
    <row r="684" spans="1:75" ht="16.75" customHeight="1" x14ac:dyDescent="0.2">
      <c r="A684" t="s">
        <v>973</v>
      </c>
      <c r="B684">
        <v>2025020310</v>
      </c>
      <c r="C684" s="35">
        <v>45979</v>
      </c>
      <c r="D684" s="45" t="s">
        <v>6</v>
      </c>
      <c r="E684" s="36" t="s">
        <v>37</v>
      </c>
      <c r="F684" s="45">
        <v>1</v>
      </c>
      <c r="G684" s="45">
        <v>2</v>
      </c>
      <c r="H684" s="36" t="s">
        <v>36</v>
      </c>
      <c r="I684" s="36" t="s">
        <v>489</v>
      </c>
      <c r="J684" s="46" t="s">
        <v>176</v>
      </c>
      <c r="K684" s="47">
        <v>3</v>
      </c>
      <c r="L684" s="48">
        <v>0.15</v>
      </c>
      <c r="M684" s="49">
        <v>0.1</v>
      </c>
      <c r="N684" s="36">
        <v>2.69999999999999</v>
      </c>
      <c r="O684" s="36">
        <v>3.44999999999999</v>
      </c>
      <c r="P684" s="70">
        <v>2.69999999999999</v>
      </c>
      <c r="Q684" s="36">
        <v>3.44999999999999</v>
      </c>
      <c r="R684" s="50">
        <v>2.9496545020680482</v>
      </c>
      <c r="S684" s="50">
        <v>3.2279842744302636</v>
      </c>
      <c r="T684" s="50">
        <v>2.9496545020680482</v>
      </c>
      <c r="U684" s="50">
        <v>3.2279842744302636</v>
      </c>
      <c r="V684" s="50">
        <v>0.97</v>
      </c>
      <c r="W684" s="50">
        <v>0.95751047349149665</v>
      </c>
      <c r="X684" s="50">
        <v>0.9563631510909002</v>
      </c>
      <c r="Y684" s="50">
        <v>1.0282071052166457</v>
      </c>
      <c r="Z684" s="50">
        <v>1.02</v>
      </c>
      <c r="AA684" s="51">
        <v>1</v>
      </c>
      <c r="AB684" s="51">
        <v>1</v>
      </c>
      <c r="AC684" s="51">
        <v>1</v>
      </c>
      <c r="AD684" s="51">
        <v>1</v>
      </c>
      <c r="AE684" s="51">
        <v>1</v>
      </c>
      <c r="AF684" s="51">
        <v>1</v>
      </c>
      <c r="AG684" s="52">
        <v>1</v>
      </c>
      <c r="AH684" s="52">
        <v>1</v>
      </c>
      <c r="AI684" s="53">
        <v>600</v>
      </c>
      <c r="AJ684" s="53">
        <v>522</v>
      </c>
      <c r="AK684" s="51">
        <v>2.9670852814422397</v>
      </c>
      <c r="AL684" s="51">
        <v>2.964470664536111</v>
      </c>
      <c r="AM684" s="51">
        <v>3.1939001687405644</v>
      </c>
      <c r="AN684" s="51">
        <v>3.1990127845940193</v>
      </c>
      <c r="AO684" s="51">
        <v>3.4075059887771677</v>
      </c>
      <c r="AP684" s="51">
        <v>3.390261684448423</v>
      </c>
      <c r="AQ684" s="51">
        <v>3.2577781721153758</v>
      </c>
      <c r="AR684" s="67">
        <v>-0.05</v>
      </c>
      <c r="AS684" s="96"/>
      <c r="AT684" s="54">
        <v>2.7013817053566909</v>
      </c>
      <c r="AU684" s="54">
        <v>3.4803977267860331</v>
      </c>
      <c r="AV684" s="55">
        <v>2.7513817053566907</v>
      </c>
      <c r="AW684" s="55">
        <v>3.4135716426622777</v>
      </c>
      <c r="AX684" s="56">
        <v>1.3817053567009019E-3</v>
      </c>
      <c r="AY684" s="56">
        <v>3.0397726786043133E-2</v>
      </c>
      <c r="AZ684" s="56">
        <v>3.1779432142744035E-2</v>
      </c>
      <c r="BA684" s="56">
        <v>-2.9016021429342231E-2</v>
      </c>
      <c r="BB684" s="61">
        <v>165</v>
      </c>
      <c r="BC684" s="57">
        <v>-143</v>
      </c>
      <c r="BD684" s="57">
        <v>-115</v>
      </c>
      <c r="BE684" s="57">
        <v>111</v>
      </c>
      <c r="BF684" s="95">
        <v>0.37697373665956202</v>
      </c>
      <c r="BG684" s="58">
        <v>0.5879696248100994</v>
      </c>
      <c r="BH684" s="58">
        <v>0.53498081681292708</v>
      </c>
      <c r="BI684" s="58">
        <v>0.47403576259596236</v>
      </c>
      <c r="BJ684" s="57">
        <v>153</v>
      </c>
      <c r="BK684" s="57">
        <v>-142</v>
      </c>
      <c r="BL684" s="57">
        <v>-114</v>
      </c>
      <c r="BM684" s="57">
        <v>111</v>
      </c>
      <c r="BN684" s="58">
        <v>0.39517962511541466</v>
      </c>
      <c r="BO684" s="58">
        <v>0.58635960349509919</v>
      </c>
      <c r="BP684" s="58">
        <v>0.53347025289438577</v>
      </c>
      <c r="BQ684" s="58">
        <v>0.47299044839334414</v>
      </c>
      <c r="BR684" s="36">
        <v>2.5499999999999998</v>
      </c>
      <c r="BS684" s="36">
        <v>2.8</v>
      </c>
      <c r="BT684" s="36">
        <v>0.45384000000000002</v>
      </c>
      <c r="BU684" s="36">
        <v>0.54652999999999996</v>
      </c>
      <c r="BV684" s="36">
        <v>0.61545478091462902</v>
      </c>
      <c r="BW684" s="36">
        <v>0.65851999999999999</v>
      </c>
    </row>
    <row r="685" spans="1:75" ht="16.75" customHeight="1" x14ac:dyDescent="0.2">
      <c r="A685" t="s">
        <v>974</v>
      </c>
      <c r="B685">
        <v>2025020310</v>
      </c>
      <c r="C685" s="35">
        <v>45979</v>
      </c>
      <c r="D685" s="45" t="s">
        <v>9</v>
      </c>
      <c r="E685" s="36" t="s">
        <v>34</v>
      </c>
      <c r="F685" s="45">
        <v>2</v>
      </c>
      <c r="G685" s="45">
        <v>1</v>
      </c>
      <c r="H685" s="36" t="s">
        <v>38</v>
      </c>
      <c r="I685" s="36" t="s">
        <v>362</v>
      </c>
      <c r="J685" s="46" t="s">
        <v>160</v>
      </c>
      <c r="K685" s="47">
        <v>3</v>
      </c>
      <c r="L685" s="48">
        <v>0.15</v>
      </c>
      <c r="M685" s="49">
        <v>0.1</v>
      </c>
      <c r="N685" s="36">
        <v>3.44999999999999</v>
      </c>
      <c r="O685" s="36">
        <v>2.69999999999999</v>
      </c>
      <c r="P685" s="70">
        <v>3.44999999999999</v>
      </c>
      <c r="Q685" s="36">
        <v>2.69999999999999</v>
      </c>
      <c r="R685" s="50">
        <v>3.0551884536041691</v>
      </c>
      <c r="S685" s="50">
        <v>2.9092790588545316</v>
      </c>
      <c r="T685" s="50">
        <v>3.0551884536041691</v>
      </c>
      <c r="U685" s="50">
        <v>2.9092790588545316</v>
      </c>
      <c r="V685" s="50">
        <v>1.0449999999999999</v>
      </c>
      <c r="W685" s="50">
        <v>1.0398742800952707</v>
      </c>
      <c r="X685" s="50">
        <v>1.064633389580188</v>
      </c>
      <c r="Y685" s="50">
        <v>0.98902842714741324</v>
      </c>
      <c r="Z685" s="50">
        <v>0.98</v>
      </c>
      <c r="AA685" s="51">
        <v>0.98</v>
      </c>
      <c r="AB685" s="51">
        <v>1.02</v>
      </c>
      <c r="AC685" s="51">
        <v>1</v>
      </c>
      <c r="AD685" s="51">
        <v>1</v>
      </c>
      <c r="AE685" s="51">
        <v>1</v>
      </c>
      <c r="AF685" s="51">
        <v>1</v>
      </c>
      <c r="AG685" s="52">
        <v>1</v>
      </c>
      <c r="AH685" s="52">
        <v>1</v>
      </c>
      <c r="AI685" s="53">
        <v>585</v>
      </c>
      <c r="AJ685" s="53">
        <v>543</v>
      </c>
      <c r="AK685" s="51">
        <v>3.0846213156499371</v>
      </c>
      <c r="AL685" s="51">
        <v>3.0802063863430718</v>
      </c>
      <c r="AM685" s="51">
        <v>2.8690894532727005</v>
      </c>
      <c r="AN685" s="51">
        <v>2.8751178941099749</v>
      </c>
      <c r="AO685" s="51">
        <v>2.8084972322079116</v>
      </c>
      <c r="AP685" s="51">
        <v>2.8148866690283407</v>
      </c>
      <c r="AQ685" s="51">
        <v>2.8117076642072463</v>
      </c>
      <c r="AR685" s="67">
        <v>0.05</v>
      </c>
      <c r="AS685" s="96"/>
      <c r="AT685" s="54">
        <v>3.4803977267860331</v>
      </c>
      <c r="AU685" s="54">
        <v>2.7013817053566909</v>
      </c>
      <c r="AV685" s="55">
        <v>3.4135716426622777</v>
      </c>
      <c r="AW685" s="55">
        <v>2.7513817053566907</v>
      </c>
      <c r="AX685" s="56">
        <v>3.0397726786043133E-2</v>
      </c>
      <c r="AY685" s="56">
        <v>1.3817053567009019E-3</v>
      </c>
      <c r="AZ685" s="56">
        <v>3.1779432142744035E-2</v>
      </c>
      <c r="BA685" s="56">
        <v>2.9016021429342231E-2</v>
      </c>
      <c r="BB685" s="61">
        <v>-165</v>
      </c>
      <c r="BC685" s="57">
        <v>143</v>
      </c>
      <c r="BD685" s="57">
        <v>115</v>
      </c>
      <c r="BE685" s="57">
        <v>-111</v>
      </c>
      <c r="BF685" s="95">
        <v>0.62302626334043798</v>
      </c>
      <c r="BG685" s="58">
        <v>0.4120303751899006</v>
      </c>
      <c r="BH685" s="58">
        <v>0.46501918318707297</v>
      </c>
      <c r="BI685" s="58">
        <v>0.52596423740403764</v>
      </c>
      <c r="BJ685" s="57">
        <v>-153</v>
      </c>
      <c r="BK685" s="57">
        <v>142</v>
      </c>
      <c r="BL685" s="57">
        <v>114</v>
      </c>
      <c r="BM685" s="57">
        <v>-111</v>
      </c>
      <c r="BN685" s="58">
        <v>0.60482037488458529</v>
      </c>
      <c r="BO685" s="58">
        <v>0.41364039650490081</v>
      </c>
      <c r="BP685" s="58">
        <v>0.46652974710561423</v>
      </c>
      <c r="BQ685" s="58">
        <v>0.52700955160665586</v>
      </c>
      <c r="BR685" s="36">
        <v>2.5499999999999998</v>
      </c>
      <c r="BS685" s="36">
        <v>2.85</v>
      </c>
      <c r="BT685" s="36">
        <v>0.44372</v>
      </c>
      <c r="BU685" s="36">
        <v>0.54144999999999999</v>
      </c>
      <c r="BV685" s="36">
        <v>0.60932928201665504</v>
      </c>
      <c r="BW685" s="36">
        <v>0.65285000000000004</v>
      </c>
    </row>
    <row r="686" spans="1:75" ht="16.75" customHeight="1" x14ac:dyDescent="0.2">
      <c r="A686" t="s">
        <v>975</v>
      </c>
      <c r="B686">
        <v>2025020312</v>
      </c>
      <c r="C686" s="35">
        <v>45979</v>
      </c>
      <c r="D686" s="45" t="s">
        <v>6</v>
      </c>
      <c r="E686" s="36" t="s">
        <v>22</v>
      </c>
      <c r="F686" s="45">
        <v>2</v>
      </c>
      <c r="G686" s="45">
        <v>2</v>
      </c>
      <c r="H686" s="36" t="s">
        <v>8</v>
      </c>
      <c r="I686" s="36" t="s">
        <v>320</v>
      </c>
      <c r="J686" s="46" t="s">
        <v>151</v>
      </c>
      <c r="K686" s="47">
        <v>3</v>
      </c>
      <c r="L686" s="48">
        <v>0.15</v>
      </c>
      <c r="M686" s="49">
        <v>0.1</v>
      </c>
      <c r="N686" s="36">
        <v>3.0499999999999901</v>
      </c>
      <c r="O686" s="36">
        <v>2.8499999999999899</v>
      </c>
      <c r="P686" s="70">
        <v>3.0499999999999901</v>
      </c>
      <c r="Q686" s="36">
        <v>2.8499999999999899</v>
      </c>
      <c r="R686" s="50">
        <v>2.6838030135274948</v>
      </c>
      <c r="S686" s="50">
        <v>3.1940433120579921</v>
      </c>
      <c r="T686" s="50">
        <v>2.6838030135274948</v>
      </c>
      <c r="U686" s="50">
        <v>3.1940433120579921</v>
      </c>
      <c r="V686" s="50">
        <v>0.96</v>
      </c>
      <c r="W686" s="50">
        <v>0.95702751457800772</v>
      </c>
      <c r="X686" s="50">
        <v>1.1363405084483047</v>
      </c>
      <c r="Y686" s="50">
        <v>0.89949269158690515</v>
      </c>
      <c r="Z686" s="50">
        <v>0.98</v>
      </c>
      <c r="AA686" s="51">
        <v>0.99</v>
      </c>
      <c r="AB686" s="51">
        <v>1</v>
      </c>
      <c r="AC686" s="51">
        <v>1</v>
      </c>
      <c r="AD686" s="51">
        <v>1</v>
      </c>
      <c r="AE686" s="51">
        <v>1</v>
      </c>
      <c r="AF686" s="51">
        <v>1</v>
      </c>
      <c r="AG686" s="52">
        <v>1</v>
      </c>
      <c r="AH686" s="52">
        <v>1</v>
      </c>
      <c r="AI686" s="53">
        <v>591</v>
      </c>
      <c r="AJ686" s="53">
        <v>549</v>
      </c>
      <c r="AK686" s="51">
        <v>2.7309189015853792</v>
      </c>
      <c r="AL686" s="51">
        <v>2.71</v>
      </c>
      <c r="AM686" s="51">
        <v>3.1735920210031612</v>
      </c>
      <c r="AN686" s="51">
        <v>3.176659714661386</v>
      </c>
      <c r="AO686" s="51">
        <v>3.0777530210213895</v>
      </c>
      <c r="AP686" s="51">
        <v>3.0856144347407057</v>
      </c>
      <c r="AQ686" s="51">
        <v>3.110120180583098</v>
      </c>
      <c r="AR686" s="67">
        <v>-0.02</v>
      </c>
      <c r="AS686" s="96"/>
      <c r="AT686" s="54">
        <v>3.0620523433803957</v>
      </c>
      <c r="AU686" s="54">
        <v>2.8369732084795629</v>
      </c>
      <c r="AV686" s="55">
        <v>3.0820523433803957</v>
      </c>
      <c r="AW686" s="55">
        <v>2.8317516001469785</v>
      </c>
      <c r="AX686" s="56">
        <v>1.2052343380405617E-2</v>
      </c>
      <c r="AY686" s="56">
        <v>-1.3026791520426961E-2</v>
      </c>
      <c r="AZ686" s="56">
        <v>-9.744481400213445E-4</v>
      </c>
      <c r="BA686" s="56">
        <v>2.5079134900832578E-2</v>
      </c>
      <c r="BB686" s="61">
        <v>-119</v>
      </c>
      <c r="BC686" s="57">
        <v>-120</v>
      </c>
      <c r="BD686" s="57">
        <v>105</v>
      </c>
      <c r="BE686" s="57">
        <v>132</v>
      </c>
      <c r="BF686" s="95">
        <v>0.54293575582967901</v>
      </c>
      <c r="BG686" s="58">
        <v>0.54553491627788397</v>
      </c>
      <c r="BH686" s="58">
        <v>0.4871630563476228</v>
      </c>
      <c r="BI686" s="58">
        <v>0.43170699385694244</v>
      </c>
      <c r="BJ686" s="57">
        <v>-119</v>
      </c>
      <c r="BK686" s="57">
        <v>-121</v>
      </c>
      <c r="BL686" s="57">
        <v>104</v>
      </c>
      <c r="BM686" s="57">
        <v>131</v>
      </c>
      <c r="BN686" s="58">
        <v>0.54401952042375634</v>
      </c>
      <c r="BO686" s="58">
        <v>0.54782828513081627</v>
      </c>
      <c r="BP686" s="58">
        <v>0.4895653949372637</v>
      </c>
      <c r="BQ686" s="58">
        <v>0.43367651937553364</v>
      </c>
      <c r="BR686" s="36">
        <v>2.5499999999999998</v>
      </c>
      <c r="BS686" s="36">
        <v>2.9</v>
      </c>
      <c r="BT686" s="36">
        <v>0.43684000000000001</v>
      </c>
      <c r="BU686" s="36">
        <v>0.52747999999999995</v>
      </c>
      <c r="BV686" s="36">
        <v>0.59326742472809801</v>
      </c>
      <c r="BW686" s="36">
        <v>0.63836999999999999</v>
      </c>
    </row>
    <row r="687" spans="1:75" ht="16.75" customHeight="1" x14ac:dyDescent="0.2">
      <c r="A687" t="s">
        <v>976</v>
      </c>
      <c r="B687">
        <v>2025020312</v>
      </c>
      <c r="C687" s="35">
        <v>45979</v>
      </c>
      <c r="D687" s="45" t="s">
        <v>9</v>
      </c>
      <c r="E687" s="36" t="s">
        <v>14</v>
      </c>
      <c r="F687" s="45">
        <v>2</v>
      </c>
      <c r="G687" s="45">
        <v>2</v>
      </c>
      <c r="H687" s="36" t="s">
        <v>11</v>
      </c>
      <c r="I687" s="36" t="s">
        <v>460</v>
      </c>
      <c r="J687" s="46" t="s">
        <v>303</v>
      </c>
      <c r="K687" s="47">
        <v>3</v>
      </c>
      <c r="L687" s="48">
        <v>0.15</v>
      </c>
      <c r="M687" s="49">
        <v>0.1</v>
      </c>
      <c r="N687" s="36">
        <v>2.8499999999999899</v>
      </c>
      <c r="O687" s="36">
        <v>3.0499999999999901</v>
      </c>
      <c r="P687" s="70">
        <v>2.8499999999999899</v>
      </c>
      <c r="Q687" s="36">
        <v>3.0499999999999901</v>
      </c>
      <c r="R687" s="50">
        <v>2.6615502794861876</v>
      </c>
      <c r="S687" s="50">
        <v>3.3840469651980141</v>
      </c>
      <c r="T687" s="50">
        <v>2.6615502794861876</v>
      </c>
      <c r="U687" s="50">
        <v>3.3840469651980141</v>
      </c>
      <c r="V687" s="50">
        <v>1.0275000000000001</v>
      </c>
      <c r="W687" s="50">
        <v>1.0328904656929507</v>
      </c>
      <c r="X687" s="50">
        <v>1.0578640070010537</v>
      </c>
      <c r="Y687" s="50">
        <v>0.91030630052845973</v>
      </c>
      <c r="Z687" s="50">
        <v>1.0449999999999999</v>
      </c>
      <c r="AA687" s="51">
        <v>0.98</v>
      </c>
      <c r="AB687" s="51">
        <v>1</v>
      </c>
      <c r="AC687" s="51">
        <v>1</v>
      </c>
      <c r="AD687" s="51">
        <v>1</v>
      </c>
      <c r="AE687" s="51">
        <v>1</v>
      </c>
      <c r="AF687" s="51">
        <v>1</v>
      </c>
      <c r="AG687" s="52">
        <v>1</v>
      </c>
      <c r="AH687" s="52">
        <v>1</v>
      </c>
      <c r="AI687" s="53">
        <v>583</v>
      </c>
      <c r="AJ687" s="53">
        <v>446</v>
      </c>
      <c r="AK687" s="51">
        <v>2.6984780747607156</v>
      </c>
      <c r="AL687" s="51">
        <v>2.6929389054695365</v>
      </c>
      <c r="AM687" s="51">
        <v>3.4090215253449139</v>
      </c>
      <c r="AN687" s="51">
        <v>3.39</v>
      </c>
      <c r="AO687" s="51">
        <v>3.5137842313592667</v>
      </c>
      <c r="AP687" s="51">
        <v>3.5171659584501653</v>
      </c>
      <c r="AQ687" s="51">
        <v>3.5624274939854348</v>
      </c>
      <c r="AR687" s="67">
        <v>0.02</v>
      </c>
      <c r="AS687" s="96"/>
      <c r="AT687" s="54">
        <v>2.8369732084795629</v>
      </c>
      <c r="AU687" s="54">
        <v>3.0620523433803957</v>
      </c>
      <c r="AV687" s="55">
        <v>2.8317516001469785</v>
      </c>
      <c r="AW687" s="55">
        <v>3.0820523433803957</v>
      </c>
      <c r="AX687" s="56">
        <v>-1.3026791520426961E-2</v>
      </c>
      <c r="AY687" s="56">
        <v>1.2052343380405617E-2</v>
      </c>
      <c r="AZ687" s="56">
        <v>-9.744481400213445E-4</v>
      </c>
      <c r="BA687" s="56">
        <v>-2.5079134900832578E-2</v>
      </c>
      <c r="BB687" s="61">
        <v>119</v>
      </c>
      <c r="BC687" s="57">
        <v>120</v>
      </c>
      <c r="BD687" s="57">
        <v>-105</v>
      </c>
      <c r="BE687" s="57">
        <v>-132</v>
      </c>
      <c r="BF687" s="95">
        <v>0.45706424417032099</v>
      </c>
      <c r="BG687" s="58">
        <v>0.45446508372211608</v>
      </c>
      <c r="BH687" s="58">
        <v>0.5128369436523772</v>
      </c>
      <c r="BI687" s="58">
        <v>0.56829300614305756</v>
      </c>
      <c r="BJ687" s="57">
        <v>119</v>
      </c>
      <c r="BK687" s="57">
        <v>121</v>
      </c>
      <c r="BL687" s="57">
        <v>-104</v>
      </c>
      <c r="BM687" s="57">
        <v>-131</v>
      </c>
      <c r="BN687" s="58">
        <v>0.45598047957624366</v>
      </c>
      <c r="BO687" s="58">
        <v>0.45217171486918373</v>
      </c>
      <c r="BP687" s="58">
        <v>0.5104346050627363</v>
      </c>
      <c r="BQ687" s="58">
        <v>0.56632348062446636</v>
      </c>
      <c r="BR687" s="36">
        <v>2.5499999999999998</v>
      </c>
      <c r="BS687" s="36">
        <v>2.95</v>
      </c>
      <c r="BT687" s="36">
        <v>0.42998999999999998</v>
      </c>
      <c r="BU687" s="36">
        <v>0.52303999999999995</v>
      </c>
      <c r="BV687" s="36">
        <v>0.58819428044487898</v>
      </c>
      <c r="BW687" s="36">
        <v>0.63380999999999998</v>
      </c>
    </row>
    <row r="688" spans="1:75" ht="16.75" customHeight="1" x14ac:dyDescent="0.2">
      <c r="A688" t="s">
        <v>977</v>
      </c>
      <c r="B688">
        <v>2025020313</v>
      </c>
      <c r="C688" s="35">
        <v>45979</v>
      </c>
      <c r="D688" s="45" t="s">
        <v>6</v>
      </c>
      <c r="E688" s="36" t="s">
        <v>20</v>
      </c>
      <c r="F688" s="45">
        <v>1</v>
      </c>
      <c r="G688" s="45">
        <v>1</v>
      </c>
      <c r="H688" s="36" t="s">
        <v>46</v>
      </c>
      <c r="I688" s="36" t="s">
        <v>334</v>
      </c>
      <c r="J688" s="46" t="s">
        <v>177</v>
      </c>
      <c r="K688" s="47">
        <v>3</v>
      </c>
      <c r="L688" s="48">
        <v>0.15</v>
      </c>
      <c r="M688" s="49">
        <v>0.1</v>
      </c>
      <c r="N688" s="36">
        <v>2.7499999999999898</v>
      </c>
      <c r="O688" s="36">
        <v>2.9999999999999898</v>
      </c>
      <c r="P688" s="70">
        <v>2.7499999999999898</v>
      </c>
      <c r="Q688" s="36">
        <v>2.9999999999999898</v>
      </c>
      <c r="R688" s="50">
        <v>3.0237545925200995</v>
      </c>
      <c r="S688" s="50">
        <v>2.7993943319513948</v>
      </c>
      <c r="T688" s="50">
        <v>3.0237545925200995</v>
      </c>
      <c r="U688" s="50">
        <v>2.7993943319513948</v>
      </c>
      <c r="V688" s="50">
        <v>0.95</v>
      </c>
      <c r="W688" s="50">
        <v>0.95302926576458757</v>
      </c>
      <c r="X688" s="50">
        <v>0.91723279051825479</v>
      </c>
      <c r="Y688" s="50">
        <v>1.0635686671544227</v>
      </c>
      <c r="Z688" s="50">
        <v>0.98</v>
      </c>
      <c r="AA688" s="51">
        <v>1</v>
      </c>
      <c r="AB688" s="51">
        <v>1</v>
      </c>
      <c r="AC688" s="51">
        <v>1</v>
      </c>
      <c r="AD688" s="51">
        <v>1</v>
      </c>
      <c r="AE688" s="51">
        <v>1</v>
      </c>
      <c r="AF688" s="51">
        <v>1</v>
      </c>
      <c r="AG688" s="52">
        <v>1</v>
      </c>
      <c r="AH688" s="52">
        <v>1</v>
      </c>
      <c r="AI688" s="53">
        <v>599</v>
      </c>
      <c r="AJ688" s="53">
        <v>538</v>
      </c>
      <c r="AK688" s="51">
        <v>2.9872333912329019</v>
      </c>
      <c r="AL688" s="51">
        <v>2.9927115714259815</v>
      </c>
      <c r="AM688" s="51">
        <v>2.8782599099794277</v>
      </c>
      <c r="AN688" s="51">
        <v>2.8664300732752226</v>
      </c>
      <c r="AO688" s="51">
        <v>2.8068132364212954</v>
      </c>
      <c r="AP688" s="51">
        <v>2.797302217754956</v>
      </c>
      <c r="AQ688" s="51">
        <v>2.8206947117798391</v>
      </c>
      <c r="AR688" s="67">
        <v>0</v>
      </c>
      <c r="AS688" s="96"/>
      <c r="AT688" s="54">
        <v>2.708149753936786</v>
      </c>
      <c r="AU688" s="54">
        <v>3.0811225830643592</v>
      </c>
      <c r="AV688" s="55">
        <v>2.708149753936786</v>
      </c>
      <c r="AW688" s="55">
        <v>3.0845171155001747</v>
      </c>
      <c r="AX688" s="56">
        <v>-4.1850246063203755E-2</v>
      </c>
      <c r="AY688" s="56">
        <v>8.1122583064369369E-2</v>
      </c>
      <c r="AZ688" s="56">
        <v>3.9272337001165614E-2</v>
      </c>
      <c r="BA688" s="56">
        <v>-0.12297282912757312</v>
      </c>
      <c r="BB688" s="61">
        <v>129</v>
      </c>
      <c r="BC688" s="57">
        <v>-112</v>
      </c>
      <c r="BD688" s="57">
        <v>114</v>
      </c>
      <c r="BE688" s="57">
        <v>141</v>
      </c>
      <c r="BF688" s="95">
        <v>0.43732519842780843</v>
      </c>
      <c r="BG688" s="58">
        <v>0.52780989962377767</v>
      </c>
      <c r="BH688" s="58">
        <v>0.46758849573294592</v>
      </c>
      <c r="BI688" s="58">
        <v>0.41470132331941856</v>
      </c>
      <c r="BJ688" s="57">
        <v>129</v>
      </c>
      <c r="BK688" s="57">
        <v>-112</v>
      </c>
      <c r="BL688" s="57">
        <v>114</v>
      </c>
      <c r="BM688" s="57">
        <v>141</v>
      </c>
      <c r="BN688" s="58">
        <v>0.43693986068388918</v>
      </c>
      <c r="BO688" s="58">
        <v>0.52844651057089842</v>
      </c>
      <c r="BP688" s="58">
        <v>0.46831183946940624</v>
      </c>
      <c r="BQ688" s="58">
        <v>0.41534738207688959</v>
      </c>
      <c r="BR688" s="36">
        <v>2.5499999999999998</v>
      </c>
      <c r="BS688" s="36">
        <v>3</v>
      </c>
      <c r="BT688" s="36">
        <v>0.42310999999999999</v>
      </c>
      <c r="BU688" s="36">
        <v>0.51171999999999995</v>
      </c>
      <c r="BV688" s="36">
        <v>0.57633265381972898</v>
      </c>
      <c r="BW688" s="36">
        <v>0.62383</v>
      </c>
    </row>
    <row r="689" spans="1:75" ht="16.75" customHeight="1" x14ac:dyDescent="0.2">
      <c r="A689" t="s">
        <v>978</v>
      </c>
      <c r="B689">
        <v>2025020313</v>
      </c>
      <c r="C689" s="35">
        <v>45979</v>
      </c>
      <c r="D689" s="45" t="s">
        <v>9</v>
      </c>
      <c r="E689" s="36" t="s">
        <v>25</v>
      </c>
      <c r="F689" s="45">
        <v>1</v>
      </c>
      <c r="G689" s="45">
        <v>1</v>
      </c>
      <c r="H689" s="36" t="s">
        <v>47</v>
      </c>
      <c r="I689" s="36" t="s">
        <v>483</v>
      </c>
      <c r="J689" s="46" t="s">
        <v>196</v>
      </c>
      <c r="K689" s="47">
        <v>3</v>
      </c>
      <c r="L689" s="48">
        <v>0.15</v>
      </c>
      <c r="M689" s="49">
        <v>0.1</v>
      </c>
      <c r="N689" s="36">
        <v>2.9999999999999898</v>
      </c>
      <c r="O689" s="36">
        <v>2.7499999999999898</v>
      </c>
      <c r="P689" s="70">
        <v>2.9999999999999898</v>
      </c>
      <c r="Q689" s="36">
        <v>2.7499999999999898</v>
      </c>
      <c r="R689" s="50">
        <v>3.0412136788486706</v>
      </c>
      <c r="S689" s="50">
        <v>2.8410467775604382</v>
      </c>
      <c r="T689" s="50">
        <v>3.0412136788486706</v>
      </c>
      <c r="U689" s="50">
        <v>2.8410467775604382</v>
      </c>
      <c r="V689" s="50">
        <v>1.048</v>
      </c>
      <c r="W689" s="50">
        <v>1.0491546019013618</v>
      </c>
      <c r="X689" s="50">
        <v>0.95941996999314261</v>
      </c>
      <c r="Y689" s="50">
        <v>0.99574446374430059</v>
      </c>
      <c r="Z689" s="50">
        <v>1.02</v>
      </c>
      <c r="AA689" s="51">
        <v>0.98</v>
      </c>
      <c r="AB689" s="51">
        <v>1.02</v>
      </c>
      <c r="AC689" s="51">
        <v>1</v>
      </c>
      <c r="AD689" s="51">
        <v>1</v>
      </c>
      <c r="AE689" s="51">
        <v>1</v>
      </c>
      <c r="AF689" s="51">
        <v>1</v>
      </c>
      <c r="AG689" s="52">
        <v>1</v>
      </c>
      <c r="AH689" s="52">
        <v>1</v>
      </c>
      <c r="AI689" s="53">
        <v>596</v>
      </c>
      <c r="AJ689" s="53">
        <v>544</v>
      </c>
      <c r="AK689" s="51">
        <v>3.1907060014632682</v>
      </c>
      <c r="AL689" s="51">
        <v>3.22</v>
      </c>
      <c r="AM689" s="51">
        <v>2.7516983715547645</v>
      </c>
      <c r="AN689" s="51">
        <v>2.74</v>
      </c>
      <c r="AO689" s="51">
        <v>2.8482593522445852</v>
      </c>
      <c r="AP689" s="51">
        <v>2.8557006063746444</v>
      </c>
      <c r="AQ689" s="51">
        <v>2.8067323389858596</v>
      </c>
      <c r="AR689" s="67">
        <v>0</v>
      </c>
      <c r="AS689" s="96"/>
      <c r="AT689" s="54">
        <v>3.0811225830643592</v>
      </c>
      <c r="AU689" s="54">
        <v>2.708149753936786</v>
      </c>
      <c r="AV689" s="55">
        <v>3.0845171155001747</v>
      </c>
      <c r="AW689" s="55">
        <v>2.708149753936786</v>
      </c>
      <c r="AX689" s="56">
        <v>8.1122583064369369E-2</v>
      </c>
      <c r="AY689" s="56">
        <v>-4.1850246063203755E-2</v>
      </c>
      <c r="AZ689" s="56">
        <v>3.9272337001165614E-2</v>
      </c>
      <c r="BA689" s="56">
        <v>0.12297282912757312</v>
      </c>
      <c r="BB689" s="61">
        <v>-129</v>
      </c>
      <c r="BC689" s="57">
        <v>112</v>
      </c>
      <c r="BD689" s="57">
        <v>-114</v>
      </c>
      <c r="BE689" s="57">
        <v>-141</v>
      </c>
      <c r="BF689" s="95">
        <v>0.56267480157219163</v>
      </c>
      <c r="BG689" s="58">
        <v>0.47219010037622233</v>
      </c>
      <c r="BH689" s="58">
        <v>0.53241150426705408</v>
      </c>
      <c r="BI689" s="58">
        <v>0.58529867668058144</v>
      </c>
      <c r="BJ689" s="57">
        <v>-129</v>
      </c>
      <c r="BK689" s="57">
        <v>112</v>
      </c>
      <c r="BL689" s="57">
        <v>-114</v>
      </c>
      <c r="BM689" s="57">
        <v>-141</v>
      </c>
      <c r="BN689" s="58">
        <v>0.56306013931611076</v>
      </c>
      <c r="BO689" s="58">
        <v>0.47155348942910158</v>
      </c>
      <c r="BP689" s="58">
        <v>0.53168816053059376</v>
      </c>
      <c r="BQ689" s="58">
        <v>0.58465261792311041</v>
      </c>
      <c r="BR689" s="36">
        <v>2.5499999999999998</v>
      </c>
      <c r="BS689" s="36">
        <v>3.05</v>
      </c>
      <c r="BT689" s="36">
        <v>0.41327999999999998</v>
      </c>
      <c r="BU689" s="36">
        <v>0.50505999999999995</v>
      </c>
      <c r="BV689" s="36">
        <v>0.56947952372361499</v>
      </c>
      <c r="BW689" s="36">
        <v>0.61817999999999995</v>
      </c>
    </row>
    <row r="690" spans="1:75" ht="16.75" customHeight="1" x14ac:dyDescent="0.2">
      <c r="A690" t="s">
        <v>979</v>
      </c>
      <c r="B690">
        <v>2025020314</v>
      </c>
      <c r="C690" s="35">
        <v>45979</v>
      </c>
      <c r="D690" s="45" t="s">
        <v>6</v>
      </c>
      <c r="E690" s="36" t="s">
        <v>15</v>
      </c>
      <c r="F690" s="45">
        <v>0</v>
      </c>
      <c r="G690" s="45">
        <v>2</v>
      </c>
      <c r="H690" s="36" t="s">
        <v>29</v>
      </c>
      <c r="I690" s="36" t="s">
        <v>426</v>
      </c>
      <c r="J690" s="46" t="s">
        <v>192</v>
      </c>
      <c r="K690" s="47">
        <v>3</v>
      </c>
      <c r="L690" s="48">
        <v>0.15</v>
      </c>
      <c r="M690" s="49">
        <v>0.1</v>
      </c>
      <c r="N690" s="36">
        <v>3.1499999999999901</v>
      </c>
      <c r="O690" s="36">
        <v>2.8499999999999899</v>
      </c>
      <c r="P690" s="70">
        <v>3.1499999999999901</v>
      </c>
      <c r="Q690" s="36">
        <v>2.8499999999999899</v>
      </c>
      <c r="R690" s="50">
        <v>3.017328727179525</v>
      </c>
      <c r="S690" s="50">
        <v>2.8939195647093685</v>
      </c>
      <c r="T690" s="50">
        <v>3.017328727179525</v>
      </c>
      <c r="U690" s="50">
        <v>2.8939195647093685</v>
      </c>
      <c r="V690" s="50">
        <v>0.90300000000000002</v>
      </c>
      <c r="W690" s="50">
        <v>0.92051577291954856</v>
      </c>
      <c r="X690" s="50">
        <v>1.1513847188830446</v>
      </c>
      <c r="Y690" s="50">
        <v>0.89613378217820339</v>
      </c>
      <c r="Z690" s="50">
        <v>1.03</v>
      </c>
      <c r="AA690" s="51">
        <v>1</v>
      </c>
      <c r="AB690" s="51">
        <v>1</v>
      </c>
      <c r="AC690" s="51">
        <v>1</v>
      </c>
      <c r="AD690" s="51">
        <v>1</v>
      </c>
      <c r="AE690" s="51">
        <v>1</v>
      </c>
      <c r="AF690" s="51">
        <v>1</v>
      </c>
      <c r="AG690" s="52">
        <v>1</v>
      </c>
      <c r="AH690" s="52">
        <v>1</v>
      </c>
      <c r="AI690" s="53">
        <v>612</v>
      </c>
      <c r="AJ690" s="53">
        <v>454</v>
      </c>
      <c r="AK690" s="51">
        <v>3.0960969415547779</v>
      </c>
      <c r="AL690" s="51">
        <v>3.06</v>
      </c>
      <c r="AM690" s="51">
        <v>2.9120788539589895</v>
      </c>
      <c r="AN690" s="51">
        <v>2.9093549605715463</v>
      </c>
      <c r="AO690" s="51">
        <v>3.0549518589805529</v>
      </c>
      <c r="AP690" s="51">
        <v>3.0438196528810675</v>
      </c>
      <c r="AQ690" s="51">
        <v>2.9994412195777591</v>
      </c>
      <c r="AR690" s="67">
        <v>0.03</v>
      </c>
      <c r="AS690" s="96"/>
      <c r="AT690" s="54">
        <v>3.2007280336560204</v>
      </c>
      <c r="AU690" s="54">
        <v>2.8426265735671548</v>
      </c>
      <c r="AV690" s="55">
        <v>3.1707280336560206</v>
      </c>
      <c r="AW690" s="55">
        <v>2.8678836948312307</v>
      </c>
      <c r="AX690" s="56">
        <v>5.0728033656030291E-2</v>
      </c>
      <c r="AY690" s="56">
        <v>-7.3734264328351173E-3</v>
      </c>
      <c r="AZ690" s="56">
        <v>4.3354607223195174E-2</v>
      </c>
      <c r="BA690" s="56">
        <v>5.8101460088865409E-2</v>
      </c>
      <c r="BB690" s="61">
        <v>-126</v>
      </c>
      <c r="BC690" s="57">
        <v>-131</v>
      </c>
      <c r="BD690" s="57">
        <v>-105</v>
      </c>
      <c r="BE690" s="57">
        <v>120</v>
      </c>
      <c r="BF690" s="95">
        <v>0.55835264341727808</v>
      </c>
      <c r="BG690" s="58">
        <v>0.56798028640919695</v>
      </c>
      <c r="BH690" s="58">
        <v>0.51222039300666533</v>
      </c>
      <c r="BI690" s="58">
        <v>0.45366748846292482</v>
      </c>
      <c r="BJ690" s="57">
        <v>-123</v>
      </c>
      <c r="BK690" s="57">
        <v>-131</v>
      </c>
      <c r="BL690" s="57">
        <v>-105</v>
      </c>
      <c r="BM690" s="57">
        <v>121</v>
      </c>
      <c r="BN690" s="58">
        <v>0.55111535303280279</v>
      </c>
      <c r="BO690" s="58">
        <v>0.56718956074791727</v>
      </c>
      <c r="BP690" s="58">
        <v>0.51142907957071704</v>
      </c>
      <c r="BQ690" s="58">
        <v>0.45306175246960456</v>
      </c>
      <c r="BR690" s="36">
        <v>2.5499999999999998</v>
      </c>
      <c r="BS690" s="36">
        <v>3.1</v>
      </c>
      <c r="BT690" s="36">
        <v>0.40697</v>
      </c>
      <c r="BU690" s="36">
        <v>0.49836999999999998</v>
      </c>
      <c r="BV690" s="36">
        <v>0.56288825137229204</v>
      </c>
      <c r="BW690" s="36">
        <v>0.61299000000000003</v>
      </c>
    </row>
    <row r="691" spans="1:75" ht="16.75" customHeight="1" x14ac:dyDescent="0.2">
      <c r="A691" t="s">
        <v>980</v>
      </c>
      <c r="B691">
        <v>2025020314</v>
      </c>
      <c r="C691" s="35">
        <v>45979</v>
      </c>
      <c r="D691" s="45" t="s">
        <v>9</v>
      </c>
      <c r="E691" s="36" t="s">
        <v>40</v>
      </c>
      <c r="F691" s="45">
        <v>2</v>
      </c>
      <c r="G691" s="45">
        <v>0</v>
      </c>
      <c r="H691" s="36" t="s">
        <v>31</v>
      </c>
      <c r="I691" s="36" t="s">
        <v>368</v>
      </c>
      <c r="J691" s="46" t="s">
        <v>183</v>
      </c>
      <c r="K691" s="47">
        <v>3</v>
      </c>
      <c r="L691" s="48">
        <v>0.15</v>
      </c>
      <c r="M691" s="49">
        <v>0.1</v>
      </c>
      <c r="N691" s="36">
        <v>2.8499999999999899</v>
      </c>
      <c r="O691" s="36">
        <v>3.1499999999999901</v>
      </c>
      <c r="P691" s="70">
        <v>2.8499999999999899</v>
      </c>
      <c r="Q691" s="36">
        <v>3.1499999999999901</v>
      </c>
      <c r="R691" s="50">
        <v>2.631562323695761</v>
      </c>
      <c r="S691" s="50">
        <v>3.3662765610078687</v>
      </c>
      <c r="T691" s="50">
        <v>2.631562323695761</v>
      </c>
      <c r="U691" s="50">
        <v>3.3662765610078687</v>
      </c>
      <c r="V691" s="50">
        <v>1.085</v>
      </c>
      <c r="W691" s="50">
        <v>1.0832085999357419</v>
      </c>
      <c r="X691" s="50">
        <v>0.97069295131966316</v>
      </c>
      <c r="Y691" s="50">
        <v>1.0320323138515926</v>
      </c>
      <c r="Z691" s="50">
        <v>0.98499999999999999</v>
      </c>
      <c r="AA691" s="51">
        <v>0.98499999999999999</v>
      </c>
      <c r="AB691" s="51">
        <v>1</v>
      </c>
      <c r="AC691" s="51">
        <v>1</v>
      </c>
      <c r="AD691" s="51">
        <v>1</v>
      </c>
      <c r="AE691" s="51">
        <v>1</v>
      </c>
      <c r="AF691" s="51">
        <v>1</v>
      </c>
      <c r="AG691" s="52">
        <v>1</v>
      </c>
      <c r="AH691" s="52">
        <v>1</v>
      </c>
      <c r="AI691" s="53">
        <v>588</v>
      </c>
      <c r="AJ691" s="53">
        <v>510</v>
      </c>
      <c r="AK691" s="51">
        <v>2.6884013465346102</v>
      </c>
      <c r="AL691" s="51">
        <v>2.6798754931087827</v>
      </c>
      <c r="AM691" s="51">
        <v>3.4541541566491336</v>
      </c>
      <c r="AN691" s="51">
        <v>3.42</v>
      </c>
      <c r="AO691" s="51">
        <v>3.5798171463889061</v>
      </c>
      <c r="AP691" s="51">
        <v>3.5402119363194826</v>
      </c>
      <c r="AQ691" s="51">
        <v>3.4023418442993965</v>
      </c>
      <c r="AR691" s="67">
        <v>-0.03</v>
      </c>
      <c r="AS691" s="96"/>
      <c r="AT691" s="54">
        <v>2.8426265735671548</v>
      </c>
      <c r="AU691" s="54">
        <v>3.2007280336560204</v>
      </c>
      <c r="AV691" s="55">
        <v>2.8678836948312307</v>
      </c>
      <c r="AW691" s="55">
        <v>3.1707280336560206</v>
      </c>
      <c r="AX691" s="56">
        <v>-7.3734264328351173E-3</v>
      </c>
      <c r="AY691" s="56">
        <v>5.0728033656030291E-2</v>
      </c>
      <c r="AZ691" s="56">
        <v>4.3354607223195174E-2</v>
      </c>
      <c r="BA691" s="56">
        <v>-5.8101460088865409E-2</v>
      </c>
      <c r="BB691" s="61">
        <v>126</v>
      </c>
      <c r="BC691" s="57">
        <v>131</v>
      </c>
      <c r="BD691" s="57">
        <v>105</v>
      </c>
      <c r="BE691" s="57">
        <v>-120</v>
      </c>
      <c r="BF691" s="95">
        <v>0.44164735658272192</v>
      </c>
      <c r="BG691" s="58">
        <v>0.43201971359080299</v>
      </c>
      <c r="BH691" s="58">
        <v>0.48777960699333461</v>
      </c>
      <c r="BI691" s="58">
        <v>0.54633251153707518</v>
      </c>
      <c r="BJ691" s="57">
        <v>123</v>
      </c>
      <c r="BK691" s="57">
        <v>131</v>
      </c>
      <c r="BL691" s="57">
        <v>105</v>
      </c>
      <c r="BM691" s="57">
        <v>-121</v>
      </c>
      <c r="BN691" s="58">
        <v>0.44888464696719721</v>
      </c>
      <c r="BO691" s="58">
        <v>0.43281043925208273</v>
      </c>
      <c r="BP691" s="58">
        <v>0.48857092042928296</v>
      </c>
      <c r="BQ691" s="58">
        <v>0.54693824753039544</v>
      </c>
      <c r="BR691" s="36">
        <v>2.5499999999999998</v>
      </c>
      <c r="BS691" s="36">
        <v>3.15</v>
      </c>
      <c r="BT691" s="36">
        <v>0.40151999999999999</v>
      </c>
      <c r="BU691" s="36">
        <v>0.49023</v>
      </c>
      <c r="BV691" s="36">
        <v>0.55273928583509002</v>
      </c>
      <c r="BW691" s="36">
        <v>0.60331999999999997</v>
      </c>
    </row>
    <row r="692" spans="1:75" ht="16.75" customHeight="1" x14ac:dyDescent="0.2">
      <c r="A692" t="s">
        <v>981</v>
      </c>
      <c r="B692">
        <v>2025020315</v>
      </c>
      <c r="C692" s="35">
        <v>45980</v>
      </c>
      <c r="D692" s="45" t="s">
        <v>6</v>
      </c>
      <c r="E692" s="36" t="s">
        <v>17</v>
      </c>
      <c r="F692" s="45">
        <v>1</v>
      </c>
      <c r="G692" s="45">
        <v>1</v>
      </c>
      <c r="H692" s="36" t="s">
        <v>46</v>
      </c>
      <c r="I692" s="36" t="s">
        <v>429</v>
      </c>
      <c r="J692" s="46" t="s">
        <v>163</v>
      </c>
      <c r="K692" s="47">
        <v>3</v>
      </c>
      <c r="L692" s="48">
        <v>0.15</v>
      </c>
      <c r="M692" s="49">
        <v>0.1</v>
      </c>
      <c r="N692" s="36">
        <v>2.8999999999999901</v>
      </c>
      <c r="O692" s="36">
        <v>3.0499999999999901</v>
      </c>
      <c r="P692" s="70">
        <v>2.8999999999999901</v>
      </c>
      <c r="Q692" s="36">
        <v>3.0499999999999901</v>
      </c>
      <c r="R692" s="50">
        <v>3.216987096558996</v>
      </c>
      <c r="S692" s="50">
        <v>2.9728045063756094</v>
      </c>
      <c r="T692" s="50">
        <v>3.216987096558996</v>
      </c>
      <c r="U692" s="50">
        <v>2.9728045063756094</v>
      </c>
      <c r="V692" s="50">
        <v>0.95</v>
      </c>
      <c r="W692" s="50">
        <v>0.95302926576458757</v>
      </c>
      <c r="X692" s="50">
        <v>0.96054220565509996</v>
      </c>
      <c r="Y692" s="50">
        <v>1.007935469717016</v>
      </c>
      <c r="Z692" s="50">
        <v>0.98</v>
      </c>
      <c r="AA692" s="51">
        <v>0.98499999999999999</v>
      </c>
      <c r="AB692" s="51">
        <v>1.01</v>
      </c>
      <c r="AC692" s="51">
        <v>1</v>
      </c>
      <c r="AD692" s="51">
        <v>1</v>
      </c>
      <c r="AE692" s="51">
        <v>1</v>
      </c>
      <c r="AF692" s="51">
        <v>1</v>
      </c>
      <c r="AG692" s="52">
        <v>1</v>
      </c>
      <c r="AH692" s="52">
        <v>1</v>
      </c>
      <c r="AI692" s="53">
        <v>604</v>
      </c>
      <c r="AJ692" s="53">
        <v>562</v>
      </c>
      <c r="AK692" s="51">
        <v>3.1</v>
      </c>
      <c r="AL692" s="51">
        <v>3.1175480644838491</v>
      </c>
      <c r="AM692" s="51">
        <v>3.04</v>
      </c>
      <c r="AN692" s="51">
        <v>3.0299206759563413</v>
      </c>
      <c r="AO692" s="51">
        <v>2.8305030192520739</v>
      </c>
      <c r="AP692" s="51">
        <v>2.8429298288014775</v>
      </c>
      <c r="AQ692" s="51">
        <v>2.9792000000000001</v>
      </c>
      <c r="AR692" s="67">
        <v>0</v>
      </c>
      <c r="AS692" s="96"/>
      <c r="AT692" s="54">
        <v>2.7438727798527331</v>
      </c>
      <c r="AU692" s="54">
        <v>3.1466630384735947</v>
      </c>
      <c r="AV692" s="55">
        <v>2.7438727798527331</v>
      </c>
      <c r="AW692" s="55">
        <v>3.1501297780987523</v>
      </c>
      <c r="AX692" s="56">
        <v>-0.156127220147257</v>
      </c>
      <c r="AY692" s="56">
        <v>9.666303847360469E-2</v>
      </c>
      <c r="AZ692" s="56">
        <v>-5.9464181673652305E-2</v>
      </c>
      <c r="BA692" s="56">
        <v>-0.25279025862086169</v>
      </c>
      <c r="BB692" s="61">
        <v>132</v>
      </c>
      <c r="BC692" s="57">
        <v>-119</v>
      </c>
      <c r="BD692" s="57">
        <v>106</v>
      </c>
      <c r="BE692" s="57">
        <v>132</v>
      </c>
      <c r="BF692" s="95">
        <v>0.43046884652996215</v>
      </c>
      <c r="BG692" s="58">
        <v>0.54433536923332604</v>
      </c>
      <c r="BH692" s="58">
        <v>0.48622976175080401</v>
      </c>
      <c r="BI692" s="58">
        <v>0.43124061270825964</v>
      </c>
      <c r="BJ692" s="57">
        <v>133</v>
      </c>
      <c r="BK692" s="57">
        <v>-120</v>
      </c>
      <c r="BL692" s="57">
        <v>105</v>
      </c>
      <c r="BM692" s="57">
        <v>132</v>
      </c>
      <c r="BN692" s="58">
        <v>0.42977837974707206</v>
      </c>
      <c r="BO692" s="58">
        <v>0.54488574106342469</v>
      </c>
      <c r="BP692" s="58">
        <v>0.48681321184526716</v>
      </c>
      <c r="BQ692" s="58">
        <v>0.43172788457641875</v>
      </c>
      <c r="BR692" s="36">
        <v>2.5499999999999998</v>
      </c>
      <c r="BS692" s="36">
        <v>3.2</v>
      </c>
      <c r="BT692" s="36">
        <v>0.39439000000000002</v>
      </c>
      <c r="BU692" s="36">
        <v>0.47993000000000002</v>
      </c>
      <c r="BV692" s="36">
        <v>0.54151669355839605</v>
      </c>
      <c r="BW692" s="36">
        <v>0.59365999999999997</v>
      </c>
    </row>
    <row r="693" spans="1:75" ht="16.75" customHeight="1" x14ac:dyDescent="0.2">
      <c r="A693" t="s">
        <v>982</v>
      </c>
      <c r="B693">
        <v>2025020315</v>
      </c>
      <c r="C693" s="35">
        <v>45980</v>
      </c>
      <c r="D693" s="45" t="s">
        <v>9</v>
      </c>
      <c r="E693" s="36" t="s">
        <v>49</v>
      </c>
      <c r="F693" s="45">
        <v>1</v>
      </c>
      <c r="G693" s="45">
        <v>1</v>
      </c>
      <c r="H693" s="36" t="s">
        <v>47</v>
      </c>
      <c r="I693" s="36" t="s">
        <v>350</v>
      </c>
      <c r="J693" s="46" t="s">
        <v>197</v>
      </c>
      <c r="K693" s="47">
        <v>3</v>
      </c>
      <c r="L693" s="48">
        <v>0.15</v>
      </c>
      <c r="M693" s="49">
        <v>0.1</v>
      </c>
      <c r="N693" s="36">
        <v>3.0499999999999901</v>
      </c>
      <c r="O693" s="36">
        <v>2.8999999999999901</v>
      </c>
      <c r="P693" s="70">
        <v>3.0499999999999901</v>
      </c>
      <c r="Q693" s="36">
        <v>2.8999999999999901</v>
      </c>
      <c r="R693" s="50">
        <v>2.8984150163940745</v>
      </c>
      <c r="S693" s="50">
        <v>3.0662705748541361</v>
      </c>
      <c r="T693" s="50">
        <v>2.8984150163940745</v>
      </c>
      <c r="U693" s="50">
        <v>3.0662705748541361</v>
      </c>
      <c r="V693" s="50">
        <v>1.048</v>
      </c>
      <c r="W693" s="50">
        <v>1.0491546019013618</v>
      </c>
      <c r="X693" s="50">
        <v>1.0133333333333334</v>
      </c>
      <c r="Y693" s="50">
        <v>1.0333333333333334</v>
      </c>
      <c r="Z693" s="50">
        <v>0.97499999999999998</v>
      </c>
      <c r="AA693" s="51">
        <v>0.99</v>
      </c>
      <c r="AB693" s="51">
        <v>1.01</v>
      </c>
      <c r="AC693" s="51">
        <v>1</v>
      </c>
      <c r="AD693" s="51">
        <v>1</v>
      </c>
      <c r="AE693" s="51">
        <v>1</v>
      </c>
      <c r="AF693" s="51">
        <v>1</v>
      </c>
      <c r="AG693" s="52">
        <v>1</v>
      </c>
      <c r="AH693" s="52">
        <v>1</v>
      </c>
      <c r="AI693" s="53">
        <v>607</v>
      </c>
      <c r="AJ693" s="53">
        <v>537</v>
      </c>
      <c r="AK693" s="51">
        <v>3.0238064091510477</v>
      </c>
      <c r="AL693" s="51">
        <v>3.0049977002375017</v>
      </c>
      <c r="AM693" s="51">
        <v>2.8816266169653</v>
      </c>
      <c r="AN693" s="51">
        <v>2.9093232106486253</v>
      </c>
      <c r="AO693" s="51">
        <v>2.8252210496752714</v>
      </c>
      <c r="AP693" s="51">
        <v>2.8498799637963979</v>
      </c>
      <c r="AQ693" s="51">
        <v>2.8095859515411674</v>
      </c>
      <c r="AR693" s="67">
        <v>0</v>
      </c>
      <c r="AS693" s="96"/>
      <c r="AT693" s="54">
        <v>3.1466630384735947</v>
      </c>
      <c r="AU693" s="54">
        <v>2.7438727798527331</v>
      </c>
      <c r="AV693" s="55">
        <v>3.1501297780987523</v>
      </c>
      <c r="AW693" s="55">
        <v>2.7438727798527331</v>
      </c>
      <c r="AX693" s="56">
        <v>9.666303847360469E-2</v>
      </c>
      <c r="AY693" s="56">
        <v>-0.156127220147257</v>
      </c>
      <c r="AZ693" s="56">
        <v>-5.9464181673652305E-2</v>
      </c>
      <c r="BA693" s="56">
        <v>0.25279025862086169</v>
      </c>
      <c r="BB693" s="61">
        <v>-132</v>
      </c>
      <c r="BC693" s="57">
        <v>119</v>
      </c>
      <c r="BD693" s="57">
        <v>-106</v>
      </c>
      <c r="BE693" s="57">
        <v>-132</v>
      </c>
      <c r="BF693" s="95">
        <v>0.5695311534700378</v>
      </c>
      <c r="BG693" s="58">
        <v>0.45566463076667396</v>
      </c>
      <c r="BH693" s="58">
        <v>0.51377023824919599</v>
      </c>
      <c r="BI693" s="58">
        <v>0.56875938729174036</v>
      </c>
      <c r="BJ693" s="57">
        <v>-133</v>
      </c>
      <c r="BK693" s="57">
        <v>120</v>
      </c>
      <c r="BL693" s="57">
        <v>-105</v>
      </c>
      <c r="BM693" s="57">
        <v>-132</v>
      </c>
      <c r="BN693" s="58">
        <v>0.570221620252928</v>
      </c>
      <c r="BO693" s="58">
        <v>0.45511425893657537</v>
      </c>
      <c r="BP693" s="58">
        <v>0.51318678815473284</v>
      </c>
      <c r="BQ693" s="58">
        <v>0.56827211542358125</v>
      </c>
      <c r="BR693" s="36">
        <v>2.5499999999999998</v>
      </c>
      <c r="BS693" s="36">
        <v>3.25</v>
      </c>
      <c r="BT693" s="36">
        <v>0.38505</v>
      </c>
      <c r="BU693" s="36">
        <v>0.47117999999999999</v>
      </c>
      <c r="BV693" s="36">
        <v>0.53216024214770496</v>
      </c>
      <c r="BW693" s="36">
        <v>0.58577000000000001</v>
      </c>
    </row>
    <row r="694" spans="1:75" ht="16.75" customHeight="1" x14ac:dyDescent="0.2">
      <c r="A694" t="s">
        <v>983</v>
      </c>
      <c r="B694">
        <v>2025020316</v>
      </c>
      <c r="C694" s="35">
        <v>45980</v>
      </c>
      <c r="D694" s="45" t="s">
        <v>6</v>
      </c>
      <c r="E694" s="36" t="s">
        <v>22</v>
      </c>
      <c r="F694" s="45">
        <v>0</v>
      </c>
      <c r="G694" s="45">
        <v>1</v>
      </c>
      <c r="H694" s="36" t="s">
        <v>26</v>
      </c>
      <c r="I694" s="36" t="s">
        <v>457</v>
      </c>
      <c r="J694" s="46" t="s">
        <v>152</v>
      </c>
      <c r="K694" s="47">
        <v>3</v>
      </c>
      <c r="L694" s="48">
        <v>0.15</v>
      </c>
      <c r="M694" s="49">
        <v>0.1</v>
      </c>
      <c r="N694" s="36">
        <v>2.7499999999999898</v>
      </c>
      <c r="O694" s="36">
        <v>3.19999999999999</v>
      </c>
      <c r="P694" s="70">
        <v>2.7499999999999898</v>
      </c>
      <c r="Q694" s="36">
        <v>3.19999999999999</v>
      </c>
      <c r="R694" s="50">
        <v>2.5696659697673416</v>
      </c>
      <c r="S694" s="50">
        <v>3.0265027628568162</v>
      </c>
      <c r="T694" s="50">
        <v>2.5696659697673416</v>
      </c>
      <c r="U694" s="50">
        <v>3.0265027628568162</v>
      </c>
      <c r="V694" s="50">
        <v>0.95</v>
      </c>
      <c r="W694" s="50">
        <v>0.92554174501717079</v>
      </c>
      <c r="X694" s="50">
        <v>1.0900000000000001</v>
      </c>
      <c r="Y694" s="50">
        <v>0.97666666666666668</v>
      </c>
      <c r="Z694" s="50">
        <v>1.03</v>
      </c>
      <c r="AA694" s="51">
        <v>0.99</v>
      </c>
      <c r="AB694" s="51">
        <v>1</v>
      </c>
      <c r="AC694" s="51">
        <v>1</v>
      </c>
      <c r="AD694" s="51">
        <v>1</v>
      </c>
      <c r="AE694" s="51">
        <v>1</v>
      </c>
      <c r="AF694" s="51">
        <v>1</v>
      </c>
      <c r="AG694" s="52">
        <v>1</v>
      </c>
      <c r="AH694" s="52">
        <v>1</v>
      </c>
      <c r="AI694" s="53">
        <v>624</v>
      </c>
      <c r="AJ694" s="53">
        <v>456</v>
      </c>
      <c r="AK694" s="51">
        <v>2.71</v>
      </c>
      <c r="AL694" s="51">
        <v>2.6889498954651012</v>
      </c>
      <c r="AM694" s="51">
        <v>3.176659714661386</v>
      </c>
      <c r="AN694" s="51">
        <v>3.1541361718907006</v>
      </c>
      <c r="AO694" s="51">
        <v>3.3695963490283947</v>
      </c>
      <c r="AP694" s="51">
        <v>3.3317515735355134</v>
      </c>
      <c r="AQ694" s="51">
        <v>3.2719595061012274</v>
      </c>
      <c r="AR694" s="67">
        <v>-0.05</v>
      </c>
      <c r="AS694" s="96"/>
      <c r="AT694" s="54">
        <v>2.897054041360001</v>
      </c>
      <c r="AU694" s="54">
        <v>3.3382865840366733</v>
      </c>
      <c r="AV694" s="55">
        <v>2.9470540413600008</v>
      </c>
      <c r="AW694" s="55">
        <v>3.3587648462349429</v>
      </c>
      <c r="AX694" s="56">
        <v>0.14705404136001121</v>
      </c>
      <c r="AY694" s="56">
        <v>0.13828658403668337</v>
      </c>
      <c r="AZ694" s="56">
        <v>0.28534062539669458</v>
      </c>
      <c r="BA694" s="56">
        <v>8.767457323327843E-3</v>
      </c>
      <c r="BB694" s="61">
        <v>133</v>
      </c>
      <c r="BC694" s="57">
        <v>-148</v>
      </c>
      <c r="BD694" s="57">
        <v>-120</v>
      </c>
      <c r="BE694" s="57">
        <v>107</v>
      </c>
      <c r="BF694" s="95">
        <v>0.4293762474450204</v>
      </c>
      <c r="BG694" s="58">
        <v>0.59729138682637184</v>
      </c>
      <c r="BH694" s="58">
        <v>0.54549992066152542</v>
      </c>
      <c r="BI694" s="58">
        <v>0.48333949186704528</v>
      </c>
      <c r="BJ694" s="57">
        <v>131</v>
      </c>
      <c r="BK694" s="57">
        <v>-156</v>
      </c>
      <c r="BL694" s="57">
        <v>-127</v>
      </c>
      <c r="BM694" s="57">
        <v>102</v>
      </c>
      <c r="BN694" s="58">
        <v>0.4328456632789851</v>
      </c>
      <c r="BO694" s="58">
        <v>0.60931569952718945</v>
      </c>
      <c r="BP694" s="58">
        <v>0.55902887320635264</v>
      </c>
      <c r="BQ694" s="58">
        <v>0.4952809786646909</v>
      </c>
      <c r="BR694" s="36">
        <v>2.5499999999999998</v>
      </c>
      <c r="BS694" s="36">
        <v>3.3</v>
      </c>
      <c r="BT694" s="36">
        <v>0.38024000000000002</v>
      </c>
      <c r="BU694" s="36">
        <v>0.46181</v>
      </c>
      <c r="BV694" s="36">
        <v>0.52267557014317201</v>
      </c>
      <c r="BW694" s="36">
        <v>0.57826</v>
      </c>
    </row>
    <row r="695" spans="1:75" ht="16.75" customHeight="1" x14ac:dyDescent="0.2">
      <c r="A695" t="s">
        <v>984</v>
      </c>
      <c r="B695">
        <v>2025020316</v>
      </c>
      <c r="C695" s="35">
        <v>45980</v>
      </c>
      <c r="D695" s="45" t="s">
        <v>9</v>
      </c>
      <c r="E695" s="36" t="s">
        <v>5</v>
      </c>
      <c r="F695" s="45">
        <v>1</v>
      </c>
      <c r="G695" s="45">
        <v>0</v>
      </c>
      <c r="H695" s="36" t="s">
        <v>27</v>
      </c>
      <c r="I695" s="36" t="s">
        <v>920</v>
      </c>
      <c r="J695" s="46" t="s">
        <v>543</v>
      </c>
      <c r="K695" s="47">
        <v>3</v>
      </c>
      <c r="L695" s="48">
        <v>0.15</v>
      </c>
      <c r="M695" s="49">
        <v>0.1</v>
      </c>
      <c r="N695" s="36">
        <v>3.19999999999999</v>
      </c>
      <c r="O695" s="36">
        <v>2.7499999999999898</v>
      </c>
      <c r="P695" s="70">
        <v>3.19999999999999</v>
      </c>
      <c r="Q695" s="36">
        <v>2.7499999999999898</v>
      </c>
      <c r="R695" s="50">
        <v>2.7356723142734847</v>
      </c>
      <c r="S695" s="50">
        <v>3.1946266635215599</v>
      </c>
      <c r="T695" s="50">
        <v>2.7356723142734847</v>
      </c>
      <c r="U695" s="50">
        <v>3.1946266635215599</v>
      </c>
      <c r="V695" s="50">
        <v>1.05</v>
      </c>
      <c r="W695" s="50">
        <v>1.0725047827848808</v>
      </c>
      <c r="X695" s="50">
        <v>1.0588865715537954</v>
      </c>
      <c r="Y695" s="50">
        <v>0.90333333333333332</v>
      </c>
      <c r="Z695" s="50">
        <v>1.04</v>
      </c>
      <c r="AA695" s="51">
        <v>0.98</v>
      </c>
      <c r="AB695" s="51">
        <v>1.02</v>
      </c>
      <c r="AC695" s="51">
        <v>1</v>
      </c>
      <c r="AD695" s="51">
        <v>1</v>
      </c>
      <c r="AE695" s="51">
        <v>1</v>
      </c>
      <c r="AF695" s="51">
        <v>1</v>
      </c>
      <c r="AG695" s="52">
        <v>1</v>
      </c>
      <c r="AH695" s="52">
        <v>1</v>
      </c>
      <c r="AI695" s="53">
        <v>605</v>
      </c>
      <c r="AJ695" s="53">
        <v>563</v>
      </c>
      <c r="AK695" s="51">
        <v>2.93</v>
      </c>
      <c r="AL695" s="51">
        <v>2.9008508471410228</v>
      </c>
      <c r="AM695" s="51">
        <v>3.27</v>
      </c>
      <c r="AN695" s="51">
        <v>3.258693999528234</v>
      </c>
      <c r="AO695" s="51">
        <v>3.3697223959494527</v>
      </c>
      <c r="AP695" s="51">
        <v>3.3626257960663981</v>
      </c>
      <c r="AQ695" s="51">
        <v>3.4008000000000003</v>
      </c>
      <c r="AR695" s="67">
        <v>0.05</v>
      </c>
      <c r="AS695" s="96"/>
      <c r="AT695" s="54">
        <v>3.3382865840366733</v>
      </c>
      <c r="AU695" s="54">
        <v>2.897054041360001</v>
      </c>
      <c r="AV695" s="55">
        <v>3.3587648462349429</v>
      </c>
      <c r="AW695" s="55">
        <v>2.9470540413600008</v>
      </c>
      <c r="AX695" s="56">
        <v>0.13828658403668337</v>
      </c>
      <c r="AY695" s="56">
        <v>0.14705404136001121</v>
      </c>
      <c r="AZ695" s="56">
        <v>0.28534062539669458</v>
      </c>
      <c r="BA695" s="56">
        <v>-8.767457323327843E-3</v>
      </c>
      <c r="BB695" s="61">
        <v>-133</v>
      </c>
      <c r="BC695" s="57">
        <v>148</v>
      </c>
      <c r="BD695" s="57">
        <v>120</v>
      </c>
      <c r="BE695" s="57">
        <v>-107</v>
      </c>
      <c r="BF695" s="95">
        <v>0.57062375255497955</v>
      </c>
      <c r="BG695" s="58">
        <v>0.40270861317362822</v>
      </c>
      <c r="BH695" s="58">
        <v>0.45450007933847453</v>
      </c>
      <c r="BI695" s="58">
        <v>0.51666050813295472</v>
      </c>
      <c r="BJ695" s="57">
        <v>-131</v>
      </c>
      <c r="BK695" s="57">
        <v>156</v>
      </c>
      <c r="BL695" s="57">
        <v>127</v>
      </c>
      <c r="BM695" s="57">
        <v>-102</v>
      </c>
      <c r="BN695" s="58">
        <v>0.5671543367210149</v>
      </c>
      <c r="BO695" s="58">
        <v>0.39068430047281055</v>
      </c>
      <c r="BP695" s="58">
        <v>0.44097112679364742</v>
      </c>
      <c r="BQ695" s="58">
        <v>0.5047190213353091</v>
      </c>
      <c r="BR695" s="36">
        <v>2.5499999999999998</v>
      </c>
      <c r="BS695" s="36">
        <v>3.35</v>
      </c>
      <c r="BT695" s="36">
        <v>0.37330000000000002</v>
      </c>
      <c r="BU695" s="36">
        <v>0.45612999999999998</v>
      </c>
      <c r="BV695" s="36">
        <v>0.51589078899746599</v>
      </c>
      <c r="BW695" s="36">
        <v>0.57196999999999998</v>
      </c>
    </row>
    <row r="696" spans="1:75" ht="19.75" customHeight="1" x14ac:dyDescent="0.2">
      <c r="A696" t="s">
        <v>985</v>
      </c>
      <c r="B696">
        <v>2025020317</v>
      </c>
      <c r="C696" s="35">
        <v>45980</v>
      </c>
      <c r="D696" s="45" t="s">
        <v>6</v>
      </c>
      <c r="E696" s="36" t="s">
        <v>42</v>
      </c>
      <c r="F696" s="45">
        <v>1</v>
      </c>
      <c r="G696" s="45">
        <v>2</v>
      </c>
      <c r="H696" s="36" t="s">
        <v>36</v>
      </c>
      <c r="I696" s="36" t="s">
        <v>344</v>
      </c>
      <c r="J696" s="46" t="s">
        <v>153</v>
      </c>
      <c r="K696" s="47">
        <v>3</v>
      </c>
      <c r="L696" s="48">
        <v>0.15</v>
      </c>
      <c r="M696" s="49">
        <v>0.1</v>
      </c>
      <c r="N696" s="36">
        <v>3.47</v>
      </c>
      <c r="O696" s="36">
        <v>2.68</v>
      </c>
      <c r="P696" s="70">
        <v>3.47</v>
      </c>
      <c r="Q696" s="36">
        <v>2.68</v>
      </c>
      <c r="R696" s="50">
        <v>3.5175491989572225</v>
      </c>
      <c r="S696" s="50">
        <v>2.6880298385903667</v>
      </c>
      <c r="T696" s="50">
        <v>3.5175491989572225</v>
      </c>
      <c r="U696" s="50">
        <v>2.6880298385903667</v>
      </c>
      <c r="V696" s="50">
        <v>0.97</v>
      </c>
      <c r="W696" s="50">
        <v>0.95751047349149665</v>
      </c>
      <c r="X696" s="50">
        <v>1.0302574441166665</v>
      </c>
      <c r="Y696" s="50">
        <v>0.97333333333333327</v>
      </c>
      <c r="Z696" s="50">
        <v>0.995</v>
      </c>
      <c r="AA696" s="51">
        <v>0.99</v>
      </c>
      <c r="AB696" s="51">
        <v>1.02</v>
      </c>
      <c r="AC696" s="51">
        <v>1</v>
      </c>
      <c r="AD696" s="51">
        <v>1</v>
      </c>
      <c r="AE696" s="51">
        <v>1</v>
      </c>
      <c r="AF696" s="51">
        <v>1</v>
      </c>
      <c r="AG696" s="52">
        <v>1</v>
      </c>
      <c r="AH696" s="52">
        <v>1</v>
      </c>
      <c r="AI696" s="53">
        <v>602</v>
      </c>
      <c r="AJ696" s="53">
        <v>533</v>
      </c>
      <c r="AK696" s="51">
        <v>3.3531170313758158</v>
      </c>
      <c r="AL696" s="51">
        <v>3.3777818565130269</v>
      </c>
      <c r="AM696" s="51">
        <v>2.7959960795674488</v>
      </c>
      <c r="AN696" s="51">
        <v>2.7798011434208862</v>
      </c>
      <c r="AO696" s="51">
        <v>2.7932056459659238</v>
      </c>
      <c r="AP696" s="51">
        <v>2.7754132524806474</v>
      </c>
      <c r="AQ696" s="51">
        <v>2.7820160991696117</v>
      </c>
      <c r="AR696" s="67">
        <v>0.05</v>
      </c>
      <c r="AS696" s="96"/>
      <c r="AT696" s="54">
        <v>3.3674272034013102</v>
      </c>
      <c r="AU696" s="54">
        <v>2.8074121851570704</v>
      </c>
      <c r="AV696" s="55">
        <v>3.3174272034013104</v>
      </c>
      <c r="AW696" s="55">
        <v>2.8433965923212092</v>
      </c>
      <c r="AX696" s="56">
        <v>-0.10257279659869001</v>
      </c>
      <c r="AY696" s="56">
        <v>0.1274121851570702</v>
      </c>
      <c r="AZ696" s="56">
        <v>2.4839388558380193E-2</v>
      </c>
      <c r="BA696" s="56">
        <v>-0.22998498175576021</v>
      </c>
      <c r="BB696" s="61">
        <v>-143</v>
      </c>
      <c r="BC696" s="57">
        <v>-144</v>
      </c>
      <c r="BD696" s="57">
        <v>-116</v>
      </c>
      <c r="BE696" s="57">
        <v>110</v>
      </c>
      <c r="BF696" s="95">
        <v>0.58879190667085712</v>
      </c>
      <c r="BG696" s="58">
        <v>0.590347642238221</v>
      </c>
      <c r="BH696" s="58">
        <v>0.53719967423104942</v>
      </c>
      <c r="BI696" s="58">
        <v>0.47551570718893532</v>
      </c>
      <c r="BJ696" s="57">
        <v>-135</v>
      </c>
      <c r="BK696" s="57">
        <v>-142</v>
      </c>
      <c r="BL696" s="57">
        <v>-114</v>
      </c>
      <c r="BM696" s="57">
        <v>112</v>
      </c>
      <c r="BN696" s="58">
        <v>0.57532198331311912</v>
      </c>
      <c r="BO696" s="58">
        <v>0.58635067980694278</v>
      </c>
      <c r="BP696" s="58">
        <v>0.53333747440207069</v>
      </c>
      <c r="BQ696" s="58">
        <v>0.47274111046645695</v>
      </c>
      <c r="BR696" s="36">
        <v>2.5499999999999998</v>
      </c>
      <c r="BS696" s="36">
        <v>3.4</v>
      </c>
      <c r="BT696" s="36">
        <v>0.36380000000000001</v>
      </c>
      <c r="BU696" s="36">
        <v>0.44470999999999999</v>
      </c>
      <c r="BV696" s="36">
        <v>0.50349848285856602</v>
      </c>
      <c r="BW696" s="36">
        <v>0.56147000000000002</v>
      </c>
    </row>
    <row r="697" spans="1:75" ht="16.75" customHeight="1" x14ac:dyDescent="0.2">
      <c r="A697" t="s">
        <v>986</v>
      </c>
      <c r="B697">
        <v>2025020317</v>
      </c>
      <c r="C697" s="35">
        <v>45980</v>
      </c>
      <c r="D697" s="45" t="s">
        <v>9</v>
      </c>
      <c r="E697" s="36" t="s">
        <v>33</v>
      </c>
      <c r="F697" s="45">
        <v>2</v>
      </c>
      <c r="G697" s="45">
        <v>1</v>
      </c>
      <c r="H697" s="36" t="s">
        <v>38</v>
      </c>
      <c r="I697" s="36" t="s">
        <v>424</v>
      </c>
      <c r="J697" s="46" t="s">
        <v>229</v>
      </c>
      <c r="K697" s="47">
        <v>3</v>
      </c>
      <c r="L697" s="48">
        <v>0.15</v>
      </c>
      <c r="M697" s="49">
        <v>0.1</v>
      </c>
      <c r="N697" s="36">
        <v>2.68</v>
      </c>
      <c r="O697" s="36">
        <v>3.47</v>
      </c>
      <c r="P697" s="70">
        <v>2.68</v>
      </c>
      <c r="Q697" s="36">
        <v>3.47</v>
      </c>
      <c r="R697" s="50">
        <v>2.7246793574003156</v>
      </c>
      <c r="S697" s="50">
        <v>3.2750903868287207</v>
      </c>
      <c r="T697" s="50">
        <v>2.7246793574003156</v>
      </c>
      <c r="U697" s="50">
        <v>3.2750903868287207</v>
      </c>
      <c r="V697" s="50">
        <v>1.0449999999999999</v>
      </c>
      <c r="W697" s="50">
        <v>1.0398742800952707</v>
      </c>
      <c r="X697" s="50">
        <v>0.93199869318914963</v>
      </c>
      <c r="Y697" s="50">
        <v>1.117705677125272</v>
      </c>
      <c r="Z697" s="50">
        <v>1</v>
      </c>
      <c r="AA697" s="51">
        <v>0.99</v>
      </c>
      <c r="AB697" s="51">
        <v>1</v>
      </c>
      <c r="AC697" s="51">
        <v>1</v>
      </c>
      <c r="AD697" s="51">
        <v>1</v>
      </c>
      <c r="AE697" s="51">
        <v>1</v>
      </c>
      <c r="AF697" s="51">
        <v>1</v>
      </c>
      <c r="AG697" s="52">
        <v>1</v>
      </c>
      <c r="AH697" s="52">
        <v>1</v>
      </c>
      <c r="AI697" s="53">
        <v>597</v>
      </c>
      <c r="AJ697" s="53">
        <v>527</v>
      </c>
      <c r="AK697" s="51">
        <v>2.92</v>
      </c>
      <c r="AL697" s="51">
        <v>2.8907019036100472</v>
      </c>
      <c r="AM697" s="51">
        <v>3.0907723323499998</v>
      </c>
      <c r="AN697" s="51">
        <v>3.1184200405218077</v>
      </c>
      <c r="AO697" s="51">
        <v>3.1099861971148726</v>
      </c>
      <c r="AP697" s="51">
        <v>3.1347518255719495</v>
      </c>
      <c r="AQ697" s="51">
        <v>3.0907723323499998</v>
      </c>
      <c r="AR697" s="67">
        <v>-0.05</v>
      </c>
      <c r="AS697" s="96"/>
      <c r="AT697" s="54">
        <v>2.8074121851570704</v>
      </c>
      <c r="AU697" s="54">
        <v>3.3674272034013102</v>
      </c>
      <c r="AV697" s="55">
        <v>2.8433965923212092</v>
      </c>
      <c r="AW697" s="55">
        <v>3.3174272034013104</v>
      </c>
      <c r="AX697" s="56">
        <v>0.1274121851570702</v>
      </c>
      <c r="AY697" s="56">
        <v>-0.10257279659869001</v>
      </c>
      <c r="AZ697" s="56">
        <v>2.4839388558380193E-2</v>
      </c>
      <c r="BA697" s="56">
        <v>0.22998498175576021</v>
      </c>
      <c r="BB697" s="61">
        <v>143</v>
      </c>
      <c r="BC697" s="57">
        <v>144</v>
      </c>
      <c r="BD697" s="57">
        <v>116</v>
      </c>
      <c r="BE697" s="57">
        <v>-110</v>
      </c>
      <c r="BF697" s="95">
        <v>0.41120809332914288</v>
      </c>
      <c r="BG697" s="58">
        <v>0.40965235776177894</v>
      </c>
      <c r="BH697" s="58">
        <v>0.46280032576895053</v>
      </c>
      <c r="BI697" s="58">
        <v>0.52448429281106468</v>
      </c>
      <c r="BJ697" s="57">
        <v>135</v>
      </c>
      <c r="BK697" s="57">
        <v>142</v>
      </c>
      <c r="BL697" s="57">
        <v>114</v>
      </c>
      <c r="BM697" s="57">
        <v>-112</v>
      </c>
      <c r="BN697" s="58">
        <v>0.42467801668688088</v>
      </c>
      <c r="BO697" s="58">
        <v>0.41364932019305722</v>
      </c>
      <c r="BP697" s="58">
        <v>0.46666252559792931</v>
      </c>
      <c r="BQ697" s="58">
        <v>0.52725888953354305</v>
      </c>
      <c r="BR697" s="36">
        <v>2.5499999999999998</v>
      </c>
      <c r="BS697" s="36">
        <v>3.45</v>
      </c>
      <c r="BT697" s="36">
        <v>0.36024</v>
      </c>
      <c r="BU697" s="36">
        <v>0.43941999999999998</v>
      </c>
      <c r="BV697" s="36">
        <v>0.49734587393750002</v>
      </c>
      <c r="BW697" s="36">
        <v>0.55589</v>
      </c>
    </row>
    <row r="698" spans="1:75" ht="16.75" customHeight="1" x14ac:dyDescent="0.2">
      <c r="A698" t="s">
        <v>987</v>
      </c>
      <c r="B698">
        <v>2025020318</v>
      </c>
      <c r="C698" s="35">
        <v>45980</v>
      </c>
      <c r="D698" s="45" t="s">
        <v>6</v>
      </c>
      <c r="E698" s="36" t="s">
        <v>7</v>
      </c>
      <c r="F698" s="45">
        <v>1</v>
      </c>
      <c r="G698" s="45">
        <v>1</v>
      </c>
      <c r="H698" s="36" t="s">
        <v>46</v>
      </c>
      <c r="I698" s="36" t="s">
        <v>404</v>
      </c>
      <c r="J698" s="46" t="s">
        <v>149</v>
      </c>
      <c r="K698" s="47">
        <v>3</v>
      </c>
      <c r="L698" s="48">
        <v>0.15</v>
      </c>
      <c r="M698" s="49">
        <v>0.1</v>
      </c>
      <c r="N698" s="36">
        <v>2.7499999999999898</v>
      </c>
      <c r="O698" s="36">
        <v>3.4999999999999898</v>
      </c>
      <c r="P698" s="70">
        <v>2.7499999999999898</v>
      </c>
      <c r="Q698" s="36">
        <v>3.4999999999999898</v>
      </c>
      <c r="R698" s="50">
        <v>2.7248957301693428</v>
      </c>
      <c r="S698" s="50">
        <v>3.0739331537244685</v>
      </c>
      <c r="T698" s="50">
        <v>2.7248957301693428</v>
      </c>
      <c r="U698" s="50">
        <v>3.0739331537244685</v>
      </c>
      <c r="V698" s="50">
        <v>0.95</v>
      </c>
      <c r="W698" s="50">
        <v>0.95302926576458757</v>
      </c>
      <c r="X698" s="50">
        <v>1.0808948812506967</v>
      </c>
      <c r="Y698" s="50">
        <v>1.0749147925672873</v>
      </c>
      <c r="Z698" s="50">
        <v>1.0249999999999999</v>
      </c>
      <c r="AA698" s="51">
        <v>0.95</v>
      </c>
      <c r="AB698" s="51">
        <v>1.05</v>
      </c>
      <c r="AC698" s="51">
        <v>1</v>
      </c>
      <c r="AD698" s="51">
        <v>1</v>
      </c>
      <c r="AE698" s="51">
        <v>1</v>
      </c>
      <c r="AF698" s="51">
        <v>1</v>
      </c>
      <c r="AG698" s="52">
        <v>1</v>
      </c>
      <c r="AH698" s="52">
        <v>1</v>
      </c>
      <c r="AI698" s="53">
        <v>603</v>
      </c>
      <c r="AJ698" s="53">
        <v>498</v>
      </c>
      <c r="AK698" s="51">
        <v>2.8082406394953026</v>
      </c>
      <c r="AL698" s="51">
        <v>2.7957389030964084</v>
      </c>
      <c r="AM698" s="51">
        <v>3.12</v>
      </c>
      <c r="AN698" s="51">
        <v>3.1130899730586705</v>
      </c>
      <c r="AO698" s="51">
        <v>3.3125671651669064</v>
      </c>
      <c r="AP698" s="51">
        <v>3.2882993127770073</v>
      </c>
      <c r="AQ698" s="51">
        <v>3.198</v>
      </c>
      <c r="AR698" s="67">
        <v>0.03</v>
      </c>
      <c r="AS698" s="96"/>
      <c r="AT698" s="54">
        <v>2.7138491301429388</v>
      </c>
      <c r="AU698" s="54">
        <v>3.6959696339714179</v>
      </c>
      <c r="AV698" s="55">
        <v>2.683849130142939</v>
      </c>
      <c r="AW698" s="55">
        <v>3.7300746068948905</v>
      </c>
      <c r="AX698" s="56">
        <v>-3.615086985705096E-2</v>
      </c>
      <c r="AY698" s="56">
        <v>0.19596963397142808</v>
      </c>
      <c r="AZ698" s="56">
        <v>0.15981876411437712</v>
      </c>
      <c r="BA698" s="56">
        <v>-0.23212050382847904</v>
      </c>
      <c r="BB698" s="61">
        <v>185</v>
      </c>
      <c r="BC698" s="57">
        <v>-165</v>
      </c>
      <c r="BD698" s="57">
        <v>-135</v>
      </c>
      <c r="BE698" s="57">
        <v>-104</v>
      </c>
      <c r="BF698" s="95">
        <v>0.35080424591646092</v>
      </c>
      <c r="BG698" s="58">
        <v>0.62290962148335249</v>
      </c>
      <c r="BH698" s="58">
        <v>0.57453030021767693</v>
      </c>
      <c r="BI698" s="58">
        <v>0.5092077529167256</v>
      </c>
      <c r="BJ698" s="57">
        <v>193</v>
      </c>
      <c r="BK698" s="57">
        <v>-165</v>
      </c>
      <c r="BL698" s="57">
        <v>-135</v>
      </c>
      <c r="BM698" s="57">
        <v>-103</v>
      </c>
      <c r="BN698" s="58">
        <v>0.34187875120381106</v>
      </c>
      <c r="BO698" s="58">
        <v>0.62285257099193692</v>
      </c>
      <c r="BP698" s="58">
        <v>0.57414215054554119</v>
      </c>
      <c r="BQ698" s="58">
        <v>0.50847556603674526</v>
      </c>
      <c r="BR698" s="36">
        <v>2.5499999999999998</v>
      </c>
      <c r="BS698" s="36">
        <v>3.5</v>
      </c>
      <c r="BT698" s="36">
        <v>0.35306999999999999</v>
      </c>
      <c r="BU698" s="36">
        <v>0.42975000000000002</v>
      </c>
      <c r="BV698" s="36">
        <v>0.48642866844750299</v>
      </c>
      <c r="BW698" s="36">
        <v>0.54627000000000003</v>
      </c>
    </row>
    <row r="699" spans="1:75" ht="16.75" customHeight="1" x14ac:dyDescent="0.2">
      <c r="A699" t="s">
        <v>988</v>
      </c>
      <c r="B699">
        <v>2025020318</v>
      </c>
      <c r="C699" s="35">
        <v>45980</v>
      </c>
      <c r="D699" s="45" t="s">
        <v>9</v>
      </c>
      <c r="E699" s="36" t="s">
        <v>48</v>
      </c>
      <c r="F699" s="45">
        <v>1</v>
      </c>
      <c r="G699" s="45">
        <v>1</v>
      </c>
      <c r="H699" s="36" t="s">
        <v>47</v>
      </c>
      <c r="I699" s="36" t="s">
        <v>449</v>
      </c>
      <c r="J699" s="46" t="s">
        <v>146</v>
      </c>
      <c r="K699" s="47">
        <v>3</v>
      </c>
      <c r="L699" s="48">
        <v>0.15</v>
      </c>
      <c r="M699" s="49">
        <v>0.1</v>
      </c>
      <c r="N699" s="36">
        <v>3.4999999999999898</v>
      </c>
      <c r="O699" s="36">
        <v>2.7499999999999898</v>
      </c>
      <c r="P699" s="70">
        <v>3.4999999999999898</v>
      </c>
      <c r="Q699" s="36">
        <v>2.7499999999999898</v>
      </c>
      <c r="R699" s="50">
        <v>2.9804514423323467</v>
      </c>
      <c r="S699" s="50">
        <v>3.345168910134916</v>
      </c>
      <c r="T699" s="50">
        <v>2.9804514423323467</v>
      </c>
      <c r="U699" s="50">
        <v>3.345168910134916</v>
      </c>
      <c r="V699" s="50">
        <v>1.048</v>
      </c>
      <c r="W699" s="50">
        <v>1.0491546019013618</v>
      </c>
      <c r="X699" s="50">
        <v>1.04</v>
      </c>
      <c r="Y699" s="50">
        <v>0.93608021316510082</v>
      </c>
      <c r="Z699" s="50">
        <v>0.97</v>
      </c>
      <c r="AA699" s="51">
        <v>0.98499999999999999</v>
      </c>
      <c r="AB699" s="51">
        <v>1.01</v>
      </c>
      <c r="AC699" s="51">
        <v>1</v>
      </c>
      <c r="AD699" s="51">
        <v>1</v>
      </c>
      <c r="AE699" s="51">
        <v>1</v>
      </c>
      <c r="AF699" s="51">
        <v>1</v>
      </c>
      <c r="AG699" s="52">
        <v>1</v>
      </c>
      <c r="AH699" s="52">
        <v>1</v>
      </c>
      <c r="AI699" s="53">
        <v>613</v>
      </c>
      <c r="AJ699" s="53">
        <v>571</v>
      </c>
      <c r="AK699" s="51">
        <v>3.2247443777018621</v>
      </c>
      <c r="AL699" s="51">
        <v>3.1881004373964346</v>
      </c>
      <c r="AM699" s="51">
        <v>3.24268464375209</v>
      </c>
      <c r="AN699" s="51">
        <v>3.2580572837095136</v>
      </c>
      <c r="AO699" s="51">
        <v>3.2459250639175812</v>
      </c>
      <c r="AP699" s="51">
        <v>3.245758380754574</v>
      </c>
      <c r="AQ699" s="51">
        <v>3.1454041044395273</v>
      </c>
      <c r="AR699" s="67">
        <v>-0.03</v>
      </c>
      <c r="AS699" s="96"/>
      <c r="AT699" s="54">
        <v>3.6959696339714179</v>
      </c>
      <c r="AU699" s="54">
        <v>2.7138491301429388</v>
      </c>
      <c r="AV699" s="55">
        <v>3.7300746068948905</v>
      </c>
      <c r="AW699" s="55">
        <v>2.683849130142939</v>
      </c>
      <c r="AX699" s="56">
        <v>0.19596963397142808</v>
      </c>
      <c r="AY699" s="56">
        <v>-3.615086985705096E-2</v>
      </c>
      <c r="AZ699" s="56">
        <v>0.15981876411437712</v>
      </c>
      <c r="BA699" s="56">
        <v>0.23212050382847904</v>
      </c>
      <c r="BB699" s="61">
        <v>-185</v>
      </c>
      <c r="BC699" s="57">
        <v>165</v>
      </c>
      <c r="BD699" s="57">
        <v>135</v>
      </c>
      <c r="BE699" s="57">
        <v>104</v>
      </c>
      <c r="BF699" s="95">
        <v>0.64919575408353913</v>
      </c>
      <c r="BG699" s="58">
        <v>0.37709037851664751</v>
      </c>
      <c r="BH699" s="58">
        <v>0.42546969978232307</v>
      </c>
      <c r="BI699" s="58">
        <v>0.4907922470832744</v>
      </c>
      <c r="BJ699" s="57">
        <v>-193</v>
      </c>
      <c r="BK699" s="57">
        <v>165</v>
      </c>
      <c r="BL699" s="57">
        <v>135</v>
      </c>
      <c r="BM699" s="57">
        <v>103</v>
      </c>
      <c r="BN699" s="58">
        <v>0.65812124879618894</v>
      </c>
      <c r="BO699" s="58">
        <v>0.37714742900806308</v>
      </c>
      <c r="BP699" s="58">
        <v>0.42585784945445881</v>
      </c>
      <c r="BQ699" s="58">
        <v>0.49152443396325479</v>
      </c>
      <c r="BR699" s="36">
        <v>2.5499999999999998</v>
      </c>
      <c r="BS699" s="36">
        <v>3.55</v>
      </c>
      <c r="BT699" s="36">
        <v>0.34582000000000002</v>
      </c>
      <c r="BU699" s="36">
        <v>0.42402000000000001</v>
      </c>
      <c r="BV699" s="36">
        <v>0.47866431861284198</v>
      </c>
      <c r="BW699" s="36">
        <v>0.53817999999999999</v>
      </c>
    </row>
    <row r="700" spans="1:75" ht="20.5" customHeight="1" x14ac:dyDescent="0.2">
      <c r="A700" t="s">
        <v>989</v>
      </c>
      <c r="B700">
        <v>2025020319</v>
      </c>
      <c r="C700" s="35">
        <v>45981</v>
      </c>
      <c r="D700" s="45" t="s">
        <v>6</v>
      </c>
      <c r="E700" s="36" t="s">
        <v>32</v>
      </c>
      <c r="F700" s="45">
        <v>1</v>
      </c>
      <c r="G700" s="45">
        <v>1</v>
      </c>
      <c r="H700" s="36" t="s">
        <v>46</v>
      </c>
      <c r="I700" s="36" t="s">
        <v>417</v>
      </c>
      <c r="J700" s="46" t="s">
        <v>227</v>
      </c>
      <c r="K700" s="47">
        <v>3</v>
      </c>
      <c r="L700" s="48">
        <v>0.15</v>
      </c>
      <c r="M700" s="49">
        <v>0.1</v>
      </c>
      <c r="N700" s="36">
        <v>3.19999999999999</v>
      </c>
      <c r="O700" s="36">
        <v>3.1499999999999901</v>
      </c>
      <c r="P700" s="70">
        <v>3.19999999999999</v>
      </c>
      <c r="Q700" s="36">
        <v>3.1499999999999901</v>
      </c>
      <c r="R700" s="50">
        <v>3.0552450466975598</v>
      </c>
      <c r="S700" s="50">
        <v>3.2763407525940926</v>
      </c>
      <c r="T700" s="50">
        <v>3.0552450466975598</v>
      </c>
      <c r="U700" s="50">
        <v>3.2763407525940926</v>
      </c>
      <c r="V700" s="50">
        <v>0.95</v>
      </c>
      <c r="W700" s="50">
        <v>0.95302926576458757</v>
      </c>
      <c r="X700" s="50">
        <v>1.0466666666666666</v>
      </c>
      <c r="Y700" s="50">
        <v>0.9900000000000001</v>
      </c>
      <c r="Z700" s="50">
        <v>0.99</v>
      </c>
      <c r="AA700" s="51">
        <v>0.99</v>
      </c>
      <c r="AB700" s="51">
        <v>1</v>
      </c>
      <c r="AC700" s="51">
        <v>1</v>
      </c>
      <c r="AD700" s="51">
        <v>1</v>
      </c>
      <c r="AE700" s="51">
        <v>1</v>
      </c>
      <c r="AF700" s="51">
        <v>1</v>
      </c>
      <c r="AG700" s="52">
        <v>1</v>
      </c>
      <c r="AH700" s="52">
        <v>1</v>
      </c>
      <c r="AI700" s="53">
        <v>620</v>
      </c>
      <c r="AJ700" s="53">
        <v>569</v>
      </c>
      <c r="AK700" s="51">
        <v>3.042430081163539</v>
      </c>
      <c r="AL700" s="51">
        <v>3.0443523259936418</v>
      </c>
      <c r="AM700" s="51">
        <v>3.2459917553797402</v>
      </c>
      <c r="AN700" s="51">
        <v>3.2505441049618926</v>
      </c>
      <c r="AO700" s="51">
        <v>3.2355210407654691</v>
      </c>
      <c r="AP700" s="51">
        <v>3.2367294864108711</v>
      </c>
      <c r="AQ700" s="51">
        <v>3.2135318378259425</v>
      </c>
      <c r="AR700" s="67">
        <v>0</v>
      </c>
      <c r="AS700" s="96"/>
      <c r="AT700" s="54">
        <v>3.144684634976405</v>
      </c>
      <c r="AU700" s="54">
        <v>3.1173868214763965</v>
      </c>
      <c r="AV700" s="55">
        <v>3.144684634976405</v>
      </c>
      <c r="AW700" s="55">
        <v>3.1208213069261648</v>
      </c>
      <c r="AX700" s="56">
        <v>-5.5315365023584917E-2</v>
      </c>
      <c r="AY700" s="56">
        <v>-3.2613178523593689E-2</v>
      </c>
      <c r="AZ700" s="56">
        <v>-8.7928543547178606E-2</v>
      </c>
      <c r="BA700" s="56">
        <v>-2.2702186499991228E-2</v>
      </c>
      <c r="BB700" s="61">
        <v>-104</v>
      </c>
      <c r="BC700" s="57">
        <v>-152</v>
      </c>
      <c r="BD700" s="57">
        <v>-124</v>
      </c>
      <c r="BE700" s="57">
        <v>103</v>
      </c>
      <c r="BF700" s="95">
        <v>0.5087920729058214</v>
      </c>
      <c r="BG700" s="58">
        <v>0.60383968749409989</v>
      </c>
      <c r="BH700" s="58">
        <v>0.55398982145586695</v>
      </c>
      <c r="BI700" s="58">
        <v>0.49207155499803945</v>
      </c>
      <c r="BJ700" s="57">
        <v>-103</v>
      </c>
      <c r="BK700" s="57">
        <v>-153</v>
      </c>
      <c r="BL700" s="57">
        <v>-125</v>
      </c>
      <c r="BM700" s="57">
        <v>103</v>
      </c>
      <c r="BN700" s="58">
        <v>0.50845213381189913</v>
      </c>
      <c r="BO700" s="58">
        <v>0.60455168458949315</v>
      </c>
      <c r="BP700" s="58">
        <v>0.55477676736391213</v>
      </c>
      <c r="BQ700" s="58">
        <v>0.49275382602200457</v>
      </c>
      <c r="BR700" s="36">
        <v>2.5499999999999998</v>
      </c>
      <c r="BS700" s="36">
        <v>3.6</v>
      </c>
      <c r="BT700" s="36">
        <v>0.33649000000000001</v>
      </c>
      <c r="BU700" s="36">
        <v>0.41442000000000001</v>
      </c>
      <c r="BV700" s="36">
        <v>0.46958177059136802</v>
      </c>
      <c r="BW700" s="36">
        <v>0.53188999999999997</v>
      </c>
    </row>
    <row r="701" spans="1:75" ht="16.75" customHeight="1" x14ac:dyDescent="0.2">
      <c r="A701" t="s">
        <v>990</v>
      </c>
      <c r="B701">
        <v>2025020319</v>
      </c>
      <c r="C701" s="35">
        <v>45981</v>
      </c>
      <c r="D701" s="45" t="s">
        <v>9</v>
      </c>
      <c r="E701" s="36" t="s">
        <v>18</v>
      </c>
      <c r="F701" s="45">
        <v>1</v>
      </c>
      <c r="G701" s="45">
        <v>1</v>
      </c>
      <c r="H701" s="36" t="s">
        <v>47</v>
      </c>
      <c r="I701" s="36" t="s">
        <v>931</v>
      </c>
      <c r="J701" s="46" t="s">
        <v>190</v>
      </c>
      <c r="K701" s="47">
        <v>3</v>
      </c>
      <c r="L701" s="48">
        <v>0.15</v>
      </c>
      <c r="M701" s="49">
        <v>0.1</v>
      </c>
      <c r="N701" s="36">
        <v>3.1499999999999901</v>
      </c>
      <c r="O701" s="36">
        <v>3.19999999999999</v>
      </c>
      <c r="P701" s="70">
        <v>3.1499999999999901</v>
      </c>
      <c r="Q701" s="36">
        <v>3.19999999999999</v>
      </c>
      <c r="R701" s="50">
        <v>2.8029136050136971</v>
      </c>
      <c r="S701" s="50">
        <v>3.3443305403567232</v>
      </c>
      <c r="T701" s="50">
        <v>2.8029136050136971</v>
      </c>
      <c r="U701" s="50">
        <v>3.3443305403567232</v>
      </c>
      <c r="V701" s="50">
        <v>1.048</v>
      </c>
      <c r="W701" s="50">
        <v>1.0491546019013618</v>
      </c>
      <c r="X701" s="50">
        <v>1.0819972517932468</v>
      </c>
      <c r="Y701" s="50">
        <v>1.0141433603878462</v>
      </c>
      <c r="Z701" s="50">
        <v>1</v>
      </c>
      <c r="AA701" s="51">
        <v>0.93500000000000005</v>
      </c>
      <c r="AB701" s="51">
        <v>1.05</v>
      </c>
      <c r="AC701" s="51">
        <v>1</v>
      </c>
      <c r="AD701" s="51">
        <v>1</v>
      </c>
      <c r="AE701" s="51">
        <v>1</v>
      </c>
      <c r="AF701" s="51">
        <v>1</v>
      </c>
      <c r="AG701" s="52">
        <v>1</v>
      </c>
      <c r="AH701" s="52">
        <v>1</v>
      </c>
      <c r="AI701" s="53">
        <v>619</v>
      </c>
      <c r="AJ701" s="53">
        <v>577</v>
      </c>
      <c r="AK701" s="51">
        <v>2.97</v>
      </c>
      <c r="AL701" s="51">
        <v>2.9449370407520545</v>
      </c>
      <c r="AM701" s="51">
        <v>3.14</v>
      </c>
      <c r="AN701" s="51">
        <v>3.1706495810535085</v>
      </c>
      <c r="AO701" s="51">
        <v>3.0023881374912262</v>
      </c>
      <c r="AP701" s="51">
        <v>3.0536794979210509</v>
      </c>
      <c r="AQ701" s="51">
        <v>3.14</v>
      </c>
      <c r="AR701" s="67">
        <v>0</v>
      </c>
      <c r="AS701" s="96"/>
      <c r="AT701" s="54">
        <v>3.1173868214763965</v>
      </c>
      <c r="AU701" s="54">
        <v>3.144684634976405</v>
      </c>
      <c r="AV701" s="55">
        <v>3.1208213069261648</v>
      </c>
      <c r="AW701" s="55">
        <v>3.144684634976405</v>
      </c>
      <c r="AX701" s="56">
        <v>-3.2613178523593689E-2</v>
      </c>
      <c r="AY701" s="56">
        <v>-5.5315365023584917E-2</v>
      </c>
      <c r="AZ701" s="56">
        <v>-8.7928543547178606E-2</v>
      </c>
      <c r="BA701" s="56">
        <v>2.2702186499991228E-2</v>
      </c>
      <c r="BB701" s="61">
        <v>104</v>
      </c>
      <c r="BC701" s="57">
        <v>152</v>
      </c>
      <c r="BD701" s="57">
        <v>124</v>
      </c>
      <c r="BE701" s="57">
        <v>-103</v>
      </c>
      <c r="BF701" s="95">
        <v>0.4912079270941786</v>
      </c>
      <c r="BG701" s="58">
        <v>0.39616031250590011</v>
      </c>
      <c r="BH701" s="58">
        <v>0.446010178544133</v>
      </c>
      <c r="BI701" s="58">
        <v>0.50792844500196055</v>
      </c>
      <c r="BJ701" s="57">
        <v>103</v>
      </c>
      <c r="BK701" s="57">
        <v>153</v>
      </c>
      <c r="BL701" s="57">
        <v>125</v>
      </c>
      <c r="BM701" s="57">
        <v>-103</v>
      </c>
      <c r="BN701" s="58">
        <v>0.49154786618810087</v>
      </c>
      <c r="BO701" s="58">
        <v>0.39544831541050679</v>
      </c>
      <c r="BP701" s="58">
        <v>0.44522323263608793</v>
      </c>
      <c r="BQ701" s="58">
        <v>0.50724617397799543</v>
      </c>
      <c r="BR701" s="36">
        <v>2.5499999999999998</v>
      </c>
      <c r="BS701" s="36">
        <v>3.65</v>
      </c>
      <c r="BT701" s="36">
        <v>0.32777000000000001</v>
      </c>
      <c r="BU701" s="36">
        <v>0.40517999999999998</v>
      </c>
      <c r="BV701" s="36">
        <v>0.45849364051962099</v>
      </c>
      <c r="BW701" s="36">
        <v>0.52146000000000003</v>
      </c>
    </row>
    <row r="702" spans="1:75" ht="16.75" customHeight="1" x14ac:dyDescent="0.2">
      <c r="A702" t="s">
        <v>991</v>
      </c>
      <c r="B702">
        <v>2025020323</v>
      </c>
      <c r="C702" s="35">
        <v>45981</v>
      </c>
      <c r="D702" s="45" t="s">
        <v>6</v>
      </c>
      <c r="E702" s="36" t="s">
        <v>4</v>
      </c>
      <c r="F702" s="45">
        <v>1</v>
      </c>
      <c r="G702" s="45">
        <v>2</v>
      </c>
      <c r="H702" s="36" t="s">
        <v>36</v>
      </c>
      <c r="I702" s="36" t="s">
        <v>415</v>
      </c>
      <c r="J702" s="46" t="s">
        <v>174</v>
      </c>
      <c r="K702" s="47">
        <v>3</v>
      </c>
      <c r="L702" s="48">
        <v>0.15</v>
      </c>
      <c r="M702" s="49">
        <v>0.1</v>
      </c>
      <c r="N702" s="36">
        <v>2.5499999999999901</v>
      </c>
      <c r="O702" s="36">
        <v>2.9999999999999898</v>
      </c>
      <c r="P702" s="70">
        <v>2.5499999999999901</v>
      </c>
      <c r="Q702" s="36">
        <v>2.9999999999999898</v>
      </c>
      <c r="R702" s="50">
        <v>2.909720110739308</v>
      </c>
      <c r="S702" s="50">
        <v>2.9572547187090543</v>
      </c>
      <c r="T702" s="50">
        <v>2.909720110739308</v>
      </c>
      <c r="U702" s="50">
        <v>2.9572547187090543</v>
      </c>
      <c r="V702" s="50">
        <v>0.97</v>
      </c>
      <c r="W702" s="50">
        <v>0.95751047349149665</v>
      </c>
      <c r="X702" s="50">
        <v>0.91999999999999993</v>
      </c>
      <c r="Y702" s="50">
        <v>0.99536254731346119</v>
      </c>
      <c r="Z702" s="50">
        <v>0.99</v>
      </c>
      <c r="AA702" s="51">
        <v>0.96499999999999997</v>
      </c>
      <c r="AB702" s="51">
        <v>1.03</v>
      </c>
      <c r="AC702" s="51">
        <v>1</v>
      </c>
      <c r="AD702" s="51">
        <v>1</v>
      </c>
      <c r="AE702" s="51">
        <v>1</v>
      </c>
      <c r="AF702" s="51">
        <v>1</v>
      </c>
      <c r="AG702" s="52">
        <v>1</v>
      </c>
      <c r="AH702" s="52">
        <v>1</v>
      </c>
      <c r="AI702" s="53">
        <v>614</v>
      </c>
      <c r="AJ702" s="53">
        <v>536</v>
      </c>
      <c r="AK702" s="51">
        <v>3.0309986575015717</v>
      </c>
      <c r="AL702" s="51">
        <v>3.0128068754872319</v>
      </c>
      <c r="AM702" s="51">
        <v>2.9475679512190007</v>
      </c>
      <c r="AN702" s="51">
        <v>2.9490209663425087</v>
      </c>
      <c r="AO702" s="51">
        <v>2.9021379355780419</v>
      </c>
      <c r="AP702" s="51">
        <v>2.90596957096963</v>
      </c>
      <c r="AQ702" s="51">
        <v>2.9180922717068105</v>
      </c>
      <c r="AR702" s="67">
        <v>0.03</v>
      </c>
      <c r="AS702" s="96"/>
      <c r="AT702" s="54">
        <v>2.6267504959880852</v>
      </c>
      <c r="AU702" s="54">
        <v>3.0650596653552324</v>
      </c>
      <c r="AV702" s="55">
        <v>2.5967504959880854</v>
      </c>
      <c r="AW702" s="55">
        <v>3.0798784127877346</v>
      </c>
      <c r="AX702" s="56">
        <v>7.6750495988095135E-2</v>
      </c>
      <c r="AY702" s="56">
        <v>6.5059665355242657E-2</v>
      </c>
      <c r="AZ702" s="56">
        <v>0.14181016134333779</v>
      </c>
      <c r="BA702" s="56">
        <v>1.1690830632852478E-2</v>
      </c>
      <c r="BB702" s="61">
        <v>135</v>
      </c>
      <c r="BC702" s="57">
        <v>-104</v>
      </c>
      <c r="BD702" s="57">
        <v>123</v>
      </c>
      <c r="BE702" s="57">
        <v>152</v>
      </c>
      <c r="BF702" s="95">
        <v>0.42569951762256952</v>
      </c>
      <c r="BG702" s="58">
        <v>0.51037374964400672</v>
      </c>
      <c r="BH702" s="58">
        <v>0.44749707025074548</v>
      </c>
      <c r="BI702" s="58">
        <v>0.3965696292167975</v>
      </c>
      <c r="BJ702" s="57">
        <v>138</v>
      </c>
      <c r="BK702" s="57">
        <v>-103</v>
      </c>
      <c r="BL702" s="57">
        <v>125</v>
      </c>
      <c r="BM702" s="57">
        <v>154</v>
      </c>
      <c r="BN702" s="58">
        <v>0.4195936341252049</v>
      </c>
      <c r="BO702" s="58">
        <v>0.50803641248101905</v>
      </c>
      <c r="BP702" s="58">
        <v>0.44459925842322712</v>
      </c>
      <c r="BQ702" s="58">
        <v>0.39381241968405023</v>
      </c>
      <c r="BR702" s="36">
        <v>2.5499999999999998</v>
      </c>
      <c r="BS702" s="36">
        <v>3.7</v>
      </c>
      <c r="BT702" s="36">
        <v>0.32551000000000002</v>
      </c>
      <c r="BU702" s="36">
        <v>0.39983999999999997</v>
      </c>
      <c r="BV702" s="36">
        <v>0.45289686809763802</v>
      </c>
      <c r="BW702" s="36">
        <v>0.51698999999999995</v>
      </c>
    </row>
    <row r="703" spans="1:75" ht="16.75" customHeight="1" x14ac:dyDescent="0.2">
      <c r="A703" t="s">
        <v>992</v>
      </c>
      <c r="B703">
        <v>2025020323</v>
      </c>
      <c r="C703" s="35">
        <v>45981</v>
      </c>
      <c r="D703" s="45" t="s">
        <v>9</v>
      </c>
      <c r="E703" s="36" t="s">
        <v>10</v>
      </c>
      <c r="F703" s="45">
        <v>2</v>
      </c>
      <c r="G703" s="45">
        <v>1</v>
      </c>
      <c r="H703" s="36" t="s">
        <v>38</v>
      </c>
      <c r="I703" s="36" t="s">
        <v>340</v>
      </c>
      <c r="J703" s="46" t="s">
        <v>165</v>
      </c>
      <c r="K703" s="47">
        <v>3</v>
      </c>
      <c r="L703" s="48">
        <v>0.15</v>
      </c>
      <c r="M703" s="49">
        <v>0.1</v>
      </c>
      <c r="N703" s="36">
        <v>2.9999999999999898</v>
      </c>
      <c r="O703" s="36">
        <v>2.5499999999999901</v>
      </c>
      <c r="P703" s="70">
        <v>2.9999999999999898</v>
      </c>
      <c r="Q703" s="36">
        <v>2.5499999999999901</v>
      </c>
      <c r="R703" s="50">
        <v>2.8795553291129674</v>
      </c>
      <c r="S703" s="50">
        <v>2.7731196883683493</v>
      </c>
      <c r="T703" s="50">
        <v>2.8795553291129674</v>
      </c>
      <c r="U703" s="50">
        <v>2.7731196883683493</v>
      </c>
      <c r="V703" s="50">
        <v>1.0449999999999999</v>
      </c>
      <c r="W703" s="50">
        <v>1.0398742800952707</v>
      </c>
      <c r="X703" s="50">
        <v>0.98252265040633358</v>
      </c>
      <c r="Y703" s="50">
        <v>1.0103328858338572</v>
      </c>
      <c r="Z703" s="50">
        <v>0.98499999999999999</v>
      </c>
      <c r="AA703" s="51">
        <v>0.99</v>
      </c>
      <c r="AB703" s="51">
        <v>1.01</v>
      </c>
      <c r="AC703" s="51">
        <v>1</v>
      </c>
      <c r="AD703" s="51">
        <v>1</v>
      </c>
      <c r="AE703" s="51">
        <v>1</v>
      </c>
      <c r="AF703" s="51">
        <v>1</v>
      </c>
      <c r="AG703" s="52">
        <v>1</v>
      </c>
      <c r="AH703" s="52">
        <v>1</v>
      </c>
      <c r="AI703" s="53">
        <v>609</v>
      </c>
      <c r="AJ703" s="53">
        <v>567</v>
      </c>
      <c r="AK703" s="51">
        <v>2.9860876419403835</v>
      </c>
      <c r="AL703" s="51">
        <v>2.9701077950162706</v>
      </c>
      <c r="AM703" s="51">
        <v>2.76</v>
      </c>
      <c r="AN703" s="51">
        <v>2.7619679532552519</v>
      </c>
      <c r="AO703" s="51">
        <v>2.6725366419014915</v>
      </c>
      <c r="AP703" s="51">
        <v>2.6813845795726912</v>
      </c>
      <c r="AQ703" s="51">
        <v>2.7185999999999999</v>
      </c>
      <c r="AR703" s="67">
        <v>-0.03</v>
      </c>
      <c r="AS703" s="96"/>
      <c r="AT703" s="54">
        <v>3.0650596653552324</v>
      </c>
      <c r="AU703" s="54">
        <v>2.6267504959880852</v>
      </c>
      <c r="AV703" s="55">
        <v>3.0798784127877346</v>
      </c>
      <c r="AW703" s="55">
        <v>2.5967504959880854</v>
      </c>
      <c r="AX703" s="56">
        <v>6.5059665355242657E-2</v>
      </c>
      <c r="AY703" s="56">
        <v>7.6750495988095135E-2</v>
      </c>
      <c r="AZ703" s="56">
        <v>0.14181016134333779</v>
      </c>
      <c r="BA703" s="56">
        <v>-1.1690830632852478E-2</v>
      </c>
      <c r="BB703" s="61">
        <v>-135</v>
      </c>
      <c r="BC703" s="57">
        <v>104</v>
      </c>
      <c r="BD703" s="57">
        <v>-123</v>
      </c>
      <c r="BE703" s="57">
        <v>-152</v>
      </c>
      <c r="BF703" s="95">
        <v>0.57430048237743048</v>
      </c>
      <c r="BG703" s="58">
        <v>0.48962625035599328</v>
      </c>
      <c r="BH703" s="58">
        <v>0.55250292974925452</v>
      </c>
      <c r="BI703" s="58">
        <v>0.6034303707832025</v>
      </c>
      <c r="BJ703" s="57">
        <v>-138</v>
      </c>
      <c r="BK703" s="57">
        <v>103</v>
      </c>
      <c r="BL703" s="57">
        <v>-125</v>
      </c>
      <c r="BM703" s="57">
        <v>-154</v>
      </c>
      <c r="BN703" s="58">
        <v>0.5804063658747951</v>
      </c>
      <c r="BO703" s="58">
        <v>0.49196358751898089</v>
      </c>
      <c r="BP703" s="58">
        <v>0.55540074157677288</v>
      </c>
      <c r="BQ703" s="58">
        <v>0.60618758031594977</v>
      </c>
      <c r="BR703" s="36">
        <v>2.5499999999999998</v>
      </c>
      <c r="BS703" s="36">
        <v>3.75</v>
      </c>
      <c r="BT703" s="36">
        <v>0.31633</v>
      </c>
      <c r="BU703" s="36">
        <v>0.39302999999999999</v>
      </c>
      <c r="BV703" s="36">
        <v>0.443875995256649</v>
      </c>
      <c r="BW703" s="36">
        <v>0.50758000000000003</v>
      </c>
    </row>
    <row r="704" spans="1:75" ht="16.75" customHeight="1" x14ac:dyDescent="0.2">
      <c r="A704" t="s">
        <v>993</v>
      </c>
      <c r="B704">
        <v>2025020321</v>
      </c>
      <c r="C704" s="35">
        <v>45981</v>
      </c>
      <c r="D704" s="45" t="s">
        <v>6</v>
      </c>
      <c r="E704" s="36" t="s">
        <v>37</v>
      </c>
      <c r="F704" s="45">
        <v>1</v>
      </c>
      <c r="G704" s="45">
        <v>1</v>
      </c>
      <c r="H704" s="36" t="s">
        <v>46</v>
      </c>
      <c r="I704" s="36" t="s">
        <v>352</v>
      </c>
      <c r="J704" s="46" t="s">
        <v>175</v>
      </c>
      <c r="K704" s="47">
        <v>3</v>
      </c>
      <c r="L704" s="48">
        <v>0.15</v>
      </c>
      <c r="M704" s="49">
        <v>0.1</v>
      </c>
      <c r="N704" s="36">
        <v>2.8999999999999901</v>
      </c>
      <c r="O704" s="36">
        <v>3.1499999999999901</v>
      </c>
      <c r="P704" s="70">
        <v>2.8999999999999901</v>
      </c>
      <c r="Q704" s="36">
        <v>3.1499999999999901</v>
      </c>
      <c r="R704" s="50">
        <v>3.0371361693885461</v>
      </c>
      <c r="S704" s="50">
        <v>3.1677699340273664</v>
      </c>
      <c r="T704" s="50">
        <v>3.0371361693885461</v>
      </c>
      <c r="U704" s="50">
        <v>3.1677699340273664</v>
      </c>
      <c r="V704" s="50">
        <v>0.95</v>
      </c>
      <c r="W704" s="50">
        <v>0.95302926576458757</v>
      </c>
      <c r="X704" s="50">
        <v>1.0069419077648687</v>
      </c>
      <c r="Y704" s="50">
        <v>0.97688843990037599</v>
      </c>
      <c r="Z704" s="50">
        <v>0.98499999999999999</v>
      </c>
      <c r="AA704" s="51">
        <v>1</v>
      </c>
      <c r="AB704" s="51">
        <v>1.01</v>
      </c>
      <c r="AC704" s="51">
        <v>1</v>
      </c>
      <c r="AD704" s="51">
        <v>1</v>
      </c>
      <c r="AE704" s="51">
        <v>1</v>
      </c>
      <c r="AF704" s="51">
        <v>1</v>
      </c>
      <c r="AG704" s="52">
        <v>1</v>
      </c>
      <c r="AH704" s="52">
        <v>1</v>
      </c>
      <c r="AI704" s="53">
        <v>622</v>
      </c>
      <c r="AJ704" s="53">
        <v>558</v>
      </c>
      <c r="AK704" s="51">
        <v>2.964470664536111</v>
      </c>
      <c r="AL704" s="51">
        <v>2.9753704902639759</v>
      </c>
      <c r="AM704" s="51">
        <v>3.1990127845940193</v>
      </c>
      <c r="AN704" s="51">
        <v>3.1943263570090212</v>
      </c>
      <c r="AO704" s="51">
        <v>3.1063742045097906</v>
      </c>
      <c r="AP704" s="51">
        <v>3.1084560815858655</v>
      </c>
      <c r="AQ704" s="51">
        <v>3.151027592825109</v>
      </c>
      <c r="AR704" s="67">
        <v>0</v>
      </c>
      <c r="AS704" s="96"/>
      <c r="AT704" s="54">
        <v>2.8216182728422408</v>
      </c>
      <c r="AU704" s="54">
        <v>3.2093424716902974</v>
      </c>
      <c r="AV704" s="55">
        <v>2.8216182728422408</v>
      </c>
      <c r="AW704" s="55">
        <v>3.2128782664612268</v>
      </c>
      <c r="AX704" s="56">
        <v>-7.8381727157749381E-2</v>
      </c>
      <c r="AY704" s="56">
        <v>5.9342471690307264E-2</v>
      </c>
      <c r="AZ704" s="56">
        <v>-1.9039255467442118E-2</v>
      </c>
      <c r="BA704" s="56">
        <v>-0.13772419884805664</v>
      </c>
      <c r="BB704" s="61">
        <v>129</v>
      </c>
      <c r="BC704" s="57">
        <v>-130</v>
      </c>
      <c r="BD704" s="57">
        <v>-104</v>
      </c>
      <c r="BE704" s="57">
        <v>122</v>
      </c>
      <c r="BF704" s="95">
        <v>0.43693047192344925</v>
      </c>
      <c r="BG704" s="58">
        <v>0.56527613363890727</v>
      </c>
      <c r="BH704" s="58">
        <v>0.50924911564903153</v>
      </c>
      <c r="BI704" s="58">
        <v>0.45111391988572036</v>
      </c>
      <c r="BJ704" s="57">
        <v>129</v>
      </c>
      <c r="BK704" s="57">
        <v>-130</v>
      </c>
      <c r="BL704" s="57">
        <v>-104</v>
      </c>
      <c r="BM704" s="57">
        <v>121</v>
      </c>
      <c r="BN704" s="58">
        <v>0.43630340973976101</v>
      </c>
      <c r="BO704" s="58">
        <v>0.56576363610011893</v>
      </c>
      <c r="BP704" s="58">
        <v>0.50986111798866829</v>
      </c>
      <c r="BQ704" s="58">
        <v>0.45171310938594911</v>
      </c>
      <c r="BR704" s="36">
        <v>2.5499999999999998</v>
      </c>
      <c r="BS704" s="36">
        <v>3.8</v>
      </c>
      <c r="BT704" s="36">
        <v>0.31415999999999999</v>
      </c>
      <c r="BU704" s="36">
        <v>0.38547999999999999</v>
      </c>
      <c r="BV704" s="36">
        <v>0.43654730357183302</v>
      </c>
      <c r="BW704" s="36">
        <v>0.50246000000000002</v>
      </c>
    </row>
    <row r="705" spans="1:75" ht="16.75" customHeight="1" x14ac:dyDescent="0.2">
      <c r="A705" t="s">
        <v>994</v>
      </c>
      <c r="B705">
        <v>2025020321</v>
      </c>
      <c r="C705" s="35">
        <v>45981</v>
      </c>
      <c r="D705" s="45" t="s">
        <v>9</v>
      </c>
      <c r="E705" s="36" t="s">
        <v>30</v>
      </c>
      <c r="F705" s="45">
        <v>1</v>
      </c>
      <c r="G705" s="45">
        <v>1</v>
      </c>
      <c r="H705" s="36" t="s">
        <v>47</v>
      </c>
      <c r="I705" s="36" t="s">
        <v>495</v>
      </c>
      <c r="J705" s="46" t="s">
        <v>161</v>
      </c>
      <c r="K705" s="47">
        <v>3</v>
      </c>
      <c r="L705" s="48">
        <v>0.15</v>
      </c>
      <c r="M705" s="49">
        <v>0.1</v>
      </c>
      <c r="N705" s="36">
        <v>3.1499999999999901</v>
      </c>
      <c r="O705" s="36">
        <v>2.8999999999999901</v>
      </c>
      <c r="P705" s="70">
        <v>3.1499999999999901</v>
      </c>
      <c r="Q705" s="36">
        <v>2.8999999999999901</v>
      </c>
      <c r="R705" s="50">
        <v>2.8302105048997448</v>
      </c>
      <c r="S705" s="50">
        <v>3.0948726109499356</v>
      </c>
      <c r="T705" s="50">
        <v>2.8302105048997448</v>
      </c>
      <c r="U705" s="50">
        <v>3.0948726109499356</v>
      </c>
      <c r="V705" s="50">
        <v>1.048</v>
      </c>
      <c r="W705" s="50">
        <v>1.0491546019013618</v>
      </c>
      <c r="X705" s="50">
        <v>1.0663375948646732</v>
      </c>
      <c r="Y705" s="50">
        <v>0.98815688817870362</v>
      </c>
      <c r="Z705" s="50">
        <v>0.995</v>
      </c>
      <c r="AA705" s="51">
        <v>0.98499999999999999</v>
      </c>
      <c r="AB705" s="51">
        <v>1</v>
      </c>
      <c r="AC705" s="51">
        <v>1</v>
      </c>
      <c r="AD705" s="51">
        <v>1</v>
      </c>
      <c r="AE705" s="51">
        <v>1</v>
      </c>
      <c r="AF705" s="51">
        <v>1</v>
      </c>
      <c r="AG705" s="52">
        <v>1</v>
      </c>
      <c r="AH705" s="52">
        <v>1</v>
      </c>
      <c r="AI705" s="53">
        <v>617</v>
      </c>
      <c r="AJ705" s="53">
        <v>531</v>
      </c>
      <c r="AK705" s="51">
        <v>2.9306653197011281</v>
      </c>
      <c r="AL705" s="51">
        <v>2.9155970974809202</v>
      </c>
      <c r="AM705" s="51">
        <v>3.0208257232946059</v>
      </c>
      <c r="AN705" s="51">
        <v>3.0319327564429051</v>
      </c>
      <c r="AO705" s="51">
        <v>3.0787903295577146</v>
      </c>
      <c r="AP705" s="51">
        <v>3.0788815173083353</v>
      </c>
      <c r="AQ705" s="51">
        <v>3.0057215946781328</v>
      </c>
      <c r="AR705" s="67">
        <v>0</v>
      </c>
      <c r="AS705" s="96"/>
      <c r="AT705" s="54">
        <v>3.2093424716902974</v>
      </c>
      <c r="AU705" s="54">
        <v>2.8216182728422408</v>
      </c>
      <c r="AV705" s="55">
        <v>3.2128782664612268</v>
      </c>
      <c r="AW705" s="55">
        <v>2.8216182728422408</v>
      </c>
      <c r="AX705" s="56">
        <v>5.9342471690307264E-2</v>
      </c>
      <c r="AY705" s="56">
        <v>-7.8381727157749381E-2</v>
      </c>
      <c r="AZ705" s="56">
        <v>-1.9039255467442118E-2</v>
      </c>
      <c r="BA705" s="56">
        <v>0.13772419884805664</v>
      </c>
      <c r="BB705" s="61">
        <v>-129</v>
      </c>
      <c r="BC705" s="57">
        <v>130</v>
      </c>
      <c r="BD705" s="57">
        <v>104</v>
      </c>
      <c r="BE705" s="57">
        <v>-122</v>
      </c>
      <c r="BF705" s="95">
        <v>0.56306952807655075</v>
      </c>
      <c r="BG705" s="58">
        <v>0.43472386636109273</v>
      </c>
      <c r="BH705" s="58">
        <v>0.49075088435096847</v>
      </c>
      <c r="BI705" s="58">
        <v>0.54888608011427964</v>
      </c>
      <c r="BJ705" s="57">
        <v>-129</v>
      </c>
      <c r="BK705" s="57">
        <v>130</v>
      </c>
      <c r="BL705" s="57">
        <v>104</v>
      </c>
      <c r="BM705" s="57">
        <v>-121</v>
      </c>
      <c r="BN705" s="58">
        <v>0.56369659026023899</v>
      </c>
      <c r="BO705" s="58">
        <v>0.43423636389988107</v>
      </c>
      <c r="BP705" s="58">
        <v>0.49013888201133171</v>
      </c>
      <c r="BQ705" s="58">
        <v>0.54828689061405089</v>
      </c>
      <c r="BR705" s="36">
        <v>2.5499999999999998</v>
      </c>
      <c r="BS705" s="36">
        <v>3.85</v>
      </c>
      <c r="BT705" s="36">
        <v>0.30696000000000001</v>
      </c>
      <c r="BU705" s="36">
        <v>0.37775999999999998</v>
      </c>
      <c r="BV705" s="36">
        <v>0.42710806593853801</v>
      </c>
      <c r="BW705" s="36">
        <v>0.49330000000000002</v>
      </c>
    </row>
    <row r="706" spans="1:75" ht="16.75" customHeight="1" x14ac:dyDescent="0.2">
      <c r="A706" t="s">
        <v>995</v>
      </c>
      <c r="B706">
        <v>2025020324</v>
      </c>
      <c r="C706" s="35">
        <v>45981</v>
      </c>
      <c r="D706" s="45" t="s">
        <v>6</v>
      </c>
      <c r="E706" s="36" t="s">
        <v>12</v>
      </c>
      <c r="F706" s="45">
        <v>1</v>
      </c>
      <c r="G706" s="45">
        <v>2</v>
      </c>
      <c r="H706" s="36" t="s">
        <v>36</v>
      </c>
      <c r="I706" s="36" t="s">
        <v>318</v>
      </c>
      <c r="J706" s="46" t="s">
        <v>233</v>
      </c>
      <c r="K706" s="47">
        <v>3</v>
      </c>
      <c r="L706" s="48">
        <v>0.15</v>
      </c>
      <c r="M706" s="49">
        <v>0.1</v>
      </c>
      <c r="N706" s="36">
        <v>2.69999999999999</v>
      </c>
      <c r="O706" s="36">
        <v>2.8499999999999899</v>
      </c>
      <c r="P706" s="70">
        <v>2.69999999999999</v>
      </c>
      <c r="Q706" s="36">
        <v>2.8499999999999899</v>
      </c>
      <c r="R706" s="50">
        <v>2.818638593651754</v>
      </c>
      <c r="S706" s="50">
        <v>3.0147433743828635</v>
      </c>
      <c r="T706" s="50">
        <v>2.818638593651754</v>
      </c>
      <c r="U706" s="50">
        <v>3.0147433743828635</v>
      </c>
      <c r="V706" s="50">
        <v>0.97</v>
      </c>
      <c r="W706" s="50">
        <v>0.95751047349149665</v>
      </c>
      <c r="X706" s="50">
        <v>1.0105216961183403</v>
      </c>
      <c r="Y706" s="50">
        <v>0.89566918280705299</v>
      </c>
      <c r="Z706" s="50">
        <v>1.0149999999999999</v>
      </c>
      <c r="AA706" s="51">
        <v>1</v>
      </c>
      <c r="AB706" s="51">
        <v>1</v>
      </c>
      <c r="AC706" s="51">
        <v>1</v>
      </c>
      <c r="AD706" s="51">
        <v>1</v>
      </c>
      <c r="AE706" s="51">
        <v>1</v>
      </c>
      <c r="AF706" s="51">
        <v>1</v>
      </c>
      <c r="AG706" s="52">
        <v>1</v>
      </c>
      <c r="AH706" s="52">
        <v>1</v>
      </c>
      <c r="AI706" s="53">
        <v>618</v>
      </c>
      <c r="AJ706" s="53">
        <v>545</v>
      </c>
      <c r="AK706" s="51">
        <v>2.8350183920573082</v>
      </c>
      <c r="AL706" s="51">
        <v>2.8325614222964748</v>
      </c>
      <c r="AM706" s="51">
        <v>3.1038042291959971</v>
      </c>
      <c r="AN706" s="51">
        <v>3.0904451009740268</v>
      </c>
      <c r="AO706" s="51">
        <v>3.0058607596555338</v>
      </c>
      <c r="AP706" s="51">
        <v>3.0139763244569941</v>
      </c>
      <c r="AQ706" s="51">
        <v>3.1503612926339368</v>
      </c>
      <c r="AR706" s="67">
        <v>0</v>
      </c>
      <c r="AS706" s="96"/>
      <c r="AT706" s="54">
        <v>2.7511131445839236</v>
      </c>
      <c r="AU706" s="54">
        <v>2.9486571931238279</v>
      </c>
      <c r="AV706" s="55">
        <v>2.7511131445839236</v>
      </c>
      <c r="AW706" s="55">
        <v>2.9341940439687866</v>
      </c>
      <c r="AX706" s="56">
        <v>5.1113144583933678E-2</v>
      </c>
      <c r="AY706" s="56">
        <v>9.8657193123838027E-2</v>
      </c>
      <c r="AZ706" s="56">
        <v>0.14977033770777171</v>
      </c>
      <c r="BA706" s="56">
        <v>-4.7544048539904349E-2</v>
      </c>
      <c r="BB706" s="61">
        <v>115</v>
      </c>
      <c r="BC706" s="57">
        <v>-105</v>
      </c>
      <c r="BD706" s="57">
        <v>122</v>
      </c>
      <c r="BE706" s="57">
        <v>151</v>
      </c>
      <c r="BF706" s="95">
        <v>0.46590237306779886</v>
      </c>
      <c r="BG706" s="58">
        <v>0.51306516020620863</v>
      </c>
      <c r="BH706" s="58">
        <v>0.45032741392672104</v>
      </c>
      <c r="BI706" s="58">
        <v>0.39892661956388864</v>
      </c>
      <c r="BJ706" s="57">
        <v>114</v>
      </c>
      <c r="BK706" s="57">
        <v>-104</v>
      </c>
      <c r="BL706" s="57">
        <v>124</v>
      </c>
      <c r="BM706" s="57">
        <v>152</v>
      </c>
      <c r="BN706" s="58">
        <v>0.46740691021632752</v>
      </c>
      <c r="BO706" s="58">
        <v>0.50974325053118086</v>
      </c>
      <c r="BP706" s="58">
        <v>0.44724858970295234</v>
      </c>
      <c r="BQ706" s="58">
        <v>0.3966665361606807</v>
      </c>
      <c r="BR706" s="36">
        <v>2.5499999999999998</v>
      </c>
      <c r="BS706" s="36">
        <v>3.9</v>
      </c>
      <c r="BT706" s="36">
        <v>0.30075000000000002</v>
      </c>
      <c r="BU706" s="36">
        <v>0.37056</v>
      </c>
      <c r="BV706" s="36">
        <v>0.41905752767819698</v>
      </c>
      <c r="BW706" s="36">
        <v>0.48629</v>
      </c>
    </row>
    <row r="707" spans="1:75" ht="16.75" customHeight="1" x14ac:dyDescent="0.2">
      <c r="A707" t="s">
        <v>996</v>
      </c>
      <c r="B707">
        <v>2025020324</v>
      </c>
      <c r="C707" s="35">
        <v>45981</v>
      </c>
      <c r="D707" s="45" t="s">
        <v>9</v>
      </c>
      <c r="E707" s="36" t="s">
        <v>43</v>
      </c>
      <c r="F707" s="45">
        <v>2</v>
      </c>
      <c r="G707" s="45">
        <v>1</v>
      </c>
      <c r="H707" s="36" t="s">
        <v>38</v>
      </c>
      <c r="I707" s="36" t="s">
        <v>413</v>
      </c>
      <c r="J707" s="46" t="s">
        <v>180</v>
      </c>
      <c r="K707" s="47">
        <v>3</v>
      </c>
      <c r="L707" s="48">
        <v>0.15</v>
      </c>
      <c r="M707" s="49">
        <v>0.1</v>
      </c>
      <c r="N707" s="36">
        <v>2.8499999999999899</v>
      </c>
      <c r="O707" s="36">
        <v>2.69999999999999</v>
      </c>
      <c r="P707" s="70">
        <v>2.8499999999999899</v>
      </c>
      <c r="Q707" s="36">
        <v>2.69999999999999</v>
      </c>
      <c r="R707" s="50">
        <v>2.6099062973497533</v>
      </c>
      <c r="S707" s="50">
        <v>3.0140497081586552</v>
      </c>
      <c r="T707" s="50">
        <v>2.6099062973497533</v>
      </c>
      <c r="U707" s="50">
        <v>3.0140497081586552</v>
      </c>
      <c r="V707" s="50">
        <v>1.0449999999999999</v>
      </c>
      <c r="W707" s="50">
        <v>1.0398742800952707</v>
      </c>
      <c r="X707" s="50">
        <v>1.0346014097319991</v>
      </c>
      <c r="Y707" s="50">
        <v>0.94500613068576944</v>
      </c>
      <c r="Z707" s="50">
        <v>0.99</v>
      </c>
      <c r="AA707" s="51">
        <v>1</v>
      </c>
      <c r="AB707" s="51">
        <v>1</v>
      </c>
      <c r="AC707" s="51">
        <v>1</v>
      </c>
      <c r="AD707" s="51">
        <v>1</v>
      </c>
      <c r="AE707" s="51">
        <v>1</v>
      </c>
      <c r="AF707" s="51">
        <v>1</v>
      </c>
      <c r="AG707" s="52">
        <v>1</v>
      </c>
      <c r="AH707" s="52">
        <v>1</v>
      </c>
      <c r="AI707" s="53">
        <v>584</v>
      </c>
      <c r="AJ707" s="53">
        <v>542</v>
      </c>
      <c r="AK707" s="51">
        <v>2.6870075484211591</v>
      </c>
      <c r="AL707" s="51">
        <v>2.6754423607604485</v>
      </c>
      <c r="AM707" s="51">
        <v>3.0315650883550211</v>
      </c>
      <c r="AN707" s="51">
        <v>3.028937781325566</v>
      </c>
      <c r="AO707" s="51">
        <v>3.0757510844758484</v>
      </c>
      <c r="AP707" s="51">
        <v>3.0619748034660317</v>
      </c>
      <c r="AQ707" s="51">
        <v>3.0012494374714711</v>
      </c>
      <c r="AR707" s="67">
        <v>0</v>
      </c>
      <c r="AS707" s="96"/>
      <c r="AT707" s="54">
        <v>2.9486571931238279</v>
      </c>
      <c r="AU707" s="54">
        <v>2.7511131445839236</v>
      </c>
      <c r="AV707" s="55">
        <v>2.9341940439687866</v>
      </c>
      <c r="AW707" s="55">
        <v>2.7511131445839236</v>
      </c>
      <c r="AX707" s="56">
        <v>9.8657193123838027E-2</v>
      </c>
      <c r="AY707" s="56">
        <v>5.1113144583933678E-2</v>
      </c>
      <c r="AZ707" s="56">
        <v>0.14977033770777171</v>
      </c>
      <c r="BA707" s="56">
        <v>4.7544048539904349E-2</v>
      </c>
      <c r="BB707" s="61">
        <v>-115</v>
      </c>
      <c r="BC707" s="57">
        <v>105</v>
      </c>
      <c r="BD707" s="57">
        <v>-122</v>
      </c>
      <c r="BE707" s="57">
        <v>-151</v>
      </c>
      <c r="BF707" s="95">
        <v>0.53409762693220109</v>
      </c>
      <c r="BG707" s="58">
        <v>0.48693483979379143</v>
      </c>
      <c r="BH707" s="58">
        <v>0.54967258607327896</v>
      </c>
      <c r="BI707" s="58">
        <v>0.60107338043611136</v>
      </c>
      <c r="BJ707" s="57">
        <v>-114</v>
      </c>
      <c r="BK707" s="57">
        <v>104</v>
      </c>
      <c r="BL707" s="57">
        <v>-124</v>
      </c>
      <c r="BM707" s="57">
        <v>-152</v>
      </c>
      <c r="BN707" s="58">
        <v>0.53259308978367248</v>
      </c>
      <c r="BO707" s="58">
        <v>0.49025674946881914</v>
      </c>
      <c r="BP707" s="58">
        <v>0.55275141029704766</v>
      </c>
      <c r="BQ707" s="58">
        <v>0.6033334638393193</v>
      </c>
      <c r="BR707" s="36">
        <v>2.5499999999999998</v>
      </c>
      <c r="BS707" s="36">
        <v>3.95</v>
      </c>
      <c r="BT707" s="36">
        <v>0.29724</v>
      </c>
      <c r="BU707" s="36">
        <v>0.36334</v>
      </c>
      <c r="BV707" s="36">
        <v>0.41149755937347798</v>
      </c>
      <c r="BW707" s="36">
        <v>0.48037000000000002</v>
      </c>
    </row>
    <row r="708" spans="1:75" ht="16.75" customHeight="1" x14ac:dyDescent="0.2">
      <c r="A708" t="s">
        <v>997</v>
      </c>
      <c r="B708">
        <v>2025020320</v>
      </c>
      <c r="C708" s="35">
        <v>45981</v>
      </c>
      <c r="D708" s="45" t="s">
        <v>6</v>
      </c>
      <c r="E708" s="36" t="s">
        <v>49</v>
      </c>
      <c r="F708" s="45">
        <v>0</v>
      </c>
      <c r="G708" s="45">
        <v>2</v>
      </c>
      <c r="H708" s="36" t="s">
        <v>29</v>
      </c>
      <c r="I708" s="36" t="s">
        <v>378</v>
      </c>
      <c r="J708" s="46" t="s">
        <v>198</v>
      </c>
      <c r="K708" s="47">
        <v>3</v>
      </c>
      <c r="L708" s="48">
        <v>0.15</v>
      </c>
      <c r="M708" s="49">
        <v>0.1</v>
      </c>
      <c r="N708" s="36">
        <v>2.8499999999999899</v>
      </c>
      <c r="O708" s="36">
        <v>3.0499999999999901</v>
      </c>
      <c r="P708" s="70">
        <v>2.8499999999999899</v>
      </c>
      <c r="Q708" s="36">
        <v>3.0499999999999901</v>
      </c>
      <c r="R708" s="50">
        <v>2.9993511791072174</v>
      </c>
      <c r="S708" s="50">
        <v>2.8641723388650551</v>
      </c>
      <c r="T708" s="50">
        <v>2.9993511791072174</v>
      </c>
      <c r="U708" s="50">
        <v>2.8641723388650551</v>
      </c>
      <c r="V708" s="50">
        <v>0.90300000000000002</v>
      </c>
      <c r="W708" s="50">
        <v>0.92051577291954856</v>
      </c>
      <c r="X708" s="50">
        <v>1.0019931715059889</v>
      </c>
      <c r="Y708" s="50">
        <v>0.96921955600040288</v>
      </c>
      <c r="Z708" s="50">
        <v>1.0349999999999999</v>
      </c>
      <c r="AA708" s="51">
        <v>0.99</v>
      </c>
      <c r="AB708" s="51">
        <v>1.01</v>
      </c>
      <c r="AC708" s="51">
        <v>1</v>
      </c>
      <c r="AD708" s="51">
        <v>1</v>
      </c>
      <c r="AE708" s="51">
        <v>1</v>
      </c>
      <c r="AF708" s="51">
        <v>1</v>
      </c>
      <c r="AG708" s="52">
        <v>1</v>
      </c>
      <c r="AH708" s="52">
        <v>1</v>
      </c>
      <c r="AI708" s="53">
        <v>631</v>
      </c>
      <c r="AJ708" s="53">
        <v>565</v>
      </c>
      <c r="AK708" s="51">
        <v>3.0049977002375017</v>
      </c>
      <c r="AL708" s="51">
        <v>3.02</v>
      </c>
      <c r="AM708" s="51">
        <v>2.9093232106486253</v>
      </c>
      <c r="AN708" s="51">
        <v>2.90255057988109</v>
      </c>
      <c r="AO708" s="51">
        <v>2.9855813796303718</v>
      </c>
      <c r="AP708" s="51">
        <v>2.9824069282946155</v>
      </c>
      <c r="AQ708" s="51">
        <v>3.0111495230213268</v>
      </c>
      <c r="AR708" s="67">
        <v>0</v>
      </c>
      <c r="AS708" s="96"/>
      <c r="AT708" s="54">
        <v>2.7730225183685988</v>
      </c>
      <c r="AU708" s="54">
        <v>3.1342358768760668</v>
      </c>
      <c r="AV708" s="55">
        <v>2.7730225183685988</v>
      </c>
      <c r="AW708" s="55">
        <v>3.1290610654924396</v>
      </c>
      <c r="AX708" s="56">
        <v>-7.6977481631391065E-2</v>
      </c>
      <c r="AY708" s="56">
        <v>8.4235876876076698E-2</v>
      </c>
      <c r="AZ708" s="56">
        <v>7.2583952446856337E-3</v>
      </c>
      <c r="BA708" s="56">
        <v>-0.16121335850746776</v>
      </c>
      <c r="BB708" s="61">
        <v>128</v>
      </c>
      <c r="BC708" s="57">
        <v>-120</v>
      </c>
      <c r="BD708" s="57">
        <v>105</v>
      </c>
      <c r="BE708" s="57">
        <v>131</v>
      </c>
      <c r="BF708" s="95">
        <v>0.43903396962670904</v>
      </c>
      <c r="BG708" s="58">
        <v>0.54580303052841073</v>
      </c>
      <c r="BH708" s="58">
        <v>0.48771836714702466</v>
      </c>
      <c r="BI708" s="58">
        <v>0.4324122652748279</v>
      </c>
      <c r="BJ708" s="57">
        <v>127</v>
      </c>
      <c r="BK708" s="57">
        <v>-120</v>
      </c>
      <c r="BL708" s="57">
        <v>105</v>
      </c>
      <c r="BM708" s="57">
        <v>132</v>
      </c>
      <c r="BN708" s="58">
        <v>0.44004627985153372</v>
      </c>
      <c r="BO708" s="58">
        <v>0.54511846393851582</v>
      </c>
      <c r="BP708" s="58">
        <v>0.48698969824273131</v>
      </c>
      <c r="BQ708" s="58">
        <v>0.4318021780234218</v>
      </c>
      <c r="BR708" s="36">
        <v>2.5499999999999998</v>
      </c>
      <c r="BS708" s="36">
        <v>4</v>
      </c>
      <c r="BT708" s="36">
        <v>0.29152</v>
      </c>
      <c r="BU708" s="36">
        <v>0.35433999999999999</v>
      </c>
      <c r="BV708" s="36">
        <v>0.40123652504755802</v>
      </c>
      <c r="BW708" s="36">
        <v>0.47122000000000003</v>
      </c>
    </row>
    <row r="709" spans="1:75" ht="16.75" customHeight="1" x14ac:dyDescent="0.2">
      <c r="A709" t="s">
        <v>998</v>
      </c>
      <c r="B709">
        <v>2025020320</v>
      </c>
      <c r="C709" s="35">
        <v>45981</v>
      </c>
      <c r="D709" s="45" t="s">
        <v>9</v>
      </c>
      <c r="E709" s="36" t="s">
        <v>19</v>
      </c>
      <c r="F709" s="45">
        <v>2</v>
      </c>
      <c r="G709" s="45">
        <v>0</v>
      </c>
      <c r="H709" s="36" t="s">
        <v>31</v>
      </c>
      <c r="I709" s="36" t="s">
        <v>326</v>
      </c>
      <c r="J709" s="46" t="s">
        <v>170</v>
      </c>
      <c r="K709" s="47">
        <v>3</v>
      </c>
      <c r="L709" s="48">
        <v>0.15</v>
      </c>
      <c r="M709" s="49">
        <v>0.1</v>
      </c>
      <c r="N709" s="36">
        <v>3.0499999999999901</v>
      </c>
      <c r="O709" s="36">
        <v>2.8499999999999899</v>
      </c>
      <c r="P709" s="70">
        <v>3.0499999999999901</v>
      </c>
      <c r="Q709" s="36">
        <v>2.8499999999999899</v>
      </c>
      <c r="R709" s="50">
        <v>2.7775078775229427</v>
      </c>
      <c r="S709" s="50">
        <v>3.0912502742286345</v>
      </c>
      <c r="T709" s="50">
        <v>2.7775078775229427</v>
      </c>
      <c r="U709" s="50">
        <v>3.0912502742286345</v>
      </c>
      <c r="V709" s="50">
        <v>1.085</v>
      </c>
      <c r="W709" s="50">
        <v>1.0832085999357419</v>
      </c>
      <c r="X709" s="50">
        <v>0.96977440354954181</v>
      </c>
      <c r="Y709" s="50">
        <v>1.0016659000791672</v>
      </c>
      <c r="Z709" s="50">
        <v>1.01</v>
      </c>
      <c r="AA709" s="51">
        <v>0.98</v>
      </c>
      <c r="AB709" s="51">
        <v>1.02</v>
      </c>
      <c r="AC709" s="51">
        <v>1</v>
      </c>
      <c r="AD709" s="51">
        <v>1</v>
      </c>
      <c r="AE709" s="51">
        <v>1</v>
      </c>
      <c r="AF709" s="51">
        <v>1</v>
      </c>
      <c r="AG709" s="52">
        <v>1</v>
      </c>
      <c r="AH709" s="52">
        <v>1</v>
      </c>
      <c r="AI709" s="53">
        <v>610</v>
      </c>
      <c r="AJ709" s="53">
        <v>529</v>
      </c>
      <c r="AK709" s="51">
        <v>2.9076586680012086</v>
      </c>
      <c r="AL709" s="51">
        <v>2.8881360494294688</v>
      </c>
      <c r="AM709" s="51">
        <v>3.0059795145179669</v>
      </c>
      <c r="AN709" s="51">
        <v>3.0187701284745669</v>
      </c>
      <c r="AO709" s="51">
        <v>3.0025021256458255</v>
      </c>
      <c r="AP709" s="51">
        <v>3.0204512233445895</v>
      </c>
      <c r="AQ709" s="51">
        <v>3.0360393096631464</v>
      </c>
      <c r="AR709" s="67">
        <v>0</v>
      </c>
      <c r="AS709" s="96"/>
      <c r="AT709" s="54">
        <v>3.1342358768760668</v>
      </c>
      <c r="AU709" s="54">
        <v>2.7730225183685988</v>
      </c>
      <c r="AV709" s="55">
        <v>3.1290610654924396</v>
      </c>
      <c r="AW709" s="55">
        <v>2.7730225183685988</v>
      </c>
      <c r="AX709" s="56">
        <v>8.4235876876076698E-2</v>
      </c>
      <c r="AY709" s="56">
        <v>-7.6977481631391065E-2</v>
      </c>
      <c r="AZ709" s="56">
        <v>7.2583952446856337E-3</v>
      </c>
      <c r="BA709" s="56">
        <v>0.16121335850746776</v>
      </c>
      <c r="BB709" s="61">
        <v>-128</v>
      </c>
      <c r="BC709" s="57">
        <v>120</v>
      </c>
      <c r="BD709" s="57">
        <v>-105</v>
      </c>
      <c r="BE709" s="57">
        <v>-131</v>
      </c>
      <c r="BF709" s="95">
        <v>0.56096603037329096</v>
      </c>
      <c r="BG709" s="58">
        <v>0.45419696947158927</v>
      </c>
      <c r="BH709" s="58">
        <v>0.51228163285297534</v>
      </c>
      <c r="BI709" s="58">
        <v>0.5675877347251721</v>
      </c>
      <c r="BJ709" s="57">
        <v>-127</v>
      </c>
      <c r="BK709" s="57">
        <v>120</v>
      </c>
      <c r="BL709" s="57">
        <v>-105</v>
      </c>
      <c r="BM709" s="57">
        <v>-132</v>
      </c>
      <c r="BN709" s="58">
        <v>0.55995372014846634</v>
      </c>
      <c r="BO709" s="58">
        <v>0.45488153606148418</v>
      </c>
      <c r="BP709" s="58">
        <v>0.51301030175726869</v>
      </c>
      <c r="BQ709" s="58">
        <v>0.5681978219765782</v>
      </c>
      <c r="BR709" s="36">
        <v>2.5499999999999998</v>
      </c>
      <c r="BS709" s="36">
        <v>4.05</v>
      </c>
      <c r="BT709" s="36">
        <v>0.28417999999999999</v>
      </c>
      <c r="BU709" s="36">
        <v>0.34882999999999997</v>
      </c>
      <c r="BV709" s="36">
        <v>0.39426956767448401</v>
      </c>
      <c r="BW709" s="36">
        <v>0.46407999999999999</v>
      </c>
    </row>
    <row r="710" spans="1:75" ht="16.75" customHeight="1" x14ac:dyDescent="0.2">
      <c r="A710" t="s">
        <v>999</v>
      </c>
      <c r="B710">
        <v>2025020322</v>
      </c>
      <c r="C710" s="35">
        <v>45981</v>
      </c>
      <c r="D710" s="45" t="s">
        <v>6</v>
      </c>
      <c r="E710" s="36" t="s">
        <v>17</v>
      </c>
      <c r="F710" s="45">
        <v>0</v>
      </c>
      <c r="G710" s="45">
        <v>1</v>
      </c>
      <c r="H710" s="36" t="s">
        <v>26</v>
      </c>
      <c r="I710" s="36" t="s">
        <v>372</v>
      </c>
      <c r="J710" s="46" t="s">
        <v>164</v>
      </c>
      <c r="K710" s="47">
        <v>3</v>
      </c>
      <c r="L710" s="48">
        <v>0.15</v>
      </c>
      <c r="M710" s="49">
        <v>0.1</v>
      </c>
      <c r="N710" s="36">
        <v>2.8499999999999899</v>
      </c>
      <c r="O710" s="36">
        <v>3.4999999999999898</v>
      </c>
      <c r="P710" s="70">
        <v>2.8499999999999899</v>
      </c>
      <c r="Q710" s="36">
        <v>3.4999999999999898</v>
      </c>
      <c r="R710" s="50">
        <v>3.1633833029925476</v>
      </c>
      <c r="S710" s="50">
        <v>3.0710050252190153</v>
      </c>
      <c r="T710" s="50">
        <v>3.1633833029925476</v>
      </c>
      <c r="U710" s="50">
        <v>3.0710050252190153</v>
      </c>
      <c r="V710" s="50">
        <v>0.95</v>
      </c>
      <c r="W710" s="50">
        <v>0.92554174501717079</v>
      </c>
      <c r="X710" s="50">
        <v>0.97428961045543916</v>
      </c>
      <c r="Y710" s="50">
        <v>1.0525147330549263</v>
      </c>
      <c r="Z710" s="50">
        <v>1.0249999999999999</v>
      </c>
      <c r="AA710" s="51">
        <v>0.98499999999999999</v>
      </c>
      <c r="AB710" s="51">
        <v>1.01</v>
      </c>
      <c r="AC710" s="51">
        <v>1</v>
      </c>
      <c r="AD710" s="51">
        <v>1</v>
      </c>
      <c r="AE710" s="51">
        <v>1</v>
      </c>
      <c r="AF710" s="51">
        <v>1</v>
      </c>
      <c r="AG710" s="52">
        <v>1</v>
      </c>
      <c r="AH710" s="52">
        <v>1</v>
      </c>
      <c r="AI710" s="53">
        <v>630</v>
      </c>
      <c r="AJ710" s="53">
        <v>506</v>
      </c>
      <c r="AK710" s="51">
        <v>3.1175480644838491</v>
      </c>
      <c r="AL710" s="51">
        <v>3.1244233502601535</v>
      </c>
      <c r="AM710" s="51">
        <v>3.0299206759563413</v>
      </c>
      <c r="AN710" s="51">
        <v>3.0360833283457422</v>
      </c>
      <c r="AO710" s="51">
        <v>2.8922622713358326</v>
      </c>
      <c r="AP710" s="51">
        <v>2.9305899532628814</v>
      </c>
      <c r="AQ710" s="51">
        <v>3.1056686928552497</v>
      </c>
      <c r="AR710" s="67">
        <v>0</v>
      </c>
      <c r="AS710" s="96"/>
      <c r="AT710" s="54">
        <v>2.8396840626606541</v>
      </c>
      <c r="AU710" s="54">
        <v>3.4145243271648749</v>
      </c>
      <c r="AV710" s="55">
        <v>2.8396840626606541</v>
      </c>
      <c r="AW710" s="55">
        <v>3.4877082588758617</v>
      </c>
      <c r="AX710" s="56">
        <v>-1.0315937339335779E-2</v>
      </c>
      <c r="AY710" s="56">
        <v>-8.5475672835114924E-2</v>
      </c>
      <c r="AZ710" s="56">
        <v>-9.5791610174450703E-2</v>
      </c>
      <c r="BA710" s="56">
        <v>7.5159735495779145E-2</v>
      </c>
      <c r="BB710" s="61">
        <v>145</v>
      </c>
      <c r="BC710" s="57">
        <v>-151</v>
      </c>
      <c r="BD710" s="57">
        <v>-123</v>
      </c>
      <c r="BE710" s="57">
        <v>105</v>
      </c>
      <c r="BF710" s="95">
        <v>0.40891258301810995</v>
      </c>
      <c r="BG710" s="58">
        <v>0.60210218003049631</v>
      </c>
      <c r="BH710" s="58">
        <v>0.55087606329536598</v>
      </c>
      <c r="BI710" s="58">
        <v>0.48805607183360866</v>
      </c>
      <c r="BJ710" s="57">
        <v>151</v>
      </c>
      <c r="BK710" s="57">
        <v>-158</v>
      </c>
      <c r="BL710" s="57">
        <v>-129</v>
      </c>
      <c r="BM710" s="57">
        <v>101</v>
      </c>
      <c r="BN710" s="58">
        <v>0.39794300114572023</v>
      </c>
      <c r="BO710" s="58">
        <v>0.61219370448543431</v>
      </c>
      <c r="BP710" s="58">
        <v>0.56250890991457314</v>
      </c>
      <c r="BQ710" s="58">
        <v>0.49861873138913548</v>
      </c>
      <c r="BR710" s="36">
        <v>2.5499999999999998</v>
      </c>
      <c r="BS710" s="36">
        <v>4.0999999999999996</v>
      </c>
      <c r="BT710" s="36">
        <v>0.27855999999999997</v>
      </c>
      <c r="BU710" s="36">
        <v>0.34073999999999999</v>
      </c>
      <c r="BV710" s="36">
        <v>0.38565316793806698</v>
      </c>
      <c r="BW710" s="36">
        <v>0.4572</v>
      </c>
    </row>
    <row r="711" spans="1:75" ht="16.75" customHeight="1" x14ac:dyDescent="0.2">
      <c r="A711" t="s">
        <v>1000</v>
      </c>
      <c r="B711">
        <v>2025020322</v>
      </c>
      <c r="C711" s="35">
        <v>45981</v>
      </c>
      <c r="D711" s="45" t="s">
        <v>9</v>
      </c>
      <c r="E711" s="36" t="s">
        <v>41</v>
      </c>
      <c r="F711" s="45">
        <v>1</v>
      </c>
      <c r="G711" s="45">
        <v>0</v>
      </c>
      <c r="H711" s="36" t="s">
        <v>27</v>
      </c>
      <c r="I711" s="36" t="s">
        <v>332</v>
      </c>
      <c r="J711" s="46" t="s">
        <v>187</v>
      </c>
      <c r="K711" s="47">
        <v>3</v>
      </c>
      <c r="L711" s="48">
        <v>0.15</v>
      </c>
      <c r="M711" s="49">
        <v>0.1</v>
      </c>
      <c r="N711" s="36">
        <v>3.4999999999999898</v>
      </c>
      <c r="O711" s="36">
        <v>2.8499999999999899</v>
      </c>
      <c r="P711" s="70">
        <v>3.4999999999999898</v>
      </c>
      <c r="Q711" s="36">
        <v>2.8499999999999899</v>
      </c>
      <c r="R711" s="50">
        <v>3.1211422569298088</v>
      </c>
      <c r="S711" s="50">
        <v>3.1013371424664382</v>
      </c>
      <c r="T711" s="50">
        <v>3.1211422569298088</v>
      </c>
      <c r="U711" s="50">
        <v>3.1013371424664382</v>
      </c>
      <c r="V711" s="50">
        <v>1.05</v>
      </c>
      <c r="W711" s="50">
        <v>1.0725047827848808</v>
      </c>
      <c r="X711" s="50">
        <v>1.0099735586521137</v>
      </c>
      <c r="Y711" s="50">
        <v>1.0391826881612831</v>
      </c>
      <c r="Z711" s="50">
        <v>0.97</v>
      </c>
      <c r="AA711" s="51">
        <v>0.98499999999999999</v>
      </c>
      <c r="AB711" s="51">
        <v>1.03</v>
      </c>
      <c r="AC711" s="51">
        <v>1</v>
      </c>
      <c r="AD711" s="51">
        <v>1</v>
      </c>
      <c r="AE711" s="51">
        <v>1</v>
      </c>
      <c r="AF711" s="51">
        <v>1</v>
      </c>
      <c r="AG711" s="52">
        <v>1</v>
      </c>
      <c r="AH711" s="52">
        <v>1</v>
      </c>
      <c r="AI711" s="53">
        <v>615</v>
      </c>
      <c r="AJ711" s="53">
        <v>573</v>
      </c>
      <c r="AK711" s="51">
        <v>3.1575441991647786</v>
      </c>
      <c r="AL711" s="51">
        <v>3.1520839078295331</v>
      </c>
      <c r="AM711" s="51">
        <v>2.9228688313663174</v>
      </c>
      <c r="AN711" s="51">
        <v>2.9496390780313355</v>
      </c>
      <c r="AO711" s="51">
        <v>2.8058950312427435</v>
      </c>
      <c r="AP711" s="51">
        <v>2.8362553307851988</v>
      </c>
      <c r="AQ711" s="51">
        <v>2.8351827664253277</v>
      </c>
      <c r="AR711" s="67">
        <v>0</v>
      </c>
      <c r="AS711" s="96"/>
      <c r="AT711" s="54">
        <v>3.4145243271648749</v>
      </c>
      <c r="AU711" s="54">
        <v>2.8396840626606541</v>
      </c>
      <c r="AV711" s="55">
        <v>3.4877082588758617</v>
      </c>
      <c r="AW711" s="55">
        <v>2.8396840626606541</v>
      </c>
      <c r="AX711" s="56">
        <v>-8.5475672835114924E-2</v>
      </c>
      <c r="AY711" s="56">
        <v>-1.0315937339335779E-2</v>
      </c>
      <c r="AZ711" s="56">
        <v>-9.5791610174450703E-2</v>
      </c>
      <c r="BA711" s="56">
        <v>-7.5159735495779145E-2</v>
      </c>
      <c r="BB711" s="61">
        <v>-145</v>
      </c>
      <c r="BC711" s="57">
        <v>151</v>
      </c>
      <c r="BD711" s="57">
        <v>123</v>
      </c>
      <c r="BE711" s="57">
        <v>-105</v>
      </c>
      <c r="BF711" s="95">
        <v>0.59108741698189005</v>
      </c>
      <c r="BG711" s="58">
        <v>0.39789781996950369</v>
      </c>
      <c r="BH711" s="58">
        <v>0.44912393670463402</v>
      </c>
      <c r="BI711" s="58">
        <v>0.51194392816639134</v>
      </c>
      <c r="BJ711" s="57">
        <v>-151</v>
      </c>
      <c r="BK711" s="57">
        <v>158</v>
      </c>
      <c r="BL711" s="57">
        <v>129</v>
      </c>
      <c r="BM711" s="57">
        <v>-101</v>
      </c>
      <c r="BN711" s="58">
        <v>0.60205699885427977</v>
      </c>
      <c r="BO711" s="58">
        <v>0.38780629551456569</v>
      </c>
      <c r="BP711" s="58">
        <v>0.43749109008542686</v>
      </c>
      <c r="BQ711" s="58">
        <v>0.50138126861086452</v>
      </c>
      <c r="BR711" s="36">
        <v>2.5499999999999998</v>
      </c>
      <c r="BS711" s="36">
        <v>4.1500000000000004</v>
      </c>
      <c r="BT711" s="36">
        <v>0.27171000000000001</v>
      </c>
      <c r="BU711" s="36">
        <v>0.3337</v>
      </c>
      <c r="BV711" s="36">
        <v>0.37770659543401702</v>
      </c>
      <c r="BW711" s="36">
        <v>0.45021</v>
      </c>
    </row>
    <row r="712" spans="1:75" ht="16.75" customHeight="1" x14ac:dyDescent="0.2">
      <c r="A712" t="s">
        <v>1001</v>
      </c>
      <c r="B712">
        <v>2025020325</v>
      </c>
      <c r="C712" s="35">
        <v>45981</v>
      </c>
      <c r="D712" s="45" t="s">
        <v>6</v>
      </c>
      <c r="E712" s="36" t="s">
        <v>13</v>
      </c>
      <c r="F712" s="45">
        <v>1</v>
      </c>
      <c r="G712" s="45">
        <v>1</v>
      </c>
      <c r="H712" s="36" t="s">
        <v>46</v>
      </c>
      <c r="I712" s="36" t="s">
        <v>376</v>
      </c>
      <c r="J712" s="46" t="s">
        <v>184</v>
      </c>
      <c r="K712" s="47">
        <v>3</v>
      </c>
      <c r="L712" s="48">
        <v>0.15</v>
      </c>
      <c r="M712" s="49">
        <v>0.1</v>
      </c>
      <c r="N712" s="36">
        <v>2.8499999999999899</v>
      </c>
      <c r="O712" s="36">
        <v>2.8999999999999901</v>
      </c>
      <c r="P712" s="70">
        <v>2.8499999999999899</v>
      </c>
      <c r="Q712" s="36">
        <v>2.8999999999999901</v>
      </c>
      <c r="R712" s="50">
        <v>2.7566964454893057</v>
      </c>
      <c r="S712" s="50">
        <v>3.1738908821449781</v>
      </c>
      <c r="T712" s="50">
        <v>2.7566964454893057</v>
      </c>
      <c r="U712" s="50">
        <v>3.1738908821449781</v>
      </c>
      <c r="V712" s="50">
        <v>0.95</v>
      </c>
      <c r="W712" s="50">
        <v>0.95302926576458757</v>
      </c>
      <c r="X712" s="50">
        <v>1.1300000000000001</v>
      </c>
      <c r="Y712" s="50">
        <v>0.89764630182317884</v>
      </c>
      <c r="Z712" s="50">
        <v>0.98</v>
      </c>
      <c r="AA712" s="51">
        <v>0.99</v>
      </c>
      <c r="AB712" s="51">
        <v>1</v>
      </c>
      <c r="AC712" s="51">
        <v>1</v>
      </c>
      <c r="AD712" s="51">
        <v>1</v>
      </c>
      <c r="AE712" s="51">
        <v>1</v>
      </c>
      <c r="AF712" s="51">
        <v>1</v>
      </c>
      <c r="AG712" s="52">
        <v>1</v>
      </c>
      <c r="AH712" s="52">
        <v>1</v>
      </c>
      <c r="AI712" s="53">
        <v>616</v>
      </c>
      <c r="AJ712" s="53">
        <v>574</v>
      </c>
      <c r="AK712" s="51">
        <v>2.6427518602126905</v>
      </c>
      <c r="AL712" s="51">
        <v>2.6598435480041829</v>
      </c>
      <c r="AM712" s="51">
        <v>3.1480369429267507</v>
      </c>
      <c r="AN712" s="51">
        <v>3.1519150338094848</v>
      </c>
      <c r="AO712" s="51">
        <v>3.1324597047864819</v>
      </c>
      <c r="AP712" s="51">
        <v>3.1291527087438213</v>
      </c>
      <c r="AQ712" s="51">
        <v>3.0850762040682156</v>
      </c>
      <c r="AR712" s="67">
        <v>0.05</v>
      </c>
      <c r="AS712" s="96"/>
      <c r="AT712" s="54">
        <v>2.7462792134901823</v>
      </c>
      <c r="AU712" s="54">
        <v>2.8232116532728528</v>
      </c>
      <c r="AV712" s="55">
        <v>2.6962792134901825</v>
      </c>
      <c r="AW712" s="55">
        <v>2.8763771262097642</v>
      </c>
      <c r="AX712" s="56">
        <v>-0.10372078650980754</v>
      </c>
      <c r="AY712" s="56">
        <v>-7.6788346727137302E-2</v>
      </c>
      <c r="AZ712" s="56">
        <v>-0.18050913323694484</v>
      </c>
      <c r="BA712" s="56">
        <v>-2.6932439782670237E-2</v>
      </c>
      <c r="BB712" s="61">
        <v>108</v>
      </c>
      <c r="BC712" s="57">
        <v>103</v>
      </c>
      <c r="BD712" s="57">
        <v>134</v>
      </c>
      <c r="BE712" s="57">
        <v>164</v>
      </c>
      <c r="BF712" s="95">
        <v>0.48174615489638051</v>
      </c>
      <c r="BG712" s="58">
        <v>0.49248883595125881</v>
      </c>
      <c r="BH712" s="58">
        <v>0.42763719210446927</v>
      </c>
      <c r="BI712" s="58">
        <v>0.37918140361480535</v>
      </c>
      <c r="BJ712" s="57">
        <v>114</v>
      </c>
      <c r="BK712" s="57">
        <v>103</v>
      </c>
      <c r="BL712" s="57">
        <v>134</v>
      </c>
      <c r="BM712" s="57">
        <v>164</v>
      </c>
      <c r="BN712" s="58">
        <v>0.46636019827598263</v>
      </c>
      <c r="BO712" s="58">
        <v>0.49140134902035171</v>
      </c>
      <c r="BP712" s="58">
        <v>0.42674857632679597</v>
      </c>
      <c r="BQ712" s="58">
        <v>0.37862069670852883</v>
      </c>
      <c r="BR712" s="36">
        <v>2.5499999999999998</v>
      </c>
      <c r="BS712" s="36">
        <v>4.2</v>
      </c>
      <c r="BT712" s="36">
        <v>0.26706999999999997</v>
      </c>
      <c r="BU712" s="36">
        <v>0.32988000000000001</v>
      </c>
      <c r="BV712" s="36">
        <v>0.37242593930635798</v>
      </c>
      <c r="BW712" s="36">
        <v>0.44412000000000001</v>
      </c>
    </row>
    <row r="713" spans="1:75" ht="16.75" customHeight="1" x14ac:dyDescent="0.2">
      <c r="A713" t="s">
        <v>1002</v>
      </c>
      <c r="B713">
        <v>2025020325</v>
      </c>
      <c r="C713" s="35">
        <v>45981</v>
      </c>
      <c r="D713" s="45" t="s">
        <v>9</v>
      </c>
      <c r="E713" s="36" t="s">
        <v>14</v>
      </c>
      <c r="F713" s="45">
        <v>1</v>
      </c>
      <c r="G713" s="45">
        <v>1</v>
      </c>
      <c r="H713" s="36" t="s">
        <v>47</v>
      </c>
      <c r="I713" s="36" t="s">
        <v>328</v>
      </c>
      <c r="J713" s="46" t="s">
        <v>155</v>
      </c>
      <c r="K713" s="47">
        <v>3</v>
      </c>
      <c r="L713" s="48">
        <v>0.15</v>
      </c>
      <c r="M713" s="49">
        <v>0.1</v>
      </c>
      <c r="N713" s="36">
        <v>2.8999999999999901</v>
      </c>
      <c r="O713" s="36">
        <v>2.8499999999999899</v>
      </c>
      <c r="P713" s="70">
        <v>2.8999999999999901</v>
      </c>
      <c r="Q713" s="36">
        <v>2.8499999999999899</v>
      </c>
      <c r="R713" s="50">
        <v>2.687904700379399</v>
      </c>
      <c r="S713" s="50">
        <v>3.5718816668028266</v>
      </c>
      <c r="T713" s="50">
        <v>2.687904700379399</v>
      </c>
      <c r="U713" s="50">
        <v>3.5718816668028266</v>
      </c>
      <c r="V713" s="50">
        <v>1.048</v>
      </c>
      <c r="W713" s="50">
        <v>1.0491546019013618</v>
      </c>
      <c r="X713" s="50">
        <v>1.0493456476422502</v>
      </c>
      <c r="Y713" s="50">
        <v>0.88091728673756353</v>
      </c>
      <c r="Z713" s="50">
        <v>0.96</v>
      </c>
      <c r="AA713" s="51">
        <v>0.99</v>
      </c>
      <c r="AB713" s="51">
        <v>1</v>
      </c>
      <c r="AC713" s="51">
        <v>1</v>
      </c>
      <c r="AD713" s="51">
        <v>1</v>
      </c>
      <c r="AE713" s="51">
        <v>1</v>
      </c>
      <c r="AF713" s="51">
        <v>1</v>
      </c>
      <c r="AG713" s="52">
        <v>1</v>
      </c>
      <c r="AH713" s="52">
        <v>1</v>
      </c>
      <c r="AI713" s="53">
        <v>625</v>
      </c>
      <c r="AJ713" s="53">
        <v>541</v>
      </c>
      <c r="AK713" s="51">
        <v>2.6929389054695365</v>
      </c>
      <c r="AL713" s="51">
        <v>2.6921837747060158</v>
      </c>
      <c r="AM713" s="51">
        <v>3.39</v>
      </c>
      <c r="AN713" s="51">
        <v>3.4172822500204241</v>
      </c>
      <c r="AO713" s="51">
        <v>3.3872443097477412</v>
      </c>
      <c r="AP713" s="51">
        <v>3.3935086233051868</v>
      </c>
      <c r="AQ713" s="51">
        <v>3.2544</v>
      </c>
      <c r="AR713" s="67">
        <v>-0.05</v>
      </c>
      <c r="AS713" s="96"/>
      <c r="AT713" s="54">
        <v>2.8232116532728528</v>
      </c>
      <c r="AU713" s="54">
        <v>2.7462792134901823</v>
      </c>
      <c r="AV713" s="55">
        <v>2.8763771262097642</v>
      </c>
      <c r="AW713" s="55">
        <v>2.6962792134901825</v>
      </c>
      <c r="AX713" s="56">
        <v>-7.6788346727137302E-2</v>
      </c>
      <c r="AY713" s="56">
        <v>-0.10372078650980754</v>
      </c>
      <c r="AZ713" s="56">
        <v>-0.18050913323694484</v>
      </c>
      <c r="BA713" s="56">
        <v>2.6932439782670237E-2</v>
      </c>
      <c r="BB713" s="61">
        <v>-108</v>
      </c>
      <c r="BC713" s="57">
        <v>-103</v>
      </c>
      <c r="BD713" s="57">
        <v>-134</v>
      </c>
      <c r="BE713" s="57">
        <v>-164</v>
      </c>
      <c r="BF713" s="95">
        <v>0.51825384510361949</v>
      </c>
      <c r="BG713" s="58">
        <v>0.50751116404874119</v>
      </c>
      <c r="BH713" s="58">
        <v>0.57236280789553073</v>
      </c>
      <c r="BI713" s="58">
        <v>0.62081859638519465</v>
      </c>
      <c r="BJ713" s="57">
        <v>-114</v>
      </c>
      <c r="BK713" s="57">
        <v>-103</v>
      </c>
      <c r="BL713" s="57">
        <v>-134</v>
      </c>
      <c r="BM713" s="57">
        <v>-164</v>
      </c>
      <c r="BN713" s="58">
        <v>0.53363980172401737</v>
      </c>
      <c r="BO713" s="58">
        <v>0.50859865097964829</v>
      </c>
      <c r="BP713" s="58">
        <v>0.57325142367320403</v>
      </c>
      <c r="BQ713" s="58">
        <v>0.62137930329147117</v>
      </c>
      <c r="BR713" s="36">
        <v>2.5499999999999998</v>
      </c>
      <c r="BS713" s="36">
        <v>4.25</v>
      </c>
      <c r="BT713" s="36">
        <v>0.26200000000000001</v>
      </c>
      <c r="BU713" s="36">
        <v>0.32094</v>
      </c>
      <c r="BV713" s="36">
        <v>0.36248842304998902</v>
      </c>
      <c r="BW713" s="36">
        <v>0.43556</v>
      </c>
    </row>
    <row r="714" spans="1:75" ht="16.75" customHeight="1" x14ac:dyDescent="0.2">
      <c r="A714" t="s">
        <v>1003</v>
      </c>
      <c r="B714">
        <v>2025020326</v>
      </c>
      <c r="C714" s="35">
        <v>45981</v>
      </c>
      <c r="D714" s="45" t="s">
        <v>6</v>
      </c>
      <c r="E714" s="36" t="s">
        <v>20</v>
      </c>
      <c r="F714" s="45">
        <v>1</v>
      </c>
      <c r="G714" s="45">
        <v>2</v>
      </c>
      <c r="H714" s="36" t="s">
        <v>36</v>
      </c>
      <c r="I714" s="36" t="s">
        <v>334</v>
      </c>
      <c r="J714" s="46" t="s">
        <v>177</v>
      </c>
      <c r="K714" s="47">
        <v>3</v>
      </c>
      <c r="L714" s="48">
        <v>0.15</v>
      </c>
      <c r="M714" s="49">
        <v>0.1</v>
      </c>
      <c r="N714" s="36">
        <v>2.5999999999999899</v>
      </c>
      <c r="O714" s="36">
        <v>3.44999999999999</v>
      </c>
      <c r="P714" s="70">
        <v>2.5999999999999899</v>
      </c>
      <c r="Q714" s="36">
        <v>3.44999999999999</v>
      </c>
      <c r="R714" s="50">
        <v>2.9440641768059854</v>
      </c>
      <c r="S714" s="50">
        <v>2.9136485578042604</v>
      </c>
      <c r="T714" s="50">
        <v>2.9440641768059854</v>
      </c>
      <c r="U714" s="50">
        <v>2.9136485578042604</v>
      </c>
      <c r="V714" s="50">
        <v>0.97</v>
      </c>
      <c r="W714" s="50">
        <v>0.95751047349149665</v>
      </c>
      <c r="X714" s="50">
        <v>0.91319004462160036</v>
      </c>
      <c r="Y714" s="50">
        <v>1.1736532935408808</v>
      </c>
      <c r="Z714" s="50">
        <v>0.98</v>
      </c>
      <c r="AA714" s="51">
        <v>1</v>
      </c>
      <c r="AB714" s="51">
        <v>1</v>
      </c>
      <c r="AC714" s="51">
        <v>1</v>
      </c>
      <c r="AD714" s="51">
        <v>1</v>
      </c>
      <c r="AE714" s="51">
        <v>1</v>
      </c>
      <c r="AF714" s="51">
        <v>1</v>
      </c>
      <c r="AG714" s="52">
        <v>1</v>
      </c>
      <c r="AH714" s="52">
        <v>1</v>
      </c>
      <c r="AI714" s="53">
        <v>626</v>
      </c>
      <c r="AJ714" s="53">
        <v>584</v>
      </c>
      <c r="AK714" s="51">
        <v>2.9927115714259815</v>
      </c>
      <c r="AL714" s="51">
        <v>2.9854144622329821</v>
      </c>
      <c r="AM714" s="51">
        <v>2.8664300732752226</v>
      </c>
      <c r="AN714" s="51">
        <v>2.8735128459545782</v>
      </c>
      <c r="AO714" s="51">
        <v>2.797302217754956</v>
      </c>
      <c r="AP714" s="51">
        <v>2.806013223088939</v>
      </c>
      <c r="AQ714" s="51">
        <v>2.809101471809718</v>
      </c>
      <c r="AR714" s="67">
        <v>-0.05</v>
      </c>
      <c r="AS714" s="96"/>
      <c r="AT714" s="54">
        <v>2.6274362508570355</v>
      </c>
      <c r="AU714" s="54">
        <v>3.4608194760423849</v>
      </c>
      <c r="AV714" s="55">
        <v>2.6774362508570353</v>
      </c>
      <c r="AW714" s="55">
        <v>3.3940894231430661</v>
      </c>
      <c r="AX714" s="56">
        <v>2.7436250857045597E-2</v>
      </c>
      <c r="AY714" s="56">
        <v>1.0819476042394971E-2</v>
      </c>
      <c r="AZ714" s="56">
        <v>3.8255726899440567E-2</v>
      </c>
      <c r="BA714" s="56">
        <v>1.6616774814650626E-2</v>
      </c>
      <c r="BB714" s="61">
        <v>170</v>
      </c>
      <c r="BC714" s="57">
        <v>-135</v>
      </c>
      <c r="BD714" s="57">
        <v>-108</v>
      </c>
      <c r="BE714" s="57">
        <v>118</v>
      </c>
      <c r="BF714" s="95">
        <v>0.37026493013863238</v>
      </c>
      <c r="BG714" s="58">
        <v>0.57365585773661798</v>
      </c>
      <c r="BH714" s="58">
        <v>0.51815933365962907</v>
      </c>
      <c r="BI714" s="58">
        <v>0.45847546450923193</v>
      </c>
      <c r="BJ714" s="57">
        <v>160</v>
      </c>
      <c r="BK714" s="57">
        <v>-134</v>
      </c>
      <c r="BL714" s="57">
        <v>-107</v>
      </c>
      <c r="BM714" s="57">
        <v>118</v>
      </c>
      <c r="BN714" s="58">
        <v>0.38531854773459873</v>
      </c>
      <c r="BO714" s="58">
        <v>0.57328167169259681</v>
      </c>
      <c r="BP714" s="58">
        <v>0.51778132759189388</v>
      </c>
      <c r="BQ714" s="58">
        <v>0.45817593286815639</v>
      </c>
      <c r="BR714" s="36">
        <v>2.5499999999999998</v>
      </c>
      <c r="BS714" s="36">
        <v>4.3</v>
      </c>
      <c r="BT714" s="36">
        <v>0.25733</v>
      </c>
      <c r="BU714" s="36">
        <v>0.31379000000000001</v>
      </c>
      <c r="BV714" s="36">
        <v>0.35368176643635602</v>
      </c>
      <c r="BW714" s="36">
        <v>0.42658000000000001</v>
      </c>
    </row>
    <row r="715" spans="1:75" ht="16.75" customHeight="1" x14ac:dyDescent="0.2">
      <c r="A715" t="s">
        <v>1004</v>
      </c>
      <c r="B715">
        <v>2025020326</v>
      </c>
      <c r="C715" s="35">
        <v>45981</v>
      </c>
      <c r="D715" s="45" t="s">
        <v>9</v>
      </c>
      <c r="E715" s="36" t="s">
        <v>24</v>
      </c>
      <c r="F715" s="45">
        <v>2</v>
      </c>
      <c r="G715" s="45">
        <v>1</v>
      </c>
      <c r="H715" s="36" t="s">
        <v>38</v>
      </c>
      <c r="I715" s="36" t="s">
        <v>364</v>
      </c>
      <c r="J715" s="46" t="s">
        <v>158</v>
      </c>
      <c r="K715" s="47">
        <v>3</v>
      </c>
      <c r="L715" s="48">
        <v>0.15</v>
      </c>
      <c r="M715" s="49">
        <v>0.1</v>
      </c>
      <c r="N715" s="36">
        <v>3.44999999999999</v>
      </c>
      <c r="O715" s="36">
        <v>2.5999999999999899</v>
      </c>
      <c r="P715" s="70">
        <v>3.44999999999999</v>
      </c>
      <c r="Q715" s="36">
        <v>2.5999999999999899</v>
      </c>
      <c r="R715" s="50">
        <v>3.5431707810250268</v>
      </c>
      <c r="S715" s="50">
        <v>2.7219880030025827</v>
      </c>
      <c r="T715" s="50">
        <v>3.5431707810250268</v>
      </c>
      <c r="U715" s="50">
        <v>2.7219880030025827</v>
      </c>
      <c r="V715" s="50">
        <v>1.0449999999999999</v>
      </c>
      <c r="W715" s="50">
        <v>1.0398742800952707</v>
      </c>
      <c r="X715" s="50">
        <v>0.95547669109174083</v>
      </c>
      <c r="Y715" s="50">
        <v>0.99757052380866051</v>
      </c>
      <c r="Z715" s="50">
        <v>1</v>
      </c>
      <c r="AA715" s="51">
        <v>0.99</v>
      </c>
      <c r="AB715" s="51">
        <v>1.01</v>
      </c>
      <c r="AC715" s="51">
        <v>1</v>
      </c>
      <c r="AD715" s="51">
        <v>1</v>
      </c>
      <c r="AE715" s="51">
        <v>1</v>
      </c>
      <c r="AF715" s="51">
        <v>1</v>
      </c>
      <c r="AG715" s="52">
        <v>1</v>
      </c>
      <c r="AH715" s="52">
        <v>1</v>
      </c>
      <c r="AI715" s="53">
        <v>601</v>
      </c>
      <c r="AJ715" s="53">
        <v>559</v>
      </c>
      <c r="AK715" s="51">
        <v>3.5209598806226423</v>
      </c>
      <c r="AL715" s="51">
        <v>3.5242915156830001</v>
      </c>
      <c r="AM715" s="51">
        <v>2.7395701338648011</v>
      </c>
      <c r="AN715" s="51">
        <v>2.7369328142354683</v>
      </c>
      <c r="AO715" s="51">
        <v>2.7274619113334393</v>
      </c>
      <c r="AP715" s="51">
        <v>2.7266408250838108</v>
      </c>
      <c r="AQ715" s="51">
        <v>2.7395701338648011</v>
      </c>
      <c r="AR715" s="67">
        <v>0.05</v>
      </c>
      <c r="AS715" s="96"/>
      <c r="AT715" s="54">
        <v>3.4608194760423849</v>
      </c>
      <c r="AU715" s="54">
        <v>2.6274362508570355</v>
      </c>
      <c r="AV715" s="55">
        <v>3.3940894231430661</v>
      </c>
      <c r="AW715" s="55">
        <v>2.6774362508570353</v>
      </c>
      <c r="AX715" s="56">
        <v>1.0819476042394971E-2</v>
      </c>
      <c r="AY715" s="56">
        <v>2.7436250857045597E-2</v>
      </c>
      <c r="AZ715" s="56">
        <v>3.8255726899440567E-2</v>
      </c>
      <c r="BA715" s="56">
        <v>-1.6616774814650626E-2</v>
      </c>
      <c r="BB715" s="61">
        <v>-170</v>
      </c>
      <c r="BC715" s="57">
        <v>135</v>
      </c>
      <c r="BD715" s="57">
        <v>108</v>
      </c>
      <c r="BE715" s="57">
        <v>-118</v>
      </c>
      <c r="BF715" s="95">
        <v>0.62973506986136762</v>
      </c>
      <c r="BG715" s="58">
        <v>0.42634414226338196</v>
      </c>
      <c r="BH715" s="58">
        <v>0.48184066634037098</v>
      </c>
      <c r="BI715" s="58">
        <v>0.54152453549076807</v>
      </c>
      <c r="BJ715" s="57">
        <v>-160</v>
      </c>
      <c r="BK715" s="57">
        <v>134</v>
      </c>
      <c r="BL715" s="57">
        <v>107</v>
      </c>
      <c r="BM715" s="57">
        <v>-118</v>
      </c>
      <c r="BN715" s="58">
        <v>0.61468145226540127</v>
      </c>
      <c r="BO715" s="58">
        <v>0.42671832830740319</v>
      </c>
      <c r="BP715" s="58">
        <v>0.48221867240810617</v>
      </c>
      <c r="BQ715" s="58">
        <v>0.54182406713184361</v>
      </c>
      <c r="BR715" s="36">
        <v>2.5499999999999998</v>
      </c>
      <c r="BS715" s="36">
        <v>4.3499999999999996</v>
      </c>
      <c r="BT715" s="36">
        <v>0.25202000000000002</v>
      </c>
      <c r="BU715" s="36">
        <v>0.30928</v>
      </c>
      <c r="BV715" s="36">
        <v>0.34896420995622102</v>
      </c>
      <c r="BW715" s="36">
        <v>0.42299999999999999</v>
      </c>
    </row>
    <row r="716" spans="1:75" ht="16.75" customHeight="1" x14ac:dyDescent="0.2">
      <c r="A716" t="s">
        <v>1005</v>
      </c>
      <c r="B716">
        <v>2025020327</v>
      </c>
      <c r="C716" s="35">
        <v>45981</v>
      </c>
      <c r="D716" s="45" t="s">
        <v>6</v>
      </c>
      <c r="E716" s="36" t="s">
        <v>25</v>
      </c>
      <c r="F716" s="45">
        <v>1</v>
      </c>
      <c r="G716" s="45">
        <v>1</v>
      </c>
      <c r="H716" s="36" t="s">
        <v>46</v>
      </c>
      <c r="I716" s="36" t="s">
        <v>483</v>
      </c>
      <c r="J716" s="46" t="s">
        <v>196</v>
      </c>
      <c r="K716" s="47">
        <v>3</v>
      </c>
      <c r="L716" s="48">
        <v>0.15</v>
      </c>
      <c r="M716" s="49">
        <v>0.1</v>
      </c>
      <c r="N716" s="36">
        <v>2.94999999999999</v>
      </c>
      <c r="O716" s="36">
        <v>2.8999999999999901</v>
      </c>
      <c r="P716" s="70">
        <v>2.94999999999999</v>
      </c>
      <c r="Q716" s="36">
        <v>2.8999999999999901</v>
      </c>
      <c r="R716" s="50">
        <v>3.2569736613080709</v>
      </c>
      <c r="S716" s="50">
        <v>2.6567957291886422</v>
      </c>
      <c r="T716" s="50">
        <v>3.2569736613080709</v>
      </c>
      <c r="U716" s="50">
        <v>2.6567957291886422</v>
      </c>
      <c r="V716" s="50">
        <v>0.95</v>
      </c>
      <c r="W716" s="50">
        <v>0.95302926576458757</v>
      </c>
      <c r="X716" s="50">
        <v>0.96978498685718206</v>
      </c>
      <c r="Y716" s="50">
        <v>1.02</v>
      </c>
      <c r="Z716" s="50">
        <v>1.02</v>
      </c>
      <c r="AA716" s="51">
        <v>0.98</v>
      </c>
      <c r="AB716" s="51">
        <v>1.02</v>
      </c>
      <c r="AC716" s="51">
        <v>1</v>
      </c>
      <c r="AD716" s="51">
        <v>1</v>
      </c>
      <c r="AE716" s="51">
        <v>1</v>
      </c>
      <c r="AF716" s="51">
        <v>1</v>
      </c>
      <c r="AG716" s="52">
        <v>1</v>
      </c>
      <c r="AH716" s="52">
        <v>1</v>
      </c>
      <c r="AI716" s="53">
        <v>627</v>
      </c>
      <c r="AJ716" s="53">
        <v>585</v>
      </c>
      <c r="AK716" s="51">
        <v>3.22</v>
      </c>
      <c r="AL716" s="51">
        <v>3.2255460491962107</v>
      </c>
      <c r="AM716" s="51">
        <v>2.74</v>
      </c>
      <c r="AN716" s="51">
        <v>2.7275193593782965</v>
      </c>
      <c r="AO716" s="51">
        <v>2.8557006063746444</v>
      </c>
      <c r="AP716" s="51">
        <v>2.8338352619843099</v>
      </c>
      <c r="AQ716" s="51">
        <v>2.7948000000000004</v>
      </c>
      <c r="AR716" s="67">
        <v>0.05</v>
      </c>
      <c r="AS716" s="96"/>
      <c r="AT716" s="54">
        <v>2.8990960127141934</v>
      </c>
      <c r="AU716" s="54">
        <v>2.997279996160001</v>
      </c>
      <c r="AV716" s="55">
        <v>2.8490960127141935</v>
      </c>
      <c r="AW716" s="55">
        <v>3.0506372435622411</v>
      </c>
      <c r="AX716" s="56">
        <v>-5.0903987285796592E-2</v>
      </c>
      <c r="AY716" s="56">
        <v>9.7279996160010818E-2</v>
      </c>
      <c r="AZ716" s="56">
        <v>4.6376008874214225E-2</v>
      </c>
      <c r="BA716" s="56">
        <v>-0.14818398344580741</v>
      </c>
      <c r="BB716" s="61">
        <v>109</v>
      </c>
      <c r="BC716" s="57">
        <v>-120</v>
      </c>
      <c r="BD716" s="57">
        <v>105</v>
      </c>
      <c r="BE716" s="57">
        <v>132</v>
      </c>
      <c r="BF716" s="95">
        <v>0.47923789463070082</v>
      </c>
      <c r="BG716" s="58">
        <v>0.54481891671033789</v>
      </c>
      <c r="BH716" s="58">
        <v>0.48682816675084317</v>
      </c>
      <c r="BI716" s="58">
        <v>0.43181625537579993</v>
      </c>
      <c r="BJ716" s="57">
        <v>118</v>
      </c>
      <c r="BK716" s="57">
        <v>-120</v>
      </c>
      <c r="BL716" s="57">
        <v>105</v>
      </c>
      <c r="BM716" s="57">
        <v>131</v>
      </c>
      <c r="BN716" s="58">
        <v>0.4580808580578542</v>
      </c>
      <c r="BO716" s="58">
        <v>0.54608936422638998</v>
      </c>
      <c r="BP716" s="58">
        <v>0.48781309766689185</v>
      </c>
      <c r="BQ716" s="58">
        <v>0.43230955111171099</v>
      </c>
      <c r="BR716" s="36">
        <v>2.5499999999999998</v>
      </c>
      <c r="BS716" s="36">
        <v>4.4000000000000004</v>
      </c>
      <c r="BT716" s="36">
        <v>0.24909999999999999</v>
      </c>
      <c r="BU716" s="36">
        <v>0.30275000000000002</v>
      </c>
      <c r="BV716" s="36">
        <v>0.34115366845835698</v>
      </c>
      <c r="BW716" s="36">
        <v>0.41532000000000002</v>
      </c>
    </row>
    <row r="717" spans="1:75" ht="16.75" customHeight="1" x14ac:dyDescent="0.2">
      <c r="A717" t="s">
        <v>1006</v>
      </c>
      <c r="B717">
        <v>2025020327</v>
      </c>
      <c r="C717" s="35">
        <v>45981</v>
      </c>
      <c r="D717" s="45" t="s">
        <v>9</v>
      </c>
      <c r="E717" s="36" t="s">
        <v>15</v>
      </c>
      <c r="F717" s="45">
        <v>1</v>
      </c>
      <c r="G717" s="45">
        <v>1</v>
      </c>
      <c r="H717" s="36" t="s">
        <v>47</v>
      </c>
      <c r="I717" s="36" t="s">
        <v>358</v>
      </c>
      <c r="J717" s="46" t="s">
        <v>191</v>
      </c>
      <c r="K717" s="47">
        <v>3</v>
      </c>
      <c r="L717" s="48">
        <v>0.15</v>
      </c>
      <c r="M717" s="49">
        <v>0.1</v>
      </c>
      <c r="N717" s="36">
        <v>2.8999999999999901</v>
      </c>
      <c r="O717" s="36">
        <v>2.94999999999999</v>
      </c>
      <c r="P717" s="70">
        <v>2.8999999999999901</v>
      </c>
      <c r="Q717" s="36">
        <v>2.94999999999999</v>
      </c>
      <c r="R717" s="50">
        <v>2.9089004334182209</v>
      </c>
      <c r="S717" s="50">
        <v>3.0028179991055604</v>
      </c>
      <c r="T717" s="50">
        <v>2.9089004334182209</v>
      </c>
      <c r="U717" s="50">
        <v>3.0028179991055604</v>
      </c>
      <c r="V717" s="50">
        <v>1.048</v>
      </c>
      <c r="W717" s="50">
        <v>1.0491546019013618</v>
      </c>
      <c r="X717" s="50">
        <v>0.91333333333333344</v>
      </c>
      <c r="Y717" s="50">
        <v>1.0733333333333335</v>
      </c>
      <c r="Z717" s="50">
        <v>0.98</v>
      </c>
      <c r="AA717" s="51">
        <v>1</v>
      </c>
      <c r="AB717" s="51">
        <v>1</v>
      </c>
      <c r="AC717" s="51">
        <v>1</v>
      </c>
      <c r="AD717" s="51">
        <v>1</v>
      </c>
      <c r="AE717" s="51">
        <v>1</v>
      </c>
      <c r="AF717" s="51">
        <v>1</v>
      </c>
      <c r="AG717" s="52">
        <v>1</v>
      </c>
      <c r="AH717" s="52">
        <v>1</v>
      </c>
      <c r="AI717" s="53">
        <v>628</v>
      </c>
      <c r="AJ717" s="53">
        <v>570</v>
      </c>
      <c r="AK717" s="51">
        <v>3.06</v>
      </c>
      <c r="AL717" s="51">
        <v>3.0373350650127331</v>
      </c>
      <c r="AM717" s="51">
        <v>2.9093549605715463</v>
      </c>
      <c r="AN717" s="51">
        <v>2.9233744163516482</v>
      </c>
      <c r="AO717" s="51">
        <v>2.8527451591932156</v>
      </c>
      <c r="AP717" s="51">
        <v>2.8662476311827505</v>
      </c>
      <c r="AQ717" s="51">
        <v>2.8511678613601155</v>
      </c>
      <c r="AR717" s="67">
        <v>-0.05</v>
      </c>
      <c r="AS717" s="96"/>
      <c r="AT717" s="54">
        <v>2.997279996160001</v>
      </c>
      <c r="AU717" s="54">
        <v>2.8990960127141934</v>
      </c>
      <c r="AV717" s="55">
        <v>3.0506372435622411</v>
      </c>
      <c r="AW717" s="55">
        <v>2.8490960127141935</v>
      </c>
      <c r="AX717" s="56">
        <v>9.7279996160010818E-2</v>
      </c>
      <c r="AY717" s="56">
        <v>-5.0903987285796592E-2</v>
      </c>
      <c r="AZ717" s="56">
        <v>4.6376008874214225E-2</v>
      </c>
      <c r="BA717" s="56">
        <v>0.14818398344580741</v>
      </c>
      <c r="BB717" s="61">
        <v>-109</v>
      </c>
      <c r="BC717" s="57">
        <v>120</v>
      </c>
      <c r="BD717" s="57">
        <v>-105</v>
      </c>
      <c r="BE717" s="57">
        <v>-132</v>
      </c>
      <c r="BF717" s="95">
        <v>0.52076210536929923</v>
      </c>
      <c r="BG717" s="58">
        <v>0.45518108328966217</v>
      </c>
      <c r="BH717" s="58">
        <v>0.51317183324915683</v>
      </c>
      <c r="BI717" s="58">
        <v>0.56818374462420007</v>
      </c>
      <c r="BJ717" s="57">
        <v>-118</v>
      </c>
      <c r="BK717" s="57">
        <v>120</v>
      </c>
      <c r="BL717" s="57">
        <v>-105</v>
      </c>
      <c r="BM717" s="57">
        <v>-131</v>
      </c>
      <c r="BN717" s="58">
        <v>0.54191914194214585</v>
      </c>
      <c r="BO717" s="58">
        <v>0.45391063577360996</v>
      </c>
      <c r="BP717" s="58">
        <v>0.51218690233310815</v>
      </c>
      <c r="BQ717" s="58">
        <v>0.56769044888828901</v>
      </c>
      <c r="BR717" s="36">
        <v>2.5499999999999998</v>
      </c>
      <c r="BS717" s="36">
        <v>4.45</v>
      </c>
      <c r="BT717" s="36">
        <v>0.24024000000000001</v>
      </c>
      <c r="BU717" s="36">
        <v>0.29621999999999998</v>
      </c>
      <c r="BV717" s="36">
        <v>0.333011062145876</v>
      </c>
      <c r="BW717" s="36">
        <v>0.40670000000000001</v>
      </c>
    </row>
    <row r="718" spans="1:75" ht="16.75" customHeight="1" x14ac:dyDescent="0.2">
      <c r="A718" t="s">
        <v>1007</v>
      </c>
      <c r="B718">
        <v>2025020328</v>
      </c>
      <c r="C718" s="35">
        <v>45981</v>
      </c>
      <c r="D718" s="45" t="s">
        <v>6</v>
      </c>
      <c r="E718" s="36" t="s">
        <v>34</v>
      </c>
      <c r="F718" s="45">
        <v>1</v>
      </c>
      <c r="G718" s="45">
        <v>2</v>
      </c>
      <c r="H718" s="36" t="s">
        <v>36</v>
      </c>
      <c r="I718" s="36" t="s">
        <v>362</v>
      </c>
      <c r="J718" s="46" t="s">
        <v>160</v>
      </c>
      <c r="K718" s="47">
        <v>3</v>
      </c>
      <c r="L718" s="48">
        <v>0.15</v>
      </c>
      <c r="M718" s="49">
        <v>0.1</v>
      </c>
      <c r="N718" s="36">
        <v>3.2999999999999901</v>
      </c>
      <c r="O718" s="36">
        <v>2.8999999999999901</v>
      </c>
      <c r="P718" s="70">
        <v>3.2999999999999901</v>
      </c>
      <c r="Q718" s="36">
        <v>2.8999999999999901</v>
      </c>
      <c r="R718" s="50">
        <v>3.1087510007251562</v>
      </c>
      <c r="S718" s="50">
        <v>3.0502482626272416</v>
      </c>
      <c r="T718" s="50">
        <v>3.1087510007251562</v>
      </c>
      <c r="U718" s="50">
        <v>3.0502482626272416</v>
      </c>
      <c r="V718" s="50">
        <v>0.97</v>
      </c>
      <c r="W718" s="50">
        <v>0.95751047349149665</v>
      </c>
      <c r="X718" s="50">
        <v>1.0656776809657267</v>
      </c>
      <c r="Y718" s="50">
        <v>0.9423683736210543</v>
      </c>
      <c r="Z718" s="50">
        <v>0.98</v>
      </c>
      <c r="AA718" s="51">
        <v>0.98</v>
      </c>
      <c r="AB718" s="51">
        <v>1.02</v>
      </c>
      <c r="AC718" s="51">
        <v>1</v>
      </c>
      <c r="AD718" s="51">
        <v>1</v>
      </c>
      <c r="AE718" s="51">
        <v>1</v>
      </c>
      <c r="AF718" s="51">
        <v>1</v>
      </c>
      <c r="AG718" s="52">
        <v>1</v>
      </c>
      <c r="AH718" s="52">
        <v>1</v>
      </c>
      <c r="AI718" s="53">
        <v>623</v>
      </c>
      <c r="AJ718" s="53">
        <v>581</v>
      </c>
      <c r="AK718" s="51">
        <v>3.0802063863430718</v>
      </c>
      <c r="AL718" s="51">
        <v>3.12</v>
      </c>
      <c r="AM718" s="51">
        <v>2.8751178941099749</v>
      </c>
      <c r="AN718" s="51">
        <v>2.9013874493875647</v>
      </c>
      <c r="AO718" s="51">
        <v>2.8148866690283407</v>
      </c>
      <c r="AP718" s="51">
        <v>2.8410401632802942</v>
      </c>
      <c r="AQ718" s="51">
        <v>2.8176155362277755</v>
      </c>
      <c r="AR718" s="67">
        <v>0.05</v>
      </c>
      <c r="AS718" s="96"/>
      <c r="AT718" s="54">
        <v>3.2961015022044871</v>
      </c>
      <c r="AU718" s="54">
        <v>2.7519094285910826</v>
      </c>
      <c r="AV718" s="55">
        <v>3.2461015022044872</v>
      </c>
      <c r="AW718" s="55">
        <v>2.7881660765055529</v>
      </c>
      <c r="AX718" s="56">
        <v>-3.8984977955029976E-3</v>
      </c>
      <c r="AY718" s="56">
        <v>-0.14809057140890758</v>
      </c>
      <c r="AZ718" s="56">
        <v>-0.15198906920441058</v>
      </c>
      <c r="BA718" s="56">
        <v>0.14419207361340458</v>
      </c>
      <c r="BB718" s="61">
        <v>-142</v>
      </c>
      <c r="BC718" s="57">
        <v>-131</v>
      </c>
      <c r="BD718" s="57">
        <v>-105</v>
      </c>
      <c r="BE718" s="57">
        <v>120</v>
      </c>
      <c r="BF718" s="95">
        <v>0.58745688450815248</v>
      </c>
      <c r="BG718" s="58">
        <v>0.5664585853167019</v>
      </c>
      <c r="BH718" s="58">
        <v>0.51130570285825816</v>
      </c>
      <c r="BI718" s="58">
        <v>0.45360060126007373</v>
      </c>
      <c r="BJ718" s="57">
        <v>-135</v>
      </c>
      <c r="BK718" s="57">
        <v>-130</v>
      </c>
      <c r="BL718" s="57">
        <v>-104</v>
      </c>
      <c r="BM718" s="57">
        <v>121</v>
      </c>
      <c r="BN718" s="58">
        <v>0.57467541393041066</v>
      </c>
      <c r="BO718" s="58">
        <v>0.56513399646218665</v>
      </c>
      <c r="BP718" s="58">
        <v>0.51006456230147657</v>
      </c>
      <c r="BQ718" s="58">
        <v>0.45273946774577312</v>
      </c>
      <c r="BR718" s="36">
        <v>2.5499999999999998</v>
      </c>
      <c r="BS718" s="36">
        <v>4.5</v>
      </c>
      <c r="BT718" s="36">
        <v>0.23662</v>
      </c>
      <c r="BU718" s="36">
        <v>0.28822999999999999</v>
      </c>
      <c r="BV718" s="36">
        <v>0.32382482473485502</v>
      </c>
      <c r="BW718" s="36">
        <v>0.39815</v>
      </c>
    </row>
    <row r="719" spans="1:75" ht="16.75" customHeight="1" x14ac:dyDescent="0.2">
      <c r="A719" t="s">
        <v>1008</v>
      </c>
      <c r="B719">
        <v>2025020328</v>
      </c>
      <c r="C719" s="35">
        <v>45981</v>
      </c>
      <c r="D719" s="45" t="s">
        <v>9</v>
      </c>
      <c r="E719" s="36" t="s">
        <v>23</v>
      </c>
      <c r="F719" s="45">
        <v>2</v>
      </c>
      <c r="G719" s="45">
        <v>1</v>
      </c>
      <c r="H719" s="36" t="s">
        <v>38</v>
      </c>
      <c r="I719" s="36" t="s">
        <v>421</v>
      </c>
      <c r="J719" s="46" t="s">
        <v>194</v>
      </c>
      <c r="K719" s="47">
        <v>3</v>
      </c>
      <c r="L719" s="48">
        <v>0.15</v>
      </c>
      <c r="M719" s="49">
        <v>0.1</v>
      </c>
      <c r="N719" s="36">
        <v>2.8999999999999901</v>
      </c>
      <c r="O719" s="36">
        <v>3.2999999999999901</v>
      </c>
      <c r="P719" s="70">
        <v>2.8999999999999901</v>
      </c>
      <c r="Q719" s="36">
        <v>3.2999999999999901</v>
      </c>
      <c r="R719" s="50">
        <v>2.911095888581638</v>
      </c>
      <c r="S719" s="50">
        <v>3.3254356182633624</v>
      </c>
      <c r="T719" s="50">
        <v>2.911095888581638</v>
      </c>
      <c r="U719" s="50">
        <v>3.3254356182633624</v>
      </c>
      <c r="V719" s="50">
        <v>1.0449999999999999</v>
      </c>
      <c r="W719" s="50">
        <v>1.0398742800952707</v>
      </c>
      <c r="X719" s="50">
        <v>0.95837263136999162</v>
      </c>
      <c r="Y719" s="50">
        <v>1.0267354621143572</v>
      </c>
      <c r="Z719" s="50">
        <v>1.03</v>
      </c>
      <c r="AA719" s="51">
        <v>0.99</v>
      </c>
      <c r="AB719" s="51">
        <v>1.01</v>
      </c>
      <c r="AC719" s="51">
        <v>1</v>
      </c>
      <c r="AD719" s="51">
        <v>1</v>
      </c>
      <c r="AE719" s="51">
        <v>1</v>
      </c>
      <c r="AF719" s="51">
        <v>1</v>
      </c>
      <c r="AG719" s="52">
        <v>1</v>
      </c>
      <c r="AH719" s="52">
        <v>1</v>
      </c>
      <c r="AI719" s="53">
        <v>608</v>
      </c>
      <c r="AJ719" s="53">
        <v>552</v>
      </c>
      <c r="AK719" s="51">
        <v>2.827105120863163</v>
      </c>
      <c r="AL719" s="51">
        <v>2.8397037360209345</v>
      </c>
      <c r="AM719" s="51">
        <v>3.1970330428971803</v>
      </c>
      <c r="AN719" s="51">
        <v>3.2162934292021075</v>
      </c>
      <c r="AO719" s="51">
        <v>3.2346493350654817</v>
      </c>
      <c r="AP719" s="51">
        <v>3.2632317378273488</v>
      </c>
      <c r="AQ719" s="51">
        <v>3.2929440341840959</v>
      </c>
      <c r="AR719" s="67">
        <v>-0.05</v>
      </c>
      <c r="AS719" s="96"/>
      <c r="AT719" s="54">
        <v>2.7519094285910826</v>
      </c>
      <c r="AU719" s="54">
        <v>3.2961015022044871</v>
      </c>
      <c r="AV719" s="55">
        <v>2.7881660765055529</v>
      </c>
      <c r="AW719" s="55">
        <v>3.2461015022044872</v>
      </c>
      <c r="AX719" s="56">
        <v>-0.14809057140890758</v>
      </c>
      <c r="AY719" s="56">
        <v>-3.8984977955029976E-3</v>
      </c>
      <c r="AZ719" s="56">
        <v>-0.15198906920441058</v>
      </c>
      <c r="BA719" s="56">
        <v>-0.14419207361340458</v>
      </c>
      <c r="BB719" s="61">
        <v>142</v>
      </c>
      <c r="BC719" s="57">
        <v>131</v>
      </c>
      <c r="BD719" s="57">
        <v>105</v>
      </c>
      <c r="BE719" s="57">
        <v>-120</v>
      </c>
      <c r="BF719" s="95">
        <v>0.41254311549184752</v>
      </c>
      <c r="BG719" s="58">
        <v>0.4335414146832981</v>
      </c>
      <c r="BH719" s="58">
        <v>0.4886942971417419</v>
      </c>
      <c r="BI719" s="58">
        <v>0.54639939873992627</v>
      </c>
      <c r="BJ719" s="57">
        <v>135</v>
      </c>
      <c r="BK719" s="57">
        <v>130</v>
      </c>
      <c r="BL719" s="57">
        <v>104</v>
      </c>
      <c r="BM719" s="57">
        <v>-121</v>
      </c>
      <c r="BN719" s="58">
        <v>0.42532458606958934</v>
      </c>
      <c r="BO719" s="58">
        <v>0.43486600353781335</v>
      </c>
      <c r="BP719" s="58">
        <v>0.48993543769852349</v>
      </c>
      <c r="BQ719" s="58">
        <v>0.54726053225422688</v>
      </c>
      <c r="BR719" s="36">
        <v>2.5499999999999998</v>
      </c>
      <c r="BS719" s="36">
        <v>4.55</v>
      </c>
      <c r="BT719" s="36">
        <v>0.23094000000000001</v>
      </c>
      <c r="BU719" s="36">
        <v>0.28377000000000002</v>
      </c>
      <c r="BV719" s="36">
        <v>0.31837050666427302</v>
      </c>
      <c r="BW719" s="36">
        <v>0.39245000000000002</v>
      </c>
    </row>
    <row r="720" spans="1:75" ht="16.75" customHeight="1" x14ac:dyDescent="0.2">
      <c r="A720" t="s">
        <v>1009</v>
      </c>
      <c r="B720">
        <v>2025020330</v>
      </c>
      <c r="C720" s="35">
        <v>45981</v>
      </c>
      <c r="D720" s="45" t="s">
        <v>6</v>
      </c>
      <c r="E720" s="36" t="s">
        <v>28</v>
      </c>
      <c r="F720" s="45">
        <v>2</v>
      </c>
      <c r="G720" s="45">
        <v>1</v>
      </c>
      <c r="H720" s="36" t="s">
        <v>44</v>
      </c>
      <c r="I720" s="36" t="s">
        <v>488</v>
      </c>
      <c r="J720" s="46" t="s">
        <v>168</v>
      </c>
      <c r="K720" s="47">
        <v>3</v>
      </c>
      <c r="L720" s="48">
        <v>0.15</v>
      </c>
      <c r="M720" s="49">
        <v>0.1</v>
      </c>
      <c r="N720" s="36">
        <v>3.2499999999999898</v>
      </c>
      <c r="O720" s="36">
        <v>2.5499999999999901</v>
      </c>
      <c r="P720" s="70">
        <v>3.2499999999999898</v>
      </c>
      <c r="Q720" s="36">
        <v>2.5499999999999901</v>
      </c>
      <c r="R720" s="50">
        <v>3.0053263921265363</v>
      </c>
      <c r="S720" s="50">
        <v>2.6848302076030777</v>
      </c>
      <c r="T720" s="50">
        <v>3.0053263921265363</v>
      </c>
      <c r="U720" s="50">
        <v>2.6848302076030777</v>
      </c>
      <c r="V720" s="50">
        <v>0.96</v>
      </c>
      <c r="W720" s="50">
        <v>0.96305398776725637</v>
      </c>
      <c r="X720" s="50">
        <v>1.1399999999999999</v>
      </c>
      <c r="Y720" s="50">
        <v>0.89329183103626086</v>
      </c>
      <c r="Z720" s="50">
        <v>1.0449999999999999</v>
      </c>
      <c r="AA720" s="51">
        <v>0.99</v>
      </c>
      <c r="AB720" s="51">
        <v>1.0149999999999999</v>
      </c>
      <c r="AC720" s="51">
        <v>1</v>
      </c>
      <c r="AD720" s="51">
        <v>1</v>
      </c>
      <c r="AE720" s="51">
        <v>1</v>
      </c>
      <c r="AF720" s="51">
        <v>1</v>
      </c>
      <c r="AG720" s="52">
        <v>1</v>
      </c>
      <c r="AH720" s="52">
        <v>1</v>
      </c>
      <c r="AI720" s="53">
        <v>606</v>
      </c>
      <c r="AJ720" s="53">
        <v>534</v>
      </c>
      <c r="AK720" s="51">
        <v>2.9523849829795341</v>
      </c>
      <c r="AL720" s="51">
        <v>2.9603261943515844</v>
      </c>
      <c r="AM720" s="51">
        <v>2.8158939440460942</v>
      </c>
      <c r="AN720" s="51">
        <v>2.7962343835796415</v>
      </c>
      <c r="AO720" s="51">
        <v>2.8443297632645379</v>
      </c>
      <c r="AP720" s="51">
        <v>2.8385274338166395</v>
      </c>
      <c r="AQ720" s="51">
        <v>2.9426091715281681</v>
      </c>
      <c r="AR720" s="67">
        <v>-0.03</v>
      </c>
      <c r="AS720" s="96"/>
      <c r="AT720" s="54">
        <v>3.1207975357572875</v>
      </c>
      <c r="AU720" s="54">
        <v>2.7499979033194082</v>
      </c>
      <c r="AV720" s="55">
        <v>3.1507975357572873</v>
      </c>
      <c r="AW720" s="55">
        <v>2.7145990387168499</v>
      </c>
      <c r="AX720" s="56">
        <v>-0.12920246424270232</v>
      </c>
      <c r="AY720" s="56">
        <v>0.19999790331941814</v>
      </c>
      <c r="AZ720" s="56">
        <v>7.0795439076715816E-2</v>
      </c>
      <c r="BA720" s="56">
        <v>-0.32920036756212046</v>
      </c>
      <c r="BB720" s="61">
        <v>-129</v>
      </c>
      <c r="BC720" s="57">
        <v>-118</v>
      </c>
      <c r="BD720" s="57">
        <v>107</v>
      </c>
      <c r="BE720" s="57">
        <v>133</v>
      </c>
      <c r="BF720" s="95">
        <v>0.56352791481099263</v>
      </c>
      <c r="BG720" s="58">
        <v>0.54102660264399471</v>
      </c>
      <c r="BH720" s="58">
        <v>0.4828895365534005</v>
      </c>
      <c r="BI720" s="58">
        <v>0.4285963477109358</v>
      </c>
      <c r="BJ720" s="57">
        <v>-135</v>
      </c>
      <c r="BK720" s="57">
        <v>-118</v>
      </c>
      <c r="BL720" s="57">
        <v>107</v>
      </c>
      <c r="BM720" s="57">
        <v>134</v>
      </c>
      <c r="BN720" s="58">
        <v>0.57361170032558284</v>
      </c>
      <c r="BO720" s="58">
        <v>0.54147986742713305</v>
      </c>
      <c r="BP720" s="58">
        <v>0.48238472090114759</v>
      </c>
      <c r="BQ720" s="58">
        <v>0.4273169765497733</v>
      </c>
      <c r="BR720" s="36">
        <v>2.5499999999999998</v>
      </c>
      <c r="BS720" s="36">
        <v>4.5999999999999996</v>
      </c>
      <c r="BT720" s="36">
        <v>0.22636999999999999</v>
      </c>
      <c r="BU720" s="36">
        <v>0.27421000000000001</v>
      </c>
      <c r="BV720" s="36">
        <v>0.30783479461589403</v>
      </c>
      <c r="BW720" s="36">
        <v>0.38344</v>
      </c>
    </row>
    <row r="721" spans="1:75" ht="16.75" customHeight="1" x14ac:dyDescent="0.2">
      <c r="A721" t="s">
        <v>1010</v>
      </c>
      <c r="B721">
        <v>2025020330</v>
      </c>
      <c r="C721" s="35">
        <v>45981</v>
      </c>
      <c r="D721" s="45" t="s">
        <v>9</v>
      </c>
      <c r="E721" s="36" t="s">
        <v>40</v>
      </c>
      <c r="F721" s="45">
        <v>1</v>
      </c>
      <c r="G721" s="45">
        <v>2</v>
      </c>
      <c r="H721" s="36" t="s">
        <v>45</v>
      </c>
      <c r="I721" s="36" t="s">
        <v>368</v>
      </c>
      <c r="J721" s="46" t="s">
        <v>183</v>
      </c>
      <c r="K721" s="47">
        <v>3</v>
      </c>
      <c r="L721" s="48">
        <v>0.15</v>
      </c>
      <c r="M721" s="49">
        <v>0.1</v>
      </c>
      <c r="N721" s="36">
        <v>2.5499999999999901</v>
      </c>
      <c r="O721" s="36">
        <v>3.2499999999999898</v>
      </c>
      <c r="P721" s="70">
        <v>2.5499999999999901</v>
      </c>
      <c r="Q721" s="36">
        <v>3.2499999999999898</v>
      </c>
      <c r="R721" s="50">
        <v>2.4796211793391358</v>
      </c>
      <c r="S721" s="50">
        <v>3.5164914762805455</v>
      </c>
      <c r="T721" s="50">
        <v>2.4796211793391358</v>
      </c>
      <c r="U721" s="50">
        <v>3.5164914762805455</v>
      </c>
      <c r="V721" s="50">
        <v>1.0349999999999999</v>
      </c>
      <c r="W721" s="50">
        <v>1.0329456510400874</v>
      </c>
      <c r="X721" s="50">
        <v>0.93863131468203143</v>
      </c>
      <c r="Y721" s="50">
        <v>0.9841283276598447</v>
      </c>
      <c r="Z721" s="50">
        <v>0.98499999999999999</v>
      </c>
      <c r="AA721" s="51">
        <v>0.98499999999999999</v>
      </c>
      <c r="AB721" s="51">
        <v>1</v>
      </c>
      <c r="AC721" s="51">
        <v>1</v>
      </c>
      <c r="AD721" s="51">
        <v>1</v>
      </c>
      <c r="AE721" s="51">
        <v>1</v>
      </c>
      <c r="AF721" s="51">
        <v>1</v>
      </c>
      <c r="AG721" s="52">
        <v>1</v>
      </c>
      <c r="AH721" s="52">
        <v>1</v>
      </c>
      <c r="AI721" s="53">
        <v>629</v>
      </c>
      <c r="AJ721" s="53">
        <v>587</v>
      </c>
      <c r="AK721" s="51">
        <v>2.6798754931087827</v>
      </c>
      <c r="AL721" s="51">
        <v>2.67</v>
      </c>
      <c r="AM721" s="51">
        <v>3.42</v>
      </c>
      <c r="AN721" s="51">
        <v>3.4344737214420817</v>
      </c>
      <c r="AO721" s="51">
        <v>3.5402119363194826</v>
      </c>
      <c r="AP721" s="51">
        <v>3.5287417614920109</v>
      </c>
      <c r="AQ721" s="51">
        <v>3.3687</v>
      </c>
      <c r="AR721" s="67">
        <v>0.03</v>
      </c>
      <c r="AS721" s="96"/>
      <c r="AT721" s="54">
        <v>2.7499979033194082</v>
      </c>
      <c r="AU721" s="54">
        <v>3.1207975357572875</v>
      </c>
      <c r="AV721" s="55">
        <v>2.7145990387168499</v>
      </c>
      <c r="AW721" s="55">
        <v>3.1507975357572873</v>
      </c>
      <c r="AX721" s="56">
        <v>0.19999790331941814</v>
      </c>
      <c r="AY721" s="56">
        <v>-0.12920246424270232</v>
      </c>
      <c r="AZ721" s="56">
        <v>7.0795439076715816E-2</v>
      </c>
      <c r="BA721" s="56">
        <v>0.32920036756212046</v>
      </c>
      <c r="BB721" s="61">
        <v>129</v>
      </c>
      <c r="BC721" s="57">
        <v>118</v>
      </c>
      <c r="BD721" s="57">
        <v>-107</v>
      </c>
      <c r="BE721" s="57">
        <v>-133</v>
      </c>
      <c r="BF721" s="95">
        <v>0.43647208518900737</v>
      </c>
      <c r="BG721" s="58">
        <v>0.45897339735600529</v>
      </c>
      <c r="BH721" s="58">
        <v>0.5171104634465995</v>
      </c>
      <c r="BI721" s="58">
        <v>0.5714036522890642</v>
      </c>
      <c r="BJ721" s="57">
        <v>135</v>
      </c>
      <c r="BK721" s="57">
        <v>118</v>
      </c>
      <c r="BL721" s="57">
        <v>-107</v>
      </c>
      <c r="BM721" s="57">
        <v>-134</v>
      </c>
      <c r="BN721" s="58">
        <v>0.42638829967441716</v>
      </c>
      <c r="BO721" s="58">
        <v>0.45852013257286695</v>
      </c>
      <c r="BP721" s="58">
        <v>0.51761527909885241</v>
      </c>
      <c r="BQ721" s="58">
        <v>0.5726830234502267</v>
      </c>
      <c r="BR721" s="36">
        <v>2.5499999999999998</v>
      </c>
      <c r="BS721" s="36">
        <v>4.6500000000000004</v>
      </c>
      <c r="BT721" s="36">
        <v>0.22031000000000001</v>
      </c>
      <c r="BU721" s="36">
        <v>0.27141999999999999</v>
      </c>
      <c r="BV721" s="36">
        <v>0.30423476136032401</v>
      </c>
      <c r="BW721" s="36">
        <v>0.37928000000000001</v>
      </c>
    </row>
    <row r="722" spans="1:75" ht="16.75" customHeight="1" x14ac:dyDescent="0.2">
      <c r="A722" t="s">
        <v>1011</v>
      </c>
      <c r="B722">
        <v>2025020329</v>
      </c>
      <c r="C722" s="35">
        <v>45981</v>
      </c>
      <c r="D722" s="45" t="s">
        <v>6</v>
      </c>
      <c r="E722" s="36" t="s">
        <v>39</v>
      </c>
      <c r="F722" s="45">
        <v>2</v>
      </c>
      <c r="G722" s="45">
        <v>0</v>
      </c>
      <c r="H722" s="36" t="s">
        <v>107</v>
      </c>
      <c r="I722" s="36" t="s">
        <v>338</v>
      </c>
      <c r="J722" s="46" t="s">
        <v>179</v>
      </c>
      <c r="K722" s="47">
        <v>3</v>
      </c>
      <c r="L722" s="48">
        <v>0.15</v>
      </c>
      <c r="M722" s="49">
        <v>0.1</v>
      </c>
      <c r="N722" s="36">
        <v>3.2499999999999898</v>
      </c>
      <c r="O722" s="36">
        <v>2.94999999999999</v>
      </c>
      <c r="P722" s="70">
        <v>3.2499999999999898</v>
      </c>
      <c r="Q722" s="36">
        <v>2.94999999999999</v>
      </c>
      <c r="R722" s="50">
        <v>2.8238797054058704</v>
      </c>
      <c r="S722" s="50">
        <v>2.8601707662372053</v>
      </c>
      <c r="T722" s="50">
        <v>2.8238797054058704</v>
      </c>
      <c r="U722" s="50">
        <v>2.8601707662372053</v>
      </c>
      <c r="V722" s="50">
        <v>1.0649999999999999</v>
      </c>
      <c r="W722" s="50">
        <v>1.0082621487897616</v>
      </c>
      <c r="X722" s="50">
        <v>1.0860190945698378</v>
      </c>
      <c r="Y722" s="50">
        <v>1.0627001457988114</v>
      </c>
      <c r="Z722" s="50">
        <v>0.98</v>
      </c>
      <c r="AA722" s="51">
        <v>0.97499999999999998</v>
      </c>
      <c r="AB722" s="51">
        <v>1.0249999999999999</v>
      </c>
      <c r="AC722" s="51">
        <v>1</v>
      </c>
      <c r="AD722" s="51">
        <v>1</v>
      </c>
      <c r="AE722" s="51">
        <v>1</v>
      </c>
      <c r="AF722" s="51">
        <v>1</v>
      </c>
      <c r="AG722" s="52">
        <v>1</v>
      </c>
      <c r="AH722" s="52">
        <v>1</v>
      </c>
      <c r="AI722" s="53">
        <v>577</v>
      </c>
      <c r="AJ722" s="53">
        <v>535</v>
      </c>
      <c r="AK722" s="51">
        <v>2.9115878596791367</v>
      </c>
      <c r="AL722" s="51">
        <v>2.8984316365381466</v>
      </c>
      <c r="AM722" s="51">
        <v>2.9594357620045324</v>
      </c>
      <c r="AN722" s="51">
        <v>2.9445460126394334</v>
      </c>
      <c r="AO722" s="51">
        <v>2.9079139070890148</v>
      </c>
      <c r="AP722" s="51">
        <v>2.8921719236625316</v>
      </c>
      <c r="AQ722" s="51">
        <v>2.9002470467644419</v>
      </c>
      <c r="AR722" s="67">
        <v>-0.03</v>
      </c>
      <c r="AS722" s="96"/>
      <c r="AT722" s="54">
        <v>3.4210227989281674</v>
      </c>
      <c r="AU722" s="54">
        <v>3.172875685225681</v>
      </c>
      <c r="AV722" s="55">
        <v>3.4510227989281672</v>
      </c>
      <c r="AW722" s="55">
        <v>3.1286921714586291</v>
      </c>
      <c r="AX722" s="56">
        <v>0.17102279892817762</v>
      </c>
      <c r="AY722" s="56">
        <v>0.22287568522569101</v>
      </c>
      <c r="AZ722" s="56">
        <v>0.39389848415386863</v>
      </c>
      <c r="BA722" s="56">
        <v>-5.185288629751339E-2</v>
      </c>
      <c r="BB722" s="61">
        <v>-118</v>
      </c>
      <c r="BC722" s="57">
        <v>-187</v>
      </c>
      <c r="BD722" s="57">
        <v>-156</v>
      </c>
      <c r="BE722" s="57">
        <v>-119</v>
      </c>
      <c r="BF722" s="95">
        <v>0.54150574698236087</v>
      </c>
      <c r="BG722" s="58">
        <v>0.65157364272821217</v>
      </c>
      <c r="BH722" s="58">
        <v>0.60893698544794028</v>
      </c>
      <c r="BI722" s="58">
        <v>0.54255347010348864</v>
      </c>
      <c r="BJ722" s="57">
        <v>-123</v>
      </c>
      <c r="BK722" s="57">
        <v>-185</v>
      </c>
      <c r="BL722" s="57">
        <v>-154</v>
      </c>
      <c r="BM722" s="57">
        <v>-117</v>
      </c>
      <c r="BN722" s="58">
        <v>0.55139312117123973</v>
      </c>
      <c r="BO722" s="58">
        <v>0.64930901964217114</v>
      </c>
      <c r="BP722" s="58">
        <v>0.60612837801586528</v>
      </c>
      <c r="BQ722" s="58">
        <v>0.53968020643025327</v>
      </c>
      <c r="BR722" s="36">
        <v>2.5499999999999998</v>
      </c>
      <c r="BS722" s="36">
        <v>4.7</v>
      </c>
      <c r="BT722" s="36">
        <v>0.21718999999999999</v>
      </c>
      <c r="BU722" s="36">
        <v>0.26456000000000002</v>
      </c>
      <c r="BV722" s="36">
        <v>0.29623657719999502</v>
      </c>
      <c r="BW722" s="36">
        <v>0.37148999999999999</v>
      </c>
    </row>
    <row r="723" spans="1:75" ht="16.75" customHeight="1" x14ac:dyDescent="0.2">
      <c r="A723" t="s">
        <v>1012</v>
      </c>
      <c r="B723">
        <v>2025020329</v>
      </c>
      <c r="C723" s="35">
        <v>45981</v>
      </c>
      <c r="D723" s="45" t="s">
        <v>9</v>
      </c>
      <c r="E723" s="36" t="s">
        <v>48</v>
      </c>
      <c r="F723" s="45">
        <v>0</v>
      </c>
      <c r="G723" s="45">
        <v>2</v>
      </c>
      <c r="H723" s="36" t="s">
        <v>106</v>
      </c>
      <c r="I723" s="36" t="s">
        <v>366</v>
      </c>
      <c r="J723" s="46" t="s">
        <v>147</v>
      </c>
      <c r="K723" s="47">
        <v>3</v>
      </c>
      <c r="L723" s="48">
        <v>0.15</v>
      </c>
      <c r="M723" s="49">
        <v>0.1</v>
      </c>
      <c r="N723" s="36">
        <v>2.94999999999999</v>
      </c>
      <c r="O723" s="36">
        <v>3.2499999999999898</v>
      </c>
      <c r="P723" s="70">
        <v>2.94999999999999</v>
      </c>
      <c r="Q723" s="36">
        <v>3.2499999999999898</v>
      </c>
      <c r="R723" s="50">
        <v>2.9609249930285619</v>
      </c>
      <c r="S723" s="50">
        <v>3.2733448899056539</v>
      </c>
      <c r="T723" s="50">
        <v>2.9609249930285619</v>
      </c>
      <c r="U723" s="50">
        <v>3.2733448899056539</v>
      </c>
      <c r="V723" s="50">
        <v>1.01</v>
      </c>
      <c r="W723" s="50">
        <v>1.0054419613311261</v>
      </c>
      <c r="X723" s="50">
        <v>0.98647858733484417</v>
      </c>
      <c r="Y723" s="50">
        <v>0.97052928655971227</v>
      </c>
      <c r="Z723" s="50">
        <v>1.0406504351618509</v>
      </c>
      <c r="AA723" s="51">
        <v>0.98499999999999999</v>
      </c>
      <c r="AB723" s="51">
        <v>1.01</v>
      </c>
      <c r="AC723" s="51">
        <v>1</v>
      </c>
      <c r="AD723" s="51">
        <v>1</v>
      </c>
      <c r="AE723" s="51">
        <v>1</v>
      </c>
      <c r="AF723" s="51">
        <v>1</v>
      </c>
      <c r="AG723" s="52">
        <v>1</v>
      </c>
      <c r="AH723" s="52">
        <v>1</v>
      </c>
      <c r="AI723" s="53">
        <v>637</v>
      </c>
      <c r="AJ723" s="53">
        <v>526</v>
      </c>
      <c r="AK723" s="51">
        <v>3.1881004373964346</v>
      </c>
      <c r="AL723" s="51">
        <v>3.1540241207412532</v>
      </c>
      <c r="AM723" s="51">
        <v>3.2580572837095136</v>
      </c>
      <c r="AN723" s="51">
        <v>3.2603504246389345</v>
      </c>
      <c r="AO723" s="51">
        <v>3.4048229363979257</v>
      </c>
      <c r="AP723" s="51">
        <v>3.4050606635555081</v>
      </c>
      <c r="AQ723" s="51">
        <v>3.3904987300745431</v>
      </c>
      <c r="AR723" s="67">
        <v>0.03</v>
      </c>
      <c r="AS723" s="96"/>
      <c r="AT723" s="54">
        <v>3.172875685225681</v>
      </c>
      <c r="AU723" s="54">
        <v>3.4210227989281674</v>
      </c>
      <c r="AV723" s="55">
        <v>3.1286921714586291</v>
      </c>
      <c r="AW723" s="55">
        <v>3.4510227989281672</v>
      </c>
      <c r="AX723" s="56">
        <v>0.22287568522569101</v>
      </c>
      <c r="AY723" s="56">
        <v>0.17102279892817762</v>
      </c>
      <c r="AZ723" s="56">
        <v>0.39389848415386863</v>
      </c>
      <c r="BA723" s="56">
        <v>5.185288629751339E-2</v>
      </c>
      <c r="BB723" s="61">
        <v>118</v>
      </c>
      <c r="BC723" s="57">
        <v>187</v>
      </c>
      <c r="BD723" s="57">
        <v>156</v>
      </c>
      <c r="BE723" s="57">
        <v>119</v>
      </c>
      <c r="BF723" s="95">
        <v>0.45849425301763913</v>
      </c>
      <c r="BG723" s="58">
        <v>0.34842635727178783</v>
      </c>
      <c r="BH723" s="58">
        <v>0.39106301455205977</v>
      </c>
      <c r="BI723" s="58">
        <v>0.45744652989651141</v>
      </c>
      <c r="BJ723" s="57">
        <v>123</v>
      </c>
      <c r="BK723" s="57">
        <v>185</v>
      </c>
      <c r="BL723" s="57">
        <v>154</v>
      </c>
      <c r="BM723" s="57">
        <v>117</v>
      </c>
      <c r="BN723" s="58">
        <v>0.44860687882876027</v>
      </c>
      <c r="BO723" s="58">
        <v>0.35069098035782881</v>
      </c>
      <c r="BP723" s="58">
        <v>0.39387162198413467</v>
      </c>
      <c r="BQ723" s="58">
        <v>0.46031979356974678</v>
      </c>
      <c r="BR723" s="36">
        <v>2.5499999999999998</v>
      </c>
      <c r="BS723" s="36">
        <v>4.75</v>
      </c>
      <c r="BT723" s="36">
        <v>0.21312</v>
      </c>
      <c r="BU723" s="36">
        <v>0.25897999999999999</v>
      </c>
      <c r="BV723" s="36">
        <v>0.290486125131794</v>
      </c>
      <c r="BW723" s="36">
        <v>0.36743999999999999</v>
      </c>
    </row>
    <row r="724" spans="1:75" ht="16.75" customHeight="1" x14ac:dyDescent="0.2">
      <c r="A724" t="s">
        <v>1013</v>
      </c>
      <c r="B724">
        <v>2025020331</v>
      </c>
      <c r="C724" s="35">
        <v>45982</v>
      </c>
      <c r="D724" s="45" t="s">
        <v>6</v>
      </c>
      <c r="E724" s="36" t="s">
        <v>14</v>
      </c>
      <c r="F724" s="45">
        <v>0</v>
      </c>
      <c r="G724" s="45">
        <v>1</v>
      </c>
      <c r="H724" s="36" t="s">
        <v>26</v>
      </c>
      <c r="I724" s="36" t="s">
        <v>460</v>
      </c>
      <c r="J724" s="46" t="s">
        <v>303</v>
      </c>
      <c r="K724" s="47">
        <v>3</v>
      </c>
      <c r="L724" s="48">
        <v>0.15</v>
      </c>
      <c r="M724" s="49">
        <v>0.1</v>
      </c>
      <c r="N724" s="36">
        <v>2.7999999999999901</v>
      </c>
      <c r="O724" s="36">
        <v>3.5499999999999901</v>
      </c>
      <c r="P724" s="70">
        <v>2.7999999999999901</v>
      </c>
      <c r="Q724" s="36">
        <v>3.5499999999999901</v>
      </c>
      <c r="R724" s="50">
        <v>2.7034487935154998</v>
      </c>
      <c r="S724" s="50">
        <v>3.3425861147817955</v>
      </c>
      <c r="T724" s="50">
        <v>2.7034487935154998</v>
      </c>
      <c r="U724" s="50">
        <v>3.3425861147817955</v>
      </c>
      <c r="V724" s="50">
        <v>0.95</v>
      </c>
      <c r="W724" s="50">
        <v>0.92554174501717079</v>
      </c>
      <c r="X724" s="50">
        <v>1.086231333176078</v>
      </c>
      <c r="Y724" s="50">
        <v>0.96695028238034098</v>
      </c>
      <c r="Z724" s="50">
        <v>1.0449999999999999</v>
      </c>
      <c r="AA724" s="51">
        <v>0.99</v>
      </c>
      <c r="AB724" s="51">
        <v>1</v>
      </c>
      <c r="AC724" s="51">
        <v>1</v>
      </c>
      <c r="AD724" s="51">
        <v>1</v>
      </c>
      <c r="AE724" s="51">
        <v>1</v>
      </c>
      <c r="AF724" s="51">
        <v>1</v>
      </c>
      <c r="AG724" s="52">
        <v>1</v>
      </c>
      <c r="AH724" s="52">
        <v>1</v>
      </c>
      <c r="AI724" s="53">
        <v>651</v>
      </c>
      <c r="AJ724" s="53">
        <v>583</v>
      </c>
      <c r="AK724" s="51">
        <v>2.6921837747060158</v>
      </c>
      <c r="AL724" s="51">
        <v>2.6938735275274386</v>
      </c>
      <c r="AM724" s="51">
        <v>3.4172822500204241</v>
      </c>
      <c r="AN724" s="51">
        <v>3.43</v>
      </c>
      <c r="AO724" s="51">
        <v>3.5171659584501653</v>
      </c>
      <c r="AP724" s="51">
        <v>3.5135414381746868</v>
      </c>
      <c r="AQ724" s="51">
        <v>3.571059951271343</v>
      </c>
      <c r="AR724" s="67">
        <v>0.05</v>
      </c>
      <c r="AS724" s="96"/>
      <c r="AT724" s="54">
        <v>2.8833966372600237</v>
      </c>
      <c r="AU724" s="54">
        <v>3.5031755136990412</v>
      </c>
      <c r="AV724" s="55">
        <v>2.8333966372600239</v>
      </c>
      <c r="AW724" s="55">
        <v>3.6293311738250922</v>
      </c>
      <c r="AX724" s="56">
        <v>8.3396637260033657E-2</v>
      </c>
      <c r="AY724" s="56">
        <v>-4.682448630094882E-2</v>
      </c>
      <c r="AZ724" s="56">
        <v>3.6572150959084837E-2</v>
      </c>
      <c r="BA724" s="56">
        <v>0.13022112356098248</v>
      </c>
      <c r="BB724" s="61">
        <v>149</v>
      </c>
      <c r="BC724" s="57">
        <v>-162</v>
      </c>
      <c r="BD724" s="57">
        <v>-133</v>
      </c>
      <c r="BE724" s="57">
        <v>-103</v>
      </c>
      <c r="BF724" s="95">
        <v>0.40227409657732416</v>
      </c>
      <c r="BG724" s="58">
        <v>0.61873539977793923</v>
      </c>
      <c r="BH724" s="58">
        <v>0.57078983232599267</v>
      </c>
      <c r="BI724" s="58">
        <v>0.50704007237955273</v>
      </c>
      <c r="BJ724" s="57">
        <v>165</v>
      </c>
      <c r="BK724" s="57">
        <v>-172</v>
      </c>
      <c r="BL724" s="57">
        <v>-142</v>
      </c>
      <c r="BM724" s="57">
        <v>-109</v>
      </c>
      <c r="BN724" s="58">
        <v>0.3779960225606086</v>
      </c>
      <c r="BO724" s="58">
        <v>0.63279836294579717</v>
      </c>
      <c r="BP724" s="58">
        <v>0.58635686271687881</v>
      </c>
      <c r="BQ724" s="58">
        <v>0.52054076726339826</v>
      </c>
      <c r="BR724" s="36">
        <v>2.5499999999999998</v>
      </c>
      <c r="BS724" s="36">
        <v>4.8</v>
      </c>
      <c r="BT724" s="36">
        <v>0.20910000000000001</v>
      </c>
      <c r="BU724" s="36">
        <v>0.25090000000000001</v>
      </c>
      <c r="BV724" s="36">
        <v>0.28118976106155003</v>
      </c>
      <c r="BW724" s="36">
        <v>0.35861999999999999</v>
      </c>
    </row>
    <row r="725" spans="1:75" ht="16.75" customHeight="1" x14ac:dyDescent="0.2">
      <c r="A725" t="s">
        <v>1014</v>
      </c>
      <c r="B725">
        <v>2025020331</v>
      </c>
      <c r="C725" s="35">
        <v>45982</v>
      </c>
      <c r="D725" s="45" t="s">
        <v>9</v>
      </c>
      <c r="E725" s="36" t="s">
        <v>5</v>
      </c>
      <c r="F725" s="45">
        <v>1</v>
      </c>
      <c r="G725" s="45">
        <v>0</v>
      </c>
      <c r="H725" s="36" t="s">
        <v>27</v>
      </c>
      <c r="I725" s="36" t="s">
        <v>597</v>
      </c>
      <c r="J725" s="46" t="s">
        <v>225</v>
      </c>
      <c r="K725" s="47">
        <v>3</v>
      </c>
      <c r="L725" s="48">
        <v>0.15</v>
      </c>
      <c r="M725" s="49">
        <v>0.1</v>
      </c>
      <c r="N725" s="36">
        <v>3.5499999999999901</v>
      </c>
      <c r="O725" s="36">
        <v>2.7999999999999901</v>
      </c>
      <c r="P725" s="70">
        <v>3.5499999999999901</v>
      </c>
      <c r="Q725" s="36">
        <v>2.7999999999999901</v>
      </c>
      <c r="R725" s="50">
        <v>2.7806941868485309</v>
      </c>
      <c r="S725" s="50">
        <v>3.3714909908415498</v>
      </c>
      <c r="T725" s="50">
        <v>2.7806941868485309</v>
      </c>
      <c r="U725" s="50">
        <v>3.3714909908415498</v>
      </c>
      <c r="V725" s="50">
        <v>1.05</v>
      </c>
      <c r="W725" s="50">
        <v>1.0725047827848808</v>
      </c>
      <c r="X725" s="50">
        <v>1.1390940833401413</v>
      </c>
      <c r="Y725" s="50">
        <v>0.89739459156867196</v>
      </c>
      <c r="Z725" s="50">
        <v>1.01</v>
      </c>
      <c r="AA725" s="51">
        <v>0.98</v>
      </c>
      <c r="AB725" s="51">
        <v>1.02</v>
      </c>
      <c r="AC725" s="51">
        <v>1</v>
      </c>
      <c r="AD725" s="51">
        <v>1</v>
      </c>
      <c r="AE725" s="51">
        <v>1</v>
      </c>
      <c r="AF725" s="51">
        <v>1</v>
      </c>
      <c r="AG725" s="52">
        <v>1</v>
      </c>
      <c r="AH725" s="52">
        <v>1</v>
      </c>
      <c r="AI725" s="53">
        <v>633</v>
      </c>
      <c r="AJ725" s="53">
        <v>492</v>
      </c>
      <c r="AK725" s="51">
        <v>2.9008508471410228</v>
      </c>
      <c r="AL725" s="51">
        <v>2.92</v>
      </c>
      <c r="AM725" s="51">
        <v>3.258693999528234</v>
      </c>
      <c r="AN725" s="51">
        <v>3.26</v>
      </c>
      <c r="AO725" s="51">
        <v>3.3018073400948236</v>
      </c>
      <c r="AP725" s="51">
        <v>3.317317124193095</v>
      </c>
      <c r="AQ725" s="51">
        <v>3.2912809395235163</v>
      </c>
      <c r="AR725" s="67">
        <v>-0.05</v>
      </c>
      <c r="AS725" s="96"/>
      <c r="AT725" s="54">
        <v>3.5031755136990412</v>
      </c>
      <c r="AU725" s="54">
        <v>2.8833966372600237</v>
      </c>
      <c r="AV725" s="55">
        <v>3.6293311738250922</v>
      </c>
      <c r="AW725" s="55">
        <v>2.8333966372600239</v>
      </c>
      <c r="AX725" s="56">
        <v>-4.682448630094882E-2</v>
      </c>
      <c r="AY725" s="56">
        <v>8.3396637260033657E-2</v>
      </c>
      <c r="AZ725" s="56">
        <v>3.6572150959084837E-2</v>
      </c>
      <c r="BA725" s="56">
        <v>-0.13022112356098248</v>
      </c>
      <c r="BB725" s="61">
        <v>-149</v>
      </c>
      <c r="BC725" s="57">
        <v>162</v>
      </c>
      <c r="BD725" s="57">
        <v>133</v>
      </c>
      <c r="BE725" s="57">
        <v>103</v>
      </c>
      <c r="BF725" s="95">
        <v>0.59772590342267584</v>
      </c>
      <c r="BG725" s="58">
        <v>0.38126460022206071</v>
      </c>
      <c r="BH725" s="58">
        <v>0.42921016767400733</v>
      </c>
      <c r="BI725" s="58">
        <v>0.49295992762044727</v>
      </c>
      <c r="BJ725" s="57">
        <v>-165</v>
      </c>
      <c r="BK725" s="57">
        <v>172</v>
      </c>
      <c r="BL725" s="57">
        <v>142</v>
      </c>
      <c r="BM725" s="57">
        <v>109</v>
      </c>
      <c r="BN725" s="58">
        <v>0.6220039774393914</v>
      </c>
      <c r="BO725" s="58">
        <v>0.36720163705420283</v>
      </c>
      <c r="BP725" s="58">
        <v>0.41364313728312119</v>
      </c>
      <c r="BQ725" s="58">
        <v>0.47945923273660174</v>
      </c>
      <c r="BR725" s="36">
        <v>2.5499999999999998</v>
      </c>
      <c r="BS725" s="36">
        <v>4.8499999999999996</v>
      </c>
      <c r="BT725" s="36">
        <v>0.20488999999999999</v>
      </c>
      <c r="BU725" s="36">
        <v>0.24632000000000001</v>
      </c>
      <c r="BV725" s="36">
        <v>0.27556271535329102</v>
      </c>
      <c r="BW725" s="36">
        <v>0.35243999999999998</v>
      </c>
    </row>
    <row r="726" spans="1:75" ht="16.75" customHeight="1" x14ac:dyDescent="0.2">
      <c r="A726" t="s">
        <v>1015</v>
      </c>
      <c r="B726">
        <v>2025020332</v>
      </c>
      <c r="C726" s="35">
        <v>45982</v>
      </c>
      <c r="D726" s="45" t="s">
        <v>6</v>
      </c>
      <c r="E726" s="36" t="s">
        <v>33</v>
      </c>
      <c r="F726" s="45">
        <v>1</v>
      </c>
      <c r="G726" s="45">
        <v>2</v>
      </c>
      <c r="H726" s="36" t="s">
        <v>36</v>
      </c>
      <c r="I726" s="36" t="s">
        <v>356</v>
      </c>
      <c r="J726" s="46" t="s">
        <v>169</v>
      </c>
      <c r="K726" s="47">
        <v>3</v>
      </c>
      <c r="L726" s="48">
        <v>0.15</v>
      </c>
      <c r="M726" s="49">
        <v>0.1</v>
      </c>
      <c r="N726" s="36">
        <v>2.8499999999999899</v>
      </c>
      <c r="O726" s="36">
        <v>3.0499999999999901</v>
      </c>
      <c r="P726" s="70">
        <v>2.8499999999999899</v>
      </c>
      <c r="Q726" s="36">
        <v>3.0499999999999901</v>
      </c>
      <c r="R726" s="50">
        <v>2.7642159681541623</v>
      </c>
      <c r="S726" s="50">
        <v>3.0378376759925603</v>
      </c>
      <c r="T726" s="50">
        <v>2.7642159681541623</v>
      </c>
      <c r="U726" s="50">
        <v>3.0378376759925603</v>
      </c>
      <c r="V726" s="50">
        <v>0.97</v>
      </c>
      <c r="W726" s="50">
        <v>0.95751047349149665</v>
      </c>
      <c r="X726" s="50">
        <v>1.0555689527256311</v>
      </c>
      <c r="Y726" s="50">
        <v>0.98520898290866077</v>
      </c>
      <c r="Z726" s="50">
        <v>1</v>
      </c>
      <c r="AA726" s="51">
        <v>0.99</v>
      </c>
      <c r="AB726" s="51">
        <v>1</v>
      </c>
      <c r="AC726" s="51">
        <v>1</v>
      </c>
      <c r="AD726" s="51">
        <v>1</v>
      </c>
      <c r="AE726" s="51">
        <v>1</v>
      </c>
      <c r="AF726" s="51">
        <v>1</v>
      </c>
      <c r="AG726" s="52">
        <v>1</v>
      </c>
      <c r="AH726" s="52">
        <v>1</v>
      </c>
      <c r="AI726" s="53">
        <v>635</v>
      </c>
      <c r="AJ726" s="53">
        <v>555</v>
      </c>
      <c r="AK726" s="51">
        <v>2.8907019036100472</v>
      </c>
      <c r="AL726" s="51">
        <v>2.9</v>
      </c>
      <c r="AM726" s="51">
        <v>3.1184200405218077</v>
      </c>
      <c r="AN726" s="51">
        <v>3.08</v>
      </c>
      <c r="AO726" s="51">
        <v>3.0079304738553265</v>
      </c>
      <c r="AP726" s="51">
        <v>3.0124165541759114</v>
      </c>
      <c r="AQ726" s="51">
        <v>3.1184200405218077</v>
      </c>
      <c r="AR726" s="67">
        <v>0.05</v>
      </c>
      <c r="AS726" s="96"/>
      <c r="AT726" s="54">
        <v>3.0390941375529361</v>
      </c>
      <c r="AU726" s="54">
        <v>3.0963377564218226</v>
      </c>
      <c r="AV726" s="55">
        <v>2.9890941375529363</v>
      </c>
      <c r="AW726" s="55">
        <v>3.1309049850676671</v>
      </c>
      <c r="AX726" s="56">
        <v>0.18909413755294624</v>
      </c>
      <c r="AY726" s="56">
        <v>4.6337756421832577E-2</v>
      </c>
      <c r="AZ726" s="56">
        <v>0.23543189397477882</v>
      </c>
      <c r="BA726" s="56">
        <v>0.14275638113111366</v>
      </c>
      <c r="BB726" s="61">
        <v>106</v>
      </c>
      <c r="BC726" s="57">
        <v>-140</v>
      </c>
      <c r="BD726" s="57">
        <v>-113</v>
      </c>
      <c r="BE726" s="57">
        <v>113</v>
      </c>
      <c r="BF726" s="95">
        <v>0.48483955230787834</v>
      </c>
      <c r="BG726" s="58">
        <v>0.58316831492123955</v>
      </c>
      <c r="BH726" s="58">
        <v>0.53025833768110908</v>
      </c>
      <c r="BI726" s="58">
        <v>0.4705371525654618</v>
      </c>
      <c r="BJ726" s="57">
        <v>111</v>
      </c>
      <c r="BK726" s="57">
        <v>-138</v>
      </c>
      <c r="BL726" s="57">
        <v>-111</v>
      </c>
      <c r="BM726" s="57">
        <v>114</v>
      </c>
      <c r="BN726" s="58">
        <v>0.47361140792947354</v>
      </c>
      <c r="BO726" s="58">
        <v>0.5802653718721249</v>
      </c>
      <c r="BP726" s="58">
        <v>0.52695090459583083</v>
      </c>
      <c r="BQ726" s="58">
        <v>0.46756415425795095</v>
      </c>
      <c r="BR726" s="36">
        <v>2.5499999999999998</v>
      </c>
      <c r="BS726" s="36">
        <v>4.9000000000000004</v>
      </c>
      <c r="BT726" s="36">
        <v>0.20066999999999999</v>
      </c>
      <c r="BU726" s="36">
        <v>0.24337</v>
      </c>
      <c r="BV726" s="36">
        <v>0.27209507731180699</v>
      </c>
      <c r="BW726" s="36">
        <v>0.34893999999999997</v>
      </c>
    </row>
    <row r="727" spans="1:75" ht="16.75" customHeight="1" x14ac:dyDescent="0.2">
      <c r="A727" t="s">
        <v>1016</v>
      </c>
      <c r="B727">
        <v>2025020332</v>
      </c>
      <c r="C727" s="35">
        <v>45982</v>
      </c>
      <c r="D727" s="45" t="s">
        <v>9</v>
      </c>
      <c r="E727" s="36" t="s">
        <v>21</v>
      </c>
      <c r="F727" s="45">
        <v>2</v>
      </c>
      <c r="G727" s="45">
        <v>1</v>
      </c>
      <c r="H727" s="36" t="s">
        <v>38</v>
      </c>
      <c r="I727" s="36" t="s">
        <v>336</v>
      </c>
      <c r="J727" s="46" t="s">
        <v>232</v>
      </c>
      <c r="K727" s="47">
        <v>3</v>
      </c>
      <c r="L727" s="48">
        <v>0.15</v>
      </c>
      <c r="M727" s="49">
        <v>0.1</v>
      </c>
      <c r="N727" s="36">
        <v>3.0499999999999901</v>
      </c>
      <c r="O727" s="36">
        <v>2.8499999999999899</v>
      </c>
      <c r="P727" s="70">
        <v>3.0499999999999901</v>
      </c>
      <c r="Q727" s="36">
        <v>2.8499999999999899</v>
      </c>
      <c r="R727" s="50">
        <v>2.8216662568413899</v>
      </c>
      <c r="S727" s="50">
        <v>3.0893186398963173</v>
      </c>
      <c r="T727" s="50">
        <v>2.8216662568413899</v>
      </c>
      <c r="U727" s="50">
        <v>3.0893186398963173</v>
      </c>
      <c r="V727" s="50">
        <v>1.0449999999999999</v>
      </c>
      <c r="W727" s="50">
        <v>1.0398742800952707</v>
      </c>
      <c r="X727" s="50">
        <v>1.0394733468406026</v>
      </c>
      <c r="Y727" s="50">
        <v>0.9635673012033491</v>
      </c>
      <c r="Z727" s="50">
        <v>1.01</v>
      </c>
      <c r="AA727" s="51">
        <v>0.98</v>
      </c>
      <c r="AB727" s="51">
        <v>1.01</v>
      </c>
      <c r="AC727" s="51">
        <v>1</v>
      </c>
      <c r="AD727" s="51">
        <v>1</v>
      </c>
      <c r="AE727" s="51">
        <v>1</v>
      </c>
      <c r="AF727" s="51">
        <v>1</v>
      </c>
      <c r="AG727" s="52">
        <v>1</v>
      </c>
      <c r="AH727" s="52">
        <v>1</v>
      </c>
      <c r="AI727" s="53">
        <v>593</v>
      </c>
      <c r="AJ727" s="53">
        <v>516</v>
      </c>
      <c r="AK727" s="51">
        <v>2.9556269487259823</v>
      </c>
      <c r="AL727" s="51">
        <v>2.9</v>
      </c>
      <c r="AM727" s="51">
        <v>3.1667068581768936</v>
      </c>
      <c r="AN727" s="51">
        <v>3.1550986254348072</v>
      </c>
      <c r="AO727" s="51">
        <v>3.3354515696863896</v>
      </c>
      <c r="AP727" s="51">
        <v>3.3031656081777232</v>
      </c>
      <c r="AQ727" s="51">
        <v>3.1983739267586624</v>
      </c>
      <c r="AR727" s="67">
        <v>-0.05</v>
      </c>
      <c r="AS727" s="96"/>
      <c r="AT727" s="54">
        <v>3.0963377564218226</v>
      </c>
      <c r="AU727" s="54">
        <v>3.0390941375529361</v>
      </c>
      <c r="AV727" s="55">
        <v>3.1309049850676671</v>
      </c>
      <c r="AW727" s="55">
        <v>2.9890941375529363</v>
      </c>
      <c r="AX727" s="56">
        <v>4.6337756421832577E-2</v>
      </c>
      <c r="AY727" s="56">
        <v>0.18909413755294624</v>
      </c>
      <c r="AZ727" s="56">
        <v>0.23543189397477882</v>
      </c>
      <c r="BA727" s="56">
        <v>-0.14275638113111366</v>
      </c>
      <c r="BB727" s="61">
        <v>-106</v>
      </c>
      <c r="BC727" s="57">
        <v>140</v>
      </c>
      <c r="BD727" s="57">
        <v>113</v>
      </c>
      <c r="BE727" s="57">
        <v>-113</v>
      </c>
      <c r="BF727" s="95">
        <v>0.51516044769212166</v>
      </c>
      <c r="BG727" s="58">
        <v>0.41683168507876045</v>
      </c>
      <c r="BH727" s="58">
        <v>0.46974166231889092</v>
      </c>
      <c r="BI727" s="58">
        <v>0.5294628474345382</v>
      </c>
      <c r="BJ727" s="57">
        <v>-111</v>
      </c>
      <c r="BK727" s="57">
        <v>138</v>
      </c>
      <c r="BL727" s="57">
        <v>111</v>
      </c>
      <c r="BM727" s="57">
        <v>-114</v>
      </c>
      <c r="BN727" s="58">
        <v>0.52638859207052646</v>
      </c>
      <c r="BO727" s="58">
        <v>0.41973462812787515</v>
      </c>
      <c r="BP727" s="58">
        <v>0.47304909540416917</v>
      </c>
      <c r="BQ727" s="58">
        <v>0.53243584574204905</v>
      </c>
      <c r="BR727" s="36">
        <v>2.5499999999999998</v>
      </c>
      <c r="BS727" s="36">
        <v>4.95</v>
      </c>
      <c r="BT727" s="36">
        <v>0.19364000000000001</v>
      </c>
      <c r="BU727" s="36">
        <v>0.2351</v>
      </c>
      <c r="BV727" s="36">
        <v>0.26254955608911701</v>
      </c>
      <c r="BW727" s="36">
        <v>0.33965000000000001</v>
      </c>
    </row>
    <row r="728" spans="1:75" ht="16.75" customHeight="1" x14ac:dyDescent="0.2">
      <c r="A728" t="s">
        <v>1017</v>
      </c>
      <c r="B728">
        <v>2025020333</v>
      </c>
      <c r="C728" s="35">
        <v>45982</v>
      </c>
      <c r="D728" s="45" t="s">
        <v>6</v>
      </c>
      <c r="E728" s="36" t="s">
        <v>42</v>
      </c>
      <c r="F728" s="45">
        <v>1</v>
      </c>
      <c r="G728" s="45">
        <v>2</v>
      </c>
      <c r="H728" s="36" t="s">
        <v>36</v>
      </c>
      <c r="I728" s="36" t="s">
        <v>444</v>
      </c>
      <c r="J728" s="46" t="s">
        <v>396</v>
      </c>
      <c r="K728" s="47">
        <v>3</v>
      </c>
      <c r="L728" s="48">
        <v>0.15</v>
      </c>
      <c r="M728" s="49">
        <v>0.1</v>
      </c>
      <c r="N728" s="36">
        <v>3.44999999999999</v>
      </c>
      <c r="O728" s="36">
        <v>2.7499999999999898</v>
      </c>
      <c r="P728" s="70">
        <v>3.44999999999999</v>
      </c>
      <c r="Q728" s="36">
        <v>2.7499999999999898</v>
      </c>
      <c r="R728" s="50">
        <v>3.5735420042488499</v>
      </c>
      <c r="S728" s="50">
        <v>2.5585820960265604</v>
      </c>
      <c r="T728" s="50">
        <v>3.5735420042488499</v>
      </c>
      <c r="U728" s="50">
        <v>2.5585820960265604</v>
      </c>
      <c r="V728" s="50">
        <v>0.97</v>
      </c>
      <c r="W728" s="50">
        <v>0.95751047349149665</v>
      </c>
      <c r="X728" s="50">
        <v>0.96025675659612197</v>
      </c>
      <c r="Y728" s="50">
        <v>1.0133333333333334</v>
      </c>
      <c r="Z728" s="50">
        <v>1.02</v>
      </c>
      <c r="AA728" s="51">
        <v>0.99</v>
      </c>
      <c r="AB728" s="51">
        <v>1.02</v>
      </c>
      <c r="AC728" s="51">
        <v>1</v>
      </c>
      <c r="AD728" s="51">
        <v>1</v>
      </c>
      <c r="AE728" s="51">
        <v>1</v>
      </c>
      <c r="AF728" s="51">
        <v>1</v>
      </c>
      <c r="AG728" s="52">
        <v>1</v>
      </c>
      <c r="AH728" s="52">
        <v>1</v>
      </c>
      <c r="AI728" s="53">
        <v>634</v>
      </c>
      <c r="AJ728" s="53">
        <v>450</v>
      </c>
      <c r="AK728" s="51">
        <v>3.3777818565130269</v>
      </c>
      <c r="AL728" s="51">
        <v>3.4071458786734001</v>
      </c>
      <c r="AM728" s="51">
        <v>2.7798011434208862</v>
      </c>
      <c r="AN728" s="51">
        <v>2.7466182863117372</v>
      </c>
      <c r="AO728" s="51">
        <v>2.7670967083064411</v>
      </c>
      <c r="AP728" s="51">
        <v>2.7434952627525386</v>
      </c>
      <c r="AQ728" s="51">
        <v>2.835397166289304</v>
      </c>
      <c r="AR728" s="67">
        <v>0.05</v>
      </c>
      <c r="AS728" s="96"/>
      <c r="AT728" s="54">
        <v>3.3205078672473798</v>
      </c>
      <c r="AU728" s="54">
        <v>3.0125465040750723</v>
      </c>
      <c r="AV728" s="55">
        <v>3.27050786724738</v>
      </c>
      <c r="AW728" s="55">
        <v>3.0475247284051239</v>
      </c>
      <c r="AX728" s="56">
        <v>-0.12949213275261018</v>
      </c>
      <c r="AY728" s="56">
        <v>0.26254650407508251</v>
      </c>
      <c r="AZ728" s="56">
        <v>0.13305437132247233</v>
      </c>
      <c r="BA728" s="56">
        <v>-0.39203863682769269</v>
      </c>
      <c r="BB728" s="61">
        <v>-124</v>
      </c>
      <c r="BC728" s="57">
        <v>-158</v>
      </c>
      <c r="BD728" s="57">
        <v>-130</v>
      </c>
      <c r="BE728" s="57">
        <v>-101</v>
      </c>
      <c r="BF728" s="95">
        <v>0.55297636328776978</v>
      </c>
      <c r="BG728" s="58">
        <v>0.6129853711194615</v>
      </c>
      <c r="BH728" s="58">
        <v>0.56431323048772075</v>
      </c>
      <c r="BI728" s="58">
        <v>0.50126702930976585</v>
      </c>
      <c r="BJ728" s="57">
        <v>-117</v>
      </c>
      <c r="BK728" s="57">
        <v>-158</v>
      </c>
      <c r="BL728" s="57">
        <v>-129</v>
      </c>
      <c r="BM728" s="57">
        <v>-100</v>
      </c>
      <c r="BN728" s="58">
        <v>0.53818597855788941</v>
      </c>
      <c r="BO728" s="58">
        <v>0.61204760981200546</v>
      </c>
      <c r="BP728" s="58">
        <v>0.56313807978302755</v>
      </c>
      <c r="BQ728" s="58">
        <v>0.50008655147543901</v>
      </c>
      <c r="BR728" s="36">
        <v>2.5499999999999998</v>
      </c>
      <c r="BS728" s="36">
        <v>5</v>
      </c>
      <c r="BT728" s="36">
        <v>0.19247</v>
      </c>
      <c r="BU728" s="36">
        <v>0.23119000000000001</v>
      </c>
      <c r="BV728" s="36">
        <v>0.25791516990562002</v>
      </c>
      <c r="BW728" s="36">
        <v>0.33481</v>
      </c>
    </row>
    <row r="729" spans="1:75" ht="16.75" customHeight="1" x14ac:dyDescent="0.2">
      <c r="A729" t="s">
        <v>1018</v>
      </c>
      <c r="B729">
        <v>2025020333</v>
      </c>
      <c r="C729" s="35">
        <v>45982</v>
      </c>
      <c r="D729" s="45" t="s">
        <v>9</v>
      </c>
      <c r="E729" s="36" t="s">
        <v>16</v>
      </c>
      <c r="F729" s="45">
        <v>2</v>
      </c>
      <c r="G729" s="45">
        <v>1</v>
      </c>
      <c r="H729" s="36" t="s">
        <v>38</v>
      </c>
      <c r="I729" s="36" t="s">
        <v>406</v>
      </c>
      <c r="J729" s="46" t="s">
        <v>200</v>
      </c>
      <c r="K729" s="47">
        <v>3</v>
      </c>
      <c r="L729" s="48">
        <v>0.15</v>
      </c>
      <c r="M729" s="49">
        <v>0.1</v>
      </c>
      <c r="N729" s="36">
        <v>2.7499999999999898</v>
      </c>
      <c r="O729" s="36">
        <v>3.44999999999999</v>
      </c>
      <c r="P729" s="70">
        <v>2.7499999999999898</v>
      </c>
      <c r="Q729" s="36">
        <v>3.44999999999999</v>
      </c>
      <c r="R729" s="50">
        <v>2.7432098982097672</v>
      </c>
      <c r="S729" s="50">
        <v>3.0785111043099822</v>
      </c>
      <c r="T729" s="50">
        <v>2.7432098982097672</v>
      </c>
      <c r="U729" s="50">
        <v>3.0785111043099822</v>
      </c>
      <c r="V729" s="50">
        <v>1.0449999999999999</v>
      </c>
      <c r="W729" s="50">
        <v>1.0398742800952707</v>
      </c>
      <c r="X729" s="50">
        <v>0.92660038114029541</v>
      </c>
      <c r="Y729" s="50">
        <v>1.1259272855043423</v>
      </c>
      <c r="Z729" s="50">
        <v>1.05</v>
      </c>
      <c r="AA729" s="51">
        <v>1</v>
      </c>
      <c r="AB729" s="51">
        <v>1</v>
      </c>
      <c r="AC729" s="51">
        <v>1</v>
      </c>
      <c r="AD729" s="51">
        <v>1</v>
      </c>
      <c r="AE729" s="51">
        <v>1</v>
      </c>
      <c r="AF729" s="51">
        <v>1</v>
      </c>
      <c r="AG729" s="52">
        <v>1</v>
      </c>
      <c r="AH729" s="52">
        <v>1</v>
      </c>
      <c r="AI729" s="53">
        <v>621</v>
      </c>
      <c r="AJ729" s="53">
        <v>579</v>
      </c>
      <c r="AK729" s="51">
        <v>3.04</v>
      </c>
      <c r="AL729" s="51">
        <v>2.995481484731465</v>
      </c>
      <c r="AM729" s="51">
        <v>2.8807702697883659</v>
      </c>
      <c r="AN729" s="51">
        <v>2.9104313949666083</v>
      </c>
      <c r="AO729" s="51">
        <v>3.0501210567852817</v>
      </c>
      <c r="AP729" s="51">
        <v>3.0774683971963115</v>
      </c>
      <c r="AQ729" s="51">
        <v>3.0248087832777841</v>
      </c>
      <c r="AR729" s="67">
        <v>-0.05</v>
      </c>
      <c r="AS729" s="96"/>
      <c r="AT729" s="54">
        <v>3.0125465040750723</v>
      </c>
      <c r="AU729" s="54">
        <v>3.3205078672473798</v>
      </c>
      <c r="AV729" s="55">
        <v>3.0475247284051239</v>
      </c>
      <c r="AW729" s="55">
        <v>3.27050786724738</v>
      </c>
      <c r="AX729" s="56">
        <v>0.26254650407508251</v>
      </c>
      <c r="AY729" s="56">
        <v>-0.12949213275261018</v>
      </c>
      <c r="AZ729" s="56">
        <v>0.13305437132247233</v>
      </c>
      <c r="BA729" s="56">
        <v>0.39203863682769269</v>
      </c>
      <c r="BB729" s="61">
        <v>124</v>
      </c>
      <c r="BC729" s="57">
        <v>158</v>
      </c>
      <c r="BD729" s="57">
        <v>130</v>
      </c>
      <c r="BE729" s="57">
        <v>101</v>
      </c>
      <c r="BF729" s="95">
        <v>0.44702363671223022</v>
      </c>
      <c r="BG729" s="58">
        <v>0.38701462888053856</v>
      </c>
      <c r="BH729" s="58">
        <v>0.4356867695122793</v>
      </c>
      <c r="BI729" s="58">
        <v>0.4987329706902342</v>
      </c>
      <c r="BJ729" s="57">
        <v>117</v>
      </c>
      <c r="BK729" s="57">
        <v>158</v>
      </c>
      <c r="BL729" s="57">
        <v>129</v>
      </c>
      <c r="BM729" s="57">
        <v>100</v>
      </c>
      <c r="BN729" s="58">
        <v>0.46181402144211059</v>
      </c>
      <c r="BO729" s="58">
        <v>0.38795239018799454</v>
      </c>
      <c r="BP729" s="58">
        <v>0.43686192021697245</v>
      </c>
      <c r="BQ729" s="58">
        <v>0.49991344852456099</v>
      </c>
      <c r="BR729" s="36">
        <v>2.6</v>
      </c>
      <c r="BS729" s="36">
        <v>2.6</v>
      </c>
      <c r="BT729" s="36">
        <v>0.49412</v>
      </c>
      <c r="BU729" s="36">
        <v>0.57462999999999997</v>
      </c>
      <c r="BV729" s="36">
        <v>0.64421848023498196</v>
      </c>
      <c r="BW729" s="36">
        <v>0.68264999999999998</v>
      </c>
    </row>
    <row r="730" spans="1:75" ht="16.75" customHeight="1" x14ac:dyDescent="0.2">
      <c r="A730" t="s">
        <v>1019</v>
      </c>
      <c r="B730">
        <v>2025020334</v>
      </c>
      <c r="C730" s="35">
        <v>45982</v>
      </c>
      <c r="D730" s="45" t="s">
        <v>6</v>
      </c>
      <c r="E730" s="36" t="s">
        <v>7</v>
      </c>
      <c r="F730" s="45">
        <v>1</v>
      </c>
      <c r="G730" s="45">
        <v>0</v>
      </c>
      <c r="H730" s="36" t="s">
        <v>52</v>
      </c>
      <c r="I730" s="36" t="s">
        <v>324</v>
      </c>
      <c r="J730" s="46" t="s">
        <v>148</v>
      </c>
      <c r="K730" s="47">
        <v>3</v>
      </c>
      <c r="L730" s="48">
        <v>0.15</v>
      </c>
      <c r="M730" s="49">
        <v>0.1</v>
      </c>
      <c r="N730" s="36">
        <v>2.44999999999999</v>
      </c>
      <c r="O730" s="36">
        <v>3.2499999999999898</v>
      </c>
      <c r="P730" s="70">
        <v>2.44999999999999</v>
      </c>
      <c r="Q730" s="36">
        <v>3.2499999999999898</v>
      </c>
      <c r="R730" s="50">
        <v>2.6768420605944971</v>
      </c>
      <c r="S730" s="50">
        <v>3.378851897100041</v>
      </c>
      <c r="T730" s="50">
        <v>2.6768420605944971</v>
      </c>
      <c r="U730" s="50">
        <v>3.378851897100041</v>
      </c>
      <c r="V730" s="50">
        <v>1.04</v>
      </c>
      <c r="W730" s="50">
        <v>1.0074936850113505</v>
      </c>
      <c r="X730" s="50">
        <v>0.93207812785988053</v>
      </c>
      <c r="Y730" s="50">
        <v>0.98677539811719484</v>
      </c>
      <c r="Z730" s="50">
        <v>0.98</v>
      </c>
      <c r="AA730" s="51">
        <v>0.95</v>
      </c>
      <c r="AB730" s="51">
        <v>1.05</v>
      </c>
      <c r="AC730" s="51">
        <v>1</v>
      </c>
      <c r="AD730" s="51">
        <v>1</v>
      </c>
      <c r="AE730" s="51">
        <v>1</v>
      </c>
      <c r="AF730" s="51">
        <v>1</v>
      </c>
      <c r="AG730" s="52">
        <v>1</v>
      </c>
      <c r="AH730" s="52">
        <v>1</v>
      </c>
      <c r="AI730" s="53">
        <v>636</v>
      </c>
      <c r="AJ730" s="53">
        <v>561</v>
      </c>
      <c r="AK730" s="51">
        <v>2.7957389030964084</v>
      </c>
      <c r="AL730" s="51">
        <v>2.8</v>
      </c>
      <c r="AM730" s="51">
        <v>3.1130899730586705</v>
      </c>
      <c r="AN730" s="51">
        <v>3.1</v>
      </c>
      <c r="AO730" s="51">
        <v>3.1756243403528526</v>
      </c>
      <c r="AP730" s="51">
        <v>3.1959719181736306</v>
      </c>
      <c r="AQ730" s="51">
        <v>3.0508281735974969</v>
      </c>
      <c r="AR730" s="67">
        <v>0</v>
      </c>
      <c r="AS730" s="96"/>
      <c r="AT730" s="54">
        <v>2.5093113929237685</v>
      </c>
      <c r="AU730" s="54">
        <v>3.1293962319195825</v>
      </c>
      <c r="AV730" s="55">
        <v>2.5093113929237685</v>
      </c>
      <c r="AW730" s="55">
        <v>3.1440915010747927</v>
      </c>
      <c r="AX730" s="56">
        <v>5.9311392923778516E-2</v>
      </c>
      <c r="AY730" s="56">
        <v>-0.12060376808040729</v>
      </c>
      <c r="AZ730" s="56">
        <v>-6.1292375156628776E-2</v>
      </c>
      <c r="BA730" s="56">
        <v>0.17991516100418581</v>
      </c>
      <c r="BB730" s="61">
        <v>152</v>
      </c>
      <c r="BC730" s="57">
        <v>100</v>
      </c>
      <c r="BD730" s="57">
        <v>130</v>
      </c>
      <c r="BE730" s="57">
        <v>159</v>
      </c>
      <c r="BF730" s="95">
        <v>0.39703476634539236</v>
      </c>
      <c r="BG730" s="58">
        <v>0.49958083712131174</v>
      </c>
      <c r="BH730" s="58">
        <v>0.4355112919589873</v>
      </c>
      <c r="BI730" s="58">
        <v>0.38607852615466598</v>
      </c>
      <c r="BJ730" s="57">
        <v>153</v>
      </c>
      <c r="BK730" s="57">
        <v>-100</v>
      </c>
      <c r="BL730" s="57">
        <v>129</v>
      </c>
      <c r="BM730" s="57">
        <v>158</v>
      </c>
      <c r="BN730" s="58">
        <v>0.39470829080804098</v>
      </c>
      <c r="BO730" s="58">
        <v>0.50120070133774375</v>
      </c>
      <c r="BP730" s="58">
        <v>0.43711759086277913</v>
      </c>
      <c r="BQ730" s="58">
        <v>0.38735401452403972</v>
      </c>
      <c r="BR730" s="36">
        <v>2.6</v>
      </c>
      <c r="BS730" s="36">
        <v>2.65</v>
      </c>
      <c r="BT730" s="36">
        <v>0.48764999999999997</v>
      </c>
      <c r="BU730" s="36">
        <v>0.56157000000000001</v>
      </c>
      <c r="BV730" s="36">
        <v>0.63132511157828397</v>
      </c>
      <c r="BW730" s="36">
        <v>0.67205999999999999</v>
      </c>
    </row>
    <row r="731" spans="1:75" ht="16.75" customHeight="1" x14ac:dyDescent="0.2">
      <c r="A731" t="s">
        <v>1020</v>
      </c>
      <c r="B731">
        <v>2025020334</v>
      </c>
      <c r="C731" s="35">
        <v>45982</v>
      </c>
      <c r="D731" s="45" t="s">
        <v>9</v>
      </c>
      <c r="E731" s="36" t="s">
        <v>28</v>
      </c>
      <c r="F731" s="45">
        <v>0</v>
      </c>
      <c r="G731" s="45">
        <v>1</v>
      </c>
      <c r="H731" s="36" t="s">
        <v>53</v>
      </c>
      <c r="I731" s="36" t="s">
        <v>314</v>
      </c>
      <c r="J731" s="46" t="s">
        <v>167</v>
      </c>
      <c r="K731" s="47">
        <v>3</v>
      </c>
      <c r="L731" s="48">
        <v>0.15</v>
      </c>
      <c r="M731" s="49">
        <v>0.1</v>
      </c>
      <c r="N731" s="36">
        <v>3.2499999999999898</v>
      </c>
      <c r="O731" s="36">
        <v>2.44999999999999</v>
      </c>
      <c r="P731" s="70">
        <v>3.2499999999999898</v>
      </c>
      <c r="Q731" s="36">
        <v>2.44999999999999</v>
      </c>
      <c r="R731" s="50">
        <v>3.0294441262508314</v>
      </c>
      <c r="S731" s="50">
        <v>2.8464101410923339</v>
      </c>
      <c r="T731" s="50">
        <v>3.0294441262508314</v>
      </c>
      <c r="U731" s="50">
        <v>2.8464101410923339</v>
      </c>
      <c r="V731" s="50">
        <v>1</v>
      </c>
      <c r="W731" s="50">
        <v>1.0046958799928625</v>
      </c>
      <c r="X731" s="50">
        <v>1.0376966576862234</v>
      </c>
      <c r="Y731" s="50">
        <v>0.93191296769880283</v>
      </c>
      <c r="Z731" s="50">
        <v>0.96499999999999997</v>
      </c>
      <c r="AA731" s="51">
        <v>0.99</v>
      </c>
      <c r="AB731" s="51">
        <v>1.01</v>
      </c>
      <c r="AC731" s="51">
        <v>1</v>
      </c>
      <c r="AD731" s="51">
        <v>1</v>
      </c>
      <c r="AE731" s="51">
        <v>1</v>
      </c>
      <c r="AF731" s="51">
        <v>1</v>
      </c>
      <c r="AG731" s="52">
        <v>1</v>
      </c>
      <c r="AH731" s="52">
        <v>1</v>
      </c>
      <c r="AI731" s="53">
        <v>658</v>
      </c>
      <c r="AJ731" s="53">
        <v>564</v>
      </c>
      <c r="AK731" s="51">
        <v>2.9603261943515844</v>
      </c>
      <c r="AL731" s="51">
        <v>2.96</v>
      </c>
      <c r="AM731" s="51">
        <v>2.7962343835796415</v>
      </c>
      <c r="AN731" s="51">
        <v>2.8037607472065456</v>
      </c>
      <c r="AO731" s="51">
        <v>2.7286014173527535</v>
      </c>
      <c r="AP731" s="51">
        <v>2.7313290726729558</v>
      </c>
      <c r="AQ731" s="51">
        <v>2.6983661801543541</v>
      </c>
      <c r="AR731" s="67">
        <v>0</v>
      </c>
      <c r="AS731" s="96"/>
      <c r="AT731" s="54">
        <v>3.1293962319195825</v>
      </c>
      <c r="AU731" s="54">
        <v>2.5093113929237685</v>
      </c>
      <c r="AV731" s="55">
        <v>3.1440915010747927</v>
      </c>
      <c r="AW731" s="55">
        <v>2.5093113929237685</v>
      </c>
      <c r="AX731" s="56">
        <v>-0.12060376808040729</v>
      </c>
      <c r="AY731" s="56">
        <v>5.9311392923778516E-2</v>
      </c>
      <c r="AZ731" s="56">
        <v>-6.1292375156628776E-2</v>
      </c>
      <c r="BA731" s="56">
        <v>-0.17991516100418581</v>
      </c>
      <c r="BB731" s="61">
        <v>-152</v>
      </c>
      <c r="BC731" s="57">
        <v>-100</v>
      </c>
      <c r="BD731" s="57">
        <v>-130</v>
      </c>
      <c r="BE731" s="57">
        <v>-159</v>
      </c>
      <c r="BF731" s="95">
        <v>0.60296523365460764</v>
      </c>
      <c r="BG731" s="58">
        <v>0.50041916287868826</v>
      </c>
      <c r="BH731" s="58">
        <v>0.5644887080410127</v>
      </c>
      <c r="BI731" s="58">
        <v>0.61392147384533402</v>
      </c>
      <c r="BJ731" s="57">
        <v>-153</v>
      </c>
      <c r="BK731" s="57">
        <v>100</v>
      </c>
      <c r="BL731" s="57">
        <v>-129</v>
      </c>
      <c r="BM731" s="57">
        <v>-158</v>
      </c>
      <c r="BN731" s="58">
        <v>0.60529170919195896</v>
      </c>
      <c r="BO731" s="58">
        <v>0.49879929866225631</v>
      </c>
      <c r="BP731" s="58">
        <v>0.56288240913722087</v>
      </c>
      <c r="BQ731" s="58">
        <v>0.61264598547596028</v>
      </c>
      <c r="BR731" s="36">
        <v>2.6</v>
      </c>
      <c r="BS731" s="36">
        <v>2.7</v>
      </c>
      <c r="BT731" s="36">
        <v>0.47966999999999999</v>
      </c>
      <c r="BU731" s="36">
        <v>0.55725999999999998</v>
      </c>
      <c r="BV731" s="36">
        <v>0.62516547375978804</v>
      </c>
      <c r="BW731" s="36">
        <v>0.66588000000000003</v>
      </c>
    </row>
    <row r="732" spans="1:75" ht="16.75" customHeight="1" x14ac:dyDescent="0.2">
      <c r="A732" t="s">
        <v>1021</v>
      </c>
      <c r="B732">
        <v>2025020335</v>
      </c>
      <c r="C732" s="35">
        <v>45983</v>
      </c>
      <c r="D732" s="45" t="s">
        <v>6</v>
      </c>
      <c r="E732" s="36" t="s">
        <v>32</v>
      </c>
      <c r="F732" s="45">
        <v>1</v>
      </c>
      <c r="G732" s="45">
        <v>1</v>
      </c>
      <c r="H732" s="36" t="s">
        <v>46</v>
      </c>
      <c r="I732" s="36" t="s">
        <v>417</v>
      </c>
      <c r="J732" s="46" t="s">
        <v>227</v>
      </c>
      <c r="K732" s="47">
        <v>3</v>
      </c>
      <c r="L732" s="48">
        <v>0.15</v>
      </c>
      <c r="M732" s="49">
        <v>0.1</v>
      </c>
      <c r="N732" s="36">
        <v>3.0499999999999901</v>
      </c>
      <c r="O732" s="36">
        <v>3.19999999999999</v>
      </c>
      <c r="P732" s="70">
        <v>3.0499999999999901</v>
      </c>
      <c r="Q732" s="36">
        <v>3.19999999999999</v>
      </c>
      <c r="R732" s="50">
        <v>3.1508608931284714</v>
      </c>
      <c r="S732" s="50">
        <v>3.2183465642186473</v>
      </c>
      <c r="T732" s="50">
        <v>3.1508608931284714</v>
      </c>
      <c r="U732" s="50">
        <v>3.2183465642186473</v>
      </c>
      <c r="V732" s="50">
        <v>0.95</v>
      </c>
      <c r="W732" s="50">
        <v>0.95302926576458757</v>
      </c>
      <c r="X732" s="50">
        <v>1.0106442521476351</v>
      </c>
      <c r="Y732" s="50">
        <v>0.97186569916030674</v>
      </c>
      <c r="Z732" s="50">
        <v>0.99</v>
      </c>
      <c r="AA732" s="51">
        <v>0.98</v>
      </c>
      <c r="AB732" s="51">
        <v>1</v>
      </c>
      <c r="AC732" s="51">
        <v>1</v>
      </c>
      <c r="AD732" s="51">
        <v>1</v>
      </c>
      <c r="AE732" s="51">
        <v>1</v>
      </c>
      <c r="AF732" s="51">
        <v>1</v>
      </c>
      <c r="AG732" s="52">
        <v>1</v>
      </c>
      <c r="AH732" s="52">
        <v>1</v>
      </c>
      <c r="AI732" s="53">
        <v>638</v>
      </c>
      <c r="AJ732" s="53">
        <v>596</v>
      </c>
      <c r="AK732" s="51">
        <v>3.0443523259936418</v>
      </c>
      <c r="AL732" s="51">
        <v>3.0603286110638663</v>
      </c>
      <c r="AM732" s="51">
        <v>3.2505441049618926</v>
      </c>
      <c r="AN732" s="51">
        <v>3.2457144738504056</v>
      </c>
      <c r="AO732" s="51">
        <v>3.2367294864108711</v>
      </c>
      <c r="AP732" s="51">
        <v>3.2291445282357096</v>
      </c>
      <c r="AQ732" s="51">
        <v>3.2180386639122736</v>
      </c>
      <c r="AR732" s="67">
        <v>0</v>
      </c>
      <c r="AS732" s="96"/>
      <c r="AT732" s="54">
        <v>2.878783239044957</v>
      </c>
      <c r="AU732" s="54">
        <v>3.2284571410917851</v>
      </c>
      <c r="AV732" s="55">
        <v>2.878783239044957</v>
      </c>
      <c r="AW732" s="55">
        <v>3.2320139948642748</v>
      </c>
      <c r="AX732" s="56">
        <v>-0.17121676095503302</v>
      </c>
      <c r="AY732" s="56">
        <v>2.8457141091795091E-2</v>
      </c>
      <c r="AZ732" s="56">
        <v>-0.14275961986323793</v>
      </c>
      <c r="BA732" s="56">
        <v>-0.19967390204682811</v>
      </c>
      <c r="BB732" s="61">
        <v>127</v>
      </c>
      <c r="BC732" s="57">
        <v>-137</v>
      </c>
      <c r="BD732" s="57">
        <v>-110</v>
      </c>
      <c r="BE732" s="57">
        <v>116</v>
      </c>
      <c r="BF732" s="95">
        <v>0.44142063716728719</v>
      </c>
      <c r="BG732" s="58">
        <v>0.57796926435204432</v>
      </c>
      <c r="BH732" s="58">
        <v>0.5236276842356653</v>
      </c>
      <c r="BI732" s="58">
        <v>0.46389744378238362</v>
      </c>
      <c r="BJ732" s="57">
        <v>127</v>
      </c>
      <c r="BK732" s="57">
        <v>-137</v>
      </c>
      <c r="BL732" s="57">
        <v>-110</v>
      </c>
      <c r="BM732" s="57">
        <v>115</v>
      </c>
      <c r="BN732" s="58">
        <v>0.44094341653162239</v>
      </c>
      <c r="BO732" s="58">
        <v>0.5785439057485966</v>
      </c>
      <c r="BP732" s="58">
        <v>0.52427722605065563</v>
      </c>
      <c r="BQ732" s="58">
        <v>0.46447383087471861</v>
      </c>
      <c r="BR732" s="36">
        <v>2.6</v>
      </c>
      <c r="BS732" s="36">
        <v>2.75</v>
      </c>
      <c r="BT732" s="36">
        <v>0.46984999999999999</v>
      </c>
      <c r="BU732" s="36">
        <v>0.54613</v>
      </c>
      <c r="BV732" s="36">
        <v>0.61364300321355503</v>
      </c>
      <c r="BW732" s="36">
        <v>0.65615000000000001</v>
      </c>
    </row>
    <row r="733" spans="1:75" ht="16.75" customHeight="1" x14ac:dyDescent="0.2">
      <c r="A733" t="s">
        <v>1022</v>
      </c>
      <c r="B733">
        <v>2025020335</v>
      </c>
      <c r="C733" s="35">
        <v>45983</v>
      </c>
      <c r="D733" s="45" t="s">
        <v>9</v>
      </c>
      <c r="E733" s="36" t="s">
        <v>30</v>
      </c>
      <c r="F733" s="45">
        <v>1</v>
      </c>
      <c r="G733" s="45">
        <v>1</v>
      </c>
      <c r="H733" s="36" t="s">
        <v>47</v>
      </c>
      <c r="I733" s="36" t="s">
        <v>348</v>
      </c>
      <c r="J733" s="46" t="s">
        <v>162</v>
      </c>
      <c r="K733" s="47">
        <v>3</v>
      </c>
      <c r="L733" s="48">
        <v>0.15</v>
      </c>
      <c r="M733" s="49">
        <v>0.1</v>
      </c>
      <c r="N733" s="36">
        <v>3.19999999999999</v>
      </c>
      <c r="O733" s="36">
        <v>3.0499999999999901</v>
      </c>
      <c r="P733" s="70">
        <v>3.19999999999999</v>
      </c>
      <c r="Q733" s="36">
        <v>3.0499999999999901</v>
      </c>
      <c r="R733" s="50">
        <v>2.8434165402324489</v>
      </c>
      <c r="S733" s="50">
        <v>3.2020477726344372</v>
      </c>
      <c r="T733" s="50">
        <v>2.8434165402324489</v>
      </c>
      <c r="U733" s="50">
        <v>3.2020477726344372</v>
      </c>
      <c r="V733" s="50">
        <v>1.048</v>
      </c>
      <c r="W733" s="50">
        <v>1.0491546019013618</v>
      </c>
      <c r="X733" s="50">
        <v>1.0835147016539641</v>
      </c>
      <c r="Y733" s="50">
        <v>1.0147841086645473</v>
      </c>
      <c r="Z733" s="50">
        <v>1.0049999999999999</v>
      </c>
      <c r="AA733" s="51">
        <v>0.98499999999999999</v>
      </c>
      <c r="AB733" s="51">
        <v>1</v>
      </c>
      <c r="AC733" s="51">
        <v>1</v>
      </c>
      <c r="AD733" s="51">
        <v>1</v>
      </c>
      <c r="AE733" s="51">
        <v>1</v>
      </c>
      <c r="AF733" s="51">
        <v>1</v>
      </c>
      <c r="AG733" s="52">
        <v>1</v>
      </c>
      <c r="AH733" s="52">
        <v>1</v>
      </c>
      <c r="AI733" s="53">
        <v>643</v>
      </c>
      <c r="AJ733" s="53">
        <v>575</v>
      </c>
      <c r="AK733" s="51">
        <v>2.9155970974809202</v>
      </c>
      <c r="AL733" s="51">
        <v>2.9047700138936494</v>
      </c>
      <c r="AM733" s="51">
        <v>3.0319327564429051</v>
      </c>
      <c r="AN733" s="51">
        <v>3.0574500088716348</v>
      </c>
      <c r="AO733" s="51">
        <v>3.0404112720712964</v>
      </c>
      <c r="AP733" s="51">
        <v>3.0670582829852431</v>
      </c>
      <c r="AQ733" s="51">
        <v>3.0470924202251193</v>
      </c>
      <c r="AR733" s="67">
        <v>0</v>
      </c>
      <c r="AS733" s="96"/>
      <c r="AT733" s="54">
        <v>3.2284571410917851</v>
      </c>
      <c r="AU733" s="54">
        <v>2.878783239044957</v>
      </c>
      <c r="AV733" s="55">
        <v>3.2320139948642748</v>
      </c>
      <c r="AW733" s="55">
        <v>2.878783239044957</v>
      </c>
      <c r="AX733" s="56">
        <v>2.8457141091795091E-2</v>
      </c>
      <c r="AY733" s="56">
        <v>-0.17121676095503302</v>
      </c>
      <c r="AZ733" s="56">
        <v>-0.14275961986323793</v>
      </c>
      <c r="BA733" s="56">
        <v>0.19967390204682811</v>
      </c>
      <c r="BB733" s="61">
        <v>-127</v>
      </c>
      <c r="BC733" s="57">
        <v>137</v>
      </c>
      <c r="BD733" s="57">
        <v>110</v>
      </c>
      <c r="BE733" s="57">
        <v>-116</v>
      </c>
      <c r="BF733" s="95">
        <v>0.55857936283271281</v>
      </c>
      <c r="BG733" s="58">
        <v>0.42203073564795568</v>
      </c>
      <c r="BH733" s="58">
        <v>0.4763723157643347</v>
      </c>
      <c r="BI733" s="58">
        <v>0.53610255621761638</v>
      </c>
      <c r="BJ733" s="57">
        <v>-127</v>
      </c>
      <c r="BK733" s="57">
        <v>137</v>
      </c>
      <c r="BL733" s="57">
        <v>110</v>
      </c>
      <c r="BM733" s="57">
        <v>-115</v>
      </c>
      <c r="BN733" s="58">
        <v>0.55905658346837761</v>
      </c>
      <c r="BO733" s="58">
        <v>0.4214560942514034</v>
      </c>
      <c r="BP733" s="58">
        <v>0.47572277394934442</v>
      </c>
      <c r="BQ733" s="58">
        <v>0.53552616912528139</v>
      </c>
      <c r="BR733" s="36">
        <v>2.6</v>
      </c>
      <c r="BS733" s="36">
        <v>2.8</v>
      </c>
      <c r="BT733" s="36">
        <v>0.46149000000000001</v>
      </c>
      <c r="BU733" s="36">
        <v>0.53900000000000003</v>
      </c>
      <c r="BV733" s="36">
        <v>0.60495185077106095</v>
      </c>
      <c r="BW733" s="36">
        <v>0.64802000000000004</v>
      </c>
    </row>
    <row r="734" spans="1:75" ht="16.75" customHeight="1" x14ac:dyDescent="0.2">
      <c r="A734" t="s">
        <v>1023</v>
      </c>
      <c r="B734">
        <v>2025020336</v>
      </c>
      <c r="C734" s="35">
        <v>45983</v>
      </c>
      <c r="D734" s="45" t="s">
        <v>6</v>
      </c>
      <c r="E734" s="36" t="s">
        <v>12</v>
      </c>
      <c r="F734" s="45">
        <v>1</v>
      </c>
      <c r="G734" s="45">
        <v>1</v>
      </c>
      <c r="H734" s="36" t="s">
        <v>46</v>
      </c>
      <c r="I734" s="36" t="s">
        <v>419</v>
      </c>
      <c r="J734" s="46" t="s">
        <v>186</v>
      </c>
      <c r="K734" s="47">
        <v>3</v>
      </c>
      <c r="L734" s="48">
        <v>0.15</v>
      </c>
      <c r="M734" s="49">
        <v>0.1</v>
      </c>
      <c r="N734" s="36">
        <v>2.7999999999999901</v>
      </c>
      <c r="O734" s="36">
        <v>3.0499999999999901</v>
      </c>
      <c r="P734" s="70">
        <v>2.7999999999999901</v>
      </c>
      <c r="Q734" s="36">
        <v>3.0499999999999901</v>
      </c>
      <c r="R734" s="50">
        <v>2.7735510225468882</v>
      </c>
      <c r="S734" s="50">
        <v>2.9758039937545746</v>
      </c>
      <c r="T734" s="50">
        <v>2.7735510225468882</v>
      </c>
      <c r="U734" s="50">
        <v>2.9758039937545746</v>
      </c>
      <c r="V734" s="50">
        <v>0.95</v>
      </c>
      <c r="W734" s="50">
        <v>0.95302926576458757</v>
      </c>
      <c r="X734" s="50">
        <v>1.0647754523363404</v>
      </c>
      <c r="Y734" s="50">
        <v>0.99179016342132531</v>
      </c>
      <c r="Z734" s="50">
        <v>0.98499999999999999</v>
      </c>
      <c r="AA734" s="51">
        <v>1</v>
      </c>
      <c r="AB734" s="51">
        <v>1</v>
      </c>
      <c r="AC734" s="51">
        <v>1</v>
      </c>
      <c r="AD734" s="51">
        <v>1</v>
      </c>
      <c r="AE734" s="51">
        <v>1</v>
      </c>
      <c r="AF734" s="51">
        <v>1</v>
      </c>
      <c r="AG734" s="52">
        <v>1</v>
      </c>
      <c r="AH734" s="52">
        <v>1</v>
      </c>
      <c r="AI734" s="53">
        <v>644</v>
      </c>
      <c r="AJ734" s="53">
        <v>576</v>
      </c>
      <c r="AK734" s="51">
        <v>2.8325614222964748</v>
      </c>
      <c r="AL734" s="51">
        <v>2.8237098623340366</v>
      </c>
      <c r="AM734" s="51">
        <v>3.0904451009740268</v>
      </c>
      <c r="AN734" s="51">
        <v>3.073248934891109</v>
      </c>
      <c r="AO734" s="51">
        <v>3.0085452853184931</v>
      </c>
      <c r="AP734" s="51">
        <v>2.9969385325979574</v>
      </c>
      <c r="AQ734" s="51">
        <v>3.0440884244594164</v>
      </c>
      <c r="AR734" s="67">
        <v>-0.03</v>
      </c>
      <c r="AS734" s="96"/>
      <c r="AT734" s="54">
        <v>2.8204837913638983</v>
      </c>
      <c r="AU734" s="54">
        <v>3.1940136098498209</v>
      </c>
      <c r="AV734" s="55">
        <v>2.8504837913638981</v>
      </c>
      <c r="AW734" s="55">
        <v>3.1674994649355717</v>
      </c>
      <c r="AX734" s="56">
        <v>2.048379136390821E-2</v>
      </c>
      <c r="AY734" s="56">
        <v>0.1440136098498308</v>
      </c>
      <c r="AZ734" s="56">
        <v>0.16449740121373901</v>
      </c>
      <c r="BA734" s="56">
        <v>-0.12352981848592259</v>
      </c>
      <c r="BB734" s="61">
        <v>128</v>
      </c>
      <c r="BC734" s="57">
        <v>-129</v>
      </c>
      <c r="BD734" s="57">
        <v>-103</v>
      </c>
      <c r="BE734" s="57">
        <v>123</v>
      </c>
      <c r="BF734" s="95">
        <v>0.43923097502163089</v>
      </c>
      <c r="BG734" s="58">
        <v>0.56273542158180201</v>
      </c>
      <c r="BH734" s="58">
        <v>0.50621844702478191</v>
      </c>
      <c r="BI734" s="58">
        <v>0.448279354793514</v>
      </c>
      <c r="BJ734" s="57">
        <v>124</v>
      </c>
      <c r="BK734" s="57">
        <v>-130</v>
      </c>
      <c r="BL734" s="57">
        <v>-103</v>
      </c>
      <c r="BM734" s="57">
        <v>122</v>
      </c>
      <c r="BN734" s="58">
        <v>0.4471574997394811</v>
      </c>
      <c r="BO734" s="58">
        <v>0.56431711167737453</v>
      </c>
      <c r="BP734" s="58">
        <v>0.50807194767880315</v>
      </c>
      <c r="BQ734" s="58">
        <v>0.44998147409712264</v>
      </c>
      <c r="BR734" s="36">
        <v>2.6</v>
      </c>
      <c r="BS734" s="36">
        <v>2.85</v>
      </c>
      <c r="BT734" s="36">
        <v>0.45533000000000001</v>
      </c>
      <c r="BU734" s="36">
        <v>0.52919000000000005</v>
      </c>
      <c r="BV734" s="36">
        <v>0.59582732840929498</v>
      </c>
      <c r="BW734" s="36">
        <v>0.64102999999999999</v>
      </c>
    </row>
    <row r="735" spans="1:75" ht="16.75" customHeight="1" x14ac:dyDescent="0.2">
      <c r="A735" t="s">
        <v>1024</v>
      </c>
      <c r="B735">
        <v>2025020336</v>
      </c>
      <c r="C735" s="35">
        <v>45983</v>
      </c>
      <c r="D735" s="45" t="s">
        <v>9</v>
      </c>
      <c r="E735" s="36" t="s">
        <v>37</v>
      </c>
      <c r="F735" s="45">
        <v>1</v>
      </c>
      <c r="G735" s="45">
        <v>1</v>
      </c>
      <c r="H735" s="36" t="s">
        <v>47</v>
      </c>
      <c r="I735" s="36" t="s">
        <v>352</v>
      </c>
      <c r="J735" s="46" t="s">
        <v>175</v>
      </c>
      <c r="K735" s="47">
        <v>3</v>
      </c>
      <c r="L735" s="48">
        <v>0.15</v>
      </c>
      <c r="M735" s="49">
        <v>0.1</v>
      </c>
      <c r="N735" s="36">
        <v>3.0499999999999901</v>
      </c>
      <c r="O735" s="36">
        <v>2.7999999999999901</v>
      </c>
      <c r="P735" s="70">
        <v>3.0499999999999901</v>
      </c>
      <c r="Q735" s="36">
        <v>2.7999999999999901</v>
      </c>
      <c r="R735" s="50">
        <v>2.8649981146846648</v>
      </c>
      <c r="S735" s="50">
        <v>3.159057146910679</v>
      </c>
      <c r="T735" s="50">
        <v>2.8649981146846648</v>
      </c>
      <c r="U735" s="50">
        <v>3.159057146910679</v>
      </c>
      <c r="V735" s="50">
        <v>1.048</v>
      </c>
      <c r="W735" s="50">
        <v>1.0491546019013618</v>
      </c>
      <c r="X735" s="50">
        <v>1.0301483669913423</v>
      </c>
      <c r="Y735" s="50">
        <v>0.94418714076549159</v>
      </c>
      <c r="Z735" s="50">
        <v>0.98499999999999999</v>
      </c>
      <c r="AA735" s="51">
        <v>1</v>
      </c>
      <c r="AB735" s="51">
        <v>1.01</v>
      </c>
      <c r="AC735" s="51">
        <v>1</v>
      </c>
      <c r="AD735" s="51">
        <v>1</v>
      </c>
      <c r="AE735" s="51">
        <v>1</v>
      </c>
      <c r="AF735" s="51">
        <v>1</v>
      </c>
      <c r="AG735" s="52">
        <v>1</v>
      </c>
      <c r="AH735" s="52">
        <v>1</v>
      </c>
      <c r="AI735" s="53">
        <v>642</v>
      </c>
      <c r="AJ735" s="53">
        <v>600</v>
      </c>
      <c r="AK735" s="51">
        <v>2.9753704902639759</v>
      </c>
      <c r="AL735" s="51">
        <v>2.9588146339270791</v>
      </c>
      <c r="AM735" s="51">
        <v>3.1943263570090212</v>
      </c>
      <c r="AN735" s="51">
        <v>3.1890359754942699</v>
      </c>
      <c r="AO735" s="51">
        <v>3.1084560815858655</v>
      </c>
      <c r="AP735" s="51">
        <v>3.1089383628040386</v>
      </c>
      <c r="AQ735" s="51">
        <v>3.1464114616538859</v>
      </c>
      <c r="AR735" s="67">
        <v>0.03</v>
      </c>
      <c r="AS735" s="96"/>
      <c r="AT735" s="54">
        <v>3.1940136098498209</v>
      </c>
      <c r="AU735" s="54">
        <v>2.8204837913638983</v>
      </c>
      <c r="AV735" s="55">
        <v>3.1674994649355717</v>
      </c>
      <c r="AW735" s="55">
        <v>2.8504837913638981</v>
      </c>
      <c r="AX735" s="56">
        <v>0.1440136098498308</v>
      </c>
      <c r="AY735" s="56">
        <v>2.048379136390821E-2</v>
      </c>
      <c r="AZ735" s="56">
        <v>0.16449740121373901</v>
      </c>
      <c r="BA735" s="56">
        <v>0.12352981848592259</v>
      </c>
      <c r="BB735" s="61">
        <v>-128</v>
      </c>
      <c r="BC735" s="57">
        <v>129</v>
      </c>
      <c r="BD735" s="57">
        <v>103</v>
      </c>
      <c r="BE735" s="57">
        <v>-123</v>
      </c>
      <c r="BF735" s="95">
        <v>0.56076902497836911</v>
      </c>
      <c r="BG735" s="58">
        <v>0.43726457841819799</v>
      </c>
      <c r="BH735" s="58">
        <v>0.49378155297521809</v>
      </c>
      <c r="BI735" s="58">
        <v>0.551720645206486</v>
      </c>
      <c r="BJ735" s="57">
        <v>-124</v>
      </c>
      <c r="BK735" s="57">
        <v>130</v>
      </c>
      <c r="BL735" s="57">
        <v>103</v>
      </c>
      <c r="BM735" s="57">
        <v>-122</v>
      </c>
      <c r="BN735" s="58">
        <v>0.55284250026051884</v>
      </c>
      <c r="BO735" s="58">
        <v>0.43568288832262547</v>
      </c>
      <c r="BP735" s="58">
        <v>0.4919280523211968</v>
      </c>
      <c r="BQ735" s="58">
        <v>0.55001852590287736</v>
      </c>
      <c r="BR735" s="36">
        <v>2.6</v>
      </c>
      <c r="BS735" s="36">
        <v>2.9</v>
      </c>
      <c r="BT735" s="36">
        <v>0.44611000000000001</v>
      </c>
      <c r="BU735" s="36">
        <v>0.52354999999999996</v>
      </c>
      <c r="BV735" s="36">
        <v>0.58925817960809901</v>
      </c>
      <c r="BW735" s="36">
        <v>0.63505999999999996</v>
      </c>
    </row>
    <row r="736" spans="1:75" ht="16.75" customHeight="1" x14ac:dyDescent="0.2">
      <c r="A736" t="s">
        <v>1025</v>
      </c>
      <c r="B736">
        <v>2025020338</v>
      </c>
      <c r="C736" s="35">
        <v>45983</v>
      </c>
      <c r="D736" s="45" t="s">
        <v>6</v>
      </c>
      <c r="E736" s="36" t="s">
        <v>17</v>
      </c>
      <c r="F736" s="45">
        <v>1</v>
      </c>
      <c r="G736" s="45">
        <v>1</v>
      </c>
      <c r="H736" s="36" t="s">
        <v>46</v>
      </c>
      <c r="I736" s="36" t="s">
        <v>429</v>
      </c>
      <c r="J736" s="46" t="s">
        <v>163</v>
      </c>
      <c r="K736" s="47">
        <v>3</v>
      </c>
      <c r="L736" s="48">
        <v>0.15</v>
      </c>
      <c r="M736" s="49">
        <v>0.1</v>
      </c>
      <c r="N736" s="36">
        <v>2.7999999999999901</v>
      </c>
      <c r="O736" s="36">
        <v>2.9999999999999898</v>
      </c>
      <c r="P736" s="70">
        <v>2.7999999999999901</v>
      </c>
      <c r="Q736" s="36">
        <v>2.9999999999999898</v>
      </c>
      <c r="R736" s="50">
        <v>3.1762743785437166</v>
      </c>
      <c r="S736" s="50">
        <v>2.9769362716750929</v>
      </c>
      <c r="T736" s="50">
        <v>3.1762743785437166</v>
      </c>
      <c r="U736" s="50">
        <v>2.9769362716750929</v>
      </c>
      <c r="V736" s="50">
        <v>0.95</v>
      </c>
      <c r="W736" s="50">
        <v>0.95302926576458757</v>
      </c>
      <c r="X736" s="50">
        <v>0.92065598441841734</v>
      </c>
      <c r="Y736" s="50">
        <v>0.99003593167209025</v>
      </c>
      <c r="Z736" s="50">
        <v>0.98</v>
      </c>
      <c r="AA736" s="51">
        <v>0.99</v>
      </c>
      <c r="AB736" s="51">
        <v>1.02</v>
      </c>
      <c r="AC736" s="51">
        <v>1</v>
      </c>
      <c r="AD736" s="51">
        <v>1</v>
      </c>
      <c r="AE736" s="51">
        <v>1</v>
      </c>
      <c r="AF736" s="51">
        <v>1</v>
      </c>
      <c r="AG736" s="52">
        <v>1</v>
      </c>
      <c r="AH736" s="52">
        <v>1</v>
      </c>
      <c r="AI736" s="53">
        <v>648</v>
      </c>
      <c r="AJ736" s="53">
        <v>588</v>
      </c>
      <c r="AK736" s="51">
        <v>3.1244233502601535</v>
      </c>
      <c r="AL736" s="51">
        <v>3.1322010045026878</v>
      </c>
      <c r="AM736" s="51">
        <v>3.0360833283457422</v>
      </c>
      <c r="AN736" s="51">
        <v>3.0272112698451448</v>
      </c>
      <c r="AO736" s="51">
        <v>2.8429298288014775</v>
      </c>
      <c r="AP736" s="51">
        <v>2.8540999864174945</v>
      </c>
      <c r="AQ736" s="51">
        <v>2.9753616617788272</v>
      </c>
      <c r="AR736" s="67">
        <v>0</v>
      </c>
      <c r="AS736" s="96"/>
      <c r="AT736" s="54">
        <v>2.7180813924908471</v>
      </c>
      <c r="AU736" s="54">
        <v>3.1173629435874961</v>
      </c>
      <c r="AV736" s="55">
        <v>2.7180813924908471</v>
      </c>
      <c r="AW736" s="55">
        <v>3.1207974027305303</v>
      </c>
      <c r="AX736" s="56">
        <v>-8.1918607509142927E-2</v>
      </c>
      <c r="AY736" s="56">
        <v>0.11736294358750632</v>
      </c>
      <c r="AZ736" s="56">
        <v>3.5444336078363392E-2</v>
      </c>
      <c r="BA736" s="56">
        <v>-0.19928155109664925</v>
      </c>
      <c r="BB736" s="61">
        <v>131</v>
      </c>
      <c r="BC736" s="57">
        <v>-116</v>
      </c>
      <c r="BD736" s="57">
        <v>110</v>
      </c>
      <c r="BE736" s="57">
        <v>137</v>
      </c>
      <c r="BF736" s="95">
        <v>0.4331666637030383</v>
      </c>
      <c r="BG736" s="58">
        <v>0.53597622965314629</v>
      </c>
      <c r="BH736" s="58">
        <v>0.47671878837813186</v>
      </c>
      <c r="BI736" s="58">
        <v>0.42273444939833005</v>
      </c>
      <c r="BJ736" s="57">
        <v>131</v>
      </c>
      <c r="BK736" s="57">
        <v>-116</v>
      </c>
      <c r="BL736" s="57">
        <v>109</v>
      </c>
      <c r="BM736" s="57">
        <v>136</v>
      </c>
      <c r="BN736" s="58">
        <v>0.43250707742608552</v>
      </c>
      <c r="BO736" s="58">
        <v>0.53658992517709314</v>
      </c>
      <c r="BP736" s="58">
        <v>0.47736181729613114</v>
      </c>
      <c r="BQ736" s="58">
        <v>0.4232646484262389</v>
      </c>
      <c r="BR736" s="36">
        <v>2.6</v>
      </c>
      <c r="BS736" s="36">
        <v>2.95</v>
      </c>
      <c r="BT736" s="36">
        <v>0.44158999999999998</v>
      </c>
      <c r="BU736" s="36">
        <v>0.51288999999999996</v>
      </c>
      <c r="BV736" s="36">
        <v>0.57777402275543499</v>
      </c>
      <c r="BW736" s="36">
        <v>0.62519000000000002</v>
      </c>
    </row>
    <row r="737" spans="1:75" ht="16.75" customHeight="1" x14ac:dyDescent="0.2">
      <c r="A737" t="s">
        <v>1026</v>
      </c>
      <c r="B737">
        <v>2025020338</v>
      </c>
      <c r="C737" s="35">
        <v>45983</v>
      </c>
      <c r="D737" s="45" t="s">
        <v>9</v>
      </c>
      <c r="E737" s="36" t="s">
        <v>10</v>
      </c>
      <c r="F737" s="45">
        <v>1</v>
      </c>
      <c r="G737" s="45">
        <v>1</v>
      </c>
      <c r="H737" s="36" t="s">
        <v>47</v>
      </c>
      <c r="I737" s="36" t="s">
        <v>340</v>
      </c>
      <c r="J737" s="46" t="s">
        <v>165</v>
      </c>
      <c r="K737" s="47">
        <v>3</v>
      </c>
      <c r="L737" s="48">
        <v>0.15</v>
      </c>
      <c r="M737" s="49">
        <v>0.1</v>
      </c>
      <c r="N737" s="36">
        <v>2.9999999999999898</v>
      </c>
      <c r="O737" s="36">
        <v>2.7999999999999901</v>
      </c>
      <c r="P737" s="70">
        <v>2.9999999999999898</v>
      </c>
      <c r="Q737" s="36">
        <v>2.7999999999999901</v>
      </c>
      <c r="R737" s="50">
        <v>2.8265917369324258</v>
      </c>
      <c r="S737" s="50">
        <v>2.8928888588091843</v>
      </c>
      <c r="T737" s="50">
        <v>2.8265917369324258</v>
      </c>
      <c r="U737" s="50">
        <v>2.8928888588091843</v>
      </c>
      <c r="V737" s="50">
        <v>1.048</v>
      </c>
      <c r="W737" s="50">
        <v>1.0491546019013618</v>
      </c>
      <c r="X737" s="50">
        <v>1.0120277761152474</v>
      </c>
      <c r="Y737" s="50">
        <v>1.0414744500867179</v>
      </c>
      <c r="Z737" s="50">
        <v>0.98499999999999999</v>
      </c>
      <c r="AA737" s="51">
        <v>0.99</v>
      </c>
      <c r="AB737" s="51">
        <v>1.02</v>
      </c>
      <c r="AC737" s="51">
        <v>1</v>
      </c>
      <c r="AD737" s="51">
        <v>1</v>
      </c>
      <c r="AE737" s="51">
        <v>1</v>
      </c>
      <c r="AF737" s="51">
        <v>1</v>
      </c>
      <c r="AG737" s="52">
        <v>1</v>
      </c>
      <c r="AH737" s="52">
        <v>1</v>
      </c>
      <c r="AI737" s="53">
        <v>641</v>
      </c>
      <c r="AJ737" s="53">
        <v>599</v>
      </c>
      <c r="AK737" s="51">
        <v>2.9701077950162706</v>
      </c>
      <c r="AL737" s="51">
        <v>2.9485803863036941</v>
      </c>
      <c r="AM737" s="51">
        <v>2.7619679532552519</v>
      </c>
      <c r="AN737" s="51">
        <v>2.7816060890883421</v>
      </c>
      <c r="AO737" s="51">
        <v>2.6813845795726912</v>
      </c>
      <c r="AP737" s="51">
        <v>2.7066012215258444</v>
      </c>
      <c r="AQ737" s="51">
        <v>2.7205384339564231</v>
      </c>
      <c r="AR737" s="67">
        <v>0</v>
      </c>
      <c r="AS737" s="96"/>
      <c r="AT737" s="54">
        <v>3.1173629435874961</v>
      </c>
      <c r="AU737" s="54">
        <v>2.7180813924908471</v>
      </c>
      <c r="AV737" s="55">
        <v>3.1207974027305303</v>
      </c>
      <c r="AW737" s="55">
        <v>2.7180813924908471</v>
      </c>
      <c r="AX737" s="56">
        <v>0.11736294358750632</v>
      </c>
      <c r="AY737" s="56">
        <v>-8.1918607509142927E-2</v>
      </c>
      <c r="AZ737" s="56">
        <v>3.5444336078363392E-2</v>
      </c>
      <c r="BA737" s="56">
        <v>0.19928155109664925</v>
      </c>
      <c r="BB737" s="61">
        <v>-131</v>
      </c>
      <c r="BC737" s="57">
        <v>116</v>
      </c>
      <c r="BD737" s="57">
        <v>-110</v>
      </c>
      <c r="BE737" s="57">
        <v>-137</v>
      </c>
      <c r="BF737" s="95">
        <v>0.56683333629696175</v>
      </c>
      <c r="BG737" s="58">
        <v>0.46402377034685377</v>
      </c>
      <c r="BH737" s="58">
        <v>0.52328121162186814</v>
      </c>
      <c r="BI737" s="58">
        <v>0.57726555060166995</v>
      </c>
      <c r="BJ737" s="57">
        <v>-131</v>
      </c>
      <c r="BK737" s="57">
        <v>116</v>
      </c>
      <c r="BL737" s="57">
        <v>-109</v>
      </c>
      <c r="BM737" s="57">
        <v>-136</v>
      </c>
      <c r="BN737" s="58">
        <v>0.56749292257391448</v>
      </c>
      <c r="BO737" s="58">
        <v>0.46341007482290686</v>
      </c>
      <c r="BP737" s="58">
        <v>0.52263818270386886</v>
      </c>
      <c r="BQ737" s="58">
        <v>0.5767353515737611</v>
      </c>
      <c r="BR737" s="36">
        <v>2.6</v>
      </c>
      <c r="BS737" s="36">
        <v>3</v>
      </c>
      <c r="BT737" s="36">
        <v>0.42970999999999998</v>
      </c>
      <c r="BU737" s="36">
        <v>0.50632999999999995</v>
      </c>
      <c r="BV737" s="36">
        <v>0.57120133569486597</v>
      </c>
      <c r="BW737" s="36">
        <v>0.61990000000000001</v>
      </c>
    </row>
    <row r="738" spans="1:75" ht="16.75" customHeight="1" x14ac:dyDescent="0.2">
      <c r="A738" t="s">
        <v>1027</v>
      </c>
      <c r="B738">
        <v>2025020339</v>
      </c>
      <c r="C738" s="35">
        <v>45983</v>
      </c>
      <c r="D738" s="45" t="s">
        <v>6</v>
      </c>
      <c r="E738" s="36" t="s">
        <v>4</v>
      </c>
      <c r="F738" s="45">
        <v>1</v>
      </c>
      <c r="G738" s="45">
        <v>1</v>
      </c>
      <c r="H738" s="36" t="s">
        <v>46</v>
      </c>
      <c r="I738" s="36" t="s">
        <v>415</v>
      </c>
      <c r="J738" s="46" t="s">
        <v>174</v>
      </c>
      <c r="K738" s="47">
        <v>3</v>
      </c>
      <c r="L738" s="48">
        <v>0.15</v>
      </c>
      <c r="M738" s="49">
        <v>0.1</v>
      </c>
      <c r="N738" s="36">
        <v>2.7499999999999898</v>
      </c>
      <c r="O738" s="36">
        <v>2.7499999999999898</v>
      </c>
      <c r="P738" s="70">
        <v>2.7499999999999898</v>
      </c>
      <c r="Q738" s="36">
        <v>2.7499999999999898</v>
      </c>
      <c r="R738" s="50">
        <v>2.8868363446155851</v>
      </c>
      <c r="S738" s="50">
        <v>2.9688186186743577</v>
      </c>
      <c r="T738" s="50">
        <v>2.8868363446155851</v>
      </c>
      <c r="U738" s="50">
        <v>2.9688186186743577</v>
      </c>
      <c r="V738" s="50">
        <v>0.95</v>
      </c>
      <c r="W738" s="50">
        <v>0.95302926576458757</v>
      </c>
      <c r="X738" s="50">
        <v>1.0096459271085221</v>
      </c>
      <c r="Y738" s="50">
        <v>0.89181412025348283</v>
      </c>
      <c r="Z738" s="50">
        <v>0.99</v>
      </c>
      <c r="AA738" s="51">
        <v>0.96499999999999997</v>
      </c>
      <c r="AB738" s="51">
        <v>1.01</v>
      </c>
      <c r="AC738" s="51">
        <v>1</v>
      </c>
      <c r="AD738" s="51">
        <v>1</v>
      </c>
      <c r="AE738" s="51">
        <v>1</v>
      </c>
      <c r="AF738" s="51">
        <v>1</v>
      </c>
      <c r="AG738" s="52">
        <v>1</v>
      </c>
      <c r="AH738" s="52">
        <v>1</v>
      </c>
      <c r="AI738" s="53">
        <v>640</v>
      </c>
      <c r="AJ738" s="53">
        <v>598</v>
      </c>
      <c r="AK738" s="51">
        <v>3.0128068754872319</v>
      </c>
      <c r="AL738" s="51">
        <v>2.9939112958564849</v>
      </c>
      <c r="AM738" s="51">
        <v>2.9490209663425087</v>
      </c>
      <c r="AN738" s="51">
        <v>2.9519906141922858</v>
      </c>
      <c r="AO738" s="51">
        <v>2.90596957096963</v>
      </c>
      <c r="AP738" s="51">
        <v>2.9109437001973277</v>
      </c>
      <c r="AQ738" s="51">
        <v>2.9195307566790833</v>
      </c>
      <c r="AR738" s="67">
        <v>0.05</v>
      </c>
      <c r="AS738" s="96"/>
      <c r="AT738" s="54">
        <v>2.8107463374584714</v>
      </c>
      <c r="AU738" s="54">
        <v>2.705941886814939</v>
      </c>
      <c r="AV738" s="55">
        <v>2.7607463374584715</v>
      </c>
      <c r="AW738" s="55">
        <v>2.7589781613784496</v>
      </c>
      <c r="AX738" s="56">
        <v>6.074633745848157E-2</v>
      </c>
      <c r="AY738" s="56">
        <v>-4.4058113185050818E-2</v>
      </c>
      <c r="AZ738" s="56">
        <v>1.6688224273430752E-2</v>
      </c>
      <c r="BA738" s="56">
        <v>0.10480445064353239</v>
      </c>
      <c r="BB738" s="61">
        <v>-110</v>
      </c>
      <c r="BC738" s="57">
        <v>107</v>
      </c>
      <c r="BD738" s="57">
        <v>140</v>
      </c>
      <c r="BE738" s="57">
        <v>170</v>
      </c>
      <c r="BF738" s="95">
        <v>0.52316089625865636</v>
      </c>
      <c r="BG738" s="58">
        <v>0.48261608590850524</v>
      </c>
      <c r="BH738" s="58">
        <v>0.41731203150148821</v>
      </c>
      <c r="BI738" s="58">
        <v>0.37053645245871347</v>
      </c>
      <c r="BJ738" s="57">
        <v>-102</v>
      </c>
      <c r="BK738" s="57">
        <v>108</v>
      </c>
      <c r="BL738" s="57">
        <v>140</v>
      </c>
      <c r="BM738" s="57">
        <v>171</v>
      </c>
      <c r="BN738" s="58">
        <v>0.50574678750272239</v>
      </c>
      <c r="BO738" s="58">
        <v>0.48145192150279481</v>
      </c>
      <c r="BP738" s="58">
        <v>0.41580250381974682</v>
      </c>
      <c r="BQ738" s="58">
        <v>0.36907508517886312</v>
      </c>
      <c r="BR738" s="36">
        <v>2.6</v>
      </c>
      <c r="BS738" s="36">
        <v>3.05</v>
      </c>
      <c r="BT738" s="36">
        <v>0.42584</v>
      </c>
      <c r="BU738" s="36">
        <v>0.49603999999999998</v>
      </c>
      <c r="BV738" s="36">
        <v>0.55946043490029695</v>
      </c>
      <c r="BW738" s="36">
        <v>0.60940000000000005</v>
      </c>
    </row>
    <row r="739" spans="1:75" ht="16.75" customHeight="1" x14ac:dyDescent="0.2">
      <c r="A739" t="s">
        <v>1028</v>
      </c>
      <c r="B739">
        <v>2025020339</v>
      </c>
      <c r="C739" s="35">
        <v>45983</v>
      </c>
      <c r="D739" s="45" t="s">
        <v>9</v>
      </c>
      <c r="E739" s="36" t="s">
        <v>43</v>
      </c>
      <c r="F739" s="45">
        <v>1</v>
      </c>
      <c r="G739" s="45">
        <v>1</v>
      </c>
      <c r="H739" s="36" t="s">
        <v>47</v>
      </c>
      <c r="I739" s="36" t="s">
        <v>413</v>
      </c>
      <c r="J739" s="46" t="s">
        <v>180</v>
      </c>
      <c r="K739" s="47">
        <v>3</v>
      </c>
      <c r="L739" s="48">
        <v>0.15</v>
      </c>
      <c r="M739" s="49">
        <v>0.1</v>
      </c>
      <c r="N739" s="36">
        <v>2.7499999999999898</v>
      </c>
      <c r="O739" s="36">
        <v>2.7499999999999898</v>
      </c>
      <c r="P739" s="70">
        <v>2.7499999999999898</v>
      </c>
      <c r="Q739" s="36">
        <v>2.7499999999999898</v>
      </c>
      <c r="R739" s="50">
        <v>2.6667360383944629</v>
      </c>
      <c r="S739" s="50">
        <v>3.0075572954471683</v>
      </c>
      <c r="T739" s="50">
        <v>2.6667360383944629</v>
      </c>
      <c r="U739" s="50">
        <v>3.0075572954471683</v>
      </c>
      <c r="V739" s="50">
        <v>1.048</v>
      </c>
      <c r="W739" s="50">
        <v>1.0491546019013618</v>
      </c>
      <c r="X739" s="50">
        <v>0.98300698878083625</v>
      </c>
      <c r="Y739" s="50">
        <v>1.004268958495744</v>
      </c>
      <c r="Z739" s="50">
        <v>0.99</v>
      </c>
      <c r="AA739" s="51">
        <v>1</v>
      </c>
      <c r="AB739" s="51">
        <v>1</v>
      </c>
      <c r="AC739" s="51">
        <v>1</v>
      </c>
      <c r="AD739" s="51">
        <v>1</v>
      </c>
      <c r="AE739" s="51">
        <v>1</v>
      </c>
      <c r="AF739" s="51">
        <v>1</v>
      </c>
      <c r="AG739" s="52">
        <v>1</v>
      </c>
      <c r="AH739" s="52">
        <v>1</v>
      </c>
      <c r="AI739" s="53">
        <v>645</v>
      </c>
      <c r="AJ739" s="53">
        <v>603</v>
      </c>
      <c r="AK739" s="51">
        <v>2.6754423607604485</v>
      </c>
      <c r="AL739" s="51">
        <v>2.6741364124055504</v>
      </c>
      <c r="AM739" s="51">
        <v>3.028937781325566</v>
      </c>
      <c r="AN739" s="51">
        <v>3.0257307084438061</v>
      </c>
      <c r="AO739" s="51">
        <v>3.0619748034660317</v>
      </c>
      <c r="AP739" s="51">
        <v>3.0493008413200315</v>
      </c>
      <c r="AQ739" s="51">
        <v>2.9986484035123104</v>
      </c>
      <c r="AR739" s="67">
        <v>-0.05</v>
      </c>
      <c r="AS739" s="96"/>
      <c r="AT739" s="54">
        <v>2.705941886814939</v>
      </c>
      <c r="AU739" s="54">
        <v>2.8107463374584714</v>
      </c>
      <c r="AV739" s="55">
        <v>2.7589781613784496</v>
      </c>
      <c r="AW739" s="55">
        <v>2.7607463374584715</v>
      </c>
      <c r="AX739" s="56">
        <v>-4.4058113185050818E-2</v>
      </c>
      <c r="AY739" s="56">
        <v>6.074633745848157E-2</v>
      </c>
      <c r="AZ739" s="56">
        <v>1.6688224273430752E-2</v>
      </c>
      <c r="BA739" s="56">
        <v>-0.10480445064353239</v>
      </c>
      <c r="BB739" s="61">
        <v>110</v>
      </c>
      <c r="BC739" s="57">
        <v>-107</v>
      </c>
      <c r="BD739" s="57">
        <v>-140</v>
      </c>
      <c r="BE739" s="57">
        <v>-170</v>
      </c>
      <c r="BF739" s="95">
        <v>0.47683910374134364</v>
      </c>
      <c r="BG739" s="58">
        <v>0.51738391409149476</v>
      </c>
      <c r="BH739" s="58">
        <v>0.58268796849851179</v>
      </c>
      <c r="BI739" s="58">
        <v>0.62946354754128653</v>
      </c>
      <c r="BJ739" s="57">
        <v>102</v>
      </c>
      <c r="BK739" s="57">
        <v>-108</v>
      </c>
      <c r="BL739" s="57">
        <v>-140</v>
      </c>
      <c r="BM739" s="57">
        <v>-171</v>
      </c>
      <c r="BN739" s="58">
        <v>0.49425321249727761</v>
      </c>
      <c r="BO739" s="58">
        <v>0.51854807849720519</v>
      </c>
      <c r="BP739" s="58">
        <v>0.58419749618025318</v>
      </c>
      <c r="BQ739" s="58">
        <v>0.63092491482113688</v>
      </c>
      <c r="BR739" s="36">
        <v>2.6</v>
      </c>
      <c r="BS739" s="36">
        <v>3.1</v>
      </c>
      <c r="BT739" s="36">
        <v>0.41655999999999999</v>
      </c>
      <c r="BU739" s="36">
        <v>0.48815999999999998</v>
      </c>
      <c r="BV739" s="36">
        <v>0.551487284928318</v>
      </c>
      <c r="BW739" s="36">
        <v>0.60299000000000003</v>
      </c>
    </row>
    <row r="740" spans="1:75" ht="16.75" customHeight="1" x14ac:dyDescent="0.2">
      <c r="A740" t="s">
        <v>1029</v>
      </c>
      <c r="B740">
        <v>2025020342</v>
      </c>
      <c r="C740" s="35">
        <v>45983</v>
      </c>
      <c r="D740" s="45" t="s">
        <v>6</v>
      </c>
      <c r="E740" s="36" t="s">
        <v>39</v>
      </c>
      <c r="F740" s="45">
        <v>1</v>
      </c>
      <c r="G740" s="45">
        <v>1</v>
      </c>
      <c r="H740" s="36" t="s">
        <v>46</v>
      </c>
      <c r="I740" s="36" t="s">
        <v>338</v>
      </c>
      <c r="J740" s="46" t="s">
        <v>179</v>
      </c>
      <c r="K740" s="47">
        <v>3</v>
      </c>
      <c r="L740" s="48">
        <v>0.15</v>
      </c>
      <c r="M740" s="49">
        <v>0.1</v>
      </c>
      <c r="N740" s="36">
        <v>3.1499999999999901</v>
      </c>
      <c r="O740" s="36">
        <v>2.5499999999999901</v>
      </c>
      <c r="P740" s="70">
        <v>3.1499999999999901</v>
      </c>
      <c r="Q740" s="36">
        <v>2.5499999999999901</v>
      </c>
      <c r="R740" s="50">
        <v>2.830513312237489</v>
      </c>
      <c r="S740" s="50">
        <v>2.8291005144905794</v>
      </c>
      <c r="T740" s="50">
        <v>2.830513312237489</v>
      </c>
      <c r="U740" s="50">
        <v>2.8291005144905794</v>
      </c>
      <c r="V740" s="50">
        <v>0.95</v>
      </c>
      <c r="W740" s="50">
        <v>0.95302926576458757</v>
      </c>
      <c r="X740" s="50">
        <v>1.1448245738140272</v>
      </c>
      <c r="Y740" s="50">
        <v>0.89</v>
      </c>
      <c r="Z740" s="50">
        <v>0.98</v>
      </c>
      <c r="AA740" s="51">
        <v>0.97499999999999998</v>
      </c>
      <c r="AB740" s="51">
        <v>1.0249999999999999</v>
      </c>
      <c r="AC740" s="51">
        <v>1</v>
      </c>
      <c r="AD740" s="51">
        <v>1</v>
      </c>
      <c r="AE740" s="51">
        <v>1</v>
      </c>
      <c r="AF740" s="51">
        <v>1</v>
      </c>
      <c r="AG740" s="52">
        <v>1</v>
      </c>
      <c r="AH740" s="52">
        <v>1</v>
      </c>
      <c r="AI740" s="53">
        <v>660</v>
      </c>
      <c r="AJ740" s="53">
        <v>618</v>
      </c>
      <c r="AK740" s="51">
        <v>2.8984316365381466</v>
      </c>
      <c r="AL740" s="51">
        <v>2.8882438878930481</v>
      </c>
      <c r="AM740" s="51">
        <v>2.9445460126394334</v>
      </c>
      <c r="AN740" s="51">
        <v>2.9272291879171051</v>
      </c>
      <c r="AO740" s="51">
        <v>2.8921719236625316</v>
      </c>
      <c r="AP740" s="51">
        <v>2.8742239107432672</v>
      </c>
      <c r="AQ740" s="51">
        <v>2.8856550923866449</v>
      </c>
      <c r="AR740" s="67">
        <v>0.08</v>
      </c>
      <c r="AS740" s="96"/>
      <c r="AT740" s="54">
        <v>3.2149484020156072</v>
      </c>
      <c r="AU740" s="54">
        <v>2.6374139843669155</v>
      </c>
      <c r="AV740" s="55">
        <v>3.1349484020156071</v>
      </c>
      <c r="AW740" s="55">
        <v>2.720407811993955</v>
      </c>
      <c r="AX740" s="56">
        <v>6.4948402015617024E-2</v>
      </c>
      <c r="AY740" s="56">
        <v>8.741398436692549E-2</v>
      </c>
      <c r="AZ740" s="56">
        <v>0.15236238638254251</v>
      </c>
      <c r="BA740" s="56">
        <v>-2.2465582351308466E-2</v>
      </c>
      <c r="BB740" s="61">
        <v>-147</v>
      </c>
      <c r="BC740" s="57">
        <v>-117</v>
      </c>
      <c r="BD740" s="57">
        <v>109</v>
      </c>
      <c r="BE740" s="57">
        <v>136</v>
      </c>
      <c r="BF740" s="95">
        <v>0.59514067305345575</v>
      </c>
      <c r="BG740" s="58">
        <v>0.53826958278925674</v>
      </c>
      <c r="BH740" s="58">
        <v>0.47847380922332394</v>
      </c>
      <c r="BI740" s="58">
        <v>0.42361362843189987</v>
      </c>
      <c r="BJ740" s="57">
        <v>-133</v>
      </c>
      <c r="BK740" s="57">
        <v>-117</v>
      </c>
      <c r="BL740" s="57">
        <v>108</v>
      </c>
      <c r="BM740" s="57">
        <v>135</v>
      </c>
      <c r="BN740" s="58">
        <v>0.56993516439142722</v>
      </c>
      <c r="BO740" s="58">
        <v>0.53941914429612281</v>
      </c>
      <c r="BP740" s="58">
        <v>0.4803924089190208</v>
      </c>
      <c r="BQ740" s="58">
        <v>0.42582179193037795</v>
      </c>
      <c r="BR740" s="36">
        <v>2.6</v>
      </c>
      <c r="BS740" s="36">
        <v>3.15</v>
      </c>
      <c r="BT740" s="36">
        <v>0.40952</v>
      </c>
      <c r="BU740" s="36">
        <v>0.48003000000000001</v>
      </c>
      <c r="BV740" s="36">
        <v>0.54249872859806703</v>
      </c>
      <c r="BW740" s="36">
        <v>0.59518000000000004</v>
      </c>
    </row>
    <row r="741" spans="1:75" ht="16.75" customHeight="1" x14ac:dyDescent="0.2">
      <c r="A741" t="s">
        <v>1030</v>
      </c>
      <c r="B741">
        <v>2025020342</v>
      </c>
      <c r="C741" s="35">
        <v>45983</v>
      </c>
      <c r="D741" s="45" t="s">
        <v>9</v>
      </c>
      <c r="E741" s="36" t="s">
        <v>40</v>
      </c>
      <c r="F741" s="45">
        <v>1</v>
      </c>
      <c r="G741" s="45">
        <v>1</v>
      </c>
      <c r="H741" s="36" t="s">
        <v>47</v>
      </c>
      <c r="I741" s="36" t="s">
        <v>526</v>
      </c>
      <c r="J741" s="46" t="s">
        <v>182</v>
      </c>
      <c r="K741" s="47">
        <v>3</v>
      </c>
      <c r="L741" s="48">
        <v>0.15</v>
      </c>
      <c r="M741" s="49">
        <v>0.1</v>
      </c>
      <c r="N741" s="36">
        <v>2.5499999999999901</v>
      </c>
      <c r="O741" s="36">
        <v>3.1499999999999901</v>
      </c>
      <c r="P741" s="70">
        <v>2.5499999999999901</v>
      </c>
      <c r="Q741" s="36">
        <v>3.1499999999999901</v>
      </c>
      <c r="R741" s="50">
        <v>2.4652085141177635</v>
      </c>
      <c r="S741" s="50">
        <v>3.4399942958090568</v>
      </c>
      <c r="T741" s="50">
        <v>2.4652085141177635</v>
      </c>
      <c r="U741" s="50">
        <v>3.4399942958090568</v>
      </c>
      <c r="V741" s="50">
        <v>1.048</v>
      </c>
      <c r="W741" s="50">
        <v>1.0491546019013618</v>
      </c>
      <c r="X741" s="50">
        <v>0.9815153375464778</v>
      </c>
      <c r="Y741" s="50">
        <v>0.96614387884604891</v>
      </c>
      <c r="Z741" s="50">
        <v>1.02</v>
      </c>
      <c r="AA741" s="51">
        <v>0.98499999999999999</v>
      </c>
      <c r="AB741" s="51">
        <v>1</v>
      </c>
      <c r="AC741" s="51">
        <v>1</v>
      </c>
      <c r="AD741" s="51">
        <v>1</v>
      </c>
      <c r="AE741" s="51">
        <v>1</v>
      </c>
      <c r="AF741" s="51">
        <v>1</v>
      </c>
      <c r="AG741" s="52">
        <v>1</v>
      </c>
      <c r="AH741" s="52">
        <v>1</v>
      </c>
      <c r="AI741" s="53">
        <v>659</v>
      </c>
      <c r="AJ741" s="53">
        <v>546</v>
      </c>
      <c r="AK741" s="51">
        <v>2.67</v>
      </c>
      <c r="AL741" s="51">
        <v>2.6549999999999998</v>
      </c>
      <c r="AM741" s="51">
        <v>3.4344737214420817</v>
      </c>
      <c r="AN741" s="51">
        <v>3.4353018075971278</v>
      </c>
      <c r="AO741" s="51">
        <v>3.5396228124095375</v>
      </c>
      <c r="AP741" s="51">
        <v>3.5349985178068923</v>
      </c>
      <c r="AQ741" s="51">
        <v>3.5031631958709233</v>
      </c>
      <c r="AR741" s="67">
        <v>-0.08</v>
      </c>
      <c r="AS741" s="96"/>
      <c r="AT741" s="54">
        <v>2.6374139843669155</v>
      </c>
      <c r="AU741" s="54">
        <v>3.2149484020156072</v>
      </c>
      <c r="AV741" s="55">
        <v>2.720407811993955</v>
      </c>
      <c r="AW741" s="55">
        <v>3.1349484020156071</v>
      </c>
      <c r="AX741" s="56">
        <v>8.741398436692549E-2</v>
      </c>
      <c r="AY741" s="56">
        <v>6.4948402015617024E-2</v>
      </c>
      <c r="AZ741" s="56">
        <v>0.15236238638254251</v>
      </c>
      <c r="BA741" s="56">
        <v>2.2465582351308466E-2</v>
      </c>
      <c r="BB741" s="61">
        <v>147</v>
      </c>
      <c r="BC741" s="57">
        <v>117</v>
      </c>
      <c r="BD741" s="57">
        <v>-109</v>
      </c>
      <c r="BE741" s="57">
        <v>-136</v>
      </c>
      <c r="BF741" s="95">
        <v>0.40485932694654425</v>
      </c>
      <c r="BG741" s="58">
        <v>0.46173041721074326</v>
      </c>
      <c r="BH741" s="58">
        <v>0.52152619077667606</v>
      </c>
      <c r="BI741" s="58">
        <v>0.57638637156810013</v>
      </c>
      <c r="BJ741" s="57">
        <v>133</v>
      </c>
      <c r="BK741" s="57">
        <v>117</v>
      </c>
      <c r="BL741" s="57">
        <v>-108</v>
      </c>
      <c r="BM741" s="57">
        <v>-135</v>
      </c>
      <c r="BN741" s="58">
        <v>0.43006483560857278</v>
      </c>
      <c r="BO741" s="58">
        <v>0.46058085570387719</v>
      </c>
      <c r="BP741" s="58">
        <v>0.5196075910809792</v>
      </c>
      <c r="BQ741" s="58">
        <v>0.57417820806962205</v>
      </c>
      <c r="BR741" s="36">
        <v>2.6</v>
      </c>
      <c r="BS741" s="36">
        <v>3.2</v>
      </c>
      <c r="BT741" s="36">
        <v>0.39911999999999997</v>
      </c>
      <c r="BU741" s="36">
        <v>0.46808</v>
      </c>
      <c r="BV741" s="36">
        <v>0.52828910984955302</v>
      </c>
      <c r="BW741" s="36">
        <v>0.58204999999999996</v>
      </c>
    </row>
    <row r="742" spans="1:75" ht="16.75" customHeight="1" x14ac:dyDescent="0.2">
      <c r="A742" t="s">
        <v>1031</v>
      </c>
      <c r="B742">
        <v>2025020340</v>
      </c>
      <c r="C742" s="35">
        <v>45983</v>
      </c>
      <c r="D742" s="45" t="s">
        <v>6</v>
      </c>
      <c r="E742" s="36" t="s">
        <v>13</v>
      </c>
      <c r="F742" s="45">
        <v>1</v>
      </c>
      <c r="G742" s="45">
        <v>0</v>
      </c>
      <c r="H742" s="36" t="s">
        <v>52</v>
      </c>
      <c r="I742" s="36" t="s">
        <v>472</v>
      </c>
      <c r="J742" s="46" t="s">
        <v>185</v>
      </c>
      <c r="K742" s="47">
        <v>3</v>
      </c>
      <c r="L742" s="48">
        <v>0.15</v>
      </c>
      <c r="M742" s="49">
        <v>0.1</v>
      </c>
      <c r="N742" s="36">
        <v>2.8499999999999899</v>
      </c>
      <c r="O742" s="36">
        <v>3.0499999999999901</v>
      </c>
      <c r="P742" s="70">
        <v>2.8499999999999899</v>
      </c>
      <c r="Q742" s="36">
        <v>3.0499999999999901</v>
      </c>
      <c r="R742" s="50">
        <v>2.5855458532465541</v>
      </c>
      <c r="S742" s="50">
        <v>3.100860154312127</v>
      </c>
      <c r="T742" s="50">
        <v>2.5855458532465541</v>
      </c>
      <c r="U742" s="50">
        <v>3.100860154312127</v>
      </c>
      <c r="V742" s="50">
        <v>1.04</v>
      </c>
      <c r="W742" s="50">
        <v>1.0074936850113505</v>
      </c>
      <c r="X742" s="50">
        <v>1.0516995418116024</v>
      </c>
      <c r="Y742" s="50">
        <v>0.96666666666666667</v>
      </c>
      <c r="Z742" s="50">
        <v>1.0334279867740526</v>
      </c>
      <c r="AA742" s="51">
        <v>0.99</v>
      </c>
      <c r="AB742" s="51">
        <v>1</v>
      </c>
      <c r="AC742" s="51">
        <v>1</v>
      </c>
      <c r="AD742" s="51">
        <v>1</v>
      </c>
      <c r="AE742" s="51">
        <v>1</v>
      </c>
      <c r="AF742" s="51">
        <v>1</v>
      </c>
      <c r="AG742" s="52">
        <v>1</v>
      </c>
      <c r="AH742" s="52">
        <v>1</v>
      </c>
      <c r="AI742" s="53">
        <v>650</v>
      </c>
      <c r="AJ742" s="53">
        <v>515</v>
      </c>
      <c r="AK742" s="51">
        <v>2.6598435480041829</v>
      </c>
      <c r="AL742" s="51">
        <v>2.6486988937905385</v>
      </c>
      <c r="AM742" s="51">
        <v>3.1519150338094848</v>
      </c>
      <c r="AN742" s="51">
        <v>3.1442568018848807</v>
      </c>
      <c r="AO742" s="51">
        <v>3.3736345594425599</v>
      </c>
      <c r="AP742" s="51">
        <v>3.3482667255069747</v>
      </c>
      <c r="AQ742" s="51">
        <v>3.2572772078726056</v>
      </c>
      <c r="AR742" s="67">
        <v>0.05</v>
      </c>
      <c r="AS742" s="96"/>
      <c r="AT742" s="54">
        <v>3.0462283522657692</v>
      </c>
      <c r="AU742" s="54">
        <v>3.0357272749246484</v>
      </c>
      <c r="AV742" s="55">
        <v>2.9962283522657693</v>
      </c>
      <c r="AW742" s="55">
        <v>3.1002174798983964</v>
      </c>
      <c r="AX742" s="56">
        <v>0.19622835226577928</v>
      </c>
      <c r="AY742" s="56">
        <v>-1.4272725075341608E-2</v>
      </c>
      <c r="AZ742" s="56">
        <v>0.18195562719043767</v>
      </c>
      <c r="BA742" s="56">
        <v>0.21050107734112089</v>
      </c>
      <c r="BB742" s="61">
        <v>-103</v>
      </c>
      <c r="BC742" s="57">
        <v>-135</v>
      </c>
      <c r="BD742" s="57">
        <v>-108</v>
      </c>
      <c r="BE742" s="57">
        <v>117</v>
      </c>
      <c r="BF742" s="95">
        <v>0.50622711444531299</v>
      </c>
      <c r="BG742" s="58">
        <v>0.57447588330358235</v>
      </c>
      <c r="BH742" s="58">
        <v>0.52001875317257007</v>
      </c>
      <c r="BI742" s="58">
        <v>0.46102508685616117</v>
      </c>
      <c r="BJ742" s="57">
        <v>108</v>
      </c>
      <c r="BK742" s="57">
        <v>-136</v>
      </c>
      <c r="BL742" s="57">
        <v>-109</v>
      </c>
      <c r="BM742" s="57">
        <v>116</v>
      </c>
      <c r="BN742" s="58">
        <v>0.47982737954210747</v>
      </c>
      <c r="BO742" s="58">
        <v>0.57620554969861271</v>
      </c>
      <c r="BP742" s="58">
        <v>0.52206138853648243</v>
      </c>
      <c r="BQ742" s="58">
        <v>0.46291704726206095</v>
      </c>
      <c r="BR742" s="36">
        <v>2.6</v>
      </c>
      <c r="BS742" s="36">
        <v>3.25</v>
      </c>
      <c r="BT742" s="36">
        <v>0.39359</v>
      </c>
      <c r="BU742" s="36">
        <v>0.46284999999999998</v>
      </c>
      <c r="BV742" s="36">
        <v>0.52245713447189801</v>
      </c>
      <c r="BW742" s="36">
        <v>0.57694000000000001</v>
      </c>
    </row>
    <row r="743" spans="1:75" ht="16.75" customHeight="1" x14ac:dyDescent="0.2">
      <c r="A743" t="s">
        <v>1032</v>
      </c>
      <c r="B743">
        <v>2025020340</v>
      </c>
      <c r="C743" s="35">
        <v>45983</v>
      </c>
      <c r="D743" s="45" t="s">
        <v>9</v>
      </c>
      <c r="E743" s="36" t="s">
        <v>21</v>
      </c>
      <c r="F743" s="45">
        <v>0</v>
      </c>
      <c r="G743" s="45">
        <v>1</v>
      </c>
      <c r="H743" s="36" t="s">
        <v>53</v>
      </c>
      <c r="I743" s="36" t="s">
        <v>835</v>
      </c>
      <c r="J743" s="46" t="s">
        <v>766</v>
      </c>
      <c r="K743" s="47">
        <v>3</v>
      </c>
      <c r="L743" s="48">
        <v>0.15</v>
      </c>
      <c r="M743" s="49">
        <v>0.1</v>
      </c>
      <c r="N743" s="36">
        <v>3.0499999999999901</v>
      </c>
      <c r="O743" s="36">
        <v>2.8499999999999899</v>
      </c>
      <c r="P743" s="70">
        <v>3.0499999999999901</v>
      </c>
      <c r="Q743" s="36">
        <v>2.8499999999999899</v>
      </c>
      <c r="R743" s="50">
        <v>2.7959651399307801</v>
      </c>
      <c r="S743" s="50">
        <v>3.1289258451731397</v>
      </c>
      <c r="T743" s="50">
        <v>2.7959651399307801</v>
      </c>
      <c r="U743" s="50">
        <v>3.1289258451731397</v>
      </c>
      <c r="V743" s="50">
        <v>1</v>
      </c>
      <c r="W743" s="50">
        <v>1.0046958799928625</v>
      </c>
      <c r="X743" s="50">
        <v>1.0506383446031615</v>
      </c>
      <c r="Y743" s="50">
        <v>0.88661451600139429</v>
      </c>
      <c r="Z743" s="50">
        <v>1.03</v>
      </c>
      <c r="AA743" s="51">
        <v>0.98</v>
      </c>
      <c r="AB743" s="51">
        <v>1.01</v>
      </c>
      <c r="AC743" s="51">
        <v>1</v>
      </c>
      <c r="AD743" s="51">
        <v>1</v>
      </c>
      <c r="AE743" s="51">
        <v>1</v>
      </c>
      <c r="AF743" s="51">
        <v>1</v>
      </c>
      <c r="AG743" s="52">
        <v>1</v>
      </c>
      <c r="AH743" s="52">
        <v>1</v>
      </c>
      <c r="AI743" s="53">
        <v>665</v>
      </c>
      <c r="AJ743" s="53">
        <v>551</v>
      </c>
      <c r="AK743" s="51">
        <v>2.9</v>
      </c>
      <c r="AL743" s="51">
        <v>2.8843947709896169</v>
      </c>
      <c r="AM743" s="51">
        <v>3.1550986254348072</v>
      </c>
      <c r="AN743" s="51">
        <v>3.1511727083955572</v>
      </c>
      <c r="AO743" s="51">
        <v>3.4749755050697848</v>
      </c>
      <c r="AP743" s="51">
        <v>3.4371482223885672</v>
      </c>
      <c r="AQ743" s="51">
        <v>3.2497515841978517</v>
      </c>
      <c r="AR743" s="67">
        <v>-0.05</v>
      </c>
      <c r="AS743" s="96"/>
      <c r="AT743" s="54">
        <v>3.0357272749246484</v>
      </c>
      <c r="AU743" s="54">
        <v>3.0462283522657692</v>
      </c>
      <c r="AV743" s="55">
        <v>3.1002174798983964</v>
      </c>
      <c r="AW743" s="55">
        <v>2.9962283522657693</v>
      </c>
      <c r="AX743" s="56">
        <v>-1.4272725075341608E-2</v>
      </c>
      <c r="AY743" s="56">
        <v>0.19622835226577928</v>
      </c>
      <c r="AZ743" s="56">
        <v>0.18195562719043767</v>
      </c>
      <c r="BA743" s="56">
        <v>-0.21050107734112089</v>
      </c>
      <c r="BB743" s="61">
        <v>103</v>
      </c>
      <c r="BC743" s="57">
        <v>135</v>
      </c>
      <c r="BD743" s="57">
        <v>108</v>
      </c>
      <c r="BE743" s="57">
        <v>-117</v>
      </c>
      <c r="BF743" s="95">
        <v>0.49377288555468701</v>
      </c>
      <c r="BG743" s="58">
        <v>0.42552411669641765</v>
      </c>
      <c r="BH743" s="58">
        <v>0.47998124682742993</v>
      </c>
      <c r="BI743" s="58">
        <v>0.53897491314383883</v>
      </c>
      <c r="BJ743" s="57">
        <v>-108</v>
      </c>
      <c r="BK743" s="57">
        <v>136</v>
      </c>
      <c r="BL743" s="57">
        <v>109</v>
      </c>
      <c r="BM743" s="57">
        <v>-116</v>
      </c>
      <c r="BN743" s="58">
        <v>0.52017262045789248</v>
      </c>
      <c r="BO743" s="58">
        <v>0.42379445030138735</v>
      </c>
      <c r="BP743" s="58">
        <v>0.47793861146351752</v>
      </c>
      <c r="BQ743" s="58">
        <v>0.53708295273793905</v>
      </c>
      <c r="BR743" s="36">
        <v>2.6</v>
      </c>
      <c r="BS743" s="36">
        <v>3.3</v>
      </c>
      <c r="BT743" s="36">
        <v>0.38714999999999999</v>
      </c>
      <c r="BU743" s="36">
        <v>0.45729999999999998</v>
      </c>
      <c r="BV743" s="36">
        <v>0.51660058065317804</v>
      </c>
      <c r="BW743" s="36">
        <v>0.57208999999999999</v>
      </c>
    </row>
    <row r="744" spans="1:75" ht="16.75" customHeight="1" x14ac:dyDescent="0.2">
      <c r="A744" t="s">
        <v>1033</v>
      </c>
      <c r="B744">
        <v>2025020341</v>
      </c>
      <c r="C744" s="35">
        <v>45983</v>
      </c>
      <c r="D744" s="45" t="s">
        <v>6</v>
      </c>
      <c r="E744" s="36" t="s">
        <v>41</v>
      </c>
      <c r="F744" s="45">
        <v>1</v>
      </c>
      <c r="G744" s="45">
        <v>1</v>
      </c>
      <c r="H744" s="36" t="s">
        <v>46</v>
      </c>
      <c r="I744" s="36" t="s">
        <v>402</v>
      </c>
      <c r="J744" s="46" t="s">
        <v>188</v>
      </c>
      <c r="K744" s="47">
        <v>3</v>
      </c>
      <c r="L744" s="48">
        <v>0.15</v>
      </c>
      <c r="M744" s="49">
        <v>0.1</v>
      </c>
      <c r="N744" s="36">
        <v>2.94999999999999</v>
      </c>
      <c r="O744" s="36">
        <v>3.1499999999999901</v>
      </c>
      <c r="P744" s="70">
        <v>2.94999999999999</v>
      </c>
      <c r="Q744" s="36">
        <v>3.1499999999999901</v>
      </c>
      <c r="R744" s="50">
        <v>3.2488618730587926</v>
      </c>
      <c r="S744" s="50">
        <v>2.8967888604547145</v>
      </c>
      <c r="T744" s="50">
        <v>3.2488618730587926</v>
      </c>
      <c r="U744" s="50">
        <v>2.8967888604547145</v>
      </c>
      <c r="V744" s="50">
        <v>0.95</v>
      </c>
      <c r="W744" s="50">
        <v>0.95302926576458757</v>
      </c>
      <c r="X744" s="50">
        <v>0.9675168599603633</v>
      </c>
      <c r="Y744" s="50">
        <v>1.0066666666666666</v>
      </c>
      <c r="Z744" s="50">
        <v>1.04</v>
      </c>
      <c r="AA744" s="51">
        <v>0.99</v>
      </c>
      <c r="AB744" s="51">
        <v>1.04</v>
      </c>
      <c r="AC744" s="51">
        <v>1</v>
      </c>
      <c r="AD744" s="51">
        <v>1</v>
      </c>
      <c r="AE744" s="51">
        <v>1</v>
      </c>
      <c r="AF744" s="51">
        <v>1</v>
      </c>
      <c r="AG744" s="52">
        <v>1</v>
      </c>
      <c r="AH744" s="52">
        <v>1</v>
      </c>
      <c r="AI744" s="53">
        <v>649</v>
      </c>
      <c r="AJ744" s="53">
        <v>553</v>
      </c>
      <c r="AK744" s="51">
        <v>3.1520839078295331</v>
      </c>
      <c r="AL744" s="51">
        <v>3.1666006026139217</v>
      </c>
      <c r="AM744" s="51">
        <v>2.9496390780313355</v>
      </c>
      <c r="AN744" s="51">
        <v>2.9417115453948424</v>
      </c>
      <c r="AO744" s="51">
        <v>3.0930449603560541</v>
      </c>
      <c r="AP744" s="51">
        <v>3.0809872785335815</v>
      </c>
      <c r="AQ744" s="51">
        <v>3.0676246411525891</v>
      </c>
      <c r="AR744" s="67">
        <v>0.02</v>
      </c>
      <c r="AS744" s="96"/>
      <c r="AT744" s="54">
        <v>2.8444968904414147</v>
      </c>
      <c r="AU744" s="54">
        <v>3.3120976663588211</v>
      </c>
      <c r="AV744" s="55">
        <v>2.8244968904414147</v>
      </c>
      <c r="AW744" s="55">
        <v>3.3357687029056726</v>
      </c>
      <c r="AX744" s="56">
        <v>-0.10550310955857523</v>
      </c>
      <c r="AY744" s="56">
        <v>0.16209766635883094</v>
      </c>
      <c r="AZ744" s="56">
        <v>5.6594556800255713E-2</v>
      </c>
      <c r="BA744" s="56">
        <v>-0.26760077591740616</v>
      </c>
      <c r="BB744" s="61">
        <v>135</v>
      </c>
      <c r="BC744" s="57">
        <v>-141</v>
      </c>
      <c r="BD744" s="57">
        <v>-114</v>
      </c>
      <c r="BE744" s="57">
        <v>112</v>
      </c>
      <c r="BF744" s="95">
        <v>0.4256849760614283</v>
      </c>
      <c r="BG744" s="58">
        <v>0.58552244662834396</v>
      </c>
      <c r="BH744" s="58">
        <v>0.5325665157972701</v>
      </c>
      <c r="BI744" s="58">
        <v>0.47222481128984639</v>
      </c>
      <c r="BJ744" s="57">
        <v>139</v>
      </c>
      <c r="BK744" s="57">
        <v>-142</v>
      </c>
      <c r="BL744" s="57">
        <v>-114</v>
      </c>
      <c r="BM744" s="57">
        <v>112</v>
      </c>
      <c r="BN744" s="58">
        <v>0.41854622568326127</v>
      </c>
      <c r="BO744" s="58">
        <v>0.5873321836714569</v>
      </c>
      <c r="BP744" s="58">
        <v>0.53378579246904034</v>
      </c>
      <c r="BQ744" s="58">
        <v>0.47247305935645068</v>
      </c>
      <c r="BR744" s="36">
        <v>2.6</v>
      </c>
      <c r="BS744" s="36">
        <v>3.35</v>
      </c>
      <c r="BT744" s="36">
        <v>0.37901000000000001</v>
      </c>
      <c r="BU744" s="36">
        <v>0.44857000000000002</v>
      </c>
      <c r="BV744" s="36">
        <v>0.50688166696799797</v>
      </c>
      <c r="BW744" s="36">
        <v>0.56361000000000006</v>
      </c>
    </row>
    <row r="745" spans="1:75" ht="16.75" customHeight="1" x14ac:dyDescent="0.2">
      <c r="A745" t="s">
        <v>1034</v>
      </c>
      <c r="B745">
        <v>2025020341</v>
      </c>
      <c r="C745" s="35">
        <v>45983</v>
      </c>
      <c r="D745" s="45" t="s">
        <v>9</v>
      </c>
      <c r="E745" s="36" t="s">
        <v>49</v>
      </c>
      <c r="F745" s="45">
        <v>1</v>
      </c>
      <c r="G745" s="45">
        <v>1</v>
      </c>
      <c r="H745" s="36" t="s">
        <v>47</v>
      </c>
      <c r="I745" s="36" t="s">
        <v>350</v>
      </c>
      <c r="J745" s="46" t="s">
        <v>197</v>
      </c>
      <c r="K745" s="47">
        <v>3</v>
      </c>
      <c r="L745" s="48">
        <v>0.15</v>
      </c>
      <c r="M745" s="49">
        <v>0.1</v>
      </c>
      <c r="N745" s="36">
        <v>3.1499999999999901</v>
      </c>
      <c r="O745" s="36">
        <v>2.94999999999999</v>
      </c>
      <c r="P745" s="70">
        <v>3.1499999999999901</v>
      </c>
      <c r="Q745" s="36">
        <v>2.94999999999999</v>
      </c>
      <c r="R745" s="50">
        <v>2.8232982675916318</v>
      </c>
      <c r="S745" s="50">
        <v>3.0521048807219655</v>
      </c>
      <c r="T745" s="50">
        <v>2.8232982675916318</v>
      </c>
      <c r="U745" s="50">
        <v>3.0521048807219655</v>
      </c>
      <c r="V745" s="50">
        <v>1.048</v>
      </c>
      <c r="W745" s="50">
        <v>1.0491546019013618</v>
      </c>
      <c r="X745" s="50">
        <v>0.98321302601044513</v>
      </c>
      <c r="Y745" s="50">
        <v>1.0506946359431777</v>
      </c>
      <c r="Z745" s="50">
        <v>0.97499999999999998</v>
      </c>
      <c r="AA745" s="51">
        <v>0.99</v>
      </c>
      <c r="AB745" s="51">
        <v>1.01</v>
      </c>
      <c r="AC745" s="51">
        <v>1</v>
      </c>
      <c r="AD745" s="51">
        <v>1</v>
      </c>
      <c r="AE745" s="51">
        <v>1</v>
      </c>
      <c r="AF745" s="51">
        <v>1</v>
      </c>
      <c r="AG745" s="52">
        <v>1</v>
      </c>
      <c r="AH745" s="52">
        <v>1</v>
      </c>
      <c r="AI745" s="53">
        <v>646</v>
      </c>
      <c r="AJ745" s="53">
        <v>589</v>
      </c>
      <c r="AK745" s="51">
        <v>3.02</v>
      </c>
      <c r="AL745" s="51">
        <v>2.9904947401387445</v>
      </c>
      <c r="AM745" s="51">
        <v>2.90255057988109</v>
      </c>
      <c r="AN745" s="51">
        <v>2.9249837250072215</v>
      </c>
      <c r="AO745" s="51">
        <v>2.8498799637963979</v>
      </c>
      <c r="AP745" s="51">
        <v>2.8687683080325255</v>
      </c>
      <c r="AQ745" s="51">
        <v>2.8299868153840628</v>
      </c>
      <c r="AR745" s="67">
        <v>-0.02</v>
      </c>
      <c r="AS745" s="96"/>
      <c r="AT745" s="54">
        <v>3.3120976663588211</v>
      </c>
      <c r="AU745" s="54">
        <v>2.8444968904414147</v>
      </c>
      <c r="AV745" s="55">
        <v>3.3357687029056726</v>
      </c>
      <c r="AW745" s="55">
        <v>2.8244968904414147</v>
      </c>
      <c r="AX745" s="56">
        <v>0.16209766635883094</v>
      </c>
      <c r="AY745" s="56">
        <v>-0.10550310955857523</v>
      </c>
      <c r="AZ745" s="56">
        <v>5.6594556800255713E-2</v>
      </c>
      <c r="BA745" s="56">
        <v>0.26760077591740616</v>
      </c>
      <c r="BB745" s="61">
        <v>-135</v>
      </c>
      <c r="BC745" s="57">
        <v>141</v>
      </c>
      <c r="BD745" s="57">
        <v>114</v>
      </c>
      <c r="BE745" s="57">
        <v>-112</v>
      </c>
      <c r="BF745" s="95">
        <v>0.5743150239385717</v>
      </c>
      <c r="BG745" s="58">
        <v>0.41447755337165604</v>
      </c>
      <c r="BH745" s="58">
        <v>0.4674334842027299</v>
      </c>
      <c r="BI745" s="58">
        <v>0.52777518871015361</v>
      </c>
      <c r="BJ745" s="57">
        <v>-139</v>
      </c>
      <c r="BK745" s="57">
        <v>142</v>
      </c>
      <c r="BL745" s="57">
        <v>114</v>
      </c>
      <c r="BM745" s="57">
        <v>-112</v>
      </c>
      <c r="BN745" s="58">
        <v>0.58145377431673873</v>
      </c>
      <c r="BO745" s="58">
        <v>0.41266781632854316</v>
      </c>
      <c r="BP745" s="58">
        <v>0.46621420753095966</v>
      </c>
      <c r="BQ745" s="58">
        <v>0.52752694064354932</v>
      </c>
      <c r="BR745" s="36">
        <v>2.6</v>
      </c>
      <c r="BS745" s="36">
        <v>3.4</v>
      </c>
      <c r="BT745" s="36">
        <v>0.37153999999999998</v>
      </c>
      <c r="BU745" s="36">
        <v>0.43734000000000001</v>
      </c>
      <c r="BV745" s="36">
        <v>0.49535049666436298</v>
      </c>
      <c r="BW745" s="36">
        <v>0.55445</v>
      </c>
    </row>
    <row r="746" spans="1:75" ht="16.75" customHeight="1" x14ac:dyDescent="0.2">
      <c r="A746" t="s">
        <v>1035</v>
      </c>
      <c r="B746">
        <v>2025020337</v>
      </c>
      <c r="C746" s="35">
        <v>45983</v>
      </c>
      <c r="D746" s="45" t="s">
        <v>6</v>
      </c>
      <c r="E746" s="36" t="s">
        <v>18</v>
      </c>
      <c r="F746" s="45">
        <v>1</v>
      </c>
      <c r="G746" s="45">
        <v>1</v>
      </c>
      <c r="H746" s="36" t="s">
        <v>46</v>
      </c>
      <c r="I746" s="36" t="s">
        <v>931</v>
      </c>
      <c r="J746" s="46" t="s">
        <v>190</v>
      </c>
      <c r="K746" s="47">
        <v>3</v>
      </c>
      <c r="L746" s="48">
        <v>0.15</v>
      </c>
      <c r="M746" s="49">
        <v>0.1</v>
      </c>
      <c r="N746" s="36">
        <v>2.8999999999999901</v>
      </c>
      <c r="O746" s="36">
        <v>3.3499999999999899</v>
      </c>
      <c r="P746" s="70">
        <v>2.8999999999999901</v>
      </c>
      <c r="Q746" s="36">
        <v>3.3499999999999899</v>
      </c>
      <c r="R746" s="50">
        <v>2.9655862008327616</v>
      </c>
      <c r="S746" s="50">
        <v>3.4192998733324873</v>
      </c>
      <c r="T746" s="50">
        <v>2.9655862008327616</v>
      </c>
      <c r="U746" s="50">
        <v>3.4192998733324873</v>
      </c>
      <c r="V746" s="50">
        <v>0.95</v>
      </c>
      <c r="W746" s="50">
        <v>0.95302926576458757</v>
      </c>
      <c r="X746" s="50">
        <v>1.0062567094915222</v>
      </c>
      <c r="Y746" s="50">
        <v>0.96271201647648963</v>
      </c>
      <c r="Z746" s="50">
        <v>1</v>
      </c>
      <c r="AA746" s="51">
        <v>0.96</v>
      </c>
      <c r="AB746" s="51">
        <v>1.03</v>
      </c>
      <c r="AC746" s="51">
        <v>1</v>
      </c>
      <c r="AD746" s="51">
        <v>1</v>
      </c>
      <c r="AE746" s="51">
        <v>1</v>
      </c>
      <c r="AF746" s="51">
        <v>1</v>
      </c>
      <c r="AG746" s="52">
        <v>1</v>
      </c>
      <c r="AH746" s="52">
        <v>1</v>
      </c>
      <c r="AI746" s="53">
        <v>639</v>
      </c>
      <c r="AJ746" s="53">
        <v>597</v>
      </c>
      <c r="AK746" s="51">
        <v>2.9449370407520545</v>
      </c>
      <c r="AL746" s="51">
        <v>2.92</v>
      </c>
      <c r="AM746" s="51">
        <v>3.1706495810535085</v>
      </c>
      <c r="AN746" s="51">
        <v>3.2079471248953553</v>
      </c>
      <c r="AO746" s="51">
        <v>3.0536794979210509</v>
      </c>
      <c r="AP746" s="51">
        <v>3.1085225542327661</v>
      </c>
      <c r="AQ746" s="51">
        <v>3.1706495810535085</v>
      </c>
      <c r="AR746" s="67">
        <v>0.04</v>
      </c>
      <c r="AS746" s="96"/>
      <c r="AT746" s="54">
        <v>2.7958277013615316</v>
      </c>
      <c r="AU746" s="54">
        <v>3.1560596845422868</v>
      </c>
      <c r="AV746" s="55">
        <v>2.7558277013615315</v>
      </c>
      <c r="AW746" s="55">
        <v>3.199580845409308</v>
      </c>
      <c r="AX746" s="56">
        <v>-0.10417229863845856</v>
      </c>
      <c r="AY746" s="56">
        <v>-0.19394031545770307</v>
      </c>
      <c r="AZ746" s="56">
        <v>-0.29811261409616163</v>
      </c>
      <c r="BA746" s="56">
        <v>8.9768016819244512E-2</v>
      </c>
      <c r="BB746" s="61">
        <v>127</v>
      </c>
      <c r="BC746" s="57">
        <v>-123</v>
      </c>
      <c r="BD746" s="57">
        <v>103</v>
      </c>
      <c r="BE746" s="57">
        <v>129</v>
      </c>
      <c r="BF746" s="95">
        <v>0.4405347759676525</v>
      </c>
      <c r="BG746" s="58">
        <v>0.5512535344131676</v>
      </c>
      <c r="BH746" s="58">
        <v>0.49334476768090862</v>
      </c>
      <c r="BI746" s="58">
        <v>0.43695575342324411</v>
      </c>
      <c r="BJ746" s="57">
        <v>134</v>
      </c>
      <c r="BK746" s="57">
        <v>-123</v>
      </c>
      <c r="BL746" s="57">
        <v>102</v>
      </c>
      <c r="BM746" s="57">
        <v>128</v>
      </c>
      <c r="BN746" s="58">
        <v>0.42665212376784367</v>
      </c>
      <c r="BO746" s="58">
        <v>0.55185730197120819</v>
      </c>
      <c r="BP746" s="58">
        <v>0.49485662630137939</v>
      </c>
      <c r="BQ746" s="58">
        <v>0.43901303683068282</v>
      </c>
      <c r="BR746" s="36">
        <v>2.6</v>
      </c>
      <c r="BS746" s="36">
        <v>3.45</v>
      </c>
      <c r="BT746" s="36">
        <v>0.36871999999999999</v>
      </c>
      <c r="BU746" s="36">
        <v>0.43208999999999997</v>
      </c>
      <c r="BV746" s="36">
        <v>0.48785692510923601</v>
      </c>
      <c r="BW746" s="36">
        <v>0.5464</v>
      </c>
    </row>
    <row r="747" spans="1:75" ht="16.75" customHeight="1" x14ac:dyDescent="0.2">
      <c r="A747" t="s">
        <v>1036</v>
      </c>
      <c r="B747">
        <v>2025020337</v>
      </c>
      <c r="C747" s="35">
        <v>45983</v>
      </c>
      <c r="D747" s="45" t="s">
        <v>9</v>
      </c>
      <c r="E747" s="36" t="s">
        <v>19</v>
      </c>
      <c r="F747" s="45">
        <v>1</v>
      </c>
      <c r="G747" s="45">
        <v>1</v>
      </c>
      <c r="H747" s="36" t="s">
        <v>47</v>
      </c>
      <c r="I747" s="36" t="s">
        <v>468</v>
      </c>
      <c r="J747" s="46" t="s">
        <v>171</v>
      </c>
      <c r="K747" s="47">
        <v>3</v>
      </c>
      <c r="L747" s="48">
        <v>0.15</v>
      </c>
      <c r="M747" s="49">
        <v>0.1</v>
      </c>
      <c r="N747" s="36">
        <v>3.3499999999999899</v>
      </c>
      <c r="O747" s="36">
        <v>2.8999999999999901</v>
      </c>
      <c r="P747" s="70">
        <v>3.3499999999999899</v>
      </c>
      <c r="Q747" s="36">
        <v>2.8999999999999901</v>
      </c>
      <c r="R747" s="50">
        <v>2.9331961110113625</v>
      </c>
      <c r="S747" s="50">
        <v>3.2615990596689191</v>
      </c>
      <c r="T747" s="50">
        <v>2.9331961110113625</v>
      </c>
      <c r="U747" s="50">
        <v>3.2615990596689191</v>
      </c>
      <c r="V747" s="50">
        <v>1.048</v>
      </c>
      <c r="W747" s="50">
        <v>1.0491546019013618</v>
      </c>
      <c r="X747" s="50">
        <v>1.0568831936845029</v>
      </c>
      <c r="Y747" s="50">
        <v>0.98164568025068488</v>
      </c>
      <c r="Z747" s="50">
        <v>0.99</v>
      </c>
      <c r="AA747" s="51">
        <v>0.97</v>
      </c>
      <c r="AB747" s="51">
        <v>1.03</v>
      </c>
      <c r="AC747" s="51">
        <v>1</v>
      </c>
      <c r="AD747" s="51">
        <v>1</v>
      </c>
      <c r="AE747" s="51">
        <v>1</v>
      </c>
      <c r="AF747" s="51">
        <v>1</v>
      </c>
      <c r="AG747" s="52">
        <v>1</v>
      </c>
      <c r="AH747" s="52">
        <v>1</v>
      </c>
      <c r="AI747" s="53">
        <v>647</v>
      </c>
      <c r="AJ747" s="53">
        <v>568</v>
      </c>
      <c r="AK747" s="51">
        <v>2.8881360494294688</v>
      </c>
      <c r="AL747" s="51">
        <v>2.9</v>
      </c>
      <c r="AM747" s="51">
        <v>3.0187701284745669</v>
      </c>
      <c r="AN747" s="51">
        <v>3.044</v>
      </c>
      <c r="AO747" s="51">
        <v>3.0364695395352763</v>
      </c>
      <c r="AP747" s="51">
        <v>3.0653465689658193</v>
      </c>
      <c r="AQ747" s="51">
        <v>2.9885824271898214</v>
      </c>
      <c r="AR747" s="67">
        <v>-0.04</v>
      </c>
      <c r="AS747" s="96"/>
      <c r="AT747" s="54">
        <v>3.1560596845422868</v>
      </c>
      <c r="AU747" s="54">
        <v>2.7958277013615316</v>
      </c>
      <c r="AV747" s="55">
        <v>3.199580845409308</v>
      </c>
      <c r="AW747" s="55">
        <v>2.7558277013615315</v>
      </c>
      <c r="AX747" s="56">
        <v>-0.19394031545770307</v>
      </c>
      <c r="AY747" s="56">
        <v>-0.10417229863845856</v>
      </c>
      <c r="AZ747" s="56">
        <v>-0.29811261409616163</v>
      </c>
      <c r="BA747" s="56">
        <v>-8.9768016819244512E-2</v>
      </c>
      <c r="BB747" s="61">
        <v>-127</v>
      </c>
      <c r="BC747" s="57">
        <v>123</v>
      </c>
      <c r="BD747" s="57">
        <v>-103</v>
      </c>
      <c r="BE747" s="57">
        <v>-129</v>
      </c>
      <c r="BF747" s="95">
        <v>0.55946522403234744</v>
      </c>
      <c r="BG747" s="58">
        <v>0.4487464655868324</v>
      </c>
      <c r="BH747" s="58">
        <v>0.50665523231909138</v>
      </c>
      <c r="BI747" s="58">
        <v>0.56304424657675589</v>
      </c>
      <c r="BJ747" s="57">
        <v>-134</v>
      </c>
      <c r="BK747" s="57">
        <v>123</v>
      </c>
      <c r="BL747" s="57">
        <v>-102</v>
      </c>
      <c r="BM747" s="57">
        <v>-128</v>
      </c>
      <c r="BN747" s="58">
        <v>0.57334787623215633</v>
      </c>
      <c r="BO747" s="58">
        <v>0.44814269802879181</v>
      </c>
      <c r="BP747" s="58">
        <v>0.50514337369862061</v>
      </c>
      <c r="BQ747" s="58">
        <v>0.56098696316931718</v>
      </c>
      <c r="BR747" s="36">
        <v>2.6</v>
      </c>
      <c r="BS747" s="36">
        <v>3.5</v>
      </c>
      <c r="BT747" s="36">
        <v>0.35809000000000002</v>
      </c>
      <c r="BU747" s="36">
        <v>0.42405999999999999</v>
      </c>
      <c r="BV747" s="36">
        <v>0.47918549990960002</v>
      </c>
      <c r="BW747" s="36">
        <v>0.53910000000000002</v>
      </c>
    </row>
    <row r="748" spans="1:75" ht="16.75" customHeight="1" x14ac:dyDescent="0.2">
      <c r="A748" t="s">
        <v>1037</v>
      </c>
      <c r="B748">
        <v>2025020343</v>
      </c>
      <c r="C748" s="35">
        <v>45983</v>
      </c>
      <c r="D748" s="45" t="s">
        <v>6</v>
      </c>
      <c r="E748" s="36" t="s">
        <v>24</v>
      </c>
      <c r="F748" s="45">
        <v>1</v>
      </c>
      <c r="G748" s="45">
        <v>2</v>
      </c>
      <c r="H748" s="36" t="s">
        <v>36</v>
      </c>
      <c r="I748" s="36" t="s">
        <v>706</v>
      </c>
      <c r="J748" s="46" t="s">
        <v>157</v>
      </c>
      <c r="K748" s="47">
        <v>3</v>
      </c>
      <c r="L748" s="48">
        <v>0.15</v>
      </c>
      <c r="M748" s="49">
        <v>0.1</v>
      </c>
      <c r="N748" s="36">
        <v>3.5999999999999899</v>
      </c>
      <c r="O748" s="36">
        <v>2.5499999999999901</v>
      </c>
      <c r="P748" s="70">
        <v>3.5999999999999899</v>
      </c>
      <c r="Q748" s="36">
        <v>2.5499999999999901</v>
      </c>
      <c r="R748" s="50">
        <v>3.5518535055365894</v>
      </c>
      <c r="S748" s="50">
        <v>2.7156422981311978</v>
      </c>
      <c r="T748" s="50">
        <v>3.5518535055365894</v>
      </c>
      <c r="U748" s="50">
        <v>2.7156422981311978</v>
      </c>
      <c r="V748" s="50">
        <v>0.97</v>
      </c>
      <c r="W748" s="50">
        <v>0.95751047349149665</v>
      </c>
      <c r="X748" s="50">
        <v>1.0682084672923102</v>
      </c>
      <c r="Y748" s="50">
        <v>0.90299798099276085</v>
      </c>
      <c r="Z748" s="50">
        <v>1</v>
      </c>
      <c r="AA748" s="51">
        <v>0.99</v>
      </c>
      <c r="AB748" s="51">
        <v>1.01</v>
      </c>
      <c r="AC748" s="51">
        <v>1</v>
      </c>
      <c r="AD748" s="51">
        <v>1</v>
      </c>
      <c r="AE748" s="51">
        <v>1</v>
      </c>
      <c r="AF748" s="51">
        <v>1</v>
      </c>
      <c r="AG748" s="52">
        <v>1</v>
      </c>
      <c r="AH748" s="52">
        <v>1</v>
      </c>
      <c r="AI748" s="53">
        <v>653</v>
      </c>
      <c r="AJ748" s="53">
        <v>458</v>
      </c>
      <c r="AK748" s="51">
        <v>3.5242915156830001</v>
      </c>
      <c r="AL748" s="51">
        <v>3.5284258141610385</v>
      </c>
      <c r="AM748" s="51">
        <v>2.7369328142354683</v>
      </c>
      <c r="AN748" s="51">
        <v>2.7337392368198277</v>
      </c>
      <c r="AO748" s="51">
        <v>2.8153097016944599</v>
      </c>
      <c r="AP748" s="51">
        <v>2.8003595911599701</v>
      </c>
      <c r="AQ748" s="51">
        <v>2.7369328142354683</v>
      </c>
      <c r="AR748" s="67">
        <v>0.08</v>
      </c>
      <c r="AS748" s="96"/>
      <c r="AT748" s="54">
        <v>3.6624709358483614</v>
      </c>
      <c r="AU748" s="54">
        <v>2.5284864198250885</v>
      </c>
      <c r="AV748" s="55">
        <v>3.5824709358483613</v>
      </c>
      <c r="AW748" s="55">
        <v>2.5956918066544534</v>
      </c>
      <c r="AX748" s="56">
        <v>6.2470935848371489E-2</v>
      </c>
      <c r="AY748" s="56">
        <v>-2.151358017490157E-2</v>
      </c>
      <c r="AZ748" s="56">
        <v>4.095735567346992E-2</v>
      </c>
      <c r="BA748" s="56">
        <v>8.3984516023273059E-2</v>
      </c>
      <c r="BB748" s="61">
        <v>-207</v>
      </c>
      <c r="BC748" s="57">
        <v>-145</v>
      </c>
      <c r="BD748" s="57">
        <v>-116</v>
      </c>
      <c r="BE748" s="57">
        <v>111</v>
      </c>
      <c r="BF748" s="95">
        <v>0.67422000435950036</v>
      </c>
      <c r="BG748" s="58">
        <v>0.59148640117493811</v>
      </c>
      <c r="BH748" s="58">
        <v>0.53725382006455602</v>
      </c>
      <c r="BI748" s="58">
        <v>0.47429866589962077</v>
      </c>
      <c r="BJ748" s="57">
        <v>-188</v>
      </c>
      <c r="BK748" s="57">
        <v>-144</v>
      </c>
      <c r="BL748" s="57">
        <v>-115</v>
      </c>
      <c r="BM748" s="57">
        <v>112</v>
      </c>
      <c r="BN748" s="58">
        <v>0.65219997464531487</v>
      </c>
      <c r="BO748" s="58">
        <v>0.5897912419645206</v>
      </c>
      <c r="BP748" s="58">
        <v>0.53544601940744085</v>
      </c>
      <c r="BQ748" s="58">
        <v>0.47280310045155272</v>
      </c>
      <c r="BR748" s="36">
        <v>2.6</v>
      </c>
      <c r="BS748" s="36">
        <v>3.55</v>
      </c>
      <c r="BT748" s="36">
        <v>0.35137000000000002</v>
      </c>
      <c r="BU748" s="36">
        <v>0.4138</v>
      </c>
      <c r="BV748" s="36">
        <v>0.46843338578398602</v>
      </c>
      <c r="BW748" s="36">
        <v>0.53042999999999996</v>
      </c>
    </row>
    <row r="749" spans="1:75" ht="16.75" customHeight="1" x14ac:dyDescent="0.2">
      <c r="A749" t="s">
        <v>1038</v>
      </c>
      <c r="B749">
        <v>2025020343</v>
      </c>
      <c r="C749" s="35">
        <v>45983</v>
      </c>
      <c r="D749" s="45" t="s">
        <v>9</v>
      </c>
      <c r="E749" s="36" t="s">
        <v>35</v>
      </c>
      <c r="F749" s="45">
        <v>2</v>
      </c>
      <c r="G749" s="45">
        <v>1</v>
      </c>
      <c r="H749" s="36" t="s">
        <v>38</v>
      </c>
      <c r="I749" s="36" t="s">
        <v>360</v>
      </c>
      <c r="J749" s="46" t="s">
        <v>172</v>
      </c>
      <c r="K749" s="47">
        <v>3</v>
      </c>
      <c r="L749" s="48">
        <v>0.15</v>
      </c>
      <c r="M749" s="49">
        <v>0.1</v>
      </c>
      <c r="N749" s="36">
        <v>2.5499999999999901</v>
      </c>
      <c r="O749" s="36">
        <v>3.5999999999999899</v>
      </c>
      <c r="P749" s="70">
        <v>2.5499999999999901</v>
      </c>
      <c r="Q749" s="36">
        <v>3.5999999999999899</v>
      </c>
      <c r="R749" s="50">
        <v>2.6613076856370412</v>
      </c>
      <c r="S749" s="50">
        <v>3.2623105238120353</v>
      </c>
      <c r="T749" s="50">
        <v>2.6613076856370412</v>
      </c>
      <c r="U749" s="50">
        <v>3.2623105238120353</v>
      </c>
      <c r="V749" s="50">
        <v>1.0449999999999999</v>
      </c>
      <c r="W749" s="50">
        <v>1.0398742800952707</v>
      </c>
      <c r="X749" s="50">
        <v>0.9123109380784894</v>
      </c>
      <c r="Y749" s="50">
        <v>1.174763838561</v>
      </c>
      <c r="Z749" s="50">
        <v>0.99094124800379646</v>
      </c>
      <c r="AA749" s="51">
        <v>1</v>
      </c>
      <c r="AB749" s="51">
        <v>1</v>
      </c>
      <c r="AC749" s="51">
        <v>1</v>
      </c>
      <c r="AD749" s="51">
        <v>1</v>
      </c>
      <c r="AE749" s="51">
        <v>1</v>
      </c>
      <c r="AF749" s="51">
        <v>1</v>
      </c>
      <c r="AG749" s="52">
        <v>1</v>
      </c>
      <c r="AH749" s="52">
        <v>1</v>
      </c>
      <c r="AI749" s="53">
        <v>592</v>
      </c>
      <c r="AJ749" s="53">
        <v>550</v>
      </c>
      <c r="AK749" s="51">
        <v>2.7089939429782826</v>
      </c>
      <c r="AL749" s="51">
        <v>2.7018410043770964</v>
      </c>
      <c r="AM749" s="51">
        <v>3.2046254018769309</v>
      </c>
      <c r="AN749" s="51">
        <v>3.2132781701671966</v>
      </c>
      <c r="AO749" s="51">
        <v>3.1781748077319034</v>
      </c>
      <c r="AP749" s="51">
        <v>3.1863622958484501</v>
      </c>
      <c r="AQ749" s="51">
        <v>3.1755954951205938</v>
      </c>
      <c r="AR749" s="67">
        <v>-0.08</v>
      </c>
      <c r="AS749" s="96"/>
      <c r="AT749" s="54">
        <v>2.5284864198250885</v>
      </c>
      <c r="AU749" s="54">
        <v>3.6624709358483614</v>
      </c>
      <c r="AV749" s="55">
        <v>2.5956918066544534</v>
      </c>
      <c r="AW749" s="55">
        <v>3.5824709358483613</v>
      </c>
      <c r="AX749" s="56">
        <v>-2.151358017490157E-2</v>
      </c>
      <c r="AY749" s="56">
        <v>6.2470935848371489E-2</v>
      </c>
      <c r="AZ749" s="56">
        <v>4.095735567346992E-2</v>
      </c>
      <c r="BA749" s="56">
        <v>-8.3984516023273059E-2</v>
      </c>
      <c r="BB749" s="61">
        <v>207</v>
      </c>
      <c r="BC749" s="57">
        <v>145</v>
      </c>
      <c r="BD749" s="57">
        <v>116</v>
      </c>
      <c r="BE749" s="57">
        <v>-111</v>
      </c>
      <c r="BF749" s="95">
        <v>0.32577999564049964</v>
      </c>
      <c r="BG749" s="58">
        <v>0.40851359882506194</v>
      </c>
      <c r="BH749" s="58">
        <v>0.46274617993544404</v>
      </c>
      <c r="BI749" s="58">
        <v>0.52570133410037923</v>
      </c>
      <c r="BJ749" s="57">
        <v>188</v>
      </c>
      <c r="BK749" s="57">
        <v>144</v>
      </c>
      <c r="BL749" s="57">
        <v>115</v>
      </c>
      <c r="BM749" s="57">
        <v>-112</v>
      </c>
      <c r="BN749" s="58">
        <v>0.34780002535468513</v>
      </c>
      <c r="BO749" s="58">
        <v>0.41020875803547935</v>
      </c>
      <c r="BP749" s="58">
        <v>0.4645539805925592</v>
      </c>
      <c r="BQ749" s="58">
        <v>0.52719689954844728</v>
      </c>
      <c r="BR749" s="36">
        <v>2.6</v>
      </c>
      <c r="BS749" s="36">
        <v>3.6</v>
      </c>
      <c r="BT749" s="36">
        <v>0.34704000000000002</v>
      </c>
      <c r="BU749" s="36">
        <v>0.40716999999999998</v>
      </c>
      <c r="BV749" s="36">
        <v>0.46126744607576498</v>
      </c>
      <c r="BW749" s="36">
        <v>0.52444999999999997</v>
      </c>
    </row>
    <row r="750" spans="1:75" ht="16.75" customHeight="1" x14ac:dyDescent="0.2">
      <c r="A750" t="s">
        <v>1039</v>
      </c>
      <c r="B750">
        <v>2025020344</v>
      </c>
      <c r="C750" s="35">
        <v>45983</v>
      </c>
      <c r="D750" s="45" t="s">
        <v>6</v>
      </c>
      <c r="E750" s="36" t="s">
        <v>20</v>
      </c>
      <c r="F750" s="45">
        <v>1</v>
      </c>
      <c r="G750" s="45">
        <v>1</v>
      </c>
      <c r="H750" s="36" t="s">
        <v>46</v>
      </c>
      <c r="I750" s="36" t="s">
        <v>380</v>
      </c>
      <c r="J750" s="46" t="s">
        <v>178</v>
      </c>
      <c r="K750" s="47">
        <v>3</v>
      </c>
      <c r="L750" s="48">
        <v>0.15</v>
      </c>
      <c r="M750" s="49">
        <v>0.1</v>
      </c>
      <c r="N750" s="36">
        <v>2.7499999999999898</v>
      </c>
      <c r="O750" s="36">
        <v>2.9999999999999898</v>
      </c>
      <c r="P750" s="70">
        <v>2.7499999999999898</v>
      </c>
      <c r="Q750" s="36">
        <v>2.9999999999999898</v>
      </c>
      <c r="R750" s="50">
        <v>3.0216015435976704</v>
      </c>
      <c r="S750" s="50">
        <v>2.7554113954938781</v>
      </c>
      <c r="T750" s="50">
        <v>3.0216015435976704</v>
      </c>
      <c r="U750" s="50">
        <v>2.7554113954938781</v>
      </c>
      <c r="V750" s="50">
        <v>0.95</v>
      </c>
      <c r="W750" s="50">
        <v>0.95302926576458757</v>
      </c>
      <c r="X750" s="50">
        <v>0.97445813878388277</v>
      </c>
      <c r="Y750" s="50">
        <v>1.0124450216709111</v>
      </c>
      <c r="Z750" s="50">
        <v>1.0249999999999999</v>
      </c>
      <c r="AA750" s="51">
        <v>0.98499999999999999</v>
      </c>
      <c r="AB750" s="51">
        <v>1.0149999999999999</v>
      </c>
      <c r="AC750" s="51">
        <v>1</v>
      </c>
      <c r="AD750" s="51">
        <v>1</v>
      </c>
      <c r="AE750" s="51">
        <v>1</v>
      </c>
      <c r="AF750" s="51">
        <v>1</v>
      </c>
      <c r="AG750" s="52">
        <v>1</v>
      </c>
      <c r="AH750" s="52">
        <v>1</v>
      </c>
      <c r="AI750" s="53">
        <v>652</v>
      </c>
      <c r="AJ750" s="53">
        <v>557</v>
      </c>
      <c r="AK750" s="51">
        <v>2.9854144622329821</v>
      </c>
      <c r="AL750" s="51">
        <v>2.9908425244376855</v>
      </c>
      <c r="AM750" s="51">
        <v>2.8735128459545782</v>
      </c>
      <c r="AN750" s="51">
        <v>2.8557976283854734</v>
      </c>
      <c r="AO750" s="51">
        <v>3.0785220337843757</v>
      </c>
      <c r="AP750" s="51">
        <v>3.0403882307739032</v>
      </c>
      <c r="AQ750" s="51">
        <v>2.9453506671034426</v>
      </c>
      <c r="AR750" s="67">
        <v>0.05</v>
      </c>
      <c r="AS750" s="96"/>
      <c r="AT750" s="54">
        <v>2.7178028431253693</v>
      </c>
      <c r="AU750" s="54">
        <v>3.1220190180893566</v>
      </c>
      <c r="AV750" s="55">
        <v>2.6678028431253695</v>
      </c>
      <c r="AW750" s="55">
        <v>3.1755136928884418</v>
      </c>
      <c r="AX750" s="56">
        <v>-3.2197156874620436E-2</v>
      </c>
      <c r="AY750" s="56">
        <v>0.12201901808936677</v>
      </c>
      <c r="AZ750" s="56">
        <v>8.9821861214746335E-2</v>
      </c>
      <c r="BA750" s="56">
        <v>-0.15421617496398721</v>
      </c>
      <c r="BB750" s="61">
        <v>131</v>
      </c>
      <c r="BC750" s="57">
        <v>-116</v>
      </c>
      <c r="BD750" s="57">
        <v>109</v>
      </c>
      <c r="BE750" s="57">
        <v>136</v>
      </c>
      <c r="BF750" s="95">
        <v>0.43223800236432824</v>
      </c>
      <c r="BG750" s="58">
        <v>0.53676972761574149</v>
      </c>
      <c r="BH750" s="58">
        <v>0.47754252128473074</v>
      </c>
      <c r="BI750" s="58">
        <v>0.42340687100508656</v>
      </c>
      <c r="BJ750" s="57">
        <v>140</v>
      </c>
      <c r="BK750" s="57">
        <v>-116</v>
      </c>
      <c r="BL750" s="57">
        <v>110</v>
      </c>
      <c r="BM750" s="57">
        <v>137</v>
      </c>
      <c r="BN750" s="58">
        <v>0.41584518149256211</v>
      </c>
      <c r="BO750" s="58">
        <v>0.5371768554481271</v>
      </c>
      <c r="BP750" s="58">
        <v>0.47706001911446472</v>
      </c>
      <c r="BQ750" s="58">
        <v>0.42221456202870733</v>
      </c>
      <c r="BR750" s="36">
        <v>2.6</v>
      </c>
      <c r="BS750" s="36">
        <v>3.65</v>
      </c>
      <c r="BT750" s="36">
        <v>0.33792</v>
      </c>
      <c r="BU750" s="36">
        <v>0.40143000000000001</v>
      </c>
      <c r="BV750" s="36">
        <v>0.45500192686962998</v>
      </c>
      <c r="BW750" s="36">
        <v>0.51917000000000002</v>
      </c>
    </row>
    <row r="751" spans="1:75" ht="16.75" customHeight="1" x14ac:dyDescent="0.2">
      <c r="A751" t="s">
        <v>1040</v>
      </c>
      <c r="B751">
        <v>2025020344</v>
      </c>
      <c r="C751" s="35">
        <v>45983</v>
      </c>
      <c r="D751" s="45" t="s">
        <v>9</v>
      </c>
      <c r="E751" s="36" t="s">
        <v>15</v>
      </c>
      <c r="F751" s="45">
        <v>1</v>
      </c>
      <c r="G751" s="45">
        <v>1</v>
      </c>
      <c r="H751" s="36" t="s">
        <v>47</v>
      </c>
      <c r="I751" s="36" t="s">
        <v>358</v>
      </c>
      <c r="J751" s="46" t="s">
        <v>191</v>
      </c>
      <c r="K751" s="47">
        <v>3</v>
      </c>
      <c r="L751" s="48">
        <v>0.15</v>
      </c>
      <c r="M751" s="49">
        <v>0.1</v>
      </c>
      <c r="N751" s="36">
        <v>2.9999999999999898</v>
      </c>
      <c r="O751" s="36">
        <v>2.7499999999999898</v>
      </c>
      <c r="P751" s="70">
        <v>2.9999999999999898</v>
      </c>
      <c r="Q751" s="36">
        <v>2.7499999999999898</v>
      </c>
      <c r="R751" s="50">
        <v>2.8694586376511277</v>
      </c>
      <c r="S751" s="50">
        <v>3.0038675047566019</v>
      </c>
      <c r="T751" s="50">
        <v>2.8694586376511277</v>
      </c>
      <c r="U751" s="50">
        <v>3.0038675047566019</v>
      </c>
      <c r="V751" s="50">
        <v>1.048</v>
      </c>
      <c r="W751" s="50">
        <v>1.0491546019013618</v>
      </c>
      <c r="X751" s="50">
        <v>0.95783761531819278</v>
      </c>
      <c r="Y751" s="50">
        <v>0.99513815407766071</v>
      </c>
      <c r="Z751" s="50">
        <v>0.98</v>
      </c>
      <c r="AA751" s="51">
        <v>1</v>
      </c>
      <c r="AB751" s="51">
        <v>1</v>
      </c>
      <c r="AC751" s="51">
        <v>1</v>
      </c>
      <c r="AD751" s="51">
        <v>1</v>
      </c>
      <c r="AE751" s="51">
        <v>1</v>
      </c>
      <c r="AF751" s="51">
        <v>1</v>
      </c>
      <c r="AG751" s="52">
        <v>1</v>
      </c>
      <c r="AH751" s="52">
        <v>1</v>
      </c>
      <c r="AI751" s="53">
        <v>655</v>
      </c>
      <c r="AJ751" s="53">
        <v>613</v>
      </c>
      <c r="AK751" s="51">
        <v>3.0373350650127331</v>
      </c>
      <c r="AL751" s="51">
        <v>3.0121536009084919</v>
      </c>
      <c r="AM751" s="51">
        <v>2.9233744163516482</v>
      </c>
      <c r="AN751" s="51">
        <v>2.9354483796123914</v>
      </c>
      <c r="AO751" s="51">
        <v>2.8662476311827505</v>
      </c>
      <c r="AP751" s="51">
        <v>2.8778790097045586</v>
      </c>
      <c r="AQ751" s="51">
        <v>2.8649069280246153</v>
      </c>
      <c r="AR751" s="67">
        <v>-0.05</v>
      </c>
      <c r="AS751" s="96"/>
      <c r="AT751" s="54">
        <v>3.1220190180893566</v>
      </c>
      <c r="AU751" s="54">
        <v>2.7178028431253693</v>
      </c>
      <c r="AV751" s="55">
        <v>3.1755136928884418</v>
      </c>
      <c r="AW751" s="55">
        <v>2.6678028431253695</v>
      </c>
      <c r="AX751" s="56">
        <v>0.12201901808936677</v>
      </c>
      <c r="AY751" s="56">
        <v>-3.2197156874620436E-2</v>
      </c>
      <c r="AZ751" s="56">
        <v>8.9821861214746335E-2</v>
      </c>
      <c r="BA751" s="56">
        <v>0.15421617496398721</v>
      </c>
      <c r="BB751" s="61">
        <v>-131</v>
      </c>
      <c r="BC751" s="57">
        <v>116</v>
      </c>
      <c r="BD751" s="57">
        <v>-109</v>
      </c>
      <c r="BE751" s="57">
        <v>-136</v>
      </c>
      <c r="BF751" s="95">
        <v>0.56776199763567181</v>
      </c>
      <c r="BG751" s="58">
        <v>0.46323027238425846</v>
      </c>
      <c r="BH751" s="58">
        <v>0.52245747871526926</v>
      </c>
      <c r="BI751" s="58">
        <v>0.57659312899491344</v>
      </c>
      <c r="BJ751" s="57">
        <v>-140</v>
      </c>
      <c r="BK751" s="57">
        <v>116</v>
      </c>
      <c r="BL751" s="57">
        <v>-110</v>
      </c>
      <c r="BM751" s="57">
        <v>-137</v>
      </c>
      <c r="BN751" s="58">
        <v>0.58415481850743789</v>
      </c>
      <c r="BO751" s="58">
        <v>0.46282314455187284</v>
      </c>
      <c r="BP751" s="58">
        <v>0.52293998088553528</v>
      </c>
      <c r="BQ751" s="58">
        <v>0.57778543797129267</v>
      </c>
      <c r="BR751" s="36">
        <v>2.6</v>
      </c>
      <c r="BS751" s="36">
        <v>3.7</v>
      </c>
      <c r="BT751" s="36">
        <v>0.33551999999999998</v>
      </c>
      <c r="BU751" s="36">
        <v>0.39283000000000001</v>
      </c>
      <c r="BV751" s="36">
        <v>0.44434766871026798</v>
      </c>
      <c r="BW751" s="36">
        <v>0.50876999999999994</v>
      </c>
    </row>
    <row r="752" spans="1:75" ht="16.75" customHeight="1" x14ac:dyDescent="0.2">
      <c r="A752" t="s">
        <v>1041</v>
      </c>
      <c r="B752">
        <v>2025020345</v>
      </c>
      <c r="C752" s="35">
        <v>45983</v>
      </c>
      <c r="D752" s="45" t="s">
        <v>6</v>
      </c>
      <c r="E752" s="36" t="s">
        <v>34</v>
      </c>
      <c r="F752" s="45">
        <v>1</v>
      </c>
      <c r="G752" s="45">
        <v>2</v>
      </c>
      <c r="H752" s="36" t="s">
        <v>36</v>
      </c>
      <c r="I752" s="36" t="s">
        <v>480</v>
      </c>
      <c r="J752" s="46" t="s">
        <v>451</v>
      </c>
      <c r="K752" s="47">
        <v>3</v>
      </c>
      <c r="L752" s="48">
        <v>0.15</v>
      </c>
      <c r="M752" s="49">
        <v>0.1</v>
      </c>
      <c r="N752" s="36">
        <v>3.1499999999999901</v>
      </c>
      <c r="O752" s="36">
        <v>2.7499999999999898</v>
      </c>
      <c r="P752" s="70">
        <v>3.1499999999999901</v>
      </c>
      <c r="Q752" s="36">
        <v>2.7499999999999898</v>
      </c>
      <c r="R752" s="50">
        <v>3.0378799793435891</v>
      </c>
      <c r="S752" s="50">
        <v>2.8934633298630392</v>
      </c>
      <c r="T752" s="50">
        <v>3.0378799793435891</v>
      </c>
      <c r="U752" s="50">
        <v>2.8934633298630392</v>
      </c>
      <c r="V752" s="50">
        <v>0.97</v>
      </c>
      <c r="W752" s="50">
        <v>0.95751047349149665</v>
      </c>
      <c r="X752" s="50">
        <v>1.0513787239635668</v>
      </c>
      <c r="Y752" s="50">
        <v>0.8963166318217004</v>
      </c>
      <c r="Z752" s="50">
        <v>1.03</v>
      </c>
      <c r="AA752" s="51">
        <v>0.98</v>
      </c>
      <c r="AB752" s="51">
        <v>1.02</v>
      </c>
      <c r="AC752" s="51">
        <v>1</v>
      </c>
      <c r="AD752" s="51">
        <v>1</v>
      </c>
      <c r="AE752" s="51">
        <v>1</v>
      </c>
      <c r="AF752" s="51">
        <v>1</v>
      </c>
      <c r="AG752" s="52">
        <v>1</v>
      </c>
      <c r="AH752" s="52">
        <v>1</v>
      </c>
      <c r="AI752" s="53">
        <v>656</v>
      </c>
      <c r="AJ752" s="53">
        <v>500</v>
      </c>
      <c r="AK752" s="51">
        <v>3.12</v>
      </c>
      <c r="AL752" s="51">
        <v>3.1076819969015386</v>
      </c>
      <c r="AM752" s="51">
        <v>2.9013874493875647</v>
      </c>
      <c r="AN752" s="51">
        <v>2.9001988314588858</v>
      </c>
      <c r="AO752" s="51">
        <v>2.8659162516407242</v>
      </c>
      <c r="AP752" s="51">
        <v>2.8830688983584549</v>
      </c>
      <c r="AQ752" s="51">
        <v>2.9884290728691916</v>
      </c>
      <c r="AR752" s="67">
        <v>0.08</v>
      </c>
      <c r="AS752" s="96"/>
      <c r="AT752" s="54">
        <v>3.2918023603632505</v>
      </c>
      <c r="AU752" s="54">
        <v>2.7465460459510584</v>
      </c>
      <c r="AV752" s="55">
        <v>3.2118023603632504</v>
      </c>
      <c r="AW752" s="55">
        <v>2.8126818513775027</v>
      </c>
      <c r="AX752" s="56">
        <v>0.14180236036326033</v>
      </c>
      <c r="AY752" s="56">
        <v>-3.4539540489313403E-3</v>
      </c>
      <c r="AZ752" s="56">
        <v>0.13834840631432899</v>
      </c>
      <c r="BA752" s="56">
        <v>0.14525631441219167</v>
      </c>
      <c r="BB752" s="61">
        <v>-142</v>
      </c>
      <c r="BC752" s="57">
        <v>-130</v>
      </c>
      <c r="BD752" s="57">
        <v>-104</v>
      </c>
      <c r="BE752" s="57">
        <v>121</v>
      </c>
      <c r="BF752" s="95">
        <v>0.58759548352034796</v>
      </c>
      <c r="BG752" s="58">
        <v>0.5651054126631353</v>
      </c>
      <c r="BH752" s="58">
        <v>0.50969434254631074</v>
      </c>
      <c r="BI752" s="58">
        <v>0.45209558087542723</v>
      </c>
      <c r="BJ752" s="57">
        <v>-130</v>
      </c>
      <c r="BK752" s="57">
        <v>-129</v>
      </c>
      <c r="BL752" s="57">
        <v>-103</v>
      </c>
      <c r="BM752" s="57">
        <v>122</v>
      </c>
      <c r="BN752" s="58">
        <v>0.56489007500338217</v>
      </c>
      <c r="BO752" s="58">
        <v>0.56397957573303703</v>
      </c>
      <c r="BP752" s="58">
        <v>0.50786020310831326</v>
      </c>
      <c r="BQ752" s="58">
        <v>0.4499542107867639</v>
      </c>
      <c r="BR752" s="36">
        <v>2.6</v>
      </c>
      <c r="BS752" s="36">
        <v>3.75</v>
      </c>
      <c r="BT752" s="36">
        <v>0.32513999999999998</v>
      </c>
      <c r="BU752" s="36">
        <v>0.38480999999999999</v>
      </c>
      <c r="BV752" s="36">
        <v>0.43560108671043601</v>
      </c>
      <c r="BW752" s="36">
        <v>0.50141000000000002</v>
      </c>
    </row>
    <row r="753" spans="1:75" ht="16.75" customHeight="1" x14ac:dyDescent="0.2">
      <c r="A753" t="s">
        <v>1042</v>
      </c>
      <c r="B753">
        <v>2025020345</v>
      </c>
      <c r="C753" s="35">
        <v>45983</v>
      </c>
      <c r="D753" s="45" t="s">
        <v>9</v>
      </c>
      <c r="E753" s="36" t="s">
        <v>22</v>
      </c>
      <c r="F753" s="45">
        <v>2</v>
      </c>
      <c r="G753" s="45">
        <v>1</v>
      </c>
      <c r="H753" s="36" t="s">
        <v>38</v>
      </c>
      <c r="I753" s="36" t="s">
        <v>457</v>
      </c>
      <c r="J753" s="46" t="s">
        <v>152</v>
      </c>
      <c r="K753" s="47">
        <v>3</v>
      </c>
      <c r="L753" s="48">
        <v>0.15</v>
      </c>
      <c r="M753" s="49">
        <v>0.1</v>
      </c>
      <c r="N753" s="36">
        <v>2.7499999999999898</v>
      </c>
      <c r="O753" s="36">
        <v>3.1499999999999901</v>
      </c>
      <c r="P753" s="70">
        <v>2.7499999999999898</v>
      </c>
      <c r="Q753" s="36">
        <v>3.1499999999999901</v>
      </c>
      <c r="R753" s="50">
        <v>2.6027352104605912</v>
      </c>
      <c r="S753" s="50">
        <v>3.1337935402636665</v>
      </c>
      <c r="T753" s="50">
        <v>2.6027352104605912</v>
      </c>
      <c r="U753" s="50">
        <v>3.1337935402636665</v>
      </c>
      <c r="V753" s="50">
        <v>1.0449999999999999</v>
      </c>
      <c r="W753" s="50">
        <v>1.0398742800952707</v>
      </c>
      <c r="X753" s="50">
        <v>0.96712914979585485</v>
      </c>
      <c r="Y753" s="50">
        <v>1.04</v>
      </c>
      <c r="Z753" s="50">
        <v>1.03</v>
      </c>
      <c r="AA753" s="51">
        <v>0.99</v>
      </c>
      <c r="AB753" s="51">
        <v>1</v>
      </c>
      <c r="AC753" s="51">
        <v>1</v>
      </c>
      <c r="AD753" s="51">
        <v>1</v>
      </c>
      <c r="AE753" s="51">
        <v>1</v>
      </c>
      <c r="AF753" s="51">
        <v>1</v>
      </c>
      <c r="AG753" s="52">
        <v>1</v>
      </c>
      <c r="AH753" s="52">
        <v>1</v>
      </c>
      <c r="AI753" s="53">
        <v>632</v>
      </c>
      <c r="AJ753" s="53">
        <v>590</v>
      </c>
      <c r="AK753" s="51">
        <v>2.6889498954651012</v>
      </c>
      <c r="AL753" s="51">
        <v>2.7</v>
      </c>
      <c r="AM753" s="51">
        <v>3.1541361718907006</v>
      </c>
      <c r="AN753" s="51">
        <v>3.1349999999999998</v>
      </c>
      <c r="AO753" s="51">
        <v>3.3317515735355134</v>
      </c>
      <c r="AP753" s="51">
        <v>3.3161599394759227</v>
      </c>
      <c r="AQ753" s="51">
        <v>3.2487602570474219</v>
      </c>
      <c r="AR753" s="67">
        <v>-0.08</v>
      </c>
      <c r="AS753" s="96"/>
      <c r="AT753" s="54">
        <v>2.7465460459510584</v>
      </c>
      <c r="AU753" s="54">
        <v>3.2918023603632505</v>
      </c>
      <c r="AV753" s="55">
        <v>2.8126818513775027</v>
      </c>
      <c r="AW753" s="55">
        <v>3.2118023603632504</v>
      </c>
      <c r="AX753" s="56">
        <v>-3.4539540489313403E-3</v>
      </c>
      <c r="AY753" s="56">
        <v>0.14180236036326033</v>
      </c>
      <c r="AZ753" s="56">
        <v>0.13834840631432899</v>
      </c>
      <c r="BA753" s="56">
        <v>-0.14525631441219167</v>
      </c>
      <c r="BB753" s="61">
        <v>142</v>
      </c>
      <c r="BC753" s="57">
        <v>130</v>
      </c>
      <c r="BD753" s="57">
        <v>104</v>
      </c>
      <c r="BE753" s="57">
        <v>-121</v>
      </c>
      <c r="BF753" s="95">
        <v>0.41240451647965204</v>
      </c>
      <c r="BG753" s="58">
        <v>0.4348945873368647</v>
      </c>
      <c r="BH753" s="58">
        <v>0.4903056574536892</v>
      </c>
      <c r="BI753" s="58">
        <v>0.54790441912457277</v>
      </c>
      <c r="BJ753" s="57">
        <v>130</v>
      </c>
      <c r="BK753" s="57">
        <v>129</v>
      </c>
      <c r="BL753" s="57">
        <v>103</v>
      </c>
      <c r="BM753" s="57">
        <v>-122</v>
      </c>
      <c r="BN753" s="58">
        <v>0.43510992499661783</v>
      </c>
      <c r="BO753" s="58">
        <v>0.43602042426696297</v>
      </c>
      <c r="BP753" s="58">
        <v>0.49213979689168674</v>
      </c>
      <c r="BQ753" s="58">
        <v>0.5500457892132361</v>
      </c>
      <c r="BR753" s="36">
        <v>2.6</v>
      </c>
      <c r="BS753" s="36">
        <v>3.8</v>
      </c>
      <c r="BT753" s="36">
        <v>0.32388</v>
      </c>
      <c r="BU753" s="36">
        <v>0.37902000000000002</v>
      </c>
      <c r="BV753" s="36">
        <v>0.42897402523909201</v>
      </c>
      <c r="BW753" s="36">
        <v>0.49547000000000002</v>
      </c>
    </row>
    <row r="754" spans="1:75" ht="16.75" customHeight="1" x14ac:dyDescent="0.2">
      <c r="A754" t="s">
        <v>1043</v>
      </c>
      <c r="B754">
        <v>2025020346</v>
      </c>
      <c r="C754" s="35">
        <v>45983</v>
      </c>
      <c r="D754" s="45" t="s">
        <v>6</v>
      </c>
      <c r="E754" s="36" t="s">
        <v>25</v>
      </c>
      <c r="F754" s="45">
        <v>1</v>
      </c>
      <c r="G754" s="45">
        <v>1</v>
      </c>
      <c r="H754" s="36" t="s">
        <v>46</v>
      </c>
      <c r="I754" s="36" t="s">
        <v>483</v>
      </c>
      <c r="J754" s="46" t="s">
        <v>196</v>
      </c>
      <c r="K754" s="47">
        <v>3</v>
      </c>
      <c r="L754" s="48">
        <v>0.15</v>
      </c>
      <c r="M754" s="49">
        <v>0.1</v>
      </c>
      <c r="N754" s="36">
        <v>3.3499999999999899</v>
      </c>
      <c r="O754" s="36">
        <v>2.7499999999999898</v>
      </c>
      <c r="P754" s="70">
        <v>3.3499999999999899</v>
      </c>
      <c r="Q754" s="36">
        <v>2.7499999999999898</v>
      </c>
      <c r="R754" s="50">
        <v>3.3014326017850375</v>
      </c>
      <c r="S754" s="50">
        <v>2.4814929520876192</v>
      </c>
      <c r="T754" s="50">
        <v>3.3014326017850375</v>
      </c>
      <c r="U754" s="50">
        <v>2.4814929520876192</v>
      </c>
      <c r="V754" s="50">
        <v>0.95</v>
      </c>
      <c r="W754" s="50">
        <v>0.95302926576458757</v>
      </c>
      <c r="X754" s="50">
        <v>1.0867834748796448</v>
      </c>
      <c r="Y754" s="50">
        <v>1.0513413735804178</v>
      </c>
      <c r="Z754" s="50">
        <v>1.02</v>
      </c>
      <c r="AA754" s="51">
        <v>0.98</v>
      </c>
      <c r="AB754" s="51">
        <v>1.02</v>
      </c>
      <c r="AC754" s="51">
        <v>1</v>
      </c>
      <c r="AD754" s="51">
        <v>1</v>
      </c>
      <c r="AE754" s="51">
        <v>1</v>
      </c>
      <c r="AF754" s="51">
        <v>1</v>
      </c>
      <c r="AG754" s="52">
        <v>1</v>
      </c>
      <c r="AH754" s="52">
        <v>1</v>
      </c>
      <c r="AI754" s="53">
        <v>654</v>
      </c>
      <c r="AJ754" s="53">
        <v>612</v>
      </c>
      <c r="AK754" s="51">
        <v>3.2255460491962107</v>
      </c>
      <c r="AL754" s="51">
        <v>3.236929032084535</v>
      </c>
      <c r="AM754" s="51">
        <v>2.7275193593782965</v>
      </c>
      <c r="AN754" s="51">
        <v>2.71</v>
      </c>
      <c r="AO754" s="51">
        <v>2.8338352619843099</v>
      </c>
      <c r="AP754" s="51">
        <v>2.7884283943560693</v>
      </c>
      <c r="AQ754" s="51">
        <v>2.7820697465658624</v>
      </c>
      <c r="AR754" s="67">
        <v>0.08</v>
      </c>
      <c r="AS754" s="96"/>
      <c r="AT754" s="54">
        <v>3.2773417719250215</v>
      </c>
      <c r="AU754" s="54">
        <v>2.999707382340747</v>
      </c>
      <c r="AV754" s="55">
        <v>3.1973417719250214</v>
      </c>
      <c r="AW754" s="55">
        <v>3.0831003556225105</v>
      </c>
      <c r="AX754" s="56">
        <v>-7.2658228074968356E-2</v>
      </c>
      <c r="AY754" s="56">
        <v>0.24970738234075718</v>
      </c>
      <c r="AZ754" s="56">
        <v>0.17704915426578882</v>
      </c>
      <c r="BA754" s="56">
        <v>-0.32236561041572553</v>
      </c>
      <c r="BB754" s="61">
        <v>-121</v>
      </c>
      <c r="BC754" s="57">
        <v>-153</v>
      </c>
      <c r="BD754" s="57">
        <v>-125</v>
      </c>
      <c r="BE754" s="57">
        <v>103</v>
      </c>
      <c r="BF754" s="95">
        <v>0.54800489863438706</v>
      </c>
      <c r="BG754" s="58">
        <v>0.60486858478817407</v>
      </c>
      <c r="BH754" s="58">
        <v>0.55518091808726666</v>
      </c>
      <c r="BI754" s="58">
        <v>0.49316844996834452</v>
      </c>
      <c r="BJ754" s="57">
        <v>-109</v>
      </c>
      <c r="BK754" s="57">
        <v>-154</v>
      </c>
      <c r="BL754" s="57">
        <v>-125</v>
      </c>
      <c r="BM754" s="57">
        <v>102</v>
      </c>
      <c r="BN754" s="58">
        <v>0.52044708212152657</v>
      </c>
      <c r="BO754" s="58">
        <v>0.60573124655397081</v>
      </c>
      <c r="BP754" s="58">
        <v>0.55611877392891651</v>
      </c>
      <c r="BQ754" s="58">
        <v>0.49396955758661254</v>
      </c>
      <c r="BR754" s="36">
        <v>2.6</v>
      </c>
      <c r="BS754" s="36">
        <v>3.85</v>
      </c>
      <c r="BT754" s="36">
        <v>0.31320999999999999</v>
      </c>
      <c r="BU754" s="36">
        <v>0.37235000000000001</v>
      </c>
      <c r="BV754" s="36">
        <v>0.42090092126829798</v>
      </c>
      <c r="BW754" s="36">
        <v>0.48770000000000002</v>
      </c>
    </row>
    <row r="755" spans="1:75" ht="16.75" customHeight="1" x14ac:dyDescent="0.2">
      <c r="A755" t="s">
        <v>1044</v>
      </c>
      <c r="B755">
        <v>2025020346</v>
      </c>
      <c r="C755" s="35">
        <v>45983</v>
      </c>
      <c r="D755" s="45" t="s">
        <v>9</v>
      </c>
      <c r="E755" s="36" t="s">
        <v>48</v>
      </c>
      <c r="F755" s="45">
        <v>1</v>
      </c>
      <c r="G755" s="45">
        <v>1</v>
      </c>
      <c r="H755" s="36" t="s">
        <v>47</v>
      </c>
      <c r="I755" s="36" t="s">
        <v>449</v>
      </c>
      <c r="J755" s="46" t="s">
        <v>146</v>
      </c>
      <c r="K755" s="47">
        <v>3</v>
      </c>
      <c r="L755" s="48">
        <v>0.15</v>
      </c>
      <c r="M755" s="49">
        <v>0.1</v>
      </c>
      <c r="N755" s="36">
        <v>2.7499999999999898</v>
      </c>
      <c r="O755" s="36">
        <v>3.3499999999999899</v>
      </c>
      <c r="P755" s="70">
        <v>2.7499999999999898</v>
      </c>
      <c r="Q755" s="36">
        <v>3.3499999999999899</v>
      </c>
      <c r="R755" s="50">
        <v>2.771062194416575</v>
      </c>
      <c r="S755" s="50">
        <v>3.4392105800945214</v>
      </c>
      <c r="T755" s="50">
        <v>2.771062194416575</v>
      </c>
      <c r="U755" s="50">
        <v>3.4392105800945214</v>
      </c>
      <c r="V755" s="50">
        <v>1.048</v>
      </c>
      <c r="W755" s="50">
        <v>1.0491546019013618</v>
      </c>
      <c r="X755" s="50">
        <v>0.90917311979276549</v>
      </c>
      <c r="Y755" s="50">
        <v>1.0751820163987369</v>
      </c>
      <c r="Z755" s="50">
        <v>0.97</v>
      </c>
      <c r="AA755" s="51">
        <v>0.98499999999999999</v>
      </c>
      <c r="AB755" s="51">
        <v>1.01</v>
      </c>
      <c r="AC755" s="51">
        <v>1</v>
      </c>
      <c r="AD755" s="51">
        <v>1</v>
      </c>
      <c r="AE755" s="51">
        <v>1</v>
      </c>
      <c r="AF755" s="51">
        <v>1</v>
      </c>
      <c r="AG755" s="52">
        <v>1</v>
      </c>
      <c r="AH755" s="52">
        <v>1</v>
      </c>
      <c r="AI755" s="53">
        <v>661</v>
      </c>
      <c r="AJ755" s="53">
        <v>595</v>
      </c>
      <c r="AK755" s="51">
        <v>3.1540241207412532</v>
      </c>
      <c r="AL755" s="51">
        <v>3.125</v>
      </c>
      <c r="AM755" s="51">
        <v>3.2603504246389345</v>
      </c>
      <c r="AN755" s="51">
        <v>3.27</v>
      </c>
      <c r="AO755" s="51">
        <v>3.245758380754574</v>
      </c>
      <c r="AP755" s="51">
        <v>3.2592997630451408</v>
      </c>
      <c r="AQ755" s="51">
        <v>3.1625399118997666</v>
      </c>
      <c r="AR755" s="67">
        <v>-0.08</v>
      </c>
      <c r="AS755" s="96"/>
      <c r="AT755" s="54">
        <v>2.999707382340747</v>
      </c>
      <c r="AU755" s="54">
        <v>3.2773417719250215</v>
      </c>
      <c r="AV755" s="55">
        <v>3.0831003556225105</v>
      </c>
      <c r="AW755" s="55">
        <v>3.1973417719250214</v>
      </c>
      <c r="AX755" s="56">
        <v>0.24970738234075718</v>
      </c>
      <c r="AY755" s="56">
        <v>-7.2658228074968356E-2</v>
      </c>
      <c r="AZ755" s="56">
        <v>0.17704915426578882</v>
      </c>
      <c r="BA755" s="56">
        <v>0.32236561041572553</v>
      </c>
      <c r="BB755" s="61">
        <v>121</v>
      </c>
      <c r="BC755" s="57">
        <v>153</v>
      </c>
      <c r="BD755" s="57">
        <v>125</v>
      </c>
      <c r="BE755" s="57">
        <v>-103</v>
      </c>
      <c r="BF755" s="95">
        <v>0.45199510136561294</v>
      </c>
      <c r="BG755" s="58">
        <v>0.39513141521182599</v>
      </c>
      <c r="BH755" s="58">
        <v>0.44481908191273334</v>
      </c>
      <c r="BI755" s="58">
        <v>0.50683155003165548</v>
      </c>
      <c r="BJ755" s="57">
        <v>109</v>
      </c>
      <c r="BK755" s="57">
        <v>154</v>
      </c>
      <c r="BL755" s="57">
        <v>125</v>
      </c>
      <c r="BM755" s="57">
        <v>-102</v>
      </c>
      <c r="BN755" s="58">
        <v>0.47955291787847343</v>
      </c>
      <c r="BO755" s="58">
        <v>0.39426875344602919</v>
      </c>
      <c r="BP755" s="58">
        <v>0.44388122607108349</v>
      </c>
      <c r="BQ755" s="58">
        <v>0.50603044241338746</v>
      </c>
      <c r="BR755" s="36">
        <v>2.6</v>
      </c>
      <c r="BS755" s="36">
        <v>3.9</v>
      </c>
      <c r="BT755" s="36">
        <v>0.31212000000000001</v>
      </c>
      <c r="BU755" s="36">
        <v>0.36059000000000002</v>
      </c>
      <c r="BV755" s="36">
        <v>0.40728525441915597</v>
      </c>
      <c r="BW755" s="36">
        <v>0.47524</v>
      </c>
    </row>
    <row r="756" spans="1:75" ht="16.75" customHeight="1" x14ac:dyDescent="0.2">
      <c r="A756" t="s">
        <v>1045</v>
      </c>
      <c r="B756">
        <v>2025020347</v>
      </c>
      <c r="C756" s="35">
        <v>45984</v>
      </c>
      <c r="D756" s="45" t="s">
        <v>6</v>
      </c>
      <c r="E756" s="36" t="s">
        <v>42</v>
      </c>
      <c r="F756" s="45">
        <v>1</v>
      </c>
      <c r="G756" s="45">
        <v>1</v>
      </c>
      <c r="H756" s="36" t="s">
        <v>46</v>
      </c>
      <c r="I756" s="36" t="s">
        <v>344</v>
      </c>
      <c r="J756" s="46" t="s">
        <v>153</v>
      </c>
      <c r="K756" s="47">
        <v>3</v>
      </c>
      <c r="L756" s="48">
        <v>0.15</v>
      </c>
      <c r="M756" s="49">
        <v>0.1</v>
      </c>
      <c r="N756" s="36">
        <v>3.74</v>
      </c>
      <c r="O756" s="36">
        <v>2.79</v>
      </c>
      <c r="P756" s="70">
        <v>3.74</v>
      </c>
      <c r="Q756" s="36">
        <v>2.79</v>
      </c>
      <c r="R756" s="50">
        <v>3.5054798420631603</v>
      </c>
      <c r="S756" s="50">
        <v>2.8019085739813532</v>
      </c>
      <c r="T756" s="50">
        <v>3.5054798420631603</v>
      </c>
      <c r="U756" s="50">
        <v>2.8019085739813532</v>
      </c>
      <c r="V756" s="50">
        <v>0.95</v>
      </c>
      <c r="W756" s="50">
        <v>0.95302926576458757</v>
      </c>
      <c r="X756" s="50">
        <v>1.0866666666666667</v>
      </c>
      <c r="Y756" s="50">
        <v>0.97333333333333327</v>
      </c>
      <c r="Z756" s="50">
        <v>0.995</v>
      </c>
      <c r="AA756" s="51">
        <v>0.99</v>
      </c>
      <c r="AB756" s="51">
        <v>1.02</v>
      </c>
      <c r="AC756" s="51">
        <v>1</v>
      </c>
      <c r="AD756" s="51">
        <v>1</v>
      </c>
      <c r="AE756" s="51">
        <v>1</v>
      </c>
      <c r="AF756" s="51">
        <v>1</v>
      </c>
      <c r="AG756" s="52">
        <v>1</v>
      </c>
      <c r="AH756" s="52">
        <v>1</v>
      </c>
      <c r="AI756" s="53">
        <v>666</v>
      </c>
      <c r="AJ756" s="53">
        <v>592</v>
      </c>
      <c r="AK756" s="51">
        <v>3.4071458786734001</v>
      </c>
      <c r="AL756" s="51">
        <v>3.4</v>
      </c>
      <c r="AM756" s="51">
        <v>2.7466182863117372</v>
      </c>
      <c r="AN756" s="51">
        <v>2.7549118294621797</v>
      </c>
      <c r="AO756" s="51">
        <v>2.7754132524806474</v>
      </c>
      <c r="AP756" s="51">
        <v>2.7772861192752671</v>
      </c>
      <c r="AQ756" s="51">
        <v>2.7328851948801787</v>
      </c>
      <c r="AR756" s="67">
        <v>0</v>
      </c>
      <c r="AS756" s="96"/>
      <c r="AT756" s="54">
        <v>3.5872977016787848</v>
      </c>
      <c r="AU756" s="54">
        <v>2.7865735771937805</v>
      </c>
      <c r="AV756" s="55">
        <v>3.5872977016787848</v>
      </c>
      <c r="AW756" s="55">
        <v>2.7896435992839637</v>
      </c>
      <c r="AX756" s="56">
        <v>-0.1527022983212154</v>
      </c>
      <c r="AY756" s="56">
        <v>-3.4264228062195201E-3</v>
      </c>
      <c r="AZ756" s="56">
        <v>-0.15612872112743492</v>
      </c>
      <c r="BA756" s="56">
        <v>-0.14927587551499588</v>
      </c>
      <c r="BB756" s="61">
        <v>-166</v>
      </c>
      <c r="BC756" s="57">
        <v>-163</v>
      </c>
      <c r="BD756" s="57">
        <v>-133</v>
      </c>
      <c r="BE756" s="57">
        <v>-102</v>
      </c>
      <c r="BF756" s="95">
        <v>0.62445607347571763</v>
      </c>
      <c r="BG756" s="58">
        <v>0.61906159429860774</v>
      </c>
      <c r="BH756" s="58">
        <v>0.57013150960412085</v>
      </c>
      <c r="BI756" s="58">
        <v>0.50522687013108758</v>
      </c>
      <c r="BJ756" s="57">
        <v>-166</v>
      </c>
      <c r="BK756" s="57">
        <v>-163</v>
      </c>
      <c r="BL756" s="57">
        <v>-133</v>
      </c>
      <c r="BM756" s="57">
        <v>-102</v>
      </c>
      <c r="BN756" s="58">
        <v>0.62393465963776817</v>
      </c>
      <c r="BO756" s="58">
        <v>0.61962728693209146</v>
      </c>
      <c r="BP756" s="58">
        <v>0.57071835722616826</v>
      </c>
      <c r="BQ756" s="58">
        <v>0.50568663025965155</v>
      </c>
      <c r="BR756" s="36">
        <v>2.6</v>
      </c>
      <c r="BS756" s="36">
        <v>3.95</v>
      </c>
      <c r="BT756" s="36">
        <v>0.30296000000000001</v>
      </c>
      <c r="BU756" s="36">
        <v>0.35698000000000002</v>
      </c>
      <c r="BV756" s="36">
        <v>0.40308484451570598</v>
      </c>
      <c r="BW756" s="36">
        <v>0.47136</v>
      </c>
    </row>
    <row r="757" spans="1:75" ht="16.75" customHeight="1" x14ac:dyDescent="0.2">
      <c r="A757" t="s">
        <v>1046</v>
      </c>
      <c r="B757">
        <v>2025020347</v>
      </c>
      <c r="C757" s="35">
        <v>45984</v>
      </c>
      <c r="D757" s="45" t="s">
        <v>9</v>
      </c>
      <c r="E757" s="36" t="s">
        <v>5</v>
      </c>
      <c r="F757" s="45">
        <v>1</v>
      </c>
      <c r="G757" s="45">
        <v>1</v>
      </c>
      <c r="H757" s="36" t="s">
        <v>47</v>
      </c>
      <c r="I757" s="36" t="s">
        <v>597</v>
      </c>
      <c r="J757" s="46" t="s">
        <v>225</v>
      </c>
      <c r="K757" s="47">
        <v>3</v>
      </c>
      <c r="L757" s="48">
        <v>0.15</v>
      </c>
      <c r="M757" s="49">
        <v>0.1</v>
      </c>
      <c r="N757" s="36">
        <v>2.79</v>
      </c>
      <c r="O757" s="36">
        <v>3.74</v>
      </c>
      <c r="P757" s="70">
        <v>2.79</v>
      </c>
      <c r="Q757" s="36">
        <v>3.74</v>
      </c>
      <c r="R757" s="50">
        <v>2.8619655937587405</v>
      </c>
      <c r="S757" s="50">
        <v>3.4557261773133581</v>
      </c>
      <c r="T757" s="50">
        <v>2.8619655937587405</v>
      </c>
      <c r="U757" s="50">
        <v>3.4557261773133581</v>
      </c>
      <c r="V757" s="50">
        <v>1.048</v>
      </c>
      <c r="W757" s="50">
        <v>1.0491546019013618</v>
      </c>
      <c r="X757" s="50">
        <v>0.91553942877057903</v>
      </c>
      <c r="Y757" s="50">
        <v>1.1357152928911334</v>
      </c>
      <c r="Z757" s="50">
        <v>1.01</v>
      </c>
      <c r="AA757" s="51">
        <v>0.98</v>
      </c>
      <c r="AB757" s="51">
        <v>1.02</v>
      </c>
      <c r="AC757" s="51">
        <v>1</v>
      </c>
      <c r="AD757" s="51">
        <v>1</v>
      </c>
      <c r="AE757" s="51">
        <v>1</v>
      </c>
      <c r="AF757" s="51">
        <v>1</v>
      </c>
      <c r="AG757" s="52">
        <v>1</v>
      </c>
      <c r="AH757" s="52">
        <v>1</v>
      </c>
      <c r="AI757" s="53">
        <v>663</v>
      </c>
      <c r="AJ757" s="53">
        <v>621</v>
      </c>
      <c r="AK757" s="51">
        <v>2.92</v>
      </c>
      <c r="AL757" s="51">
        <v>2.93</v>
      </c>
      <c r="AM757" s="51">
        <v>3.26</v>
      </c>
      <c r="AN757" s="51">
        <v>3.26</v>
      </c>
      <c r="AO757" s="51">
        <v>3.317317124193095</v>
      </c>
      <c r="AP757" s="51">
        <v>3.3432620714271044</v>
      </c>
      <c r="AQ757" s="51">
        <v>3.2925999999999997</v>
      </c>
      <c r="AR757" s="67">
        <v>0</v>
      </c>
      <c r="AS757" s="96"/>
      <c r="AT757" s="54">
        <v>2.7865735771937805</v>
      </c>
      <c r="AU757" s="54">
        <v>3.5872977016787848</v>
      </c>
      <c r="AV757" s="55">
        <v>2.7896435992839637</v>
      </c>
      <c r="AW757" s="55">
        <v>3.5872977016787848</v>
      </c>
      <c r="AX757" s="56">
        <v>-3.4264228062195201E-3</v>
      </c>
      <c r="AY757" s="56">
        <v>-0.1527022983212154</v>
      </c>
      <c r="AZ757" s="56">
        <v>-0.15612872112743492</v>
      </c>
      <c r="BA757" s="56">
        <v>0.14927587551499588</v>
      </c>
      <c r="BB757" s="61">
        <v>166</v>
      </c>
      <c r="BC757" s="57">
        <v>163</v>
      </c>
      <c r="BD757" s="57">
        <v>133</v>
      </c>
      <c r="BE757" s="57">
        <v>102</v>
      </c>
      <c r="BF757" s="95">
        <v>0.37554392652428237</v>
      </c>
      <c r="BG757" s="58">
        <v>0.38093840570139226</v>
      </c>
      <c r="BH757" s="58">
        <v>0.42986849039587921</v>
      </c>
      <c r="BI757" s="58">
        <v>0.49477312986891242</v>
      </c>
      <c r="BJ757" s="57">
        <v>166</v>
      </c>
      <c r="BK757" s="57">
        <v>163</v>
      </c>
      <c r="BL757" s="57">
        <v>133</v>
      </c>
      <c r="BM757" s="57">
        <v>102</v>
      </c>
      <c r="BN757" s="58">
        <v>0.37606534036223183</v>
      </c>
      <c r="BO757" s="58">
        <v>0.38037271306790854</v>
      </c>
      <c r="BP757" s="58">
        <v>0.42928164277383168</v>
      </c>
      <c r="BQ757" s="58">
        <v>0.49431336974034845</v>
      </c>
      <c r="BR757" s="36">
        <v>2.6</v>
      </c>
      <c r="BS757" s="36">
        <v>4</v>
      </c>
      <c r="BT757" s="36">
        <v>0.29425000000000001</v>
      </c>
      <c r="BU757" s="36">
        <v>0.34860000000000002</v>
      </c>
      <c r="BV757" s="36">
        <v>0.394370658641989</v>
      </c>
      <c r="BW757" s="36">
        <v>0.46466000000000002</v>
      </c>
    </row>
    <row r="758" spans="1:75" ht="16.75" customHeight="1" x14ac:dyDescent="0.2">
      <c r="A758" t="s">
        <v>1047</v>
      </c>
      <c r="B758">
        <v>2025020348</v>
      </c>
      <c r="C758" s="35">
        <v>45984</v>
      </c>
      <c r="D758" s="45" t="s">
        <v>6</v>
      </c>
      <c r="E758" s="36" t="s">
        <v>33</v>
      </c>
      <c r="F758" s="45">
        <v>1</v>
      </c>
      <c r="G758" s="45">
        <v>1</v>
      </c>
      <c r="H758" s="36" t="s">
        <v>46</v>
      </c>
      <c r="I758" s="36" t="s">
        <v>424</v>
      </c>
      <c r="J758" s="46" t="s">
        <v>229</v>
      </c>
      <c r="K758" s="47">
        <v>3</v>
      </c>
      <c r="L758" s="48">
        <v>0.15</v>
      </c>
      <c r="M758" s="49">
        <v>0.1</v>
      </c>
      <c r="N758" s="36">
        <v>2.77</v>
      </c>
      <c r="O758" s="36">
        <v>3.14</v>
      </c>
      <c r="P758" s="70">
        <v>2.77</v>
      </c>
      <c r="Q758" s="36">
        <v>3.14</v>
      </c>
      <c r="R758" s="50">
        <v>2.8533044977803668</v>
      </c>
      <c r="S758" s="50">
        <v>2.9974004857032872</v>
      </c>
      <c r="T758" s="50">
        <v>2.8533044977803668</v>
      </c>
      <c r="U758" s="50">
        <v>2.9974004857032872</v>
      </c>
      <c r="V758" s="50">
        <v>0.95</v>
      </c>
      <c r="W758" s="50">
        <v>0.95302926576458757</v>
      </c>
      <c r="X758" s="50">
        <v>0.97014379832220277</v>
      </c>
      <c r="Y758" s="50">
        <v>0.99849382824382171</v>
      </c>
      <c r="Z758" s="50">
        <v>1</v>
      </c>
      <c r="AA758" s="51">
        <v>0.99</v>
      </c>
      <c r="AB758" s="51">
        <v>1</v>
      </c>
      <c r="AC758" s="51">
        <v>1</v>
      </c>
      <c r="AD758" s="51">
        <v>1</v>
      </c>
      <c r="AE758" s="51">
        <v>1</v>
      </c>
      <c r="AF758" s="51">
        <v>1</v>
      </c>
      <c r="AG758" s="52">
        <v>1</v>
      </c>
      <c r="AH758" s="52">
        <v>1</v>
      </c>
      <c r="AI758" s="53">
        <v>664</v>
      </c>
      <c r="AJ758" s="53">
        <v>593</v>
      </c>
      <c r="AK758" s="51">
        <v>2.9</v>
      </c>
      <c r="AL758" s="51">
        <v>2.91</v>
      </c>
      <c r="AM758" s="51">
        <v>3.08</v>
      </c>
      <c r="AN758" s="51">
        <v>3.05</v>
      </c>
      <c r="AO758" s="51">
        <v>3.1347518255719495</v>
      </c>
      <c r="AP758" s="51">
        <v>3.1141491245916502</v>
      </c>
      <c r="AQ758" s="51">
        <v>3.08</v>
      </c>
      <c r="AR758" s="67">
        <v>0.05</v>
      </c>
      <c r="AS758" s="96"/>
      <c r="AT758" s="54">
        <v>2.8283196378705862</v>
      </c>
      <c r="AU758" s="54">
        <v>3.1729783185585378</v>
      </c>
      <c r="AV758" s="55">
        <v>2.7783196378705863</v>
      </c>
      <c r="AW758" s="55">
        <v>3.2265291362061093</v>
      </c>
      <c r="AX758" s="56">
        <v>5.8319637870586138E-2</v>
      </c>
      <c r="AY758" s="56">
        <v>3.2978318558537723E-2</v>
      </c>
      <c r="AZ758" s="56">
        <v>9.1297956429123861E-2</v>
      </c>
      <c r="BA758" s="56">
        <v>2.5341319312048416E-2</v>
      </c>
      <c r="BB758" s="61">
        <v>126</v>
      </c>
      <c r="BC758" s="57">
        <v>-128</v>
      </c>
      <c r="BD758" s="57">
        <v>-102</v>
      </c>
      <c r="BE758" s="57">
        <v>124</v>
      </c>
      <c r="BF758" s="95">
        <v>0.44323577752235321</v>
      </c>
      <c r="BG758" s="58">
        <v>0.56067146844628002</v>
      </c>
      <c r="BH758" s="58">
        <v>0.5039195450057945</v>
      </c>
      <c r="BI758" s="58">
        <v>0.44627157449709021</v>
      </c>
      <c r="BJ758" s="57">
        <v>134</v>
      </c>
      <c r="BK758" s="57">
        <v>-128</v>
      </c>
      <c r="BL758" s="57">
        <v>-102</v>
      </c>
      <c r="BM758" s="57">
        <v>123</v>
      </c>
      <c r="BN758" s="58">
        <v>0.42701786183924084</v>
      </c>
      <c r="BO758" s="58">
        <v>0.56059219811803274</v>
      </c>
      <c r="BP758" s="58">
        <v>0.50453228765405911</v>
      </c>
      <c r="BQ758" s="58">
        <v>0.44745195460511344</v>
      </c>
      <c r="BR758" s="36">
        <v>2.6</v>
      </c>
      <c r="BS758" s="36">
        <v>4.05</v>
      </c>
      <c r="BT758" s="36">
        <v>0.29093000000000002</v>
      </c>
      <c r="BU758" s="36">
        <v>0.34145999999999999</v>
      </c>
      <c r="BV758" s="36">
        <v>0.38604425048897101</v>
      </c>
      <c r="BW758" s="36">
        <v>0.45695000000000002</v>
      </c>
    </row>
    <row r="759" spans="1:75" ht="16.75" customHeight="1" x14ac:dyDescent="0.2">
      <c r="A759" t="s">
        <v>1048</v>
      </c>
      <c r="B759">
        <v>2025020348</v>
      </c>
      <c r="C759" s="35">
        <v>45984</v>
      </c>
      <c r="D759" s="45" t="s">
        <v>9</v>
      </c>
      <c r="E759" s="36" t="s">
        <v>16</v>
      </c>
      <c r="F759" s="45">
        <v>1</v>
      </c>
      <c r="G759" s="45">
        <v>1</v>
      </c>
      <c r="H759" s="36" t="s">
        <v>47</v>
      </c>
      <c r="I759" s="36" t="s">
        <v>406</v>
      </c>
      <c r="J759" s="46" t="s">
        <v>200</v>
      </c>
      <c r="K759" s="47">
        <v>3</v>
      </c>
      <c r="L759" s="48">
        <v>0.15</v>
      </c>
      <c r="M759" s="49">
        <v>0.1</v>
      </c>
      <c r="N759" s="36">
        <v>3.14</v>
      </c>
      <c r="O759" s="36">
        <v>2.77</v>
      </c>
      <c r="P759" s="70">
        <v>3.14</v>
      </c>
      <c r="Q759" s="36">
        <v>2.77</v>
      </c>
      <c r="R759" s="50">
        <v>2.9151485900160057</v>
      </c>
      <c r="S759" s="50">
        <v>2.8924928560569176</v>
      </c>
      <c r="T759" s="50">
        <v>2.9151485900160057</v>
      </c>
      <c r="U759" s="50">
        <v>2.8924928560569176</v>
      </c>
      <c r="V759" s="50">
        <v>1.048</v>
      </c>
      <c r="W759" s="50">
        <v>1.0491546019013618</v>
      </c>
      <c r="X759" s="50">
        <v>1.0266666666666666</v>
      </c>
      <c r="Y759" s="50">
        <v>0.96666666666666667</v>
      </c>
      <c r="Z759" s="50">
        <v>1.05</v>
      </c>
      <c r="AA759" s="51">
        <v>1</v>
      </c>
      <c r="AB759" s="51">
        <v>1</v>
      </c>
      <c r="AC759" s="51">
        <v>1</v>
      </c>
      <c r="AD759" s="51">
        <v>1</v>
      </c>
      <c r="AE759" s="51">
        <v>1</v>
      </c>
      <c r="AF759" s="51">
        <v>1</v>
      </c>
      <c r="AG759" s="52">
        <v>1</v>
      </c>
      <c r="AH759" s="52">
        <v>1</v>
      </c>
      <c r="AI759" s="53">
        <v>667</v>
      </c>
      <c r="AJ759" s="53">
        <v>625</v>
      </c>
      <c r="AK759" s="51">
        <v>2.995481484731465</v>
      </c>
      <c r="AL759" s="51">
        <v>2.97</v>
      </c>
      <c r="AM759" s="51">
        <v>2.9104313949666083</v>
      </c>
      <c r="AN759" s="51">
        <v>2.9077406141301547</v>
      </c>
      <c r="AO759" s="51">
        <v>3.0774683971963115</v>
      </c>
      <c r="AP759" s="51">
        <v>3.0714157624458291</v>
      </c>
      <c r="AQ759" s="51">
        <v>3.055952964714939</v>
      </c>
      <c r="AR759" s="67">
        <v>-0.05</v>
      </c>
      <c r="AS759" s="96"/>
      <c r="AT759" s="54">
        <v>3.1729783185585378</v>
      </c>
      <c r="AU759" s="54">
        <v>2.8283196378705862</v>
      </c>
      <c r="AV759" s="55">
        <v>3.2265291362061093</v>
      </c>
      <c r="AW759" s="55">
        <v>2.7783196378705863</v>
      </c>
      <c r="AX759" s="56">
        <v>3.2978318558537723E-2</v>
      </c>
      <c r="AY759" s="56">
        <v>5.8319637870586138E-2</v>
      </c>
      <c r="AZ759" s="56">
        <v>9.1297956429123861E-2</v>
      </c>
      <c r="BA759" s="56">
        <v>-2.5341319312048416E-2</v>
      </c>
      <c r="BB759" s="61">
        <v>-126</v>
      </c>
      <c r="BC759" s="57">
        <v>128</v>
      </c>
      <c r="BD759" s="57">
        <v>102</v>
      </c>
      <c r="BE759" s="57">
        <v>-124</v>
      </c>
      <c r="BF759" s="95">
        <v>0.55676422247764679</v>
      </c>
      <c r="BG759" s="58">
        <v>0.43932853155371998</v>
      </c>
      <c r="BH759" s="58">
        <v>0.49608045499420544</v>
      </c>
      <c r="BI759" s="58">
        <v>0.55372842550290979</v>
      </c>
      <c r="BJ759" s="57">
        <v>-134</v>
      </c>
      <c r="BK759" s="57">
        <v>128</v>
      </c>
      <c r="BL759" s="57">
        <v>102</v>
      </c>
      <c r="BM759" s="57">
        <v>-123</v>
      </c>
      <c r="BN759" s="58">
        <v>0.57298213816075916</v>
      </c>
      <c r="BO759" s="58">
        <v>0.43940780188196726</v>
      </c>
      <c r="BP759" s="58">
        <v>0.49546771234594089</v>
      </c>
      <c r="BQ759" s="58">
        <v>0.55254804539488656</v>
      </c>
      <c r="BR759" s="36">
        <v>2.6</v>
      </c>
      <c r="BS759" s="36">
        <v>4.0999999999999996</v>
      </c>
      <c r="BT759" s="36">
        <v>0.28652</v>
      </c>
      <c r="BU759" s="36">
        <v>0.33589000000000002</v>
      </c>
      <c r="BV759" s="36">
        <v>0.37886888648258399</v>
      </c>
      <c r="BW759" s="36">
        <v>0.44933000000000001</v>
      </c>
    </row>
    <row r="760" spans="1:75" ht="16.75" customHeight="1" x14ac:dyDescent="0.2">
      <c r="A760" t="s">
        <v>1049</v>
      </c>
      <c r="B760">
        <v>2025020349</v>
      </c>
      <c r="C760" s="35">
        <v>45984</v>
      </c>
      <c r="D760" s="45" t="s">
        <v>6</v>
      </c>
      <c r="E760" s="36" t="s">
        <v>13</v>
      </c>
      <c r="F760" s="45">
        <v>0</v>
      </c>
      <c r="G760" s="45">
        <v>0</v>
      </c>
      <c r="H760" s="36" t="s">
        <v>50</v>
      </c>
      <c r="I760" s="36" t="s">
        <v>376</v>
      </c>
      <c r="J760" s="46" t="s">
        <v>184</v>
      </c>
      <c r="K760" s="47">
        <v>3</v>
      </c>
      <c r="L760" s="48">
        <v>0.15</v>
      </c>
      <c r="M760" s="49">
        <v>0.1</v>
      </c>
      <c r="N760" s="36">
        <v>2.69999999999999</v>
      </c>
      <c r="O760" s="36">
        <v>3.19999999999999</v>
      </c>
      <c r="P760" s="70">
        <v>2.69999999999999</v>
      </c>
      <c r="Q760" s="36">
        <v>3.19999999999999</v>
      </c>
      <c r="R760" s="50">
        <v>2.543239501536291</v>
      </c>
      <c r="S760" s="50">
        <v>3.2009878141305022</v>
      </c>
      <c r="T760" s="50">
        <v>2.543239501536291</v>
      </c>
      <c r="U760" s="50">
        <v>3.2009878141305022</v>
      </c>
      <c r="V760" s="50">
        <v>0.96699999999999997</v>
      </c>
      <c r="W760" s="50">
        <v>0.96943075693561398</v>
      </c>
      <c r="X760" s="50">
        <v>1.0630119918314234</v>
      </c>
      <c r="Y760" s="50">
        <v>0.98627154464235967</v>
      </c>
      <c r="Z760" s="50">
        <v>0.98</v>
      </c>
      <c r="AA760" s="51">
        <v>0.99</v>
      </c>
      <c r="AB760" s="51">
        <v>1</v>
      </c>
      <c r="AC760" s="51">
        <v>1</v>
      </c>
      <c r="AD760" s="51">
        <v>1</v>
      </c>
      <c r="AE760" s="51">
        <v>1</v>
      </c>
      <c r="AF760" s="51">
        <v>1</v>
      </c>
      <c r="AG760" s="52">
        <v>1</v>
      </c>
      <c r="AH760" s="52">
        <v>1</v>
      </c>
      <c r="AI760" s="53">
        <v>680</v>
      </c>
      <c r="AJ760" s="53">
        <v>608</v>
      </c>
      <c r="AK760" s="51">
        <v>2.6486988937905385</v>
      </c>
      <c r="AL760" s="51">
        <v>2.62</v>
      </c>
      <c r="AM760" s="51">
        <v>3.1442568018848807</v>
      </c>
      <c r="AN760" s="51">
        <v>3.14</v>
      </c>
      <c r="AO760" s="51">
        <v>3.1291527087438213</v>
      </c>
      <c r="AP760" s="51">
        <v>3.1303250111094316</v>
      </c>
      <c r="AQ760" s="51">
        <v>3.081371665847183</v>
      </c>
      <c r="AR760" s="67">
        <v>0</v>
      </c>
      <c r="AS760" s="96"/>
      <c r="AT760" s="54">
        <v>2.7768598950267189</v>
      </c>
      <c r="AU760" s="54">
        <v>3.1302412682670715</v>
      </c>
      <c r="AV760" s="55">
        <v>2.7768598950267189</v>
      </c>
      <c r="AW760" s="55">
        <v>3.1432864947549533</v>
      </c>
      <c r="AX760" s="56">
        <v>7.6859895026728964E-2</v>
      </c>
      <c r="AY760" s="56">
        <v>-6.9758731732918466E-2</v>
      </c>
      <c r="AZ760" s="56">
        <v>7.1011632938104974E-3</v>
      </c>
      <c r="BA760" s="56">
        <v>0.14661862675964743</v>
      </c>
      <c r="BB760" s="61">
        <v>127</v>
      </c>
      <c r="BC760" s="57">
        <v>-120</v>
      </c>
      <c r="BD760" s="57">
        <v>105</v>
      </c>
      <c r="BE760" s="57">
        <v>131</v>
      </c>
      <c r="BF760" s="95">
        <v>0.440695624346499</v>
      </c>
      <c r="BG760" s="58">
        <v>0.54573609381425847</v>
      </c>
      <c r="BH760" s="58">
        <v>0.48760548971395179</v>
      </c>
      <c r="BI760" s="58">
        <v>0.43228031609921902</v>
      </c>
      <c r="BJ760" s="57">
        <v>128</v>
      </c>
      <c r="BK760" s="57">
        <v>-121</v>
      </c>
      <c r="BL760" s="57">
        <v>104</v>
      </c>
      <c r="BM760" s="57">
        <v>131</v>
      </c>
      <c r="BN760" s="58">
        <v>0.43816450753143643</v>
      </c>
      <c r="BO760" s="58">
        <v>0.54740896083700885</v>
      </c>
      <c r="BP760" s="58">
        <v>0.48938742157219339</v>
      </c>
      <c r="BQ760" s="58">
        <v>0.43377283631576669</v>
      </c>
      <c r="BR760" s="36">
        <v>2.6</v>
      </c>
      <c r="BS760" s="36">
        <v>4.1500000000000004</v>
      </c>
      <c r="BT760" s="36">
        <v>0.27864</v>
      </c>
      <c r="BU760" s="36">
        <v>0.32827000000000001</v>
      </c>
      <c r="BV760" s="36">
        <v>0.37104394610724201</v>
      </c>
      <c r="BW760" s="36">
        <v>0.44355</v>
      </c>
    </row>
    <row r="761" spans="1:75" ht="16.75" customHeight="1" x14ac:dyDescent="0.2">
      <c r="A761" t="s">
        <v>1050</v>
      </c>
      <c r="B761">
        <v>2025020349</v>
      </c>
      <c r="C761" s="35">
        <v>45984</v>
      </c>
      <c r="D761" s="45" t="s">
        <v>9</v>
      </c>
      <c r="E761" s="36" t="s">
        <v>37</v>
      </c>
      <c r="F761" s="45">
        <v>0</v>
      </c>
      <c r="G761" s="45">
        <v>0</v>
      </c>
      <c r="H761" s="36" t="s">
        <v>51</v>
      </c>
      <c r="I761" s="36" t="s">
        <v>489</v>
      </c>
      <c r="J761" s="46" t="s">
        <v>176</v>
      </c>
      <c r="K761" s="47">
        <v>3</v>
      </c>
      <c r="L761" s="48">
        <v>0.15</v>
      </c>
      <c r="M761" s="49">
        <v>0.1</v>
      </c>
      <c r="N761" s="36">
        <v>3.19999999999999</v>
      </c>
      <c r="O761" s="36">
        <v>2.69999999999999</v>
      </c>
      <c r="P761" s="70">
        <v>3.19999999999999</v>
      </c>
      <c r="Q761" s="36">
        <v>2.69999999999999</v>
      </c>
      <c r="R761" s="50">
        <v>3.0121997610990126</v>
      </c>
      <c r="S761" s="50">
        <v>3.1239226212744553</v>
      </c>
      <c r="T761" s="50">
        <v>3.0121997610990126</v>
      </c>
      <c r="U761" s="50">
        <v>3.1239226212744553</v>
      </c>
      <c r="V761" s="50">
        <v>1.03</v>
      </c>
      <c r="W761" s="50">
        <v>1.0342925072321845</v>
      </c>
      <c r="X761" s="50">
        <v>1.0480856006282935</v>
      </c>
      <c r="Y761" s="50">
        <v>0.88289963126351279</v>
      </c>
      <c r="Z761" s="50">
        <v>1.02</v>
      </c>
      <c r="AA761" s="51">
        <v>1</v>
      </c>
      <c r="AB761" s="51">
        <v>1.01</v>
      </c>
      <c r="AC761" s="51">
        <v>1</v>
      </c>
      <c r="AD761" s="51">
        <v>1</v>
      </c>
      <c r="AE761" s="51">
        <v>1</v>
      </c>
      <c r="AF761" s="51">
        <v>1</v>
      </c>
      <c r="AG761" s="52">
        <v>1</v>
      </c>
      <c r="AH761" s="52">
        <v>1</v>
      </c>
      <c r="AI761" s="53">
        <v>673</v>
      </c>
      <c r="AJ761" s="53">
        <v>580</v>
      </c>
      <c r="AK761" s="51">
        <v>2.9588146339270791</v>
      </c>
      <c r="AL761" s="51">
        <v>2.96</v>
      </c>
      <c r="AM761" s="51">
        <v>3.1890359754942699</v>
      </c>
      <c r="AN761" s="51">
        <v>3.17</v>
      </c>
      <c r="AO761" s="51">
        <v>3.390261684448423</v>
      </c>
      <c r="AP761" s="51">
        <v>3.3596825928361511</v>
      </c>
      <c r="AQ761" s="51">
        <v>3.2528166950041553</v>
      </c>
      <c r="AR761" s="67">
        <v>0</v>
      </c>
      <c r="AS761" s="96"/>
      <c r="AT761" s="54">
        <v>3.1302412682670715</v>
      </c>
      <c r="AU761" s="54">
        <v>2.7768598950267189</v>
      </c>
      <c r="AV761" s="55">
        <v>3.1432864947549533</v>
      </c>
      <c r="AW761" s="55">
        <v>2.7768598950267189</v>
      </c>
      <c r="AX761" s="56">
        <v>-6.9758731732918466E-2</v>
      </c>
      <c r="AY761" s="56">
        <v>7.6859895026728964E-2</v>
      </c>
      <c r="AZ761" s="56">
        <v>7.1011632938104974E-3</v>
      </c>
      <c r="BA761" s="56">
        <v>-0.14661862675964743</v>
      </c>
      <c r="BB761" s="61">
        <v>-127</v>
      </c>
      <c r="BC761" s="57">
        <v>120</v>
      </c>
      <c r="BD761" s="57">
        <v>-105</v>
      </c>
      <c r="BE761" s="57">
        <v>-131</v>
      </c>
      <c r="BF761" s="95">
        <v>0.559304375653501</v>
      </c>
      <c r="BG761" s="58">
        <v>0.45426390618574153</v>
      </c>
      <c r="BH761" s="58">
        <v>0.51239451028604821</v>
      </c>
      <c r="BI761" s="58">
        <v>0.56771968390078098</v>
      </c>
      <c r="BJ761" s="57">
        <v>-128</v>
      </c>
      <c r="BK761" s="57">
        <v>121</v>
      </c>
      <c r="BL761" s="57">
        <v>-104</v>
      </c>
      <c r="BM761" s="57">
        <v>-131</v>
      </c>
      <c r="BN761" s="58">
        <v>0.56183549246856357</v>
      </c>
      <c r="BO761" s="58">
        <v>0.45259103916299115</v>
      </c>
      <c r="BP761" s="58">
        <v>0.51061257842780661</v>
      </c>
      <c r="BQ761" s="58">
        <v>0.56622716368423331</v>
      </c>
      <c r="BR761" s="36">
        <v>2.6</v>
      </c>
      <c r="BS761" s="36">
        <v>4.2</v>
      </c>
      <c r="BT761" s="36">
        <v>0.27271000000000001</v>
      </c>
      <c r="BU761" s="36">
        <v>0.32203999999999999</v>
      </c>
      <c r="BV761" s="36">
        <v>0.36385000395439998</v>
      </c>
      <c r="BW761" s="36">
        <v>0.43695000000000001</v>
      </c>
    </row>
    <row r="762" spans="1:75" ht="16.75" customHeight="1" x14ac:dyDescent="0.2">
      <c r="A762" t="s">
        <v>1051</v>
      </c>
      <c r="B762">
        <v>2025020350</v>
      </c>
      <c r="C762" s="35">
        <v>45984</v>
      </c>
      <c r="D762" s="45" t="s">
        <v>6</v>
      </c>
      <c r="E762" s="36" t="s">
        <v>24</v>
      </c>
      <c r="F762" s="45">
        <v>0</v>
      </c>
      <c r="G762" s="45">
        <v>1</v>
      </c>
      <c r="H762" s="36" t="s">
        <v>26</v>
      </c>
      <c r="I762" s="36" t="s">
        <v>364</v>
      </c>
      <c r="J762" s="46" t="s">
        <v>158</v>
      </c>
      <c r="K762" s="47">
        <v>3</v>
      </c>
      <c r="L762" s="48">
        <v>0.15</v>
      </c>
      <c r="M762" s="49">
        <v>0.1</v>
      </c>
      <c r="N762" s="36">
        <v>3.6499999999999901</v>
      </c>
      <c r="O762" s="36">
        <v>2.5999999999999899</v>
      </c>
      <c r="P762" s="70">
        <v>3.6499999999999901</v>
      </c>
      <c r="Q762" s="36">
        <v>2.5999999999999899</v>
      </c>
      <c r="R762" s="50">
        <v>3.5929630788534057</v>
      </c>
      <c r="S762" s="50">
        <v>2.7269863745707656</v>
      </c>
      <c r="T762" s="50">
        <v>3.5929630788534057</v>
      </c>
      <c r="U762" s="50">
        <v>2.7269863745707656</v>
      </c>
      <c r="V762" s="50">
        <v>0.95</v>
      </c>
      <c r="W762" s="50">
        <v>0.92554174501717079</v>
      </c>
      <c r="X762" s="50">
        <v>1.1433333333333333</v>
      </c>
      <c r="Y762" s="50">
        <v>0.89795784250914623</v>
      </c>
      <c r="Z762" s="50">
        <v>1</v>
      </c>
      <c r="AA762" s="51">
        <v>0.99</v>
      </c>
      <c r="AB762" s="51">
        <v>1.01</v>
      </c>
      <c r="AC762" s="51">
        <v>1</v>
      </c>
      <c r="AD762" s="51">
        <v>1</v>
      </c>
      <c r="AE762" s="51">
        <v>1</v>
      </c>
      <c r="AF762" s="51">
        <v>1</v>
      </c>
      <c r="AG762" s="52">
        <v>1</v>
      </c>
      <c r="AH762" s="52">
        <v>1</v>
      </c>
      <c r="AI762" s="53">
        <v>686</v>
      </c>
      <c r="AJ762" s="53">
        <v>611</v>
      </c>
      <c r="AK762" s="51">
        <v>3.5284258141610385</v>
      </c>
      <c r="AL762" s="51">
        <v>3.53</v>
      </c>
      <c r="AM762" s="51">
        <v>2.7337392368198277</v>
      </c>
      <c r="AN762" s="51">
        <v>2.73</v>
      </c>
      <c r="AO762" s="51">
        <v>2.7266408250838108</v>
      </c>
      <c r="AP762" s="51">
        <v>2.7266926575068537</v>
      </c>
      <c r="AQ762" s="51">
        <v>2.7337392368198277</v>
      </c>
      <c r="AR762" s="67">
        <v>0</v>
      </c>
      <c r="AS762" s="96"/>
      <c r="AT762" s="54">
        <v>3.6423685632925773</v>
      </c>
      <c r="AU762" s="54">
        <v>2.5772639642595561</v>
      </c>
      <c r="AV762" s="55">
        <v>3.6423685632925773</v>
      </c>
      <c r="AW762" s="55">
        <v>2.6325027887309487</v>
      </c>
      <c r="AX762" s="56">
        <v>-7.631436707412842E-3</v>
      </c>
      <c r="AY762" s="56">
        <v>-2.2736035740433813E-2</v>
      </c>
      <c r="AZ762" s="56">
        <v>-3.0367472447846655E-2</v>
      </c>
      <c r="BA762" s="56">
        <v>1.5104599033020971E-2</v>
      </c>
      <c r="BB762" s="61">
        <v>-199</v>
      </c>
      <c r="BC762" s="57">
        <v>-147</v>
      </c>
      <c r="BD762" s="57">
        <v>-118</v>
      </c>
      <c r="BE762" s="57">
        <v>109</v>
      </c>
      <c r="BF762" s="95">
        <v>0.66533120257871314</v>
      </c>
      <c r="BG762" s="58">
        <v>0.59574579632063129</v>
      </c>
      <c r="BH762" s="58">
        <v>0.54211931452026441</v>
      </c>
      <c r="BI762" s="58">
        <v>0.47862538209425809</v>
      </c>
      <c r="BJ762" s="57">
        <v>-190</v>
      </c>
      <c r="BK762" s="57">
        <v>-153</v>
      </c>
      <c r="BL762" s="57">
        <v>-123</v>
      </c>
      <c r="BM762" s="57">
        <v>105</v>
      </c>
      <c r="BN762" s="58">
        <v>0.65557194748150727</v>
      </c>
      <c r="BO762" s="58">
        <v>0.60429081939453122</v>
      </c>
      <c r="BP762" s="58">
        <v>0.5524610830546911</v>
      </c>
      <c r="BQ762" s="58">
        <v>0.48849910915215466</v>
      </c>
      <c r="BR762" s="36">
        <v>2.6</v>
      </c>
      <c r="BS762" s="36">
        <v>4.25</v>
      </c>
      <c r="BT762" s="36">
        <v>0.26873000000000002</v>
      </c>
      <c r="BU762" s="36">
        <v>0.31669000000000003</v>
      </c>
      <c r="BV762" s="36">
        <v>0.35707923192278601</v>
      </c>
      <c r="BW762" s="36">
        <v>0.42980000000000002</v>
      </c>
    </row>
    <row r="763" spans="1:75" ht="16.75" customHeight="1" x14ac:dyDescent="0.2">
      <c r="A763" t="s">
        <v>1052</v>
      </c>
      <c r="B763">
        <v>2025020350</v>
      </c>
      <c r="C763" s="35">
        <v>45984</v>
      </c>
      <c r="D763" s="45" t="s">
        <v>9</v>
      </c>
      <c r="E763" s="36" t="s">
        <v>14</v>
      </c>
      <c r="F763" s="45">
        <v>1</v>
      </c>
      <c r="G763" s="45">
        <v>0</v>
      </c>
      <c r="H763" s="36" t="s">
        <v>27</v>
      </c>
      <c r="I763" s="36" t="s">
        <v>328</v>
      </c>
      <c r="J763" s="46" t="s">
        <v>155</v>
      </c>
      <c r="K763" s="47">
        <v>3</v>
      </c>
      <c r="L763" s="48">
        <v>0.15</v>
      </c>
      <c r="M763" s="49">
        <v>0.1</v>
      </c>
      <c r="N763" s="36">
        <v>2.5999999999999899</v>
      </c>
      <c r="O763" s="36">
        <v>3.6499999999999901</v>
      </c>
      <c r="P763" s="70">
        <v>2.5999999999999899</v>
      </c>
      <c r="Q763" s="36">
        <v>3.6499999999999901</v>
      </c>
      <c r="R763" s="50">
        <v>2.634006881032894</v>
      </c>
      <c r="S763" s="50">
        <v>3.5280171624395056</v>
      </c>
      <c r="T763" s="50">
        <v>2.634006881032894</v>
      </c>
      <c r="U763" s="50">
        <v>3.5280171624395056</v>
      </c>
      <c r="V763" s="50">
        <v>1.05</v>
      </c>
      <c r="W763" s="50">
        <v>1.0725047827848808</v>
      </c>
      <c r="X763" s="50">
        <v>0.91124641227327585</v>
      </c>
      <c r="Y763" s="50">
        <v>1.1761419380536795</v>
      </c>
      <c r="Z763" s="50">
        <v>0.96</v>
      </c>
      <c r="AA763" s="51">
        <v>0.99</v>
      </c>
      <c r="AB763" s="51">
        <v>1</v>
      </c>
      <c r="AC763" s="51">
        <v>1</v>
      </c>
      <c r="AD763" s="51">
        <v>1</v>
      </c>
      <c r="AE763" s="51">
        <v>1</v>
      </c>
      <c r="AF763" s="51">
        <v>1</v>
      </c>
      <c r="AG763" s="52">
        <v>1</v>
      </c>
      <c r="AH763" s="52">
        <v>1</v>
      </c>
      <c r="AI763" s="53">
        <v>662</v>
      </c>
      <c r="AJ763" s="53">
        <v>609</v>
      </c>
      <c r="AK763" s="51">
        <v>2.6938735275274386</v>
      </c>
      <c r="AL763" s="51">
        <v>2.67</v>
      </c>
      <c r="AM763" s="51">
        <v>3.43</v>
      </c>
      <c r="AN763" s="51">
        <v>3.42</v>
      </c>
      <c r="AO763" s="51">
        <v>3.3935086233051868</v>
      </c>
      <c r="AP763" s="51">
        <v>3.3925168012006974</v>
      </c>
      <c r="AQ763" s="51">
        <v>3.2928000000000002</v>
      </c>
      <c r="AR763" s="67">
        <v>0</v>
      </c>
      <c r="AS763" s="96"/>
      <c r="AT763" s="54">
        <v>2.5772639642595561</v>
      </c>
      <c r="AU763" s="54">
        <v>3.6423685632925773</v>
      </c>
      <c r="AV763" s="55">
        <v>2.6325027887309487</v>
      </c>
      <c r="AW763" s="55">
        <v>3.6423685632925773</v>
      </c>
      <c r="AX763" s="56">
        <v>-2.2736035740433813E-2</v>
      </c>
      <c r="AY763" s="56">
        <v>-7.631436707412842E-3</v>
      </c>
      <c r="AZ763" s="56">
        <v>-3.0367472447846655E-2</v>
      </c>
      <c r="BA763" s="56">
        <v>-1.5104599033020971E-2</v>
      </c>
      <c r="BB763" s="61">
        <v>199</v>
      </c>
      <c r="BC763" s="57">
        <v>147</v>
      </c>
      <c r="BD763" s="57">
        <v>118</v>
      </c>
      <c r="BE763" s="57">
        <v>-109</v>
      </c>
      <c r="BF763" s="95">
        <v>0.33466879742128686</v>
      </c>
      <c r="BG763" s="58">
        <v>0.40425420367936871</v>
      </c>
      <c r="BH763" s="58">
        <v>0.45788068547973559</v>
      </c>
      <c r="BI763" s="58">
        <v>0.52137461790574191</v>
      </c>
      <c r="BJ763" s="57">
        <v>190</v>
      </c>
      <c r="BK763" s="57">
        <v>153</v>
      </c>
      <c r="BL763" s="57">
        <v>123</v>
      </c>
      <c r="BM763" s="57">
        <v>-105</v>
      </c>
      <c r="BN763" s="58">
        <v>0.34442805251849273</v>
      </c>
      <c r="BO763" s="58">
        <v>0.39570918060546878</v>
      </c>
      <c r="BP763" s="58">
        <v>0.4475389169453089</v>
      </c>
      <c r="BQ763" s="58">
        <v>0.51150089084784534</v>
      </c>
      <c r="BR763" s="36">
        <v>2.6</v>
      </c>
      <c r="BS763" s="36">
        <v>4.3</v>
      </c>
      <c r="BT763" s="36">
        <v>0.26552999999999999</v>
      </c>
      <c r="BU763" s="36">
        <v>0.30947000000000002</v>
      </c>
      <c r="BV763" s="36">
        <v>0.34919828938311698</v>
      </c>
      <c r="BW763" s="36">
        <v>0.42324000000000001</v>
      </c>
    </row>
    <row r="764" spans="1:75" ht="16.75" customHeight="1" x14ac:dyDescent="0.2">
      <c r="A764" t="s">
        <v>1053</v>
      </c>
      <c r="B764">
        <v>2025020351</v>
      </c>
      <c r="C764" s="35">
        <v>45984</v>
      </c>
      <c r="D764" s="45" t="s">
        <v>6</v>
      </c>
      <c r="E764" s="36" t="s">
        <v>7</v>
      </c>
      <c r="F764" s="45">
        <v>1</v>
      </c>
      <c r="G764" s="45">
        <v>0</v>
      </c>
      <c r="H764" s="36" t="s">
        <v>52</v>
      </c>
      <c r="I764" s="36" t="s">
        <v>324</v>
      </c>
      <c r="J764" s="46" t="s">
        <v>148</v>
      </c>
      <c r="K764" s="47">
        <v>3</v>
      </c>
      <c r="L764" s="48">
        <v>0.15</v>
      </c>
      <c r="M764" s="49">
        <v>0.1</v>
      </c>
      <c r="N764" s="36">
        <v>3.0999999999999899</v>
      </c>
      <c r="O764" s="36">
        <v>2.8499999999999899</v>
      </c>
      <c r="P764" s="70">
        <v>3.0999999999999899</v>
      </c>
      <c r="Q764" s="36">
        <v>2.8499999999999899</v>
      </c>
      <c r="R764" s="50">
        <v>2.7279693561647433</v>
      </c>
      <c r="S764" s="50">
        <v>3.320509000691207</v>
      </c>
      <c r="T764" s="50">
        <v>2.7279693561647433</v>
      </c>
      <c r="U764" s="50">
        <v>3.320509000691207</v>
      </c>
      <c r="V764" s="50">
        <v>1.04</v>
      </c>
      <c r="W764" s="50">
        <v>1.0074936850113505</v>
      </c>
      <c r="X764" s="50">
        <v>1.145100602532376</v>
      </c>
      <c r="Y764" s="50">
        <v>0.8849999999999999</v>
      </c>
      <c r="Z764" s="50">
        <v>0.98</v>
      </c>
      <c r="AA764" s="51">
        <v>0.95</v>
      </c>
      <c r="AB764" s="51">
        <v>1.05</v>
      </c>
      <c r="AC764" s="51">
        <v>1</v>
      </c>
      <c r="AD764" s="51">
        <v>1</v>
      </c>
      <c r="AE764" s="51">
        <v>1</v>
      </c>
      <c r="AF764" s="51">
        <v>1</v>
      </c>
      <c r="AG764" s="52">
        <v>1</v>
      </c>
      <c r="AH764" s="52">
        <v>1</v>
      </c>
      <c r="AI764" s="53">
        <v>668</v>
      </c>
      <c r="AJ764" s="53">
        <v>626</v>
      </c>
      <c r="AK764" s="51">
        <v>2.8</v>
      </c>
      <c r="AL764" s="51">
        <v>2.7891954034247113</v>
      </c>
      <c r="AM764" s="51">
        <v>3.1</v>
      </c>
      <c r="AN764" s="51">
        <v>3.11</v>
      </c>
      <c r="AO764" s="51">
        <v>3.1959719181736306</v>
      </c>
      <c r="AP764" s="51">
        <v>3.2046909535491932</v>
      </c>
      <c r="AQ764" s="51">
        <v>3.0379999999999998</v>
      </c>
      <c r="AR764" s="67">
        <v>0.03</v>
      </c>
      <c r="AS764" s="96"/>
      <c r="AT764" s="54">
        <v>3.1502892122428814</v>
      </c>
      <c r="AU764" s="54">
        <v>2.7507155774999998</v>
      </c>
      <c r="AV764" s="55">
        <v>3.1202892122428816</v>
      </c>
      <c r="AW764" s="55">
        <v>2.7937734841462234</v>
      </c>
      <c r="AX764" s="56">
        <v>5.0289212242891512E-2</v>
      </c>
      <c r="AY764" s="56">
        <v>-9.9284422499990033E-2</v>
      </c>
      <c r="AZ764" s="56">
        <v>-4.899521025709852E-2</v>
      </c>
      <c r="BA764" s="56">
        <v>0.14957363474288154</v>
      </c>
      <c r="BB764" s="61">
        <v>-132</v>
      </c>
      <c r="BC764" s="57">
        <v>-120</v>
      </c>
      <c r="BD764" s="57">
        <v>105</v>
      </c>
      <c r="BE764" s="57">
        <v>131</v>
      </c>
      <c r="BF764" s="95">
        <v>0.56937918374164953</v>
      </c>
      <c r="BG764" s="58">
        <v>0.54570178304544847</v>
      </c>
      <c r="BH764" s="58">
        <v>0.4878442320452272</v>
      </c>
      <c r="BI764" s="58">
        <v>0.43273295323918481</v>
      </c>
      <c r="BJ764" s="57">
        <v>-124</v>
      </c>
      <c r="BK764" s="57">
        <v>-121</v>
      </c>
      <c r="BL764" s="57">
        <v>105</v>
      </c>
      <c r="BM764" s="57">
        <v>131</v>
      </c>
      <c r="BN764" s="58">
        <v>0.55356379311298964</v>
      </c>
      <c r="BO764" s="58">
        <v>0.54667175016125191</v>
      </c>
      <c r="BP764" s="58">
        <v>0.48841261122096691</v>
      </c>
      <c r="BQ764" s="58">
        <v>0.43278869052795321</v>
      </c>
      <c r="BR764" s="36">
        <v>2.6</v>
      </c>
      <c r="BS764" s="36">
        <v>4.3499999999999996</v>
      </c>
      <c r="BT764" s="36">
        <v>0.25862000000000002</v>
      </c>
      <c r="BU764" s="36">
        <v>0.30152000000000001</v>
      </c>
      <c r="BV764" s="36">
        <v>0.339656648492768</v>
      </c>
      <c r="BW764" s="36">
        <v>0.4138</v>
      </c>
    </row>
    <row r="765" spans="1:75" ht="16.75" customHeight="1" x14ac:dyDescent="0.2">
      <c r="A765" t="s">
        <v>1054</v>
      </c>
      <c r="B765">
        <v>2025020351</v>
      </c>
      <c r="C765" s="35">
        <v>45984</v>
      </c>
      <c r="D765" s="45" t="s">
        <v>9</v>
      </c>
      <c r="E765" s="36" t="s">
        <v>40</v>
      </c>
      <c r="F765" s="45">
        <v>0</v>
      </c>
      <c r="G765" s="45">
        <v>1</v>
      </c>
      <c r="H765" s="36" t="s">
        <v>53</v>
      </c>
      <c r="I765" s="36" t="s">
        <v>368</v>
      </c>
      <c r="J765" s="46" t="s">
        <v>183</v>
      </c>
      <c r="K765" s="47">
        <v>3</v>
      </c>
      <c r="L765" s="48">
        <v>0.15</v>
      </c>
      <c r="M765" s="49">
        <v>0.1</v>
      </c>
      <c r="N765" s="36">
        <v>2.8499999999999899</v>
      </c>
      <c r="O765" s="36">
        <v>3.0999999999999899</v>
      </c>
      <c r="P765" s="70">
        <v>2.8499999999999899</v>
      </c>
      <c r="Q765" s="36">
        <v>3.0999999999999899</v>
      </c>
      <c r="R765" s="50">
        <v>2.6678071047258451</v>
      </c>
      <c r="S765" s="50">
        <v>3.5230819775572622</v>
      </c>
      <c r="T765" s="50">
        <v>2.6678071047258451</v>
      </c>
      <c r="U765" s="50">
        <v>3.5230819775572622</v>
      </c>
      <c r="V765" s="50">
        <v>1</v>
      </c>
      <c r="W765" s="50">
        <v>1.0046958799928625</v>
      </c>
      <c r="X765" s="50">
        <v>1.0333333333333334</v>
      </c>
      <c r="Y765" s="50">
        <v>0.93333333333333324</v>
      </c>
      <c r="Z765" s="50">
        <v>0.98499999999999999</v>
      </c>
      <c r="AA765" s="51">
        <v>0.98499999999999999</v>
      </c>
      <c r="AB765" s="51">
        <v>1</v>
      </c>
      <c r="AC765" s="51">
        <v>1</v>
      </c>
      <c r="AD765" s="51">
        <v>1</v>
      </c>
      <c r="AE765" s="51">
        <v>1</v>
      </c>
      <c r="AF765" s="51">
        <v>1</v>
      </c>
      <c r="AG765" s="52">
        <v>1</v>
      </c>
      <c r="AH765" s="52">
        <v>1</v>
      </c>
      <c r="AI765" s="53">
        <v>679</v>
      </c>
      <c r="AJ765" s="53">
        <v>617</v>
      </c>
      <c r="AK765" s="51">
        <v>2.6549999999999998</v>
      </c>
      <c r="AL765" s="51">
        <v>2.68</v>
      </c>
      <c r="AM765" s="51">
        <v>3.4353018075971278</v>
      </c>
      <c r="AN765" s="51">
        <v>3.42</v>
      </c>
      <c r="AO765" s="51">
        <v>3.5287417614920109</v>
      </c>
      <c r="AP765" s="51">
        <v>3.5199658594522947</v>
      </c>
      <c r="AQ765" s="51">
        <v>3.3837722804831709</v>
      </c>
      <c r="AR765" s="67">
        <v>-0.03</v>
      </c>
      <c r="AS765" s="96"/>
      <c r="AT765" s="54">
        <v>2.7507155774999998</v>
      </c>
      <c r="AU765" s="54">
        <v>3.1502892122428814</v>
      </c>
      <c r="AV765" s="55">
        <v>2.7937734841462234</v>
      </c>
      <c r="AW765" s="55">
        <v>3.1202892122428816</v>
      </c>
      <c r="AX765" s="56">
        <v>-9.9284422499990033E-2</v>
      </c>
      <c r="AY765" s="56">
        <v>5.0289212242891512E-2</v>
      </c>
      <c r="AZ765" s="56">
        <v>-4.899521025709852E-2</v>
      </c>
      <c r="BA765" s="56">
        <v>-0.14957363474288154</v>
      </c>
      <c r="BB765" s="61">
        <v>132</v>
      </c>
      <c r="BC765" s="57">
        <v>120</v>
      </c>
      <c r="BD765" s="57">
        <v>-105</v>
      </c>
      <c r="BE765" s="57">
        <v>-131</v>
      </c>
      <c r="BF765" s="95">
        <v>0.43062081625835047</v>
      </c>
      <c r="BG765" s="58">
        <v>0.45429821695455147</v>
      </c>
      <c r="BH765" s="58">
        <v>0.5121557679547728</v>
      </c>
      <c r="BI765" s="58">
        <v>0.56726704676081519</v>
      </c>
      <c r="BJ765" s="57">
        <v>124</v>
      </c>
      <c r="BK765" s="57">
        <v>121</v>
      </c>
      <c r="BL765" s="57">
        <v>-105</v>
      </c>
      <c r="BM765" s="57">
        <v>-131</v>
      </c>
      <c r="BN765" s="58">
        <v>0.44643620688701036</v>
      </c>
      <c r="BO765" s="58">
        <v>0.45332824983874809</v>
      </c>
      <c r="BP765" s="58">
        <v>0.51158738877903309</v>
      </c>
      <c r="BQ765" s="58">
        <v>0.56721130947204679</v>
      </c>
      <c r="BR765" s="36">
        <v>2.6</v>
      </c>
      <c r="BS765" s="36">
        <v>4.4000000000000004</v>
      </c>
      <c r="BT765" s="36">
        <v>0.25285999999999997</v>
      </c>
      <c r="BU765" s="36">
        <v>0.29525000000000001</v>
      </c>
      <c r="BV765" s="36">
        <v>0.33165958976432702</v>
      </c>
      <c r="BW765" s="36">
        <v>0.40503</v>
      </c>
    </row>
    <row r="766" spans="1:75" ht="16.75" customHeight="1" x14ac:dyDescent="0.2">
      <c r="A766" t="s">
        <v>1055</v>
      </c>
      <c r="B766">
        <v>2025020352</v>
      </c>
      <c r="C766" s="35">
        <v>45984</v>
      </c>
      <c r="D766" s="45" t="s">
        <v>6</v>
      </c>
      <c r="E766" s="36" t="s">
        <v>22</v>
      </c>
      <c r="F766" s="45">
        <v>0</v>
      </c>
      <c r="G766" s="45">
        <v>2</v>
      </c>
      <c r="H766" s="36" t="s">
        <v>29</v>
      </c>
      <c r="I766" s="36" t="s">
        <v>320</v>
      </c>
      <c r="J766" s="46" t="s">
        <v>151</v>
      </c>
      <c r="K766" s="47">
        <v>3</v>
      </c>
      <c r="L766" s="48">
        <v>0.15</v>
      </c>
      <c r="M766" s="49">
        <v>0.1</v>
      </c>
      <c r="N766" s="36">
        <v>2.8499999999999899</v>
      </c>
      <c r="O766" s="36">
        <v>3.1499999999999901</v>
      </c>
      <c r="P766" s="70">
        <v>2.8499999999999899</v>
      </c>
      <c r="Q766" s="36">
        <v>3.1499999999999901</v>
      </c>
      <c r="R766" s="50">
        <v>2.7760073922810853</v>
      </c>
      <c r="S766" s="50">
        <v>3.166543117730829</v>
      </c>
      <c r="T766" s="50">
        <v>2.7760073922810853</v>
      </c>
      <c r="U766" s="50">
        <v>3.166543117730829</v>
      </c>
      <c r="V766" s="50">
        <v>0.90300000000000002</v>
      </c>
      <c r="W766" s="50">
        <v>0.92051577291954856</v>
      </c>
      <c r="X766" s="50">
        <v>1.0720978097340359</v>
      </c>
      <c r="Y766" s="50">
        <v>0.94656791200697821</v>
      </c>
      <c r="Z766" s="50">
        <v>0.98</v>
      </c>
      <c r="AA766" s="51">
        <v>0.99</v>
      </c>
      <c r="AB766" s="51">
        <v>1</v>
      </c>
      <c r="AC766" s="51">
        <v>1</v>
      </c>
      <c r="AD766" s="51">
        <v>1</v>
      </c>
      <c r="AE766" s="51">
        <v>1</v>
      </c>
      <c r="AF766" s="51">
        <v>1</v>
      </c>
      <c r="AG766" s="52">
        <v>1</v>
      </c>
      <c r="AH766" s="52">
        <v>1</v>
      </c>
      <c r="AI766" s="53">
        <v>691</v>
      </c>
      <c r="AJ766" s="53">
        <v>582</v>
      </c>
      <c r="AK766" s="51">
        <v>2.7</v>
      </c>
      <c r="AL766" s="51">
        <v>2.7240000000000002</v>
      </c>
      <c r="AM766" s="51">
        <v>3.1349999999999998</v>
      </c>
      <c r="AN766" s="51">
        <v>3.12</v>
      </c>
      <c r="AO766" s="51">
        <v>3.0856144347407057</v>
      </c>
      <c r="AP766" s="51">
        <v>3.0882541078360317</v>
      </c>
      <c r="AQ766" s="51">
        <v>3.0722999999999998</v>
      </c>
      <c r="AR766" s="67">
        <v>0</v>
      </c>
      <c r="AS766" s="96"/>
      <c r="AT766" s="54">
        <v>2.6920288901979292</v>
      </c>
      <c r="AU766" s="54">
        <v>3.1237792212568163</v>
      </c>
      <c r="AV766" s="55">
        <v>2.6920288901979292</v>
      </c>
      <c r="AW766" s="55">
        <v>3.1186216744386712</v>
      </c>
      <c r="AX766" s="56">
        <v>-0.15797110980206064</v>
      </c>
      <c r="AY766" s="56">
        <v>-2.6220778743173856E-2</v>
      </c>
      <c r="AZ766" s="56">
        <v>-0.18419188854523449</v>
      </c>
      <c r="BA766" s="56">
        <v>-0.13175033105888678</v>
      </c>
      <c r="BB766" s="61">
        <v>133</v>
      </c>
      <c r="BC766" s="57">
        <v>-114</v>
      </c>
      <c r="BD766" s="57">
        <v>111</v>
      </c>
      <c r="BE766" s="57">
        <v>139</v>
      </c>
      <c r="BF766" s="95">
        <v>0.42826864783687579</v>
      </c>
      <c r="BG766" s="58">
        <v>0.53316397765947565</v>
      </c>
      <c r="BH766" s="58">
        <v>0.47314296301404124</v>
      </c>
      <c r="BI766" s="58">
        <v>0.41923486075476268</v>
      </c>
      <c r="BJ766" s="57">
        <v>133</v>
      </c>
      <c r="BK766" s="57">
        <v>-114</v>
      </c>
      <c r="BL766" s="57">
        <v>112</v>
      </c>
      <c r="BM766" s="57">
        <v>139</v>
      </c>
      <c r="BN766" s="58">
        <v>0.42919491303789131</v>
      </c>
      <c r="BO766" s="58">
        <v>0.53216782353307912</v>
      </c>
      <c r="BP766" s="58">
        <v>0.47210312055566472</v>
      </c>
      <c r="BQ766" s="58">
        <v>0.41838081570244245</v>
      </c>
      <c r="BR766" s="36">
        <v>2.6</v>
      </c>
      <c r="BS766" s="36">
        <v>4.45</v>
      </c>
      <c r="BT766" s="36">
        <v>0.24690000000000001</v>
      </c>
      <c r="BU766" s="36">
        <v>0.28932000000000002</v>
      </c>
      <c r="BV766" s="36">
        <v>0.32588053750239299</v>
      </c>
      <c r="BW766" s="36">
        <v>0.40150999999999998</v>
      </c>
    </row>
    <row r="767" spans="1:75" ht="16.75" customHeight="1" x14ac:dyDescent="0.2">
      <c r="A767" t="s">
        <v>1056</v>
      </c>
      <c r="B767">
        <v>2025020352</v>
      </c>
      <c r="C767" s="35">
        <v>45984</v>
      </c>
      <c r="D767" s="45" t="s">
        <v>9</v>
      </c>
      <c r="E767" s="36" t="s">
        <v>23</v>
      </c>
      <c r="F767" s="45">
        <v>2</v>
      </c>
      <c r="G767" s="45">
        <v>0</v>
      </c>
      <c r="H767" s="36" t="s">
        <v>31</v>
      </c>
      <c r="I767" s="36" t="s">
        <v>421</v>
      </c>
      <c r="J767" s="46" t="s">
        <v>194</v>
      </c>
      <c r="K767" s="47">
        <v>3</v>
      </c>
      <c r="L767" s="48">
        <v>0.15</v>
      </c>
      <c r="M767" s="49">
        <v>0.1</v>
      </c>
      <c r="N767" s="36">
        <v>3.1499999999999901</v>
      </c>
      <c r="O767" s="36">
        <v>2.8499999999999899</v>
      </c>
      <c r="P767" s="70">
        <v>3.1499999999999901</v>
      </c>
      <c r="Q767" s="36">
        <v>2.8499999999999899</v>
      </c>
      <c r="R767" s="50">
        <v>2.8395929436920886</v>
      </c>
      <c r="S767" s="50">
        <v>3.3736396852084676</v>
      </c>
      <c r="T767" s="50">
        <v>2.8395929436920886</v>
      </c>
      <c r="U767" s="50">
        <v>3.3736396852084676</v>
      </c>
      <c r="V767" s="50">
        <v>1.085</v>
      </c>
      <c r="W767" s="50">
        <v>1.0832085999357419</v>
      </c>
      <c r="X767" s="50">
        <v>1.0449999999999999</v>
      </c>
      <c r="Y767" s="50">
        <v>0.9</v>
      </c>
      <c r="Z767" s="50">
        <v>1.03</v>
      </c>
      <c r="AA767" s="51">
        <v>0.99</v>
      </c>
      <c r="AB767" s="51">
        <v>1.01</v>
      </c>
      <c r="AC767" s="51">
        <v>1</v>
      </c>
      <c r="AD767" s="51">
        <v>1</v>
      </c>
      <c r="AE767" s="51">
        <v>1</v>
      </c>
      <c r="AF767" s="51">
        <v>1</v>
      </c>
      <c r="AG767" s="52">
        <v>1</v>
      </c>
      <c r="AH767" s="52">
        <v>1</v>
      </c>
      <c r="AI767" s="53">
        <v>657</v>
      </c>
      <c r="AJ767" s="53">
        <v>615</v>
      </c>
      <c r="AK767" s="51">
        <v>2.8397037360209345</v>
      </c>
      <c r="AL767" s="51">
        <v>2.83</v>
      </c>
      <c r="AM767" s="51">
        <v>3.2162934292021075</v>
      </c>
      <c r="AN767" s="51">
        <v>3.2398953676030615</v>
      </c>
      <c r="AO767" s="51">
        <v>3.2632317378273488</v>
      </c>
      <c r="AP767" s="51">
        <v>3.2949743085179546</v>
      </c>
      <c r="AQ767" s="51">
        <v>3.3127822320781708</v>
      </c>
      <c r="AR767" s="67">
        <v>0</v>
      </c>
      <c r="AS767" s="96"/>
      <c r="AT767" s="54">
        <v>3.1237792212568163</v>
      </c>
      <c r="AU767" s="54">
        <v>2.6920288901979292</v>
      </c>
      <c r="AV767" s="55">
        <v>3.1186216744386712</v>
      </c>
      <c r="AW767" s="55">
        <v>2.6920288901979292</v>
      </c>
      <c r="AX767" s="56">
        <v>-2.6220778743173856E-2</v>
      </c>
      <c r="AY767" s="56">
        <v>-0.15797110980206064</v>
      </c>
      <c r="AZ767" s="56">
        <v>-0.18419188854523449</v>
      </c>
      <c r="BA767" s="56">
        <v>0.13175033105888678</v>
      </c>
      <c r="BB767" s="61">
        <v>-133</v>
      </c>
      <c r="BC767" s="57">
        <v>114</v>
      </c>
      <c r="BD767" s="57">
        <v>-111</v>
      </c>
      <c r="BE767" s="57">
        <v>-139</v>
      </c>
      <c r="BF767" s="95">
        <v>0.57173135216312421</v>
      </c>
      <c r="BG767" s="58">
        <v>0.46683602234052435</v>
      </c>
      <c r="BH767" s="58">
        <v>0.52685703698595876</v>
      </c>
      <c r="BI767" s="58">
        <v>0.58076513924523732</v>
      </c>
      <c r="BJ767" s="57">
        <v>-133</v>
      </c>
      <c r="BK767" s="57">
        <v>114</v>
      </c>
      <c r="BL767" s="57">
        <v>-112</v>
      </c>
      <c r="BM767" s="57">
        <v>-139</v>
      </c>
      <c r="BN767" s="58">
        <v>0.57080508696210863</v>
      </c>
      <c r="BO767" s="58">
        <v>0.46783217646692088</v>
      </c>
      <c r="BP767" s="58">
        <v>0.52789687944433528</v>
      </c>
      <c r="BQ767" s="58">
        <v>0.58161918429755755</v>
      </c>
      <c r="BR767" s="36">
        <v>2.6</v>
      </c>
      <c r="BS767" s="36">
        <v>4.5</v>
      </c>
      <c r="BT767" s="36">
        <v>0.24235000000000001</v>
      </c>
      <c r="BU767" s="36">
        <v>0.28093000000000001</v>
      </c>
      <c r="BV767" s="36">
        <v>0.31603874407982802</v>
      </c>
      <c r="BW767" s="36">
        <v>0.39201999999999998</v>
      </c>
    </row>
    <row r="768" spans="1:75" ht="16.75" customHeight="1" x14ac:dyDescent="0.2">
      <c r="A768" t="s">
        <v>1057</v>
      </c>
      <c r="B768">
        <v>2025020356</v>
      </c>
      <c r="C768" s="35">
        <v>45985</v>
      </c>
      <c r="D768" s="45" t="s">
        <v>6</v>
      </c>
      <c r="E768" s="36" t="s">
        <v>32</v>
      </c>
      <c r="F768" s="45">
        <v>1</v>
      </c>
      <c r="G768" s="45">
        <v>1</v>
      </c>
      <c r="H768" s="36" t="s">
        <v>46</v>
      </c>
      <c r="I768" s="36" t="s">
        <v>354</v>
      </c>
      <c r="J768" s="46" t="s">
        <v>159</v>
      </c>
      <c r="K768" s="47">
        <v>3</v>
      </c>
      <c r="L768" s="48">
        <v>0.15</v>
      </c>
      <c r="M768" s="49">
        <v>0.1</v>
      </c>
      <c r="N768" s="36">
        <v>2.7499999999999898</v>
      </c>
      <c r="O768" s="36">
        <v>3.44999999999999</v>
      </c>
      <c r="P768" s="70">
        <v>2.7499999999999898</v>
      </c>
      <c r="Q768" s="36">
        <v>3.44999999999999</v>
      </c>
      <c r="R768" s="50">
        <v>3.0053722212387681</v>
      </c>
      <c r="S768" s="50">
        <v>3.2991438230338903</v>
      </c>
      <c r="T768" s="50">
        <v>3.0053722212387681</v>
      </c>
      <c r="U768" s="50">
        <v>3.2991438230338903</v>
      </c>
      <c r="V768" s="50">
        <v>0.95</v>
      </c>
      <c r="W768" s="50">
        <v>0.95302926576458757</v>
      </c>
      <c r="X768" s="50">
        <v>0.97499457500240716</v>
      </c>
      <c r="Y768" s="50">
        <v>0.99683158004624817</v>
      </c>
      <c r="Z768" s="50">
        <v>1.01</v>
      </c>
      <c r="AA768" s="51">
        <v>0.98</v>
      </c>
      <c r="AB768" s="51">
        <v>1</v>
      </c>
      <c r="AC768" s="51">
        <v>1</v>
      </c>
      <c r="AD768" s="51">
        <v>1</v>
      </c>
      <c r="AE768" s="51">
        <v>1</v>
      </c>
      <c r="AF768" s="51">
        <v>1</v>
      </c>
      <c r="AG768" s="52">
        <v>1</v>
      </c>
      <c r="AH768" s="52">
        <v>1</v>
      </c>
      <c r="AI768" s="53">
        <v>670</v>
      </c>
      <c r="AJ768" s="53">
        <v>578</v>
      </c>
      <c r="AK768" s="51">
        <v>3.0603286110638663</v>
      </c>
      <c r="AL768" s="51">
        <v>3.0520851525901018</v>
      </c>
      <c r="AM768" s="51">
        <v>3.2457144738504056</v>
      </c>
      <c r="AN768" s="51">
        <v>3.2537288762279282</v>
      </c>
      <c r="AO768" s="51">
        <v>3.2349274156104402</v>
      </c>
      <c r="AP768" s="51">
        <v>3.2495085924585085</v>
      </c>
      <c r="AQ768" s="51">
        <v>3.2781716185889098</v>
      </c>
      <c r="AR768" s="67">
        <v>0</v>
      </c>
      <c r="AS768" s="96"/>
      <c r="AT768" s="54">
        <v>2.7355580314502643</v>
      </c>
      <c r="AU768" s="54">
        <v>3.3903922872039125</v>
      </c>
      <c r="AV768" s="55">
        <v>2.7355580314502643</v>
      </c>
      <c r="AW768" s="55">
        <v>3.3941275480638051</v>
      </c>
      <c r="AX768" s="56">
        <v>-1.4441968549725459E-2</v>
      </c>
      <c r="AY768" s="56">
        <v>-5.9607712796077461E-2</v>
      </c>
      <c r="AZ768" s="56">
        <v>-7.404968134580292E-2</v>
      </c>
      <c r="BA768" s="56">
        <v>4.5165744246352002E-2</v>
      </c>
      <c r="BB768" s="61">
        <v>153</v>
      </c>
      <c r="BC768" s="57">
        <v>-139</v>
      </c>
      <c r="BD768" s="57">
        <v>-111</v>
      </c>
      <c r="BE768" s="57">
        <v>114</v>
      </c>
      <c r="BF768" s="95">
        <v>0.39597764852684725</v>
      </c>
      <c r="BG768" s="58">
        <v>0.58121353456459868</v>
      </c>
      <c r="BH768" s="58">
        <v>0.52716188619209536</v>
      </c>
      <c r="BI768" s="58">
        <v>0.46690945117827054</v>
      </c>
      <c r="BJ768" s="57">
        <v>153</v>
      </c>
      <c r="BK768" s="57">
        <v>-139</v>
      </c>
      <c r="BL768" s="57">
        <v>-112</v>
      </c>
      <c r="BM768" s="57">
        <v>114</v>
      </c>
      <c r="BN768" s="58">
        <v>0.39551817542733547</v>
      </c>
      <c r="BO768" s="58">
        <v>0.58173682395501147</v>
      </c>
      <c r="BP768" s="58">
        <v>0.52780880456713475</v>
      </c>
      <c r="BQ768" s="58">
        <v>0.46753718911615172</v>
      </c>
      <c r="BR768" s="36">
        <v>2.6</v>
      </c>
      <c r="BS768" s="36">
        <v>4.55</v>
      </c>
      <c r="BT768" s="36">
        <v>0.23791999999999999</v>
      </c>
      <c r="BU768" s="36">
        <v>0.27716000000000002</v>
      </c>
      <c r="BV768" s="36">
        <v>0.31084642732972101</v>
      </c>
      <c r="BW768" s="36">
        <v>0.38552999999999998</v>
      </c>
    </row>
    <row r="769" spans="1:75" ht="16.75" customHeight="1" x14ac:dyDescent="0.2">
      <c r="A769" t="s">
        <v>1058</v>
      </c>
      <c r="B769">
        <v>2025020356</v>
      </c>
      <c r="C769" s="35">
        <v>45985</v>
      </c>
      <c r="D769" s="45" t="s">
        <v>9</v>
      </c>
      <c r="E769" s="36" t="s">
        <v>49</v>
      </c>
      <c r="F769" s="45">
        <v>1</v>
      </c>
      <c r="G769" s="45">
        <v>1</v>
      </c>
      <c r="H769" s="36" t="s">
        <v>47</v>
      </c>
      <c r="I769" s="36" t="s">
        <v>350</v>
      </c>
      <c r="J769" s="46" t="s">
        <v>197</v>
      </c>
      <c r="K769" s="47">
        <v>3</v>
      </c>
      <c r="L769" s="48">
        <v>0.15</v>
      </c>
      <c r="M769" s="49">
        <v>0.1</v>
      </c>
      <c r="N769" s="36">
        <v>3.44999999999999</v>
      </c>
      <c r="O769" s="36">
        <v>2.7499999999999898</v>
      </c>
      <c r="P769" s="70">
        <v>3.44999999999999</v>
      </c>
      <c r="Q769" s="36">
        <v>2.7499999999999898</v>
      </c>
      <c r="R769" s="50">
        <v>3.0093255601930728</v>
      </c>
      <c r="S769" s="50">
        <v>2.9603901968876563</v>
      </c>
      <c r="T769" s="50">
        <v>3.0093255601930728</v>
      </c>
      <c r="U769" s="50">
        <v>2.9603901968876563</v>
      </c>
      <c r="V769" s="50">
        <v>1.048</v>
      </c>
      <c r="W769" s="50">
        <v>1.0491546019013618</v>
      </c>
      <c r="X769" s="50">
        <v>1.0819048246168019</v>
      </c>
      <c r="Y769" s="50">
        <v>1.0201095370212887</v>
      </c>
      <c r="Z769" s="50">
        <v>0.97499999999999998</v>
      </c>
      <c r="AA769" s="51">
        <v>0.99</v>
      </c>
      <c r="AB769" s="51">
        <v>1.01</v>
      </c>
      <c r="AC769" s="51">
        <v>1</v>
      </c>
      <c r="AD769" s="51">
        <v>1</v>
      </c>
      <c r="AE769" s="51">
        <v>1</v>
      </c>
      <c r="AF769" s="51">
        <v>1</v>
      </c>
      <c r="AG769" s="52">
        <v>1</v>
      </c>
      <c r="AH769" s="52">
        <v>1</v>
      </c>
      <c r="AI769" s="53">
        <v>683</v>
      </c>
      <c r="AJ769" s="53">
        <v>641</v>
      </c>
      <c r="AK769" s="51">
        <v>2.9904947401387445</v>
      </c>
      <c r="AL769" s="51">
        <v>2.9933193631468935</v>
      </c>
      <c r="AM769" s="51">
        <v>2.9249837250072215</v>
      </c>
      <c r="AN769" s="51">
        <v>2.9302946957892866</v>
      </c>
      <c r="AO769" s="51">
        <v>2.8687683080325255</v>
      </c>
      <c r="AP769" s="51">
        <v>2.8714101281224664</v>
      </c>
      <c r="AQ769" s="51">
        <v>2.851859131882041</v>
      </c>
      <c r="AR769" s="67">
        <v>0</v>
      </c>
      <c r="AS769" s="96"/>
      <c r="AT769" s="54">
        <v>3.3903922872039125</v>
      </c>
      <c r="AU769" s="54">
        <v>2.7355580314502643</v>
      </c>
      <c r="AV769" s="55">
        <v>3.3941275480638051</v>
      </c>
      <c r="AW769" s="55">
        <v>2.7355580314502643</v>
      </c>
      <c r="AX769" s="56">
        <v>-5.9607712796077461E-2</v>
      </c>
      <c r="AY769" s="56">
        <v>-1.4441968549725459E-2</v>
      </c>
      <c r="AZ769" s="56">
        <v>-7.404968134580292E-2</v>
      </c>
      <c r="BA769" s="56">
        <v>-4.5165744246352002E-2</v>
      </c>
      <c r="BB769" s="61">
        <v>-153</v>
      </c>
      <c r="BC769" s="57">
        <v>139</v>
      </c>
      <c r="BD769" s="57">
        <v>111</v>
      </c>
      <c r="BE769" s="57">
        <v>-114</v>
      </c>
      <c r="BF769" s="95">
        <v>0.60402235147315275</v>
      </c>
      <c r="BG769" s="58">
        <v>0.41878646543540132</v>
      </c>
      <c r="BH769" s="58">
        <v>0.47283811380790464</v>
      </c>
      <c r="BI769" s="58">
        <v>0.53309054882172946</v>
      </c>
      <c r="BJ769" s="57">
        <v>-153</v>
      </c>
      <c r="BK769" s="57">
        <v>139</v>
      </c>
      <c r="BL769" s="57">
        <v>112</v>
      </c>
      <c r="BM769" s="57">
        <v>-114</v>
      </c>
      <c r="BN769" s="58">
        <v>0.60448182457266453</v>
      </c>
      <c r="BO769" s="58">
        <v>0.41826317604498853</v>
      </c>
      <c r="BP769" s="58">
        <v>0.4721911954328652</v>
      </c>
      <c r="BQ769" s="58">
        <v>0.53246281088384828</v>
      </c>
      <c r="BR769" s="36">
        <v>2.6</v>
      </c>
      <c r="BS769" s="36">
        <v>4.5999999999999996</v>
      </c>
      <c r="BT769" s="36">
        <v>0.23071</v>
      </c>
      <c r="BU769" s="36">
        <v>0.27140999999999998</v>
      </c>
      <c r="BV769" s="36">
        <v>0.30441463469346502</v>
      </c>
      <c r="BW769" s="36">
        <v>0.37983</v>
      </c>
    </row>
    <row r="770" spans="1:75" ht="16.75" customHeight="1" x14ac:dyDescent="0.2">
      <c r="A770" t="s">
        <v>1059</v>
      </c>
      <c r="B770">
        <v>2025020354</v>
      </c>
      <c r="C770" s="35">
        <v>45985</v>
      </c>
      <c r="D770" s="45" t="s">
        <v>6</v>
      </c>
      <c r="E770" s="36" t="s">
        <v>30</v>
      </c>
      <c r="F770" s="45">
        <v>1</v>
      </c>
      <c r="G770" s="45">
        <v>1</v>
      </c>
      <c r="H770" s="36" t="s">
        <v>46</v>
      </c>
      <c r="I770" s="36" t="s">
        <v>495</v>
      </c>
      <c r="J770" s="46" t="s">
        <v>161</v>
      </c>
      <c r="K770" s="47">
        <v>3</v>
      </c>
      <c r="L770" s="48">
        <v>0.15</v>
      </c>
      <c r="M770" s="49">
        <v>0.1</v>
      </c>
      <c r="N770" s="36">
        <v>2.7999999999999901</v>
      </c>
      <c r="O770" s="36">
        <v>3.0999999999999899</v>
      </c>
      <c r="P770" s="70">
        <v>2.7999999999999901</v>
      </c>
      <c r="Q770" s="36">
        <v>3.0999999999999899</v>
      </c>
      <c r="R770" s="50">
        <v>2.9269501708299095</v>
      </c>
      <c r="S770" s="50">
        <v>3.0835722999725079</v>
      </c>
      <c r="T770" s="50">
        <v>2.9269501708299095</v>
      </c>
      <c r="U770" s="50">
        <v>3.0835722999725079</v>
      </c>
      <c r="V770" s="50">
        <v>0.95</v>
      </c>
      <c r="W770" s="50">
        <v>0.95302926576458757</v>
      </c>
      <c r="X770" s="50">
        <v>0.98399687139742864</v>
      </c>
      <c r="Y770" s="50">
        <v>0.99797043195216162</v>
      </c>
      <c r="Z770" s="50">
        <v>0.995</v>
      </c>
      <c r="AA770" s="51">
        <v>0.98499999999999999</v>
      </c>
      <c r="AB770" s="51">
        <v>1</v>
      </c>
      <c r="AC770" s="51">
        <v>1</v>
      </c>
      <c r="AD770" s="51">
        <v>1</v>
      </c>
      <c r="AE770" s="51">
        <v>1</v>
      </c>
      <c r="AF770" s="51">
        <v>1</v>
      </c>
      <c r="AG770" s="52">
        <v>1</v>
      </c>
      <c r="AH770" s="52">
        <v>1</v>
      </c>
      <c r="AI770" s="53">
        <v>671</v>
      </c>
      <c r="AJ770" s="53">
        <v>601</v>
      </c>
      <c r="AK770" s="51">
        <v>2.9047700138936494</v>
      </c>
      <c r="AL770" s="51">
        <v>2.9080970374340884</v>
      </c>
      <c r="AM770" s="51">
        <v>3.0574500088716348</v>
      </c>
      <c r="AN770" s="51">
        <v>3.0613683525367659</v>
      </c>
      <c r="AO770" s="51">
        <v>3.0788815173083353</v>
      </c>
      <c r="AP770" s="51">
        <v>3.0772724554829813</v>
      </c>
      <c r="AQ770" s="51">
        <v>3.0421627588272764</v>
      </c>
      <c r="AR770" s="67">
        <v>0</v>
      </c>
      <c r="AS770" s="96"/>
      <c r="AT770" s="54">
        <v>2.7284000802572823</v>
      </c>
      <c r="AU770" s="54">
        <v>3.0703558721174877</v>
      </c>
      <c r="AV770" s="55">
        <v>2.7284000802572823</v>
      </c>
      <c r="AW770" s="55">
        <v>3.0737385426592851</v>
      </c>
      <c r="AX770" s="56">
        <v>-7.1599919742707741E-2</v>
      </c>
      <c r="AY770" s="56">
        <v>-2.9644127882502147E-2</v>
      </c>
      <c r="AZ770" s="56">
        <v>-0.10124404762520989</v>
      </c>
      <c r="BA770" s="56">
        <v>-4.1955791860205593E-2</v>
      </c>
      <c r="BB770" s="61">
        <v>127</v>
      </c>
      <c r="BC770" s="57">
        <v>-112</v>
      </c>
      <c r="BD770" s="57">
        <v>113</v>
      </c>
      <c r="BE770" s="57">
        <v>140</v>
      </c>
      <c r="BF770" s="95">
        <v>0.44128947509708433</v>
      </c>
      <c r="BG770" s="58">
        <v>0.52913723095589194</v>
      </c>
      <c r="BH770" s="58">
        <v>0.46912548057262982</v>
      </c>
      <c r="BI770" s="58">
        <v>0.41609885316432416</v>
      </c>
      <c r="BJ770" s="57">
        <v>127</v>
      </c>
      <c r="BK770" s="57">
        <v>-113</v>
      </c>
      <c r="BL770" s="57">
        <v>113</v>
      </c>
      <c r="BM770" s="57">
        <v>140</v>
      </c>
      <c r="BN770" s="58">
        <v>0.44089945586586088</v>
      </c>
      <c r="BO770" s="58">
        <v>0.52974421724931853</v>
      </c>
      <c r="BP770" s="58">
        <v>0.46984113769826186</v>
      </c>
      <c r="BQ770" s="58">
        <v>0.41675882036950829</v>
      </c>
      <c r="BR770" s="36">
        <v>2.6</v>
      </c>
      <c r="BS770" s="36">
        <v>4.6500000000000004</v>
      </c>
      <c r="BT770" s="36">
        <v>0.22502</v>
      </c>
      <c r="BU770" s="36">
        <v>0.26190999999999998</v>
      </c>
      <c r="BV770" s="36">
        <v>0.29361449294858799</v>
      </c>
      <c r="BW770" s="36">
        <v>0.36989</v>
      </c>
    </row>
    <row r="771" spans="1:75" ht="16.75" customHeight="1" x14ac:dyDescent="0.2">
      <c r="A771" t="s">
        <v>1060</v>
      </c>
      <c r="B771">
        <v>2025020354</v>
      </c>
      <c r="C771" s="35">
        <v>45985</v>
      </c>
      <c r="D771" s="45" t="s">
        <v>9</v>
      </c>
      <c r="E771" s="36" t="s">
        <v>4</v>
      </c>
      <c r="F771" s="45">
        <v>1</v>
      </c>
      <c r="G771" s="45">
        <v>1</v>
      </c>
      <c r="H771" s="36" t="s">
        <v>47</v>
      </c>
      <c r="I771" s="36" t="s">
        <v>330</v>
      </c>
      <c r="J771" s="46" t="s">
        <v>173</v>
      </c>
      <c r="K771" s="47">
        <v>3</v>
      </c>
      <c r="L771" s="48">
        <v>0.15</v>
      </c>
      <c r="M771" s="49">
        <v>0.1</v>
      </c>
      <c r="N771" s="36">
        <v>3.0999999999999899</v>
      </c>
      <c r="O771" s="36">
        <v>2.7999999999999901</v>
      </c>
      <c r="P771" s="70">
        <v>3.0999999999999899</v>
      </c>
      <c r="Q771" s="36">
        <v>2.7999999999999901</v>
      </c>
      <c r="R771" s="50">
        <v>2.9138085485325624</v>
      </c>
      <c r="S771" s="50">
        <v>3.0500270559992151</v>
      </c>
      <c r="T771" s="50">
        <v>2.9138085485325624</v>
      </c>
      <c r="U771" s="50">
        <v>3.0500270559992151</v>
      </c>
      <c r="V771" s="50">
        <v>1.048</v>
      </c>
      <c r="W771" s="50">
        <v>1.0491546019013618</v>
      </c>
      <c r="X771" s="50">
        <v>1.0191500029572116</v>
      </c>
      <c r="Y771" s="50">
        <v>0.96825667129788318</v>
      </c>
      <c r="Z771" s="50">
        <v>1.01</v>
      </c>
      <c r="AA771" s="51">
        <v>0.96499999999999997</v>
      </c>
      <c r="AB771" s="51">
        <v>1.01</v>
      </c>
      <c r="AC771" s="51">
        <v>1</v>
      </c>
      <c r="AD771" s="51">
        <v>1</v>
      </c>
      <c r="AE771" s="51">
        <v>1</v>
      </c>
      <c r="AF771" s="51">
        <v>1</v>
      </c>
      <c r="AG771" s="52">
        <v>1</v>
      </c>
      <c r="AH771" s="52">
        <v>1</v>
      </c>
      <c r="AI771" s="53">
        <v>676</v>
      </c>
      <c r="AJ771" s="53">
        <v>572</v>
      </c>
      <c r="AK771" s="51">
        <v>2.9939112958564849</v>
      </c>
      <c r="AL771" s="51">
        <v>2.9818958837578964</v>
      </c>
      <c r="AM771" s="51">
        <v>2.9519906141922858</v>
      </c>
      <c r="AN771" s="51">
        <v>2.9666960804633251</v>
      </c>
      <c r="AO771" s="51">
        <v>2.8714950976564029</v>
      </c>
      <c r="AP771" s="51">
        <v>2.9028499319918235</v>
      </c>
      <c r="AQ771" s="51">
        <v>2.9815105203342087</v>
      </c>
      <c r="AR771" s="67">
        <v>0</v>
      </c>
      <c r="AS771" s="96"/>
      <c r="AT771" s="54">
        <v>3.0703558721174877</v>
      </c>
      <c r="AU771" s="54">
        <v>2.7284000802572823</v>
      </c>
      <c r="AV771" s="55">
        <v>3.0737385426592851</v>
      </c>
      <c r="AW771" s="55">
        <v>2.7284000802572823</v>
      </c>
      <c r="AX771" s="56">
        <v>-2.9644127882502147E-2</v>
      </c>
      <c r="AY771" s="56">
        <v>-7.1599919742707741E-2</v>
      </c>
      <c r="AZ771" s="56">
        <v>-0.10124404762520989</v>
      </c>
      <c r="BA771" s="56">
        <v>4.1955791860205593E-2</v>
      </c>
      <c r="BB771" s="61">
        <v>-127</v>
      </c>
      <c r="BC771" s="57">
        <v>112</v>
      </c>
      <c r="BD771" s="57">
        <v>-113</v>
      </c>
      <c r="BE771" s="57">
        <v>-140</v>
      </c>
      <c r="BF771" s="95">
        <v>0.55871052490291562</v>
      </c>
      <c r="BG771" s="58">
        <v>0.47086276904410806</v>
      </c>
      <c r="BH771" s="58">
        <v>0.53087451942737018</v>
      </c>
      <c r="BI771" s="58">
        <v>0.58390114683567584</v>
      </c>
      <c r="BJ771" s="57">
        <v>-127</v>
      </c>
      <c r="BK771" s="57">
        <v>113</v>
      </c>
      <c r="BL771" s="57">
        <v>-113</v>
      </c>
      <c r="BM771" s="57">
        <v>-140</v>
      </c>
      <c r="BN771" s="58">
        <v>0.55910054413413912</v>
      </c>
      <c r="BO771" s="58">
        <v>0.47025578275068153</v>
      </c>
      <c r="BP771" s="58">
        <v>0.53015886230173814</v>
      </c>
      <c r="BQ771" s="58">
        <v>0.58324117963049171</v>
      </c>
      <c r="BR771" s="36">
        <v>2.6</v>
      </c>
      <c r="BS771" s="36">
        <v>4.7</v>
      </c>
      <c r="BT771" s="36">
        <v>0.22323000000000001</v>
      </c>
      <c r="BU771" s="36">
        <v>0.25822000000000001</v>
      </c>
      <c r="BV771" s="36">
        <v>0.28943238880918198</v>
      </c>
      <c r="BW771" s="36">
        <v>0.36606</v>
      </c>
    </row>
    <row r="772" spans="1:75" ht="16.75" customHeight="1" x14ac:dyDescent="0.2">
      <c r="A772" t="s">
        <v>1061</v>
      </c>
      <c r="B772">
        <v>2025020353</v>
      </c>
      <c r="C772" s="35">
        <v>45985</v>
      </c>
      <c r="D772" s="45" t="s">
        <v>6</v>
      </c>
      <c r="E772" s="36" t="s">
        <v>43</v>
      </c>
      <c r="F772" s="45">
        <v>1</v>
      </c>
      <c r="G772" s="45">
        <v>1</v>
      </c>
      <c r="H772" s="36" t="s">
        <v>46</v>
      </c>
      <c r="I772" s="36" t="s">
        <v>413</v>
      </c>
      <c r="J772" s="46" t="s">
        <v>180</v>
      </c>
      <c r="K772" s="47">
        <v>3</v>
      </c>
      <c r="L772" s="48">
        <v>0.15</v>
      </c>
      <c r="M772" s="49">
        <v>0.1</v>
      </c>
      <c r="N772" s="36">
        <v>2.5499999999999901</v>
      </c>
      <c r="O772" s="36">
        <v>3.2999999999999901</v>
      </c>
      <c r="P772" s="70">
        <v>2.5499999999999901</v>
      </c>
      <c r="Q772" s="36">
        <v>3.2999999999999901</v>
      </c>
      <c r="R772" s="50">
        <v>2.7048926848222821</v>
      </c>
      <c r="S772" s="50">
        <v>3.040409111868994</v>
      </c>
      <c r="T772" s="50">
        <v>2.7048926848222821</v>
      </c>
      <c r="U772" s="50">
        <v>3.040409111868994</v>
      </c>
      <c r="V772" s="50">
        <v>0.95</v>
      </c>
      <c r="W772" s="50">
        <v>0.95302926576458757</v>
      </c>
      <c r="X772" s="50">
        <v>0.98057051513161408</v>
      </c>
      <c r="Y772" s="50">
        <v>1.0555335342046406</v>
      </c>
      <c r="Z772" s="50">
        <v>0.99</v>
      </c>
      <c r="AA772" s="51">
        <v>1</v>
      </c>
      <c r="AB772" s="51">
        <v>1</v>
      </c>
      <c r="AC772" s="51">
        <v>1</v>
      </c>
      <c r="AD772" s="51">
        <v>1</v>
      </c>
      <c r="AE772" s="51">
        <v>1</v>
      </c>
      <c r="AF772" s="51">
        <v>1</v>
      </c>
      <c r="AG772" s="52">
        <v>1</v>
      </c>
      <c r="AH772" s="52">
        <v>1</v>
      </c>
      <c r="AI772" s="53">
        <v>677</v>
      </c>
      <c r="AJ772" s="53">
        <v>635</v>
      </c>
      <c r="AK772" s="51">
        <v>2.6741364124055504</v>
      </c>
      <c r="AL772" s="51">
        <v>2.67874985326806</v>
      </c>
      <c r="AM772" s="51">
        <v>3.0257307084438061</v>
      </c>
      <c r="AN772" s="51">
        <v>3.0279324689575842</v>
      </c>
      <c r="AO772" s="51">
        <v>3.0493008413200315</v>
      </c>
      <c r="AP772" s="51">
        <v>3.0434064682345721</v>
      </c>
      <c r="AQ772" s="51">
        <v>2.995473401359368</v>
      </c>
      <c r="AR772" s="67">
        <v>0.08</v>
      </c>
      <c r="AS772" s="96"/>
      <c r="AT772" s="54">
        <v>2.5929917725830394</v>
      </c>
      <c r="AU772" s="54">
        <v>3.2004542108786005</v>
      </c>
      <c r="AV772" s="55">
        <v>2.5129917725830393</v>
      </c>
      <c r="AW772" s="55">
        <v>3.2840683508301374</v>
      </c>
      <c r="AX772" s="56">
        <v>4.2991772583049315E-2</v>
      </c>
      <c r="AY772" s="56">
        <v>-9.9545789121389561E-2</v>
      </c>
      <c r="AZ772" s="56">
        <v>-5.6554016538340246E-2</v>
      </c>
      <c r="BA772" s="56">
        <v>0.14253756170443888</v>
      </c>
      <c r="BB772" s="61">
        <v>151</v>
      </c>
      <c r="BC772" s="57">
        <v>-113</v>
      </c>
      <c r="BD772" s="57">
        <v>113</v>
      </c>
      <c r="BE772" s="57">
        <v>140</v>
      </c>
      <c r="BF772" s="95">
        <v>0.39840193474636831</v>
      </c>
      <c r="BG772" s="58">
        <v>0.53031104252417238</v>
      </c>
      <c r="BH772" s="58">
        <v>0.46991431845084042</v>
      </c>
      <c r="BI772" s="58">
        <v>0.41637264967857801</v>
      </c>
      <c r="BJ772" s="57">
        <v>166</v>
      </c>
      <c r="BK772" s="57">
        <v>-112</v>
      </c>
      <c r="BL772" s="57">
        <v>114</v>
      </c>
      <c r="BM772" s="57">
        <v>142</v>
      </c>
      <c r="BN772" s="58">
        <v>0.37639962611102801</v>
      </c>
      <c r="BO772" s="58">
        <v>0.52824054582895164</v>
      </c>
      <c r="BP772" s="58">
        <v>0.46679741075607861</v>
      </c>
      <c r="BQ772" s="58">
        <v>0.41300315401134213</v>
      </c>
      <c r="BR772" s="36">
        <v>2.6</v>
      </c>
      <c r="BS772" s="36">
        <v>4.75</v>
      </c>
      <c r="BT772" s="36">
        <v>0.21881</v>
      </c>
      <c r="BU772" s="36">
        <v>0.25164999999999998</v>
      </c>
      <c r="BV772" s="36">
        <v>0.281714579974923</v>
      </c>
      <c r="BW772" s="36">
        <v>0.35837000000000002</v>
      </c>
    </row>
    <row r="773" spans="1:75" ht="16.75" customHeight="1" x14ac:dyDescent="0.2">
      <c r="A773" t="s">
        <v>1062</v>
      </c>
      <c r="B773">
        <v>2025020353</v>
      </c>
      <c r="C773" s="35">
        <v>45985</v>
      </c>
      <c r="D773" s="45" t="s">
        <v>9</v>
      </c>
      <c r="E773" s="36" t="s">
        <v>41</v>
      </c>
      <c r="F773" s="45">
        <v>1</v>
      </c>
      <c r="G773" s="45">
        <v>1</v>
      </c>
      <c r="H773" s="36" t="s">
        <v>47</v>
      </c>
      <c r="I773" s="36" t="s">
        <v>332</v>
      </c>
      <c r="J773" s="46" t="s">
        <v>187</v>
      </c>
      <c r="K773" s="47">
        <v>3</v>
      </c>
      <c r="L773" s="48">
        <v>0.15</v>
      </c>
      <c r="M773" s="49">
        <v>0.1</v>
      </c>
      <c r="N773" s="36">
        <v>3.2999999999999901</v>
      </c>
      <c r="O773" s="36">
        <v>2.5499999999999901</v>
      </c>
      <c r="P773" s="70">
        <v>3.2999999999999901</v>
      </c>
      <c r="Q773" s="36">
        <v>2.5499999999999901</v>
      </c>
      <c r="R773" s="50">
        <v>3.1501427691432182</v>
      </c>
      <c r="S773" s="50">
        <v>3.0945671145293043</v>
      </c>
      <c r="T773" s="50">
        <v>3.1501427691432182</v>
      </c>
      <c r="U773" s="50">
        <v>3.0945671145293043</v>
      </c>
      <c r="V773" s="50">
        <v>1.048</v>
      </c>
      <c r="W773" s="50">
        <v>1.0491546019013618</v>
      </c>
      <c r="X773" s="50">
        <v>1.0085769028146021</v>
      </c>
      <c r="Y773" s="50">
        <v>0.89137880413518344</v>
      </c>
      <c r="Z773" s="50">
        <v>0.97</v>
      </c>
      <c r="AA773" s="51">
        <v>0.99</v>
      </c>
      <c r="AB773" s="51">
        <v>1.04</v>
      </c>
      <c r="AC773" s="51">
        <v>1</v>
      </c>
      <c r="AD773" s="51">
        <v>1</v>
      </c>
      <c r="AE773" s="51">
        <v>1</v>
      </c>
      <c r="AF773" s="51">
        <v>1</v>
      </c>
      <c r="AG773" s="52">
        <v>1</v>
      </c>
      <c r="AH773" s="52">
        <v>1</v>
      </c>
      <c r="AI773" s="53">
        <v>682</v>
      </c>
      <c r="AJ773" s="53">
        <v>607</v>
      </c>
      <c r="AK773" s="51">
        <v>3.1666006026139217</v>
      </c>
      <c r="AL773" s="51">
        <v>3.1641319275933162</v>
      </c>
      <c r="AM773" s="51">
        <v>2.9417115453948424</v>
      </c>
      <c r="AN773" s="51">
        <v>2.9646398807650116</v>
      </c>
      <c r="AO773" s="51">
        <v>2.8362553307851988</v>
      </c>
      <c r="AP773" s="51">
        <v>2.8610765463314327</v>
      </c>
      <c r="AQ773" s="51">
        <v>2.8534601990329969</v>
      </c>
      <c r="AR773" s="67">
        <v>-0.08</v>
      </c>
      <c r="AS773" s="96"/>
      <c r="AT773" s="54">
        <v>3.2004542108786005</v>
      </c>
      <c r="AU773" s="54">
        <v>2.5929917725830394</v>
      </c>
      <c r="AV773" s="55">
        <v>3.2840683508301374</v>
      </c>
      <c r="AW773" s="55">
        <v>2.5129917725830393</v>
      </c>
      <c r="AX773" s="56">
        <v>-9.9545789121389561E-2</v>
      </c>
      <c r="AY773" s="56">
        <v>4.2991772583049315E-2</v>
      </c>
      <c r="AZ773" s="56">
        <v>-5.6554016538340246E-2</v>
      </c>
      <c r="BA773" s="56">
        <v>-0.14253756170443888</v>
      </c>
      <c r="BB773" s="61">
        <v>-151</v>
      </c>
      <c r="BC773" s="57">
        <v>113</v>
      </c>
      <c r="BD773" s="57">
        <v>-113</v>
      </c>
      <c r="BE773" s="57">
        <v>-140</v>
      </c>
      <c r="BF773" s="95">
        <v>0.60159806525363169</v>
      </c>
      <c r="BG773" s="58">
        <v>0.46968895747582762</v>
      </c>
      <c r="BH773" s="58">
        <v>0.53008568154915958</v>
      </c>
      <c r="BI773" s="58">
        <v>0.58362735032142199</v>
      </c>
      <c r="BJ773" s="57">
        <v>-166</v>
      </c>
      <c r="BK773" s="57">
        <v>112</v>
      </c>
      <c r="BL773" s="57">
        <v>-114</v>
      </c>
      <c r="BM773" s="57">
        <v>-142</v>
      </c>
      <c r="BN773" s="58">
        <v>0.62360037388897194</v>
      </c>
      <c r="BO773" s="58">
        <v>0.47175945417104836</v>
      </c>
      <c r="BP773" s="58">
        <v>0.53320258924392139</v>
      </c>
      <c r="BQ773" s="58">
        <v>0.58699684598865787</v>
      </c>
      <c r="BR773" s="36">
        <v>2.6</v>
      </c>
      <c r="BS773" s="36">
        <v>4.8</v>
      </c>
      <c r="BT773" s="36">
        <v>0.21264</v>
      </c>
      <c r="BU773" s="36">
        <v>0.24945000000000001</v>
      </c>
      <c r="BV773" s="36">
        <v>0.27870262781551602</v>
      </c>
      <c r="BW773" s="36">
        <v>0.35441</v>
      </c>
    </row>
    <row r="774" spans="1:75" ht="16.75" customHeight="1" x14ac:dyDescent="0.2">
      <c r="A774" t="s">
        <v>1063</v>
      </c>
      <c r="B774">
        <v>2025020355</v>
      </c>
      <c r="C774" s="35">
        <v>45985</v>
      </c>
      <c r="D774" s="45" t="s">
        <v>6</v>
      </c>
      <c r="E774" s="36" t="s">
        <v>12</v>
      </c>
      <c r="F774" s="45">
        <v>1</v>
      </c>
      <c r="G774" s="45">
        <v>1</v>
      </c>
      <c r="H774" s="36" t="s">
        <v>46</v>
      </c>
      <c r="I774" s="36" t="s">
        <v>419</v>
      </c>
      <c r="J774" s="46" t="s">
        <v>186</v>
      </c>
      <c r="K774" s="47">
        <v>3</v>
      </c>
      <c r="L774" s="48">
        <v>0.15</v>
      </c>
      <c r="M774" s="49">
        <v>0.1</v>
      </c>
      <c r="N774" s="36">
        <v>2.5499999999999901</v>
      </c>
      <c r="O774" s="36">
        <v>2.9999999999999898</v>
      </c>
      <c r="P774" s="70">
        <v>2.5499999999999901</v>
      </c>
      <c r="Q774" s="36">
        <v>2.9999999999999898</v>
      </c>
      <c r="R774" s="50">
        <v>2.8681488977135112</v>
      </c>
      <c r="S774" s="50">
        <v>2.9118784484660676</v>
      </c>
      <c r="T774" s="50">
        <v>2.8681488977135112</v>
      </c>
      <c r="U774" s="50">
        <v>2.9118784484660676</v>
      </c>
      <c r="V774" s="50">
        <v>0.95</v>
      </c>
      <c r="W774" s="50">
        <v>0.95302926576458757</v>
      </c>
      <c r="X774" s="50">
        <v>0.95193254279515782</v>
      </c>
      <c r="Y774" s="50">
        <v>0.99694750814589517</v>
      </c>
      <c r="Z774" s="50">
        <v>0.98499999999999999</v>
      </c>
      <c r="AA774" s="51">
        <v>1</v>
      </c>
      <c r="AB774" s="51">
        <v>1</v>
      </c>
      <c r="AC774" s="51">
        <v>1</v>
      </c>
      <c r="AD774" s="51">
        <v>1</v>
      </c>
      <c r="AE774" s="51">
        <v>1</v>
      </c>
      <c r="AF774" s="51">
        <v>1</v>
      </c>
      <c r="AG774" s="52">
        <v>1</v>
      </c>
      <c r="AH774" s="52">
        <v>1</v>
      </c>
      <c r="AI774" s="53">
        <v>672</v>
      </c>
      <c r="AJ774" s="53">
        <v>630</v>
      </c>
      <c r="AK774" s="51">
        <v>2.8237098623340366</v>
      </c>
      <c r="AL774" s="51">
        <v>2.8303757176409579</v>
      </c>
      <c r="AM774" s="51">
        <v>3.073248934891109</v>
      </c>
      <c r="AN774" s="51">
        <v>3.0490433619273527</v>
      </c>
      <c r="AO774" s="51">
        <v>2.9969385325979574</v>
      </c>
      <c r="AP774" s="51">
        <v>2.9776277934691251</v>
      </c>
      <c r="AQ774" s="51">
        <v>3.0271502008677422</v>
      </c>
      <c r="AR774" s="67">
        <v>0</v>
      </c>
      <c r="AS774" s="96"/>
      <c r="AT774" s="54">
        <v>2.5025105990210537</v>
      </c>
      <c r="AU774" s="54">
        <v>3.1627695223162875</v>
      </c>
      <c r="AV774" s="55">
        <v>2.5025105990210537</v>
      </c>
      <c r="AW774" s="55">
        <v>3.1662540067667027</v>
      </c>
      <c r="AX774" s="56">
        <v>-4.7489400978936391E-2</v>
      </c>
      <c r="AY774" s="56">
        <v>0.16276952231629771</v>
      </c>
      <c r="AZ774" s="56">
        <v>0.11528012133736132</v>
      </c>
      <c r="BA774" s="56">
        <v>-0.2102589232952341</v>
      </c>
      <c r="BB774" s="61">
        <v>156</v>
      </c>
      <c r="BC774" s="57">
        <v>-101</v>
      </c>
      <c r="BD774" s="57">
        <v>127</v>
      </c>
      <c r="BE774" s="57">
        <v>157</v>
      </c>
      <c r="BF774" s="95">
        <v>0.39033447034561342</v>
      </c>
      <c r="BG774" s="58">
        <v>0.50349140066379428</v>
      </c>
      <c r="BH774" s="58">
        <v>0.43956993504953823</v>
      </c>
      <c r="BI774" s="58">
        <v>0.38943575074284409</v>
      </c>
      <c r="BJ774" s="57">
        <v>157</v>
      </c>
      <c r="BK774" s="57">
        <v>-102</v>
      </c>
      <c r="BL774" s="57">
        <v>127</v>
      </c>
      <c r="BM774" s="57">
        <v>156</v>
      </c>
      <c r="BN774" s="58">
        <v>0.38974954958881219</v>
      </c>
      <c r="BO774" s="58">
        <v>0.50429988535202008</v>
      </c>
      <c r="BP774" s="58">
        <v>0.44049604624970473</v>
      </c>
      <c r="BQ774" s="58">
        <v>0.3902658244618129</v>
      </c>
      <c r="BR774" s="36">
        <v>2.6</v>
      </c>
      <c r="BS774" s="36">
        <v>4.8499999999999996</v>
      </c>
      <c r="BT774" s="36">
        <v>0.20976</v>
      </c>
      <c r="BU774" s="36">
        <v>0.24043999999999999</v>
      </c>
      <c r="BV774" s="36">
        <v>0.26863904003217698</v>
      </c>
      <c r="BW774" s="36">
        <v>0.34540999999999999</v>
      </c>
    </row>
    <row r="775" spans="1:75" ht="16.75" customHeight="1" x14ac:dyDescent="0.2">
      <c r="A775" t="s">
        <v>1064</v>
      </c>
      <c r="B775">
        <v>2025020355</v>
      </c>
      <c r="C775" s="35">
        <v>45985</v>
      </c>
      <c r="D775" s="45" t="s">
        <v>9</v>
      </c>
      <c r="E775" s="36" t="s">
        <v>20</v>
      </c>
      <c r="F775" s="45">
        <v>1</v>
      </c>
      <c r="G775" s="45">
        <v>1</v>
      </c>
      <c r="H775" s="36" t="s">
        <v>47</v>
      </c>
      <c r="I775" s="36" t="s">
        <v>334</v>
      </c>
      <c r="J775" s="46" t="s">
        <v>177</v>
      </c>
      <c r="K775" s="47">
        <v>3</v>
      </c>
      <c r="L775" s="48">
        <v>0.15</v>
      </c>
      <c r="M775" s="49">
        <v>0.1</v>
      </c>
      <c r="N775" s="36">
        <v>2.9999999999999898</v>
      </c>
      <c r="O775" s="36">
        <v>2.5499999999999901</v>
      </c>
      <c r="P775" s="70">
        <v>2.9999999999999898</v>
      </c>
      <c r="Q775" s="36">
        <v>2.5499999999999901</v>
      </c>
      <c r="R775" s="50">
        <v>2.8337990426976329</v>
      </c>
      <c r="S775" s="50">
        <v>2.9007416552266516</v>
      </c>
      <c r="T775" s="50">
        <v>2.8337990426976329</v>
      </c>
      <c r="U775" s="50">
        <v>2.9007416552266516</v>
      </c>
      <c r="V775" s="50">
        <v>1.048</v>
      </c>
      <c r="W775" s="50">
        <v>1.0491546019013618</v>
      </c>
      <c r="X775" s="50">
        <v>1.0244163116303697</v>
      </c>
      <c r="Y775" s="50">
        <v>0.94123662077801218</v>
      </c>
      <c r="Z775" s="50">
        <v>0.98</v>
      </c>
      <c r="AA775" s="51">
        <v>1</v>
      </c>
      <c r="AB775" s="51">
        <v>1</v>
      </c>
      <c r="AC775" s="51">
        <v>1</v>
      </c>
      <c r="AD775" s="51">
        <v>1</v>
      </c>
      <c r="AE775" s="51">
        <v>1</v>
      </c>
      <c r="AF775" s="51">
        <v>1</v>
      </c>
      <c r="AG775" s="52">
        <v>1</v>
      </c>
      <c r="AH775" s="52">
        <v>1</v>
      </c>
      <c r="AI775" s="53">
        <v>688</v>
      </c>
      <c r="AJ775" s="53">
        <v>610</v>
      </c>
      <c r="AK775" s="51">
        <v>2.9908425244376855</v>
      </c>
      <c r="AL775" s="51">
        <v>2.9672860021766776</v>
      </c>
      <c r="AM775" s="51">
        <v>2.8557976283854734</v>
      </c>
      <c r="AN775" s="51">
        <v>2.8625392324116503</v>
      </c>
      <c r="AO775" s="51">
        <v>2.806013223088939</v>
      </c>
      <c r="AP775" s="51">
        <v>2.8115202629439162</v>
      </c>
      <c r="AQ775" s="51">
        <v>2.7986816758177637</v>
      </c>
      <c r="AR775" s="67">
        <v>0</v>
      </c>
      <c r="AS775" s="96"/>
      <c r="AT775" s="54">
        <v>3.1627695223162875</v>
      </c>
      <c r="AU775" s="54">
        <v>2.5025105990210537</v>
      </c>
      <c r="AV775" s="55">
        <v>3.1662540067667027</v>
      </c>
      <c r="AW775" s="55">
        <v>2.5025105990210537</v>
      </c>
      <c r="AX775" s="56">
        <v>0.16276952231629771</v>
      </c>
      <c r="AY775" s="56">
        <v>-4.7489400978936391E-2</v>
      </c>
      <c r="AZ775" s="56">
        <v>0.11528012133736132</v>
      </c>
      <c r="BA775" s="56">
        <v>0.2102589232952341</v>
      </c>
      <c r="BB775" s="61">
        <v>-156</v>
      </c>
      <c r="BC775" s="57">
        <v>101</v>
      </c>
      <c r="BD775" s="57">
        <v>-127</v>
      </c>
      <c r="BE775" s="57">
        <v>-157</v>
      </c>
      <c r="BF775" s="95">
        <v>0.60966552965438658</v>
      </c>
      <c r="BG775" s="58">
        <v>0.49650859933620572</v>
      </c>
      <c r="BH775" s="58">
        <v>0.56043006495046177</v>
      </c>
      <c r="BI775" s="58">
        <v>0.61056424925715591</v>
      </c>
      <c r="BJ775" s="57">
        <v>-157</v>
      </c>
      <c r="BK775" s="57">
        <v>102</v>
      </c>
      <c r="BL775" s="57">
        <v>-127</v>
      </c>
      <c r="BM775" s="57">
        <v>-156</v>
      </c>
      <c r="BN775" s="58">
        <v>0.61025045041118786</v>
      </c>
      <c r="BO775" s="58">
        <v>0.49570011464797992</v>
      </c>
      <c r="BP775" s="58">
        <v>0.55950395375029527</v>
      </c>
      <c r="BQ775" s="58">
        <v>0.6097341755381871</v>
      </c>
      <c r="BR775" s="36">
        <v>2.6</v>
      </c>
      <c r="BS775" s="36">
        <v>4.9000000000000004</v>
      </c>
      <c r="BT775" s="36">
        <v>0.20369999999999999</v>
      </c>
      <c r="BU775" s="36">
        <v>0.23427999999999999</v>
      </c>
      <c r="BV775" s="36">
        <v>0.261981973922572</v>
      </c>
      <c r="BW775" s="36">
        <v>0.34001999999999999</v>
      </c>
    </row>
    <row r="776" spans="1:75" ht="16.75" customHeight="1" x14ac:dyDescent="0.2">
      <c r="A776" t="s">
        <v>1065</v>
      </c>
      <c r="B776">
        <v>2025020357</v>
      </c>
      <c r="C776" s="35">
        <v>45985</v>
      </c>
      <c r="D776" s="45" t="s">
        <v>6</v>
      </c>
      <c r="E776" s="36" t="s">
        <v>10</v>
      </c>
      <c r="F776" s="45">
        <v>1</v>
      </c>
      <c r="G776" s="45">
        <v>1</v>
      </c>
      <c r="H776" s="36" t="s">
        <v>46</v>
      </c>
      <c r="I776" s="36" t="s">
        <v>411</v>
      </c>
      <c r="J776" s="46" t="s">
        <v>166</v>
      </c>
      <c r="K776" s="47">
        <v>3</v>
      </c>
      <c r="L776" s="48">
        <v>0.15</v>
      </c>
      <c r="M776" s="49">
        <v>0.1</v>
      </c>
      <c r="N776" s="36">
        <v>3.0499999999999901</v>
      </c>
      <c r="O776" s="36">
        <v>2.7499999999999898</v>
      </c>
      <c r="P776" s="70">
        <v>3.0499999999999901</v>
      </c>
      <c r="Q776" s="36">
        <v>2.7499999999999898</v>
      </c>
      <c r="R776" s="50">
        <v>3.0152173740953305</v>
      </c>
      <c r="S776" s="50">
        <v>2.8256440054677783</v>
      </c>
      <c r="T776" s="50">
        <v>3.0152173740953305</v>
      </c>
      <c r="U776" s="50">
        <v>2.8256440054677783</v>
      </c>
      <c r="V776" s="50">
        <v>0.95</v>
      </c>
      <c r="W776" s="50">
        <v>0.95302926576458757</v>
      </c>
      <c r="X776" s="50">
        <v>1.0710927233890655</v>
      </c>
      <c r="Y776" s="50">
        <v>0.90061366812569876</v>
      </c>
      <c r="Z776" s="50">
        <v>1.03</v>
      </c>
      <c r="AA776" s="51">
        <v>0.99</v>
      </c>
      <c r="AB776" s="51">
        <v>1.01</v>
      </c>
      <c r="AC776" s="51">
        <v>1</v>
      </c>
      <c r="AD776" s="51">
        <v>1</v>
      </c>
      <c r="AE776" s="51">
        <v>1</v>
      </c>
      <c r="AF776" s="51">
        <v>1</v>
      </c>
      <c r="AG776" s="52">
        <v>1</v>
      </c>
      <c r="AH776" s="52">
        <v>1</v>
      </c>
      <c r="AI776" s="53">
        <v>675</v>
      </c>
      <c r="AJ776" s="53">
        <v>505</v>
      </c>
      <c r="AK776" s="51">
        <v>2.9485803863036941</v>
      </c>
      <c r="AL776" s="51">
        <v>2.9585759344724396</v>
      </c>
      <c r="AM776" s="51">
        <v>2.7816060890883421</v>
      </c>
      <c r="AN776" s="51">
        <v>2.7882117765452574</v>
      </c>
      <c r="AO776" s="51">
        <v>2.8400683815252274</v>
      </c>
      <c r="AP776" s="51">
        <v>2.8506201231412147</v>
      </c>
      <c r="AQ776" s="51">
        <v>2.8650542717609926</v>
      </c>
      <c r="AR776" s="67">
        <v>0.05</v>
      </c>
      <c r="AS776" s="96"/>
      <c r="AT776" s="54">
        <v>2.9933827981073544</v>
      </c>
      <c r="AU776" s="54">
        <v>2.6812033925977166</v>
      </c>
      <c r="AV776" s="55">
        <v>2.9433827981073546</v>
      </c>
      <c r="AW776" s="55">
        <v>2.734212412282925</v>
      </c>
      <c r="AX776" s="56">
        <v>-5.6617201892635638E-2</v>
      </c>
      <c r="AY776" s="56">
        <v>-6.8796607402273224E-2</v>
      </c>
      <c r="AZ776" s="56">
        <v>-0.12541380929490886</v>
      </c>
      <c r="BA776" s="56">
        <v>1.2179405509637586E-2</v>
      </c>
      <c r="BB776" s="61">
        <v>-126</v>
      </c>
      <c r="BC776" s="57">
        <v>-104</v>
      </c>
      <c r="BD776" s="57">
        <v>124</v>
      </c>
      <c r="BE776" s="57">
        <v>153</v>
      </c>
      <c r="BF776" s="95">
        <v>0.55663373348568257</v>
      </c>
      <c r="BG776" s="58">
        <v>0.5090364481039612</v>
      </c>
      <c r="BH776" s="58">
        <v>0.44583841643952038</v>
      </c>
      <c r="BI776" s="58">
        <v>0.39498722549899279</v>
      </c>
      <c r="BJ776" s="57">
        <v>-116</v>
      </c>
      <c r="BK776" s="57">
        <v>-104</v>
      </c>
      <c r="BL776" s="57">
        <v>124</v>
      </c>
      <c r="BM776" s="57">
        <v>153</v>
      </c>
      <c r="BN776" s="58">
        <v>0.5370730116070197</v>
      </c>
      <c r="BO776" s="58">
        <v>0.50885147090960658</v>
      </c>
      <c r="BP776" s="58">
        <v>0.4458799514623133</v>
      </c>
      <c r="BQ776" s="58">
        <v>0.39520174413381914</v>
      </c>
      <c r="BR776" s="36">
        <v>2.6</v>
      </c>
      <c r="BS776" s="36">
        <v>4.95</v>
      </c>
      <c r="BT776" s="36">
        <v>0.19824</v>
      </c>
      <c r="BU776" s="36">
        <v>0.23149</v>
      </c>
      <c r="BV776" s="36">
        <v>0.258186482266339</v>
      </c>
      <c r="BW776" s="36">
        <v>0.33489000000000002</v>
      </c>
    </row>
    <row r="777" spans="1:75" ht="16.75" customHeight="1" x14ac:dyDescent="0.2">
      <c r="A777" t="s">
        <v>1066</v>
      </c>
      <c r="B777">
        <v>2025020357</v>
      </c>
      <c r="C777" s="35">
        <v>45985</v>
      </c>
      <c r="D777" s="45" t="s">
        <v>9</v>
      </c>
      <c r="E777" s="36" t="s">
        <v>35</v>
      </c>
      <c r="F777" s="45">
        <v>1</v>
      </c>
      <c r="G777" s="45">
        <v>1</v>
      </c>
      <c r="H777" s="36" t="s">
        <v>47</v>
      </c>
      <c r="I777" s="36" t="s">
        <v>360</v>
      </c>
      <c r="J777" s="46" t="s">
        <v>172</v>
      </c>
      <c r="K777" s="47">
        <v>3</v>
      </c>
      <c r="L777" s="48">
        <v>0.15</v>
      </c>
      <c r="M777" s="49">
        <v>0.1</v>
      </c>
      <c r="N777" s="36">
        <v>2.7499999999999898</v>
      </c>
      <c r="O777" s="36">
        <v>3.0499999999999901</v>
      </c>
      <c r="P777" s="70">
        <v>2.7499999999999898</v>
      </c>
      <c r="Q777" s="36">
        <v>3.0499999999999901</v>
      </c>
      <c r="R777" s="50">
        <v>2.7174416766813199</v>
      </c>
      <c r="S777" s="50">
        <v>3.3190881257395319</v>
      </c>
      <c r="T777" s="50">
        <v>2.7174416766813199</v>
      </c>
      <c r="U777" s="50">
        <v>3.3190881257395319</v>
      </c>
      <c r="V777" s="50">
        <v>1.048</v>
      </c>
      <c r="W777" s="50">
        <v>1.0491546019013618</v>
      </c>
      <c r="X777" s="50">
        <v>0.92720202969611398</v>
      </c>
      <c r="Y777" s="50">
        <v>0.98286012876789808</v>
      </c>
      <c r="Z777" s="50">
        <v>0.99094124800379646</v>
      </c>
      <c r="AA777" s="51">
        <v>1</v>
      </c>
      <c r="AB777" s="51">
        <v>1</v>
      </c>
      <c r="AC777" s="51">
        <v>1</v>
      </c>
      <c r="AD777" s="51">
        <v>1</v>
      </c>
      <c r="AE777" s="51">
        <v>1</v>
      </c>
      <c r="AF777" s="51">
        <v>1</v>
      </c>
      <c r="AG777" s="52">
        <v>1</v>
      </c>
      <c r="AH777" s="52">
        <v>1</v>
      </c>
      <c r="AI777" s="53">
        <v>687</v>
      </c>
      <c r="AJ777" s="53">
        <v>645</v>
      </c>
      <c r="AK777" s="51">
        <v>2.7018410043770964</v>
      </c>
      <c r="AL777" s="51">
        <v>2.7041811052227303</v>
      </c>
      <c r="AM777" s="51">
        <v>3.2132781701671966</v>
      </c>
      <c r="AN777" s="51">
        <v>3.2291496635030468</v>
      </c>
      <c r="AO777" s="51">
        <v>3.1863622958484501</v>
      </c>
      <c r="AP777" s="51">
        <v>3.2017611509044195</v>
      </c>
      <c r="AQ777" s="51">
        <v>3.1841698801288372</v>
      </c>
      <c r="AR777" s="67">
        <v>-0.05</v>
      </c>
      <c r="AS777" s="96"/>
      <c r="AT777" s="54">
        <v>2.6812033925977166</v>
      </c>
      <c r="AU777" s="54">
        <v>2.9933827981073544</v>
      </c>
      <c r="AV777" s="55">
        <v>2.734212412282925</v>
      </c>
      <c r="AW777" s="55">
        <v>2.9433827981073546</v>
      </c>
      <c r="AX777" s="56">
        <v>-6.8796607402273224E-2</v>
      </c>
      <c r="AY777" s="56">
        <v>-5.6617201892635638E-2</v>
      </c>
      <c r="AZ777" s="56">
        <v>-0.12541380929490886</v>
      </c>
      <c r="BA777" s="56">
        <v>-1.2179405509637586E-2</v>
      </c>
      <c r="BB777" s="61">
        <v>126</v>
      </c>
      <c r="BC777" s="57">
        <v>104</v>
      </c>
      <c r="BD777" s="57">
        <v>-124</v>
      </c>
      <c r="BE777" s="57">
        <v>-153</v>
      </c>
      <c r="BF777" s="95">
        <v>0.44336626651431743</v>
      </c>
      <c r="BG777" s="58">
        <v>0.4909635518960388</v>
      </c>
      <c r="BH777" s="58">
        <v>0.55416158356047962</v>
      </c>
      <c r="BI777" s="58">
        <v>0.60501277450100721</v>
      </c>
      <c r="BJ777" s="57">
        <v>116</v>
      </c>
      <c r="BK777" s="57">
        <v>104</v>
      </c>
      <c r="BL777" s="57">
        <v>-124</v>
      </c>
      <c r="BM777" s="57">
        <v>-153</v>
      </c>
      <c r="BN777" s="58">
        <v>0.4629269883929803</v>
      </c>
      <c r="BO777" s="58">
        <v>0.49114852909039336</v>
      </c>
      <c r="BP777" s="58">
        <v>0.5541200485376867</v>
      </c>
      <c r="BQ777" s="58">
        <v>0.60479825586618086</v>
      </c>
      <c r="BR777" s="36">
        <v>2.6</v>
      </c>
      <c r="BS777" s="36">
        <v>5</v>
      </c>
      <c r="BT777" s="36">
        <v>0.19656999999999999</v>
      </c>
      <c r="BU777" s="36">
        <v>0.22305</v>
      </c>
      <c r="BV777" s="36">
        <v>0.24798487964867399</v>
      </c>
      <c r="BW777" s="36">
        <v>0.3236</v>
      </c>
    </row>
    <row r="778" spans="1:75" ht="16.75" customHeight="1" x14ac:dyDescent="0.2">
      <c r="A778" t="s">
        <v>1067</v>
      </c>
      <c r="B778">
        <v>2025020359</v>
      </c>
      <c r="C778" s="35">
        <v>45985</v>
      </c>
      <c r="D778" s="45" t="s">
        <v>6</v>
      </c>
      <c r="E778" s="36" t="s">
        <v>39</v>
      </c>
      <c r="F778" s="45">
        <v>1</v>
      </c>
      <c r="G778" s="45">
        <v>2</v>
      </c>
      <c r="H778" s="36" t="s">
        <v>36</v>
      </c>
      <c r="I778" s="36" t="s">
        <v>338</v>
      </c>
      <c r="J778" s="46" t="s">
        <v>179</v>
      </c>
      <c r="K778" s="47">
        <v>3</v>
      </c>
      <c r="L778" s="48">
        <v>0.15</v>
      </c>
      <c r="M778" s="49">
        <v>0.1</v>
      </c>
      <c r="N778" s="36">
        <v>2.44999999999999</v>
      </c>
      <c r="O778" s="36">
        <v>3.0499999999999901</v>
      </c>
      <c r="P778" s="70">
        <v>2.44999999999999</v>
      </c>
      <c r="Q778" s="36">
        <v>3.0499999999999901</v>
      </c>
      <c r="R778" s="50">
        <v>2.8090157065903312</v>
      </c>
      <c r="S778" s="50">
        <v>3.0639895239621624</v>
      </c>
      <c r="T778" s="50">
        <v>2.8090157065903312</v>
      </c>
      <c r="U778" s="50">
        <v>3.0639895239621624</v>
      </c>
      <c r="V778" s="50">
        <v>0.97</v>
      </c>
      <c r="W778" s="50">
        <v>0.95751047349149665</v>
      </c>
      <c r="X778" s="50">
        <v>0.93458691573551522</v>
      </c>
      <c r="Y778" s="50">
        <v>0.98666666666666669</v>
      </c>
      <c r="Z778" s="50">
        <v>0.98</v>
      </c>
      <c r="AA778" s="51">
        <v>0.97499999999999998</v>
      </c>
      <c r="AB778" s="51">
        <v>1.0249999999999999</v>
      </c>
      <c r="AC778" s="51">
        <v>1</v>
      </c>
      <c r="AD778" s="51">
        <v>1</v>
      </c>
      <c r="AE778" s="51">
        <v>1</v>
      </c>
      <c r="AF778" s="51">
        <v>1</v>
      </c>
      <c r="AG778" s="52">
        <v>1</v>
      </c>
      <c r="AH778" s="52">
        <v>1</v>
      </c>
      <c r="AI778" s="53">
        <v>678</v>
      </c>
      <c r="AJ778" s="53">
        <v>636</v>
      </c>
      <c r="AK778" s="51">
        <v>2.8882438878930481</v>
      </c>
      <c r="AL778" s="51">
        <v>2.8763596606976405</v>
      </c>
      <c r="AM778" s="51">
        <v>2.9272291879171051</v>
      </c>
      <c r="AN778" s="51">
        <v>2.9477432383238633</v>
      </c>
      <c r="AO778" s="51">
        <v>2.8742239107432672</v>
      </c>
      <c r="AP778" s="51">
        <v>2.8934967841542152</v>
      </c>
      <c r="AQ778" s="51">
        <v>2.868684604158763</v>
      </c>
      <c r="AR778" s="67">
        <v>0.03</v>
      </c>
      <c r="AS778" s="96"/>
      <c r="AT778" s="54">
        <v>2.5181616764300463</v>
      </c>
      <c r="AU778" s="54">
        <v>2.9714326973477485</v>
      </c>
      <c r="AV778" s="55">
        <v>2.4881616764300465</v>
      </c>
      <c r="AW778" s="55">
        <v>2.9867106846018152</v>
      </c>
      <c r="AX778" s="56">
        <v>6.8161676430056328E-2</v>
      </c>
      <c r="AY778" s="56">
        <v>-7.8567302652241544E-2</v>
      </c>
      <c r="AZ778" s="56">
        <v>-1.0405626222185216E-2</v>
      </c>
      <c r="BA778" s="56">
        <v>0.14672897908229787</v>
      </c>
      <c r="BB778" s="61">
        <v>137</v>
      </c>
      <c r="BC778" s="57">
        <v>110</v>
      </c>
      <c r="BD778" s="57">
        <v>143</v>
      </c>
      <c r="BE778" s="57">
        <v>174</v>
      </c>
      <c r="BF778" s="95">
        <v>0.42155544326648853</v>
      </c>
      <c r="BG778" s="58">
        <v>0.47706284261440457</v>
      </c>
      <c r="BH778" s="58">
        <v>0.41143121685783857</v>
      </c>
      <c r="BI778" s="58">
        <v>0.36555021636864127</v>
      </c>
      <c r="BJ778" s="57">
        <v>142</v>
      </c>
      <c r="BK778" s="57">
        <v>111</v>
      </c>
      <c r="BL778" s="57">
        <v>145</v>
      </c>
      <c r="BM778" s="57">
        <v>176</v>
      </c>
      <c r="BN778" s="58">
        <v>0.41394361585680955</v>
      </c>
      <c r="BO778" s="58">
        <v>0.47453800388524736</v>
      </c>
      <c r="BP778" s="58">
        <v>0.40819505777787546</v>
      </c>
      <c r="BQ778" s="58">
        <v>0.36244070499481817</v>
      </c>
      <c r="BR778" s="36">
        <v>2.65</v>
      </c>
      <c r="BS778" s="36">
        <v>2.65</v>
      </c>
      <c r="BT778" s="36">
        <v>0.49603999999999998</v>
      </c>
      <c r="BU778" s="36">
        <v>0.55593999999999999</v>
      </c>
      <c r="BV778" s="36">
        <v>0.62463063042818701</v>
      </c>
      <c r="BW778" s="36">
        <v>0.66591</v>
      </c>
    </row>
    <row r="779" spans="1:75" ht="16.75" customHeight="1" x14ac:dyDescent="0.2">
      <c r="A779" t="s">
        <v>1068</v>
      </c>
      <c r="B779">
        <v>2025020359</v>
      </c>
      <c r="C779" s="35">
        <v>45985</v>
      </c>
      <c r="D779" s="45" t="s">
        <v>9</v>
      </c>
      <c r="E779" s="36" t="s">
        <v>28</v>
      </c>
      <c r="F779" s="45">
        <v>2</v>
      </c>
      <c r="G779" s="45">
        <v>1</v>
      </c>
      <c r="H779" s="36" t="s">
        <v>38</v>
      </c>
      <c r="I779" s="36" t="s">
        <v>314</v>
      </c>
      <c r="J779" s="46" t="s">
        <v>167</v>
      </c>
      <c r="K779" s="47">
        <v>3</v>
      </c>
      <c r="L779" s="48">
        <v>0.15</v>
      </c>
      <c r="M779" s="49">
        <v>0.1</v>
      </c>
      <c r="N779" s="36">
        <v>3.0499999999999901</v>
      </c>
      <c r="O779" s="36">
        <v>2.44999999999999</v>
      </c>
      <c r="P779" s="70">
        <v>3.0499999999999901</v>
      </c>
      <c r="Q779" s="36">
        <v>2.44999999999999</v>
      </c>
      <c r="R779" s="50">
        <v>2.9924960747215921</v>
      </c>
      <c r="S779" s="50">
        <v>2.8247369699621983</v>
      </c>
      <c r="T779" s="50">
        <v>2.9924960747215921</v>
      </c>
      <c r="U779" s="50">
        <v>2.8247369699621983</v>
      </c>
      <c r="V779" s="50">
        <v>1.0449999999999999</v>
      </c>
      <c r="W779" s="50">
        <v>1.0398742800952707</v>
      </c>
      <c r="X779" s="50">
        <v>0.97574306263903499</v>
      </c>
      <c r="Y779" s="50">
        <v>0.96274796263101603</v>
      </c>
      <c r="Z779" s="50">
        <v>0.96499999999999997</v>
      </c>
      <c r="AA779" s="51">
        <v>0.99</v>
      </c>
      <c r="AB779" s="51">
        <v>1.01</v>
      </c>
      <c r="AC779" s="51">
        <v>1</v>
      </c>
      <c r="AD779" s="51">
        <v>1</v>
      </c>
      <c r="AE779" s="51">
        <v>1</v>
      </c>
      <c r="AF779" s="51">
        <v>1</v>
      </c>
      <c r="AG779" s="52">
        <v>1</v>
      </c>
      <c r="AH779" s="52">
        <v>1</v>
      </c>
      <c r="AI779" s="53">
        <v>669</v>
      </c>
      <c r="AJ779" s="53">
        <v>627</v>
      </c>
      <c r="AK779" s="51">
        <v>2.96</v>
      </c>
      <c r="AL779" s="51">
        <v>2.964874411208239</v>
      </c>
      <c r="AM779" s="51">
        <v>2.8037607472065456</v>
      </c>
      <c r="AN779" s="51">
        <v>2.8069071806198931</v>
      </c>
      <c r="AO779" s="51">
        <v>2.7313290726729558</v>
      </c>
      <c r="AP779" s="51">
        <v>2.7305103881740402</v>
      </c>
      <c r="AQ779" s="51">
        <v>2.7056291210543164</v>
      </c>
      <c r="AR779" s="67">
        <v>-0.03</v>
      </c>
      <c r="AS779" s="96"/>
      <c r="AT779" s="54">
        <v>2.9714326973477485</v>
      </c>
      <c r="AU779" s="54">
        <v>2.5181616764300463</v>
      </c>
      <c r="AV779" s="55">
        <v>2.9867106846018152</v>
      </c>
      <c r="AW779" s="55">
        <v>2.4881616764300465</v>
      </c>
      <c r="AX779" s="56">
        <v>-7.8567302652241544E-2</v>
      </c>
      <c r="AY779" s="56">
        <v>6.8161676430056328E-2</v>
      </c>
      <c r="AZ779" s="56">
        <v>-1.0405626222185216E-2</v>
      </c>
      <c r="BA779" s="56">
        <v>-0.14672897908229787</v>
      </c>
      <c r="BB779" s="61">
        <v>-137</v>
      </c>
      <c r="BC779" s="57">
        <v>-110</v>
      </c>
      <c r="BD779" s="57">
        <v>-143</v>
      </c>
      <c r="BE779" s="57">
        <v>-174</v>
      </c>
      <c r="BF779" s="95">
        <v>0.57844455673351147</v>
      </c>
      <c r="BG779" s="58">
        <v>0.52293715738559543</v>
      </c>
      <c r="BH779" s="58">
        <v>0.58856878314216143</v>
      </c>
      <c r="BI779" s="58">
        <v>0.63444978363135873</v>
      </c>
      <c r="BJ779" s="57">
        <v>-142</v>
      </c>
      <c r="BK779" s="57">
        <v>-111</v>
      </c>
      <c r="BL779" s="57">
        <v>-145</v>
      </c>
      <c r="BM779" s="57">
        <v>-176</v>
      </c>
      <c r="BN779" s="58">
        <v>0.5860563841431905</v>
      </c>
      <c r="BO779" s="58">
        <v>0.52546199611475264</v>
      </c>
      <c r="BP779" s="58">
        <v>0.59180494222212454</v>
      </c>
      <c r="BQ779" s="58">
        <v>0.63755929500518183</v>
      </c>
      <c r="BR779" s="36">
        <v>2.65</v>
      </c>
      <c r="BS779" s="36">
        <v>2.7</v>
      </c>
      <c r="BT779" s="36">
        <v>0.49008000000000002</v>
      </c>
      <c r="BU779" s="36">
        <v>0.54761000000000004</v>
      </c>
      <c r="BV779" s="36">
        <v>0.61570029570164397</v>
      </c>
      <c r="BW779" s="36">
        <v>0.65820000000000001</v>
      </c>
    </row>
    <row r="780" spans="1:75" ht="16.75" customHeight="1" x14ac:dyDescent="0.2">
      <c r="A780" t="s">
        <v>1069</v>
      </c>
      <c r="B780">
        <v>2025020358</v>
      </c>
      <c r="C780" s="35">
        <v>45985</v>
      </c>
      <c r="D780" s="45" t="s">
        <v>6</v>
      </c>
      <c r="E780" s="36" t="s">
        <v>25</v>
      </c>
      <c r="F780" s="45">
        <v>1</v>
      </c>
      <c r="G780" s="45">
        <v>1</v>
      </c>
      <c r="H780" s="36" t="s">
        <v>46</v>
      </c>
      <c r="I780" s="36" t="s">
        <v>483</v>
      </c>
      <c r="J780" s="46" t="s">
        <v>196</v>
      </c>
      <c r="K780" s="47">
        <v>3</v>
      </c>
      <c r="L780" s="48">
        <v>0.15</v>
      </c>
      <c r="M780" s="49">
        <v>0.1</v>
      </c>
      <c r="N780" s="36">
        <v>2.8999999999999901</v>
      </c>
      <c r="O780" s="36">
        <v>2.8999999999999901</v>
      </c>
      <c r="P780" s="70">
        <v>2.8999999999999901</v>
      </c>
      <c r="Q780" s="36">
        <v>2.8999999999999901</v>
      </c>
      <c r="R780" s="50">
        <v>3.1733099397761011</v>
      </c>
      <c r="S780" s="50">
        <v>2.698997464427189</v>
      </c>
      <c r="T780" s="50">
        <v>3.1733099397761011</v>
      </c>
      <c r="U780" s="50">
        <v>2.698997464427189</v>
      </c>
      <c r="V780" s="50">
        <v>0.95</v>
      </c>
      <c r="W780" s="50">
        <v>0.95302926576458757</v>
      </c>
      <c r="X780" s="50">
        <v>0.97848279320413045</v>
      </c>
      <c r="Y780" s="50">
        <v>1.0040512003028306</v>
      </c>
      <c r="Z780" s="50">
        <v>1.02</v>
      </c>
      <c r="AA780" s="51">
        <v>0.98</v>
      </c>
      <c r="AB780" s="51">
        <v>1.02</v>
      </c>
      <c r="AC780" s="51">
        <v>1</v>
      </c>
      <c r="AD780" s="51">
        <v>1</v>
      </c>
      <c r="AE780" s="51">
        <v>1</v>
      </c>
      <c r="AF780" s="51">
        <v>1</v>
      </c>
      <c r="AG780" s="52">
        <v>1</v>
      </c>
      <c r="AH780" s="52">
        <v>1</v>
      </c>
      <c r="AI780" s="53">
        <v>692</v>
      </c>
      <c r="AJ780" s="53">
        <v>650</v>
      </c>
      <c r="AK780" s="51">
        <v>3.236929032084535</v>
      </c>
      <c r="AL780" s="51">
        <v>3.2273861682382696</v>
      </c>
      <c r="AM780" s="51">
        <v>2.71</v>
      </c>
      <c r="AN780" s="51">
        <v>2.7083496196640784</v>
      </c>
      <c r="AO780" s="51">
        <v>2.7884283943560693</v>
      </c>
      <c r="AP780" s="51">
        <v>2.7831107472600189</v>
      </c>
      <c r="AQ780" s="51">
        <v>2.7642000000000002</v>
      </c>
      <c r="AR780" s="67">
        <v>0.03</v>
      </c>
      <c r="AS780" s="96"/>
      <c r="AT780" s="54">
        <v>2.91976234313154</v>
      </c>
      <c r="AU780" s="54">
        <v>2.936789796567489</v>
      </c>
      <c r="AV780" s="55">
        <v>2.8897623431315402</v>
      </c>
      <c r="AW780" s="55">
        <v>2.9700583663576192</v>
      </c>
      <c r="AX780" s="56">
        <v>1.9762343131549898E-2</v>
      </c>
      <c r="AY780" s="56">
        <v>3.6789796567498811E-2</v>
      </c>
      <c r="AZ780" s="56">
        <v>5.6552139699048709E-2</v>
      </c>
      <c r="BA780" s="56">
        <v>-1.7027453435948914E-2</v>
      </c>
      <c r="BB780" s="61">
        <v>104</v>
      </c>
      <c r="BC780" s="57">
        <v>-117</v>
      </c>
      <c r="BD780" s="57">
        <v>108</v>
      </c>
      <c r="BE780" s="57">
        <v>135</v>
      </c>
      <c r="BF780" s="95">
        <v>0.49082435039432259</v>
      </c>
      <c r="BG780" s="58">
        <v>0.53864548701606907</v>
      </c>
      <c r="BH780" s="58">
        <v>0.47972560953603327</v>
      </c>
      <c r="BI780" s="58">
        <v>0.42542181977385929</v>
      </c>
      <c r="BJ780" s="57">
        <v>107</v>
      </c>
      <c r="BK780" s="57">
        <v>-117</v>
      </c>
      <c r="BL780" s="57">
        <v>109</v>
      </c>
      <c r="BM780" s="57">
        <v>135</v>
      </c>
      <c r="BN780" s="58">
        <v>0.48202935116057521</v>
      </c>
      <c r="BO780" s="58">
        <v>0.53892555025644662</v>
      </c>
      <c r="BP780" s="58">
        <v>0.47961621324512715</v>
      </c>
      <c r="BQ780" s="58">
        <v>0.42496175864905106</v>
      </c>
      <c r="BR780" s="36">
        <v>2.65</v>
      </c>
      <c r="BS780" s="36">
        <v>2.75</v>
      </c>
      <c r="BT780" s="36">
        <v>0.47588000000000003</v>
      </c>
      <c r="BU780" s="36">
        <v>0.53773000000000004</v>
      </c>
      <c r="BV780" s="36">
        <v>0.60541544697140204</v>
      </c>
      <c r="BW780" s="36">
        <v>0.64953000000000005</v>
      </c>
    </row>
    <row r="781" spans="1:75" ht="16.75" customHeight="1" x14ac:dyDescent="0.2">
      <c r="A781" t="s">
        <v>1070</v>
      </c>
      <c r="B781">
        <v>2025020358</v>
      </c>
      <c r="C781" s="35">
        <v>45985</v>
      </c>
      <c r="D781" s="45" t="s">
        <v>9</v>
      </c>
      <c r="E781" s="36" t="s">
        <v>15</v>
      </c>
      <c r="F781" s="45">
        <v>1</v>
      </c>
      <c r="G781" s="45">
        <v>1</v>
      </c>
      <c r="H781" s="36" t="s">
        <v>47</v>
      </c>
      <c r="I781" s="36" t="s">
        <v>358</v>
      </c>
      <c r="J781" s="46" t="s">
        <v>191</v>
      </c>
      <c r="K781" s="47">
        <v>3</v>
      </c>
      <c r="L781" s="48">
        <v>0.15</v>
      </c>
      <c r="M781" s="49">
        <v>0.1</v>
      </c>
      <c r="N781" s="36">
        <v>2.8999999999999901</v>
      </c>
      <c r="O781" s="36">
        <v>2.8999999999999901</v>
      </c>
      <c r="P781" s="70">
        <v>2.8999999999999901</v>
      </c>
      <c r="Q781" s="36">
        <v>2.8999999999999901</v>
      </c>
      <c r="R781" s="50">
        <v>2.9411022832346596</v>
      </c>
      <c r="S781" s="50">
        <v>2.9364843200025272</v>
      </c>
      <c r="T781" s="50">
        <v>2.9411022832346596</v>
      </c>
      <c r="U781" s="50">
        <v>2.9364843200025272</v>
      </c>
      <c r="V781" s="50">
        <v>1.048</v>
      </c>
      <c r="W781" s="50">
        <v>1.0491546019013618</v>
      </c>
      <c r="X781" s="50">
        <v>0.90333333333333332</v>
      </c>
      <c r="Y781" s="50">
        <v>1.0789763440281783</v>
      </c>
      <c r="Z781" s="50">
        <v>0.98</v>
      </c>
      <c r="AA781" s="51">
        <v>1</v>
      </c>
      <c r="AB781" s="51">
        <v>1</v>
      </c>
      <c r="AC781" s="51">
        <v>1</v>
      </c>
      <c r="AD781" s="51">
        <v>1</v>
      </c>
      <c r="AE781" s="51">
        <v>1</v>
      </c>
      <c r="AF781" s="51">
        <v>1</v>
      </c>
      <c r="AG781" s="52">
        <v>1</v>
      </c>
      <c r="AH781" s="52">
        <v>1</v>
      </c>
      <c r="AI781" s="53">
        <v>689</v>
      </c>
      <c r="AJ781" s="53">
        <v>647</v>
      </c>
      <c r="AK781" s="51">
        <v>3.0121536009084919</v>
      </c>
      <c r="AL781" s="51">
        <v>3.0014959032574171</v>
      </c>
      <c r="AM781" s="51">
        <v>2.9354483796123914</v>
      </c>
      <c r="AN781" s="51">
        <v>2.9356037706709115</v>
      </c>
      <c r="AO781" s="51">
        <v>2.8778790097045586</v>
      </c>
      <c r="AP781" s="51">
        <v>2.8778603532892459</v>
      </c>
      <c r="AQ781" s="51">
        <v>2.8767394120201435</v>
      </c>
      <c r="AR781" s="67">
        <v>-0.03</v>
      </c>
      <c r="AS781" s="96"/>
      <c r="AT781" s="54">
        <v>2.936789796567489</v>
      </c>
      <c r="AU781" s="54">
        <v>2.91976234313154</v>
      </c>
      <c r="AV781" s="55">
        <v>2.9700583663576192</v>
      </c>
      <c r="AW781" s="55">
        <v>2.8897623431315402</v>
      </c>
      <c r="AX781" s="56">
        <v>3.6789796567498811E-2</v>
      </c>
      <c r="AY781" s="56">
        <v>1.9762343131549898E-2</v>
      </c>
      <c r="AZ781" s="56">
        <v>5.6552139699048709E-2</v>
      </c>
      <c r="BA781" s="56">
        <v>1.7027453435948914E-2</v>
      </c>
      <c r="BB781" s="61">
        <v>-104</v>
      </c>
      <c r="BC781" s="57">
        <v>117</v>
      </c>
      <c r="BD781" s="57">
        <v>-108</v>
      </c>
      <c r="BE781" s="57">
        <v>-135</v>
      </c>
      <c r="BF781" s="95">
        <v>0.50917564960567741</v>
      </c>
      <c r="BG781" s="58">
        <v>0.46135451298393088</v>
      </c>
      <c r="BH781" s="58">
        <v>0.52027439046396673</v>
      </c>
      <c r="BI781" s="58">
        <v>0.57457818022614071</v>
      </c>
      <c r="BJ781" s="57">
        <v>-107</v>
      </c>
      <c r="BK781" s="57">
        <v>117</v>
      </c>
      <c r="BL781" s="57">
        <v>-109</v>
      </c>
      <c r="BM781" s="57">
        <v>-135</v>
      </c>
      <c r="BN781" s="58">
        <v>0.51797064883942479</v>
      </c>
      <c r="BO781" s="58">
        <v>0.46107444974355338</v>
      </c>
      <c r="BP781" s="58">
        <v>0.52038378675487285</v>
      </c>
      <c r="BQ781" s="58">
        <v>0.57503824135094894</v>
      </c>
      <c r="BR781" s="36">
        <v>2.65</v>
      </c>
      <c r="BS781" s="36">
        <v>2.8</v>
      </c>
      <c r="BT781" s="36">
        <v>0.47194999999999998</v>
      </c>
      <c r="BU781" s="36">
        <v>0.52959000000000001</v>
      </c>
      <c r="BV781" s="36">
        <v>0.59612332421571601</v>
      </c>
      <c r="BW781" s="36">
        <v>0.64119999999999999</v>
      </c>
    </row>
    <row r="782" spans="1:75" s="36" customFormat="1" ht="16.75" customHeight="1" x14ac:dyDescent="0.2">
      <c r="A782" s="36" t="s">
        <v>1071</v>
      </c>
      <c r="B782" s="36">
        <v>2025020360</v>
      </c>
      <c r="C782" s="35">
        <v>45986</v>
      </c>
      <c r="D782" s="45" t="s">
        <v>6</v>
      </c>
      <c r="E782" s="36" t="s">
        <v>34</v>
      </c>
      <c r="F782" s="45">
        <v>2</v>
      </c>
      <c r="G782" s="45">
        <v>2</v>
      </c>
      <c r="H782" s="36" t="s">
        <v>8</v>
      </c>
      <c r="I782" s="36" t="s">
        <v>362</v>
      </c>
      <c r="J782" s="46" t="s">
        <v>160</v>
      </c>
      <c r="K782" s="47">
        <v>3</v>
      </c>
      <c r="L782" s="48">
        <v>0.15</v>
      </c>
      <c r="M782" s="49">
        <v>0.1</v>
      </c>
      <c r="N782" s="36">
        <v>2.85</v>
      </c>
      <c r="O782" s="36">
        <v>3.15</v>
      </c>
      <c r="P782" s="70">
        <v>2.85</v>
      </c>
      <c r="Q782" s="36">
        <v>3.15</v>
      </c>
      <c r="R782" s="50">
        <v>2.9816146235249645</v>
      </c>
      <c r="S782" s="50">
        <v>3.010694194453253</v>
      </c>
      <c r="T782" s="50">
        <v>2.9816146235249645</v>
      </c>
      <c r="U782" s="50">
        <v>3.010694194453253</v>
      </c>
      <c r="V782" s="50">
        <v>0.96</v>
      </c>
      <c r="W782" s="50">
        <v>0.95702751457800772</v>
      </c>
      <c r="X782" s="50">
        <v>1.0090704232817149</v>
      </c>
      <c r="Y782" s="50">
        <v>1.0440670015008959</v>
      </c>
      <c r="Z782" s="50">
        <v>0.98</v>
      </c>
      <c r="AA782" s="51">
        <v>0.94</v>
      </c>
      <c r="AB782" s="51">
        <v>1.03</v>
      </c>
      <c r="AC782" s="51">
        <v>1</v>
      </c>
      <c r="AD782" s="51">
        <v>1</v>
      </c>
      <c r="AE782" s="51">
        <v>1</v>
      </c>
      <c r="AF782" s="51">
        <v>1</v>
      </c>
      <c r="AG782" s="52">
        <v>1</v>
      </c>
      <c r="AH782" s="52">
        <v>1</v>
      </c>
      <c r="AI782" s="53">
        <v>690</v>
      </c>
      <c r="AJ782" s="53">
        <v>614</v>
      </c>
      <c r="AK782" s="51">
        <v>3.1076819969015386</v>
      </c>
      <c r="AL782" s="51">
        <v>3.2</v>
      </c>
      <c r="AM782" s="51">
        <v>2.9001988314588858</v>
      </c>
      <c r="AN782" s="51">
        <v>2.87</v>
      </c>
      <c r="AO782" s="51">
        <v>2.8410401632802942</v>
      </c>
      <c r="AP782" s="51">
        <v>2.8574561853728784</v>
      </c>
      <c r="AQ782" s="51">
        <v>2.842194854829708</v>
      </c>
      <c r="AR782" s="67">
        <v>0</v>
      </c>
      <c r="AS782" s="96"/>
      <c r="AT782" s="54">
        <v>2.8009450246183523</v>
      </c>
      <c r="AU782" s="54">
        <v>3.1091127271716839</v>
      </c>
      <c r="AV782" s="55">
        <v>2.8009450246183523</v>
      </c>
      <c r="AW782" s="55">
        <v>3.1254237398153188</v>
      </c>
      <c r="AX782" s="56">
        <v>-4.9054975381647825E-2</v>
      </c>
      <c r="AY782" s="56">
        <v>-4.0887272828316057E-2</v>
      </c>
      <c r="AZ782" s="56">
        <v>-8.9942248209963882E-2</v>
      </c>
      <c r="BA782" s="56">
        <v>-8.1677025533317682E-3</v>
      </c>
      <c r="BB782" s="61">
        <v>122</v>
      </c>
      <c r="BC782" s="57">
        <v>-121</v>
      </c>
      <c r="BD782" s="57">
        <v>105</v>
      </c>
      <c r="BE782" s="57">
        <v>131</v>
      </c>
      <c r="BF782" s="95">
        <v>0.45001522430100993</v>
      </c>
      <c r="BG782" s="58">
        <v>0.5464952871279698</v>
      </c>
      <c r="BH782" s="58">
        <v>0.48814988931627257</v>
      </c>
      <c r="BI782" s="58">
        <v>0.43250497330971871</v>
      </c>
      <c r="BJ782" s="57">
        <v>124</v>
      </c>
      <c r="BK782" s="57">
        <v>-121</v>
      </c>
      <c r="BL782" s="57">
        <v>104</v>
      </c>
      <c r="BM782" s="57">
        <v>130</v>
      </c>
      <c r="BN782" s="58">
        <v>0.44701413255079503</v>
      </c>
      <c r="BO782" s="58">
        <v>0.54820366123440945</v>
      </c>
      <c r="BP782" s="58">
        <v>0.48998432083201438</v>
      </c>
      <c r="BQ782" s="58">
        <v>0.43405006357976605</v>
      </c>
      <c r="BR782" s="36">
        <v>2.65</v>
      </c>
      <c r="BS782" s="36">
        <v>2.85</v>
      </c>
      <c r="BT782" s="36">
        <v>0.46307999999999999</v>
      </c>
      <c r="BU782" s="36">
        <v>0.52193000000000001</v>
      </c>
      <c r="BV782" s="36">
        <v>0.58753405227728095</v>
      </c>
      <c r="BW782" s="36">
        <v>0.63358999999999999</v>
      </c>
    </row>
    <row r="783" spans="1:75" s="36" customFormat="1" ht="16.75" customHeight="1" x14ac:dyDescent="0.2">
      <c r="A783" s="36" t="s">
        <v>1072</v>
      </c>
      <c r="B783" s="36">
        <v>2025020360</v>
      </c>
      <c r="C783" s="35">
        <v>45986</v>
      </c>
      <c r="D783" s="45" t="s">
        <v>9</v>
      </c>
      <c r="E783" s="36" t="s">
        <v>17</v>
      </c>
      <c r="F783" s="45">
        <v>2</v>
      </c>
      <c r="G783" s="45">
        <v>2</v>
      </c>
      <c r="H783" s="36" t="s">
        <v>11</v>
      </c>
      <c r="I783" s="36" t="s">
        <v>429</v>
      </c>
      <c r="J783" s="46" t="s">
        <v>163</v>
      </c>
      <c r="K783" s="47">
        <v>3</v>
      </c>
      <c r="L783" s="48">
        <v>0.15</v>
      </c>
      <c r="M783" s="49">
        <v>0.1</v>
      </c>
      <c r="N783" s="36">
        <v>3.15</v>
      </c>
      <c r="O783" s="36">
        <v>2.85</v>
      </c>
      <c r="P783" s="70">
        <v>3.15</v>
      </c>
      <c r="Q783" s="36">
        <v>2.85</v>
      </c>
      <c r="R783" s="50">
        <v>3.1252622510376167</v>
      </c>
      <c r="S783" s="50">
        <v>3.1206940262343128</v>
      </c>
      <c r="T783" s="50">
        <v>3.1252622510376167</v>
      </c>
      <c r="U783" s="50">
        <v>3.1206940262343128</v>
      </c>
      <c r="V783" s="50">
        <v>1.0275000000000001</v>
      </c>
      <c r="W783" s="50">
        <v>1.0328904656929507</v>
      </c>
      <c r="X783" s="50">
        <v>0.9667329438196286</v>
      </c>
      <c r="Y783" s="50">
        <v>1.0358939989671796</v>
      </c>
      <c r="Z783" s="50">
        <v>0.98</v>
      </c>
      <c r="AA783" s="51">
        <v>0.99</v>
      </c>
      <c r="AB783" s="51">
        <v>1.01</v>
      </c>
      <c r="AC783" s="51">
        <v>1</v>
      </c>
      <c r="AD783" s="51">
        <v>1</v>
      </c>
      <c r="AE783" s="51">
        <v>1</v>
      </c>
      <c r="AF783" s="51">
        <v>1</v>
      </c>
      <c r="AG783" s="52">
        <v>1</v>
      </c>
      <c r="AH783" s="52">
        <v>1</v>
      </c>
      <c r="AI783" s="53">
        <v>674</v>
      </c>
      <c r="AJ783" s="53">
        <v>632</v>
      </c>
      <c r="AK783" s="51">
        <v>3.1322010045026878</v>
      </c>
      <c r="AL783" s="51">
        <v>3.1311601914829268</v>
      </c>
      <c r="AM783" s="51">
        <v>3.0272112698451448</v>
      </c>
      <c r="AN783" s="51">
        <v>3.0412336833035201</v>
      </c>
      <c r="AO783" s="51">
        <v>2.8540999864174945</v>
      </c>
      <c r="AP783" s="51">
        <v>2.8847270103113143</v>
      </c>
      <c r="AQ783" s="51">
        <v>2.9666670444482417</v>
      </c>
      <c r="AR783" s="67">
        <v>0</v>
      </c>
      <c r="AS783" s="96"/>
      <c r="AT783" s="54">
        <v>3.1091127271716839</v>
      </c>
      <c r="AU783" s="54">
        <v>2.8009450246183523</v>
      </c>
      <c r="AV783" s="55">
        <v>3.1254237398153188</v>
      </c>
      <c r="AW783" s="55">
        <v>2.8009450246183523</v>
      </c>
      <c r="AX783" s="56">
        <v>-4.0887272828316057E-2</v>
      </c>
      <c r="AY783" s="56">
        <v>-4.9054975381647825E-2</v>
      </c>
      <c r="AZ783" s="56">
        <v>-8.9942248209963882E-2</v>
      </c>
      <c r="BA783" s="56">
        <v>8.1677025533317682E-3</v>
      </c>
      <c r="BB783" s="61">
        <v>-122</v>
      </c>
      <c r="BC783" s="57">
        <v>121</v>
      </c>
      <c r="BD783" s="57">
        <v>-105</v>
      </c>
      <c r="BE783" s="57">
        <v>-131</v>
      </c>
      <c r="BF783" s="95">
        <v>0.54998477569899007</v>
      </c>
      <c r="BG783" s="58">
        <v>0.45350471287203026</v>
      </c>
      <c r="BH783" s="58">
        <v>0.51185011068372743</v>
      </c>
      <c r="BI783" s="58">
        <v>0.56749502669028129</v>
      </c>
      <c r="BJ783" s="57">
        <v>-124</v>
      </c>
      <c r="BK783" s="57">
        <v>121</v>
      </c>
      <c r="BL783" s="57">
        <v>-104</v>
      </c>
      <c r="BM783" s="57">
        <v>-130</v>
      </c>
      <c r="BN783" s="58">
        <v>0.55298586744920497</v>
      </c>
      <c r="BO783" s="58">
        <v>0.4517963387655905</v>
      </c>
      <c r="BP783" s="58">
        <v>0.51001567916798562</v>
      </c>
      <c r="BQ783" s="58">
        <v>0.56594993642023395</v>
      </c>
      <c r="BR783" s="36">
        <v>2.65</v>
      </c>
      <c r="BS783" s="36">
        <v>2.9</v>
      </c>
      <c r="BT783" s="36">
        <v>0.45540000000000003</v>
      </c>
      <c r="BU783" s="36">
        <v>0.51122000000000001</v>
      </c>
      <c r="BV783" s="36">
        <v>0.57597061673313898</v>
      </c>
      <c r="BW783" s="36">
        <v>0.62363999999999997</v>
      </c>
    </row>
    <row r="784" spans="1:75" s="36" customFormat="1" ht="16.75" customHeight="1" x14ac:dyDescent="0.2">
      <c r="A784" s="36" t="s">
        <v>1074</v>
      </c>
      <c r="B784" s="36">
        <v>2025020365</v>
      </c>
      <c r="C784" s="35">
        <v>45987</v>
      </c>
      <c r="D784" s="45" t="s">
        <v>6</v>
      </c>
      <c r="E784" s="36" t="s">
        <v>7</v>
      </c>
      <c r="F784" s="45">
        <v>2</v>
      </c>
      <c r="G784" s="45">
        <v>2</v>
      </c>
      <c r="H784" s="36" t="s">
        <v>8</v>
      </c>
      <c r="I784" s="36" t="s">
        <v>324</v>
      </c>
      <c r="J784" s="46" t="s">
        <v>148</v>
      </c>
      <c r="K784" s="47">
        <v>3</v>
      </c>
      <c r="L784" s="48">
        <v>0.15</v>
      </c>
      <c r="M784" s="49">
        <v>0.1</v>
      </c>
      <c r="N784" s="36">
        <v>2.6499999999999901</v>
      </c>
      <c r="O784" s="36">
        <v>3.19999999999999</v>
      </c>
      <c r="P784" s="70">
        <v>2.6499999999999901</v>
      </c>
      <c r="Q784" s="36">
        <v>3.19999999999999</v>
      </c>
      <c r="R784" s="50">
        <v>2.6340610607526802</v>
      </c>
      <c r="S784" s="50">
        <v>3.2204802318236929</v>
      </c>
      <c r="T784" s="50">
        <v>2.6340610607526802</v>
      </c>
      <c r="U784" s="50">
        <v>3.2204802318236929</v>
      </c>
      <c r="V784" s="50">
        <v>0.96</v>
      </c>
      <c r="W784" s="50">
        <v>0.95702751457800772</v>
      </c>
      <c r="X784" s="50">
        <v>1.0566666666666666</v>
      </c>
      <c r="Y784" s="50">
        <v>0.98666666666666669</v>
      </c>
      <c r="Z784" s="50">
        <v>0.97499999999999998</v>
      </c>
      <c r="AA784" s="51">
        <v>0.97499999999999998</v>
      </c>
      <c r="AB784" s="51">
        <v>1.03</v>
      </c>
      <c r="AC784" s="51">
        <v>1</v>
      </c>
      <c r="AD784" s="51">
        <v>1</v>
      </c>
      <c r="AE784" s="51">
        <v>1</v>
      </c>
      <c r="AF784" s="51">
        <v>1</v>
      </c>
      <c r="AG784" s="52">
        <v>1</v>
      </c>
      <c r="AH784" s="52">
        <v>1</v>
      </c>
      <c r="AI784" s="53">
        <v>702</v>
      </c>
      <c r="AJ784" s="53">
        <v>660</v>
      </c>
      <c r="AK784" s="51">
        <v>2.7891954034247113</v>
      </c>
      <c r="AL784" s="51">
        <v>2.79</v>
      </c>
      <c r="AM784" s="51">
        <v>3.11</v>
      </c>
      <c r="AN784" s="51">
        <v>3.1</v>
      </c>
      <c r="AO784" s="51">
        <v>3.2046909535491932</v>
      </c>
      <c r="AP784" s="51">
        <v>3.1949825444210291</v>
      </c>
      <c r="AQ784" s="51">
        <v>3.0322499999999999</v>
      </c>
      <c r="AR784" s="67">
        <v>0.05</v>
      </c>
      <c r="AS784" s="96"/>
      <c r="AT784" s="54">
        <v>2.7944188988208896</v>
      </c>
      <c r="AU784" s="54">
        <v>3.1163179015</v>
      </c>
      <c r="AV784" s="55">
        <v>2.7444188988208897</v>
      </c>
      <c r="AW784" s="55">
        <v>3.1829290236615684</v>
      </c>
      <c r="AX784" s="56">
        <v>0.14441889882089942</v>
      </c>
      <c r="AY784" s="56">
        <v>-8.3682098499989976E-2</v>
      </c>
      <c r="AZ784" s="56">
        <v>6.0736800320909445E-2</v>
      </c>
      <c r="BA784" s="56">
        <v>0.2281009973208894</v>
      </c>
      <c r="BB784" s="61">
        <v>124</v>
      </c>
      <c r="BC784" s="57">
        <v>-120</v>
      </c>
      <c r="BD784" s="57">
        <v>105</v>
      </c>
      <c r="BE784" s="57">
        <v>131</v>
      </c>
      <c r="BF784" s="95">
        <v>0.44732311033429917</v>
      </c>
      <c r="BG784" s="58">
        <v>0.54632052645966245</v>
      </c>
      <c r="BH784" s="58">
        <v>0.48802939899838516</v>
      </c>
      <c r="BI784" s="58">
        <v>0.4324604937318054</v>
      </c>
      <c r="BJ784" s="57">
        <v>135</v>
      </c>
      <c r="BK784" s="57">
        <v>-121</v>
      </c>
      <c r="BL784" s="57">
        <v>104</v>
      </c>
      <c r="BM784" s="57">
        <v>130</v>
      </c>
      <c r="BN784" s="58">
        <v>0.42628969905333292</v>
      </c>
      <c r="BO784" s="58">
        <v>0.54840042391412336</v>
      </c>
      <c r="BP784" s="58">
        <v>0.49085940777448589</v>
      </c>
      <c r="BQ784" s="58">
        <v>0.43538901812428432</v>
      </c>
      <c r="BR784" s="36">
        <v>2.65</v>
      </c>
      <c r="BS784" s="36">
        <v>2.95</v>
      </c>
      <c r="BT784" s="36">
        <v>0.44784000000000002</v>
      </c>
      <c r="BU784" s="36">
        <v>0.50380999999999998</v>
      </c>
      <c r="BV784" s="36">
        <v>0.56851239576163104</v>
      </c>
      <c r="BW784" s="36">
        <v>0.61761999999999995</v>
      </c>
    </row>
    <row r="785" spans="1:75" s="36" customFormat="1" ht="16.75" customHeight="1" x14ac:dyDescent="0.2">
      <c r="A785" s="36" t="s">
        <v>1075</v>
      </c>
      <c r="B785" s="36">
        <v>2025020365</v>
      </c>
      <c r="C785" s="35">
        <v>45987</v>
      </c>
      <c r="D785" s="45" t="s">
        <v>9</v>
      </c>
      <c r="E785" s="36" t="s">
        <v>37</v>
      </c>
      <c r="F785" s="45">
        <v>2</v>
      </c>
      <c r="G785" s="45">
        <v>2</v>
      </c>
      <c r="H785" s="36" t="s">
        <v>11</v>
      </c>
      <c r="I785" s="36" t="s">
        <v>352</v>
      </c>
      <c r="J785" s="46" t="s">
        <v>175</v>
      </c>
      <c r="K785" s="47">
        <v>3</v>
      </c>
      <c r="L785" s="48">
        <v>0.15</v>
      </c>
      <c r="M785" s="49">
        <v>0.1</v>
      </c>
      <c r="N785" s="36">
        <v>3.19999999999999</v>
      </c>
      <c r="O785" s="36">
        <v>2.6499999999999901</v>
      </c>
      <c r="P785" s="70">
        <v>3.19999999999999</v>
      </c>
      <c r="Q785" s="36">
        <v>2.6499999999999901</v>
      </c>
      <c r="R785" s="50">
        <v>2.9758753429894576</v>
      </c>
      <c r="S785" s="50">
        <v>3.1011510318257605</v>
      </c>
      <c r="T785" s="50">
        <v>2.9758753429894576</v>
      </c>
      <c r="U785" s="50">
        <v>3.1011510318257605</v>
      </c>
      <c r="V785" s="50">
        <v>1.0275000000000001</v>
      </c>
      <c r="W785" s="50">
        <v>1.0328904656929507</v>
      </c>
      <c r="X785" s="50">
        <v>1.0366666666666666</v>
      </c>
      <c r="Y785" s="50">
        <v>0.92973180114157039</v>
      </c>
      <c r="Z785" s="50">
        <v>0.98499999999999999</v>
      </c>
      <c r="AA785" s="51">
        <v>1</v>
      </c>
      <c r="AB785" s="51">
        <v>1.01</v>
      </c>
      <c r="AC785" s="51">
        <v>1</v>
      </c>
      <c r="AD785" s="51">
        <v>1</v>
      </c>
      <c r="AE785" s="51">
        <v>1</v>
      </c>
      <c r="AF785" s="51">
        <v>1</v>
      </c>
      <c r="AG785" s="52">
        <v>1</v>
      </c>
      <c r="AH785" s="52">
        <v>1</v>
      </c>
      <c r="AI785" s="53">
        <v>699</v>
      </c>
      <c r="AJ785" s="53">
        <v>631</v>
      </c>
      <c r="AK785" s="51">
        <v>2.96</v>
      </c>
      <c r="AL785" s="51">
        <v>2.9623813014484188</v>
      </c>
      <c r="AM785" s="51">
        <v>3.17</v>
      </c>
      <c r="AN785" s="51">
        <v>3.1596726547738636</v>
      </c>
      <c r="AO785" s="51">
        <v>3.1089383628040386</v>
      </c>
      <c r="AP785" s="51">
        <v>3.1007926733356888</v>
      </c>
      <c r="AQ785" s="51">
        <v>3.1224499999999997</v>
      </c>
      <c r="AR785" s="67">
        <v>-0.05</v>
      </c>
      <c r="AS785" s="96"/>
      <c r="AT785" s="54">
        <v>3.1163179015</v>
      </c>
      <c r="AU785" s="54">
        <v>2.7944188988208896</v>
      </c>
      <c r="AV785" s="55">
        <v>3.1829290236615684</v>
      </c>
      <c r="AW785" s="55">
        <v>2.7444188988208897</v>
      </c>
      <c r="AX785" s="56">
        <v>-8.3682098499989976E-2</v>
      </c>
      <c r="AY785" s="56">
        <v>0.14441889882089942</v>
      </c>
      <c r="AZ785" s="56">
        <v>6.0736800320909445E-2</v>
      </c>
      <c r="BA785" s="56">
        <v>-0.2281009973208894</v>
      </c>
      <c r="BB785" s="61">
        <v>-124</v>
      </c>
      <c r="BC785" s="57">
        <v>120</v>
      </c>
      <c r="BD785" s="57">
        <v>-105</v>
      </c>
      <c r="BE785" s="57">
        <v>-131</v>
      </c>
      <c r="BF785" s="95">
        <v>0.55267688966570083</v>
      </c>
      <c r="BG785" s="58">
        <v>0.45367947354033755</v>
      </c>
      <c r="BH785" s="58">
        <v>0.51197060100161484</v>
      </c>
      <c r="BI785" s="58">
        <v>0.5675395062681946</v>
      </c>
      <c r="BJ785" s="57">
        <v>-135</v>
      </c>
      <c r="BK785" s="57">
        <v>121</v>
      </c>
      <c r="BL785" s="57">
        <v>-104</v>
      </c>
      <c r="BM785" s="57">
        <v>-130</v>
      </c>
      <c r="BN785" s="58">
        <v>0.57371030094666708</v>
      </c>
      <c r="BO785" s="58">
        <v>0.4515995760858767</v>
      </c>
      <c r="BP785" s="58">
        <v>0.50914059222551411</v>
      </c>
      <c r="BQ785" s="58">
        <v>0.56461098187571568</v>
      </c>
      <c r="BR785" s="36">
        <v>2.65</v>
      </c>
      <c r="BS785" s="36">
        <v>3</v>
      </c>
      <c r="BT785" s="36">
        <v>0.43687999999999999</v>
      </c>
      <c r="BU785" s="36">
        <v>0.49570999999999998</v>
      </c>
      <c r="BV785" s="36">
        <v>0.55892434321795004</v>
      </c>
      <c r="BW785" s="36">
        <v>0.60880999999999996</v>
      </c>
    </row>
    <row r="786" spans="1:75" s="36" customFormat="1" ht="17" customHeight="1" x14ac:dyDescent="0.2">
      <c r="A786" s="36" t="s">
        <v>1076</v>
      </c>
      <c r="B786" s="36">
        <v>2025020366</v>
      </c>
      <c r="C786" s="35">
        <v>45987</v>
      </c>
      <c r="D786" s="45" t="s">
        <v>6</v>
      </c>
      <c r="E786" s="36" t="s">
        <v>5</v>
      </c>
      <c r="F786" s="45">
        <v>2</v>
      </c>
      <c r="G786" s="45">
        <v>2</v>
      </c>
      <c r="H786" s="36" t="s">
        <v>8</v>
      </c>
      <c r="I786" s="36" t="s">
        <v>597</v>
      </c>
      <c r="J786" s="46" t="s">
        <v>225</v>
      </c>
      <c r="K786" s="47">
        <v>3</v>
      </c>
      <c r="L786" s="48">
        <v>0.15</v>
      </c>
      <c r="M786" s="49">
        <v>0.1</v>
      </c>
      <c r="N786" s="36">
        <v>3.0499999999999901</v>
      </c>
      <c r="O786" s="36">
        <v>3.19999999999999</v>
      </c>
      <c r="P786" s="70">
        <v>3.0499999999999901</v>
      </c>
      <c r="Q786" s="36">
        <v>3.19999999999999</v>
      </c>
      <c r="R786" s="50">
        <v>3.0343655234569038</v>
      </c>
      <c r="S786" s="50">
        <v>3.2554783792392623</v>
      </c>
      <c r="T786" s="50">
        <v>3.0343655234569038</v>
      </c>
      <c r="U786" s="50">
        <v>3.2554783792392623</v>
      </c>
      <c r="V786" s="50">
        <v>0.96</v>
      </c>
      <c r="W786" s="50">
        <v>0.95702751457800772</v>
      </c>
      <c r="X786" s="50">
        <v>1.050390902798519</v>
      </c>
      <c r="Y786" s="50">
        <v>0.96146492366320568</v>
      </c>
      <c r="Z786" s="50">
        <v>1.01</v>
      </c>
      <c r="AA786" s="51">
        <v>0.98</v>
      </c>
      <c r="AB786" s="51">
        <v>1.02</v>
      </c>
      <c r="AC786" s="51">
        <v>1</v>
      </c>
      <c r="AD786" s="51">
        <v>1</v>
      </c>
      <c r="AE786" s="51">
        <v>1</v>
      </c>
      <c r="AF786" s="51">
        <v>1</v>
      </c>
      <c r="AG786" s="52">
        <v>1</v>
      </c>
      <c r="AH786" s="52">
        <v>1</v>
      </c>
      <c r="AI786" s="53">
        <v>695</v>
      </c>
      <c r="AJ786" s="53">
        <v>653</v>
      </c>
      <c r="AK786" s="51">
        <v>2.93</v>
      </c>
      <c r="AL786" s="51">
        <v>2.94</v>
      </c>
      <c r="AM786" s="51">
        <v>3.26</v>
      </c>
      <c r="AN786" s="51">
        <v>3.259321756885889</v>
      </c>
      <c r="AO786" s="51">
        <v>3.3432620714271044</v>
      </c>
      <c r="AP786" s="51">
        <v>3.3349777351677865</v>
      </c>
      <c r="AQ786" s="51">
        <v>3.2925999999999997</v>
      </c>
      <c r="AR786" s="67">
        <v>0.03</v>
      </c>
      <c r="AS786" s="96"/>
      <c r="AT786" s="54">
        <v>2.9251591958897638</v>
      </c>
      <c r="AU786" s="54">
        <v>3.2214755806873958</v>
      </c>
      <c r="AV786" s="55">
        <v>2.895159195889764</v>
      </c>
      <c r="AW786" s="55">
        <v>3.2685334566671154</v>
      </c>
      <c r="AX786" s="56">
        <v>-0.12484080411022624</v>
      </c>
      <c r="AY786" s="56">
        <v>2.1475580687405849E-2</v>
      </c>
      <c r="AZ786" s="56">
        <v>-0.1033652234228204</v>
      </c>
      <c r="BA786" s="56">
        <v>-0.14631638479763209</v>
      </c>
      <c r="BB786" s="61">
        <v>123</v>
      </c>
      <c r="BC786" s="57">
        <v>-141</v>
      </c>
      <c r="BD786" s="57">
        <v>-114</v>
      </c>
      <c r="BE786" s="57">
        <v>112</v>
      </c>
      <c r="BF786" s="95">
        <v>0.44836714583950704</v>
      </c>
      <c r="BG786" s="58">
        <v>0.5846961823226472</v>
      </c>
      <c r="BH786" s="58">
        <v>0.53163364682217207</v>
      </c>
      <c r="BI786" s="58">
        <v>0.47140118683533105</v>
      </c>
      <c r="BJ786" s="57">
        <v>128</v>
      </c>
      <c r="BK786" s="57">
        <v>-143</v>
      </c>
      <c r="BL786" s="57">
        <v>-115</v>
      </c>
      <c r="BM786" s="57">
        <v>111</v>
      </c>
      <c r="BN786" s="58">
        <v>0.43855157901764896</v>
      </c>
      <c r="BO786" s="58">
        <v>0.58826531540730209</v>
      </c>
      <c r="BP786" s="58">
        <v>0.53529159669457904</v>
      </c>
      <c r="BQ786" s="58">
        <v>0.47426996966262058</v>
      </c>
      <c r="BR786" s="36">
        <v>2.65</v>
      </c>
      <c r="BS786" s="36">
        <v>3.05</v>
      </c>
      <c r="BT786" s="36">
        <v>0.42959999999999998</v>
      </c>
      <c r="BU786" s="36">
        <v>0.48897000000000002</v>
      </c>
      <c r="BV786" s="36">
        <v>0.55187241822983601</v>
      </c>
      <c r="BW786" s="36">
        <v>0.60294999999999999</v>
      </c>
    </row>
    <row r="787" spans="1:75" s="36" customFormat="1" ht="16.75" customHeight="1" x14ac:dyDescent="0.2">
      <c r="A787" s="36" t="s">
        <v>1077</v>
      </c>
      <c r="B787" s="36">
        <v>2025020366</v>
      </c>
      <c r="C787" s="35">
        <v>45987</v>
      </c>
      <c r="D787" s="45" t="s">
        <v>9</v>
      </c>
      <c r="E787" s="36" t="s">
        <v>21</v>
      </c>
      <c r="F787" s="45">
        <v>2</v>
      </c>
      <c r="G787" s="45">
        <v>2</v>
      </c>
      <c r="H787" s="36" t="s">
        <v>11</v>
      </c>
      <c r="I787" s="36" t="s">
        <v>447</v>
      </c>
      <c r="J787" s="46" t="s">
        <v>181</v>
      </c>
      <c r="K787" s="47">
        <v>3</v>
      </c>
      <c r="L787" s="48">
        <v>0.15</v>
      </c>
      <c r="M787" s="49">
        <v>0.1</v>
      </c>
      <c r="N787" s="36">
        <v>3.19999999999999</v>
      </c>
      <c r="O787" s="36">
        <v>3.0499999999999901</v>
      </c>
      <c r="P787" s="70">
        <v>3.19999999999999</v>
      </c>
      <c r="Q787" s="36">
        <v>3.0499999999999901</v>
      </c>
      <c r="R787" s="50">
        <v>2.7674374828174337</v>
      </c>
      <c r="S787" s="50">
        <v>3.3633168221292511</v>
      </c>
      <c r="T787" s="50">
        <v>2.7674374828174337</v>
      </c>
      <c r="U787" s="50">
        <v>3.3633168221292511</v>
      </c>
      <c r="V787" s="50">
        <v>1.0275000000000001</v>
      </c>
      <c r="W787" s="50">
        <v>1.0328904656929507</v>
      </c>
      <c r="X787" s="50">
        <v>1.0866666666666667</v>
      </c>
      <c r="Y787" s="50">
        <v>0.97666666666666668</v>
      </c>
      <c r="Z787" s="50">
        <v>0.99</v>
      </c>
      <c r="AA787" s="51">
        <v>0.98</v>
      </c>
      <c r="AB787" s="51">
        <v>1.01</v>
      </c>
      <c r="AC787" s="51">
        <v>1</v>
      </c>
      <c r="AD787" s="51">
        <v>1</v>
      </c>
      <c r="AE787" s="51">
        <v>1</v>
      </c>
      <c r="AF787" s="51">
        <v>1</v>
      </c>
      <c r="AG787" s="52">
        <v>1</v>
      </c>
      <c r="AH787" s="52">
        <v>1</v>
      </c>
      <c r="AI787" s="53">
        <v>681</v>
      </c>
      <c r="AJ787" s="53">
        <v>356</v>
      </c>
      <c r="AK787" s="51">
        <v>2.8843947709896169</v>
      </c>
      <c r="AL787" s="51">
        <v>2.8668511777637891</v>
      </c>
      <c r="AM787" s="51">
        <v>3.1511727083955572</v>
      </c>
      <c r="AN787" s="51">
        <v>3.165</v>
      </c>
      <c r="AO787" s="51">
        <v>3.2590483684129024</v>
      </c>
      <c r="AP787" s="51">
        <v>3.2696436612371609</v>
      </c>
      <c r="AQ787" s="51">
        <v>3.1196609813116014</v>
      </c>
      <c r="AR787" s="67">
        <v>-0.03</v>
      </c>
      <c r="AS787" s="96"/>
      <c r="AT787" s="54">
        <v>3.2214755806873958</v>
      </c>
      <c r="AU787" s="54">
        <v>2.9251591958897638</v>
      </c>
      <c r="AV787" s="55">
        <v>3.2685334566671154</v>
      </c>
      <c r="AW787" s="55">
        <v>2.895159195889764</v>
      </c>
      <c r="AX787" s="56">
        <v>2.1475580687405849E-2</v>
      </c>
      <c r="AY787" s="56">
        <v>-0.12484080411022624</v>
      </c>
      <c r="AZ787" s="56">
        <v>-0.1033652234228204</v>
      </c>
      <c r="BA787" s="56">
        <v>0.14631638479763209</v>
      </c>
      <c r="BB787" s="61">
        <v>-123</v>
      </c>
      <c r="BC787" s="57">
        <v>141</v>
      </c>
      <c r="BD787" s="57">
        <v>114</v>
      </c>
      <c r="BE787" s="57">
        <v>-112</v>
      </c>
      <c r="BF787" s="95">
        <v>0.5516328541604929</v>
      </c>
      <c r="BG787" s="58">
        <v>0.4153038176773528</v>
      </c>
      <c r="BH787" s="58">
        <v>0.46836635317782799</v>
      </c>
      <c r="BI787" s="58">
        <v>0.52859881316466895</v>
      </c>
      <c r="BJ787" s="57">
        <v>-128</v>
      </c>
      <c r="BK787" s="57">
        <v>143</v>
      </c>
      <c r="BL787" s="57">
        <v>115</v>
      </c>
      <c r="BM787" s="57">
        <v>-111</v>
      </c>
      <c r="BN787" s="58">
        <v>0.56144842098235104</v>
      </c>
      <c r="BO787" s="58">
        <v>0.41173468459269796</v>
      </c>
      <c r="BP787" s="58">
        <v>0.46470840330542096</v>
      </c>
      <c r="BQ787" s="58">
        <v>0.52573003033737942</v>
      </c>
      <c r="BR787" s="36">
        <v>2.65</v>
      </c>
      <c r="BS787" s="36">
        <v>3.1</v>
      </c>
      <c r="BT787" s="36">
        <v>0.42431000000000002</v>
      </c>
      <c r="BU787" s="36">
        <v>0.47949000000000003</v>
      </c>
      <c r="BV787" s="36">
        <v>0.54081885856079404</v>
      </c>
      <c r="BW787" s="36">
        <v>0.59289000000000003</v>
      </c>
    </row>
    <row r="788" spans="1:75" s="36" customFormat="1" ht="16.75" customHeight="1" x14ac:dyDescent="0.2">
      <c r="A788" s="36" t="s">
        <v>1078</v>
      </c>
      <c r="B788" s="36">
        <v>2025020362</v>
      </c>
      <c r="C788" s="35">
        <v>45987</v>
      </c>
      <c r="D788" s="45" t="s">
        <v>6</v>
      </c>
      <c r="E788" s="36" t="s">
        <v>22</v>
      </c>
      <c r="F788" s="45">
        <v>2</v>
      </c>
      <c r="G788" s="45">
        <v>1</v>
      </c>
      <c r="H788" s="36" t="s">
        <v>44</v>
      </c>
      <c r="I788" s="36" t="s">
        <v>320</v>
      </c>
      <c r="J788" s="46" t="s">
        <v>151</v>
      </c>
      <c r="K788" s="47">
        <v>3</v>
      </c>
      <c r="L788" s="48">
        <v>0.15</v>
      </c>
      <c r="M788" s="49">
        <v>0.1</v>
      </c>
      <c r="N788" s="36">
        <v>2.5499999999999901</v>
      </c>
      <c r="O788" s="36">
        <v>3.2499999999999898</v>
      </c>
      <c r="P788" s="70">
        <v>2.5499999999999901</v>
      </c>
      <c r="Q788" s="36">
        <v>3.2499999999999898</v>
      </c>
      <c r="R788" s="50">
        <v>2.6560349237467249</v>
      </c>
      <c r="S788" s="50">
        <v>3.1708467485859706</v>
      </c>
      <c r="T788" s="50">
        <v>2.6560349237467249</v>
      </c>
      <c r="U788" s="50">
        <v>3.1708467485859706</v>
      </c>
      <c r="V788" s="50">
        <v>0.96</v>
      </c>
      <c r="W788" s="50">
        <v>0.96305398776725637</v>
      </c>
      <c r="X788" s="50">
        <v>0.9882132935883372</v>
      </c>
      <c r="Y788" s="50">
        <v>1.0547106425311055</v>
      </c>
      <c r="Z788" s="50">
        <v>0.98</v>
      </c>
      <c r="AA788" s="51">
        <v>0.99</v>
      </c>
      <c r="AB788" s="51">
        <v>1</v>
      </c>
      <c r="AC788" s="51">
        <v>1</v>
      </c>
      <c r="AD788" s="51">
        <v>1</v>
      </c>
      <c r="AE788" s="51">
        <v>1</v>
      </c>
      <c r="AF788" s="51">
        <v>1</v>
      </c>
      <c r="AG788" s="52">
        <v>1</v>
      </c>
      <c r="AH788" s="52">
        <v>1</v>
      </c>
      <c r="AI788" s="53">
        <v>704</v>
      </c>
      <c r="AJ788" s="53">
        <v>662</v>
      </c>
      <c r="AK788" s="51">
        <v>2.7240000000000002</v>
      </c>
      <c r="AL788" s="51">
        <v>2.7</v>
      </c>
      <c r="AM788" s="51">
        <v>3.12</v>
      </c>
      <c r="AN788" s="51">
        <v>3.14</v>
      </c>
      <c r="AO788" s="51">
        <v>3.0882541078360317</v>
      </c>
      <c r="AP788" s="51">
        <v>3.0911304637027643</v>
      </c>
      <c r="AQ788" s="51">
        <v>3.0575999999999999</v>
      </c>
      <c r="AR788" s="67">
        <v>-0.03</v>
      </c>
      <c r="AS788" s="96"/>
      <c r="AT788" s="54">
        <v>2.5508888193940962</v>
      </c>
      <c r="AU788" s="54">
        <v>3.2342440077352475</v>
      </c>
      <c r="AV788" s="55">
        <v>2.580888819394096</v>
      </c>
      <c r="AW788" s="55">
        <v>3.1978839735858786</v>
      </c>
      <c r="AX788" s="56">
        <v>8.8881939410612176E-4</v>
      </c>
      <c r="AY788" s="56">
        <v>-1.5755992264742336E-2</v>
      </c>
      <c r="AZ788" s="56">
        <v>-1.4867172870636214E-2</v>
      </c>
      <c r="BA788" s="56">
        <v>1.6644811658848457E-2</v>
      </c>
      <c r="BB788" s="61">
        <v>158</v>
      </c>
      <c r="BC788" s="57">
        <v>-111</v>
      </c>
      <c r="BD788" s="57">
        <v>115</v>
      </c>
      <c r="BE788" s="57">
        <v>143</v>
      </c>
      <c r="BF788" s="95">
        <v>0.38812368725876423</v>
      </c>
      <c r="BG788" s="58">
        <v>0.52623049662267407</v>
      </c>
      <c r="BH788" s="58">
        <v>0.46508358356826307</v>
      </c>
      <c r="BI788" s="58">
        <v>0.41191624263104532</v>
      </c>
      <c r="BJ788" s="57">
        <v>151</v>
      </c>
      <c r="BK788" s="57">
        <v>-111</v>
      </c>
      <c r="BL788" s="57">
        <v>115</v>
      </c>
      <c r="BM788" s="57">
        <v>142</v>
      </c>
      <c r="BN788" s="58">
        <v>0.39769932059885771</v>
      </c>
      <c r="BO788" s="58">
        <v>0.52691161012698395</v>
      </c>
      <c r="BP788" s="58">
        <v>0.46610195461052828</v>
      </c>
      <c r="BQ788" s="58">
        <v>0.41301284571795904</v>
      </c>
      <c r="BR788" s="36">
        <v>2.65</v>
      </c>
      <c r="BS788" s="36">
        <v>3.15</v>
      </c>
      <c r="BT788" s="36">
        <v>0.41665000000000002</v>
      </c>
      <c r="BU788" s="36">
        <v>0.46932000000000001</v>
      </c>
      <c r="BV788" s="36">
        <v>0.53010142995911103</v>
      </c>
      <c r="BW788" s="36">
        <v>0.58398000000000005</v>
      </c>
    </row>
    <row r="789" spans="1:75" s="36" customFormat="1" ht="16.75" customHeight="1" x14ac:dyDescent="0.2">
      <c r="A789" s="36" t="s">
        <v>1079</v>
      </c>
      <c r="B789" s="36">
        <v>2025020362</v>
      </c>
      <c r="C789" s="35">
        <v>45987</v>
      </c>
      <c r="D789" s="45" t="s">
        <v>9</v>
      </c>
      <c r="E789" s="36" t="s">
        <v>41</v>
      </c>
      <c r="F789" s="45">
        <v>1</v>
      </c>
      <c r="G789" s="45">
        <v>2</v>
      </c>
      <c r="H789" s="36" t="s">
        <v>45</v>
      </c>
      <c r="I789" s="36" t="s">
        <v>332</v>
      </c>
      <c r="J789" s="46" t="s">
        <v>187</v>
      </c>
      <c r="K789" s="47">
        <v>3</v>
      </c>
      <c r="L789" s="48">
        <v>0.15</v>
      </c>
      <c r="M789" s="49">
        <v>0.1</v>
      </c>
      <c r="N789" s="36">
        <v>3.2499999999999898</v>
      </c>
      <c r="O789" s="36">
        <v>2.5499999999999901</v>
      </c>
      <c r="P789" s="70">
        <v>3.2499999999999898</v>
      </c>
      <c r="Q789" s="36">
        <v>2.5499999999999901</v>
      </c>
      <c r="R789" s="50">
        <v>3.0870699799096388</v>
      </c>
      <c r="S789" s="50">
        <v>3.0366641977891868</v>
      </c>
      <c r="T789" s="50">
        <v>3.0870699799096388</v>
      </c>
      <c r="U789" s="50">
        <v>3.0366641977891868</v>
      </c>
      <c r="V789" s="50">
        <v>1.0349999999999999</v>
      </c>
      <c r="W789" s="50">
        <v>1.0329456510400874</v>
      </c>
      <c r="X789" s="50">
        <v>1.04</v>
      </c>
      <c r="Y789" s="50">
        <v>0.90800000000000003</v>
      </c>
      <c r="Z789" s="50">
        <v>0.97</v>
      </c>
      <c r="AA789" s="51">
        <v>0.96</v>
      </c>
      <c r="AB789" s="51">
        <v>1.04</v>
      </c>
      <c r="AC789" s="51">
        <v>1</v>
      </c>
      <c r="AD789" s="51">
        <v>1</v>
      </c>
      <c r="AE789" s="51">
        <v>1</v>
      </c>
      <c r="AF789" s="51">
        <v>1</v>
      </c>
      <c r="AG789" s="52">
        <v>1</v>
      </c>
      <c r="AH789" s="52">
        <v>1</v>
      </c>
      <c r="AI789" s="53">
        <v>711</v>
      </c>
      <c r="AJ789" s="53">
        <v>669</v>
      </c>
      <c r="AK789" s="51">
        <v>3.1641319275933162</v>
      </c>
      <c r="AL789" s="51">
        <v>3.16</v>
      </c>
      <c r="AM789" s="51">
        <v>2.9646398807650116</v>
      </c>
      <c r="AN789" s="51">
        <v>2.96</v>
      </c>
      <c r="AO789" s="51">
        <v>2.8610765463314327</v>
      </c>
      <c r="AP789" s="51">
        <v>2.8737497051600442</v>
      </c>
      <c r="AQ789" s="51">
        <v>2.8757006843420614</v>
      </c>
      <c r="AR789" s="67">
        <v>0.03</v>
      </c>
      <c r="AS789" s="96"/>
      <c r="AT789" s="54">
        <v>3.2342440077352475</v>
      </c>
      <c r="AU789" s="54">
        <v>2.5508888193940962</v>
      </c>
      <c r="AV789" s="55">
        <v>3.1978839735858786</v>
      </c>
      <c r="AW789" s="55">
        <v>2.580888819394096</v>
      </c>
      <c r="AX789" s="56">
        <v>-1.5755992264742336E-2</v>
      </c>
      <c r="AY789" s="56">
        <v>8.8881939410612176E-4</v>
      </c>
      <c r="AZ789" s="56">
        <v>-1.4867172870636214E-2</v>
      </c>
      <c r="BA789" s="56">
        <v>-1.6644811658848457E-2</v>
      </c>
      <c r="BB789" s="61">
        <v>-158</v>
      </c>
      <c r="BC789" s="57">
        <v>111</v>
      </c>
      <c r="BD789" s="57">
        <v>-115</v>
      </c>
      <c r="BE789" s="57">
        <v>-143</v>
      </c>
      <c r="BF789" s="95">
        <v>0.61187631274123577</v>
      </c>
      <c r="BG789" s="58">
        <v>0.47376950337732598</v>
      </c>
      <c r="BH789" s="58">
        <v>0.53491641643173693</v>
      </c>
      <c r="BI789" s="58">
        <v>0.58808375736895468</v>
      </c>
      <c r="BJ789" s="57">
        <v>-151</v>
      </c>
      <c r="BK789" s="57">
        <v>111</v>
      </c>
      <c r="BL789" s="57">
        <v>-115</v>
      </c>
      <c r="BM789" s="57">
        <v>-142</v>
      </c>
      <c r="BN789" s="58">
        <v>0.60230067940114229</v>
      </c>
      <c r="BO789" s="58">
        <v>0.4730883898730161</v>
      </c>
      <c r="BP789" s="58">
        <v>0.53389804538947172</v>
      </c>
      <c r="BQ789" s="58">
        <v>0.58698715428204096</v>
      </c>
      <c r="BR789" s="36">
        <v>2.65</v>
      </c>
      <c r="BS789" s="36">
        <v>3.2</v>
      </c>
      <c r="BT789" s="36">
        <v>0.41000999999999999</v>
      </c>
      <c r="BU789" s="36">
        <v>0.46227000000000001</v>
      </c>
      <c r="BV789" s="36">
        <v>0.522374398264289</v>
      </c>
      <c r="BW789" s="36">
        <v>0.57733000000000001</v>
      </c>
    </row>
    <row r="790" spans="1:75" s="36" customFormat="1" ht="16.75" customHeight="1" x14ac:dyDescent="0.2">
      <c r="A790" s="36" t="s">
        <v>1080</v>
      </c>
      <c r="B790" s="36">
        <v>2025020361</v>
      </c>
      <c r="C790" s="35">
        <v>45987</v>
      </c>
      <c r="D790" s="45" t="s">
        <v>6</v>
      </c>
      <c r="E790" s="36" t="s">
        <v>35</v>
      </c>
      <c r="F790" s="45">
        <v>1</v>
      </c>
      <c r="G790" s="45">
        <v>1</v>
      </c>
      <c r="H790" s="36" t="s">
        <v>46</v>
      </c>
      <c r="I790" s="36" t="s">
        <v>432</v>
      </c>
      <c r="J790" s="46" t="s">
        <v>230</v>
      </c>
      <c r="K790" s="47">
        <v>3</v>
      </c>
      <c r="L790" s="48">
        <v>0.15</v>
      </c>
      <c r="M790" s="49">
        <v>0.1</v>
      </c>
      <c r="N790" s="36">
        <v>2.7499999999999898</v>
      </c>
      <c r="O790" s="36">
        <v>3.2999999999999901</v>
      </c>
      <c r="P790" s="70">
        <v>2.7499999999999898</v>
      </c>
      <c r="Q790" s="36">
        <v>3.2999999999999901</v>
      </c>
      <c r="R790" s="50">
        <v>2.8136240094573659</v>
      </c>
      <c r="S790" s="50">
        <v>3.1982569735522914</v>
      </c>
      <c r="T790" s="50">
        <v>2.8136240094573659</v>
      </c>
      <c r="U790" s="50">
        <v>3.1982569735522914</v>
      </c>
      <c r="V790" s="50">
        <v>0.95</v>
      </c>
      <c r="W790" s="50">
        <v>0.95302926576458757</v>
      </c>
      <c r="X790" s="50">
        <v>1.0204561175122553</v>
      </c>
      <c r="Y790" s="50">
        <v>0.96936567914469618</v>
      </c>
      <c r="Z790" s="50">
        <v>1.03</v>
      </c>
      <c r="AA790" s="51">
        <v>1</v>
      </c>
      <c r="AB790" s="51">
        <v>1</v>
      </c>
      <c r="AC790" s="51">
        <v>1</v>
      </c>
      <c r="AD790" s="51">
        <v>1</v>
      </c>
      <c r="AE790" s="51">
        <v>1</v>
      </c>
      <c r="AF790" s="51">
        <v>1</v>
      </c>
      <c r="AG790" s="52">
        <v>1</v>
      </c>
      <c r="AH790" s="52">
        <v>1</v>
      </c>
      <c r="AI790" s="53">
        <v>715</v>
      </c>
      <c r="AJ790" s="53">
        <v>425</v>
      </c>
      <c r="AK790" s="51">
        <v>2.7041811052227303</v>
      </c>
      <c r="AL790" s="51">
        <v>2.7205975408579253</v>
      </c>
      <c r="AM790" s="51">
        <v>3.2291496635030468</v>
      </c>
      <c r="AN790" s="51">
        <v>3.2245157600104335</v>
      </c>
      <c r="AO790" s="51">
        <v>3.2514842287214329</v>
      </c>
      <c r="AP790" s="51">
        <v>3.257892296827047</v>
      </c>
      <c r="AQ790" s="51">
        <v>3.3260241534081381</v>
      </c>
      <c r="AR790" s="67">
        <v>0</v>
      </c>
      <c r="AS790" s="96"/>
      <c r="AT790" s="54">
        <v>2.6346308603218138</v>
      </c>
      <c r="AU790" s="54">
        <v>3.3282086969398375</v>
      </c>
      <c r="AV790" s="55">
        <v>2.6346308603218138</v>
      </c>
      <c r="AW790" s="55">
        <v>3.3318754489337454</v>
      </c>
      <c r="AX790" s="56">
        <v>-0.11536913967817597</v>
      </c>
      <c r="AY790" s="56">
        <v>2.82086969398474E-2</v>
      </c>
      <c r="AZ790" s="56">
        <v>-8.716044273832857E-2</v>
      </c>
      <c r="BA790" s="56">
        <v>-0.14357783661802337</v>
      </c>
      <c r="BB790" s="61">
        <v>158</v>
      </c>
      <c r="BC790" s="57">
        <v>-124</v>
      </c>
      <c r="BD790" s="57">
        <v>102</v>
      </c>
      <c r="BE790" s="57">
        <v>128</v>
      </c>
      <c r="BF790" s="95">
        <v>0.38777364605343922</v>
      </c>
      <c r="BG790" s="58">
        <v>0.55380864060488055</v>
      </c>
      <c r="BH790" s="58">
        <v>0.49613955681477329</v>
      </c>
      <c r="BI790" s="58">
        <v>0.43936072836485063</v>
      </c>
      <c r="BJ790" s="57">
        <v>158</v>
      </c>
      <c r="BK790" s="57">
        <v>-124</v>
      </c>
      <c r="BL790" s="57">
        <v>101</v>
      </c>
      <c r="BM790" s="57">
        <v>127</v>
      </c>
      <c r="BN790" s="58">
        <v>0.38726050746108065</v>
      </c>
      <c r="BO790" s="58">
        <v>0.55437571342396263</v>
      </c>
      <c r="BP790" s="58">
        <v>0.49681321878999252</v>
      </c>
      <c r="BQ790" s="58">
        <v>0.43998667295185379</v>
      </c>
      <c r="BR790" s="36">
        <v>2.65</v>
      </c>
      <c r="BS790" s="36">
        <v>3.25</v>
      </c>
      <c r="BT790" s="36">
        <v>0.40110000000000001</v>
      </c>
      <c r="BU790" s="36">
        <v>0.45507999999999998</v>
      </c>
      <c r="BV790" s="36">
        <v>0.51388951623831203</v>
      </c>
      <c r="BW790" s="36">
        <v>0.56952000000000003</v>
      </c>
    </row>
    <row r="791" spans="1:75" s="36" customFormat="1" ht="16.75" customHeight="1" x14ac:dyDescent="0.2">
      <c r="A791" s="36" t="s">
        <v>1081</v>
      </c>
      <c r="B791" s="36">
        <v>2025020361</v>
      </c>
      <c r="C791" s="35">
        <v>45987</v>
      </c>
      <c r="D791" s="45" t="s">
        <v>9</v>
      </c>
      <c r="E791" s="36" t="s">
        <v>30</v>
      </c>
      <c r="F791" s="45">
        <v>1</v>
      </c>
      <c r="G791" s="45">
        <v>1</v>
      </c>
      <c r="H791" s="36" t="s">
        <v>47</v>
      </c>
      <c r="I791" s="36" t="s">
        <v>348</v>
      </c>
      <c r="J791" s="46" t="s">
        <v>162</v>
      </c>
      <c r="K791" s="47">
        <v>3</v>
      </c>
      <c r="L791" s="48">
        <v>0.15</v>
      </c>
      <c r="M791" s="49">
        <v>0.1</v>
      </c>
      <c r="N791" s="36">
        <v>3.2999999999999901</v>
      </c>
      <c r="O791" s="36">
        <v>2.7499999999999898</v>
      </c>
      <c r="P791" s="70">
        <v>3.2999999999999901</v>
      </c>
      <c r="Q791" s="36">
        <v>2.7499999999999898</v>
      </c>
      <c r="R791" s="50">
        <v>2.8370716628091599</v>
      </c>
      <c r="S791" s="50">
        <v>3.185267244806421</v>
      </c>
      <c r="T791" s="50">
        <v>2.8370716628091599</v>
      </c>
      <c r="U791" s="50">
        <v>3.185267244806421</v>
      </c>
      <c r="V791" s="50">
        <v>1.048</v>
      </c>
      <c r="W791" s="50">
        <v>1.0491546019013618</v>
      </c>
      <c r="X791" s="50">
        <v>1.0763832211676823</v>
      </c>
      <c r="Y791" s="50">
        <v>0.90139370174091005</v>
      </c>
      <c r="Z791" s="50">
        <v>1.0049999999999999</v>
      </c>
      <c r="AA791" s="51">
        <v>0.98499999999999999</v>
      </c>
      <c r="AB791" s="51">
        <v>1</v>
      </c>
      <c r="AC791" s="51">
        <v>1</v>
      </c>
      <c r="AD791" s="51">
        <v>1</v>
      </c>
      <c r="AE791" s="51">
        <v>1</v>
      </c>
      <c r="AF791" s="51">
        <v>1</v>
      </c>
      <c r="AG791" s="52">
        <v>1</v>
      </c>
      <c r="AH791" s="52">
        <v>1</v>
      </c>
      <c r="AI791" s="53">
        <v>708</v>
      </c>
      <c r="AJ791" s="53">
        <v>629</v>
      </c>
      <c r="AK791" s="51">
        <v>2.9080970374340884</v>
      </c>
      <c r="AL791" s="51">
        <v>2.8974432312403495</v>
      </c>
      <c r="AM791" s="51">
        <v>3.0613683525367659</v>
      </c>
      <c r="AN791" s="51">
        <v>3.0799531863772138</v>
      </c>
      <c r="AO791" s="51">
        <v>3.0670582829852431</v>
      </c>
      <c r="AP791" s="51">
        <v>3.0871785776920246</v>
      </c>
      <c r="AQ791" s="51">
        <v>3.0766751942994492</v>
      </c>
      <c r="AR791" s="67">
        <v>0</v>
      </c>
      <c r="AS791" s="96"/>
      <c r="AT791" s="54">
        <v>3.3282086969398375</v>
      </c>
      <c r="AU791" s="54">
        <v>2.6346308603218138</v>
      </c>
      <c r="AV791" s="55">
        <v>3.3318754489337454</v>
      </c>
      <c r="AW791" s="55">
        <v>2.6346308603218138</v>
      </c>
      <c r="AX791" s="56">
        <v>2.82086969398474E-2</v>
      </c>
      <c r="AY791" s="56">
        <v>-0.11536913967817597</v>
      </c>
      <c r="AZ791" s="56">
        <v>-8.716044273832857E-2</v>
      </c>
      <c r="BA791" s="56">
        <v>0.14357783661802337</v>
      </c>
      <c r="BB791" s="61">
        <v>-158</v>
      </c>
      <c r="BC791" s="57">
        <v>124</v>
      </c>
      <c r="BD791" s="57">
        <v>-102</v>
      </c>
      <c r="BE791" s="57">
        <v>-128</v>
      </c>
      <c r="BF791" s="95">
        <v>0.61222635394656078</v>
      </c>
      <c r="BG791" s="58">
        <v>0.44619135939511945</v>
      </c>
      <c r="BH791" s="58">
        <v>0.50386044318522671</v>
      </c>
      <c r="BI791" s="58">
        <v>0.56063927163514937</v>
      </c>
      <c r="BJ791" s="57">
        <v>-158</v>
      </c>
      <c r="BK791" s="57">
        <v>124</v>
      </c>
      <c r="BL791" s="57">
        <v>-101</v>
      </c>
      <c r="BM791" s="57">
        <v>-127</v>
      </c>
      <c r="BN791" s="58">
        <v>0.61273949253891935</v>
      </c>
      <c r="BO791" s="58">
        <v>0.44562428657603731</v>
      </c>
      <c r="BP791" s="58">
        <v>0.50318678121000748</v>
      </c>
      <c r="BQ791" s="58">
        <v>0.56001332704814621</v>
      </c>
      <c r="BR791" s="36">
        <v>2.65</v>
      </c>
      <c r="BS791" s="36">
        <v>3.3</v>
      </c>
      <c r="BT791" s="36">
        <v>0.39374999999999999</v>
      </c>
      <c r="BU791" s="36">
        <v>0.44756000000000001</v>
      </c>
      <c r="BV791" s="36">
        <v>0.50568894412745002</v>
      </c>
      <c r="BW791" s="36">
        <v>0.56250999999999995</v>
      </c>
    </row>
    <row r="792" spans="1:75" s="36" customFormat="1" ht="16.75" customHeight="1" x14ac:dyDescent="0.2">
      <c r="A792" s="36" t="s">
        <v>1082</v>
      </c>
      <c r="B792" s="36">
        <v>2025020368</v>
      </c>
      <c r="C792" s="35">
        <v>45987</v>
      </c>
      <c r="D792" s="45" t="s">
        <v>6</v>
      </c>
      <c r="E792" s="36" t="s">
        <v>20</v>
      </c>
      <c r="F792" s="45">
        <v>1</v>
      </c>
      <c r="G792" s="45">
        <v>2</v>
      </c>
      <c r="H792" s="36" t="s">
        <v>36</v>
      </c>
      <c r="I792" s="36" t="s">
        <v>334</v>
      </c>
      <c r="J792" s="46" t="s">
        <v>177</v>
      </c>
      <c r="K792" s="47">
        <v>3</v>
      </c>
      <c r="L792" s="48">
        <v>0.15</v>
      </c>
      <c r="M792" s="49">
        <v>0.1</v>
      </c>
      <c r="N792" s="36">
        <v>2.5499999999999901</v>
      </c>
      <c r="O792" s="36">
        <v>3.3999999999999901</v>
      </c>
      <c r="P792" s="70">
        <v>2.5499999999999901</v>
      </c>
      <c r="Q792" s="36">
        <v>3.3999999999999901</v>
      </c>
      <c r="R792" s="50">
        <v>2.8432171259845704</v>
      </c>
      <c r="S792" s="50">
        <v>2.9735767183370503</v>
      </c>
      <c r="T792" s="50">
        <v>2.8432171259845704</v>
      </c>
      <c r="U792" s="50">
        <v>2.9735767183370503</v>
      </c>
      <c r="V792" s="50">
        <v>0.97</v>
      </c>
      <c r="W792" s="50">
        <v>0.95751047349149665</v>
      </c>
      <c r="X792" s="50">
        <v>0.91830394315405994</v>
      </c>
      <c r="Y792" s="50">
        <v>1.1333333333333333</v>
      </c>
      <c r="Z792" s="50">
        <v>0.98</v>
      </c>
      <c r="AA792" s="51">
        <v>1</v>
      </c>
      <c r="AB792" s="51">
        <v>1</v>
      </c>
      <c r="AC792" s="51">
        <v>1</v>
      </c>
      <c r="AD792" s="51">
        <v>1</v>
      </c>
      <c r="AE792" s="51">
        <v>1</v>
      </c>
      <c r="AF792" s="51">
        <v>1</v>
      </c>
      <c r="AG792" s="52">
        <v>1</v>
      </c>
      <c r="AH792" s="52">
        <v>1</v>
      </c>
      <c r="AI792" s="53">
        <v>713</v>
      </c>
      <c r="AJ792" s="53">
        <v>671</v>
      </c>
      <c r="AK792" s="51">
        <v>2.9672860021766776</v>
      </c>
      <c r="AL792" s="51">
        <v>2.96</v>
      </c>
      <c r="AM792" s="51">
        <v>2.8625392324116503</v>
      </c>
      <c r="AN792" s="51">
        <v>2.87</v>
      </c>
      <c r="AO792" s="51">
        <v>2.8115202629439162</v>
      </c>
      <c r="AP792" s="51">
        <v>2.8269080010978751</v>
      </c>
      <c r="AQ792" s="51">
        <v>2.8052884477634175</v>
      </c>
      <c r="AR792" s="67">
        <v>0</v>
      </c>
      <c r="AS792" s="96"/>
      <c r="AT792" s="54">
        <v>2.6959868096402837</v>
      </c>
      <c r="AU792" s="54">
        <v>3.2891726521181286</v>
      </c>
      <c r="AV792" s="55">
        <v>2.6959868096402837</v>
      </c>
      <c r="AW792" s="55">
        <v>3.2730392762970255</v>
      </c>
      <c r="AX792" s="56">
        <v>0.14598680964029365</v>
      </c>
      <c r="AY792" s="56">
        <v>-0.11082734788186155</v>
      </c>
      <c r="AZ792" s="56">
        <v>3.5159461758432098E-2</v>
      </c>
      <c r="BA792" s="56">
        <v>0.2568141575221552</v>
      </c>
      <c r="BB792" s="61">
        <v>147</v>
      </c>
      <c r="BC792" s="57">
        <v>-126</v>
      </c>
      <c r="BD792" s="57">
        <v>100</v>
      </c>
      <c r="BE792" s="57">
        <v>126</v>
      </c>
      <c r="BF792" s="95">
        <v>0.40451826537991142</v>
      </c>
      <c r="BG792" s="58">
        <v>0.55699995520177836</v>
      </c>
      <c r="BH792" s="58">
        <v>0.49966216143625519</v>
      </c>
      <c r="BI792" s="58">
        <v>0.44239981672493212</v>
      </c>
      <c r="BJ792" s="57">
        <v>145</v>
      </c>
      <c r="BK792" s="57">
        <v>-124</v>
      </c>
      <c r="BL792" s="57">
        <v>101</v>
      </c>
      <c r="BM792" s="57">
        <v>128</v>
      </c>
      <c r="BN792" s="58">
        <v>0.40777721091497088</v>
      </c>
      <c r="BO792" s="58">
        <v>0.55389982986395636</v>
      </c>
      <c r="BP792" s="58">
        <v>0.49627862560914293</v>
      </c>
      <c r="BQ792" s="58">
        <v>0.43950579947951884</v>
      </c>
      <c r="BR792" s="36">
        <v>2.65</v>
      </c>
      <c r="BS792" s="36">
        <v>3.35</v>
      </c>
      <c r="BT792" s="36">
        <v>0.38725999999999999</v>
      </c>
      <c r="BU792" s="36">
        <v>0.44026999999999999</v>
      </c>
      <c r="BV792" s="36">
        <v>0.49673932665402998</v>
      </c>
      <c r="BW792" s="36">
        <v>0.55395000000000005</v>
      </c>
    </row>
    <row r="793" spans="1:75" s="36" customFormat="1" ht="16.75" customHeight="1" x14ac:dyDescent="0.2">
      <c r="A793" s="36" t="s">
        <v>1083</v>
      </c>
      <c r="B793" s="36">
        <v>2025020368</v>
      </c>
      <c r="C793" s="35">
        <v>45987</v>
      </c>
      <c r="D793" s="45" t="s">
        <v>9</v>
      </c>
      <c r="E793" s="36" t="s">
        <v>42</v>
      </c>
      <c r="F793" s="45">
        <v>2</v>
      </c>
      <c r="G793" s="45">
        <v>1</v>
      </c>
      <c r="H793" s="36" t="s">
        <v>38</v>
      </c>
      <c r="I793" s="36" t="s">
        <v>344</v>
      </c>
      <c r="J793" s="46" t="s">
        <v>153</v>
      </c>
      <c r="K793" s="47">
        <v>3</v>
      </c>
      <c r="L793" s="48">
        <v>0.15</v>
      </c>
      <c r="M793" s="49">
        <v>0.1</v>
      </c>
      <c r="N793" s="36">
        <v>3.3999999999999901</v>
      </c>
      <c r="O793" s="36">
        <v>2.5499999999999901</v>
      </c>
      <c r="P793" s="70">
        <v>3.3999999999999901</v>
      </c>
      <c r="Q793" s="36">
        <v>2.5499999999999901</v>
      </c>
      <c r="R793" s="50">
        <v>3.4965666568314644</v>
      </c>
      <c r="S793" s="50">
        <v>2.6925172491380001</v>
      </c>
      <c r="T793" s="50">
        <v>3.4965666568314644</v>
      </c>
      <c r="U793" s="50">
        <v>2.6925172491380001</v>
      </c>
      <c r="V793" s="50">
        <v>1.0449999999999999</v>
      </c>
      <c r="W793" s="50">
        <v>1.0398742800952707</v>
      </c>
      <c r="X793" s="50">
        <v>0.95417974413721673</v>
      </c>
      <c r="Y793" s="50">
        <v>0.98909533405889249</v>
      </c>
      <c r="Z793" s="50">
        <v>1</v>
      </c>
      <c r="AA793" s="51">
        <v>0.99</v>
      </c>
      <c r="AB793" s="51">
        <v>1.02</v>
      </c>
      <c r="AC793" s="51">
        <v>1</v>
      </c>
      <c r="AD793" s="51">
        <v>1</v>
      </c>
      <c r="AE793" s="51">
        <v>1</v>
      </c>
      <c r="AF793" s="51">
        <v>1</v>
      </c>
      <c r="AG793" s="52">
        <v>1</v>
      </c>
      <c r="AH793" s="52">
        <v>1</v>
      </c>
      <c r="AI793" s="53">
        <v>694</v>
      </c>
      <c r="AJ793" s="53">
        <v>652</v>
      </c>
      <c r="AK793" s="51">
        <v>3.4</v>
      </c>
      <c r="AL793" s="51">
        <v>3.4</v>
      </c>
      <c r="AM793" s="51">
        <v>2.7549118294621797</v>
      </c>
      <c r="AN793" s="51">
        <v>2.745552642413553</v>
      </c>
      <c r="AO793" s="51">
        <v>2.7772861192752671</v>
      </c>
      <c r="AP793" s="51">
        <v>2.7645707887546771</v>
      </c>
      <c r="AQ793" s="51">
        <v>2.7549118294621797</v>
      </c>
      <c r="AR793" s="67">
        <v>0</v>
      </c>
      <c r="AS793" s="96"/>
      <c r="AT793" s="54">
        <v>3.2891726521181286</v>
      </c>
      <c r="AU793" s="54">
        <v>2.6959868096402837</v>
      </c>
      <c r="AV793" s="55">
        <v>3.2730392762970255</v>
      </c>
      <c r="AW793" s="55">
        <v>2.6959868096402837</v>
      </c>
      <c r="AX793" s="56">
        <v>-0.11082734788186155</v>
      </c>
      <c r="AY793" s="56">
        <v>0.14598680964029365</v>
      </c>
      <c r="AZ793" s="56">
        <v>3.5159461758432098E-2</v>
      </c>
      <c r="BA793" s="56">
        <v>-0.2568141575221552</v>
      </c>
      <c r="BB793" s="61">
        <v>-147</v>
      </c>
      <c r="BC793" s="57">
        <v>126</v>
      </c>
      <c r="BD793" s="57">
        <v>-100</v>
      </c>
      <c r="BE793" s="57">
        <v>-126</v>
      </c>
      <c r="BF793" s="95">
        <v>0.59548173462008858</v>
      </c>
      <c r="BG793" s="58">
        <v>0.44300004479822164</v>
      </c>
      <c r="BH793" s="58">
        <v>0.50033783856374481</v>
      </c>
      <c r="BI793" s="58">
        <v>0.55760018327506788</v>
      </c>
      <c r="BJ793" s="57">
        <v>-145</v>
      </c>
      <c r="BK793" s="57">
        <v>124</v>
      </c>
      <c r="BL793" s="57">
        <v>-101</v>
      </c>
      <c r="BM793" s="57">
        <v>-128</v>
      </c>
      <c r="BN793" s="58">
        <v>0.59222278908502912</v>
      </c>
      <c r="BO793" s="58">
        <v>0.44610017013604364</v>
      </c>
      <c r="BP793" s="58">
        <v>0.50372137439085707</v>
      </c>
      <c r="BQ793" s="58">
        <v>0.56049420052048116</v>
      </c>
      <c r="BR793" s="36">
        <v>2.65</v>
      </c>
      <c r="BS793" s="36">
        <v>3.4</v>
      </c>
      <c r="BT793" s="36">
        <v>0.38046000000000002</v>
      </c>
      <c r="BU793" s="36">
        <v>0.43242999999999998</v>
      </c>
      <c r="BV793" s="36">
        <v>0.48822426952084103</v>
      </c>
      <c r="BW793" s="36">
        <v>0.54671000000000003</v>
      </c>
    </row>
    <row r="794" spans="1:75" s="36" customFormat="1" ht="16.75" customHeight="1" x14ac:dyDescent="0.2">
      <c r="A794" s="36" t="s">
        <v>1084</v>
      </c>
      <c r="B794" s="36">
        <v>2025020363</v>
      </c>
      <c r="C794" s="35">
        <v>45987</v>
      </c>
      <c r="D794" s="45" t="s">
        <v>6</v>
      </c>
      <c r="E794" s="36" t="s">
        <v>43</v>
      </c>
      <c r="F794" s="45">
        <v>1</v>
      </c>
      <c r="G794" s="45">
        <v>1</v>
      </c>
      <c r="H794" s="36" t="s">
        <v>46</v>
      </c>
      <c r="I794" s="36" t="s">
        <v>413</v>
      </c>
      <c r="J794" s="46" t="s">
        <v>180</v>
      </c>
      <c r="K794" s="47">
        <v>3</v>
      </c>
      <c r="L794" s="48">
        <v>0.15</v>
      </c>
      <c r="M794" s="49">
        <v>0.1</v>
      </c>
      <c r="N794" s="36">
        <v>2.3999999999999901</v>
      </c>
      <c r="O794" s="36">
        <v>3.0999999999999899</v>
      </c>
      <c r="P794" s="70">
        <v>2.3999999999999901</v>
      </c>
      <c r="Q794" s="36">
        <v>3.0999999999999899</v>
      </c>
      <c r="R794" s="50">
        <v>2.7235973173176538</v>
      </c>
      <c r="S794" s="50">
        <v>3.0569641745685225</v>
      </c>
      <c r="T794" s="50">
        <v>2.7235973173176538</v>
      </c>
      <c r="U794" s="50">
        <v>3.0569641745685225</v>
      </c>
      <c r="V794" s="50">
        <v>0.95</v>
      </c>
      <c r="W794" s="50">
        <v>0.95302926576458757</v>
      </c>
      <c r="X794" s="50">
        <v>0.92940392551508577</v>
      </c>
      <c r="Y794" s="50">
        <v>0.98619197815747983</v>
      </c>
      <c r="Z794" s="50">
        <v>0.99</v>
      </c>
      <c r="AA794" s="51">
        <v>1</v>
      </c>
      <c r="AB794" s="51">
        <v>1</v>
      </c>
      <c r="AC794" s="51">
        <v>1</v>
      </c>
      <c r="AD794" s="51">
        <v>1</v>
      </c>
      <c r="AE794" s="51">
        <v>1</v>
      </c>
      <c r="AF794" s="51">
        <v>1</v>
      </c>
      <c r="AG794" s="52">
        <v>1</v>
      </c>
      <c r="AH794" s="52">
        <v>1</v>
      </c>
      <c r="AI794" s="53">
        <v>710</v>
      </c>
      <c r="AJ794" s="53">
        <v>668</v>
      </c>
      <c r="AK794" s="51">
        <v>2.67874985326806</v>
      </c>
      <c r="AL794" s="51">
        <v>2.6854769728754988</v>
      </c>
      <c r="AM794" s="51">
        <v>3.0279324689575842</v>
      </c>
      <c r="AN794" s="51">
        <v>3.0322872247992247</v>
      </c>
      <c r="AO794" s="51">
        <v>3.0434064682345721</v>
      </c>
      <c r="AP794" s="51">
        <v>3.0408546779228121</v>
      </c>
      <c r="AQ794" s="51">
        <v>2.9976531442680083</v>
      </c>
      <c r="AR794" s="67">
        <v>0</v>
      </c>
      <c r="AS794" s="96"/>
      <c r="AT794" s="54">
        <v>2.3529780308674071</v>
      </c>
      <c r="AU794" s="54">
        <v>3.0671804150619271</v>
      </c>
      <c r="AV794" s="55">
        <v>2.3529780308674071</v>
      </c>
      <c r="AW794" s="55">
        <v>3.0705595871411737</v>
      </c>
      <c r="AX794" s="56">
        <v>-4.7021969132583052E-2</v>
      </c>
      <c r="AY794" s="56">
        <v>-3.2819584938062807E-2</v>
      </c>
      <c r="AZ794" s="56">
        <v>-7.9841554070645859E-2</v>
      </c>
      <c r="BA794" s="56">
        <v>-1.4202384194520246E-2</v>
      </c>
      <c r="BB794" s="61">
        <v>163</v>
      </c>
      <c r="BC794" s="57">
        <v>116</v>
      </c>
      <c r="BD794" s="57">
        <v>153</v>
      </c>
      <c r="BE794" s="57">
        <v>185</v>
      </c>
      <c r="BF794" s="95">
        <v>0.38077148563957586</v>
      </c>
      <c r="BG794" s="58">
        <v>0.46251798764541208</v>
      </c>
      <c r="BH794" s="58">
        <v>0.39473981470247088</v>
      </c>
      <c r="BI794" s="58">
        <v>0.35053283811266145</v>
      </c>
      <c r="BJ794" s="57">
        <v>163</v>
      </c>
      <c r="BK794" s="57">
        <v>116</v>
      </c>
      <c r="BL794" s="57">
        <v>153</v>
      </c>
      <c r="BM794" s="57">
        <v>185</v>
      </c>
      <c r="BN794" s="58">
        <v>0.38014250826982537</v>
      </c>
      <c r="BO794" s="58">
        <v>0.46310342566157592</v>
      </c>
      <c r="BP794" s="58">
        <v>0.39538436732074489</v>
      </c>
      <c r="BQ794" s="58">
        <v>0.35109670023875639</v>
      </c>
      <c r="BR794" s="36">
        <v>2.65</v>
      </c>
      <c r="BS794" s="36">
        <v>3.45</v>
      </c>
      <c r="BT794" s="36">
        <v>0.37489</v>
      </c>
      <c r="BU794" s="36">
        <v>0.42453000000000002</v>
      </c>
      <c r="BV794" s="36">
        <v>0.48023755656108502</v>
      </c>
      <c r="BW794" s="36">
        <v>0.54052999999999995</v>
      </c>
    </row>
    <row r="795" spans="1:75" s="36" customFormat="1" ht="16.75" customHeight="1" x14ac:dyDescent="0.2">
      <c r="A795" s="36" t="s">
        <v>1085</v>
      </c>
      <c r="B795" s="36">
        <v>2025020363</v>
      </c>
      <c r="C795" s="35">
        <v>45987</v>
      </c>
      <c r="D795" s="45" t="s">
        <v>9</v>
      </c>
      <c r="E795" s="36" t="s">
        <v>10</v>
      </c>
      <c r="F795" s="45">
        <v>1</v>
      </c>
      <c r="G795" s="45">
        <v>1</v>
      </c>
      <c r="H795" s="36" t="s">
        <v>47</v>
      </c>
      <c r="I795" s="36" t="s">
        <v>340</v>
      </c>
      <c r="J795" s="46" t="s">
        <v>165</v>
      </c>
      <c r="K795" s="47">
        <v>3</v>
      </c>
      <c r="L795" s="48">
        <v>0.15</v>
      </c>
      <c r="M795" s="49">
        <v>0.1</v>
      </c>
      <c r="N795" s="36">
        <v>3.0999999999999899</v>
      </c>
      <c r="O795" s="36">
        <v>2.3999999999999901</v>
      </c>
      <c r="P795" s="70">
        <v>3.0999999999999899</v>
      </c>
      <c r="Q795" s="36">
        <v>2.3999999999999901</v>
      </c>
      <c r="R795" s="50">
        <v>2.9570732256492853</v>
      </c>
      <c r="S795" s="50">
        <v>2.8632407637846544</v>
      </c>
      <c r="T795" s="50">
        <v>2.9570732256492853</v>
      </c>
      <c r="U795" s="50">
        <v>2.8632407637846544</v>
      </c>
      <c r="V795" s="50">
        <v>1.048</v>
      </c>
      <c r="W795" s="50">
        <v>1.0491546019013618</v>
      </c>
      <c r="X795" s="50">
        <v>1.0093108229858614</v>
      </c>
      <c r="Y795" s="50">
        <v>0.89291661775602005</v>
      </c>
      <c r="Z795" s="50">
        <v>0.98499999999999999</v>
      </c>
      <c r="AA795" s="51">
        <v>0.99</v>
      </c>
      <c r="AB795" s="51">
        <v>1.01</v>
      </c>
      <c r="AC795" s="51">
        <v>1</v>
      </c>
      <c r="AD795" s="51">
        <v>1</v>
      </c>
      <c r="AE795" s="51">
        <v>1</v>
      </c>
      <c r="AF795" s="51">
        <v>1</v>
      </c>
      <c r="AG795" s="52">
        <v>1</v>
      </c>
      <c r="AH795" s="52">
        <v>1</v>
      </c>
      <c r="AI795" s="53">
        <v>714</v>
      </c>
      <c r="AJ795" s="53">
        <v>633</v>
      </c>
      <c r="AK795" s="51">
        <v>2.9585759344724396</v>
      </c>
      <c r="AL795" s="51">
        <v>2.9583505281489666</v>
      </c>
      <c r="AM795" s="51">
        <v>2.7882117765452574</v>
      </c>
      <c r="AN795" s="51">
        <v>2.799466124631167</v>
      </c>
      <c r="AO795" s="51">
        <v>2.7066012215258444</v>
      </c>
      <c r="AP795" s="51">
        <v>2.7236548611461506</v>
      </c>
      <c r="AQ795" s="51">
        <v>2.7463885998970787</v>
      </c>
      <c r="AR795" s="67">
        <v>0</v>
      </c>
      <c r="AS795" s="96"/>
      <c r="AT795" s="54">
        <v>3.0671804150619271</v>
      </c>
      <c r="AU795" s="54">
        <v>2.3529780308674071</v>
      </c>
      <c r="AV795" s="55">
        <v>3.0705595871411737</v>
      </c>
      <c r="AW795" s="55">
        <v>2.3529780308674071</v>
      </c>
      <c r="AX795" s="56">
        <v>-3.2819584938062807E-2</v>
      </c>
      <c r="AY795" s="56">
        <v>-4.7021969132583052E-2</v>
      </c>
      <c r="AZ795" s="56">
        <v>-7.9841554070645859E-2</v>
      </c>
      <c r="BA795" s="56">
        <v>1.4202384194520246E-2</v>
      </c>
      <c r="BB795" s="61">
        <v>-163</v>
      </c>
      <c r="BC795" s="57">
        <v>-116</v>
      </c>
      <c r="BD795" s="57">
        <v>-153</v>
      </c>
      <c r="BE795" s="57">
        <v>-185</v>
      </c>
      <c r="BF795" s="95">
        <v>0.61922851436042414</v>
      </c>
      <c r="BG795" s="58">
        <v>0.53748201235458792</v>
      </c>
      <c r="BH795" s="58">
        <v>0.60526018529752912</v>
      </c>
      <c r="BI795" s="58">
        <v>0.64946716188733855</v>
      </c>
      <c r="BJ795" s="57">
        <v>-163</v>
      </c>
      <c r="BK795" s="57">
        <v>-116</v>
      </c>
      <c r="BL795" s="57">
        <v>-153</v>
      </c>
      <c r="BM795" s="57">
        <v>-185</v>
      </c>
      <c r="BN795" s="58">
        <v>0.61985749173017468</v>
      </c>
      <c r="BO795" s="58">
        <v>0.53689657433842408</v>
      </c>
      <c r="BP795" s="58">
        <v>0.60461563267925511</v>
      </c>
      <c r="BQ795" s="58">
        <v>0.64890329976124361</v>
      </c>
      <c r="BR795" s="36">
        <v>2.65</v>
      </c>
      <c r="BS795" s="36">
        <v>3.5</v>
      </c>
      <c r="BT795" s="36">
        <v>0.36813000000000001</v>
      </c>
      <c r="BU795" s="36">
        <v>0.41768</v>
      </c>
      <c r="BV795" s="36">
        <v>0.47191214353504701</v>
      </c>
      <c r="BW795" s="36">
        <v>0.53259999999999996</v>
      </c>
    </row>
    <row r="796" spans="1:75" s="36" customFormat="1" ht="16.75" customHeight="1" x14ac:dyDescent="0.2">
      <c r="A796" s="36" t="s">
        <v>1086</v>
      </c>
      <c r="B796" s="36">
        <v>2025020364</v>
      </c>
      <c r="C796" s="35">
        <v>45987</v>
      </c>
      <c r="D796" s="45" t="s">
        <v>6</v>
      </c>
      <c r="E796" s="36" t="s">
        <v>12</v>
      </c>
      <c r="F796" s="45">
        <v>1</v>
      </c>
      <c r="G796" s="45">
        <v>1</v>
      </c>
      <c r="H796" s="36" t="s">
        <v>46</v>
      </c>
      <c r="I796" s="36" t="s">
        <v>419</v>
      </c>
      <c r="J796" s="46" t="s">
        <v>186</v>
      </c>
      <c r="K796" s="47">
        <v>3</v>
      </c>
      <c r="L796" s="48">
        <v>0.15</v>
      </c>
      <c r="M796" s="49">
        <v>0.1</v>
      </c>
      <c r="N796" s="36">
        <v>2.6499999999999901</v>
      </c>
      <c r="O796" s="36">
        <v>2.94999999999999</v>
      </c>
      <c r="P796" s="70">
        <v>2.6499999999999901</v>
      </c>
      <c r="Q796" s="36">
        <v>2.94999999999999</v>
      </c>
      <c r="R796" s="50">
        <v>2.7564180555342164</v>
      </c>
      <c r="S796" s="50">
        <v>2.9916021849524639</v>
      </c>
      <c r="T796" s="50">
        <v>2.7564180555342164</v>
      </c>
      <c r="U796" s="50">
        <v>2.9916021849524639</v>
      </c>
      <c r="V796" s="50">
        <v>0.95</v>
      </c>
      <c r="W796" s="50">
        <v>0.95302926576458757</v>
      </c>
      <c r="X796" s="50">
        <v>0.98889869348777504</v>
      </c>
      <c r="Y796" s="50">
        <v>0.9939652945859655</v>
      </c>
      <c r="Z796" s="50">
        <v>0.98499999999999999</v>
      </c>
      <c r="AA796" s="51">
        <v>1</v>
      </c>
      <c r="AB796" s="51">
        <v>1</v>
      </c>
      <c r="AC796" s="51">
        <v>1</v>
      </c>
      <c r="AD796" s="51">
        <v>1</v>
      </c>
      <c r="AE796" s="51">
        <v>1</v>
      </c>
      <c r="AF796" s="51">
        <v>1</v>
      </c>
      <c r="AG796" s="52">
        <v>1</v>
      </c>
      <c r="AH796" s="52">
        <v>1</v>
      </c>
      <c r="AI796" s="53">
        <v>712</v>
      </c>
      <c r="AJ796" s="53">
        <v>670</v>
      </c>
      <c r="AK796" s="51">
        <v>2.8303757176409579</v>
      </c>
      <c r="AL796" s="51">
        <v>2.8192820683249464</v>
      </c>
      <c r="AM796" s="51">
        <v>3.0490433619273527</v>
      </c>
      <c r="AN796" s="51">
        <v>3.0404271853811196</v>
      </c>
      <c r="AO796" s="51">
        <v>2.9776277934691251</v>
      </c>
      <c r="AP796" s="51">
        <v>2.9729928472754827</v>
      </c>
      <c r="AQ796" s="51">
        <v>3.0033077114984423</v>
      </c>
      <c r="AR796" s="67">
        <v>-0.05</v>
      </c>
      <c r="AS796" s="96"/>
      <c r="AT796" s="54">
        <v>2.6624531496384511</v>
      </c>
      <c r="AU796" s="54">
        <v>3.0533335506877375</v>
      </c>
      <c r="AV796" s="55">
        <v>2.712453149638451</v>
      </c>
      <c r="AW796" s="55">
        <v>3.0066423814396912</v>
      </c>
      <c r="AX796" s="56">
        <v>1.2453149638461003E-2</v>
      </c>
      <c r="AY796" s="56">
        <v>0.10333355068774752</v>
      </c>
      <c r="AZ796" s="56">
        <v>0.11578670032620852</v>
      </c>
      <c r="BA796" s="56">
        <v>-9.0880401049286519E-2</v>
      </c>
      <c r="BB796" s="61">
        <v>132</v>
      </c>
      <c r="BC796" s="57">
        <v>-106</v>
      </c>
      <c r="BD796" s="57">
        <v>121</v>
      </c>
      <c r="BE796" s="57">
        <v>150</v>
      </c>
      <c r="BF796" s="95">
        <v>0.43176699723513939</v>
      </c>
      <c r="BG796" s="58">
        <v>0.51403660784841665</v>
      </c>
      <c r="BH796" s="58">
        <v>0.45166649957369365</v>
      </c>
      <c r="BI796" s="58">
        <v>0.40029535688269635</v>
      </c>
      <c r="BJ796" s="57">
        <v>124</v>
      </c>
      <c r="BK796" s="57">
        <v>-107</v>
      </c>
      <c r="BL796" s="57">
        <v>120</v>
      </c>
      <c r="BM796" s="57">
        <v>149</v>
      </c>
      <c r="BN796" s="58">
        <v>0.44741402478733605</v>
      </c>
      <c r="BO796" s="58">
        <v>0.51654023454785247</v>
      </c>
      <c r="BP796" s="58">
        <v>0.45422865109267396</v>
      </c>
      <c r="BQ796" s="58">
        <v>0.40237461948940545</v>
      </c>
      <c r="BR796" s="36">
        <v>2.65</v>
      </c>
      <c r="BS796" s="36">
        <v>3.55</v>
      </c>
      <c r="BT796" s="36">
        <v>0.35969000000000001</v>
      </c>
      <c r="BU796" s="36">
        <v>0.41023999999999999</v>
      </c>
      <c r="BV796" s="36">
        <v>0.46369996948152498</v>
      </c>
      <c r="BW796" s="36">
        <v>0.52553000000000005</v>
      </c>
    </row>
    <row r="797" spans="1:75" s="36" customFormat="1" ht="16.75" customHeight="1" x14ac:dyDescent="0.2">
      <c r="A797" s="36" t="s">
        <v>1087</v>
      </c>
      <c r="B797" s="36">
        <v>2025020364</v>
      </c>
      <c r="C797" s="35">
        <v>45987</v>
      </c>
      <c r="D797" s="45" t="s">
        <v>9</v>
      </c>
      <c r="E797" s="36" t="s">
        <v>4</v>
      </c>
      <c r="F797" s="45">
        <v>1</v>
      </c>
      <c r="G797" s="45">
        <v>1</v>
      </c>
      <c r="H797" s="36" t="s">
        <v>47</v>
      </c>
      <c r="I797" s="36" t="s">
        <v>330</v>
      </c>
      <c r="J797" s="46" t="s">
        <v>173</v>
      </c>
      <c r="K797" s="47">
        <v>3</v>
      </c>
      <c r="L797" s="48">
        <v>0.15</v>
      </c>
      <c r="M797" s="49">
        <v>0.1</v>
      </c>
      <c r="N797" s="36">
        <v>2.94999999999999</v>
      </c>
      <c r="O797" s="36">
        <v>2.6499999999999901</v>
      </c>
      <c r="P797" s="70">
        <v>2.94999999999999</v>
      </c>
      <c r="Q797" s="36">
        <v>2.6499999999999901</v>
      </c>
      <c r="R797" s="50">
        <v>2.8086909154652062</v>
      </c>
      <c r="S797" s="50">
        <v>2.9180681336434944</v>
      </c>
      <c r="T797" s="50">
        <v>2.8086909154652062</v>
      </c>
      <c r="U797" s="50">
        <v>2.9180681336434944</v>
      </c>
      <c r="V797" s="50">
        <v>1.048</v>
      </c>
      <c r="W797" s="50">
        <v>1.0491546019013618</v>
      </c>
      <c r="X797" s="50">
        <v>1.0163477873091176</v>
      </c>
      <c r="Y797" s="50">
        <v>0.94345857254698595</v>
      </c>
      <c r="Z797" s="50">
        <v>1.01</v>
      </c>
      <c r="AA797" s="51">
        <v>0.96</v>
      </c>
      <c r="AB797" s="51">
        <v>1.01</v>
      </c>
      <c r="AC797" s="51">
        <v>1</v>
      </c>
      <c r="AD797" s="51">
        <v>1</v>
      </c>
      <c r="AE797" s="51">
        <v>1</v>
      </c>
      <c r="AF797" s="51">
        <v>1</v>
      </c>
      <c r="AG797" s="52">
        <v>1</v>
      </c>
      <c r="AH797" s="52">
        <v>1</v>
      </c>
      <c r="AI797" s="53">
        <v>709</v>
      </c>
      <c r="AJ797" s="53">
        <v>667</v>
      </c>
      <c r="AK797" s="51">
        <v>2.9818958837578964</v>
      </c>
      <c r="AL797" s="51">
        <v>2.9559151385139928</v>
      </c>
      <c r="AM797" s="51">
        <v>2.9666960804633251</v>
      </c>
      <c r="AN797" s="51">
        <v>2.9594018884403503</v>
      </c>
      <c r="AO797" s="51">
        <v>2.9028499319918235</v>
      </c>
      <c r="AP797" s="51">
        <v>2.9095097644400392</v>
      </c>
      <c r="AQ797" s="51">
        <v>2.9963630412679585</v>
      </c>
      <c r="AR797" s="67">
        <v>0.05</v>
      </c>
      <c r="AS797" s="96"/>
      <c r="AT797" s="54">
        <v>3.0533335506877375</v>
      </c>
      <c r="AU797" s="54">
        <v>2.6624531496384511</v>
      </c>
      <c r="AV797" s="55">
        <v>3.0066423814396912</v>
      </c>
      <c r="AW797" s="55">
        <v>2.712453149638451</v>
      </c>
      <c r="AX797" s="56">
        <v>0.10333355068774752</v>
      </c>
      <c r="AY797" s="56">
        <v>1.2453149638461003E-2</v>
      </c>
      <c r="AZ797" s="56">
        <v>0.11578670032620852</v>
      </c>
      <c r="BA797" s="56">
        <v>9.0880401049286519E-2</v>
      </c>
      <c r="BB797" s="61">
        <v>-132</v>
      </c>
      <c r="BC797" s="57">
        <v>106</v>
      </c>
      <c r="BD797" s="57">
        <v>-121</v>
      </c>
      <c r="BE797" s="57">
        <v>-150</v>
      </c>
      <c r="BF797" s="95">
        <v>0.56823300276486055</v>
      </c>
      <c r="BG797" s="58">
        <v>0.48596339215158335</v>
      </c>
      <c r="BH797" s="58">
        <v>0.54833350042630635</v>
      </c>
      <c r="BI797" s="58">
        <v>0.59970464311730365</v>
      </c>
      <c r="BJ797" s="57">
        <v>-124</v>
      </c>
      <c r="BK797" s="57">
        <v>107</v>
      </c>
      <c r="BL797" s="57">
        <v>-120</v>
      </c>
      <c r="BM797" s="57">
        <v>-149</v>
      </c>
      <c r="BN797" s="58">
        <v>0.55258597521266395</v>
      </c>
      <c r="BO797" s="58">
        <v>0.48345976545214747</v>
      </c>
      <c r="BP797" s="58">
        <v>0.54577134890732604</v>
      </c>
      <c r="BQ797" s="58">
        <v>0.59762538051059455</v>
      </c>
      <c r="BR797" s="36">
        <v>2.65</v>
      </c>
      <c r="BS797" s="36">
        <v>3.6</v>
      </c>
      <c r="BT797" s="36">
        <v>0.35369</v>
      </c>
      <c r="BU797" s="36">
        <v>0.39953</v>
      </c>
      <c r="BV797" s="36">
        <v>0.45136472502146502</v>
      </c>
      <c r="BW797" s="36">
        <v>0.51436999999999999</v>
      </c>
    </row>
    <row r="798" spans="1:75" s="36" customFormat="1" ht="16.75" customHeight="1" x14ac:dyDescent="0.2">
      <c r="A798" s="36" t="s">
        <v>1088</v>
      </c>
      <c r="B798" s="36">
        <v>2025020369</v>
      </c>
      <c r="C798" s="35">
        <v>45987</v>
      </c>
      <c r="D798" s="45" t="s">
        <v>6</v>
      </c>
      <c r="E798" s="36" t="s">
        <v>18</v>
      </c>
      <c r="F798" s="45">
        <v>2</v>
      </c>
      <c r="G798" s="45">
        <v>1</v>
      </c>
      <c r="H798" s="36" t="s">
        <v>44</v>
      </c>
      <c r="I798" s="36" t="s">
        <v>931</v>
      </c>
      <c r="J798" s="46" t="s">
        <v>190</v>
      </c>
      <c r="K798" s="47">
        <v>3</v>
      </c>
      <c r="L798" s="48">
        <v>0.15</v>
      </c>
      <c r="M798" s="49">
        <v>0.1</v>
      </c>
      <c r="N798" s="36">
        <v>3.1499999999999901</v>
      </c>
      <c r="O798" s="36">
        <v>3.1499999999999901</v>
      </c>
      <c r="P798" s="70">
        <v>3.1499999999999901</v>
      </c>
      <c r="Q798" s="36">
        <v>3.1499999999999901</v>
      </c>
      <c r="R798" s="50">
        <v>3.0160826934530296</v>
      </c>
      <c r="S798" s="50">
        <v>3.1214096017037325</v>
      </c>
      <c r="T798" s="50">
        <v>3.0160826934530296</v>
      </c>
      <c r="U798" s="50">
        <v>3.1214096017037325</v>
      </c>
      <c r="V798" s="50">
        <v>0.96</v>
      </c>
      <c r="W798" s="50">
        <v>0.96305398776725637</v>
      </c>
      <c r="X798" s="50">
        <v>1.0845762920759761</v>
      </c>
      <c r="Y798" s="50">
        <v>1.017361717530034</v>
      </c>
      <c r="Z798" s="50">
        <v>0.99</v>
      </c>
      <c r="AA798" s="51">
        <v>0.99</v>
      </c>
      <c r="AB798" s="51">
        <v>1.0149999999999999</v>
      </c>
      <c r="AC798" s="51">
        <v>1</v>
      </c>
      <c r="AD798" s="51">
        <v>1</v>
      </c>
      <c r="AE798" s="51">
        <v>1</v>
      </c>
      <c r="AF798" s="51">
        <v>1</v>
      </c>
      <c r="AG798" s="52">
        <v>1</v>
      </c>
      <c r="AH798" s="52">
        <v>1</v>
      </c>
      <c r="AI798" s="53">
        <v>684</v>
      </c>
      <c r="AJ798" s="53">
        <v>642</v>
      </c>
      <c r="AK798" s="51">
        <v>2.92</v>
      </c>
      <c r="AL798" s="51">
        <v>2.91</v>
      </c>
      <c r="AM798" s="51">
        <v>3.2079471248953553</v>
      </c>
      <c r="AN798" s="51">
        <v>3.18</v>
      </c>
      <c r="AO798" s="51">
        <v>3.1085225542327661</v>
      </c>
      <c r="AP798" s="51">
        <v>3.1057734969508557</v>
      </c>
      <c r="AQ798" s="51">
        <v>3.1758676536464017</v>
      </c>
      <c r="AR798" s="67">
        <v>0</v>
      </c>
      <c r="AS798" s="96"/>
      <c r="AT798" s="54">
        <v>3.0095804311859693</v>
      </c>
      <c r="AU798" s="54">
        <v>3.2924251748133351</v>
      </c>
      <c r="AV798" s="55">
        <v>3.0095804311859693</v>
      </c>
      <c r="AW798" s="55">
        <v>3.2858901117858301</v>
      </c>
      <c r="AX798" s="56">
        <v>-0.14041956881402085</v>
      </c>
      <c r="AY798" s="56">
        <v>0.14242517481334493</v>
      </c>
      <c r="AZ798" s="56">
        <v>2.0056059993240893E-3</v>
      </c>
      <c r="BA798" s="56">
        <v>-0.28284474362736578</v>
      </c>
      <c r="BB798" s="61">
        <v>122</v>
      </c>
      <c r="BC798" s="57">
        <v>-155</v>
      </c>
      <c r="BD798" s="57">
        <v>-127</v>
      </c>
      <c r="BE798" s="57">
        <v>101</v>
      </c>
      <c r="BF798" s="95">
        <v>0.45103884222112245</v>
      </c>
      <c r="BG798" s="58">
        <v>0.60814684619749382</v>
      </c>
      <c r="BH798" s="58">
        <v>0.55891616261811827</v>
      </c>
      <c r="BI798" s="58">
        <v>0.496530974136004</v>
      </c>
      <c r="BJ798" s="57">
        <v>121</v>
      </c>
      <c r="BK798" s="57">
        <v>-155</v>
      </c>
      <c r="BL798" s="57">
        <v>-126</v>
      </c>
      <c r="BM798" s="57">
        <v>102</v>
      </c>
      <c r="BN798" s="58">
        <v>0.45220755282178315</v>
      </c>
      <c r="BO798" s="58">
        <v>0.60745674709644237</v>
      </c>
      <c r="BP798" s="58">
        <v>0.55810405847939448</v>
      </c>
      <c r="BQ798" s="58">
        <v>0.49577132739867014</v>
      </c>
      <c r="BR798" s="36">
        <v>2.65</v>
      </c>
      <c r="BS798" s="36">
        <v>3.65</v>
      </c>
      <c r="BT798" s="36">
        <v>0.34600999999999998</v>
      </c>
      <c r="BU798" s="36">
        <v>0.39083000000000001</v>
      </c>
      <c r="BV798" s="36">
        <v>0.44150107881567502</v>
      </c>
      <c r="BW798" s="36">
        <v>0.50560000000000005</v>
      </c>
    </row>
    <row r="799" spans="1:75" s="36" customFormat="1" ht="16.75" customHeight="1" x14ac:dyDescent="0.2">
      <c r="A799" s="36" t="s">
        <v>1089</v>
      </c>
      <c r="B799" s="36">
        <v>2025020369</v>
      </c>
      <c r="C799" s="35">
        <v>45987</v>
      </c>
      <c r="D799" s="45" t="s">
        <v>9</v>
      </c>
      <c r="E799" s="36" t="s">
        <v>32</v>
      </c>
      <c r="F799" s="45">
        <v>1</v>
      </c>
      <c r="G799" s="45">
        <v>2</v>
      </c>
      <c r="H799" s="36" t="s">
        <v>45</v>
      </c>
      <c r="I799" s="36" t="s">
        <v>417</v>
      </c>
      <c r="J799" s="46" t="s">
        <v>227</v>
      </c>
      <c r="K799" s="47">
        <v>3</v>
      </c>
      <c r="L799" s="48">
        <v>0.15</v>
      </c>
      <c r="M799" s="49">
        <v>0.1</v>
      </c>
      <c r="N799" s="36">
        <v>3.1499999999999901</v>
      </c>
      <c r="O799" s="36">
        <v>3.1499999999999901</v>
      </c>
      <c r="P799" s="70">
        <v>3.1499999999999901</v>
      </c>
      <c r="Q799" s="36">
        <v>3.1499999999999901</v>
      </c>
      <c r="R799" s="50">
        <v>2.8380882702954064</v>
      </c>
      <c r="S799" s="50">
        <v>3.4286877356812031</v>
      </c>
      <c r="T799" s="50">
        <v>2.8380882702954064</v>
      </c>
      <c r="U799" s="50">
        <v>3.4286877356812031</v>
      </c>
      <c r="V799" s="50">
        <v>1.0349999999999999</v>
      </c>
      <c r="W799" s="50">
        <v>1.0329456510400874</v>
      </c>
      <c r="X799" s="50">
        <v>1.0693157082984517</v>
      </c>
      <c r="Y799" s="50">
        <v>0.97333333333333327</v>
      </c>
      <c r="Z799" s="50">
        <v>0.99</v>
      </c>
      <c r="AA799" s="51">
        <v>0.97</v>
      </c>
      <c r="AB799" s="51">
        <v>1.01</v>
      </c>
      <c r="AC799" s="51">
        <v>1</v>
      </c>
      <c r="AD799" s="51">
        <v>1</v>
      </c>
      <c r="AE799" s="51">
        <v>1</v>
      </c>
      <c r="AF799" s="51">
        <v>1</v>
      </c>
      <c r="AG799" s="52">
        <v>1</v>
      </c>
      <c r="AH799" s="52">
        <v>1</v>
      </c>
      <c r="AI799" s="53">
        <v>706</v>
      </c>
      <c r="AJ799" s="53">
        <v>628</v>
      </c>
      <c r="AK799" s="51">
        <v>3.0520851525901018</v>
      </c>
      <c r="AL799" s="51">
        <v>3.03</v>
      </c>
      <c r="AM799" s="51">
        <v>3.2537288762279282</v>
      </c>
      <c r="AN799" s="51">
        <v>3.27</v>
      </c>
      <c r="AO799" s="51">
        <v>3.2291445282357096</v>
      </c>
      <c r="AP799" s="51">
        <v>3.2539329777490114</v>
      </c>
      <c r="AQ799" s="51">
        <v>3.2211915874656487</v>
      </c>
      <c r="AR799" s="67">
        <v>0</v>
      </c>
      <c r="AS799" s="96"/>
      <c r="AT799" s="54">
        <v>3.2924251748133351</v>
      </c>
      <c r="AU799" s="54">
        <v>3.0095804311859693</v>
      </c>
      <c r="AV799" s="55">
        <v>3.2858901117858301</v>
      </c>
      <c r="AW799" s="55">
        <v>3.0095804311859693</v>
      </c>
      <c r="AX799" s="56">
        <v>0.14242517481334493</v>
      </c>
      <c r="AY799" s="56">
        <v>-0.14041956881402085</v>
      </c>
      <c r="AZ799" s="56">
        <v>2.0056059993240893E-3</v>
      </c>
      <c r="BA799" s="56">
        <v>0.28284474362736578</v>
      </c>
      <c r="BB799" s="61">
        <v>-122</v>
      </c>
      <c r="BC799" s="57">
        <v>155</v>
      </c>
      <c r="BD799" s="57">
        <v>127</v>
      </c>
      <c r="BE799" s="57">
        <v>-101</v>
      </c>
      <c r="BF799" s="95">
        <v>0.54896115777887755</v>
      </c>
      <c r="BG799" s="58">
        <v>0.39185315380250618</v>
      </c>
      <c r="BH799" s="58">
        <v>0.44108383738188178</v>
      </c>
      <c r="BI799" s="58">
        <v>0.503469025863996</v>
      </c>
      <c r="BJ799" s="57">
        <v>-121</v>
      </c>
      <c r="BK799" s="57">
        <v>155</v>
      </c>
      <c r="BL799" s="57">
        <v>126</v>
      </c>
      <c r="BM799" s="57">
        <v>-102</v>
      </c>
      <c r="BN799" s="58">
        <v>0.54779244717821685</v>
      </c>
      <c r="BO799" s="58">
        <v>0.39254325290355763</v>
      </c>
      <c r="BP799" s="58">
        <v>0.44189594152060552</v>
      </c>
      <c r="BQ799" s="58">
        <v>0.50422867260132986</v>
      </c>
      <c r="BR799" s="36">
        <v>2.65</v>
      </c>
      <c r="BS799" s="36">
        <v>3.7</v>
      </c>
      <c r="BT799" s="36">
        <v>0.33927000000000002</v>
      </c>
      <c r="BU799" s="36">
        <v>0.38661000000000001</v>
      </c>
      <c r="BV799" s="36">
        <v>0.43683264974068597</v>
      </c>
      <c r="BW799" s="36">
        <v>0.50158000000000003</v>
      </c>
    </row>
    <row r="800" spans="1:75" s="36" customFormat="1" ht="16.75" customHeight="1" x14ac:dyDescent="0.2">
      <c r="A800" s="36" t="s">
        <v>1090</v>
      </c>
      <c r="B800" s="36">
        <v>2025020367</v>
      </c>
      <c r="C800" s="35">
        <v>45987</v>
      </c>
      <c r="D800" s="45" t="s">
        <v>6</v>
      </c>
      <c r="E800" s="36" t="s">
        <v>16</v>
      </c>
      <c r="F800" s="45">
        <v>2</v>
      </c>
      <c r="G800" s="45">
        <v>1</v>
      </c>
      <c r="H800" s="36" t="s">
        <v>44</v>
      </c>
      <c r="I800" s="36" t="s">
        <v>406</v>
      </c>
      <c r="J800" s="46" t="s">
        <v>200</v>
      </c>
      <c r="K800" s="47">
        <v>3</v>
      </c>
      <c r="L800" s="48">
        <v>0.15</v>
      </c>
      <c r="M800" s="49">
        <v>0.1</v>
      </c>
      <c r="N800" s="36">
        <v>2.8499999999999899</v>
      </c>
      <c r="O800" s="36">
        <v>3.2499999999999898</v>
      </c>
      <c r="P800" s="70">
        <v>2.8499999999999899</v>
      </c>
      <c r="Q800" s="36">
        <v>3.2499999999999898</v>
      </c>
      <c r="R800" s="50">
        <v>2.8982941370974724</v>
      </c>
      <c r="S800" s="50">
        <v>3.0335390891585505</v>
      </c>
      <c r="T800" s="50">
        <v>2.8982941370974724</v>
      </c>
      <c r="U800" s="50">
        <v>3.0335390891585505</v>
      </c>
      <c r="V800" s="50">
        <v>0.96</v>
      </c>
      <c r="W800" s="50">
        <v>0.96305398776725637</v>
      </c>
      <c r="X800" s="50">
        <v>0.9767648985964289</v>
      </c>
      <c r="Y800" s="50">
        <v>0.99777312104896454</v>
      </c>
      <c r="Z800" s="50">
        <v>1.05</v>
      </c>
      <c r="AA800" s="51">
        <v>1</v>
      </c>
      <c r="AB800" s="51">
        <v>1</v>
      </c>
      <c r="AC800" s="51">
        <v>1</v>
      </c>
      <c r="AD800" s="51">
        <v>1</v>
      </c>
      <c r="AE800" s="51">
        <v>1</v>
      </c>
      <c r="AF800" s="51">
        <v>1</v>
      </c>
      <c r="AG800" s="52">
        <v>1</v>
      </c>
      <c r="AH800" s="52">
        <v>1</v>
      </c>
      <c r="AI800" s="53">
        <v>697</v>
      </c>
      <c r="AJ800" s="53">
        <v>655</v>
      </c>
      <c r="AK800" s="51">
        <v>2.97</v>
      </c>
      <c r="AL800" s="51">
        <v>2.95</v>
      </c>
      <c r="AM800" s="51">
        <v>2.9077406141301547</v>
      </c>
      <c r="AN800" s="51">
        <v>2.94</v>
      </c>
      <c r="AO800" s="51">
        <v>3.0714157624458291</v>
      </c>
      <c r="AP800" s="51">
        <v>3.0884858046214263</v>
      </c>
      <c r="AQ800" s="51">
        <v>3.0531276448366627</v>
      </c>
      <c r="AR800" s="67">
        <v>0</v>
      </c>
      <c r="AS800" s="96"/>
      <c r="AT800" s="54">
        <v>2.9112496556552609</v>
      </c>
      <c r="AU800" s="54">
        <v>3.1214207015835873</v>
      </c>
      <c r="AV800" s="55">
        <v>2.9112496556552609</v>
      </c>
      <c r="AW800" s="55">
        <v>3.1152250616108845</v>
      </c>
      <c r="AX800" s="56">
        <v>6.1249655655271074E-2</v>
      </c>
      <c r="AY800" s="56">
        <v>-0.12857929841640248</v>
      </c>
      <c r="AZ800" s="56">
        <v>-6.7329642761131403E-2</v>
      </c>
      <c r="BA800" s="56">
        <v>0.18982895407167355</v>
      </c>
      <c r="BB800" s="61">
        <v>117</v>
      </c>
      <c r="BC800" s="57">
        <v>-131</v>
      </c>
      <c r="BD800" s="57">
        <v>-104</v>
      </c>
      <c r="BE800" s="57">
        <v>121</v>
      </c>
      <c r="BF800" s="95">
        <v>0.46184438648486981</v>
      </c>
      <c r="BG800" s="58">
        <v>0.56682379310212405</v>
      </c>
      <c r="BH800" s="58">
        <v>0.51094307253035831</v>
      </c>
      <c r="BI800" s="58">
        <v>0.45257344508822883</v>
      </c>
      <c r="BJ800" s="57">
        <v>116</v>
      </c>
      <c r="BK800" s="57">
        <v>-130</v>
      </c>
      <c r="BL800" s="57">
        <v>-104</v>
      </c>
      <c r="BM800" s="57">
        <v>121</v>
      </c>
      <c r="BN800" s="58">
        <v>0.46241832178691339</v>
      </c>
      <c r="BO800" s="58">
        <v>0.56602316703091637</v>
      </c>
      <c r="BP800" s="58">
        <v>0.50994131411254662</v>
      </c>
      <c r="BQ800" s="58">
        <v>0.45159568346849566</v>
      </c>
      <c r="BR800" s="36">
        <v>2.65</v>
      </c>
      <c r="BS800" s="36">
        <v>3.75</v>
      </c>
      <c r="BT800" s="36">
        <v>0.33321000000000001</v>
      </c>
      <c r="BU800" s="36">
        <v>0.37574999999999997</v>
      </c>
      <c r="BV800" s="36">
        <v>0.42526341998936101</v>
      </c>
      <c r="BW800" s="36">
        <v>0.49218000000000001</v>
      </c>
    </row>
    <row r="801" spans="1:75" s="36" customFormat="1" ht="16.75" customHeight="1" x14ac:dyDescent="0.2">
      <c r="A801" s="36" t="s">
        <v>1091</v>
      </c>
      <c r="B801" s="36">
        <v>2025020367</v>
      </c>
      <c r="C801" s="35">
        <v>45987</v>
      </c>
      <c r="D801" s="45" t="s">
        <v>9</v>
      </c>
      <c r="E801" s="36" t="s">
        <v>49</v>
      </c>
      <c r="F801" s="45">
        <v>1</v>
      </c>
      <c r="G801" s="45">
        <v>2</v>
      </c>
      <c r="H801" s="36" t="s">
        <v>45</v>
      </c>
      <c r="I801" s="36" t="s">
        <v>378</v>
      </c>
      <c r="J801" s="46" t="s">
        <v>198</v>
      </c>
      <c r="K801" s="47">
        <v>3</v>
      </c>
      <c r="L801" s="48">
        <v>0.15</v>
      </c>
      <c r="M801" s="49">
        <v>0.1</v>
      </c>
      <c r="N801" s="36">
        <v>3.2499999999999898</v>
      </c>
      <c r="O801" s="36">
        <v>2.8499999999999899</v>
      </c>
      <c r="P801" s="70">
        <v>3.2499999999999898</v>
      </c>
      <c r="Q801" s="36">
        <v>2.8499999999999899</v>
      </c>
      <c r="R801" s="50">
        <v>3.0915920552927569</v>
      </c>
      <c r="S801" s="50">
        <v>2.8881429279938216</v>
      </c>
      <c r="T801" s="50">
        <v>3.0915920552927569</v>
      </c>
      <c r="U801" s="50">
        <v>2.8881429279938216</v>
      </c>
      <c r="V801" s="50">
        <v>1.0349999999999999</v>
      </c>
      <c r="W801" s="50">
        <v>1.0329456510400874</v>
      </c>
      <c r="X801" s="50">
        <v>0.96924687137671828</v>
      </c>
      <c r="Y801" s="50">
        <v>0.9900000000000001</v>
      </c>
      <c r="Z801" s="50">
        <v>1.0349999999999999</v>
      </c>
      <c r="AA801" s="51">
        <v>0.99</v>
      </c>
      <c r="AB801" s="51">
        <v>1.01</v>
      </c>
      <c r="AC801" s="51">
        <v>1</v>
      </c>
      <c r="AD801" s="51">
        <v>1</v>
      </c>
      <c r="AE801" s="51">
        <v>1</v>
      </c>
      <c r="AF801" s="51">
        <v>1</v>
      </c>
      <c r="AG801" s="52">
        <v>1</v>
      </c>
      <c r="AH801" s="52">
        <v>1</v>
      </c>
      <c r="AI801" s="53">
        <v>707</v>
      </c>
      <c r="AJ801" s="53">
        <v>604</v>
      </c>
      <c r="AK801" s="51">
        <v>2.9933193631468935</v>
      </c>
      <c r="AL801" s="51">
        <v>3.0080602669687728</v>
      </c>
      <c r="AM801" s="51">
        <v>2.9302946957892866</v>
      </c>
      <c r="AN801" s="51">
        <v>2.9239719306199667</v>
      </c>
      <c r="AO801" s="51">
        <v>2.9824069282946155</v>
      </c>
      <c r="AP801" s="51">
        <v>2.9834300786214643</v>
      </c>
      <c r="AQ801" s="51">
        <v>3.0328550101419114</v>
      </c>
      <c r="AR801" s="67">
        <v>0</v>
      </c>
      <c r="AS801" s="96"/>
      <c r="AT801" s="54">
        <v>3.1214207015835873</v>
      </c>
      <c r="AU801" s="54">
        <v>2.9112496556552609</v>
      </c>
      <c r="AV801" s="55">
        <v>3.1152250616108845</v>
      </c>
      <c r="AW801" s="55">
        <v>2.9112496556552609</v>
      </c>
      <c r="AX801" s="56">
        <v>-0.12857929841640248</v>
      </c>
      <c r="AY801" s="56">
        <v>6.1249655655271074E-2</v>
      </c>
      <c r="AZ801" s="56">
        <v>-6.7329642761131403E-2</v>
      </c>
      <c r="BA801" s="56">
        <v>-0.18982895407167355</v>
      </c>
      <c r="BB801" s="61">
        <v>-117</v>
      </c>
      <c r="BC801" s="57">
        <v>131</v>
      </c>
      <c r="BD801" s="57">
        <v>104</v>
      </c>
      <c r="BE801" s="57">
        <v>-121</v>
      </c>
      <c r="BF801" s="95">
        <v>0.53815561351513019</v>
      </c>
      <c r="BG801" s="58">
        <v>0.43317620689787595</v>
      </c>
      <c r="BH801" s="58">
        <v>0.48905692746964169</v>
      </c>
      <c r="BI801" s="58">
        <v>0.54742655491177117</v>
      </c>
      <c r="BJ801" s="57">
        <v>-116</v>
      </c>
      <c r="BK801" s="57">
        <v>130</v>
      </c>
      <c r="BL801" s="57">
        <v>104</v>
      </c>
      <c r="BM801" s="57">
        <v>-121</v>
      </c>
      <c r="BN801" s="58">
        <v>0.53758167821308667</v>
      </c>
      <c r="BO801" s="58">
        <v>0.43397683296908357</v>
      </c>
      <c r="BP801" s="58">
        <v>0.49005868588745338</v>
      </c>
      <c r="BQ801" s="58">
        <v>0.54840431653150434</v>
      </c>
      <c r="BR801" s="36">
        <v>2.65</v>
      </c>
      <c r="BS801" s="36">
        <v>3.8</v>
      </c>
      <c r="BT801" s="36">
        <v>0.33040000000000003</v>
      </c>
      <c r="BU801" s="36">
        <v>0.37078</v>
      </c>
      <c r="BV801" s="36">
        <v>0.41871442768091</v>
      </c>
      <c r="BW801" s="36">
        <v>0.48526000000000002</v>
      </c>
    </row>
    <row r="802" spans="1:75" s="36" customFormat="1" ht="16.75" customHeight="1" x14ac:dyDescent="0.2">
      <c r="A802" s="36" t="s">
        <v>1092</v>
      </c>
      <c r="B802" s="36">
        <v>2025020370</v>
      </c>
      <c r="C802" s="35">
        <v>45987</v>
      </c>
      <c r="D802" s="45" t="s">
        <v>6</v>
      </c>
      <c r="E802" s="36" t="s">
        <v>33</v>
      </c>
      <c r="F802" s="45">
        <v>2</v>
      </c>
      <c r="G802" s="45">
        <v>2</v>
      </c>
      <c r="H802" s="36" t="s">
        <v>8</v>
      </c>
      <c r="I802" s="36" t="s">
        <v>356</v>
      </c>
      <c r="J802" s="46" t="s">
        <v>169</v>
      </c>
      <c r="K802" s="47">
        <v>3</v>
      </c>
      <c r="L802" s="48">
        <v>0.15</v>
      </c>
      <c r="M802" s="49">
        <v>0.1</v>
      </c>
      <c r="N802" s="36">
        <v>2.94999999999999</v>
      </c>
      <c r="O802" s="36">
        <v>2.69999999999999</v>
      </c>
      <c r="P802" s="70">
        <v>2.94999999999999</v>
      </c>
      <c r="Q802" s="36">
        <v>2.69999999999999</v>
      </c>
      <c r="R802" s="50">
        <v>2.802563399061635</v>
      </c>
      <c r="S802" s="50">
        <v>2.9518644324638834</v>
      </c>
      <c r="T802" s="50">
        <v>2.802563399061635</v>
      </c>
      <c r="U802" s="50">
        <v>2.9518644324638834</v>
      </c>
      <c r="V802" s="50">
        <v>0.96</v>
      </c>
      <c r="W802" s="50">
        <v>0.95702751457800772</v>
      </c>
      <c r="X802" s="50">
        <v>1.1399999999999999</v>
      </c>
      <c r="Y802" s="50">
        <v>0.89</v>
      </c>
      <c r="Z802" s="50">
        <v>1</v>
      </c>
      <c r="AA802" s="51">
        <v>0.99</v>
      </c>
      <c r="AB802" s="51">
        <v>1</v>
      </c>
      <c r="AC802" s="51">
        <v>1</v>
      </c>
      <c r="AD802" s="51">
        <v>1</v>
      </c>
      <c r="AE802" s="51">
        <v>1</v>
      </c>
      <c r="AF802" s="51">
        <v>1</v>
      </c>
      <c r="AG802" s="52">
        <v>1</v>
      </c>
      <c r="AH802" s="52">
        <v>1</v>
      </c>
      <c r="AI802" s="53">
        <v>696</v>
      </c>
      <c r="AJ802" s="53">
        <v>622</v>
      </c>
      <c r="AK802" s="51">
        <v>2.91</v>
      </c>
      <c r="AL802" s="51">
        <v>2.8938845098592454</v>
      </c>
      <c r="AM802" s="51">
        <v>3.05</v>
      </c>
      <c r="AN802" s="51">
        <v>3.0352796648695821</v>
      </c>
      <c r="AO802" s="51">
        <v>3.0124165541759114</v>
      </c>
      <c r="AP802" s="51">
        <v>3.003333735919107</v>
      </c>
      <c r="AQ802" s="51">
        <v>3.05</v>
      </c>
      <c r="AR802" s="67">
        <v>0.03</v>
      </c>
      <c r="AS802" s="96"/>
      <c r="AT802" s="54">
        <v>3.0718763950079992</v>
      </c>
      <c r="AU802" s="54">
        <v>2.7452030062500006</v>
      </c>
      <c r="AV802" s="55">
        <v>3.0418763950079994</v>
      </c>
      <c r="AW802" s="55">
        <v>2.7897622632778969</v>
      </c>
      <c r="AX802" s="56">
        <v>0.12187639500800929</v>
      </c>
      <c r="AY802" s="56">
        <v>4.5203006250010613E-2</v>
      </c>
      <c r="AZ802" s="56">
        <v>0.1670794012580199</v>
      </c>
      <c r="BA802" s="56">
        <v>7.6673388757998673E-2</v>
      </c>
      <c r="BB802" s="61">
        <v>-126</v>
      </c>
      <c r="BC802" s="57">
        <v>-114</v>
      </c>
      <c r="BD802" s="57">
        <v>112</v>
      </c>
      <c r="BE802" s="57">
        <v>139</v>
      </c>
      <c r="BF802" s="95">
        <v>0.55661282623558628</v>
      </c>
      <c r="BG802" s="58">
        <v>0.53217666592316659</v>
      </c>
      <c r="BH802" s="58">
        <v>0.47262428622034347</v>
      </c>
      <c r="BI802" s="58">
        <v>0.41926146545484166</v>
      </c>
      <c r="BJ802" s="57">
        <v>-120</v>
      </c>
      <c r="BK802" s="57">
        <v>-114</v>
      </c>
      <c r="BL802" s="57">
        <v>111</v>
      </c>
      <c r="BM802" s="57">
        <v>138</v>
      </c>
      <c r="BN802" s="58">
        <v>0.54505565250276811</v>
      </c>
      <c r="BO802" s="58">
        <v>0.5337959674898527</v>
      </c>
      <c r="BP802" s="58">
        <v>0.47433177549903527</v>
      </c>
      <c r="BQ802" s="58">
        <v>0.42067611137013894</v>
      </c>
      <c r="BR802" s="36">
        <v>2.65</v>
      </c>
      <c r="BS802" s="36">
        <v>3.85</v>
      </c>
      <c r="BT802" s="36">
        <v>0.32244</v>
      </c>
      <c r="BU802" s="36">
        <v>0.36625000000000002</v>
      </c>
      <c r="BV802" s="36">
        <v>0.41308099207109999</v>
      </c>
      <c r="BW802" s="36">
        <v>0.47961999999999999</v>
      </c>
    </row>
    <row r="803" spans="1:75" s="36" customFormat="1" ht="16.75" customHeight="1" x14ac:dyDescent="0.2">
      <c r="A803" s="36" t="s">
        <v>1093</v>
      </c>
      <c r="B803" s="36">
        <v>2025020370</v>
      </c>
      <c r="C803" s="35">
        <v>45987</v>
      </c>
      <c r="D803" s="45" t="s">
        <v>9</v>
      </c>
      <c r="E803" s="36" t="s">
        <v>14</v>
      </c>
      <c r="F803" s="45">
        <v>2</v>
      </c>
      <c r="G803" s="45">
        <v>2</v>
      </c>
      <c r="H803" s="36" t="s">
        <v>11</v>
      </c>
      <c r="I803" s="36" t="s">
        <v>328</v>
      </c>
      <c r="J803" s="46" t="s">
        <v>155</v>
      </c>
      <c r="K803" s="47">
        <v>3</v>
      </c>
      <c r="L803" s="48">
        <v>0.15</v>
      </c>
      <c r="M803" s="49">
        <v>0.1</v>
      </c>
      <c r="N803" s="36">
        <v>2.69999999999999</v>
      </c>
      <c r="O803" s="36">
        <v>2.94999999999999</v>
      </c>
      <c r="P803" s="70">
        <v>2.69999999999999</v>
      </c>
      <c r="Q803" s="36">
        <v>2.94999999999999</v>
      </c>
      <c r="R803" s="50">
        <v>2.5711707031164512</v>
      </c>
      <c r="S803" s="50">
        <v>3.3436393692647246</v>
      </c>
      <c r="T803" s="50">
        <v>2.5711707031164512</v>
      </c>
      <c r="U803" s="50">
        <v>3.3436393692647246</v>
      </c>
      <c r="V803" s="50">
        <v>1.0275000000000001</v>
      </c>
      <c r="W803" s="50">
        <v>1.0328904656929507</v>
      </c>
      <c r="X803" s="50">
        <v>1.0166666666666666</v>
      </c>
      <c r="Y803" s="50">
        <v>0.97000000000000008</v>
      </c>
      <c r="Z803" s="50">
        <v>0.96</v>
      </c>
      <c r="AA803" s="51">
        <v>0.995</v>
      </c>
      <c r="AB803" s="51">
        <v>1.0049999999999999</v>
      </c>
      <c r="AC803" s="51">
        <v>1</v>
      </c>
      <c r="AD803" s="51">
        <v>1</v>
      </c>
      <c r="AE803" s="51">
        <v>1</v>
      </c>
      <c r="AF803" s="51">
        <v>1</v>
      </c>
      <c r="AG803" s="52">
        <v>1</v>
      </c>
      <c r="AH803" s="52">
        <v>1</v>
      </c>
      <c r="AI803" s="53">
        <v>701</v>
      </c>
      <c r="AJ803" s="53">
        <v>659</v>
      </c>
      <c r="AK803" s="51">
        <v>2.67</v>
      </c>
      <c r="AL803" s="51">
        <v>2.68</v>
      </c>
      <c r="AM803" s="51">
        <v>3.42</v>
      </c>
      <c r="AN803" s="51">
        <v>3.4085459053897087</v>
      </c>
      <c r="AO803" s="51">
        <v>3.3925168012006974</v>
      </c>
      <c r="AP803" s="51">
        <v>3.3651233501947129</v>
      </c>
      <c r="AQ803" s="51">
        <v>3.2831999999999999</v>
      </c>
      <c r="AR803" s="67">
        <v>-0.03</v>
      </c>
      <c r="AS803" s="96"/>
      <c r="AT803" s="54">
        <v>2.7452030062500006</v>
      </c>
      <c r="AU803" s="54">
        <v>3.0718763950079992</v>
      </c>
      <c r="AV803" s="55">
        <v>2.7897622632778969</v>
      </c>
      <c r="AW803" s="55">
        <v>3.0418763950079994</v>
      </c>
      <c r="AX803" s="56">
        <v>4.5203006250010613E-2</v>
      </c>
      <c r="AY803" s="56">
        <v>0.12187639500800929</v>
      </c>
      <c r="AZ803" s="56">
        <v>0.1670794012580199</v>
      </c>
      <c r="BA803" s="56">
        <v>-7.6673388757998673E-2</v>
      </c>
      <c r="BB803" s="61">
        <v>126</v>
      </c>
      <c r="BC803" s="57">
        <v>114</v>
      </c>
      <c r="BD803" s="57">
        <v>-112</v>
      </c>
      <c r="BE803" s="57">
        <v>-139</v>
      </c>
      <c r="BF803" s="95">
        <v>0.44338717376441372</v>
      </c>
      <c r="BG803" s="58">
        <v>0.46782333407683341</v>
      </c>
      <c r="BH803" s="58">
        <v>0.52737571377965653</v>
      </c>
      <c r="BI803" s="58">
        <v>0.58073853454515834</v>
      </c>
      <c r="BJ803" s="57">
        <v>120</v>
      </c>
      <c r="BK803" s="57">
        <v>114</v>
      </c>
      <c r="BL803" s="57">
        <v>-111</v>
      </c>
      <c r="BM803" s="57">
        <v>-138</v>
      </c>
      <c r="BN803" s="58">
        <v>0.45494434749723189</v>
      </c>
      <c r="BO803" s="58">
        <v>0.46620403251014725</v>
      </c>
      <c r="BP803" s="58">
        <v>0.52566822450096473</v>
      </c>
      <c r="BQ803" s="58">
        <v>0.57932388862986106</v>
      </c>
      <c r="BR803" s="36">
        <v>2.65</v>
      </c>
      <c r="BS803" s="36">
        <v>3.9</v>
      </c>
      <c r="BT803" s="36">
        <v>0.31040000000000001</v>
      </c>
      <c r="BU803" s="36">
        <v>0.35531000000000001</v>
      </c>
      <c r="BV803" s="36">
        <v>0.40135777785308402</v>
      </c>
      <c r="BW803" s="36">
        <v>0.47004000000000001</v>
      </c>
    </row>
    <row r="804" spans="1:75" s="36" customFormat="1" ht="16.75" customHeight="1" x14ac:dyDescent="0.2">
      <c r="A804" s="36" t="s">
        <v>1094</v>
      </c>
      <c r="B804" s="36">
        <v>2025020371</v>
      </c>
      <c r="C804" s="35">
        <v>45987</v>
      </c>
      <c r="D804" s="45" t="s">
        <v>6</v>
      </c>
      <c r="E804" s="36" t="s">
        <v>40</v>
      </c>
      <c r="F804" s="45">
        <v>2</v>
      </c>
      <c r="G804" s="45">
        <v>2</v>
      </c>
      <c r="H804" s="36" t="s">
        <v>8</v>
      </c>
      <c r="I804" s="36" t="s">
        <v>368</v>
      </c>
      <c r="J804" s="46" t="s">
        <v>183</v>
      </c>
      <c r="K804" s="47">
        <v>3</v>
      </c>
      <c r="L804" s="48">
        <v>0.15</v>
      </c>
      <c r="M804" s="49">
        <v>0.1</v>
      </c>
      <c r="N804" s="36">
        <v>2.2000000000000002</v>
      </c>
      <c r="O804" s="36">
        <v>4.0499999999999901</v>
      </c>
      <c r="P804" s="70">
        <v>2.2000000000000002</v>
      </c>
      <c r="Q804" s="36">
        <v>4.0499999999999901</v>
      </c>
      <c r="R804" s="50">
        <v>2.5011255387551206</v>
      </c>
      <c r="S804" s="50">
        <v>3.434589540029676</v>
      </c>
      <c r="T804" s="50">
        <v>2.5011255387551206</v>
      </c>
      <c r="U804" s="50">
        <v>3.434589540029676</v>
      </c>
      <c r="V804" s="50">
        <v>0.96</v>
      </c>
      <c r="W804" s="50">
        <v>0.95702751457800772</v>
      </c>
      <c r="X804" s="50">
        <v>0.91</v>
      </c>
      <c r="Y804" s="50">
        <v>1.1766666666666665</v>
      </c>
      <c r="Z804" s="50">
        <v>0.98499999999999999</v>
      </c>
      <c r="AA804" s="51">
        <v>0.98499999999999999</v>
      </c>
      <c r="AB804" s="51">
        <v>1</v>
      </c>
      <c r="AC804" s="51">
        <v>1</v>
      </c>
      <c r="AD804" s="51">
        <v>1</v>
      </c>
      <c r="AE804" s="51">
        <v>1</v>
      </c>
      <c r="AF804" s="51">
        <v>1</v>
      </c>
      <c r="AG804" s="52">
        <v>1</v>
      </c>
      <c r="AH804" s="52">
        <v>1</v>
      </c>
      <c r="AI804" s="53">
        <v>703</v>
      </c>
      <c r="AJ804" s="53">
        <v>661</v>
      </c>
      <c r="AK804" s="51">
        <v>2.68</v>
      </c>
      <c r="AL804" s="51">
        <v>2.6531688308132679</v>
      </c>
      <c r="AM804" s="51">
        <v>3.42</v>
      </c>
      <c r="AN804" s="51">
        <v>3.4221884310044515</v>
      </c>
      <c r="AO804" s="51">
        <v>3.5199658594522947</v>
      </c>
      <c r="AP804" s="51">
        <v>3.4994315850738351</v>
      </c>
      <c r="AQ804" s="51">
        <v>3.3687</v>
      </c>
      <c r="AR804" s="67">
        <v>0</v>
      </c>
      <c r="AS804" s="96"/>
      <c r="AT804" s="54">
        <v>2.3291905728000004</v>
      </c>
      <c r="AU804" s="54">
        <v>4.0117498797374997</v>
      </c>
      <c r="AV804" s="55">
        <v>2.3291905728000004</v>
      </c>
      <c r="AW804" s="55">
        <v>4.0327963031880332</v>
      </c>
      <c r="AX804" s="56">
        <v>0.12919057280000024</v>
      </c>
      <c r="AY804" s="56">
        <v>-3.8250120262490306E-2</v>
      </c>
      <c r="AZ804" s="56">
        <v>9.094045253750993E-2</v>
      </c>
      <c r="BA804" s="56">
        <v>0.16744069306249054</v>
      </c>
      <c r="BB804" s="61">
        <v>288</v>
      </c>
      <c r="BC804" s="57">
        <v>-159</v>
      </c>
      <c r="BD804" s="57">
        <v>-127</v>
      </c>
      <c r="BE804" s="57">
        <v>103</v>
      </c>
      <c r="BF804" s="95">
        <v>0.25792959634328455</v>
      </c>
      <c r="BG804" s="58">
        <v>0.61324996076189886</v>
      </c>
      <c r="BH804" s="58">
        <v>0.56028615053279462</v>
      </c>
      <c r="BI804" s="58">
        <v>0.49279727504157489</v>
      </c>
      <c r="BJ804" s="57">
        <v>291</v>
      </c>
      <c r="BK804" s="57">
        <v>-160</v>
      </c>
      <c r="BL804" s="57">
        <v>-129</v>
      </c>
      <c r="BM804" s="57">
        <v>102</v>
      </c>
      <c r="BN804" s="58">
        <v>0.25549526694859459</v>
      </c>
      <c r="BO804" s="58">
        <v>0.61601998664828816</v>
      </c>
      <c r="BP804" s="58">
        <v>0.56338396213324071</v>
      </c>
      <c r="BQ804" s="58">
        <v>0.49547281625002193</v>
      </c>
      <c r="BR804" s="36">
        <v>2.65</v>
      </c>
      <c r="BS804" s="36">
        <v>3.95</v>
      </c>
      <c r="BT804" s="36">
        <v>0.30732999999999999</v>
      </c>
      <c r="BU804" s="36">
        <v>0.34881000000000001</v>
      </c>
      <c r="BV804" s="36">
        <v>0.392781937953944</v>
      </c>
      <c r="BW804" s="36">
        <v>0.46076</v>
      </c>
    </row>
    <row r="805" spans="1:75" s="36" customFormat="1" ht="16.75" customHeight="1" x14ac:dyDescent="0.2">
      <c r="A805" s="36" t="s">
        <v>1095</v>
      </c>
      <c r="B805" s="36">
        <v>2025020371</v>
      </c>
      <c r="C805" s="35">
        <v>45987</v>
      </c>
      <c r="D805" s="45" t="s">
        <v>9</v>
      </c>
      <c r="E805" s="36" t="s">
        <v>24</v>
      </c>
      <c r="F805" s="45">
        <v>2</v>
      </c>
      <c r="G805" s="45">
        <v>2</v>
      </c>
      <c r="H805" s="36" t="s">
        <v>11</v>
      </c>
      <c r="I805" s="36" t="s">
        <v>706</v>
      </c>
      <c r="J805" s="46" t="s">
        <v>157</v>
      </c>
      <c r="K805" s="47">
        <v>3</v>
      </c>
      <c r="L805" s="48">
        <v>0.15</v>
      </c>
      <c r="M805" s="49">
        <v>0.1</v>
      </c>
      <c r="N805" s="36">
        <v>4.0499999999999901</v>
      </c>
      <c r="O805" s="36">
        <v>2.2000000000000002</v>
      </c>
      <c r="P805" s="70">
        <v>4.0499999999999901</v>
      </c>
      <c r="Q805" s="36">
        <v>2.2000000000000002</v>
      </c>
      <c r="R805" s="50">
        <v>3.4918829123275392</v>
      </c>
      <c r="S805" s="50">
        <v>2.6124530070495848</v>
      </c>
      <c r="T805" s="50">
        <v>3.4918829123275392</v>
      </c>
      <c r="U805" s="50">
        <v>2.6124530070495848</v>
      </c>
      <c r="V805" s="50">
        <v>1.0275000000000001</v>
      </c>
      <c r="W805" s="50">
        <v>1.0328904656929507</v>
      </c>
      <c r="X805" s="50">
        <v>1.1399999999999999</v>
      </c>
      <c r="Y805" s="50">
        <v>0.89333333333333342</v>
      </c>
      <c r="Z805" s="50">
        <v>1</v>
      </c>
      <c r="AA805" s="51">
        <v>0.98499999999999999</v>
      </c>
      <c r="AB805" s="51">
        <v>1.01</v>
      </c>
      <c r="AC805" s="51">
        <v>1</v>
      </c>
      <c r="AD805" s="51">
        <v>1</v>
      </c>
      <c r="AE805" s="51">
        <v>1</v>
      </c>
      <c r="AF805" s="51">
        <v>1</v>
      </c>
      <c r="AG805" s="52">
        <v>1</v>
      </c>
      <c r="AH805" s="52">
        <v>1</v>
      </c>
      <c r="AI805" s="53">
        <v>700</v>
      </c>
      <c r="AJ805" s="53">
        <v>644</v>
      </c>
      <c r="AK805" s="51">
        <v>3.53</v>
      </c>
      <c r="AL805" s="51">
        <v>3.54</v>
      </c>
      <c r="AM805" s="51">
        <v>2.73</v>
      </c>
      <c r="AN805" s="51">
        <v>2.7</v>
      </c>
      <c r="AO805" s="51">
        <v>2.8003595911599701</v>
      </c>
      <c r="AP805" s="51">
        <v>2.7721736035434121</v>
      </c>
      <c r="AQ805" s="51">
        <v>2.73</v>
      </c>
      <c r="AR805" s="67">
        <v>0</v>
      </c>
      <c r="AS805" s="96"/>
      <c r="AT805" s="54">
        <v>4.0117498797374997</v>
      </c>
      <c r="AU805" s="54">
        <v>2.3291905728000004</v>
      </c>
      <c r="AV805" s="55">
        <v>4.0327963031880332</v>
      </c>
      <c r="AW805" s="55">
        <v>2.3291905728000004</v>
      </c>
      <c r="AX805" s="56">
        <v>-3.8250120262490306E-2</v>
      </c>
      <c r="AY805" s="56">
        <v>0.12919057280000024</v>
      </c>
      <c r="AZ805" s="56">
        <v>9.094045253750993E-2</v>
      </c>
      <c r="BA805" s="56">
        <v>-0.16744069306249054</v>
      </c>
      <c r="BB805" s="61">
        <v>-288</v>
      </c>
      <c r="BC805" s="57">
        <v>159</v>
      </c>
      <c r="BD805" s="57">
        <v>127</v>
      </c>
      <c r="BE805" s="57">
        <v>-103</v>
      </c>
      <c r="BF805" s="95">
        <v>0.74207040365671539</v>
      </c>
      <c r="BG805" s="58">
        <v>0.38675003923810108</v>
      </c>
      <c r="BH805" s="58">
        <v>0.43971384946720538</v>
      </c>
      <c r="BI805" s="58">
        <v>0.50720272495842511</v>
      </c>
      <c r="BJ805" s="57">
        <v>-291</v>
      </c>
      <c r="BK805" s="57">
        <v>160</v>
      </c>
      <c r="BL805" s="57">
        <v>129</v>
      </c>
      <c r="BM805" s="57">
        <v>-102</v>
      </c>
      <c r="BN805" s="58">
        <v>0.74450473305140541</v>
      </c>
      <c r="BO805" s="58">
        <v>0.38398001335171184</v>
      </c>
      <c r="BP805" s="58">
        <v>0.43661603786675929</v>
      </c>
      <c r="BQ805" s="58">
        <v>0.50452718374997807</v>
      </c>
      <c r="BR805" s="36">
        <v>2.65</v>
      </c>
      <c r="BS805" s="36">
        <v>4</v>
      </c>
      <c r="BT805" s="36">
        <v>0.30631999999999998</v>
      </c>
      <c r="BU805" s="36">
        <v>0.34306999999999999</v>
      </c>
      <c r="BV805" s="36">
        <v>0.38719907903795497</v>
      </c>
      <c r="BW805" s="36">
        <v>0.45704</v>
      </c>
    </row>
    <row r="806" spans="1:75" s="36" customFormat="1" ht="16.75" customHeight="1" x14ac:dyDescent="0.2">
      <c r="A806" s="36" t="s">
        <v>1096</v>
      </c>
      <c r="B806" s="36">
        <v>2025020372</v>
      </c>
      <c r="C806" s="35">
        <v>45987</v>
      </c>
      <c r="D806" s="45" t="s">
        <v>6</v>
      </c>
      <c r="E806" s="36" t="s">
        <v>19</v>
      </c>
      <c r="F806" s="45">
        <v>2</v>
      </c>
      <c r="G806" s="45">
        <v>1</v>
      </c>
      <c r="H806" s="36" t="s">
        <v>44</v>
      </c>
      <c r="I806" s="36" t="s">
        <v>468</v>
      </c>
      <c r="J806" s="46" t="s">
        <v>171</v>
      </c>
      <c r="K806" s="47">
        <v>3</v>
      </c>
      <c r="L806" s="48">
        <v>0.15</v>
      </c>
      <c r="M806" s="49">
        <v>0.1</v>
      </c>
      <c r="N806" s="36">
        <v>2.7499999999999898</v>
      </c>
      <c r="O806" s="36">
        <v>3.1499999999999901</v>
      </c>
      <c r="P806" s="70">
        <v>2.7499999999999898</v>
      </c>
      <c r="Q806" s="36">
        <v>3.1499999999999901</v>
      </c>
      <c r="R806" s="50">
        <v>2.9776921917901253</v>
      </c>
      <c r="S806" s="50">
        <v>3.0787993591688219</v>
      </c>
      <c r="T806" s="50">
        <v>2.9776921917901253</v>
      </c>
      <c r="U806" s="50">
        <v>3.0787993591688219</v>
      </c>
      <c r="V806" s="50">
        <v>0.96</v>
      </c>
      <c r="W806" s="50">
        <v>0.96305398776725637</v>
      </c>
      <c r="X806" s="50">
        <v>0.9785345902236372</v>
      </c>
      <c r="Y806" s="50">
        <v>1.0004986344191391</v>
      </c>
      <c r="Z806" s="50">
        <v>0.99</v>
      </c>
      <c r="AA806" s="51">
        <v>0.97</v>
      </c>
      <c r="AB806" s="51">
        <v>1.03</v>
      </c>
      <c r="AC806" s="51">
        <v>1</v>
      </c>
      <c r="AD806" s="51">
        <v>1</v>
      </c>
      <c r="AE806" s="51">
        <v>1</v>
      </c>
      <c r="AF806" s="51">
        <v>1</v>
      </c>
      <c r="AG806" s="52">
        <v>1</v>
      </c>
      <c r="AH806" s="52">
        <v>1</v>
      </c>
      <c r="AI806" s="53">
        <v>685</v>
      </c>
      <c r="AJ806" s="53">
        <v>643</v>
      </c>
      <c r="AK806" s="51">
        <v>2.9</v>
      </c>
      <c r="AL806" s="51">
        <v>2.92</v>
      </c>
      <c r="AM806" s="51">
        <v>3.044</v>
      </c>
      <c r="AN806" s="51">
        <v>3.04</v>
      </c>
      <c r="AO806" s="51">
        <v>3.0653465689658193</v>
      </c>
      <c r="AP806" s="51">
        <v>3.0627462884575163</v>
      </c>
      <c r="AQ806" s="51">
        <v>3.01356</v>
      </c>
      <c r="AR806" s="67">
        <v>0.03</v>
      </c>
      <c r="AS806" s="96"/>
      <c r="AT806" s="54">
        <v>2.6196628284029848</v>
      </c>
      <c r="AU806" s="54">
        <v>3.1842075537462273</v>
      </c>
      <c r="AV806" s="55">
        <v>2.589662828402985</v>
      </c>
      <c r="AW806" s="55">
        <v>3.2078277431713649</v>
      </c>
      <c r="AX806" s="56">
        <v>-0.13033717159700497</v>
      </c>
      <c r="AY806" s="56">
        <v>3.4207553746237185E-2</v>
      </c>
      <c r="AZ806" s="56">
        <v>-9.612961785076779E-2</v>
      </c>
      <c r="BA806" s="56">
        <v>-0.16454472534324216</v>
      </c>
      <c r="BB806" s="61">
        <v>146</v>
      </c>
      <c r="BC806" s="57">
        <v>-113</v>
      </c>
      <c r="BD806" s="57">
        <v>113</v>
      </c>
      <c r="BE806" s="57">
        <v>140</v>
      </c>
      <c r="BF806" s="95">
        <v>0.40622036450918486</v>
      </c>
      <c r="BG806" s="58">
        <v>0.53103905336084756</v>
      </c>
      <c r="BH806" s="58">
        <v>0.47035399648381859</v>
      </c>
      <c r="BI806" s="58">
        <v>0.41646395323966834</v>
      </c>
      <c r="BJ806" s="57">
        <v>152</v>
      </c>
      <c r="BK806" s="57">
        <v>-113</v>
      </c>
      <c r="BL806" s="57">
        <v>113</v>
      </c>
      <c r="BM806" s="57">
        <v>140</v>
      </c>
      <c r="BN806" s="58">
        <v>0.39715303808421465</v>
      </c>
      <c r="BO806" s="58">
        <v>0.53040280301515885</v>
      </c>
      <c r="BP806" s="58">
        <v>0.47000327382926255</v>
      </c>
      <c r="BQ806" s="58">
        <v>0.41643968350479688</v>
      </c>
      <c r="BR806" s="36">
        <v>2.65</v>
      </c>
      <c r="BS806" s="36">
        <v>4.05</v>
      </c>
      <c r="BT806" s="36">
        <v>0.29888999999999999</v>
      </c>
      <c r="BU806" s="36">
        <v>0.33327000000000001</v>
      </c>
      <c r="BV806" s="36">
        <v>0.37588820464234901</v>
      </c>
      <c r="BW806" s="36">
        <v>0.44664999999999999</v>
      </c>
    </row>
    <row r="807" spans="1:75" s="36" customFormat="1" ht="16.75" customHeight="1" x14ac:dyDescent="0.2">
      <c r="A807" s="36" t="s">
        <v>1097</v>
      </c>
      <c r="B807" s="36">
        <v>2025020372</v>
      </c>
      <c r="C807" s="35">
        <v>45987</v>
      </c>
      <c r="D807" s="45" t="s">
        <v>9</v>
      </c>
      <c r="E807" s="36" t="s">
        <v>15</v>
      </c>
      <c r="F807" s="45">
        <v>1</v>
      </c>
      <c r="G807" s="45">
        <v>2</v>
      </c>
      <c r="H807" s="36" t="s">
        <v>45</v>
      </c>
      <c r="I807" s="36" t="s">
        <v>358</v>
      </c>
      <c r="J807" s="46" t="s">
        <v>191</v>
      </c>
      <c r="K807" s="47">
        <v>3</v>
      </c>
      <c r="L807" s="48">
        <v>0.15</v>
      </c>
      <c r="M807" s="49">
        <v>0.1</v>
      </c>
      <c r="N807" s="36">
        <v>3.1499999999999901</v>
      </c>
      <c r="O807" s="36">
        <v>2.7499999999999898</v>
      </c>
      <c r="P807" s="70">
        <v>3.1499999999999901</v>
      </c>
      <c r="Q807" s="36">
        <v>2.7499999999999898</v>
      </c>
      <c r="R807" s="50">
        <v>2.9473877191153632</v>
      </c>
      <c r="S807" s="50">
        <v>3.1074740227928985</v>
      </c>
      <c r="T807" s="50">
        <v>2.9473877191153632</v>
      </c>
      <c r="U807" s="50">
        <v>3.1074740227928985</v>
      </c>
      <c r="V807" s="50">
        <v>1.0349999999999999</v>
      </c>
      <c r="W807" s="50">
        <v>1.0329456510400874</v>
      </c>
      <c r="X807" s="50">
        <v>1.0146666666666666</v>
      </c>
      <c r="Y807" s="50">
        <v>0.96666666666666667</v>
      </c>
      <c r="Z807" s="50">
        <v>0.98</v>
      </c>
      <c r="AA807" s="51">
        <v>1</v>
      </c>
      <c r="AB807" s="51">
        <v>1</v>
      </c>
      <c r="AC807" s="51">
        <v>1</v>
      </c>
      <c r="AD807" s="51">
        <v>1</v>
      </c>
      <c r="AE807" s="51">
        <v>1</v>
      </c>
      <c r="AF807" s="51">
        <v>1</v>
      </c>
      <c r="AG807" s="52">
        <v>1</v>
      </c>
      <c r="AH807" s="52">
        <v>1</v>
      </c>
      <c r="AI807" s="53">
        <v>719</v>
      </c>
      <c r="AJ807" s="53">
        <v>677</v>
      </c>
      <c r="AK807" s="51">
        <v>3.0014959032574171</v>
      </c>
      <c r="AL807" s="51">
        <v>2.9933796756361088</v>
      </c>
      <c r="AM807" s="51">
        <v>2.9356037706709115</v>
      </c>
      <c r="AN807" s="51">
        <v>2.9613843084892091</v>
      </c>
      <c r="AO807" s="51">
        <v>2.8778603532892459</v>
      </c>
      <c r="AP807" s="51">
        <v>2.902979981646415</v>
      </c>
      <c r="AQ807" s="51">
        <v>2.876891695257493</v>
      </c>
      <c r="AR807" s="67">
        <v>-0.03</v>
      </c>
      <c r="AS807" s="96"/>
      <c r="AT807" s="54">
        <v>3.1842075537462273</v>
      </c>
      <c r="AU807" s="54">
        <v>2.6196628284029848</v>
      </c>
      <c r="AV807" s="55">
        <v>3.2078277431713649</v>
      </c>
      <c r="AW807" s="55">
        <v>2.589662828402985</v>
      </c>
      <c r="AX807" s="56">
        <v>3.4207553746237185E-2</v>
      </c>
      <c r="AY807" s="56">
        <v>-0.13033717159700497</v>
      </c>
      <c r="AZ807" s="56">
        <v>-9.612961785076779E-2</v>
      </c>
      <c r="BA807" s="56">
        <v>0.16454472534324216</v>
      </c>
      <c r="BB807" s="61">
        <v>-146</v>
      </c>
      <c r="BC807" s="57">
        <v>113</v>
      </c>
      <c r="BD807" s="57">
        <v>-113</v>
      </c>
      <c r="BE807" s="57">
        <v>-140</v>
      </c>
      <c r="BF807" s="95">
        <v>0.59377963549081514</v>
      </c>
      <c r="BG807" s="58">
        <v>0.46896094663915239</v>
      </c>
      <c r="BH807" s="58">
        <v>0.52964600351618141</v>
      </c>
      <c r="BI807" s="58">
        <v>0.58353604676033166</v>
      </c>
      <c r="BJ807" s="57">
        <v>-152</v>
      </c>
      <c r="BK807" s="57">
        <v>113</v>
      </c>
      <c r="BL807" s="57">
        <v>-113</v>
      </c>
      <c r="BM807" s="57">
        <v>-140</v>
      </c>
      <c r="BN807" s="58">
        <v>0.60284696191578535</v>
      </c>
      <c r="BO807" s="58">
        <v>0.46959719698484115</v>
      </c>
      <c r="BP807" s="58">
        <v>0.52999672617073745</v>
      </c>
      <c r="BQ807" s="58">
        <v>0.58356031649520312</v>
      </c>
      <c r="BR807" s="36">
        <v>2.65</v>
      </c>
      <c r="BS807" s="36">
        <v>4.0999999999999996</v>
      </c>
      <c r="BT807" s="36">
        <v>0.29121000000000002</v>
      </c>
      <c r="BU807" s="36">
        <v>0.32829999999999998</v>
      </c>
      <c r="BV807" s="36">
        <v>0.37070912375790399</v>
      </c>
      <c r="BW807" s="36">
        <v>0.44269999999999998</v>
      </c>
    </row>
    <row r="808" spans="1:75" s="36" customFormat="1" ht="16.75" customHeight="1" x14ac:dyDescent="0.2">
      <c r="A808" s="36" t="s">
        <v>1098</v>
      </c>
      <c r="B808" s="36">
        <v>2025020375</v>
      </c>
      <c r="C808" s="35">
        <v>45987</v>
      </c>
      <c r="D808" s="45" t="s">
        <v>6</v>
      </c>
      <c r="E808" s="36" t="s">
        <v>34</v>
      </c>
      <c r="F808" s="45">
        <v>0</v>
      </c>
      <c r="G808" s="45">
        <v>2</v>
      </c>
      <c r="H808" s="36" t="s">
        <v>29</v>
      </c>
      <c r="I808" s="36" t="s">
        <v>480</v>
      </c>
      <c r="J808" s="46" t="s">
        <v>451</v>
      </c>
      <c r="K808" s="47">
        <v>3</v>
      </c>
      <c r="L808" s="48">
        <v>0.15</v>
      </c>
      <c r="M808" s="49">
        <v>0.1</v>
      </c>
      <c r="N808" s="36">
        <v>2.94999999999999</v>
      </c>
      <c r="O808" s="36">
        <v>2.7499999999999898</v>
      </c>
      <c r="P808" s="70">
        <v>2.94999999999999</v>
      </c>
      <c r="Q808" s="36">
        <v>2.7499999999999898</v>
      </c>
      <c r="R808" s="50">
        <v>3.0781534784386704</v>
      </c>
      <c r="S808" s="50">
        <v>2.8946677158233203</v>
      </c>
      <c r="T808" s="50">
        <v>3.0781534784386704</v>
      </c>
      <c r="U808" s="50">
        <v>2.8946677158233203</v>
      </c>
      <c r="V808" s="50">
        <v>0.90300000000000002</v>
      </c>
      <c r="W808" s="50">
        <v>0.92051577291954856</v>
      </c>
      <c r="X808" s="50">
        <v>1.0466666666666666</v>
      </c>
      <c r="Y808" s="50">
        <v>0.87333333333333341</v>
      </c>
      <c r="Z808" s="50">
        <v>1.03</v>
      </c>
      <c r="AA808" s="51">
        <v>0.98</v>
      </c>
      <c r="AB808" s="51">
        <v>1.02</v>
      </c>
      <c r="AC808" s="51">
        <v>1</v>
      </c>
      <c r="AD808" s="51">
        <v>1</v>
      </c>
      <c r="AE808" s="51">
        <v>1</v>
      </c>
      <c r="AF808" s="51">
        <v>1</v>
      </c>
      <c r="AG808" s="52">
        <v>1</v>
      </c>
      <c r="AH808" s="52">
        <v>1</v>
      </c>
      <c r="AI808" s="53">
        <v>720</v>
      </c>
      <c r="AJ808" s="53">
        <v>648</v>
      </c>
      <c r="AK808" s="51">
        <v>3.2</v>
      </c>
      <c r="AL808" s="51">
        <v>3.1817230217658006</v>
      </c>
      <c r="AM808" s="51">
        <v>2.87</v>
      </c>
      <c r="AN808" s="51">
        <v>2.8737001573734982</v>
      </c>
      <c r="AO808" s="51">
        <v>2.8830688983584549</v>
      </c>
      <c r="AP808" s="51">
        <v>2.8978347256993899</v>
      </c>
      <c r="AQ808" s="51">
        <v>2.9561000000000002</v>
      </c>
      <c r="AR808" s="67">
        <v>0.1</v>
      </c>
      <c r="AS808" s="96"/>
      <c r="AT808" s="54">
        <v>3.0482500570879996</v>
      </c>
      <c r="AU808" s="54">
        <v>2.6856957633050005</v>
      </c>
      <c r="AV808" s="55">
        <v>2.9482500570879995</v>
      </c>
      <c r="AW808" s="55">
        <v>2.7810964125498043</v>
      </c>
      <c r="AX808" s="56">
        <v>9.8250057088009601E-2</v>
      </c>
      <c r="AY808" s="56">
        <v>-6.4304236694989303E-2</v>
      </c>
      <c r="AZ808" s="56">
        <v>3.3945820393020298E-2</v>
      </c>
      <c r="BA808" s="56">
        <v>0.1625542937829989</v>
      </c>
      <c r="BB808" s="61">
        <v>-129</v>
      </c>
      <c r="BC808" s="57">
        <v>-107</v>
      </c>
      <c r="BD808" s="57">
        <v>119</v>
      </c>
      <c r="BE808" s="57">
        <v>147</v>
      </c>
      <c r="BF808" s="95">
        <v>0.56295358133022655</v>
      </c>
      <c r="BG808" s="58">
        <v>0.51759946921673894</v>
      </c>
      <c r="BH808" s="58">
        <v>0.45589371232044462</v>
      </c>
      <c r="BI808" s="58">
        <v>0.40419563008895887</v>
      </c>
      <c r="BJ808" s="57">
        <v>-113</v>
      </c>
      <c r="BK808" s="57">
        <v>-107</v>
      </c>
      <c r="BL808" s="57">
        <v>120</v>
      </c>
      <c r="BM808" s="57">
        <v>149</v>
      </c>
      <c r="BN808" s="58">
        <v>0.53039521966581937</v>
      </c>
      <c r="BO808" s="58">
        <v>0.51666009754371989</v>
      </c>
      <c r="BP808" s="58">
        <v>0.45425748425612156</v>
      </c>
      <c r="BQ808" s="58">
        <v>0.40231317167514458</v>
      </c>
      <c r="BR808" s="36">
        <v>2.65</v>
      </c>
      <c r="BS808" s="36">
        <v>4.1500000000000004</v>
      </c>
      <c r="BT808" s="36">
        <v>0.28648000000000001</v>
      </c>
      <c r="BU808" s="36">
        <v>0.32107000000000002</v>
      </c>
      <c r="BV808" s="36">
        <v>0.36225474156897602</v>
      </c>
      <c r="BW808" s="36">
        <v>0.43475999999999998</v>
      </c>
    </row>
    <row r="809" spans="1:75" s="36" customFormat="1" ht="16.75" customHeight="1" x14ac:dyDescent="0.2">
      <c r="A809" s="36" t="s">
        <v>1099</v>
      </c>
      <c r="B809" s="36">
        <v>2025020375</v>
      </c>
      <c r="C809" s="35">
        <v>45987</v>
      </c>
      <c r="D809" s="45" t="s">
        <v>9</v>
      </c>
      <c r="E809" s="36" t="s">
        <v>13</v>
      </c>
      <c r="F809" s="45">
        <v>2</v>
      </c>
      <c r="G809" s="45">
        <v>0</v>
      </c>
      <c r="H809" s="36" t="s">
        <v>31</v>
      </c>
      <c r="I809" s="36" t="s">
        <v>376</v>
      </c>
      <c r="J809" s="46" t="s">
        <v>184</v>
      </c>
      <c r="K809" s="47">
        <v>3</v>
      </c>
      <c r="L809" s="48">
        <v>0.15</v>
      </c>
      <c r="M809" s="49">
        <v>0.1</v>
      </c>
      <c r="N809" s="36">
        <v>2.7499999999999898</v>
      </c>
      <c r="O809" s="36">
        <v>2.94999999999999</v>
      </c>
      <c r="P809" s="70">
        <v>2.7499999999999898</v>
      </c>
      <c r="Q809" s="36">
        <v>2.94999999999999</v>
      </c>
      <c r="R809" s="50">
        <v>2.5259372412620995</v>
      </c>
      <c r="S809" s="50">
        <v>3.1283108900293</v>
      </c>
      <c r="T809" s="50">
        <v>2.5259372412620995</v>
      </c>
      <c r="U809" s="50">
        <v>3.1283108900293</v>
      </c>
      <c r="V809" s="50">
        <v>1.085</v>
      </c>
      <c r="W809" s="50">
        <v>1.0832085999357419</v>
      </c>
      <c r="X809" s="50">
        <v>0.95666666666666667</v>
      </c>
      <c r="Y809" s="50">
        <v>1.0666666666666667</v>
      </c>
      <c r="Z809" s="50">
        <v>0.98</v>
      </c>
      <c r="AA809" s="51">
        <v>0.97499999999999998</v>
      </c>
      <c r="AB809" s="51">
        <v>1.0149999999999999</v>
      </c>
      <c r="AC809" s="51">
        <v>1</v>
      </c>
      <c r="AD809" s="51">
        <v>1</v>
      </c>
      <c r="AE809" s="51">
        <v>1</v>
      </c>
      <c r="AF809" s="51">
        <v>1</v>
      </c>
      <c r="AG809" s="52">
        <v>1</v>
      </c>
      <c r="AH809" s="52">
        <v>1</v>
      </c>
      <c r="AI809" s="53">
        <v>698</v>
      </c>
      <c r="AJ809" s="53">
        <v>656</v>
      </c>
      <c r="AK809" s="51">
        <v>2.62</v>
      </c>
      <c r="AL809" s="51">
        <v>2.6058905861893149</v>
      </c>
      <c r="AM809" s="51">
        <v>3.14</v>
      </c>
      <c r="AN809" s="51">
        <v>3.1382466335043953</v>
      </c>
      <c r="AO809" s="51">
        <v>3.1303250111094316</v>
      </c>
      <c r="AP809" s="51">
        <v>3.1206379602773238</v>
      </c>
      <c r="AQ809" s="51">
        <v>3.0771999999999999</v>
      </c>
      <c r="AR809" s="67">
        <v>-0.1</v>
      </c>
      <c r="AS809" s="96"/>
      <c r="AT809" s="54">
        <v>2.6856957633050005</v>
      </c>
      <c r="AU809" s="54">
        <v>3.0482500570879996</v>
      </c>
      <c r="AV809" s="55">
        <v>2.7810964125498043</v>
      </c>
      <c r="AW809" s="55">
        <v>2.9482500570879995</v>
      </c>
      <c r="AX809" s="56">
        <v>-6.4304236694989303E-2</v>
      </c>
      <c r="AY809" s="56">
        <v>9.8250057088009601E-2</v>
      </c>
      <c r="AZ809" s="56">
        <v>3.3945820393020298E-2</v>
      </c>
      <c r="BA809" s="56">
        <v>-0.1625542937829989</v>
      </c>
      <c r="BB809" s="61">
        <v>129</v>
      </c>
      <c r="BC809" s="57">
        <v>107</v>
      </c>
      <c r="BD809" s="57">
        <v>-119</v>
      </c>
      <c r="BE809" s="57">
        <v>-147</v>
      </c>
      <c r="BF809" s="95">
        <v>0.43704641866977345</v>
      </c>
      <c r="BG809" s="58">
        <v>0.48240053078326106</v>
      </c>
      <c r="BH809" s="58">
        <v>0.54410628767955538</v>
      </c>
      <c r="BI809" s="58">
        <v>0.59580436991104113</v>
      </c>
      <c r="BJ809" s="57">
        <v>113</v>
      </c>
      <c r="BK809" s="57">
        <v>107</v>
      </c>
      <c r="BL809" s="57">
        <v>-120</v>
      </c>
      <c r="BM809" s="57">
        <v>-149</v>
      </c>
      <c r="BN809" s="58">
        <v>0.46960478033418063</v>
      </c>
      <c r="BO809" s="58">
        <v>0.48333990245628011</v>
      </c>
      <c r="BP809" s="58">
        <v>0.54574251574387844</v>
      </c>
      <c r="BQ809" s="58">
        <v>0.59768682832485542</v>
      </c>
      <c r="BR809" s="36">
        <v>2.65</v>
      </c>
      <c r="BS809" s="36">
        <v>4.2</v>
      </c>
      <c r="BT809" s="36">
        <v>0.28099000000000002</v>
      </c>
      <c r="BU809" s="36">
        <v>0.31587999999999999</v>
      </c>
      <c r="BV809" s="36">
        <v>0.35639096047747398</v>
      </c>
      <c r="BW809" s="36">
        <v>0.42954999999999999</v>
      </c>
    </row>
    <row r="810" spans="1:75" s="36" customFormat="1" ht="16.75" customHeight="1" x14ac:dyDescent="0.2">
      <c r="A810" s="36" t="s">
        <v>1100</v>
      </c>
      <c r="B810" s="36">
        <v>2025020373</v>
      </c>
      <c r="C810" s="35">
        <v>45987</v>
      </c>
      <c r="D810" s="45" t="s">
        <v>6</v>
      </c>
      <c r="E810" s="36" t="s">
        <v>39</v>
      </c>
      <c r="F810" s="45">
        <v>1</v>
      </c>
      <c r="G810" s="45">
        <v>1</v>
      </c>
      <c r="H810" s="36" t="s">
        <v>46</v>
      </c>
      <c r="I810" s="36" t="s">
        <v>338</v>
      </c>
      <c r="J810" s="46" t="s">
        <v>179</v>
      </c>
      <c r="K810" s="47">
        <v>3</v>
      </c>
      <c r="L810" s="48">
        <v>0.15</v>
      </c>
      <c r="M810" s="49">
        <v>0.1</v>
      </c>
      <c r="N810" s="36">
        <v>2.4999999999999898</v>
      </c>
      <c r="O810" s="36">
        <v>3.19999999999999</v>
      </c>
      <c r="P810" s="70">
        <v>2.4999999999999898</v>
      </c>
      <c r="Q810" s="36">
        <v>3.19999999999999</v>
      </c>
      <c r="R810" s="50">
        <v>2.8205172106265191</v>
      </c>
      <c r="S810" s="50">
        <v>2.9222646157550987</v>
      </c>
      <c r="T810" s="50">
        <v>2.8205172106265191</v>
      </c>
      <c r="U810" s="50">
        <v>2.9222646157550987</v>
      </c>
      <c r="V810" s="50">
        <v>0.95</v>
      </c>
      <c r="W810" s="50">
        <v>0.95302926576458757</v>
      </c>
      <c r="X810" s="50">
        <v>0.9027832065546928</v>
      </c>
      <c r="Y810" s="50">
        <v>1.0757953894127565</v>
      </c>
      <c r="Z810" s="50">
        <v>0.98</v>
      </c>
      <c r="AA810" s="51">
        <v>0.97499999999999998</v>
      </c>
      <c r="AB810" s="51">
        <v>1.0249999999999999</v>
      </c>
      <c r="AC810" s="51">
        <v>1</v>
      </c>
      <c r="AD810" s="51">
        <v>1</v>
      </c>
      <c r="AE810" s="51">
        <v>1</v>
      </c>
      <c r="AF810" s="51">
        <v>1</v>
      </c>
      <c r="AG810" s="52">
        <v>1</v>
      </c>
      <c r="AH810" s="52">
        <v>1</v>
      </c>
      <c r="AI810" s="53">
        <v>716</v>
      </c>
      <c r="AJ810" s="53">
        <v>674</v>
      </c>
      <c r="AK810" s="51">
        <v>2.8763596606976405</v>
      </c>
      <c r="AL810" s="51">
        <v>2.8679832931869722</v>
      </c>
      <c r="AM810" s="51">
        <v>2.9477432383238633</v>
      </c>
      <c r="AN810" s="51">
        <v>2.9439214449385487</v>
      </c>
      <c r="AO810" s="51">
        <v>2.8934967841542152</v>
      </c>
      <c r="AP810" s="51">
        <v>2.8890451650470825</v>
      </c>
      <c r="AQ810" s="51">
        <v>2.8887883735573858</v>
      </c>
      <c r="AR810" s="67">
        <v>0.05</v>
      </c>
      <c r="AS810" s="96"/>
      <c r="AT810" s="54">
        <v>2.5278580760242662</v>
      </c>
      <c r="AU810" s="54">
        <v>3.2549565090054053</v>
      </c>
      <c r="AV810" s="55">
        <v>2.4778580760242663</v>
      </c>
      <c r="AW810" s="55">
        <v>3.3085976436134352</v>
      </c>
      <c r="AX810" s="56">
        <v>2.7858076024276368E-2</v>
      </c>
      <c r="AY810" s="56">
        <v>5.4956509005415377E-2</v>
      </c>
      <c r="AZ810" s="56">
        <v>8.2814585029691745E-2</v>
      </c>
      <c r="BA810" s="56">
        <v>-2.7098432981139009E-2</v>
      </c>
      <c r="BB810" s="61">
        <v>162</v>
      </c>
      <c r="BC810" s="57">
        <v>-111</v>
      </c>
      <c r="BD810" s="57">
        <v>116</v>
      </c>
      <c r="BE810" s="57">
        <v>144</v>
      </c>
      <c r="BF810" s="95">
        <v>0.38233831323306078</v>
      </c>
      <c r="BG810" s="58">
        <v>0.5253812762546588</v>
      </c>
      <c r="BH810" s="58">
        <v>0.46370418159085758</v>
      </c>
      <c r="BI810" s="58">
        <v>0.41037704913370487</v>
      </c>
      <c r="BJ810" s="57">
        <v>172</v>
      </c>
      <c r="BK810" s="57">
        <v>-112</v>
      </c>
      <c r="BL810" s="57">
        <v>115</v>
      </c>
      <c r="BM810" s="57">
        <v>143</v>
      </c>
      <c r="BN810" s="58">
        <v>0.36726255449773432</v>
      </c>
      <c r="BO810" s="58">
        <v>0.52718777592660238</v>
      </c>
      <c r="BP810" s="58">
        <v>0.46561827747543627</v>
      </c>
      <c r="BQ810" s="58">
        <v>0.41196700715079837</v>
      </c>
      <c r="BR810" s="36">
        <v>2.65</v>
      </c>
      <c r="BS810" s="36">
        <v>4.25</v>
      </c>
      <c r="BT810" s="36">
        <v>0.27517999999999998</v>
      </c>
      <c r="BU810" s="36">
        <v>0.30614000000000002</v>
      </c>
      <c r="BV810" s="36">
        <v>0.34489595890179398</v>
      </c>
      <c r="BW810" s="36">
        <v>0.41850999999999999</v>
      </c>
    </row>
    <row r="811" spans="1:75" s="36" customFormat="1" ht="16.75" customHeight="1" x14ac:dyDescent="0.2">
      <c r="A811" s="36" t="s">
        <v>1101</v>
      </c>
      <c r="B811" s="36">
        <v>2025020373</v>
      </c>
      <c r="C811" s="35">
        <v>45987</v>
      </c>
      <c r="D811" s="45" t="s">
        <v>9</v>
      </c>
      <c r="E811" s="36" t="s">
        <v>25</v>
      </c>
      <c r="F811" s="45">
        <v>1</v>
      </c>
      <c r="G811" s="45">
        <v>1</v>
      </c>
      <c r="H811" s="36" t="s">
        <v>47</v>
      </c>
      <c r="I811" s="36" t="s">
        <v>483</v>
      </c>
      <c r="J811" s="46" t="s">
        <v>196</v>
      </c>
      <c r="K811" s="47">
        <v>3</v>
      </c>
      <c r="L811" s="48">
        <v>0.15</v>
      </c>
      <c r="M811" s="49">
        <v>0.1</v>
      </c>
      <c r="N811" s="36">
        <v>3.19999999999999</v>
      </c>
      <c r="O811" s="36">
        <v>2.4999999999999898</v>
      </c>
      <c r="P811" s="70">
        <v>3.19999999999999</v>
      </c>
      <c r="Q811" s="36">
        <v>2.4999999999999898</v>
      </c>
      <c r="R811" s="50">
        <v>3.0902395764909105</v>
      </c>
      <c r="S811" s="50">
        <v>2.7511042595939976</v>
      </c>
      <c r="T811" s="50">
        <v>3.0902395764909105</v>
      </c>
      <c r="U811" s="50">
        <v>2.7511042595939976</v>
      </c>
      <c r="V811" s="50">
        <v>1.048</v>
      </c>
      <c r="W811" s="50">
        <v>1.0491546019013618</v>
      </c>
      <c r="X811" s="50">
        <v>0.98258107944128781</v>
      </c>
      <c r="Y811" s="50">
        <v>0.95878655356588016</v>
      </c>
      <c r="Z811" s="50">
        <v>1.02</v>
      </c>
      <c r="AA811" s="51">
        <v>0.99</v>
      </c>
      <c r="AB811" s="51">
        <v>1.01</v>
      </c>
      <c r="AC811" s="51">
        <v>1</v>
      </c>
      <c r="AD811" s="51">
        <v>1</v>
      </c>
      <c r="AE811" s="51">
        <v>1</v>
      </c>
      <c r="AF811" s="51">
        <v>1</v>
      </c>
      <c r="AG811" s="52">
        <v>1</v>
      </c>
      <c r="AH811" s="52">
        <v>1</v>
      </c>
      <c r="AI811" s="53">
        <v>718</v>
      </c>
      <c r="AJ811" s="53">
        <v>676</v>
      </c>
      <c r="AK811" s="51">
        <v>3.2273861682382696</v>
      </c>
      <c r="AL811" s="51">
        <v>3.206814179476166</v>
      </c>
      <c r="AM811" s="51">
        <v>2.7083496196640784</v>
      </c>
      <c r="AN811" s="51">
        <v>2.7147628156535659</v>
      </c>
      <c r="AO811" s="51">
        <v>2.7831107472600189</v>
      </c>
      <c r="AP811" s="51">
        <v>2.786563086888898</v>
      </c>
      <c r="AQ811" s="51">
        <v>2.7625166120573601</v>
      </c>
      <c r="AR811" s="67">
        <v>-0.05</v>
      </c>
      <c r="AS811" s="96"/>
      <c r="AT811" s="54">
        <v>3.2549565090054053</v>
      </c>
      <c r="AU811" s="54">
        <v>2.5278580760242662</v>
      </c>
      <c r="AV811" s="55">
        <v>3.3085976436134352</v>
      </c>
      <c r="AW811" s="55">
        <v>2.4778580760242663</v>
      </c>
      <c r="AX811" s="56">
        <v>5.4956509005415377E-2</v>
      </c>
      <c r="AY811" s="56">
        <v>2.7858076024276368E-2</v>
      </c>
      <c r="AZ811" s="56">
        <v>8.2814585029691745E-2</v>
      </c>
      <c r="BA811" s="56">
        <v>2.7098432981139009E-2</v>
      </c>
      <c r="BB811" s="61">
        <v>-162</v>
      </c>
      <c r="BC811" s="57">
        <v>111</v>
      </c>
      <c r="BD811" s="57">
        <v>-116</v>
      </c>
      <c r="BE811" s="57">
        <v>-144</v>
      </c>
      <c r="BF811" s="95">
        <v>0.61766168676693922</v>
      </c>
      <c r="BG811" s="58">
        <v>0.47461872374534114</v>
      </c>
      <c r="BH811" s="58">
        <v>0.53629581840914242</v>
      </c>
      <c r="BI811" s="58">
        <v>0.58962295086629513</v>
      </c>
      <c r="BJ811" s="57">
        <v>-172</v>
      </c>
      <c r="BK811" s="57">
        <v>112</v>
      </c>
      <c r="BL811" s="57">
        <v>-115</v>
      </c>
      <c r="BM811" s="57">
        <v>-143</v>
      </c>
      <c r="BN811" s="58">
        <v>0.63273744550226563</v>
      </c>
      <c r="BO811" s="58">
        <v>0.47281222407339762</v>
      </c>
      <c r="BP811" s="58">
        <v>0.53438172252456373</v>
      </c>
      <c r="BQ811" s="58">
        <v>0.58803299284920163</v>
      </c>
      <c r="BR811" s="36">
        <v>2.65</v>
      </c>
      <c r="BS811" s="36">
        <v>4.3</v>
      </c>
      <c r="BT811" s="36">
        <v>0.27050000000000002</v>
      </c>
      <c r="BU811" s="36">
        <v>0.30130000000000001</v>
      </c>
      <c r="BV811" s="36">
        <v>0.33915666719196702</v>
      </c>
      <c r="BW811" s="36">
        <v>0.41292000000000001</v>
      </c>
    </row>
    <row r="812" spans="1:75" s="36" customFormat="1" ht="16.75" customHeight="1" x14ac:dyDescent="0.2">
      <c r="A812" s="36" t="s">
        <v>1102</v>
      </c>
      <c r="B812" s="36">
        <v>2025020374</v>
      </c>
      <c r="C812" s="35">
        <v>45987</v>
      </c>
      <c r="D812" s="45" t="s">
        <v>6</v>
      </c>
      <c r="E812" s="36" t="s">
        <v>23</v>
      </c>
      <c r="F812" s="45">
        <v>2</v>
      </c>
      <c r="G812" s="45">
        <v>2</v>
      </c>
      <c r="H812" s="36" t="s">
        <v>8</v>
      </c>
      <c r="I812" s="36" t="s">
        <v>959</v>
      </c>
      <c r="J812" s="46" t="s">
        <v>767</v>
      </c>
      <c r="K812" s="47">
        <v>3</v>
      </c>
      <c r="L812" s="48">
        <v>0.15</v>
      </c>
      <c r="M812" s="49">
        <v>0.1</v>
      </c>
      <c r="N812" s="36">
        <v>3.0999999999999899</v>
      </c>
      <c r="O812" s="36">
        <v>3.5999999999999899</v>
      </c>
      <c r="P812" s="70">
        <v>3.0999999999999899</v>
      </c>
      <c r="Q812" s="36">
        <v>3.5999999999999899</v>
      </c>
      <c r="R812" s="50">
        <v>2.827382255117449</v>
      </c>
      <c r="S812" s="50">
        <v>3.2351463782021224</v>
      </c>
      <c r="T812" s="50">
        <v>2.827382255117449</v>
      </c>
      <c r="U812" s="50">
        <v>3.2351463782021224</v>
      </c>
      <c r="V812" s="50">
        <v>0.96</v>
      </c>
      <c r="W812" s="50">
        <v>0.95702751457800772</v>
      </c>
      <c r="X812" s="50">
        <v>1.0900000000000001</v>
      </c>
      <c r="Y812" s="50">
        <v>1.0416666666666667</v>
      </c>
      <c r="Z812" s="50">
        <v>1.05</v>
      </c>
      <c r="AA812" s="51">
        <v>0.99</v>
      </c>
      <c r="AB812" s="51">
        <v>1.01</v>
      </c>
      <c r="AC812" s="51">
        <v>1</v>
      </c>
      <c r="AD812" s="51">
        <v>1</v>
      </c>
      <c r="AE812" s="51">
        <v>1</v>
      </c>
      <c r="AF812" s="51">
        <v>1</v>
      </c>
      <c r="AG812" s="52">
        <v>1</v>
      </c>
      <c r="AH812" s="52">
        <v>1</v>
      </c>
      <c r="AI812" s="53">
        <v>705</v>
      </c>
      <c r="AJ812" s="53">
        <v>566</v>
      </c>
      <c r="AK812" s="51">
        <v>2.83</v>
      </c>
      <c r="AL812" s="51">
        <v>2.8296073382676172</v>
      </c>
      <c r="AM812" s="51">
        <v>3.2398953676030615</v>
      </c>
      <c r="AN812" s="51">
        <v>3.2391830191929207</v>
      </c>
      <c r="AO812" s="51">
        <v>3.1310871933797157</v>
      </c>
      <c r="AP812" s="51">
        <v>3.1709596689395925</v>
      </c>
      <c r="AQ812" s="51">
        <v>3.4018901359832148</v>
      </c>
      <c r="AR812" s="67">
        <v>0</v>
      </c>
      <c r="AS812" s="96"/>
      <c r="AT812" s="54">
        <v>3.0813824523878668</v>
      </c>
      <c r="AU812" s="54">
        <v>3.6223339456582622</v>
      </c>
      <c r="AV812" s="55">
        <v>3.0813824523878668</v>
      </c>
      <c r="AW812" s="55">
        <v>3.6413374170572697</v>
      </c>
      <c r="AX812" s="56">
        <v>-1.8617547612123087E-2</v>
      </c>
      <c r="AY812" s="56">
        <v>2.2333945658272292E-2</v>
      </c>
      <c r="AZ812" s="56">
        <v>3.7163980461492052E-3</v>
      </c>
      <c r="BA812" s="56">
        <v>-4.0951493270395378E-2</v>
      </c>
      <c r="BB812" s="61">
        <v>140</v>
      </c>
      <c r="BC812" s="57">
        <v>-199</v>
      </c>
      <c r="BD812" s="57">
        <v>-166</v>
      </c>
      <c r="BE812" s="57">
        <v>-126</v>
      </c>
      <c r="BF812" s="95">
        <v>0.41669449139184189</v>
      </c>
      <c r="BG812" s="58">
        <v>0.66530112884721304</v>
      </c>
      <c r="BH812" s="58">
        <v>0.62468352365319557</v>
      </c>
      <c r="BI812" s="58">
        <v>0.55708119649142429</v>
      </c>
      <c r="BJ812" s="57">
        <v>141</v>
      </c>
      <c r="BK812" s="57">
        <v>-201</v>
      </c>
      <c r="BL812" s="57">
        <v>-168</v>
      </c>
      <c r="BM812" s="57">
        <v>-127</v>
      </c>
      <c r="BN812" s="58">
        <v>0.4142204351388622</v>
      </c>
      <c r="BO812" s="58">
        <v>0.66755936226638102</v>
      </c>
      <c r="BP812" s="58">
        <v>0.62715666474000431</v>
      </c>
      <c r="BQ812" s="58">
        <v>0.55920768306055924</v>
      </c>
      <c r="BR812" s="36">
        <v>2.65</v>
      </c>
      <c r="BS812" s="36">
        <v>4.3499999999999996</v>
      </c>
      <c r="BT812" s="36">
        <v>0.26551999999999998</v>
      </c>
      <c r="BU812" s="36">
        <v>0.29626000000000002</v>
      </c>
      <c r="BV812" s="36">
        <v>0.33302607913669002</v>
      </c>
      <c r="BW812" s="36">
        <v>0.40666000000000002</v>
      </c>
    </row>
    <row r="813" spans="1:75" s="36" customFormat="1" ht="16.75" customHeight="1" x14ac:dyDescent="0.2">
      <c r="A813" s="36" t="s">
        <v>1103</v>
      </c>
      <c r="B813" s="36">
        <v>2025020374</v>
      </c>
      <c r="C813" s="35">
        <v>45987</v>
      </c>
      <c r="D813" s="45" t="s">
        <v>9</v>
      </c>
      <c r="E813" s="36" t="s">
        <v>48</v>
      </c>
      <c r="F813" s="45">
        <v>2</v>
      </c>
      <c r="G813" s="45">
        <v>2</v>
      </c>
      <c r="H813" s="36" t="s">
        <v>11</v>
      </c>
      <c r="I813" s="36" t="s">
        <v>366</v>
      </c>
      <c r="J813" s="46" t="s">
        <v>147</v>
      </c>
      <c r="K813" s="47">
        <v>3</v>
      </c>
      <c r="L813" s="48">
        <v>0.15</v>
      </c>
      <c r="M813" s="49">
        <v>0.1</v>
      </c>
      <c r="N813" s="36">
        <v>3.5999999999999899</v>
      </c>
      <c r="O813" s="36">
        <v>3.0999999999999899</v>
      </c>
      <c r="P813" s="70">
        <v>3.5999999999999899</v>
      </c>
      <c r="Q813" s="36">
        <v>3.0999999999999899</v>
      </c>
      <c r="R813" s="50">
        <v>3.0431813179661962</v>
      </c>
      <c r="S813" s="50">
        <v>3.3329747560325518</v>
      </c>
      <c r="T813" s="50">
        <v>3.0431813179661962</v>
      </c>
      <c r="U813" s="50">
        <v>3.3329747560325518</v>
      </c>
      <c r="V813" s="50">
        <v>1.0275000000000001</v>
      </c>
      <c r="W813" s="50">
        <v>1.0328904656929507</v>
      </c>
      <c r="X813" s="50">
        <v>1.0799651225343538</v>
      </c>
      <c r="Y813" s="50">
        <v>0.94333333333333336</v>
      </c>
      <c r="Z813" s="50">
        <v>1.0406504351618509</v>
      </c>
      <c r="AA813" s="51">
        <v>0.98499999999999999</v>
      </c>
      <c r="AB813" s="51">
        <v>1.01</v>
      </c>
      <c r="AC813" s="51">
        <v>1</v>
      </c>
      <c r="AD813" s="51">
        <v>1</v>
      </c>
      <c r="AE813" s="51">
        <v>1</v>
      </c>
      <c r="AF813" s="51">
        <v>1</v>
      </c>
      <c r="AG813" s="52">
        <v>1</v>
      </c>
      <c r="AH813" s="52">
        <v>1</v>
      </c>
      <c r="AI813" s="53">
        <v>693</v>
      </c>
      <c r="AJ813" s="53">
        <v>619</v>
      </c>
      <c r="AK813" s="51">
        <v>3.125</v>
      </c>
      <c r="AL813" s="51">
        <v>3.1127271976949293</v>
      </c>
      <c r="AM813" s="51">
        <v>3.27</v>
      </c>
      <c r="AN813" s="51">
        <v>3.2794462134048827</v>
      </c>
      <c r="AO813" s="51">
        <v>3.4050606635555081</v>
      </c>
      <c r="AP813" s="51">
        <v>3.4145708085594926</v>
      </c>
      <c r="AQ813" s="51">
        <v>3.4029269229792525</v>
      </c>
      <c r="AR813" s="67">
        <v>0</v>
      </c>
      <c r="AS813" s="96"/>
      <c r="AT813" s="54">
        <v>3.6223339456582622</v>
      </c>
      <c r="AU813" s="54">
        <v>3.0813824523878668</v>
      </c>
      <c r="AV813" s="55">
        <v>3.6413374170572697</v>
      </c>
      <c r="AW813" s="55">
        <v>3.0813824523878668</v>
      </c>
      <c r="AX813" s="56">
        <v>2.2333945658272292E-2</v>
      </c>
      <c r="AY813" s="56">
        <v>-1.8617547612123087E-2</v>
      </c>
      <c r="AZ813" s="56">
        <v>3.7163980461492052E-3</v>
      </c>
      <c r="BA813" s="56">
        <v>4.0951493270395378E-2</v>
      </c>
      <c r="BB813" s="61">
        <v>-140</v>
      </c>
      <c r="BC813" s="57">
        <v>199</v>
      </c>
      <c r="BD813" s="57">
        <v>166</v>
      </c>
      <c r="BE813" s="57">
        <v>126</v>
      </c>
      <c r="BF813" s="95">
        <v>0.58330550860815811</v>
      </c>
      <c r="BG813" s="58">
        <v>0.3346988711527869</v>
      </c>
      <c r="BH813" s="58">
        <v>0.37531647634680443</v>
      </c>
      <c r="BI813" s="58">
        <v>0.44291880350857571</v>
      </c>
      <c r="BJ813" s="57">
        <v>-141</v>
      </c>
      <c r="BK813" s="57">
        <v>201</v>
      </c>
      <c r="BL813" s="57">
        <v>168</v>
      </c>
      <c r="BM813" s="57">
        <v>127</v>
      </c>
      <c r="BN813" s="58">
        <v>0.5857795648611378</v>
      </c>
      <c r="BO813" s="58">
        <v>0.33244063773361898</v>
      </c>
      <c r="BP813" s="58">
        <v>0.37284333525999569</v>
      </c>
      <c r="BQ813" s="58">
        <v>0.44079231693944076</v>
      </c>
      <c r="BR813" s="36">
        <v>2.65</v>
      </c>
      <c r="BS813" s="36">
        <v>4.4000000000000004</v>
      </c>
      <c r="BT813" s="36">
        <v>0.25849</v>
      </c>
      <c r="BU813" s="36">
        <v>0.29097000000000001</v>
      </c>
      <c r="BV813" s="36">
        <v>0.32703547183383502</v>
      </c>
      <c r="BW813" s="36">
        <v>0.40125</v>
      </c>
    </row>
    <row r="814" spans="1:75" s="36" customFormat="1" ht="16.75" customHeight="1" x14ac:dyDescent="0.2">
      <c r="A814" s="36" t="s">
        <v>1104</v>
      </c>
      <c r="B814" s="36">
        <v>2025020377</v>
      </c>
      <c r="C814" s="35">
        <v>45989</v>
      </c>
      <c r="D814" s="45" t="s">
        <v>6</v>
      </c>
      <c r="E814" s="36" t="s">
        <v>41</v>
      </c>
      <c r="F814" s="45">
        <v>1</v>
      </c>
      <c r="G814" s="45">
        <v>1</v>
      </c>
      <c r="H814" s="36" t="s">
        <v>46</v>
      </c>
      <c r="I814" s="36" t="s">
        <v>332</v>
      </c>
      <c r="J814" s="46" t="s">
        <v>187</v>
      </c>
      <c r="K814" s="47">
        <v>3</v>
      </c>
      <c r="L814" s="48">
        <v>0.15</v>
      </c>
      <c r="M814" s="49">
        <v>0.1</v>
      </c>
      <c r="N814" s="36">
        <v>3.1499999999999901</v>
      </c>
      <c r="O814" s="36">
        <v>2.94999999999999</v>
      </c>
      <c r="P814" s="70">
        <v>3.1499999999999901</v>
      </c>
      <c r="Q814" s="36">
        <v>2.94999999999999</v>
      </c>
      <c r="R814" s="50">
        <v>3.2356264357147873</v>
      </c>
      <c r="S814" s="50">
        <v>3.0470591177743143</v>
      </c>
      <c r="T814" s="50">
        <v>3.2356264357147873</v>
      </c>
      <c r="U814" s="50">
        <v>3.0470591177743143</v>
      </c>
      <c r="V814" s="50">
        <v>0.95</v>
      </c>
      <c r="W814" s="50">
        <v>0.95302926576458757</v>
      </c>
      <c r="X814" s="50">
        <v>1.0266510621257379</v>
      </c>
      <c r="Y814" s="50">
        <v>0.96581441041344984</v>
      </c>
      <c r="Z814" s="50">
        <v>0.97</v>
      </c>
      <c r="AA814" s="51">
        <v>0.96</v>
      </c>
      <c r="AB814" s="51">
        <v>1.04</v>
      </c>
      <c r="AC814" s="51">
        <v>1</v>
      </c>
      <c r="AD814" s="51">
        <v>1</v>
      </c>
      <c r="AE814" s="51">
        <v>1</v>
      </c>
      <c r="AF814" s="51">
        <v>1</v>
      </c>
      <c r="AG814" s="52">
        <v>1</v>
      </c>
      <c r="AH814" s="52">
        <v>1</v>
      </c>
      <c r="AI814" s="53">
        <v>727</v>
      </c>
      <c r="AJ814" s="53">
        <v>685</v>
      </c>
      <c r="AK814" s="51">
        <v>3.16</v>
      </c>
      <c r="AL814" s="51">
        <v>3.171343965357218</v>
      </c>
      <c r="AM814" s="51">
        <v>2.96</v>
      </c>
      <c r="AN814" s="51">
        <v>2.9730588676661469</v>
      </c>
      <c r="AO814" s="51">
        <v>2.8737497051600442</v>
      </c>
      <c r="AP814" s="51">
        <v>2.8860343510222002</v>
      </c>
      <c r="AQ814" s="51">
        <v>2.8712</v>
      </c>
      <c r="AR814" s="67">
        <v>0</v>
      </c>
      <c r="AS814" s="96"/>
      <c r="AT814" s="54">
        <v>2.9439325978165991</v>
      </c>
      <c r="AU814" s="54">
        <v>2.9770626817138255</v>
      </c>
      <c r="AV814" s="55">
        <v>2.9439325978165991</v>
      </c>
      <c r="AW814" s="55">
        <v>2.9803425693405243</v>
      </c>
      <c r="AX814" s="56">
        <v>-0.20606740218339104</v>
      </c>
      <c r="AY814" s="56">
        <v>2.7062681713835524E-2</v>
      </c>
      <c r="AZ814" s="56">
        <v>-0.17900472046955551</v>
      </c>
      <c r="BA814" s="56">
        <v>-0.23313008389722656</v>
      </c>
      <c r="BB814" s="61">
        <v>105</v>
      </c>
      <c r="BC814" s="57">
        <v>-122</v>
      </c>
      <c r="BD814" s="57">
        <v>103</v>
      </c>
      <c r="BE814" s="57">
        <v>129</v>
      </c>
      <c r="BF814" s="95">
        <v>0.4881503231496005</v>
      </c>
      <c r="BG814" s="58">
        <v>0.54941029842889888</v>
      </c>
      <c r="BH814" s="58">
        <v>0.49238753335039365</v>
      </c>
      <c r="BI814" s="58">
        <v>0.43706518085968293</v>
      </c>
      <c r="BJ814" s="57">
        <v>105</v>
      </c>
      <c r="BK814" s="57">
        <v>-122</v>
      </c>
      <c r="BL814" s="57">
        <v>103</v>
      </c>
      <c r="BM814" s="57">
        <v>129</v>
      </c>
      <c r="BN814" s="58">
        <v>0.4874055380050879</v>
      </c>
      <c r="BO814" s="58">
        <v>0.55007082509331773</v>
      </c>
      <c r="BP814" s="58">
        <v>0.49302976371504192</v>
      </c>
      <c r="BQ814" s="58">
        <v>0.43754710613247905</v>
      </c>
      <c r="BR814" s="36">
        <v>2.65</v>
      </c>
      <c r="BS814" s="36">
        <v>4.45</v>
      </c>
      <c r="BT814" s="36">
        <v>0.25474999999999998</v>
      </c>
      <c r="BU814" s="36">
        <v>0.28272000000000003</v>
      </c>
      <c r="BV814" s="36">
        <v>0.31763436994427402</v>
      </c>
      <c r="BW814" s="36">
        <v>0.39263999999999999</v>
      </c>
    </row>
    <row r="815" spans="1:75" s="36" customFormat="1" ht="16.75" customHeight="1" x14ac:dyDescent="0.2">
      <c r="A815" s="36" t="s">
        <v>1105</v>
      </c>
      <c r="B815" s="36">
        <v>2025020377</v>
      </c>
      <c r="C815" s="35">
        <v>45989</v>
      </c>
      <c r="D815" s="45" t="s">
        <v>9</v>
      </c>
      <c r="E815" s="36" t="s">
        <v>30</v>
      </c>
      <c r="F815" s="45">
        <v>1</v>
      </c>
      <c r="G815" s="45">
        <v>1</v>
      </c>
      <c r="H815" s="36" t="s">
        <v>47</v>
      </c>
      <c r="I815" s="36" t="s">
        <v>495</v>
      </c>
      <c r="J815" s="46" t="s">
        <v>161</v>
      </c>
      <c r="K815" s="47">
        <v>3</v>
      </c>
      <c r="L815" s="48">
        <v>0.15</v>
      </c>
      <c r="M815" s="49">
        <v>0.1</v>
      </c>
      <c r="N815" s="36">
        <v>2.94999999999999</v>
      </c>
      <c r="O815" s="36">
        <v>3.1499999999999901</v>
      </c>
      <c r="P815" s="70">
        <v>2.94999999999999</v>
      </c>
      <c r="Q815" s="36">
        <v>3.1499999999999901</v>
      </c>
      <c r="R815" s="50">
        <v>2.8249254819856455</v>
      </c>
      <c r="S815" s="50">
        <v>3.2850665712704723</v>
      </c>
      <c r="T815" s="50">
        <v>2.8249254819856455</v>
      </c>
      <c r="U815" s="50">
        <v>3.2850665712704723</v>
      </c>
      <c r="V815" s="50">
        <v>1.048</v>
      </c>
      <c r="W815" s="50">
        <v>1.0491546019013618</v>
      </c>
      <c r="X815" s="50">
        <v>0.98666666666666669</v>
      </c>
      <c r="Y815" s="50">
        <v>1.0533333333333335</v>
      </c>
      <c r="Z815" s="50">
        <v>0.995</v>
      </c>
      <c r="AA815" s="51">
        <v>0.98499999999999999</v>
      </c>
      <c r="AB815" s="51">
        <v>1</v>
      </c>
      <c r="AC815" s="51">
        <v>1</v>
      </c>
      <c r="AD815" s="51">
        <v>1</v>
      </c>
      <c r="AE815" s="51">
        <v>1</v>
      </c>
      <c r="AF815" s="51">
        <v>1</v>
      </c>
      <c r="AG815" s="52">
        <v>1</v>
      </c>
      <c r="AH815" s="52">
        <v>1</v>
      </c>
      <c r="AI815" s="53">
        <v>729</v>
      </c>
      <c r="AJ815" s="53">
        <v>666</v>
      </c>
      <c r="AK815" s="51">
        <v>2.8974432312403495</v>
      </c>
      <c r="AL815" s="51">
        <v>2.8865655688521441</v>
      </c>
      <c r="AM815" s="51">
        <v>3.0799531863772138</v>
      </c>
      <c r="AN815" s="51">
        <v>3.1107201941112024</v>
      </c>
      <c r="AO815" s="51">
        <v>3.0772724554829813</v>
      </c>
      <c r="AP815" s="51">
        <v>3.1059777729226519</v>
      </c>
      <c r="AQ815" s="51">
        <v>3.0645534204453275</v>
      </c>
      <c r="AR815" s="67">
        <v>0</v>
      </c>
      <c r="AS815" s="96"/>
      <c r="AT815" s="54">
        <v>2.9770626817138255</v>
      </c>
      <c r="AU815" s="54">
        <v>2.9439325978165991</v>
      </c>
      <c r="AV815" s="55">
        <v>2.9803425693405243</v>
      </c>
      <c r="AW815" s="55">
        <v>2.9439325978165991</v>
      </c>
      <c r="AX815" s="56">
        <v>2.7062681713835524E-2</v>
      </c>
      <c r="AY815" s="56">
        <v>-0.20606740218339104</v>
      </c>
      <c r="AZ815" s="56">
        <v>-0.17900472046955551</v>
      </c>
      <c r="BA815" s="56">
        <v>0.23313008389722656</v>
      </c>
      <c r="BB815" s="61">
        <v>-105</v>
      </c>
      <c r="BC815" s="57">
        <v>122</v>
      </c>
      <c r="BD815" s="57">
        <v>-103</v>
      </c>
      <c r="BE815" s="57">
        <v>-129</v>
      </c>
      <c r="BF815" s="95">
        <v>0.5118496768503995</v>
      </c>
      <c r="BG815" s="58">
        <v>0.45058970157110112</v>
      </c>
      <c r="BH815" s="58">
        <v>0.50761246664960635</v>
      </c>
      <c r="BI815" s="58">
        <v>0.56293481914031707</v>
      </c>
      <c r="BJ815" s="57">
        <v>-105</v>
      </c>
      <c r="BK815" s="57">
        <v>122</v>
      </c>
      <c r="BL815" s="57">
        <v>-103</v>
      </c>
      <c r="BM815" s="57">
        <v>-129</v>
      </c>
      <c r="BN815" s="58">
        <v>0.5125944619949121</v>
      </c>
      <c r="BO815" s="58">
        <v>0.44992917490668227</v>
      </c>
      <c r="BP815" s="58">
        <v>0.50697023628495808</v>
      </c>
      <c r="BQ815" s="58">
        <v>0.56245289386752095</v>
      </c>
      <c r="BR815" s="36">
        <v>2.65</v>
      </c>
      <c r="BS815" s="36">
        <v>4.5</v>
      </c>
      <c r="BT815" s="36">
        <v>0.25113999999999997</v>
      </c>
      <c r="BU815" s="36">
        <v>0.27545999999999998</v>
      </c>
      <c r="BV815" s="36">
        <v>0.30872513309050098</v>
      </c>
      <c r="BW815" s="36">
        <v>0.38321</v>
      </c>
    </row>
    <row r="816" spans="1:75" s="36" customFormat="1" ht="16.75" customHeight="1" x14ac:dyDescent="0.2">
      <c r="A816" s="36" t="s">
        <v>1106</v>
      </c>
      <c r="B816" s="36">
        <v>2025020376</v>
      </c>
      <c r="C816" s="35">
        <v>45989</v>
      </c>
      <c r="D816" s="45" t="s">
        <v>6</v>
      </c>
      <c r="E816" s="36" t="s">
        <v>20</v>
      </c>
      <c r="F816" s="45">
        <v>1</v>
      </c>
      <c r="G816" s="45">
        <v>1</v>
      </c>
      <c r="H816" s="36" t="s">
        <v>46</v>
      </c>
      <c r="I816" s="36" t="s">
        <v>334</v>
      </c>
      <c r="J816" s="46" t="s">
        <v>177</v>
      </c>
      <c r="K816" s="47">
        <v>3</v>
      </c>
      <c r="L816" s="48">
        <v>0.15</v>
      </c>
      <c r="M816" s="49">
        <v>0.1</v>
      </c>
      <c r="N816" s="36">
        <v>3.1499999999999901</v>
      </c>
      <c r="O816" s="36">
        <v>2.4999999999999898</v>
      </c>
      <c r="P816" s="70">
        <v>3.1499999999999901</v>
      </c>
      <c r="Q816" s="36">
        <v>2.4999999999999898</v>
      </c>
      <c r="R816" s="50">
        <v>2.943975197319916</v>
      </c>
      <c r="S816" s="50">
        <v>2.841866464570403</v>
      </c>
      <c r="T816" s="50">
        <v>2.943975197319916</v>
      </c>
      <c r="U816" s="50">
        <v>2.841866464570403</v>
      </c>
      <c r="V816" s="50">
        <v>0.95</v>
      </c>
      <c r="W816" s="50">
        <v>0.95302926576458757</v>
      </c>
      <c r="X816" s="50">
        <v>1.0333333333333334</v>
      </c>
      <c r="Y816" s="50">
        <v>0.93</v>
      </c>
      <c r="Z816" s="50">
        <v>0.98</v>
      </c>
      <c r="AA816" s="51">
        <v>1</v>
      </c>
      <c r="AB816" s="51">
        <v>1</v>
      </c>
      <c r="AC816" s="51">
        <v>1</v>
      </c>
      <c r="AD816" s="51">
        <v>1</v>
      </c>
      <c r="AE816" s="51">
        <v>1</v>
      </c>
      <c r="AF816" s="51">
        <v>1</v>
      </c>
      <c r="AG816" s="52">
        <v>1</v>
      </c>
      <c r="AH816" s="52">
        <v>1</v>
      </c>
      <c r="AI816" s="53">
        <v>730</v>
      </c>
      <c r="AJ816" s="53">
        <v>688</v>
      </c>
      <c r="AK816" s="51">
        <v>2.96</v>
      </c>
      <c r="AL816" s="51">
        <v>2.9575962795979875</v>
      </c>
      <c r="AM816" s="51">
        <v>2.87</v>
      </c>
      <c r="AN816" s="51">
        <v>2.8657799696855606</v>
      </c>
      <c r="AO816" s="51">
        <v>2.8269080010978751</v>
      </c>
      <c r="AP816" s="51">
        <v>2.8206261712250429</v>
      </c>
      <c r="AQ816" s="51">
        <v>2.8126000000000002</v>
      </c>
      <c r="AR816" s="67">
        <v>0</v>
      </c>
      <c r="AS816" s="96"/>
      <c r="AT816" s="54">
        <v>3.1570792666666669</v>
      </c>
      <c r="AU816" s="54">
        <v>2.5219706668800002</v>
      </c>
      <c r="AV816" s="55">
        <v>3.1570792666666669</v>
      </c>
      <c r="AW816" s="55">
        <v>2.524749170818128</v>
      </c>
      <c r="AX816" s="56">
        <v>7.0792666666767978E-3</v>
      </c>
      <c r="AY816" s="56">
        <v>2.197066688001037E-2</v>
      </c>
      <c r="AZ816" s="56">
        <v>2.9049933546687168E-2</v>
      </c>
      <c r="BA816" s="56">
        <v>-1.4891400213333572E-2</v>
      </c>
      <c r="BB816" s="61">
        <v>-153</v>
      </c>
      <c r="BC816" s="57">
        <v>-102</v>
      </c>
      <c r="BD816" s="57">
        <v>126</v>
      </c>
      <c r="BE816" s="57">
        <v>155</v>
      </c>
      <c r="BF816" s="95">
        <v>0.60493185168249386</v>
      </c>
      <c r="BG816" s="58">
        <v>0.50588255877193899</v>
      </c>
      <c r="BH816" s="58">
        <v>0.4424799251281657</v>
      </c>
      <c r="BI816" s="58">
        <v>0.39216466967942376</v>
      </c>
      <c r="BJ816" s="57">
        <v>-153</v>
      </c>
      <c r="BK816" s="57">
        <v>-103</v>
      </c>
      <c r="BL816" s="57">
        <v>126</v>
      </c>
      <c r="BM816" s="57">
        <v>155</v>
      </c>
      <c r="BN816" s="58">
        <v>0.6043923602148682</v>
      </c>
      <c r="BO816" s="58">
        <v>0.50641247660416755</v>
      </c>
      <c r="BP816" s="58">
        <v>0.44311134783587058</v>
      </c>
      <c r="BQ816" s="58">
        <v>0.39274784669016616</v>
      </c>
      <c r="BR816" s="36">
        <v>2.65</v>
      </c>
      <c r="BS816" s="36">
        <v>4.55</v>
      </c>
      <c r="BT816" s="36">
        <v>0.24598</v>
      </c>
      <c r="BU816" s="36">
        <v>0.27129999999999999</v>
      </c>
      <c r="BV816" s="36">
        <v>0.30420936960373102</v>
      </c>
      <c r="BW816" s="36">
        <v>0.37947999999999998</v>
      </c>
    </row>
    <row r="817" spans="1:75" s="36" customFormat="1" ht="16.75" customHeight="1" x14ac:dyDescent="0.2">
      <c r="A817" s="36" t="s">
        <v>1107</v>
      </c>
      <c r="B817" s="36">
        <v>2025020376</v>
      </c>
      <c r="C817" s="35">
        <v>45989</v>
      </c>
      <c r="D817" s="45" t="s">
        <v>9</v>
      </c>
      <c r="E817" s="36" t="s">
        <v>7</v>
      </c>
      <c r="F817" s="45">
        <v>1</v>
      </c>
      <c r="G817" s="45">
        <v>1</v>
      </c>
      <c r="H817" s="36" t="s">
        <v>47</v>
      </c>
      <c r="I817" s="36" t="s">
        <v>404</v>
      </c>
      <c r="J817" s="46" t="s">
        <v>149</v>
      </c>
      <c r="K817" s="47">
        <v>3</v>
      </c>
      <c r="L817" s="48">
        <v>0.15</v>
      </c>
      <c r="M817" s="49">
        <v>0.1</v>
      </c>
      <c r="N817" s="36">
        <v>2.4999999999999898</v>
      </c>
      <c r="O817" s="36">
        <v>3.1499999999999901</v>
      </c>
      <c r="P817" s="70">
        <v>2.4999999999999898</v>
      </c>
      <c r="Q817" s="36">
        <v>3.1499999999999901</v>
      </c>
      <c r="R817" s="50">
        <v>2.5416386206478436</v>
      </c>
      <c r="S817" s="50">
        <v>3.2682103035112311</v>
      </c>
      <c r="T817" s="50">
        <v>2.5416386206478436</v>
      </c>
      <c r="U817" s="50">
        <v>3.2682103035112311</v>
      </c>
      <c r="V817" s="50">
        <v>1.048</v>
      </c>
      <c r="W817" s="50">
        <v>1.0491546019013618</v>
      </c>
      <c r="X817" s="50">
        <v>0.95666666666666667</v>
      </c>
      <c r="Y817" s="50">
        <v>0.98666666666666669</v>
      </c>
      <c r="Z817" s="50">
        <v>1.0249999999999999</v>
      </c>
      <c r="AA817" s="51">
        <v>0.92</v>
      </c>
      <c r="AB817" s="51">
        <v>1.06</v>
      </c>
      <c r="AC817" s="51">
        <v>1</v>
      </c>
      <c r="AD817" s="51">
        <v>1</v>
      </c>
      <c r="AE817" s="51">
        <v>1</v>
      </c>
      <c r="AF817" s="51">
        <v>1</v>
      </c>
      <c r="AG817" s="52">
        <v>1</v>
      </c>
      <c r="AH817" s="52">
        <v>1</v>
      </c>
      <c r="AI817" s="53">
        <v>722</v>
      </c>
      <c r="AJ817" s="53">
        <v>594</v>
      </c>
      <c r="AK817" s="51">
        <v>2.79</v>
      </c>
      <c r="AL817" s="51">
        <v>2.77</v>
      </c>
      <c r="AM817" s="51">
        <v>3.1</v>
      </c>
      <c r="AN817" s="51">
        <v>3.1150000000000002</v>
      </c>
      <c r="AO817" s="51">
        <v>3.2882993127770073</v>
      </c>
      <c r="AP817" s="51">
        <v>3.2975417500253079</v>
      </c>
      <c r="AQ817" s="51">
        <v>3.1774999999999998</v>
      </c>
      <c r="AR817" s="67">
        <v>0</v>
      </c>
      <c r="AS817" s="96"/>
      <c r="AT817" s="54">
        <v>2.5219706668800002</v>
      </c>
      <c r="AU817" s="54">
        <v>3.1570792666666669</v>
      </c>
      <c r="AV817" s="55">
        <v>2.524749170818128</v>
      </c>
      <c r="AW817" s="55">
        <v>3.1570792666666669</v>
      </c>
      <c r="AX817" s="56">
        <v>2.197066688001037E-2</v>
      </c>
      <c r="AY817" s="56">
        <v>7.0792666666767978E-3</v>
      </c>
      <c r="AZ817" s="56">
        <v>2.9049933546687168E-2</v>
      </c>
      <c r="BA817" s="56">
        <v>1.4891400213333572E-2</v>
      </c>
      <c r="BB817" s="61">
        <v>153</v>
      </c>
      <c r="BC817" s="57">
        <v>102</v>
      </c>
      <c r="BD817" s="57">
        <v>-126</v>
      </c>
      <c r="BE817" s="57">
        <v>-155</v>
      </c>
      <c r="BF817" s="95">
        <v>0.39506814831750614</v>
      </c>
      <c r="BG817" s="58">
        <v>0.49411744122806101</v>
      </c>
      <c r="BH817" s="58">
        <v>0.5575200748718343</v>
      </c>
      <c r="BI817" s="58">
        <v>0.60783533032057624</v>
      </c>
      <c r="BJ817" s="57">
        <v>153</v>
      </c>
      <c r="BK817" s="57">
        <v>103</v>
      </c>
      <c r="BL817" s="57">
        <v>-126</v>
      </c>
      <c r="BM817" s="57">
        <v>-155</v>
      </c>
      <c r="BN817" s="58">
        <v>0.3956076397851318</v>
      </c>
      <c r="BO817" s="58">
        <v>0.49358752339583251</v>
      </c>
      <c r="BP817" s="58">
        <v>0.55688865216412942</v>
      </c>
      <c r="BQ817" s="58">
        <v>0.60725215330983384</v>
      </c>
      <c r="BR817" s="36">
        <v>2.65</v>
      </c>
      <c r="BS817" s="36">
        <v>4.5999999999999996</v>
      </c>
      <c r="BT817" s="36">
        <v>0.24121000000000001</v>
      </c>
      <c r="BU817" s="36">
        <v>0.26484000000000002</v>
      </c>
      <c r="BV817" s="36">
        <v>0.296301268711821</v>
      </c>
      <c r="BW817" s="36">
        <v>0.37102000000000002</v>
      </c>
    </row>
    <row r="818" spans="1:75" s="36" customFormat="1" ht="16.75" customHeight="1" x14ac:dyDescent="0.2">
      <c r="A818" s="36" t="s">
        <v>1108</v>
      </c>
      <c r="B818" s="36">
        <v>2025020378</v>
      </c>
      <c r="C818" s="35">
        <v>45989</v>
      </c>
      <c r="D818" s="45" t="s">
        <v>6</v>
      </c>
      <c r="E818" s="36" t="s">
        <v>24</v>
      </c>
      <c r="F818" s="45">
        <v>1</v>
      </c>
      <c r="G818" s="45">
        <v>1</v>
      </c>
      <c r="H818" s="36" t="s">
        <v>46</v>
      </c>
      <c r="I818" s="36" t="s">
        <v>364</v>
      </c>
      <c r="J818" s="46" t="s">
        <v>158</v>
      </c>
      <c r="K818" s="47">
        <v>3</v>
      </c>
      <c r="L818" s="48">
        <v>0.15</v>
      </c>
      <c r="M818" s="49">
        <v>0.1</v>
      </c>
      <c r="N818" s="36">
        <v>3.4999999999999898</v>
      </c>
      <c r="O818" s="36">
        <v>2.6499999999999901</v>
      </c>
      <c r="P818" s="70">
        <v>3.4999999999999898</v>
      </c>
      <c r="Q818" s="36">
        <v>2.6499999999999901</v>
      </c>
      <c r="R818" s="50">
        <v>3.6298138175310193</v>
      </c>
      <c r="S818" s="50">
        <v>2.6449121338338637</v>
      </c>
      <c r="T818" s="50">
        <v>3.6298138175310193</v>
      </c>
      <c r="U818" s="50">
        <v>2.6449121338338637</v>
      </c>
      <c r="V818" s="50">
        <v>0.95</v>
      </c>
      <c r="W818" s="50">
        <v>0.95302926576458757</v>
      </c>
      <c r="X818" s="50">
        <v>1.0117598882898606</v>
      </c>
      <c r="Y818" s="50">
        <v>0.96462816995308176</v>
      </c>
      <c r="Z818" s="50">
        <v>1</v>
      </c>
      <c r="AA818" s="51">
        <v>0.98499999999999999</v>
      </c>
      <c r="AB818" s="51">
        <v>1.01</v>
      </c>
      <c r="AC818" s="51">
        <v>1</v>
      </c>
      <c r="AD818" s="51">
        <v>1</v>
      </c>
      <c r="AE818" s="51">
        <v>1</v>
      </c>
      <c r="AF818" s="51">
        <v>1</v>
      </c>
      <c r="AG818" s="52">
        <v>1</v>
      </c>
      <c r="AH818" s="52">
        <v>1</v>
      </c>
      <c r="AI818" s="53">
        <v>743</v>
      </c>
      <c r="AJ818" s="53">
        <v>658</v>
      </c>
      <c r="AK818" s="51">
        <v>3.54</v>
      </c>
      <c r="AL818" s="51">
        <v>3.5534720726296527</v>
      </c>
      <c r="AM818" s="51">
        <v>2.7</v>
      </c>
      <c r="AN818" s="51">
        <v>2.6917368200750795</v>
      </c>
      <c r="AO818" s="51">
        <v>2.7266926575068537</v>
      </c>
      <c r="AP818" s="51">
        <v>2.7144255789559053</v>
      </c>
      <c r="AQ818" s="51">
        <v>2.7</v>
      </c>
      <c r="AR818" s="67">
        <v>0</v>
      </c>
      <c r="AS818" s="96"/>
      <c r="AT818" s="54">
        <v>3.351510276754019</v>
      </c>
      <c r="AU818" s="54">
        <v>2.7292389185122707</v>
      </c>
      <c r="AV818" s="55">
        <v>3.351510276754019</v>
      </c>
      <c r="AW818" s="55">
        <v>2.7322457738983248</v>
      </c>
      <c r="AX818" s="56">
        <v>-0.14848972324597076</v>
      </c>
      <c r="AY818" s="56">
        <v>7.9238918512280598E-2</v>
      </c>
      <c r="AZ818" s="56">
        <v>-6.9250804733690163E-2</v>
      </c>
      <c r="BA818" s="56">
        <v>-0.22772864175825136</v>
      </c>
      <c r="BB818" s="61">
        <v>-150</v>
      </c>
      <c r="BC818" s="57">
        <v>-135</v>
      </c>
      <c r="BD818" s="57">
        <v>-108</v>
      </c>
      <c r="BE818" s="57">
        <v>118</v>
      </c>
      <c r="BF818" s="95">
        <v>0.60054211678028402</v>
      </c>
      <c r="BG818" s="58">
        <v>0.57487549703076246</v>
      </c>
      <c r="BH818" s="58">
        <v>0.51943069819776688</v>
      </c>
      <c r="BI818" s="58">
        <v>0.4595022354133047</v>
      </c>
      <c r="BJ818" s="57">
        <v>-150</v>
      </c>
      <c r="BK818" s="57">
        <v>-135</v>
      </c>
      <c r="BL818" s="57">
        <v>-108</v>
      </c>
      <c r="BM818" s="57">
        <v>117</v>
      </c>
      <c r="BN818" s="58">
        <v>0.59992228097739819</v>
      </c>
      <c r="BO818" s="58">
        <v>0.57529941032942178</v>
      </c>
      <c r="BP818" s="58">
        <v>0.51990516456838631</v>
      </c>
      <c r="BQ818" s="58">
        <v>0.45991754862091672</v>
      </c>
      <c r="BR818" s="36">
        <v>2.65</v>
      </c>
      <c r="BS818" s="36">
        <v>4.6500000000000004</v>
      </c>
      <c r="BT818" s="36">
        <v>0.23227999999999999</v>
      </c>
      <c r="BU818" s="36">
        <v>0.25813999999999998</v>
      </c>
      <c r="BV818" s="36">
        <v>0.288773044567746</v>
      </c>
      <c r="BW818" s="36">
        <v>0.36421999999999999</v>
      </c>
    </row>
    <row r="819" spans="1:75" s="36" customFormat="1" ht="16.75" customHeight="1" x14ac:dyDescent="0.2">
      <c r="A819" s="36" t="s">
        <v>1109</v>
      </c>
      <c r="B819" s="36">
        <v>2025020378</v>
      </c>
      <c r="C819" s="35">
        <v>45989</v>
      </c>
      <c r="D819" s="45" t="s">
        <v>9</v>
      </c>
      <c r="E819" s="36" t="s">
        <v>33</v>
      </c>
      <c r="F819" s="45">
        <v>1</v>
      </c>
      <c r="G819" s="45">
        <v>1</v>
      </c>
      <c r="H819" s="36" t="s">
        <v>47</v>
      </c>
      <c r="I819" s="36" t="s">
        <v>424</v>
      </c>
      <c r="J819" s="46" t="s">
        <v>229</v>
      </c>
      <c r="K819" s="47">
        <v>3</v>
      </c>
      <c r="L819" s="48">
        <v>0.15</v>
      </c>
      <c r="M819" s="49">
        <v>0.1</v>
      </c>
      <c r="N819" s="36">
        <v>2.6499999999999901</v>
      </c>
      <c r="O819" s="36">
        <v>3.4999999999999898</v>
      </c>
      <c r="P819" s="70">
        <v>2.6499999999999901</v>
      </c>
      <c r="Q819" s="36">
        <v>3.4999999999999898</v>
      </c>
      <c r="R819" s="50">
        <v>2.7787053727540059</v>
      </c>
      <c r="S819" s="50">
        <v>3.1596834057800711</v>
      </c>
      <c r="T819" s="50">
        <v>2.7787053727540059</v>
      </c>
      <c r="U819" s="50">
        <v>3.1596834057800711</v>
      </c>
      <c r="V819" s="50">
        <v>1.048</v>
      </c>
      <c r="W819" s="50">
        <v>1.0491546019013618</v>
      </c>
      <c r="X819" s="50">
        <v>0.9</v>
      </c>
      <c r="Y819" s="50">
        <v>1.18</v>
      </c>
      <c r="Z819" s="50">
        <v>1</v>
      </c>
      <c r="AA819" s="51">
        <v>0.99</v>
      </c>
      <c r="AB819" s="51">
        <v>1</v>
      </c>
      <c r="AC819" s="51">
        <v>1</v>
      </c>
      <c r="AD819" s="51">
        <v>1</v>
      </c>
      <c r="AE819" s="51">
        <v>1</v>
      </c>
      <c r="AF819" s="51">
        <v>1</v>
      </c>
      <c r="AG819" s="52">
        <v>1</v>
      </c>
      <c r="AH819" s="52">
        <v>1</v>
      </c>
      <c r="AI819" s="53">
        <v>740</v>
      </c>
      <c r="AJ819" s="53">
        <v>654</v>
      </c>
      <c r="AK819" s="51">
        <v>2.8938845098592454</v>
      </c>
      <c r="AL819" s="51">
        <v>2.8766076392934594</v>
      </c>
      <c r="AM819" s="51">
        <v>3.0352796648695821</v>
      </c>
      <c r="AN819" s="51">
        <v>3.0539402260061554</v>
      </c>
      <c r="AO819" s="51">
        <v>3.1141491245916502</v>
      </c>
      <c r="AP819" s="51">
        <v>3.120979266769913</v>
      </c>
      <c r="AQ819" s="51">
        <v>3.0352796648695821</v>
      </c>
      <c r="AR819" s="67">
        <v>0</v>
      </c>
      <c r="AS819" s="96"/>
      <c r="AT819" s="54">
        <v>2.7292389185122707</v>
      </c>
      <c r="AU819" s="54">
        <v>3.351510276754019</v>
      </c>
      <c r="AV819" s="55">
        <v>2.7322457738983248</v>
      </c>
      <c r="AW819" s="55">
        <v>3.351510276754019</v>
      </c>
      <c r="AX819" s="56">
        <v>7.9238918512280598E-2</v>
      </c>
      <c r="AY819" s="56">
        <v>-0.14848972324597076</v>
      </c>
      <c r="AZ819" s="56">
        <v>-6.9250804733690163E-2</v>
      </c>
      <c r="BA819" s="56">
        <v>0.22772864175825136</v>
      </c>
      <c r="BB819" s="61">
        <v>150</v>
      </c>
      <c r="BC819" s="57">
        <v>135</v>
      </c>
      <c r="BD819" s="57">
        <v>108</v>
      </c>
      <c r="BE819" s="57">
        <v>-118</v>
      </c>
      <c r="BF819" s="95">
        <v>0.39945788321971598</v>
      </c>
      <c r="BG819" s="58">
        <v>0.42512450296923754</v>
      </c>
      <c r="BH819" s="58">
        <v>0.48056930180223312</v>
      </c>
      <c r="BI819" s="58">
        <v>0.5404977645866953</v>
      </c>
      <c r="BJ819" s="57">
        <v>150</v>
      </c>
      <c r="BK819" s="57">
        <v>135</v>
      </c>
      <c r="BL819" s="57">
        <v>108</v>
      </c>
      <c r="BM819" s="57">
        <v>-117</v>
      </c>
      <c r="BN819" s="58">
        <v>0.40007771902260181</v>
      </c>
      <c r="BO819" s="58">
        <v>0.42470058967057828</v>
      </c>
      <c r="BP819" s="58">
        <v>0.48009483543161369</v>
      </c>
      <c r="BQ819" s="58">
        <v>0.54008245137908328</v>
      </c>
      <c r="BR819" s="36">
        <v>2.65</v>
      </c>
      <c r="BS819" s="36">
        <v>4.7</v>
      </c>
      <c r="BT819" s="36">
        <v>0.23168</v>
      </c>
      <c r="BU819" s="36">
        <v>0.25468000000000002</v>
      </c>
      <c r="BV819" s="36">
        <v>0.28433944780002002</v>
      </c>
      <c r="BW819" s="36">
        <v>0.35898999999999998</v>
      </c>
    </row>
    <row r="820" spans="1:75" s="36" customFormat="1" ht="16.75" customHeight="1" x14ac:dyDescent="0.2">
      <c r="A820" s="36" t="s">
        <v>1110</v>
      </c>
      <c r="B820" s="36">
        <v>2025020380</v>
      </c>
      <c r="C820" s="35">
        <v>45989</v>
      </c>
      <c r="D820" s="45" t="s">
        <v>6</v>
      </c>
      <c r="E820" s="36" t="s">
        <v>22</v>
      </c>
      <c r="F820" s="45">
        <v>1</v>
      </c>
      <c r="G820" s="45">
        <v>1</v>
      </c>
      <c r="H820" s="36" t="s">
        <v>46</v>
      </c>
      <c r="I820" s="36" t="s">
        <v>457</v>
      </c>
      <c r="J820" s="46" t="s">
        <v>152</v>
      </c>
      <c r="K820" s="47">
        <v>3</v>
      </c>
      <c r="L820" s="48">
        <v>0.15</v>
      </c>
      <c r="M820" s="49">
        <v>0.1</v>
      </c>
      <c r="N820" s="36">
        <v>2.5499999999999901</v>
      </c>
      <c r="O820" s="36">
        <v>3.2499999999999898</v>
      </c>
      <c r="P820" s="70">
        <v>2.5499999999999901</v>
      </c>
      <c r="Q820" s="36">
        <v>3.2499999999999898</v>
      </c>
      <c r="R820" s="50">
        <v>2.7562676180379175</v>
      </c>
      <c r="S820" s="50">
        <v>3.080655074171379</v>
      </c>
      <c r="T820" s="50">
        <v>2.7562676180379175</v>
      </c>
      <c r="U820" s="50">
        <v>3.080655074171379</v>
      </c>
      <c r="V820" s="50">
        <v>0.95</v>
      </c>
      <c r="W820" s="50">
        <v>0.95302926576458757</v>
      </c>
      <c r="X820" s="50">
        <v>0.93315537487705569</v>
      </c>
      <c r="Y820" s="50">
        <v>0.98611684271632216</v>
      </c>
      <c r="Z820" s="50">
        <v>1.03</v>
      </c>
      <c r="AA820" s="51">
        <v>0.99</v>
      </c>
      <c r="AB820" s="51">
        <v>1</v>
      </c>
      <c r="AC820" s="51">
        <v>1</v>
      </c>
      <c r="AD820" s="51">
        <v>1</v>
      </c>
      <c r="AE820" s="51">
        <v>1</v>
      </c>
      <c r="AF820" s="51">
        <v>1</v>
      </c>
      <c r="AG820" s="52">
        <v>1</v>
      </c>
      <c r="AH820" s="52">
        <v>1</v>
      </c>
      <c r="AI820" s="53">
        <v>726</v>
      </c>
      <c r="AJ820" s="53">
        <v>649</v>
      </c>
      <c r="AK820" s="51">
        <v>2.7</v>
      </c>
      <c r="AL820" s="51">
        <v>2.7084401427056877</v>
      </c>
      <c r="AM820" s="51">
        <v>3.14</v>
      </c>
      <c r="AN820" s="51">
        <v>3.131098261125707</v>
      </c>
      <c r="AO820" s="51">
        <v>3.3161599394759227</v>
      </c>
      <c r="AP820" s="51">
        <v>3.2946971575140123</v>
      </c>
      <c r="AQ820" s="51">
        <v>3.2342000000000004</v>
      </c>
      <c r="AR820" s="67">
        <v>0</v>
      </c>
      <c r="AS820" s="96"/>
      <c r="AT820" s="54">
        <v>2.4651033076721713</v>
      </c>
      <c r="AU820" s="54">
        <v>3.3089615946717261</v>
      </c>
      <c r="AV820" s="55">
        <v>2.4651033076721713</v>
      </c>
      <c r="AW820" s="55">
        <v>3.3126071417602199</v>
      </c>
      <c r="AX820" s="56">
        <v>-8.4896692327818712E-2</v>
      </c>
      <c r="AY820" s="56">
        <v>5.8961594671736339E-2</v>
      </c>
      <c r="AZ820" s="56">
        <v>-2.5935097656082373E-2</v>
      </c>
      <c r="BA820" s="56">
        <v>-0.14385828699955505</v>
      </c>
      <c r="BB820" s="61">
        <v>174</v>
      </c>
      <c r="BC820" s="57">
        <v>-111</v>
      </c>
      <c r="BD820" s="57">
        <v>116</v>
      </c>
      <c r="BE820" s="57">
        <v>144</v>
      </c>
      <c r="BF820" s="95">
        <v>0.36513710830956098</v>
      </c>
      <c r="BG820" s="58">
        <v>0.52515724758285942</v>
      </c>
      <c r="BH820" s="58">
        <v>0.46330322500631649</v>
      </c>
      <c r="BI820" s="58">
        <v>0.40990349661666281</v>
      </c>
      <c r="BJ820" s="57">
        <v>174</v>
      </c>
      <c r="BK820" s="57">
        <v>-111</v>
      </c>
      <c r="BL820" s="57">
        <v>116</v>
      </c>
      <c r="BM820" s="57">
        <v>144</v>
      </c>
      <c r="BN820" s="58">
        <v>0.3647755083009297</v>
      </c>
      <c r="BO820" s="58">
        <v>0.52573675611027526</v>
      </c>
      <c r="BP820" s="58">
        <v>0.46386087038282675</v>
      </c>
      <c r="BQ820" s="58">
        <v>0.41032121817594625</v>
      </c>
      <c r="BR820" s="36">
        <v>2.65</v>
      </c>
      <c r="BS820" s="36">
        <v>4.75</v>
      </c>
      <c r="BT820" s="36">
        <v>0.22545999999999999</v>
      </c>
      <c r="BU820" s="36">
        <v>0.24951000000000001</v>
      </c>
      <c r="BV820" s="36">
        <v>0.278710498977916</v>
      </c>
      <c r="BW820" s="36">
        <v>0.35427999999999998</v>
      </c>
    </row>
    <row r="821" spans="1:75" s="36" customFormat="1" ht="16.75" customHeight="1" x14ac:dyDescent="0.2">
      <c r="A821" s="36" t="s">
        <v>1111</v>
      </c>
      <c r="B821" s="36">
        <v>2025020380</v>
      </c>
      <c r="C821" s="35">
        <v>45989</v>
      </c>
      <c r="D821" s="45" t="s">
        <v>9</v>
      </c>
      <c r="E821" s="36" t="s">
        <v>10</v>
      </c>
      <c r="F821" s="45">
        <v>1</v>
      </c>
      <c r="G821" s="45">
        <v>1</v>
      </c>
      <c r="H821" s="36" t="s">
        <v>47</v>
      </c>
      <c r="I821" s="36" t="s">
        <v>411</v>
      </c>
      <c r="J821" s="46" t="s">
        <v>166</v>
      </c>
      <c r="K821" s="47">
        <v>3</v>
      </c>
      <c r="L821" s="48">
        <v>0.15</v>
      </c>
      <c r="M821" s="49">
        <v>0.1</v>
      </c>
      <c r="N821" s="36">
        <v>3.2499999999999898</v>
      </c>
      <c r="O821" s="36">
        <v>2.5499999999999901</v>
      </c>
      <c r="P821" s="70">
        <v>3.2499999999999898</v>
      </c>
      <c r="Q821" s="36">
        <v>2.5499999999999901</v>
      </c>
      <c r="R821" s="50">
        <v>2.873414328045381</v>
      </c>
      <c r="S821" s="50">
        <v>2.915540069355083</v>
      </c>
      <c r="T821" s="50">
        <v>2.873414328045381</v>
      </c>
      <c r="U821" s="50">
        <v>2.915540069355083</v>
      </c>
      <c r="V821" s="50">
        <v>1.048</v>
      </c>
      <c r="W821" s="50">
        <v>1.0491546019013618</v>
      </c>
      <c r="X821" s="50">
        <v>1.0466666666666666</v>
      </c>
      <c r="Y821" s="50">
        <v>0.9</v>
      </c>
      <c r="Z821" s="50">
        <v>1.03</v>
      </c>
      <c r="AA821" s="51">
        <v>0.99</v>
      </c>
      <c r="AB821" s="51">
        <v>1.01</v>
      </c>
      <c r="AC821" s="51">
        <v>1</v>
      </c>
      <c r="AD821" s="51">
        <v>1</v>
      </c>
      <c r="AE821" s="51">
        <v>1</v>
      </c>
      <c r="AF821" s="51">
        <v>1</v>
      </c>
      <c r="AG821" s="52">
        <v>1</v>
      </c>
      <c r="AH821" s="52">
        <v>1</v>
      </c>
      <c r="AI821" s="53">
        <v>733</v>
      </c>
      <c r="AJ821" s="53">
        <v>672</v>
      </c>
      <c r="AK821" s="51">
        <v>2.9583505281489666</v>
      </c>
      <c r="AL821" s="51">
        <v>2.9456100981334288</v>
      </c>
      <c r="AM821" s="51">
        <v>2.799466124631167</v>
      </c>
      <c r="AN821" s="51">
        <v>2.8168772163397544</v>
      </c>
      <c r="AO821" s="51">
        <v>2.8506201231412147</v>
      </c>
      <c r="AP821" s="51">
        <v>2.8734780453853928</v>
      </c>
      <c r="AQ821" s="51">
        <v>2.8834501083701021</v>
      </c>
      <c r="AR821" s="67">
        <v>0</v>
      </c>
      <c r="AS821" s="96"/>
      <c r="AT821" s="54">
        <v>3.3089615946717261</v>
      </c>
      <c r="AU821" s="54">
        <v>2.4651033076721713</v>
      </c>
      <c r="AV821" s="55">
        <v>3.3126071417602199</v>
      </c>
      <c r="AW821" s="55">
        <v>2.4651033076721713</v>
      </c>
      <c r="AX821" s="56">
        <v>5.8961594671736339E-2</v>
      </c>
      <c r="AY821" s="56">
        <v>-8.4896692327818712E-2</v>
      </c>
      <c r="AZ821" s="56">
        <v>-2.5935097656082373E-2</v>
      </c>
      <c r="BA821" s="56">
        <v>0.14385828699955505</v>
      </c>
      <c r="BB821" s="61">
        <v>-174</v>
      </c>
      <c r="BC821" s="57">
        <v>111</v>
      </c>
      <c r="BD821" s="57">
        <v>-116</v>
      </c>
      <c r="BE821" s="57">
        <v>-144</v>
      </c>
      <c r="BF821" s="95">
        <v>0.63486289169043908</v>
      </c>
      <c r="BG821" s="58">
        <v>0.47484275241714052</v>
      </c>
      <c r="BH821" s="58">
        <v>0.53669677499368351</v>
      </c>
      <c r="BI821" s="58">
        <v>0.59009650338333719</v>
      </c>
      <c r="BJ821" s="57">
        <v>-174</v>
      </c>
      <c r="BK821" s="57">
        <v>111</v>
      </c>
      <c r="BL821" s="57">
        <v>-116</v>
      </c>
      <c r="BM821" s="57">
        <v>-144</v>
      </c>
      <c r="BN821" s="58">
        <v>0.63522449169907036</v>
      </c>
      <c r="BO821" s="58">
        <v>0.47426324388972479</v>
      </c>
      <c r="BP821" s="58">
        <v>0.53613912961717325</v>
      </c>
      <c r="BQ821" s="58">
        <v>0.58967878182405375</v>
      </c>
      <c r="BR821" s="36">
        <v>2.65</v>
      </c>
      <c r="BS821" s="36">
        <v>4.8</v>
      </c>
      <c r="BT821" s="36">
        <v>0.22073999999999999</v>
      </c>
      <c r="BU821" s="36">
        <v>0.24282000000000001</v>
      </c>
      <c r="BV821" s="36">
        <v>0.27118909078725401</v>
      </c>
      <c r="BW821" s="36">
        <v>0.34743000000000002</v>
      </c>
    </row>
    <row r="822" spans="1:75" s="36" customFormat="1" ht="16.75" customHeight="1" x14ac:dyDescent="0.2">
      <c r="A822" s="36" t="s">
        <v>1112</v>
      </c>
      <c r="B822" s="36">
        <v>2025020384</v>
      </c>
      <c r="C822" s="35">
        <v>45989</v>
      </c>
      <c r="D822" s="45" t="s">
        <v>6</v>
      </c>
      <c r="E822" s="36" t="s">
        <v>28</v>
      </c>
      <c r="F822" s="45">
        <v>2</v>
      </c>
      <c r="G822" s="45">
        <v>1</v>
      </c>
      <c r="H822" s="36" t="s">
        <v>44</v>
      </c>
      <c r="I822" s="36" t="s">
        <v>314</v>
      </c>
      <c r="J822" s="46" t="s">
        <v>167</v>
      </c>
      <c r="K822" s="47">
        <v>3</v>
      </c>
      <c r="L822" s="48">
        <v>0.15</v>
      </c>
      <c r="M822" s="49">
        <v>0.1</v>
      </c>
      <c r="N822" s="36">
        <v>3.1499999999999901</v>
      </c>
      <c r="O822" s="36">
        <v>2.8499999999999899</v>
      </c>
      <c r="P822" s="70">
        <v>3.1499999999999901</v>
      </c>
      <c r="Q822" s="36">
        <v>2.8499999999999899</v>
      </c>
      <c r="R822" s="50">
        <v>2.8467833578008133</v>
      </c>
      <c r="S822" s="50">
        <v>2.7975898202537253</v>
      </c>
      <c r="T822" s="50">
        <v>2.8467833578008133</v>
      </c>
      <c r="U822" s="50">
        <v>2.7975898202537253</v>
      </c>
      <c r="V822" s="50">
        <v>0.96</v>
      </c>
      <c r="W822" s="50">
        <v>0.96305398776725637</v>
      </c>
      <c r="X822" s="50">
        <v>1.0931487378016276</v>
      </c>
      <c r="Y822" s="50">
        <v>1.0375757325649764</v>
      </c>
      <c r="Z822" s="50">
        <v>0.96499999999999997</v>
      </c>
      <c r="AA822" s="51">
        <v>0.99</v>
      </c>
      <c r="AB822" s="51">
        <v>1.01</v>
      </c>
      <c r="AC822" s="51">
        <v>1</v>
      </c>
      <c r="AD822" s="51">
        <v>1</v>
      </c>
      <c r="AE822" s="51">
        <v>1</v>
      </c>
      <c r="AF822" s="51">
        <v>1</v>
      </c>
      <c r="AG822" s="52">
        <v>1</v>
      </c>
      <c r="AH822" s="52">
        <v>1</v>
      </c>
      <c r="AI822" s="53">
        <v>717</v>
      </c>
      <c r="AJ822" s="53">
        <v>675</v>
      </c>
      <c r="AK822" s="51">
        <v>2.964874411208239</v>
      </c>
      <c r="AL822" s="51">
        <v>2.9471607531971249</v>
      </c>
      <c r="AM822" s="51">
        <v>2.8069071806198931</v>
      </c>
      <c r="AN822" s="51">
        <v>2.805509576564968</v>
      </c>
      <c r="AO822" s="51">
        <v>2.7305103881740402</v>
      </c>
      <c r="AP822" s="51">
        <v>2.7258849564296606</v>
      </c>
      <c r="AQ822" s="51">
        <v>2.7086654292981969</v>
      </c>
      <c r="AR822" s="67">
        <v>0</v>
      </c>
      <c r="AS822" s="96"/>
      <c r="AT822" s="54">
        <v>3.237563022086019</v>
      </c>
      <c r="AU822" s="54">
        <v>2.893830732957813</v>
      </c>
      <c r="AV822" s="55">
        <v>3.237563022086019</v>
      </c>
      <c r="AW822" s="55">
        <v>2.8880868313574122</v>
      </c>
      <c r="AX822" s="56">
        <v>8.7563022086028841E-2</v>
      </c>
      <c r="AY822" s="56">
        <v>4.3830732957823137E-2</v>
      </c>
      <c r="AZ822" s="56">
        <v>0.13139375504385198</v>
      </c>
      <c r="BA822" s="56">
        <v>4.3732289128205704E-2</v>
      </c>
      <c r="BB822" s="61">
        <v>-126</v>
      </c>
      <c r="BC822" s="57">
        <v>-139</v>
      </c>
      <c r="BD822" s="57">
        <v>-112</v>
      </c>
      <c r="BE822" s="57">
        <v>114</v>
      </c>
      <c r="BF822" s="95">
        <v>0.5578813764288818</v>
      </c>
      <c r="BG822" s="58">
        <v>0.58217173556527402</v>
      </c>
      <c r="BH822" s="58">
        <v>0.52843260751184795</v>
      </c>
      <c r="BI822" s="58">
        <v>0.46821425360675017</v>
      </c>
      <c r="BJ822" s="57">
        <v>-127</v>
      </c>
      <c r="BK822" s="57">
        <v>-139</v>
      </c>
      <c r="BL822" s="57">
        <v>-112</v>
      </c>
      <c r="BM822" s="57">
        <v>114</v>
      </c>
      <c r="BN822" s="58">
        <v>0.55861416696194977</v>
      </c>
      <c r="BO822" s="58">
        <v>0.58112913538736732</v>
      </c>
      <c r="BP822" s="58">
        <v>0.52723323571468661</v>
      </c>
      <c r="BQ822" s="58">
        <v>0.46712971425933669</v>
      </c>
      <c r="BR822" s="36">
        <v>2.65</v>
      </c>
      <c r="BS822" s="36">
        <v>4.8499999999999996</v>
      </c>
      <c r="BT822" s="36">
        <v>0.21573000000000001</v>
      </c>
      <c r="BU822" s="36">
        <v>0.23516000000000001</v>
      </c>
      <c r="BV822" s="36">
        <v>0.26215691957815801</v>
      </c>
      <c r="BW822" s="36">
        <v>0.33814</v>
      </c>
    </row>
    <row r="823" spans="1:75" s="36" customFormat="1" ht="16.75" customHeight="1" x14ac:dyDescent="0.2">
      <c r="A823" s="36" t="s">
        <v>1113</v>
      </c>
      <c r="B823" s="36">
        <v>2025020384</v>
      </c>
      <c r="C823" s="35">
        <v>45989</v>
      </c>
      <c r="D823" s="45" t="s">
        <v>9</v>
      </c>
      <c r="E823" s="36" t="s">
        <v>48</v>
      </c>
      <c r="F823" s="45">
        <v>1</v>
      </c>
      <c r="G823" s="45">
        <v>2</v>
      </c>
      <c r="H823" s="36" t="s">
        <v>45</v>
      </c>
      <c r="I823" s="36" t="s">
        <v>366</v>
      </c>
      <c r="J823" s="46" t="s">
        <v>147</v>
      </c>
      <c r="K823" s="47">
        <v>3</v>
      </c>
      <c r="L823" s="48">
        <v>0.15</v>
      </c>
      <c r="M823" s="49">
        <v>0.1</v>
      </c>
      <c r="N823" s="36">
        <v>2.8499999999999899</v>
      </c>
      <c r="O823" s="36">
        <v>3.1499999999999901</v>
      </c>
      <c r="P823" s="70">
        <v>2.8499999999999899</v>
      </c>
      <c r="Q823" s="36">
        <v>3.1499999999999901</v>
      </c>
      <c r="R823" s="50">
        <v>3.0256027384128443</v>
      </c>
      <c r="S823" s="50">
        <v>3.2124383954040483</v>
      </c>
      <c r="T823" s="50">
        <v>3.0256027384128443</v>
      </c>
      <c r="U823" s="50">
        <v>3.2124383954040483</v>
      </c>
      <c r="V823" s="50">
        <v>1.0349999999999999</v>
      </c>
      <c r="W823" s="50">
        <v>1.0329456510400874</v>
      </c>
      <c r="X823" s="50">
        <v>0.93563572687329766</v>
      </c>
      <c r="Y823" s="50">
        <v>0.98829147040274634</v>
      </c>
      <c r="Z823" s="50">
        <v>1.0406504351618509</v>
      </c>
      <c r="AA823" s="51">
        <v>0.98499999999999999</v>
      </c>
      <c r="AB823" s="51">
        <v>1.01</v>
      </c>
      <c r="AC823" s="51">
        <v>1</v>
      </c>
      <c r="AD823" s="51">
        <v>1</v>
      </c>
      <c r="AE823" s="51">
        <v>1</v>
      </c>
      <c r="AF823" s="51">
        <v>1</v>
      </c>
      <c r="AG823" s="52">
        <v>1</v>
      </c>
      <c r="AH823" s="52">
        <v>1</v>
      </c>
      <c r="AI823" s="53">
        <v>751</v>
      </c>
      <c r="AJ823" s="53">
        <v>709</v>
      </c>
      <c r="AK823" s="51">
        <v>3.1127271976949293</v>
      </c>
      <c r="AL823" s="51">
        <v>3.0996585288026166</v>
      </c>
      <c r="AM823" s="51">
        <v>3.2794462134048827</v>
      </c>
      <c r="AN823" s="51">
        <v>3.2693950407047576</v>
      </c>
      <c r="AO823" s="51">
        <v>3.4145708085594926</v>
      </c>
      <c r="AP823" s="51">
        <v>3.4038389993917475</v>
      </c>
      <c r="AQ823" s="51">
        <v>3.4127571290696754</v>
      </c>
      <c r="AR823" s="67">
        <v>0</v>
      </c>
      <c r="AS823" s="96"/>
      <c r="AT823" s="54">
        <v>2.893830732957813</v>
      </c>
      <c r="AU823" s="54">
        <v>3.237563022086019</v>
      </c>
      <c r="AV823" s="55">
        <v>2.8880868313574122</v>
      </c>
      <c r="AW823" s="55">
        <v>3.237563022086019</v>
      </c>
      <c r="AX823" s="56">
        <v>4.3830732957823137E-2</v>
      </c>
      <c r="AY823" s="56">
        <v>8.7563022086028841E-2</v>
      </c>
      <c r="AZ823" s="56">
        <v>0.13139375504385198</v>
      </c>
      <c r="BA823" s="56">
        <v>-4.3732289128205704E-2</v>
      </c>
      <c r="BB823" s="61">
        <v>126</v>
      </c>
      <c r="BC823" s="57">
        <v>139</v>
      </c>
      <c r="BD823" s="57">
        <v>112</v>
      </c>
      <c r="BE823" s="57">
        <v>-114</v>
      </c>
      <c r="BF823" s="95">
        <v>0.4421186235711182</v>
      </c>
      <c r="BG823" s="58">
        <v>0.41782826443472598</v>
      </c>
      <c r="BH823" s="58">
        <v>0.4715673924881521</v>
      </c>
      <c r="BI823" s="58">
        <v>0.53178574639324983</v>
      </c>
      <c r="BJ823" s="57">
        <v>127</v>
      </c>
      <c r="BK823" s="57">
        <v>139</v>
      </c>
      <c r="BL823" s="57">
        <v>112</v>
      </c>
      <c r="BM823" s="57">
        <v>-114</v>
      </c>
      <c r="BN823" s="58">
        <v>0.44138583303805023</v>
      </c>
      <c r="BO823" s="58">
        <v>0.41887086461263268</v>
      </c>
      <c r="BP823" s="58">
        <v>0.47276676428531339</v>
      </c>
      <c r="BQ823" s="58">
        <v>0.53287028574066331</v>
      </c>
      <c r="BR823" s="36">
        <v>2.65</v>
      </c>
      <c r="BS823" s="36">
        <v>4.9000000000000004</v>
      </c>
      <c r="BT823" s="36">
        <v>0.21440000000000001</v>
      </c>
      <c r="BU823" s="36">
        <v>0.23080000000000001</v>
      </c>
      <c r="BV823" s="36">
        <v>0.25742839296867998</v>
      </c>
      <c r="BW823" s="36">
        <v>0.33423999999999998</v>
      </c>
    </row>
    <row r="824" spans="1:75" s="36" customFormat="1" ht="16.75" customHeight="1" x14ac:dyDescent="0.2">
      <c r="A824" s="36" t="s">
        <v>1114</v>
      </c>
      <c r="B824" s="36">
        <v>2025020383</v>
      </c>
      <c r="C824" s="35">
        <v>45989</v>
      </c>
      <c r="D824" s="45" t="s">
        <v>6</v>
      </c>
      <c r="E824" s="36" t="s">
        <v>19</v>
      </c>
      <c r="F824" s="45">
        <v>1</v>
      </c>
      <c r="G824" s="45">
        <v>1</v>
      </c>
      <c r="H824" s="36" t="s">
        <v>46</v>
      </c>
      <c r="I824" s="36" t="s">
        <v>326</v>
      </c>
      <c r="J824" s="46" t="s">
        <v>170</v>
      </c>
      <c r="K824" s="47">
        <v>3</v>
      </c>
      <c r="L824" s="48">
        <v>0.15</v>
      </c>
      <c r="M824" s="49">
        <v>0.1</v>
      </c>
      <c r="N824" s="36">
        <v>2.5999999999999899</v>
      </c>
      <c r="O824" s="36">
        <v>3.4999999999999898</v>
      </c>
      <c r="P824" s="70">
        <v>2.5999999999999899</v>
      </c>
      <c r="Q824" s="36">
        <v>3.4999999999999898</v>
      </c>
      <c r="R824" s="50">
        <v>2.9264083541419708</v>
      </c>
      <c r="S824" s="50">
        <v>3.1211845289156037</v>
      </c>
      <c r="T824" s="50">
        <v>2.9264083541419708</v>
      </c>
      <c r="U824" s="50">
        <v>3.1211845289156037</v>
      </c>
      <c r="V824" s="50">
        <v>0.95</v>
      </c>
      <c r="W824" s="50">
        <v>0.95302926576458757</v>
      </c>
      <c r="X824" s="50">
        <v>0.9049209385511886</v>
      </c>
      <c r="Y824" s="50">
        <v>1.0689380598253886</v>
      </c>
      <c r="Z824" s="50">
        <v>1.01</v>
      </c>
      <c r="AA824" s="51">
        <v>0.97</v>
      </c>
      <c r="AB824" s="51">
        <v>1.03</v>
      </c>
      <c r="AC824" s="51">
        <v>1</v>
      </c>
      <c r="AD824" s="51">
        <v>1</v>
      </c>
      <c r="AE824" s="51">
        <v>1</v>
      </c>
      <c r="AF824" s="51">
        <v>1</v>
      </c>
      <c r="AG824" s="52">
        <v>1</v>
      </c>
      <c r="AH824" s="52">
        <v>1</v>
      </c>
      <c r="AI824" s="53">
        <v>744</v>
      </c>
      <c r="AJ824" s="53">
        <v>605</v>
      </c>
      <c r="AK824" s="51">
        <v>2.92</v>
      </c>
      <c r="AL824" s="51">
        <v>2.9209612531212952</v>
      </c>
      <c r="AM824" s="51">
        <v>3.04</v>
      </c>
      <c r="AN824" s="51">
        <v>3.0521776793373405</v>
      </c>
      <c r="AO824" s="51">
        <v>3.0204512233445895</v>
      </c>
      <c r="AP824" s="51">
        <v>3.0402429959736148</v>
      </c>
      <c r="AQ824" s="51">
        <v>3.0704000000000002</v>
      </c>
      <c r="AR824" s="67">
        <v>0.05</v>
      </c>
      <c r="AS824" s="96"/>
      <c r="AT824" s="54">
        <v>2.5584784465584174</v>
      </c>
      <c r="AU824" s="54">
        <v>3.4573669060978833</v>
      </c>
      <c r="AV824" s="55">
        <v>2.5084784465584176</v>
      </c>
      <c r="AW824" s="55">
        <v>3.5112310401613889</v>
      </c>
      <c r="AX824" s="56">
        <v>-4.152155344157249E-2</v>
      </c>
      <c r="AY824" s="56">
        <v>-4.2633093902106456E-2</v>
      </c>
      <c r="AZ824" s="56">
        <v>-8.4154647343678946E-2</v>
      </c>
      <c r="BA824" s="56">
        <v>1.1115404605339663E-3</v>
      </c>
      <c r="BB824" s="61">
        <v>177</v>
      </c>
      <c r="BC824" s="57">
        <v>-129</v>
      </c>
      <c r="BD824" s="57">
        <v>-102</v>
      </c>
      <c r="BE824" s="57">
        <v>124</v>
      </c>
      <c r="BF824" s="95">
        <v>0.36053508567307302</v>
      </c>
      <c r="BG824" s="58">
        <v>0.563206726197503</v>
      </c>
      <c r="BH824" s="58">
        <v>0.50581556902454528</v>
      </c>
      <c r="BI824" s="58">
        <v>0.44707863908458345</v>
      </c>
      <c r="BJ824" s="57">
        <v>192</v>
      </c>
      <c r="BK824" s="57">
        <v>-128</v>
      </c>
      <c r="BL824" s="57">
        <v>-102</v>
      </c>
      <c r="BM824" s="57">
        <v>124</v>
      </c>
      <c r="BN824" s="58">
        <v>0.34304151931932114</v>
      </c>
      <c r="BO824" s="58">
        <v>0.56233171507373669</v>
      </c>
      <c r="BP824" s="58">
        <v>0.50487267776425715</v>
      </c>
      <c r="BQ824" s="58">
        <v>0.44627730903085427</v>
      </c>
      <c r="BR824" s="36">
        <v>2.65</v>
      </c>
      <c r="BS824" s="36">
        <v>4.95</v>
      </c>
      <c r="BT824" s="36">
        <v>0.20760999999999999</v>
      </c>
      <c r="BU824" s="36">
        <v>0.22549</v>
      </c>
      <c r="BV824" s="36">
        <v>0.25103256331756102</v>
      </c>
      <c r="BW824" s="36">
        <v>0.32723999999999998</v>
      </c>
    </row>
    <row r="825" spans="1:75" s="36" customFormat="1" ht="16.75" customHeight="1" x14ac:dyDescent="0.2">
      <c r="A825" s="36" t="s">
        <v>1115</v>
      </c>
      <c r="B825" s="36">
        <v>2025020383</v>
      </c>
      <c r="C825" s="35">
        <v>45989</v>
      </c>
      <c r="D825" s="45" t="s">
        <v>9</v>
      </c>
      <c r="E825" s="36" t="s">
        <v>25</v>
      </c>
      <c r="F825" s="45">
        <v>1</v>
      </c>
      <c r="G825" s="45">
        <v>1</v>
      </c>
      <c r="H825" s="36" t="s">
        <v>47</v>
      </c>
      <c r="I825" s="36" t="s">
        <v>483</v>
      </c>
      <c r="J825" s="46" t="s">
        <v>196</v>
      </c>
      <c r="K825" s="47">
        <v>3</v>
      </c>
      <c r="L825" s="48">
        <v>0.15</v>
      </c>
      <c r="M825" s="49">
        <v>0.1</v>
      </c>
      <c r="N825" s="36">
        <v>3.4999999999999898</v>
      </c>
      <c r="O825" s="36">
        <v>2.5999999999999899</v>
      </c>
      <c r="P825" s="70">
        <v>3.4999999999999898</v>
      </c>
      <c r="Q825" s="36">
        <v>2.5999999999999899</v>
      </c>
      <c r="R825" s="50">
        <v>3.1645912800355491</v>
      </c>
      <c r="S825" s="50">
        <v>2.8329154176934757</v>
      </c>
      <c r="T825" s="50">
        <v>3.1645912800355491</v>
      </c>
      <c r="U825" s="50">
        <v>2.8329154176934757</v>
      </c>
      <c r="V825" s="50">
        <v>1.048</v>
      </c>
      <c r="W825" s="50">
        <v>1.0491546019013618</v>
      </c>
      <c r="X825" s="50">
        <v>1.0133333333333334</v>
      </c>
      <c r="Y825" s="50">
        <v>0.97333333333333327</v>
      </c>
      <c r="Z825" s="50">
        <v>1.02</v>
      </c>
      <c r="AA825" s="51">
        <v>0.99</v>
      </c>
      <c r="AB825" s="51">
        <v>1.01</v>
      </c>
      <c r="AC825" s="51">
        <v>1</v>
      </c>
      <c r="AD825" s="51">
        <v>1</v>
      </c>
      <c r="AE825" s="51">
        <v>1</v>
      </c>
      <c r="AF825" s="51">
        <v>1</v>
      </c>
      <c r="AG825" s="52">
        <v>1</v>
      </c>
      <c r="AH825" s="52">
        <v>1</v>
      </c>
      <c r="AI825" s="53">
        <v>749</v>
      </c>
      <c r="AJ825" s="53">
        <v>707</v>
      </c>
      <c r="AK825" s="51">
        <v>3.206814179476166</v>
      </c>
      <c r="AL825" s="51">
        <v>3.2004807445600738</v>
      </c>
      <c r="AM825" s="51">
        <v>2.7147628156535659</v>
      </c>
      <c r="AN825" s="51">
        <v>2.7324857059595522</v>
      </c>
      <c r="AO825" s="51">
        <v>2.786563086888898</v>
      </c>
      <c r="AP825" s="51">
        <v>2.8020146827626649</v>
      </c>
      <c r="AQ825" s="51">
        <v>2.7690580719666373</v>
      </c>
      <c r="AR825" s="67">
        <v>-0.05</v>
      </c>
      <c r="AS825" s="96"/>
      <c r="AT825" s="54">
        <v>3.4573669060978833</v>
      </c>
      <c r="AU825" s="54">
        <v>2.5584784465584174</v>
      </c>
      <c r="AV825" s="55">
        <v>3.5112310401613889</v>
      </c>
      <c r="AW825" s="55">
        <v>2.5084784465584176</v>
      </c>
      <c r="AX825" s="56">
        <v>-4.2633093902106456E-2</v>
      </c>
      <c r="AY825" s="56">
        <v>-4.152155344157249E-2</v>
      </c>
      <c r="AZ825" s="56">
        <v>-8.4154647343678946E-2</v>
      </c>
      <c r="BA825" s="56">
        <v>-1.1115404605339663E-3</v>
      </c>
      <c r="BB825" s="61">
        <v>-177</v>
      </c>
      <c r="BC825" s="57">
        <v>129</v>
      </c>
      <c r="BD825" s="57">
        <v>102</v>
      </c>
      <c r="BE825" s="57">
        <v>-124</v>
      </c>
      <c r="BF825" s="95">
        <v>0.63946491432692698</v>
      </c>
      <c r="BG825" s="58">
        <v>0.436793273802497</v>
      </c>
      <c r="BH825" s="58">
        <v>0.49418443097545472</v>
      </c>
      <c r="BI825" s="58">
        <v>0.55292136091541655</v>
      </c>
      <c r="BJ825" s="57">
        <v>-192</v>
      </c>
      <c r="BK825" s="57">
        <v>128</v>
      </c>
      <c r="BL825" s="57">
        <v>102</v>
      </c>
      <c r="BM825" s="57">
        <v>-124</v>
      </c>
      <c r="BN825" s="58">
        <v>0.65695848068067886</v>
      </c>
      <c r="BO825" s="58">
        <v>0.43766828492626331</v>
      </c>
      <c r="BP825" s="58">
        <v>0.49512732223574285</v>
      </c>
      <c r="BQ825" s="58">
        <v>0.55372269096914573</v>
      </c>
      <c r="BR825" s="36">
        <v>2.65</v>
      </c>
      <c r="BS825" s="36">
        <v>5</v>
      </c>
      <c r="BT825" s="36">
        <v>0.20224</v>
      </c>
      <c r="BU825" s="36">
        <v>0.22009999999999999</v>
      </c>
      <c r="BV825" s="36">
        <v>0.24466429524232899</v>
      </c>
      <c r="BW825" s="36">
        <v>0.32050000000000001</v>
      </c>
    </row>
    <row r="826" spans="1:75" s="36" customFormat="1" ht="16.75" customHeight="1" x14ac:dyDescent="0.2">
      <c r="A826" s="36" t="s">
        <v>1116</v>
      </c>
      <c r="B826" s="36">
        <v>2025020379</v>
      </c>
      <c r="C826" s="35">
        <v>45989</v>
      </c>
      <c r="D826" s="45" t="s">
        <v>6</v>
      </c>
      <c r="E826" s="36" t="s">
        <v>4</v>
      </c>
      <c r="F826" s="45">
        <v>1</v>
      </c>
      <c r="G826" s="45">
        <v>1</v>
      </c>
      <c r="H826" s="36" t="s">
        <v>46</v>
      </c>
      <c r="I826" s="36" t="s">
        <v>415</v>
      </c>
      <c r="J826" s="46" t="s">
        <v>174</v>
      </c>
      <c r="K826" s="47">
        <v>3</v>
      </c>
      <c r="L826" s="48">
        <v>0.15</v>
      </c>
      <c r="M826" s="49">
        <v>0.1</v>
      </c>
      <c r="N826" s="36">
        <v>2.94999999999999</v>
      </c>
      <c r="O826" s="36">
        <v>2.9999999999999898</v>
      </c>
      <c r="P826" s="70">
        <v>2.94999999999999</v>
      </c>
      <c r="Q826" s="36">
        <v>2.9999999999999898</v>
      </c>
      <c r="R826" s="50">
        <v>2.8214634679043629</v>
      </c>
      <c r="S826" s="50">
        <v>3.007422321690091</v>
      </c>
      <c r="T826" s="50">
        <v>2.8214634679043629</v>
      </c>
      <c r="U826" s="50">
        <v>3.007422321690091</v>
      </c>
      <c r="V826" s="50">
        <v>0.95</v>
      </c>
      <c r="W826" s="50">
        <v>0.95302926576458757</v>
      </c>
      <c r="X826" s="50">
        <v>1.0864405856286297</v>
      </c>
      <c r="Y826" s="50">
        <v>0.98</v>
      </c>
      <c r="Z826" s="50">
        <v>0.99</v>
      </c>
      <c r="AA826" s="51">
        <v>0.96</v>
      </c>
      <c r="AB826" s="51">
        <v>1.01</v>
      </c>
      <c r="AC826" s="51">
        <v>1</v>
      </c>
      <c r="AD826" s="51">
        <v>1</v>
      </c>
      <c r="AE826" s="51">
        <v>1</v>
      </c>
      <c r="AF826" s="51">
        <v>1</v>
      </c>
      <c r="AG826" s="52">
        <v>1</v>
      </c>
      <c r="AH826" s="52">
        <v>1</v>
      </c>
      <c r="AI826" s="53">
        <v>735</v>
      </c>
      <c r="AJ826" s="53">
        <v>634</v>
      </c>
      <c r="AK826" s="51">
        <v>2.9559151385139928</v>
      </c>
      <c r="AL826" s="51">
        <v>2.9357473879225484</v>
      </c>
      <c r="AM826" s="51">
        <v>2.9594018884403503</v>
      </c>
      <c r="AN826" s="51">
        <v>2.9666049534278112</v>
      </c>
      <c r="AO826" s="51">
        <v>2.9109437001973277</v>
      </c>
      <c r="AP826" s="51">
        <v>2.9209043599387075</v>
      </c>
      <c r="AQ826" s="51">
        <v>2.9298078695559466</v>
      </c>
      <c r="AR826" s="67">
        <v>0</v>
      </c>
      <c r="AS826" s="96"/>
      <c r="AT826" s="54">
        <v>2.9575231134041085</v>
      </c>
      <c r="AU826" s="54">
        <v>2.9783377696303819</v>
      </c>
      <c r="AV826" s="55">
        <v>2.9575231134041085</v>
      </c>
      <c r="AW826" s="55">
        <v>2.9816190620461391</v>
      </c>
      <c r="AX826" s="56">
        <v>7.5231134041184866E-3</v>
      </c>
      <c r="AY826" s="56">
        <v>-2.1662230369607904E-2</v>
      </c>
      <c r="AZ826" s="56">
        <v>-1.4139116965489418E-2</v>
      </c>
      <c r="BA826" s="56">
        <v>2.9185343773726391E-2</v>
      </c>
      <c r="BB826" s="61">
        <v>104</v>
      </c>
      <c r="BC826" s="57">
        <v>-123</v>
      </c>
      <c r="BD826" s="57">
        <v>102</v>
      </c>
      <c r="BE826" s="57">
        <v>128</v>
      </c>
      <c r="BF826" s="95">
        <v>0.48917289760422361</v>
      </c>
      <c r="BG826" s="58">
        <v>0.55176988046611641</v>
      </c>
      <c r="BH826" s="58">
        <v>0.49506986068274073</v>
      </c>
      <c r="BI826" s="58">
        <v>0.43946155520222963</v>
      </c>
      <c r="BJ826" s="57">
        <v>105</v>
      </c>
      <c r="BK826" s="57">
        <v>-123</v>
      </c>
      <c r="BL826" s="57">
        <v>102</v>
      </c>
      <c r="BM826" s="57">
        <v>127</v>
      </c>
      <c r="BN826" s="58">
        <v>0.48854217440628628</v>
      </c>
      <c r="BO826" s="58">
        <v>0.55249148563032169</v>
      </c>
      <c r="BP826" s="58">
        <v>0.49576794934976209</v>
      </c>
      <c r="BQ826" s="58">
        <v>0.43998236477183661</v>
      </c>
      <c r="BR826" s="36">
        <v>2.7</v>
      </c>
      <c r="BS826" s="36">
        <v>2.7</v>
      </c>
      <c r="BT826" s="36">
        <v>0.49217</v>
      </c>
      <c r="BU826" s="36">
        <v>0.53491</v>
      </c>
      <c r="BV826" s="36">
        <v>0.60149555830428403</v>
      </c>
      <c r="BW826" s="36">
        <v>0.64561000000000002</v>
      </c>
    </row>
    <row r="827" spans="1:75" s="36" customFormat="1" ht="16.75" customHeight="1" x14ac:dyDescent="0.2">
      <c r="A827" s="36" t="s">
        <v>1117</v>
      </c>
      <c r="B827" s="36">
        <v>2025020379</v>
      </c>
      <c r="C827" s="35">
        <v>45989</v>
      </c>
      <c r="D827" s="45" t="s">
        <v>9</v>
      </c>
      <c r="E827" s="36" t="s">
        <v>5</v>
      </c>
      <c r="F827" s="45">
        <v>1</v>
      </c>
      <c r="G827" s="45">
        <v>1</v>
      </c>
      <c r="H827" s="36" t="s">
        <v>47</v>
      </c>
      <c r="I827" s="36" t="s">
        <v>322</v>
      </c>
      <c r="J827" s="46" t="s">
        <v>274</v>
      </c>
      <c r="K827" s="47">
        <v>3</v>
      </c>
      <c r="L827" s="48">
        <v>0.15</v>
      </c>
      <c r="M827" s="49">
        <v>0.1</v>
      </c>
      <c r="N827" s="36">
        <v>2.9999999999999898</v>
      </c>
      <c r="O827" s="36">
        <v>2.94999999999999</v>
      </c>
      <c r="P827" s="70">
        <v>2.9999999999999898</v>
      </c>
      <c r="Q827" s="36">
        <v>2.94999999999999</v>
      </c>
      <c r="R827" s="50">
        <v>2.8989618794790948</v>
      </c>
      <c r="S827" s="50">
        <v>3.3055112845057444</v>
      </c>
      <c r="T827" s="50">
        <v>2.8989618794790948</v>
      </c>
      <c r="U827" s="50">
        <v>3.3055112845057444</v>
      </c>
      <c r="V827" s="50">
        <v>1.048</v>
      </c>
      <c r="W827" s="50">
        <v>1.0491546019013618</v>
      </c>
      <c r="X827" s="50">
        <v>0.98646729614678341</v>
      </c>
      <c r="Y827" s="50">
        <v>0.98530504617133097</v>
      </c>
      <c r="Z827" s="50">
        <v>0.99</v>
      </c>
      <c r="AA827" s="51">
        <v>0.98</v>
      </c>
      <c r="AB827" s="51">
        <v>1.02</v>
      </c>
      <c r="AC827" s="51">
        <v>1</v>
      </c>
      <c r="AD827" s="51">
        <v>1</v>
      </c>
      <c r="AE827" s="51">
        <v>1</v>
      </c>
      <c r="AF827" s="51">
        <v>1</v>
      </c>
      <c r="AG827" s="52">
        <v>1</v>
      </c>
      <c r="AH827" s="52">
        <v>1</v>
      </c>
      <c r="AI827" s="53">
        <v>724</v>
      </c>
      <c r="AJ827" s="53">
        <v>508</v>
      </c>
      <c r="AK827" s="51">
        <v>2.94</v>
      </c>
      <c r="AL827" s="51">
        <v>2.9338442819218642</v>
      </c>
      <c r="AM827" s="51">
        <v>3.259321756885889</v>
      </c>
      <c r="AN827" s="51">
        <v>3.2662501860288673</v>
      </c>
      <c r="AO827" s="51">
        <v>3.2691063442136867</v>
      </c>
      <c r="AP827" s="51">
        <v>3.2696088183307368</v>
      </c>
      <c r="AQ827" s="51">
        <v>3.2267285393170302</v>
      </c>
      <c r="AR827" s="67">
        <v>0</v>
      </c>
      <c r="AS827" s="96"/>
      <c r="AT827" s="54">
        <v>2.9783377696303819</v>
      </c>
      <c r="AU827" s="54">
        <v>2.9575231134041085</v>
      </c>
      <c r="AV827" s="55">
        <v>2.9816190620461391</v>
      </c>
      <c r="AW827" s="55">
        <v>2.9575231134041085</v>
      </c>
      <c r="AX827" s="56">
        <v>-2.1662230369607904E-2</v>
      </c>
      <c r="AY827" s="56">
        <v>7.5231134041184866E-3</v>
      </c>
      <c r="AZ827" s="56">
        <v>-1.4139116965489418E-2</v>
      </c>
      <c r="BA827" s="56">
        <v>-2.9185343773726391E-2</v>
      </c>
      <c r="BB827" s="61">
        <v>-104</v>
      </c>
      <c r="BC827" s="57">
        <v>123</v>
      </c>
      <c r="BD827" s="57">
        <v>-102</v>
      </c>
      <c r="BE827" s="57">
        <v>-128</v>
      </c>
      <c r="BF827" s="95">
        <v>0.51082710239577644</v>
      </c>
      <c r="BG827" s="58">
        <v>0.44823011953388359</v>
      </c>
      <c r="BH827" s="58">
        <v>0.50493013931725927</v>
      </c>
      <c r="BI827" s="58">
        <v>0.56053844479777037</v>
      </c>
      <c r="BJ827" s="57">
        <v>-105</v>
      </c>
      <c r="BK827" s="57">
        <v>123</v>
      </c>
      <c r="BL827" s="57">
        <v>-102</v>
      </c>
      <c r="BM827" s="57">
        <v>-127</v>
      </c>
      <c r="BN827" s="58">
        <v>0.51145782559371367</v>
      </c>
      <c r="BO827" s="58">
        <v>0.44750851436967831</v>
      </c>
      <c r="BP827" s="58">
        <v>0.50423205065023791</v>
      </c>
      <c r="BQ827" s="58">
        <v>0.56001763522816339</v>
      </c>
      <c r="BR827" s="36">
        <v>2.7</v>
      </c>
      <c r="BS827" s="36">
        <v>2.75</v>
      </c>
      <c r="BT827" s="36">
        <v>0.48703999999999997</v>
      </c>
      <c r="BU827" s="36">
        <v>0.52961000000000003</v>
      </c>
      <c r="BV827" s="36">
        <v>0.59575018560597504</v>
      </c>
      <c r="BW827" s="36">
        <v>0.64063000000000003</v>
      </c>
    </row>
    <row r="828" spans="1:75" s="36" customFormat="1" ht="16.75" customHeight="1" x14ac:dyDescent="0.2">
      <c r="A828" s="36" t="s">
        <v>1118</v>
      </c>
      <c r="B828" s="36">
        <v>2025020382</v>
      </c>
      <c r="C828" s="35">
        <v>45989</v>
      </c>
      <c r="D828" s="45" t="s">
        <v>6</v>
      </c>
      <c r="E828" s="36" t="s">
        <v>39</v>
      </c>
      <c r="F828" s="45">
        <v>1</v>
      </c>
      <c r="G828" s="45">
        <v>1</v>
      </c>
      <c r="H828" s="36" t="s">
        <v>46</v>
      </c>
      <c r="I828" s="36" t="s">
        <v>1365</v>
      </c>
      <c r="J828" s="36" t="s">
        <v>450</v>
      </c>
      <c r="K828" s="47">
        <v>3</v>
      </c>
      <c r="L828" s="48">
        <v>0.15</v>
      </c>
      <c r="M828" s="49">
        <v>0.1</v>
      </c>
      <c r="N828" s="36">
        <v>2.7999999999999901</v>
      </c>
      <c r="O828" s="36">
        <v>2.7999999999999901</v>
      </c>
      <c r="P828" s="70">
        <v>2.7999999999999901</v>
      </c>
      <c r="Q828" s="36">
        <v>2.7999999999999901</v>
      </c>
      <c r="R828" s="50">
        <v>2.9430809750003895</v>
      </c>
      <c r="S828" s="50">
        <v>2.7842042707449335</v>
      </c>
      <c r="T828" s="50">
        <v>2.9430809750003895</v>
      </c>
      <c r="U828" s="50">
        <v>2.7842042707449335</v>
      </c>
      <c r="V828" s="50">
        <v>0.95</v>
      </c>
      <c r="W828" s="50">
        <v>0.95302926576458757</v>
      </c>
      <c r="X828" s="50">
        <v>1.0134757284603733</v>
      </c>
      <c r="Y828" s="50">
        <v>0.93976068944164881</v>
      </c>
      <c r="Z828" s="50">
        <v>1.02</v>
      </c>
      <c r="AA828" s="51">
        <v>0.99</v>
      </c>
      <c r="AB828" s="51">
        <v>1.01</v>
      </c>
      <c r="AC828" s="51">
        <v>1</v>
      </c>
      <c r="AD828" s="51">
        <v>1</v>
      </c>
      <c r="AE828" s="51">
        <v>1</v>
      </c>
      <c r="AF828" s="51">
        <v>1</v>
      </c>
      <c r="AG828" s="52">
        <v>1</v>
      </c>
      <c r="AH828" s="52">
        <v>1</v>
      </c>
      <c r="AI828" s="53">
        <v>748</v>
      </c>
      <c r="AJ828" s="53">
        <v>499</v>
      </c>
      <c r="AK828" s="51">
        <v>2.8679832931869722</v>
      </c>
      <c r="AL828" s="51">
        <v>2.8792479454589848</v>
      </c>
      <c r="AM828" s="51">
        <v>2.9439214449385487</v>
      </c>
      <c r="AN828" s="51">
        <v>2.9199638688095062</v>
      </c>
      <c r="AO828" s="51">
        <v>3.0501909446767992</v>
      </c>
      <c r="AP828" s="51">
        <v>3.018645556399254</v>
      </c>
      <c r="AQ828" s="51">
        <v>3.0027998738373198</v>
      </c>
      <c r="AR828" s="67">
        <v>0.08</v>
      </c>
      <c r="AS828" s="96"/>
      <c r="AT828" s="54">
        <v>2.7726815822834885</v>
      </c>
      <c r="AU828" s="54">
        <v>2.9069387682890824</v>
      </c>
      <c r="AV828" s="55">
        <v>2.6926815822834884</v>
      </c>
      <c r="AW828" s="55">
        <v>2.9902295365916758</v>
      </c>
      <c r="AX828" s="56">
        <v>-2.7318417716501564E-2</v>
      </c>
      <c r="AY828" s="56">
        <v>0.10693876828909232</v>
      </c>
      <c r="AZ828" s="56">
        <v>7.9620350572590759E-2</v>
      </c>
      <c r="BA828" s="56">
        <v>-0.13425718600559389</v>
      </c>
      <c r="BB828" s="61">
        <v>111</v>
      </c>
      <c r="BC828" s="57">
        <v>-103</v>
      </c>
      <c r="BD828" s="57">
        <v>124</v>
      </c>
      <c r="BE828" s="57">
        <v>153</v>
      </c>
      <c r="BF828" s="95">
        <v>0.47433628535630612</v>
      </c>
      <c r="BG828" s="58">
        <v>0.50767263401413198</v>
      </c>
      <c r="BH828" s="58">
        <v>0.44556508629057623</v>
      </c>
      <c r="BI828" s="58">
        <v>0.39563782749348286</v>
      </c>
      <c r="BJ828" s="57">
        <v>124</v>
      </c>
      <c r="BK828" s="57">
        <v>-104</v>
      </c>
      <c r="BL828" s="57">
        <v>124</v>
      </c>
      <c r="BM828" s="57">
        <v>152</v>
      </c>
      <c r="BN828" s="58">
        <v>0.44584042861906181</v>
      </c>
      <c r="BO828" s="58">
        <v>0.51055342097778822</v>
      </c>
      <c r="BP828" s="58">
        <v>0.44738646886626487</v>
      </c>
      <c r="BQ828" s="58">
        <v>0.39624225508650879</v>
      </c>
      <c r="BR828" s="36">
        <v>2.7</v>
      </c>
      <c r="BS828" s="36">
        <v>2.8</v>
      </c>
      <c r="BT828" s="36">
        <v>0.47632999999999998</v>
      </c>
      <c r="BU828" s="36">
        <v>0.52015</v>
      </c>
      <c r="BV828" s="36">
        <v>0.58545123021858003</v>
      </c>
      <c r="BW828" s="36">
        <v>0.63168999999999997</v>
      </c>
    </row>
    <row r="829" spans="1:75" s="36" customFormat="1" ht="16.75" customHeight="1" x14ac:dyDescent="0.2">
      <c r="A829" s="36" t="s">
        <v>1119</v>
      </c>
      <c r="B829" s="36">
        <v>2025020382</v>
      </c>
      <c r="C829" s="35">
        <v>45989</v>
      </c>
      <c r="D829" s="45" t="s">
        <v>9</v>
      </c>
      <c r="E829" s="36" t="s">
        <v>12</v>
      </c>
      <c r="F829" s="45">
        <v>1</v>
      </c>
      <c r="G829" s="45">
        <v>1</v>
      </c>
      <c r="H829" s="36" t="s">
        <v>47</v>
      </c>
      <c r="I829" s="36" t="s">
        <v>419</v>
      </c>
      <c r="J829" s="46" t="s">
        <v>186</v>
      </c>
      <c r="K829" s="47">
        <v>3</v>
      </c>
      <c r="L829" s="48">
        <v>0.15</v>
      </c>
      <c r="M829" s="49">
        <v>0.1</v>
      </c>
      <c r="N829" s="36">
        <v>2.7999999999999901</v>
      </c>
      <c r="O829" s="36">
        <v>2.7999999999999901</v>
      </c>
      <c r="P829" s="70">
        <v>2.7999999999999901</v>
      </c>
      <c r="Q829" s="36">
        <v>2.7999999999999901</v>
      </c>
      <c r="R829" s="50">
        <v>2.6399277027768084</v>
      </c>
      <c r="S829" s="50">
        <v>3.1515558412221232</v>
      </c>
      <c r="T829" s="50">
        <v>2.6399277027768084</v>
      </c>
      <c r="U829" s="50">
        <v>3.1515558412221232</v>
      </c>
      <c r="V829" s="50">
        <v>1.048</v>
      </c>
      <c r="W829" s="50">
        <v>1.0491546019013618</v>
      </c>
      <c r="X829" s="50">
        <v>0.9813071483128496</v>
      </c>
      <c r="Y829" s="50">
        <v>0.95599443106232407</v>
      </c>
      <c r="Z829" s="50">
        <v>0.98499999999999999</v>
      </c>
      <c r="AA829" s="51">
        <v>1</v>
      </c>
      <c r="AB829" s="51">
        <v>1</v>
      </c>
      <c r="AC829" s="51">
        <v>1</v>
      </c>
      <c r="AD829" s="51">
        <v>1</v>
      </c>
      <c r="AE829" s="51">
        <v>1</v>
      </c>
      <c r="AF829" s="51">
        <v>1</v>
      </c>
      <c r="AG829" s="52">
        <v>1</v>
      </c>
      <c r="AH829" s="52">
        <v>1</v>
      </c>
      <c r="AI829" s="53">
        <v>734</v>
      </c>
      <c r="AJ829" s="53">
        <v>692</v>
      </c>
      <c r="AK829" s="51">
        <v>2.8192820683249464</v>
      </c>
      <c r="AL829" s="51">
        <v>2.7923789134927257</v>
      </c>
      <c r="AM829" s="51">
        <v>3.0404271853811196</v>
      </c>
      <c r="AN829" s="51">
        <v>3.0570964837572703</v>
      </c>
      <c r="AO829" s="51">
        <v>2.9729928472754827</v>
      </c>
      <c r="AP829" s="51">
        <v>2.9926862957247291</v>
      </c>
      <c r="AQ829" s="51">
        <v>2.9948207776004026</v>
      </c>
      <c r="AR829" s="67">
        <v>-0.08</v>
      </c>
      <c r="AS829" s="96"/>
      <c r="AT829" s="54">
        <v>2.9069387682890824</v>
      </c>
      <c r="AU829" s="54">
        <v>2.7726815822834885</v>
      </c>
      <c r="AV829" s="55">
        <v>2.9902295365916758</v>
      </c>
      <c r="AW829" s="55">
        <v>2.6926815822834884</v>
      </c>
      <c r="AX829" s="56">
        <v>0.10693876828909232</v>
      </c>
      <c r="AY829" s="56">
        <v>-2.7318417716501564E-2</v>
      </c>
      <c r="AZ829" s="56">
        <v>7.9620350572590759E-2</v>
      </c>
      <c r="BA829" s="56">
        <v>0.13425718600559389</v>
      </c>
      <c r="BB829" s="61">
        <v>-111</v>
      </c>
      <c r="BC829" s="57">
        <v>103</v>
      </c>
      <c r="BD829" s="57">
        <v>-124</v>
      </c>
      <c r="BE829" s="57">
        <v>-153</v>
      </c>
      <c r="BF829" s="95">
        <v>0.52566371464369388</v>
      </c>
      <c r="BG829" s="58">
        <v>0.49232736598586802</v>
      </c>
      <c r="BH829" s="58">
        <v>0.55443491370942377</v>
      </c>
      <c r="BI829" s="58">
        <v>0.60436217250651714</v>
      </c>
      <c r="BJ829" s="57">
        <v>-124</v>
      </c>
      <c r="BK829" s="57">
        <v>104</v>
      </c>
      <c r="BL829" s="57">
        <v>-124</v>
      </c>
      <c r="BM829" s="57">
        <v>-152</v>
      </c>
      <c r="BN829" s="58">
        <v>0.55415957138093819</v>
      </c>
      <c r="BO829" s="58">
        <v>0.48944657902221178</v>
      </c>
      <c r="BP829" s="58">
        <v>0.55261353113373513</v>
      </c>
      <c r="BQ829" s="58">
        <v>0.60375774491349121</v>
      </c>
      <c r="BR829" s="36">
        <v>2.7</v>
      </c>
      <c r="BS829" s="36">
        <v>2.85</v>
      </c>
      <c r="BT829" s="36">
        <v>0.47366000000000003</v>
      </c>
      <c r="BU829" s="36">
        <v>0.51227</v>
      </c>
      <c r="BV829" s="36">
        <v>0.57769382576825401</v>
      </c>
      <c r="BW829" s="36">
        <v>0.62551999999999996</v>
      </c>
    </row>
    <row r="830" spans="1:75" s="36" customFormat="1" ht="16.75" customHeight="1" x14ac:dyDescent="0.2">
      <c r="A830" s="36" t="s">
        <v>1120</v>
      </c>
      <c r="B830" s="36">
        <v>2025020381</v>
      </c>
      <c r="C830" s="35">
        <v>45989</v>
      </c>
      <c r="D830" s="45" t="s">
        <v>6</v>
      </c>
      <c r="E830" s="36" t="s">
        <v>43</v>
      </c>
      <c r="F830" s="45">
        <v>1</v>
      </c>
      <c r="G830" s="45">
        <v>1</v>
      </c>
      <c r="H830" s="36" t="s">
        <v>46</v>
      </c>
      <c r="I830" s="36" t="s">
        <v>342</v>
      </c>
      <c r="J830" s="46" t="s">
        <v>231</v>
      </c>
      <c r="K830" s="47">
        <v>3</v>
      </c>
      <c r="L830" s="48">
        <v>0.15</v>
      </c>
      <c r="M830" s="49">
        <v>0.1</v>
      </c>
      <c r="N830" s="36">
        <v>2.7999999999999901</v>
      </c>
      <c r="O830" s="36">
        <v>3.19999999999999</v>
      </c>
      <c r="P830" s="70">
        <v>2.7999999999999901</v>
      </c>
      <c r="Q830" s="36">
        <v>3.19999999999999</v>
      </c>
      <c r="R830" s="50">
        <v>2.70775528201905</v>
      </c>
      <c r="S830" s="50">
        <v>3.0582248405408397</v>
      </c>
      <c r="T830" s="50">
        <v>2.70775528201905</v>
      </c>
      <c r="U830" s="50">
        <v>3.0582248405408397</v>
      </c>
      <c r="V830" s="50">
        <v>0.95</v>
      </c>
      <c r="W830" s="50">
        <v>0.95302926576458757</v>
      </c>
      <c r="X830" s="50">
        <v>1.0532242182579545</v>
      </c>
      <c r="Y830" s="50">
        <v>0.98746043381613957</v>
      </c>
      <c r="Z830" s="50">
        <v>1.01</v>
      </c>
      <c r="AA830" s="51">
        <v>1</v>
      </c>
      <c r="AB830" s="51">
        <v>1</v>
      </c>
      <c r="AC830" s="51">
        <v>1</v>
      </c>
      <c r="AD830" s="51">
        <v>1</v>
      </c>
      <c r="AE830" s="51">
        <v>1</v>
      </c>
      <c r="AF830" s="51">
        <v>1</v>
      </c>
      <c r="AG830" s="52">
        <v>1</v>
      </c>
      <c r="AH830" s="52">
        <v>1</v>
      </c>
      <c r="AI830" s="53">
        <v>732</v>
      </c>
      <c r="AJ830" s="53">
        <v>520</v>
      </c>
      <c r="AK830" s="51">
        <v>2.6854769728754988</v>
      </c>
      <c r="AL830" s="51">
        <v>2.6888187192470312</v>
      </c>
      <c r="AM830" s="51">
        <v>3.0322872247992247</v>
      </c>
      <c r="AN830" s="51">
        <v>3.0361778671604669</v>
      </c>
      <c r="AO830" s="51">
        <v>3.1292697163905951</v>
      </c>
      <c r="AP830" s="51">
        <v>3.1232003222739428</v>
      </c>
      <c r="AQ830" s="51">
        <v>3.0626100970472172</v>
      </c>
      <c r="AR830" s="67">
        <v>0</v>
      </c>
      <c r="AS830" s="96"/>
      <c r="AT830" s="54">
        <v>2.768135981403522</v>
      </c>
      <c r="AU830" s="54">
        <v>3.1693681972018508</v>
      </c>
      <c r="AV830" s="55">
        <v>2.768135981403522</v>
      </c>
      <c r="AW830" s="55">
        <v>3.1728599515402145</v>
      </c>
      <c r="AX830" s="56">
        <v>-3.1864018596468036E-2</v>
      </c>
      <c r="AY830" s="56">
        <v>-3.0631802798139152E-2</v>
      </c>
      <c r="AZ830" s="56">
        <v>-6.2495821394607187E-2</v>
      </c>
      <c r="BA830" s="56">
        <v>-1.2322157983288839E-3</v>
      </c>
      <c r="BB830" s="61">
        <v>131</v>
      </c>
      <c r="BC830" s="57">
        <v>-122</v>
      </c>
      <c r="BD830" s="57">
        <v>103</v>
      </c>
      <c r="BE830" s="57">
        <v>129</v>
      </c>
      <c r="BF830" s="95">
        <v>0.43255931803582176</v>
      </c>
      <c r="BG830" s="58">
        <v>0.55001840740707053</v>
      </c>
      <c r="BH830" s="58">
        <v>0.49245494361493902</v>
      </c>
      <c r="BI830" s="58">
        <v>0.43659829525425808</v>
      </c>
      <c r="BJ830" s="57">
        <v>131</v>
      </c>
      <c r="BK830" s="57">
        <v>-122</v>
      </c>
      <c r="BL830" s="57">
        <v>103</v>
      </c>
      <c r="BM830" s="57">
        <v>129</v>
      </c>
      <c r="BN830" s="58">
        <v>0.43215732487015213</v>
      </c>
      <c r="BO830" s="58">
        <v>0.55048997168316371</v>
      </c>
      <c r="BP830" s="58">
        <v>0.49299278439068817</v>
      </c>
      <c r="BQ830" s="58">
        <v>0.43707992495923509</v>
      </c>
      <c r="BR830" s="36">
        <v>2.7</v>
      </c>
      <c r="BS830" s="36">
        <v>2.9</v>
      </c>
      <c r="BT830" s="36">
        <v>0.46094000000000002</v>
      </c>
      <c r="BU830" s="36">
        <v>0.50414000000000003</v>
      </c>
      <c r="BV830" s="36">
        <v>0.56802586954807099</v>
      </c>
      <c r="BW830" s="36">
        <v>0.61660999999999999</v>
      </c>
    </row>
    <row r="831" spans="1:75" s="36" customFormat="1" ht="16.75" customHeight="1" x14ac:dyDescent="0.2">
      <c r="A831" s="36" t="s">
        <v>1121</v>
      </c>
      <c r="B831" s="36">
        <v>2025020381</v>
      </c>
      <c r="C831" s="35">
        <v>45989</v>
      </c>
      <c r="D831" s="45" t="s">
        <v>9</v>
      </c>
      <c r="E831" s="36" t="s">
        <v>37</v>
      </c>
      <c r="F831" s="45">
        <v>1</v>
      </c>
      <c r="G831" s="45">
        <v>1</v>
      </c>
      <c r="H831" s="36" t="s">
        <v>47</v>
      </c>
      <c r="I831" s="36" t="s">
        <v>489</v>
      </c>
      <c r="J831" s="46" t="s">
        <v>176</v>
      </c>
      <c r="K831" s="47">
        <v>3</v>
      </c>
      <c r="L831" s="48">
        <v>0.15</v>
      </c>
      <c r="M831" s="49">
        <v>0.1</v>
      </c>
      <c r="N831" s="36">
        <v>3.19999999999999</v>
      </c>
      <c r="O831" s="36">
        <v>2.7999999999999901</v>
      </c>
      <c r="P831" s="70">
        <v>3.19999999999999</v>
      </c>
      <c r="Q831" s="36">
        <v>2.7999999999999901</v>
      </c>
      <c r="R831" s="50">
        <v>2.9877209550434713</v>
      </c>
      <c r="S831" s="50">
        <v>3.2177436674746889</v>
      </c>
      <c r="T831" s="50">
        <v>2.9877209550434713</v>
      </c>
      <c r="U831" s="50">
        <v>3.2177436674746889</v>
      </c>
      <c r="V831" s="50">
        <v>1.048</v>
      </c>
      <c r="W831" s="50">
        <v>1.0491546019013618</v>
      </c>
      <c r="X831" s="50">
        <v>1.0107624082664082</v>
      </c>
      <c r="Y831" s="50">
        <v>0.8951589909584996</v>
      </c>
      <c r="Z831" s="50">
        <v>1.02</v>
      </c>
      <c r="AA831" s="51">
        <v>1</v>
      </c>
      <c r="AB831" s="51">
        <v>1.01</v>
      </c>
      <c r="AC831" s="51">
        <v>1</v>
      </c>
      <c r="AD831" s="51">
        <v>1</v>
      </c>
      <c r="AE831" s="51">
        <v>1</v>
      </c>
      <c r="AF831" s="51">
        <v>1</v>
      </c>
      <c r="AG831" s="52">
        <v>1</v>
      </c>
      <c r="AH831" s="52">
        <v>1</v>
      </c>
      <c r="AI831" s="53">
        <v>723</v>
      </c>
      <c r="AJ831" s="53">
        <v>657</v>
      </c>
      <c r="AK831" s="51">
        <v>2.9623813014484188</v>
      </c>
      <c r="AL831" s="51">
        <v>2.9661822494876766</v>
      </c>
      <c r="AM831" s="51">
        <v>3.1596726547738636</v>
      </c>
      <c r="AN831" s="51">
        <v>3.1683833066789875</v>
      </c>
      <c r="AO831" s="51">
        <v>3.3596825928361511</v>
      </c>
      <c r="AP831" s="51">
        <v>3.3480449850343557</v>
      </c>
      <c r="AQ831" s="51">
        <v>3.2228661078693408</v>
      </c>
      <c r="AR831" s="67">
        <v>0</v>
      </c>
      <c r="AS831" s="96"/>
      <c r="AT831" s="54">
        <v>3.1693681972018508</v>
      </c>
      <c r="AU831" s="54">
        <v>2.768135981403522</v>
      </c>
      <c r="AV831" s="55">
        <v>3.1728599515402145</v>
      </c>
      <c r="AW831" s="55">
        <v>2.768135981403522</v>
      </c>
      <c r="AX831" s="56">
        <v>-3.0631802798139152E-2</v>
      </c>
      <c r="AY831" s="56">
        <v>-3.1864018596468036E-2</v>
      </c>
      <c r="AZ831" s="56">
        <v>-6.2495821394607187E-2</v>
      </c>
      <c r="BA831" s="56">
        <v>1.2322157983288839E-3</v>
      </c>
      <c r="BB831" s="61">
        <v>-131</v>
      </c>
      <c r="BC831" s="57">
        <v>122</v>
      </c>
      <c r="BD831" s="57">
        <v>-103</v>
      </c>
      <c r="BE831" s="57">
        <v>-129</v>
      </c>
      <c r="BF831" s="95">
        <v>0.56744068196417818</v>
      </c>
      <c r="BG831" s="58">
        <v>0.44998159259292947</v>
      </c>
      <c r="BH831" s="58">
        <v>0.50754505638506098</v>
      </c>
      <c r="BI831" s="58">
        <v>0.56340170474574192</v>
      </c>
      <c r="BJ831" s="57">
        <v>-131</v>
      </c>
      <c r="BK831" s="57">
        <v>122</v>
      </c>
      <c r="BL831" s="57">
        <v>-103</v>
      </c>
      <c r="BM831" s="57">
        <v>-129</v>
      </c>
      <c r="BN831" s="58">
        <v>0.56784267512984787</v>
      </c>
      <c r="BO831" s="58">
        <v>0.44951002831683623</v>
      </c>
      <c r="BP831" s="58">
        <v>0.50700721560931183</v>
      </c>
      <c r="BQ831" s="58">
        <v>0.56292007504076491</v>
      </c>
      <c r="BR831" s="36">
        <v>2.7</v>
      </c>
      <c r="BS831" s="36">
        <v>2.95</v>
      </c>
      <c r="BT831" s="36">
        <v>0.45479000000000003</v>
      </c>
      <c r="BU831" s="36">
        <v>0.49630000000000002</v>
      </c>
      <c r="BV831" s="36">
        <v>0.55991155134872905</v>
      </c>
      <c r="BW831" s="36">
        <v>0.60990999999999995</v>
      </c>
    </row>
    <row r="832" spans="1:75" s="36" customFormat="1" ht="16.75" customHeight="1" x14ac:dyDescent="0.2">
      <c r="A832" s="36" t="s">
        <v>1122</v>
      </c>
      <c r="B832" s="36">
        <v>2025020385</v>
      </c>
      <c r="C832" s="35">
        <v>45989</v>
      </c>
      <c r="D832" s="45" t="s">
        <v>6</v>
      </c>
      <c r="E832" s="36" t="s">
        <v>23</v>
      </c>
      <c r="F832" s="45">
        <v>1</v>
      </c>
      <c r="G832" s="45">
        <v>1</v>
      </c>
      <c r="H832" s="36" t="s">
        <v>46</v>
      </c>
      <c r="I832" s="36" t="s">
        <v>959</v>
      </c>
      <c r="J832" s="46" t="s">
        <v>767</v>
      </c>
      <c r="K832" s="47">
        <v>3</v>
      </c>
      <c r="L832" s="48">
        <v>0.15</v>
      </c>
      <c r="M832" s="49">
        <v>0.1</v>
      </c>
      <c r="N832" s="36">
        <v>3.2499999999999898</v>
      </c>
      <c r="O832" s="36">
        <v>3.1499999999999901</v>
      </c>
      <c r="P832" s="70">
        <v>3.2499999999999898</v>
      </c>
      <c r="Q832" s="36">
        <v>3.1499999999999901</v>
      </c>
      <c r="R832" s="50">
        <v>3.0349967418638801</v>
      </c>
      <c r="S832" s="50">
        <v>3.2824785925878728</v>
      </c>
      <c r="T832" s="50">
        <v>3.0349967418638801</v>
      </c>
      <c r="U832" s="50">
        <v>3.2824785925878728</v>
      </c>
      <c r="V832" s="50">
        <v>0.95</v>
      </c>
      <c r="W832" s="50">
        <v>0.95302926576458757</v>
      </c>
      <c r="X832" s="50">
        <v>1.1407294770014837</v>
      </c>
      <c r="Y832" s="50">
        <v>0.88438961027108931</v>
      </c>
      <c r="Z832" s="50">
        <v>1.05</v>
      </c>
      <c r="AA832" s="51">
        <v>0.99</v>
      </c>
      <c r="AB832" s="51">
        <v>1.01</v>
      </c>
      <c r="AC832" s="51">
        <v>1</v>
      </c>
      <c r="AD832" s="51">
        <v>1</v>
      </c>
      <c r="AE832" s="51">
        <v>1</v>
      </c>
      <c r="AF832" s="51">
        <v>1</v>
      </c>
      <c r="AG832" s="52">
        <v>1</v>
      </c>
      <c r="AH832" s="52">
        <v>1</v>
      </c>
      <c r="AI832" s="53">
        <v>750</v>
      </c>
      <c r="AJ832" s="53">
        <v>708</v>
      </c>
      <c r="AK832" s="51">
        <v>2.8296073382676172</v>
      </c>
      <c r="AL832" s="51">
        <v>2.8604157488070565</v>
      </c>
      <c r="AM832" s="51">
        <v>3.2391830191929207</v>
      </c>
      <c r="AN832" s="51">
        <v>3.2456773552021634</v>
      </c>
      <c r="AO832" s="51">
        <v>3.1709596689395925</v>
      </c>
      <c r="AP832" s="51">
        <v>3.2123060969312434</v>
      </c>
      <c r="AQ832" s="51">
        <v>3.4011421701525668</v>
      </c>
      <c r="AR832" s="67">
        <v>0</v>
      </c>
      <c r="AS832" s="96"/>
      <c r="AT832" s="54">
        <v>2.9902249961439598</v>
      </c>
      <c r="AU832" s="54">
        <v>3.1360812429644214</v>
      </c>
      <c r="AV832" s="55">
        <v>2.9902249961439598</v>
      </c>
      <c r="AW832" s="55">
        <v>3.1395363244204821</v>
      </c>
      <c r="AX832" s="56">
        <v>-0.25977500385603003</v>
      </c>
      <c r="AY832" s="56">
        <v>-1.3918757035568774E-2</v>
      </c>
      <c r="AZ832" s="56">
        <v>-0.2736937608915988</v>
      </c>
      <c r="BA832" s="56">
        <v>-0.24585624682046125</v>
      </c>
      <c r="BB832" s="61">
        <v>111</v>
      </c>
      <c r="BC832" s="57">
        <v>-139</v>
      </c>
      <c r="BD832" s="57">
        <v>-112</v>
      </c>
      <c r="BE832" s="57">
        <v>113</v>
      </c>
      <c r="BF832" s="95">
        <v>0.47299078673412043</v>
      </c>
      <c r="BG832" s="58">
        <v>0.58134800862324254</v>
      </c>
      <c r="BH832" s="58">
        <v>0.52820888330642723</v>
      </c>
      <c r="BI832" s="58">
        <v>0.46871814344417717</v>
      </c>
      <c r="BJ832" s="57">
        <v>112</v>
      </c>
      <c r="BK832" s="57">
        <v>-139</v>
      </c>
      <c r="BL832" s="57">
        <v>-112</v>
      </c>
      <c r="BM832" s="57">
        <v>113</v>
      </c>
      <c r="BN832" s="58">
        <v>0.47246313052783451</v>
      </c>
      <c r="BO832" s="58">
        <v>0.58195534700537954</v>
      </c>
      <c r="BP832" s="58">
        <v>0.52892002405901228</v>
      </c>
      <c r="BQ832" s="58">
        <v>0.46937559742874613</v>
      </c>
      <c r="BR832" s="36">
        <v>2.7</v>
      </c>
      <c r="BS832" s="36">
        <v>3</v>
      </c>
      <c r="BT832" s="36">
        <v>0.44512000000000002</v>
      </c>
      <c r="BU832" s="36">
        <v>0.48610999999999999</v>
      </c>
      <c r="BV832" s="36">
        <v>0.54909690609856598</v>
      </c>
      <c r="BW832" s="36">
        <v>0.60082000000000002</v>
      </c>
    </row>
    <row r="833" spans="1:75" s="36" customFormat="1" ht="16.75" customHeight="1" x14ac:dyDescent="0.2">
      <c r="A833" s="36" t="s">
        <v>1123</v>
      </c>
      <c r="B833" s="36">
        <v>2025020385</v>
      </c>
      <c r="C833" s="35">
        <v>45989</v>
      </c>
      <c r="D833" s="45" t="s">
        <v>9</v>
      </c>
      <c r="E833" s="36" t="s">
        <v>40</v>
      </c>
      <c r="F833" s="45">
        <v>1</v>
      </c>
      <c r="G833" s="45">
        <v>1</v>
      </c>
      <c r="H833" s="36" t="s">
        <v>47</v>
      </c>
      <c r="I833" s="36" t="s">
        <v>368</v>
      </c>
      <c r="J833" s="46" t="s">
        <v>183</v>
      </c>
      <c r="K833" s="47">
        <v>3</v>
      </c>
      <c r="L833" s="48">
        <v>0.15</v>
      </c>
      <c r="M833" s="49">
        <v>0.1</v>
      </c>
      <c r="N833" s="36">
        <v>3.1499999999999901</v>
      </c>
      <c r="O833" s="36">
        <v>3.2499999999999898</v>
      </c>
      <c r="P833" s="70">
        <v>3.1499999999999901</v>
      </c>
      <c r="Q833" s="36">
        <v>3.2499999999999898</v>
      </c>
      <c r="R833" s="50">
        <v>2.6220813327666739</v>
      </c>
      <c r="S833" s="50">
        <v>3.7076675014082645</v>
      </c>
      <c r="T833" s="50">
        <v>2.6220813327666739</v>
      </c>
      <c r="U833" s="50">
        <v>3.7076675014082645</v>
      </c>
      <c r="V833" s="50">
        <v>1.048</v>
      </c>
      <c r="W833" s="50">
        <v>1.0491546019013618</v>
      </c>
      <c r="X833" s="50">
        <v>1.0797276730643068</v>
      </c>
      <c r="Y833" s="50">
        <v>0.94320244608920578</v>
      </c>
      <c r="Z833" s="50">
        <v>0.98499999999999999</v>
      </c>
      <c r="AA833" s="51">
        <v>0.98499999999999999</v>
      </c>
      <c r="AB833" s="51">
        <v>1</v>
      </c>
      <c r="AC833" s="51">
        <v>1</v>
      </c>
      <c r="AD833" s="51">
        <v>1</v>
      </c>
      <c r="AE833" s="51">
        <v>1</v>
      </c>
      <c r="AF833" s="51">
        <v>1</v>
      </c>
      <c r="AG833" s="52">
        <v>1</v>
      </c>
      <c r="AH833" s="52">
        <v>1</v>
      </c>
      <c r="AI833" s="53">
        <v>742</v>
      </c>
      <c r="AJ833" s="53">
        <v>700</v>
      </c>
      <c r="AK833" s="51">
        <v>2.6531688308132679</v>
      </c>
      <c r="AL833" s="51">
        <v>2.6485057061062784</v>
      </c>
      <c r="AM833" s="51">
        <v>3.4221884310044515</v>
      </c>
      <c r="AN833" s="51">
        <v>3.4650102915650236</v>
      </c>
      <c r="AO833" s="51">
        <v>3.4994315850738351</v>
      </c>
      <c r="AP833" s="51">
        <v>3.5223247206458308</v>
      </c>
      <c r="AQ833" s="51">
        <v>3.3708556045393845</v>
      </c>
      <c r="AR833" s="67">
        <v>0</v>
      </c>
      <c r="AS833" s="96"/>
      <c r="AT833" s="54">
        <v>3.1360812429644214</v>
      </c>
      <c r="AU833" s="54">
        <v>2.9902249961439598</v>
      </c>
      <c r="AV833" s="55">
        <v>3.1395363244204821</v>
      </c>
      <c r="AW833" s="55">
        <v>2.9902249961439598</v>
      </c>
      <c r="AX833" s="56">
        <v>-1.3918757035568774E-2</v>
      </c>
      <c r="AY833" s="56">
        <v>-0.25977500385603003</v>
      </c>
      <c r="AZ833" s="56">
        <v>-0.2736937608915988</v>
      </c>
      <c r="BA833" s="56">
        <v>0.24585624682046125</v>
      </c>
      <c r="BB833" s="61">
        <v>-111</v>
      </c>
      <c r="BC833" s="57">
        <v>139</v>
      </c>
      <c r="BD833" s="57">
        <v>112</v>
      </c>
      <c r="BE833" s="57">
        <v>-113</v>
      </c>
      <c r="BF833" s="95">
        <v>0.52700921326587957</v>
      </c>
      <c r="BG833" s="58">
        <v>0.41865199137675746</v>
      </c>
      <c r="BH833" s="58">
        <v>0.47179111669357277</v>
      </c>
      <c r="BI833" s="58">
        <v>0.53128185655582283</v>
      </c>
      <c r="BJ833" s="57">
        <v>-112</v>
      </c>
      <c r="BK833" s="57">
        <v>139</v>
      </c>
      <c r="BL833" s="57">
        <v>112</v>
      </c>
      <c r="BM833" s="57">
        <v>-113</v>
      </c>
      <c r="BN833" s="58">
        <v>0.52753686947216549</v>
      </c>
      <c r="BO833" s="58">
        <v>0.41804465299462051</v>
      </c>
      <c r="BP833" s="58">
        <v>0.47107997594098772</v>
      </c>
      <c r="BQ833" s="58">
        <v>0.53062440257125387</v>
      </c>
      <c r="BR833" s="36">
        <v>2.7</v>
      </c>
      <c r="BS833" s="36">
        <v>3.05</v>
      </c>
      <c r="BT833" s="36">
        <v>0.43974000000000002</v>
      </c>
      <c r="BU833" s="36">
        <v>0.47943999999999998</v>
      </c>
      <c r="BV833" s="36">
        <v>0.54059783282781004</v>
      </c>
      <c r="BW833" s="36">
        <v>0.59257000000000004</v>
      </c>
    </row>
    <row r="834" spans="1:75" s="36" customFormat="1" ht="16.75" customHeight="1" x14ac:dyDescent="0.2">
      <c r="A834" s="36" t="s">
        <v>1124</v>
      </c>
      <c r="B834" s="36">
        <v>2025020386</v>
      </c>
      <c r="C834" s="35">
        <v>45989</v>
      </c>
      <c r="D834" s="45" t="s">
        <v>6</v>
      </c>
      <c r="E834" s="36" t="s">
        <v>18</v>
      </c>
      <c r="F834" s="45">
        <v>1</v>
      </c>
      <c r="G834" s="45">
        <v>1</v>
      </c>
      <c r="H834" s="36" t="s">
        <v>46</v>
      </c>
      <c r="I834" s="36" t="s">
        <v>931</v>
      </c>
      <c r="J834" s="46" t="s">
        <v>190</v>
      </c>
      <c r="K834" s="47">
        <v>3</v>
      </c>
      <c r="L834" s="48">
        <v>0.15</v>
      </c>
      <c r="M834" s="49">
        <v>0.1</v>
      </c>
      <c r="N834" s="36">
        <v>2.6499999999999901</v>
      </c>
      <c r="O834" s="36">
        <v>3.2999999999999901</v>
      </c>
      <c r="P834" s="70">
        <v>2.6499999999999901</v>
      </c>
      <c r="Q834" s="36">
        <v>3.2999999999999901</v>
      </c>
      <c r="R834" s="50">
        <v>2.8970881035345717</v>
      </c>
      <c r="S834" s="50">
        <v>3.2006543989689167</v>
      </c>
      <c r="T834" s="50">
        <v>2.8970881035345717</v>
      </c>
      <c r="U834" s="50">
        <v>3.2006543989689167</v>
      </c>
      <c r="V834" s="50">
        <v>0.95</v>
      </c>
      <c r="W834" s="50">
        <v>0.95302926576458757</v>
      </c>
      <c r="X834" s="50">
        <v>0.97465731020665558</v>
      </c>
      <c r="Y834" s="50">
        <v>1.0026867556562575</v>
      </c>
      <c r="Z834" s="50">
        <v>0.99</v>
      </c>
      <c r="AA834" s="51">
        <v>0.94</v>
      </c>
      <c r="AB834" s="51">
        <v>1.0149999999999999</v>
      </c>
      <c r="AC834" s="51">
        <v>1</v>
      </c>
      <c r="AD834" s="51">
        <v>1</v>
      </c>
      <c r="AE834" s="51">
        <v>1</v>
      </c>
      <c r="AF834" s="51">
        <v>1</v>
      </c>
      <c r="AG834" s="52">
        <v>1</v>
      </c>
      <c r="AH834" s="52">
        <v>1</v>
      </c>
      <c r="AI834" s="53">
        <v>736</v>
      </c>
      <c r="AJ834" s="53">
        <v>694</v>
      </c>
      <c r="AK834" s="51">
        <v>2.91</v>
      </c>
      <c r="AL834" s="51">
        <v>2.908063215530186</v>
      </c>
      <c r="AM834" s="51">
        <v>3.18</v>
      </c>
      <c r="AN834" s="51">
        <v>3.1830981598453372</v>
      </c>
      <c r="AO834" s="51">
        <v>3.1057734969508557</v>
      </c>
      <c r="AP834" s="51">
        <v>3.1152046506551114</v>
      </c>
      <c r="AQ834" s="51">
        <v>3.1482000000000001</v>
      </c>
      <c r="AR834" s="67">
        <v>0</v>
      </c>
      <c r="AS834" s="96"/>
      <c r="AT834" s="54">
        <v>2.4941489267004808</v>
      </c>
      <c r="AU834" s="54">
        <v>3.3242227130165287</v>
      </c>
      <c r="AV834" s="55">
        <v>2.4941489267004808</v>
      </c>
      <c r="AW834" s="55">
        <v>3.3278850735747336</v>
      </c>
      <c r="AX834" s="56">
        <v>-0.15585107329950931</v>
      </c>
      <c r="AY834" s="56">
        <v>2.4222713016538666E-2</v>
      </c>
      <c r="AZ834" s="56">
        <v>-0.13162836028297065</v>
      </c>
      <c r="BA834" s="56">
        <v>-0.18007378631604798</v>
      </c>
      <c r="BB834" s="61">
        <v>171</v>
      </c>
      <c r="BC834" s="57">
        <v>-114</v>
      </c>
      <c r="BD834" s="57">
        <v>112</v>
      </c>
      <c r="BE834" s="57">
        <v>140</v>
      </c>
      <c r="BF834" s="95">
        <v>0.3683395465779889</v>
      </c>
      <c r="BG834" s="58">
        <v>0.53296887808207138</v>
      </c>
      <c r="BH834" s="58">
        <v>0.47180777006033969</v>
      </c>
      <c r="BI834" s="58">
        <v>0.41716694327069836</v>
      </c>
      <c r="BJ834" s="57">
        <v>172</v>
      </c>
      <c r="BK834" s="57">
        <v>-114</v>
      </c>
      <c r="BL834" s="57">
        <v>112</v>
      </c>
      <c r="BM834" s="57">
        <v>139</v>
      </c>
      <c r="BN834" s="58">
        <v>0.36796649230091566</v>
      </c>
      <c r="BO834" s="58">
        <v>0.53369870857061841</v>
      </c>
      <c r="BP834" s="58">
        <v>0.4725487982421166</v>
      </c>
      <c r="BQ834" s="58">
        <v>0.41775551572635361</v>
      </c>
      <c r="BR834" s="36">
        <v>2.7</v>
      </c>
      <c r="BS834" s="36">
        <v>3.1</v>
      </c>
      <c r="BT834" s="36">
        <v>0.43409999999999999</v>
      </c>
      <c r="BU834" s="36">
        <v>0.46989999999999998</v>
      </c>
      <c r="BV834" s="36">
        <v>0.52991260219904102</v>
      </c>
      <c r="BW834" s="36">
        <v>0.58314999999999995</v>
      </c>
    </row>
    <row r="835" spans="1:75" s="36" customFormat="1" ht="16.75" customHeight="1" x14ac:dyDescent="0.2">
      <c r="A835" s="36" t="s">
        <v>1125</v>
      </c>
      <c r="B835" s="36">
        <v>2025020386</v>
      </c>
      <c r="C835" s="35">
        <v>45989</v>
      </c>
      <c r="D835" s="45" t="s">
        <v>9</v>
      </c>
      <c r="E835" s="36" t="s">
        <v>49</v>
      </c>
      <c r="F835" s="45">
        <v>1</v>
      </c>
      <c r="G835" s="45">
        <v>1</v>
      </c>
      <c r="H835" s="36" t="s">
        <v>47</v>
      </c>
      <c r="I835" s="36" t="s">
        <v>350</v>
      </c>
      <c r="J835" s="46" t="s">
        <v>197</v>
      </c>
      <c r="K835" s="47">
        <v>3</v>
      </c>
      <c r="L835" s="48">
        <v>0.15</v>
      </c>
      <c r="M835" s="49">
        <v>0.1</v>
      </c>
      <c r="N835" s="36">
        <v>3.2999999999999901</v>
      </c>
      <c r="O835" s="36">
        <v>2.6499999999999901</v>
      </c>
      <c r="P835" s="70">
        <v>3.2999999999999901</v>
      </c>
      <c r="Q835" s="36">
        <v>2.6499999999999901</v>
      </c>
      <c r="R835" s="50">
        <v>2.9530265243296601</v>
      </c>
      <c r="S835" s="50">
        <v>3.127774489369306</v>
      </c>
      <c r="T835" s="50">
        <v>2.9530265243296601</v>
      </c>
      <c r="U835" s="50">
        <v>3.127774489369306</v>
      </c>
      <c r="V835" s="50">
        <v>1.048</v>
      </c>
      <c r="W835" s="50">
        <v>1.0491546019013618</v>
      </c>
      <c r="X835" s="50">
        <v>1.06</v>
      </c>
      <c r="Y835" s="50">
        <v>0.97000000000000008</v>
      </c>
      <c r="Z835" s="50">
        <v>0.97499999999999998</v>
      </c>
      <c r="AA835" s="51">
        <v>0.99</v>
      </c>
      <c r="AB835" s="51">
        <v>1.01</v>
      </c>
      <c r="AC835" s="51">
        <v>1</v>
      </c>
      <c r="AD835" s="51">
        <v>1</v>
      </c>
      <c r="AE835" s="51">
        <v>1</v>
      </c>
      <c r="AF835" s="51">
        <v>1</v>
      </c>
      <c r="AG835" s="52">
        <v>1</v>
      </c>
      <c r="AH835" s="52">
        <v>1</v>
      </c>
      <c r="AI835" s="53">
        <v>739</v>
      </c>
      <c r="AJ835" s="53">
        <v>665</v>
      </c>
      <c r="AK835" s="51">
        <v>3.0080602669687728</v>
      </c>
      <c r="AL835" s="51">
        <v>2.9998052055729061</v>
      </c>
      <c r="AM835" s="51">
        <v>2.9239719306199667</v>
      </c>
      <c r="AN835" s="51">
        <v>2.9545423144323673</v>
      </c>
      <c r="AO835" s="51">
        <v>2.8714101281224664</v>
      </c>
      <c r="AP835" s="51">
        <v>2.8981356279743573</v>
      </c>
      <c r="AQ835" s="51">
        <v>2.8508726323544673</v>
      </c>
      <c r="AR835" s="67">
        <v>0</v>
      </c>
      <c r="AS835" s="96"/>
      <c r="AT835" s="54">
        <v>3.3242227130165287</v>
      </c>
      <c r="AU835" s="54">
        <v>2.4941489267004808</v>
      </c>
      <c r="AV835" s="55">
        <v>3.3278850735747336</v>
      </c>
      <c r="AW835" s="55">
        <v>2.4941489267004808</v>
      </c>
      <c r="AX835" s="56">
        <v>2.4222713016538666E-2</v>
      </c>
      <c r="AY835" s="56">
        <v>-0.15585107329950931</v>
      </c>
      <c r="AZ835" s="56">
        <v>-0.13162836028297065</v>
      </c>
      <c r="BA835" s="56">
        <v>0.18007378631604798</v>
      </c>
      <c r="BB835" s="61">
        <v>-171</v>
      </c>
      <c r="BC835" s="57">
        <v>114</v>
      </c>
      <c r="BD835" s="57">
        <v>-112</v>
      </c>
      <c r="BE835" s="57">
        <v>-140</v>
      </c>
      <c r="BF835" s="95">
        <v>0.63166045342201116</v>
      </c>
      <c r="BG835" s="58">
        <v>0.46703112191792867</v>
      </c>
      <c r="BH835" s="58">
        <v>0.52819222993966031</v>
      </c>
      <c r="BI835" s="58">
        <v>0.58283305672930164</v>
      </c>
      <c r="BJ835" s="57">
        <v>-172</v>
      </c>
      <c r="BK835" s="57">
        <v>114</v>
      </c>
      <c r="BL835" s="57">
        <v>-112</v>
      </c>
      <c r="BM835" s="57">
        <v>-139</v>
      </c>
      <c r="BN835" s="58">
        <v>0.6320335076990844</v>
      </c>
      <c r="BO835" s="58">
        <v>0.46630129142938154</v>
      </c>
      <c r="BP835" s="58">
        <v>0.5274512017578834</v>
      </c>
      <c r="BQ835" s="58">
        <v>0.58224448427364639</v>
      </c>
      <c r="BR835" s="36">
        <v>2.7</v>
      </c>
      <c r="BS835" s="36">
        <v>3.15</v>
      </c>
      <c r="BT835" s="36">
        <v>0.42487000000000003</v>
      </c>
      <c r="BU835" s="36">
        <v>0.46034000000000003</v>
      </c>
      <c r="BV835" s="36">
        <v>0.519952561134014</v>
      </c>
      <c r="BW835" s="36">
        <v>0.57499</v>
      </c>
    </row>
    <row r="836" spans="1:75" s="36" customFormat="1" ht="16.75" customHeight="1" x14ac:dyDescent="0.2">
      <c r="A836" s="36" t="s">
        <v>1126</v>
      </c>
      <c r="B836" s="36">
        <v>2025020387</v>
      </c>
      <c r="C836" s="35">
        <v>45989</v>
      </c>
      <c r="D836" s="45" t="s">
        <v>6</v>
      </c>
      <c r="E836" s="36" t="s">
        <v>16</v>
      </c>
      <c r="F836" s="45">
        <v>1</v>
      </c>
      <c r="G836" s="45">
        <v>1</v>
      </c>
      <c r="H836" s="36" t="s">
        <v>46</v>
      </c>
      <c r="I836" s="36" t="s">
        <v>406</v>
      </c>
      <c r="J836" s="46" t="s">
        <v>200</v>
      </c>
      <c r="K836" s="47">
        <v>3</v>
      </c>
      <c r="L836" s="48">
        <v>0.15</v>
      </c>
      <c r="M836" s="49">
        <v>0.1</v>
      </c>
      <c r="N836" s="36">
        <v>2.6499999999999901</v>
      </c>
      <c r="O836" s="36">
        <v>3.5499999999999901</v>
      </c>
      <c r="P836" s="70">
        <v>2.6499999999999901</v>
      </c>
      <c r="Q836" s="36">
        <v>3.5499999999999901</v>
      </c>
      <c r="R836" s="50">
        <v>2.9787286633563648</v>
      </c>
      <c r="S836" s="50">
        <v>2.8721472862791697</v>
      </c>
      <c r="T836" s="50">
        <v>2.9787286633563648</v>
      </c>
      <c r="U836" s="50">
        <v>2.8721472862791697</v>
      </c>
      <c r="V836" s="50">
        <v>0.95</v>
      </c>
      <c r="W836" s="50">
        <v>0.95302926576458757</v>
      </c>
      <c r="X836" s="50">
        <v>0.915184214137851</v>
      </c>
      <c r="Y836" s="50">
        <v>1.1333333333333333</v>
      </c>
      <c r="Z836" s="50">
        <v>1.05</v>
      </c>
      <c r="AA836" s="51">
        <v>1</v>
      </c>
      <c r="AB836" s="51">
        <v>1</v>
      </c>
      <c r="AC836" s="51">
        <v>1</v>
      </c>
      <c r="AD836" s="51">
        <v>1</v>
      </c>
      <c r="AE836" s="51">
        <v>1</v>
      </c>
      <c r="AF836" s="51">
        <v>1</v>
      </c>
      <c r="AG836" s="52">
        <v>1</v>
      </c>
      <c r="AH836" s="52">
        <v>1</v>
      </c>
      <c r="AI836" s="53">
        <v>738</v>
      </c>
      <c r="AJ836" s="53">
        <v>696</v>
      </c>
      <c r="AK836" s="51">
        <v>2.95</v>
      </c>
      <c r="AL836" s="51">
        <v>2.9543092995034552</v>
      </c>
      <c r="AM836" s="51">
        <v>2.94</v>
      </c>
      <c r="AN836" s="51">
        <v>2.9298220929418757</v>
      </c>
      <c r="AO836" s="51">
        <v>3.0884858046214263</v>
      </c>
      <c r="AP836" s="51">
        <v>3.0775761315171817</v>
      </c>
      <c r="AQ836" s="51">
        <v>3.0870000000000002</v>
      </c>
      <c r="AR836" s="67">
        <v>0</v>
      </c>
      <c r="AS836" s="96"/>
      <c r="AT836" s="54">
        <v>2.6160998353237543</v>
      </c>
      <c r="AU836" s="54">
        <v>3.6298674719999999</v>
      </c>
      <c r="AV836" s="55">
        <v>2.6160998353237543</v>
      </c>
      <c r="AW836" s="55">
        <v>3.6338665673099833</v>
      </c>
      <c r="AX836" s="56">
        <v>-3.39001646762358E-2</v>
      </c>
      <c r="AY836" s="56">
        <v>7.9867472000009876E-2</v>
      </c>
      <c r="AZ836" s="56">
        <v>4.5967307323774076E-2</v>
      </c>
      <c r="BA836" s="56">
        <v>-0.11376763667624568</v>
      </c>
      <c r="BB836" s="61">
        <v>191</v>
      </c>
      <c r="BC836" s="57">
        <v>-150</v>
      </c>
      <c r="BD836" s="57">
        <v>-120</v>
      </c>
      <c r="BE836" s="57">
        <v>107</v>
      </c>
      <c r="BF836" s="95">
        <v>0.34401042736056375</v>
      </c>
      <c r="BG836" s="58">
        <v>0.59928818049786203</v>
      </c>
      <c r="BH836" s="58">
        <v>0.54635598200480329</v>
      </c>
      <c r="BI836" s="58">
        <v>0.48262101433197746</v>
      </c>
      <c r="BJ836" s="57">
        <v>191</v>
      </c>
      <c r="BK836" s="57">
        <v>-150</v>
      </c>
      <c r="BL836" s="57">
        <v>-121</v>
      </c>
      <c r="BM836" s="57">
        <v>107</v>
      </c>
      <c r="BN836" s="58">
        <v>0.34331807800696124</v>
      </c>
      <c r="BO836" s="58">
        <v>0.59982350821415475</v>
      </c>
      <c r="BP836" s="58">
        <v>0.54694977601450367</v>
      </c>
      <c r="BQ836" s="58">
        <v>0.48313319994391657</v>
      </c>
      <c r="BR836" s="36">
        <v>2.7</v>
      </c>
      <c r="BS836" s="36">
        <v>3.2</v>
      </c>
      <c r="BT836" s="36">
        <v>0.41633999999999999</v>
      </c>
      <c r="BU836" s="36">
        <v>0.45493</v>
      </c>
      <c r="BV836" s="36">
        <v>0.51439975576385899</v>
      </c>
      <c r="BW836" s="36">
        <v>0.57054000000000005</v>
      </c>
    </row>
    <row r="837" spans="1:75" s="36" customFormat="1" ht="16.75" customHeight="1" x14ac:dyDescent="0.2">
      <c r="A837" s="36" t="s">
        <v>1127</v>
      </c>
      <c r="B837" s="36">
        <v>2025020387</v>
      </c>
      <c r="C837" s="35">
        <v>45989</v>
      </c>
      <c r="D837" s="45" t="s">
        <v>9</v>
      </c>
      <c r="E837" s="36" t="s">
        <v>42</v>
      </c>
      <c r="F837" s="45">
        <v>1</v>
      </c>
      <c r="G837" s="45">
        <v>1</v>
      </c>
      <c r="H837" s="36" t="s">
        <v>47</v>
      </c>
      <c r="I837" s="36" t="s">
        <v>444</v>
      </c>
      <c r="J837" s="46" t="s">
        <v>396</v>
      </c>
      <c r="K837" s="47">
        <v>3</v>
      </c>
      <c r="L837" s="48">
        <v>0.15</v>
      </c>
      <c r="M837" s="49">
        <v>0.1</v>
      </c>
      <c r="N837" s="36">
        <v>3.5499999999999901</v>
      </c>
      <c r="O837" s="36">
        <v>2.6499999999999901</v>
      </c>
      <c r="P837" s="70">
        <v>3.5499999999999901</v>
      </c>
      <c r="Q837" s="36">
        <v>2.6499999999999901</v>
      </c>
      <c r="R837" s="50">
        <v>3.2883155665359474</v>
      </c>
      <c r="S837" s="50">
        <v>2.827736094835688</v>
      </c>
      <c r="T837" s="50">
        <v>3.2883155665359474</v>
      </c>
      <c r="U837" s="50">
        <v>2.827736094835688</v>
      </c>
      <c r="V837" s="50">
        <v>1.048</v>
      </c>
      <c r="W837" s="50">
        <v>1.0491546019013618</v>
      </c>
      <c r="X837" s="50">
        <v>0.98</v>
      </c>
      <c r="Y837" s="50">
        <v>0.98333333333333339</v>
      </c>
      <c r="Z837" s="50">
        <v>1</v>
      </c>
      <c r="AA837" s="51">
        <v>0.99</v>
      </c>
      <c r="AB837" s="51">
        <v>1.02</v>
      </c>
      <c r="AC837" s="51">
        <v>1</v>
      </c>
      <c r="AD837" s="51">
        <v>1</v>
      </c>
      <c r="AE837" s="51">
        <v>1</v>
      </c>
      <c r="AF837" s="51">
        <v>1</v>
      </c>
      <c r="AG837" s="52">
        <v>1</v>
      </c>
      <c r="AH837" s="52">
        <v>1</v>
      </c>
      <c r="AI837" s="53">
        <v>731</v>
      </c>
      <c r="AJ837" s="53">
        <v>624</v>
      </c>
      <c r="AK837" s="51">
        <v>3.4</v>
      </c>
      <c r="AL837" s="51">
        <v>3.3832473349803918</v>
      </c>
      <c r="AM837" s="51">
        <v>2.745552642413553</v>
      </c>
      <c r="AN837" s="51">
        <v>2.7578801602768732</v>
      </c>
      <c r="AO837" s="51">
        <v>2.7434952627525386</v>
      </c>
      <c r="AP837" s="51">
        <v>2.7561313875650111</v>
      </c>
      <c r="AQ837" s="51">
        <v>2.745552642413553</v>
      </c>
      <c r="AR837" s="67">
        <v>0</v>
      </c>
      <c r="AS837" s="96"/>
      <c r="AT837" s="54">
        <v>3.6298674719999999</v>
      </c>
      <c r="AU837" s="54">
        <v>2.6160998353237543</v>
      </c>
      <c r="AV837" s="55">
        <v>3.6338665673099833</v>
      </c>
      <c r="AW837" s="55">
        <v>2.6160998353237543</v>
      </c>
      <c r="AX837" s="56">
        <v>7.9867472000009876E-2</v>
      </c>
      <c r="AY837" s="56">
        <v>-3.39001646762358E-2</v>
      </c>
      <c r="AZ837" s="56">
        <v>4.5967307323774076E-2</v>
      </c>
      <c r="BA837" s="56">
        <v>0.11376763667624568</v>
      </c>
      <c r="BB837" s="61">
        <v>-191</v>
      </c>
      <c r="BC837" s="57">
        <v>150</v>
      </c>
      <c r="BD837" s="57">
        <v>120</v>
      </c>
      <c r="BE837" s="57">
        <v>-107</v>
      </c>
      <c r="BF837" s="95">
        <v>0.65598957263943625</v>
      </c>
      <c r="BG837" s="58">
        <v>0.40071181950213797</v>
      </c>
      <c r="BH837" s="58">
        <v>0.45364401799519671</v>
      </c>
      <c r="BI837" s="58">
        <v>0.51737898566802254</v>
      </c>
      <c r="BJ837" s="57">
        <v>-191</v>
      </c>
      <c r="BK837" s="57">
        <v>150</v>
      </c>
      <c r="BL837" s="57">
        <v>121</v>
      </c>
      <c r="BM837" s="57">
        <v>-107</v>
      </c>
      <c r="BN837" s="58">
        <v>0.65668192199303876</v>
      </c>
      <c r="BO837" s="58">
        <v>0.40017649178584519</v>
      </c>
      <c r="BP837" s="58">
        <v>0.45305022398549638</v>
      </c>
      <c r="BQ837" s="58">
        <v>0.51686680005608343</v>
      </c>
      <c r="BR837" s="36">
        <v>2.7</v>
      </c>
      <c r="BS837" s="36">
        <v>3.25</v>
      </c>
      <c r="BT837" s="36">
        <v>0.41342000000000001</v>
      </c>
      <c r="BU837" s="36">
        <v>0.45012999999999997</v>
      </c>
      <c r="BV837" s="36">
        <v>0.50808754642014597</v>
      </c>
      <c r="BW837" s="36">
        <v>0.56420000000000003</v>
      </c>
    </row>
    <row r="838" spans="1:75" s="36" customFormat="1" ht="16.75" customHeight="1" x14ac:dyDescent="0.2">
      <c r="A838" s="36" t="s">
        <v>1128</v>
      </c>
      <c r="B838" s="36">
        <v>2025020388</v>
      </c>
      <c r="C838" s="35">
        <v>45989</v>
      </c>
      <c r="D838" s="45" t="s">
        <v>6</v>
      </c>
      <c r="E838" s="36" t="s">
        <v>21</v>
      </c>
      <c r="F838" s="45">
        <v>1</v>
      </c>
      <c r="G838" s="45">
        <v>1</v>
      </c>
      <c r="H838" s="36" t="s">
        <v>46</v>
      </c>
      <c r="I838" s="36" t="s">
        <v>447</v>
      </c>
      <c r="J838" s="46" t="s">
        <v>181</v>
      </c>
      <c r="K838" s="47">
        <v>3</v>
      </c>
      <c r="L838" s="48">
        <v>0.15</v>
      </c>
      <c r="M838" s="49">
        <v>0.1</v>
      </c>
      <c r="N838" s="36">
        <v>2.8999999999999901</v>
      </c>
      <c r="O838" s="36">
        <v>3.19999999999999</v>
      </c>
      <c r="P838" s="70">
        <v>2.8999999999999901</v>
      </c>
      <c r="Q838" s="36">
        <v>3.19999999999999</v>
      </c>
      <c r="R838" s="50">
        <v>2.7919568012792646</v>
      </c>
      <c r="S838" s="50">
        <v>3.1447214701111657</v>
      </c>
      <c r="T838" s="50">
        <v>2.7919568012792646</v>
      </c>
      <c r="U838" s="50">
        <v>3.1447214701111657</v>
      </c>
      <c r="V838" s="50">
        <v>0.95</v>
      </c>
      <c r="W838" s="50">
        <v>0.95302926576458757</v>
      </c>
      <c r="X838" s="50">
        <v>1.0900000000000001</v>
      </c>
      <c r="Y838" s="50">
        <v>1.01</v>
      </c>
      <c r="Z838" s="50">
        <v>0.99</v>
      </c>
      <c r="AA838" s="51">
        <v>0.98</v>
      </c>
      <c r="AB838" s="51">
        <v>1.01</v>
      </c>
      <c r="AC838" s="51">
        <v>1</v>
      </c>
      <c r="AD838" s="51">
        <v>1</v>
      </c>
      <c r="AE838" s="51">
        <v>1</v>
      </c>
      <c r="AF838" s="51">
        <v>1</v>
      </c>
      <c r="AG838" s="52">
        <v>1</v>
      </c>
      <c r="AH838" s="52">
        <v>1</v>
      </c>
      <c r="AI838" s="53">
        <v>725</v>
      </c>
      <c r="AJ838" s="53">
        <v>683</v>
      </c>
      <c r="AK838" s="51">
        <v>2.8668511777637891</v>
      </c>
      <c r="AL838" s="51">
        <v>2.8556170212911103</v>
      </c>
      <c r="AM838" s="51">
        <v>3.165</v>
      </c>
      <c r="AN838" s="51">
        <v>3.1619582205166745</v>
      </c>
      <c r="AO838" s="51">
        <v>3.2696436612371609</v>
      </c>
      <c r="AP838" s="51">
        <v>3.2461882503630948</v>
      </c>
      <c r="AQ838" s="51">
        <v>3.1333500000000001</v>
      </c>
      <c r="AR838" s="67">
        <v>0</v>
      </c>
      <c r="AS838" s="96"/>
      <c r="AT838" s="54">
        <v>2.908960981492247</v>
      </c>
      <c r="AU838" s="54">
        <v>3.2492615653475996</v>
      </c>
      <c r="AV838" s="55">
        <v>2.908960981492247</v>
      </c>
      <c r="AW838" s="55">
        <v>3.2528413397573059</v>
      </c>
      <c r="AX838" s="56">
        <v>8.9609814922568809E-3</v>
      </c>
      <c r="AY838" s="56">
        <v>4.9261565347609615E-2</v>
      </c>
      <c r="AZ838" s="56">
        <v>5.8222546839866496E-2</v>
      </c>
      <c r="BA838" s="56">
        <v>-4.0300583855352734E-2</v>
      </c>
      <c r="BB838" s="61">
        <v>126</v>
      </c>
      <c r="BC838" s="57">
        <v>-142</v>
      </c>
      <c r="BD838" s="57">
        <v>-115</v>
      </c>
      <c r="BE838" s="57">
        <v>111</v>
      </c>
      <c r="BF838" s="95">
        <v>0.4428386550468762</v>
      </c>
      <c r="BG838" s="58">
        <v>0.58744585352481216</v>
      </c>
      <c r="BH838" s="58">
        <v>0.5344014830431294</v>
      </c>
      <c r="BI838" s="58">
        <v>0.47351778633333075</v>
      </c>
      <c r="BJ838" s="57">
        <v>126</v>
      </c>
      <c r="BK838" s="57">
        <v>-143</v>
      </c>
      <c r="BL838" s="57">
        <v>-115</v>
      </c>
      <c r="BM838" s="57">
        <v>111</v>
      </c>
      <c r="BN838" s="58">
        <v>0.44239938021640346</v>
      </c>
      <c r="BO838" s="58">
        <v>0.58811713516367226</v>
      </c>
      <c r="BP838" s="58">
        <v>0.53516581454611734</v>
      </c>
      <c r="BQ838" s="58">
        <v>0.47420310096287899</v>
      </c>
      <c r="BR838" s="36">
        <v>2.7</v>
      </c>
      <c r="BS838" s="36">
        <v>3.3</v>
      </c>
      <c r="BT838" s="36">
        <v>0.40307999999999999</v>
      </c>
      <c r="BU838" s="36">
        <v>0.44034000000000001</v>
      </c>
      <c r="BV838" s="36">
        <v>0.49740195192481401</v>
      </c>
      <c r="BW838" s="36">
        <v>0.55506</v>
      </c>
    </row>
    <row r="839" spans="1:75" s="36" customFormat="1" ht="16.75" customHeight="1" x14ac:dyDescent="0.2">
      <c r="A839" s="36" t="s">
        <v>1129</v>
      </c>
      <c r="B839" s="36">
        <v>2025020388</v>
      </c>
      <c r="C839" s="35">
        <v>45989</v>
      </c>
      <c r="D839" s="45" t="s">
        <v>9</v>
      </c>
      <c r="E839" s="36" t="s">
        <v>32</v>
      </c>
      <c r="F839" s="45">
        <v>1</v>
      </c>
      <c r="G839" s="45">
        <v>1</v>
      </c>
      <c r="H839" s="36" t="s">
        <v>47</v>
      </c>
      <c r="I839" s="36" t="s">
        <v>417</v>
      </c>
      <c r="J839" s="46" t="s">
        <v>227</v>
      </c>
      <c r="K839" s="47">
        <v>3</v>
      </c>
      <c r="L839" s="48">
        <v>0.15</v>
      </c>
      <c r="M839" s="49">
        <v>0.1</v>
      </c>
      <c r="N839" s="36">
        <v>3.19999999999999</v>
      </c>
      <c r="O839" s="36">
        <v>2.8999999999999901</v>
      </c>
      <c r="P839" s="70">
        <v>3.19999999999999</v>
      </c>
      <c r="Q839" s="36">
        <v>2.8999999999999901</v>
      </c>
      <c r="R839" s="50">
        <v>2.8913552853154791</v>
      </c>
      <c r="S839" s="50">
        <v>3.2820606060205932</v>
      </c>
      <c r="T839" s="50">
        <v>2.8913552853154791</v>
      </c>
      <c r="U839" s="50">
        <v>3.2820606060205932</v>
      </c>
      <c r="V839" s="50">
        <v>1.048</v>
      </c>
      <c r="W839" s="50">
        <v>1.0491546019013618</v>
      </c>
      <c r="X839" s="50">
        <v>1.0549999999999999</v>
      </c>
      <c r="Y839" s="50">
        <v>0.95561705925459639</v>
      </c>
      <c r="Z839" s="50">
        <v>0.99</v>
      </c>
      <c r="AA839" s="51">
        <v>0.97</v>
      </c>
      <c r="AB839" s="51">
        <v>1.01</v>
      </c>
      <c r="AC839" s="51">
        <v>1</v>
      </c>
      <c r="AD839" s="51">
        <v>1</v>
      </c>
      <c r="AE839" s="51">
        <v>1</v>
      </c>
      <c r="AF839" s="51">
        <v>1</v>
      </c>
      <c r="AG839" s="52">
        <v>1</v>
      </c>
      <c r="AH839" s="52">
        <v>1</v>
      </c>
      <c r="AI839" s="53">
        <v>737</v>
      </c>
      <c r="AJ839" s="53">
        <v>695</v>
      </c>
      <c r="AK839" s="51">
        <v>3.03</v>
      </c>
      <c r="AL839" s="51">
        <v>3.0092032927973218</v>
      </c>
      <c r="AM839" s="51">
        <v>3.27</v>
      </c>
      <c r="AN839" s="51">
        <v>3.2718090909030888</v>
      </c>
      <c r="AO839" s="51">
        <v>3.2539329777490114</v>
      </c>
      <c r="AP839" s="51">
        <v>3.2532290310807177</v>
      </c>
      <c r="AQ839" s="51">
        <v>3.2372999999999998</v>
      </c>
      <c r="AR839" s="67">
        <v>0</v>
      </c>
      <c r="AS839" s="96"/>
      <c r="AT839" s="54">
        <v>3.2492615653475996</v>
      </c>
      <c r="AU839" s="54">
        <v>2.908960981492247</v>
      </c>
      <c r="AV839" s="55">
        <v>3.2528413397573059</v>
      </c>
      <c r="AW839" s="55">
        <v>2.908960981492247</v>
      </c>
      <c r="AX839" s="56">
        <v>4.9261565347609615E-2</v>
      </c>
      <c r="AY839" s="56">
        <v>8.9609814922568809E-3</v>
      </c>
      <c r="AZ839" s="56">
        <v>5.8222546839866496E-2</v>
      </c>
      <c r="BA839" s="56">
        <v>4.0300583855352734E-2</v>
      </c>
      <c r="BB839" s="61">
        <v>-126</v>
      </c>
      <c r="BC839" s="57">
        <v>142</v>
      </c>
      <c r="BD839" s="57">
        <v>115</v>
      </c>
      <c r="BE839" s="57">
        <v>-111</v>
      </c>
      <c r="BF839" s="95">
        <v>0.55716134495312386</v>
      </c>
      <c r="BG839" s="58">
        <v>0.41255414647518784</v>
      </c>
      <c r="BH839" s="58">
        <v>0.4655985169568706</v>
      </c>
      <c r="BI839" s="58">
        <v>0.52648221366666925</v>
      </c>
      <c r="BJ839" s="57">
        <v>-126</v>
      </c>
      <c r="BK839" s="57">
        <v>143</v>
      </c>
      <c r="BL839" s="57">
        <v>115</v>
      </c>
      <c r="BM839" s="57">
        <v>-111</v>
      </c>
      <c r="BN839" s="58">
        <v>0.55760061978359654</v>
      </c>
      <c r="BO839" s="58">
        <v>0.41188286483632769</v>
      </c>
      <c r="BP839" s="58">
        <v>0.46483418545388261</v>
      </c>
      <c r="BQ839" s="58">
        <v>0.52579689903712101</v>
      </c>
      <c r="BR839" s="36">
        <v>2.7</v>
      </c>
      <c r="BS839" s="36">
        <v>3.35</v>
      </c>
      <c r="BT839" s="36">
        <v>0.39360000000000001</v>
      </c>
      <c r="BU839" s="36">
        <v>0.42953000000000002</v>
      </c>
      <c r="BV839" s="36">
        <v>0.48549274920032098</v>
      </c>
      <c r="BW839" s="36">
        <v>0.54479999999999995</v>
      </c>
    </row>
    <row r="840" spans="1:75" s="36" customFormat="1" ht="16.75" customHeight="1" x14ac:dyDescent="0.2">
      <c r="A840" s="36" t="s">
        <v>1130</v>
      </c>
      <c r="B840" s="36">
        <v>2025020389</v>
      </c>
      <c r="C840" s="35">
        <v>45989</v>
      </c>
      <c r="D840" s="45" t="s">
        <v>6</v>
      </c>
      <c r="E840" s="36" t="s">
        <v>35</v>
      </c>
      <c r="F840" s="45">
        <v>1</v>
      </c>
      <c r="G840" s="45">
        <v>1</v>
      </c>
      <c r="H840" s="36" t="s">
        <v>46</v>
      </c>
      <c r="I840" s="36" t="s">
        <v>360</v>
      </c>
      <c r="J840" s="46" t="s">
        <v>172</v>
      </c>
      <c r="K840" s="47">
        <v>3</v>
      </c>
      <c r="L840" s="48">
        <v>0.15</v>
      </c>
      <c r="M840" s="49">
        <v>0.1</v>
      </c>
      <c r="N840" s="36">
        <v>3.0499999999999901</v>
      </c>
      <c r="O840" s="36">
        <v>2.8499999999999899</v>
      </c>
      <c r="P840" s="70">
        <v>3.0499999999999901</v>
      </c>
      <c r="Q840" s="36">
        <v>2.8499999999999899</v>
      </c>
      <c r="R840" s="50">
        <v>2.6820283074853077</v>
      </c>
      <c r="S840" s="50">
        <v>3.0840459756934879</v>
      </c>
      <c r="T840" s="50">
        <v>2.6820283074853077</v>
      </c>
      <c r="U840" s="50">
        <v>3.0840459756934879</v>
      </c>
      <c r="V840" s="50">
        <v>0.95</v>
      </c>
      <c r="W840" s="50">
        <v>0.95302926576458757</v>
      </c>
      <c r="X840" s="50">
        <v>1.1361819684632362</v>
      </c>
      <c r="Y840" s="50">
        <v>0.89333333333333342</v>
      </c>
      <c r="Z840" s="50">
        <v>0.99094124800379646</v>
      </c>
      <c r="AA840" s="51">
        <v>1</v>
      </c>
      <c r="AB840" s="51">
        <v>1</v>
      </c>
      <c r="AC840" s="51">
        <v>1</v>
      </c>
      <c r="AD840" s="51">
        <v>1</v>
      </c>
      <c r="AE840" s="51">
        <v>1</v>
      </c>
      <c r="AF840" s="51">
        <v>1</v>
      </c>
      <c r="AG840" s="52">
        <v>1</v>
      </c>
      <c r="AH840" s="52">
        <v>1</v>
      </c>
      <c r="AI840" s="53">
        <v>728</v>
      </c>
      <c r="AJ840" s="53">
        <v>673</v>
      </c>
      <c r="AK840" s="51">
        <v>2.7205975408579253</v>
      </c>
      <c r="AL840" s="51">
        <v>2.7148121558520328</v>
      </c>
      <c r="AM840" s="51">
        <v>3.2245157600104335</v>
      </c>
      <c r="AN840" s="51">
        <v>3.2034452923628915</v>
      </c>
      <c r="AO840" s="51">
        <v>3.2017611509044195</v>
      </c>
      <c r="AP840" s="51">
        <v>3.1799132334769751</v>
      </c>
      <c r="AQ840" s="51">
        <v>3.1953056714326493</v>
      </c>
      <c r="AR840" s="67">
        <v>0</v>
      </c>
      <c r="AS840" s="96"/>
      <c r="AT840" s="54">
        <v>3.0840268560093538</v>
      </c>
      <c r="AU840" s="54">
        <v>2.9765303348025109</v>
      </c>
      <c r="AV840" s="55">
        <v>3.0840268560093538</v>
      </c>
      <c r="AW840" s="55">
        <v>2.9798096359323045</v>
      </c>
      <c r="AX840" s="56">
        <v>3.4026856009363726E-2</v>
      </c>
      <c r="AY840" s="56">
        <v>0.12653033480252107</v>
      </c>
      <c r="AZ840" s="56">
        <v>0.1605571908118848</v>
      </c>
      <c r="BA840" s="56">
        <v>-9.2503478793157345E-2</v>
      </c>
      <c r="BB840" s="61">
        <v>-109</v>
      </c>
      <c r="BC840" s="57">
        <v>-133</v>
      </c>
      <c r="BD840" s="57">
        <v>-106</v>
      </c>
      <c r="BE840" s="57">
        <v>119</v>
      </c>
      <c r="BF840" s="95">
        <v>0.52190737218634775</v>
      </c>
      <c r="BG840" s="58">
        <v>0.57027350747061845</v>
      </c>
      <c r="BH840" s="58">
        <v>0.51532517167961744</v>
      </c>
      <c r="BI840" s="58">
        <v>0.45690326073716792</v>
      </c>
      <c r="BJ840" s="57">
        <v>-109</v>
      </c>
      <c r="BK840" s="57">
        <v>-133</v>
      </c>
      <c r="BL840" s="57">
        <v>-107</v>
      </c>
      <c r="BM840" s="57">
        <v>119</v>
      </c>
      <c r="BN840" s="58">
        <v>0.52114076139225141</v>
      </c>
      <c r="BO840" s="58">
        <v>0.57088515040796706</v>
      </c>
      <c r="BP840" s="58">
        <v>0.51598136165561415</v>
      </c>
      <c r="BQ840" s="58">
        <v>0.45745328097506655</v>
      </c>
      <c r="BR840" s="36">
        <v>2.7</v>
      </c>
      <c r="BS840" s="36">
        <v>3.4</v>
      </c>
      <c r="BT840" s="36">
        <v>0.38799</v>
      </c>
      <c r="BU840" s="36">
        <v>0.42015000000000002</v>
      </c>
      <c r="BV840" s="36">
        <v>0.47523979730341098</v>
      </c>
      <c r="BW840" s="36">
        <v>0.53607000000000005</v>
      </c>
    </row>
    <row r="841" spans="1:75" s="36" customFormat="1" ht="16.75" customHeight="1" x14ac:dyDescent="0.2">
      <c r="A841" s="36" t="s">
        <v>1131</v>
      </c>
      <c r="B841" s="36">
        <v>2025020389</v>
      </c>
      <c r="C841" s="35">
        <v>45989</v>
      </c>
      <c r="D841" s="45" t="s">
        <v>9</v>
      </c>
      <c r="E841" s="36" t="s">
        <v>14</v>
      </c>
      <c r="F841" s="45">
        <v>1</v>
      </c>
      <c r="G841" s="45">
        <v>1</v>
      </c>
      <c r="H841" s="36" t="s">
        <v>47</v>
      </c>
      <c r="I841" s="36" t="s">
        <v>460</v>
      </c>
      <c r="J841" s="46" t="s">
        <v>303</v>
      </c>
      <c r="K841" s="47">
        <v>3</v>
      </c>
      <c r="L841" s="48">
        <v>0.15</v>
      </c>
      <c r="M841" s="49">
        <v>0.1</v>
      </c>
      <c r="N841" s="36">
        <v>2.8499999999999899</v>
      </c>
      <c r="O841" s="36">
        <v>3.0499999999999901</v>
      </c>
      <c r="P841" s="70">
        <v>2.8499999999999899</v>
      </c>
      <c r="Q841" s="36">
        <v>3.0499999999999901</v>
      </c>
      <c r="R841" s="50">
        <v>2.5504347352787153</v>
      </c>
      <c r="S841" s="50">
        <v>3.3770249184850738</v>
      </c>
      <c r="T841" s="50">
        <v>2.5504347352787153</v>
      </c>
      <c r="U841" s="50">
        <v>3.3770249184850738</v>
      </c>
      <c r="V841" s="50">
        <v>1.048</v>
      </c>
      <c r="W841" s="50">
        <v>1.0491546019013618</v>
      </c>
      <c r="X841" s="50">
        <v>1.0748385866701444</v>
      </c>
      <c r="Y841" s="50">
        <v>0.90686584695264172</v>
      </c>
      <c r="Z841" s="50">
        <v>1.0449999999999999</v>
      </c>
      <c r="AA841" s="51">
        <v>0.995</v>
      </c>
      <c r="AB841" s="51">
        <v>1.0049999999999999</v>
      </c>
      <c r="AC841" s="51">
        <v>1</v>
      </c>
      <c r="AD841" s="51">
        <v>1</v>
      </c>
      <c r="AE841" s="51">
        <v>1</v>
      </c>
      <c r="AF841" s="51">
        <v>1</v>
      </c>
      <c r="AG841" s="52">
        <v>1</v>
      </c>
      <c r="AH841" s="52">
        <v>1</v>
      </c>
      <c r="AI841" s="53">
        <v>741</v>
      </c>
      <c r="AJ841" s="53">
        <v>620</v>
      </c>
      <c r="AK841" s="51">
        <v>2.68</v>
      </c>
      <c r="AL841" s="51">
        <v>2.6605652102918071</v>
      </c>
      <c r="AM841" s="51">
        <v>3.4085459053897087</v>
      </c>
      <c r="AN841" s="51">
        <v>3.4038177573540134</v>
      </c>
      <c r="AO841" s="51">
        <v>3.5135414381746868</v>
      </c>
      <c r="AP841" s="51">
        <v>3.5158588784210187</v>
      </c>
      <c r="AQ841" s="51">
        <v>3.5619304711322455</v>
      </c>
      <c r="AR841" s="67">
        <v>0</v>
      </c>
      <c r="AS841" s="96"/>
      <c r="AT841" s="54">
        <v>2.9765303348025109</v>
      </c>
      <c r="AU841" s="54">
        <v>3.0840268560093538</v>
      </c>
      <c r="AV841" s="55">
        <v>2.9798096359323045</v>
      </c>
      <c r="AW841" s="55">
        <v>3.0840268560093538</v>
      </c>
      <c r="AX841" s="56">
        <v>0.12653033480252107</v>
      </c>
      <c r="AY841" s="56">
        <v>3.4026856009363726E-2</v>
      </c>
      <c r="AZ841" s="56">
        <v>0.1605571908118848</v>
      </c>
      <c r="BA841" s="56">
        <v>9.2503478793157345E-2</v>
      </c>
      <c r="BB841" s="61">
        <v>109</v>
      </c>
      <c r="BC841" s="57">
        <v>133</v>
      </c>
      <c r="BD841" s="57">
        <v>106</v>
      </c>
      <c r="BE841" s="57">
        <v>-119</v>
      </c>
      <c r="BF841" s="95">
        <v>0.47809262781365225</v>
      </c>
      <c r="BG841" s="58">
        <v>0.4297264925293815</v>
      </c>
      <c r="BH841" s="58">
        <v>0.48467482832038256</v>
      </c>
      <c r="BI841" s="58">
        <v>0.54309673926283208</v>
      </c>
      <c r="BJ841" s="57">
        <v>109</v>
      </c>
      <c r="BK841" s="57">
        <v>133</v>
      </c>
      <c r="BL841" s="57">
        <v>107</v>
      </c>
      <c r="BM841" s="57">
        <v>-119</v>
      </c>
      <c r="BN841" s="58">
        <v>0.47885923860774859</v>
      </c>
      <c r="BO841" s="58">
        <v>0.42911484959203294</v>
      </c>
      <c r="BP841" s="58">
        <v>0.48401863834438585</v>
      </c>
      <c r="BQ841" s="58">
        <v>0.54254671902493345</v>
      </c>
      <c r="BR841" s="36">
        <v>2.7</v>
      </c>
      <c r="BS841" s="36">
        <v>3.45</v>
      </c>
      <c r="BT841" s="36">
        <v>0.38197999999999999</v>
      </c>
      <c r="BU841" s="36">
        <v>0.41660999999999998</v>
      </c>
      <c r="BV841" s="36">
        <v>0.47122497455038997</v>
      </c>
      <c r="BW841" s="36">
        <v>0.53251000000000004</v>
      </c>
    </row>
    <row r="842" spans="1:75" s="36" customFormat="1" ht="16.75" customHeight="1" x14ac:dyDescent="0.2">
      <c r="A842" s="36" t="s">
        <v>1132</v>
      </c>
      <c r="B842" s="36">
        <v>2025020390</v>
      </c>
      <c r="C842" s="35">
        <v>45989</v>
      </c>
      <c r="D842" s="45" t="s">
        <v>6</v>
      </c>
      <c r="E842" s="36" t="s">
        <v>15</v>
      </c>
      <c r="F842" s="45">
        <v>1</v>
      </c>
      <c r="G842" s="45">
        <v>1</v>
      </c>
      <c r="H842" s="36" t="s">
        <v>46</v>
      </c>
      <c r="I842" s="36" t="s">
        <v>426</v>
      </c>
      <c r="J842" s="46" t="s">
        <v>192</v>
      </c>
      <c r="K842" s="47">
        <v>3</v>
      </c>
      <c r="L842" s="48">
        <v>0.15</v>
      </c>
      <c r="M842" s="49">
        <v>0.1</v>
      </c>
      <c r="N842" s="36">
        <v>2.7999999999999901</v>
      </c>
      <c r="O842" s="36">
        <v>3.0499999999999901</v>
      </c>
      <c r="P842" s="70">
        <v>2.7999999999999901</v>
      </c>
      <c r="Q842" s="36">
        <v>3.0499999999999901</v>
      </c>
      <c r="R842" s="50">
        <v>3.068353196937784</v>
      </c>
      <c r="S842" s="50">
        <v>2.7155383057890412</v>
      </c>
      <c r="T842" s="50">
        <v>3.068353196937784</v>
      </c>
      <c r="U842" s="50">
        <v>2.7155383057890412</v>
      </c>
      <c r="V842" s="50">
        <v>0.95</v>
      </c>
      <c r="W842" s="50">
        <v>0.95302926576458757</v>
      </c>
      <c r="X842" s="50">
        <v>0.95790005245783272</v>
      </c>
      <c r="Y842" s="50">
        <v>1.0605743405886001</v>
      </c>
      <c r="Z842" s="50">
        <v>1.03</v>
      </c>
      <c r="AA842" s="51">
        <v>1</v>
      </c>
      <c r="AB842" s="51">
        <v>1</v>
      </c>
      <c r="AC842" s="51">
        <v>1</v>
      </c>
      <c r="AD842" s="51">
        <v>1</v>
      </c>
      <c r="AE842" s="51">
        <v>1</v>
      </c>
      <c r="AF842" s="51">
        <v>1</v>
      </c>
      <c r="AG842" s="52">
        <v>1</v>
      </c>
      <c r="AH842" s="52">
        <v>1</v>
      </c>
      <c r="AI842" s="53">
        <v>745</v>
      </c>
      <c r="AJ842" s="53">
        <v>586</v>
      </c>
      <c r="AK842" s="51">
        <v>2.9933796756361088</v>
      </c>
      <c r="AL842" s="51">
        <v>3.0046257038313602</v>
      </c>
      <c r="AM842" s="51">
        <v>2.9613843084892091</v>
      </c>
      <c r="AN842" s="51">
        <v>2.9245074080841835</v>
      </c>
      <c r="AO842" s="51">
        <v>3.0438196528810675</v>
      </c>
      <c r="AP842" s="51">
        <v>3.0067973731933142</v>
      </c>
      <c r="AQ842" s="51">
        <v>3.0502258377438856</v>
      </c>
      <c r="AR842" s="67">
        <v>0</v>
      </c>
      <c r="AS842" s="96"/>
      <c r="AT842" s="54">
        <v>2.7229010246537761</v>
      </c>
      <c r="AU842" s="54">
        <v>3.322465420087604</v>
      </c>
      <c r="AV842" s="55">
        <v>2.7229010246537761</v>
      </c>
      <c r="AW842" s="55">
        <v>3.3261258446021476</v>
      </c>
      <c r="AX842" s="56">
        <v>-7.7098975346213905E-2</v>
      </c>
      <c r="AY842" s="56">
        <v>0.27246542008761399</v>
      </c>
      <c r="AZ842" s="56">
        <v>0.19536644474140008</v>
      </c>
      <c r="BA842" s="56">
        <v>-0.34956439543382789</v>
      </c>
      <c r="BB842" s="61">
        <v>148</v>
      </c>
      <c r="BC842" s="57">
        <v>-131</v>
      </c>
      <c r="BD842" s="57">
        <v>-105</v>
      </c>
      <c r="BE842" s="57">
        <v>121</v>
      </c>
      <c r="BF842" s="95">
        <v>0.4030953752972351</v>
      </c>
      <c r="BG842" s="58">
        <v>0.56770106825497957</v>
      </c>
      <c r="BH842" s="58">
        <v>0.51179674604937442</v>
      </c>
      <c r="BI842" s="58">
        <v>0.45318602788317863</v>
      </c>
      <c r="BJ842" s="57">
        <v>148</v>
      </c>
      <c r="BK842" s="57">
        <v>-132</v>
      </c>
      <c r="BL842" s="57">
        <v>-105</v>
      </c>
      <c r="BM842" s="57">
        <v>120</v>
      </c>
      <c r="BN842" s="58">
        <v>0.4024620498990425</v>
      </c>
      <c r="BO842" s="58">
        <v>0.5685045231909992</v>
      </c>
      <c r="BP842" s="58">
        <v>0.51264159654846786</v>
      </c>
      <c r="BQ842" s="58">
        <v>0.45387511466424546</v>
      </c>
      <c r="BR842" s="36">
        <v>2.7</v>
      </c>
      <c r="BS842" s="36">
        <v>3.5</v>
      </c>
      <c r="BT842" s="36">
        <v>0.37347999999999998</v>
      </c>
      <c r="BU842" s="36">
        <v>0.40944999999999998</v>
      </c>
      <c r="BV842" s="36">
        <v>0.46144570166343502</v>
      </c>
      <c r="BW842" s="36">
        <v>0.52212999999999998</v>
      </c>
    </row>
    <row r="843" spans="1:75" s="36" customFormat="1" ht="16.75" customHeight="1" x14ac:dyDescent="0.2">
      <c r="A843" s="36" t="s">
        <v>1133</v>
      </c>
      <c r="B843" s="36">
        <v>2025020390</v>
      </c>
      <c r="C843" s="35">
        <v>45989</v>
      </c>
      <c r="D843" s="45" t="s">
        <v>9</v>
      </c>
      <c r="E843" s="36" t="s">
        <v>34</v>
      </c>
      <c r="F843" s="45">
        <v>1</v>
      </c>
      <c r="G843" s="45">
        <v>1</v>
      </c>
      <c r="H843" s="36" t="s">
        <v>47</v>
      </c>
      <c r="I843" s="36" t="s">
        <v>362</v>
      </c>
      <c r="J843" s="46" t="s">
        <v>160</v>
      </c>
      <c r="K843" s="47">
        <v>3</v>
      </c>
      <c r="L843" s="48">
        <v>0.15</v>
      </c>
      <c r="M843" s="49">
        <v>0.1</v>
      </c>
      <c r="N843" s="36">
        <v>3.0499999999999901</v>
      </c>
      <c r="O843" s="36">
        <v>2.7999999999999901</v>
      </c>
      <c r="P843" s="70">
        <v>3.0499999999999901</v>
      </c>
      <c r="Q843" s="36">
        <v>2.7999999999999901</v>
      </c>
      <c r="R843" s="50">
        <v>2.8592334013734524</v>
      </c>
      <c r="S843" s="50">
        <v>3.004589654770303</v>
      </c>
      <c r="T843" s="50">
        <v>2.8592334013734524</v>
      </c>
      <c r="U843" s="50">
        <v>3.004589654770303</v>
      </c>
      <c r="V843" s="50">
        <v>1.048</v>
      </c>
      <c r="W843" s="50">
        <v>1.0491546019013618</v>
      </c>
      <c r="X843" s="50">
        <v>0.9871281028297364</v>
      </c>
      <c r="Y843" s="50">
        <v>0.99779322521203628</v>
      </c>
      <c r="Z843" s="50">
        <v>0.98</v>
      </c>
      <c r="AA843" s="51">
        <v>0.98</v>
      </c>
      <c r="AB843" s="51">
        <v>1.02</v>
      </c>
      <c r="AC843" s="51">
        <v>1</v>
      </c>
      <c r="AD843" s="51">
        <v>1</v>
      </c>
      <c r="AE843" s="51">
        <v>1</v>
      </c>
      <c r="AF843" s="51">
        <v>1</v>
      </c>
      <c r="AG843" s="52">
        <v>1</v>
      </c>
      <c r="AH843" s="52">
        <v>1</v>
      </c>
      <c r="AI843" s="53">
        <v>746</v>
      </c>
      <c r="AJ843" s="53">
        <v>678</v>
      </c>
      <c r="AK843" s="51">
        <v>3.1817230217658006</v>
      </c>
      <c r="AL843" s="51">
        <v>3.1333495787069485</v>
      </c>
      <c r="AM843" s="51">
        <v>2.8737001573734982</v>
      </c>
      <c r="AN843" s="51">
        <v>2.8933335819830188</v>
      </c>
      <c r="AO843" s="51">
        <v>2.8574561853728784</v>
      </c>
      <c r="AP843" s="51">
        <v>2.8705124368181814</v>
      </c>
      <c r="AQ843" s="51">
        <v>2.8162261542260283</v>
      </c>
      <c r="AR843" s="67">
        <v>0</v>
      </c>
      <c r="AS843" s="96"/>
      <c r="AT843" s="54">
        <v>3.322465420087604</v>
      </c>
      <c r="AU843" s="54">
        <v>2.7229010246537761</v>
      </c>
      <c r="AV843" s="55">
        <v>3.3261258446021476</v>
      </c>
      <c r="AW843" s="55">
        <v>2.7229010246537761</v>
      </c>
      <c r="AX843" s="56">
        <v>0.27246542008761399</v>
      </c>
      <c r="AY843" s="56">
        <v>-7.7098975346213905E-2</v>
      </c>
      <c r="AZ843" s="56">
        <v>0.19536644474140008</v>
      </c>
      <c r="BA843" s="56">
        <v>0.34956439543382789</v>
      </c>
      <c r="BB843" s="61">
        <v>-148</v>
      </c>
      <c r="BC843" s="57">
        <v>131</v>
      </c>
      <c r="BD843" s="57">
        <v>105</v>
      </c>
      <c r="BE843" s="57">
        <v>-121</v>
      </c>
      <c r="BF843" s="95">
        <v>0.59690462470276495</v>
      </c>
      <c r="BG843" s="58">
        <v>0.43229893174502043</v>
      </c>
      <c r="BH843" s="58">
        <v>0.48820325395062564</v>
      </c>
      <c r="BI843" s="58">
        <v>0.54681397211682137</v>
      </c>
      <c r="BJ843" s="57">
        <v>-148</v>
      </c>
      <c r="BK843" s="57">
        <v>132</v>
      </c>
      <c r="BL843" s="57">
        <v>105</v>
      </c>
      <c r="BM843" s="57">
        <v>-120</v>
      </c>
      <c r="BN843" s="58">
        <v>0.59753795010095745</v>
      </c>
      <c r="BO843" s="58">
        <v>0.4314954768090008</v>
      </c>
      <c r="BP843" s="58">
        <v>0.48735840345153209</v>
      </c>
      <c r="BQ843" s="58">
        <v>0.54612488533575454</v>
      </c>
      <c r="BR843" s="36">
        <v>2.7</v>
      </c>
      <c r="BS843" s="36">
        <v>3.55</v>
      </c>
      <c r="BT843" s="36">
        <v>0.36886000000000002</v>
      </c>
      <c r="BU843" s="36">
        <v>0.39972000000000002</v>
      </c>
      <c r="BV843" s="36">
        <v>0.45061213446666498</v>
      </c>
      <c r="BW843" s="36">
        <v>0.51266</v>
      </c>
    </row>
    <row r="844" spans="1:75" s="36" customFormat="1" ht="16.75" customHeight="1" x14ac:dyDescent="0.2">
      <c r="A844" s="36" t="s">
        <v>1134</v>
      </c>
      <c r="B844" s="36">
        <v>2025020391</v>
      </c>
      <c r="C844" s="35">
        <v>45990</v>
      </c>
      <c r="D844" s="45" t="s">
        <v>6</v>
      </c>
      <c r="E844" s="36" t="s">
        <v>41</v>
      </c>
      <c r="F844" s="45">
        <v>0</v>
      </c>
      <c r="G844" s="45">
        <v>0</v>
      </c>
      <c r="H844" s="36" t="s">
        <v>50</v>
      </c>
      <c r="I844" s="36" t="s">
        <v>402</v>
      </c>
      <c r="J844" s="46" t="s">
        <v>188</v>
      </c>
      <c r="K844" s="47">
        <v>3</v>
      </c>
      <c r="L844" s="48">
        <v>0.15</v>
      </c>
      <c r="M844" s="49">
        <v>0.1</v>
      </c>
      <c r="N844" s="36">
        <v>2.8999999999999901</v>
      </c>
      <c r="O844" s="36">
        <v>3.1499999999999901</v>
      </c>
      <c r="P844" s="70">
        <v>2.8999999999999901</v>
      </c>
      <c r="Q844" s="36">
        <v>3.1499999999999901</v>
      </c>
      <c r="R844" s="50">
        <v>3.0551725967045162</v>
      </c>
      <c r="S844" s="50">
        <v>2.9704086398902061</v>
      </c>
      <c r="T844" s="50">
        <v>3.0551725967045162</v>
      </c>
      <c r="U844" s="50">
        <v>2.9704086398902061</v>
      </c>
      <c r="V844" s="50">
        <v>0.96699999999999997</v>
      </c>
      <c r="W844" s="50">
        <v>0.96943075693561398</v>
      </c>
      <c r="X844" s="50">
        <v>0.9552599898951869</v>
      </c>
      <c r="Y844" s="50">
        <v>0.98586542653266251</v>
      </c>
      <c r="Z844" s="50">
        <v>1.04</v>
      </c>
      <c r="AA844" s="51">
        <v>0.96</v>
      </c>
      <c r="AB844" s="51">
        <v>1.04</v>
      </c>
      <c r="AC844" s="51">
        <v>1</v>
      </c>
      <c r="AD844" s="51">
        <v>1</v>
      </c>
      <c r="AE844" s="51">
        <v>1</v>
      </c>
      <c r="AF844" s="51">
        <v>1</v>
      </c>
      <c r="AG844" s="52">
        <v>1</v>
      </c>
      <c r="AH844" s="52">
        <v>1</v>
      </c>
      <c r="AI844" s="53">
        <v>752</v>
      </c>
      <c r="AJ844" s="53">
        <v>640</v>
      </c>
      <c r="AK844" s="51">
        <v>3.171343965357218</v>
      </c>
      <c r="AL844" s="51">
        <v>3.1539182600593128</v>
      </c>
      <c r="AM844" s="51">
        <v>2.9730588676661469</v>
      </c>
      <c r="AN844" s="51">
        <v>2.9726613334997554</v>
      </c>
      <c r="AO844" s="51">
        <v>3.0809872785335815</v>
      </c>
      <c r="AP844" s="51">
        <v>3.0822229345764161</v>
      </c>
      <c r="AQ844" s="51">
        <v>3.0919812223727927</v>
      </c>
      <c r="AR844" s="67">
        <v>0.08</v>
      </c>
      <c r="AS844" s="96"/>
      <c r="AT844" s="54">
        <v>2.9626141159168049</v>
      </c>
      <c r="AU844" s="54">
        <v>3.1853147365532748</v>
      </c>
      <c r="AV844" s="55">
        <v>2.8826141159168048</v>
      </c>
      <c r="AW844" s="55">
        <v>3.2789228793901817</v>
      </c>
      <c r="AX844" s="56">
        <v>6.2614115916814761E-2</v>
      </c>
      <c r="AY844" s="56">
        <v>3.5314736553284654E-2</v>
      </c>
      <c r="AZ844" s="56">
        <v>9.7928852470099415E-2</v>
      </c>
      <c r="BA844" s="56">
        <v>2.7299379363530107E-2</v>
      </c>
      <c r="BB844" s="61">
        <v>117</v>
      </c>
      <c r="BC844" s="57">
        <v>-140</v>
      </c>
      <c r="BD844" s="57">
        <v>-113</v>
      </c>
      <c r="BE844" s="57">
        <v>112</v>
      </c>
      <c r="BF844" s="95">
        <v>0.46051401819758597</v>
      </c>
      <c r="BG844" s="58">
        <v>0.58406718630894527</v>
      </c>
      <c r="BH844" s="58">
        <v>0.53144978766562501</v>
      </c>
      <c r="BI844" s="58">
        <v>0.47176435762104818</v>
      </c>
      <c r="BJ844" s="57">
        <v>130</v>
      </c>
      <c r="BK844" s="57">
        <v>-142</v>
      </c>
      <c r="BL844" s="57">
        <v>-115</v>
      </c>
      <c r="BM844" s="57">
        <v>111</v>
      </c>
      <c r="BN844" s="58">
        <v>0.4355192534981836</v>
      </c>
      <c r="BO844" s="58">
        <v>0.58760863895948168</v>
      </c>
      <c r="BP844" s="58">
        <v>0.53465066722023791</v>
      </c>
      <c r="BQ844" s="58">
        <v>0.47380297338266664</v>
      </c>
      <c r="BR844" s="36">
        <v>2.7</v>
      </c>
      <c r="BS844" s="36">
        <v>3.6</v>
      </c>
      <c r="BT844" s="36">
        <v>0.35692000000000002</v>
      </c>
      <c r="BU844" s="36">
        <v>0.39295000000000002</v>
      </c>
      <c r="BV844" s="36">
        <v>0.444272340810419</v>
      </c>
      <c r="BW844" s="36">
        <v>0.50846999999999998</v>
      </c>
    </row>
    <row r="845" spans="1:75" s="36" customFormat="1" ht="16.75" customHeight="1" x14ac:dyDescent="0.2">
      <c r="A845" s="36" t="s">
        <v>1135</v>
      </c>
      <c r="B845" s="36">
        <v>2025020391</v>
      </c>
      <c r="C845" s="35">
        <v>45990</v>
      </c>
      <c r="D845" s="45" t="s">
        <v>9</v>
      </c>
      <c r="E845" s="36" t="s">
        <v>20</v>
      </c>
      <c r="F845" s="45">
        <v>0</v>
      </c>
      <c r="G845" s="45">
        <v>0</v>
      </c>
      <c r="H845" s="36" t="s">
        <v>51</v>
      </c>
      <c r="I845" s="36" t="s">
        <v>380</v>
      </c>
      <c r="J845" s="46" t="s">
        <v>178</v>
      </c>
      <c r="K845" s="47">
        <v>3</v>
      </c>
      <c r="L845" s="48">
        <v>0.15</v>
      </c>
      <c r="M845" s="49">
        <v>0.1</v>
      </c>
      <c r="N845" s="36">
        <v>3.1499999999999901</v>
      </c>
      <c r="O845" s="36">
        <v>2.8999999999999901</v>
      </c>
      <c r="P845" s="70">
        <v>3.1499999999999901</v>
      </c>
      <c r="Q845" s="36">
        <v>2.8999999999999901</v>
      </c>
      <c r="R845" s="50">
        <v>2.8413075340357845</v>
      </c>
      <c r="S845" s="50">
        <v>2.8758353080514008</v>
      </c>
      <c r="T845" s="50">
        <v>2.8413075340357845</v>
      </c>
      <c r="U845" s="50">
        <v>2.8758353080514008</v>
      </c>
      <c r="V845" s="50">
        <v>1.03</v>
      </c>
      <c r="W845" s="50">
        <v>1.0342925072321845</v>
      </c>
      <c r="X845" s="50">
        <v>0.99101962255538234</v>
      </c>
      <c r="Y845" s="50">
        <v>1.0571146551190727</v>
      </c>
      <c r="Z845" s="50">
        <v>1.0249999999999999</v>
      </c>
      <c r="AA845" s="51">
        <v>1</v>
      </c>
      <c r="AB845" s="51">
        <v>1</v>
      </c>
      <c r="AC845" s="51">
        <v>1</v>
      </c>
      <c r="AD845" s="51">
        <v>1</v>
      </c>
      <c r="AE845" s="51">
        <v>1</v>
      </c>
      <c r="AF845" s="51">
        <v>1</v>
      </c>
      <c r="AG845" s="52">
        <v>1</v>
      </c>
      <c r="AH845" s="52">
        <v>1</v>
      </c>
      <c r="AI845" s="53">
        <v>754</v>
      </c>
      <c r="AJ845" s="53">
        <v>646</v>
      </c>
      <c r="AK845" s="51">
        <v>2.9575962795979875</v>
      </c>
      <c r="AL845" s="51">
        <v>2.9401529677636571</v>
      </c>
      <c r="AM845" s="51">
        <v>2.8657799696855606</v>
      </c>
      <c r="AN845" s="51">
        <v>2.8672882704404365</v>
      </c>
      <c r="AO845" s="51">
        <v>3.0403882307739032</v>
      </c>
      <c r="AP845" s="51">
        <v>3.0264896747707204</v>
      </c>
      <c r="AQ845" s="51">
        <v>2.9374244689276994</v>
      </c>
      <c r="AR845" s="67">
        <v>-0.08</v>
      </c>
      <c r="AS845" s="96"/>
      <c r="AT845" s="54">
        <v>3.1853147365532748</v>
      </c>
      <c r="AU845" s="54">
        <v>2.9626141159168049</v>
      </c>
      <c r="AV845" s="55">
        <v>3.2789228793901817</v>
      </c>
      <c r="AW845" s="55">
        <v>2.8826141159168048</v>
      </c>
      <c r="AX845" s="56">
        <v>3.5314736553284654E-2</v>
      </c>
      <c r="AY845" s="56">
        <v>6.2614115916814761E-2</v>
      </c>
      <c r="AZ845" s="56">
        <v>9.7928852470099415E-2</v>
      </c>
      <c r="BA845" s="56">
        <v>-2.7299379363530107E-2</v>
      </c>
      <c r="BB845" s="61">
        <v>-117</v>
      </c>
      <c r="BC845" s="57">
        <v>140</v>
      </c>
      <c r="BD845" s="57">
        <v>113</v>
      </c>
      <c r="BE845" s="57">
        <v>-112</v>
      </c>
      <c r="BF845" s="95">
        <v>0.53948598180241403</v>
      </c>
      <c r="BG845" s="58">
        <v>0.41593281369105478</v>
      </c>
      <c r="BH845" s="58">
        <v>0.46855021233437494</v>
      </c>
      <c r="BI845" s="58">
        <v>0.52823564237895182</v>
      </c>
      <c r="BJ845" s="57">
        <v>-130</v>
      </c>
      <c r="BK845" s="57">
        <v>142</v>
      </c>
      <c r="BL845" s="57">
        <v>115</v>
      </c>
      <c r="BM845" s="57">
        <v>-111</v>
      </c>
      <c r="BN845" s="58">
        <v>0.56448074650181645</v>
      </c>
      <c r="BO845" s="58">
        <v>0.41239136104051832</v>
      </c>
      <c r="BP845" s="58">
        <v>0.46534933277976209</v>
      </c>
      <c r="BQ845" s="58">
        <v>0.52619702661733336</v>
      </c>
      <c r="BR845" s="36">
        <v>2.7</v>
      </c>
      <c r="BS845" s="36">
        <v>3.65</v>
      </c>
      <c r="BT845" s="36">
        <v>0.35474</v>
      </c>
      <c r="BU845" s="36">
        <v>0.38477</v>
      </c>
      <c r="BV845" s="36">
        <v>0.43449833436847102</v>
      </c>
      <c r="BW845" s="36">
        <v>0.49922</v>
      </c>
    </row>
    <row r="846" spans="1:75" s="36" customFormat="1" ht="16.75" customHeight="1" x14ac:dyDescent="0.2">
      <c r="A846" s="36" t="s">
        <v>1136</v>
      </c>
      <c r="B846" s="36">
        <v>2025020392</v>
      </c>
      <c r="C846" s="35">
        <v>45990</v>
      </c>
      <c r="D846" s="45" t="s">
        <v>6</v>
      </c>
      <c r="E846" s="36" t="s">
        <v>19</v>
      </c>
      <c r="F846" s="45">
        <v>0</v>
      </c>
      <c r="G846" s="45">
        <v>0</v>
      </c>
      <c r="H846" s="36" t="s">
        <v>50</v>
      </c>
      <c r="I846" s="36" t="s">
        <v>468</v>
      </c>
      <c r="J846" s="46" t="s">
        <v>171</v>
      </c>
      <c r="K846" s="47">
        <v>3</v>
      </c>
      <c r="L846" s="48">
        <v>0.15</v>
      </c>
      <c r="M846" s="49">
        <v>0.1</v>
      </c>
      <c r="N846" s="36">
        <v>2.4999999999999898</v>
      </c>
      <c r="O846" s="36">
        <v>3.7999999999999901</v>
      </c>
      <c r="P846" s="70">
        <v>2.4999999999999898</v>
      </c>
      <c r="Q846" s="36">
        <v>3.7999999999999901</v>
      </c>
      <c r="R846" s="50">
        <v>2.845709082526481</v>
      </c>
      <c r="S846" s="50">
        <v>3.1808057011429791</v>
      </c>
      <c r="T846" s="50">
        <v>2.845709082526481</v>
      </c>
      <c r="U846" s="50">
        <v>3.1808057011429791</v>
      </c>
      <c r="V846" s="50">
        <v>0.96699999999999997</v>
      </c>
      <c r="W846" s="50">
        <v>0.96943075693561398</v>
      </c>
      <c r="X846" s="50">
        <v>0.89724560669169318</v>
      </c>
      <c r="Y846" s="50">
        <v>1.1844906908765509</v>
      </c>
      <c r="Z846" s="50">
        <v>0.99</v>
      </c>
      <c r="AA846" s="51">
        <v>0.97</v>
      </c>
      <c r="AB846" s="51">
        <v>1.03</v>
      </c>
      <c r="AC846" s="51">
        <v>1</v>
      </c>
      <c r="AD846" s="51">
        <v>1</v>
      </c>
      <c r="AE846" s="51">
        <v>1</v>
      </c>
      <c r="AF846" s="51">
        <v>1</v>
      </c>
      <c r="AG846" s="52">
        <v>1</v>
      </c>
      <c r="AH846" s="52">
        <v>1</v>
      </c>
      <c r="AI846" s="53">
        <v>762</v>
      </c>
      <c r="AJ846" s="53">
        <v>702</v>
      </c>
      <c r="AK846" s="51">
        <v>2.9209612531212952</v>
      </c>
      <c r="AL846" s="51">
        <v>2.909673427532073</v>
      </c>
      <c r="AM846" s="51">
        <v>3.0521776793373405</v>
      </c>
      <c r="AN846" s="51">
        <v>3.0714718826081859</v>
      </c>
      <c r="AO846" s="51">
        <v>3.0627462884575163</v>
      </c>
      <c r="AP846" s="51">
        <v>3.0756839918086212</v>
      </c>
      <c r="AQ846" s="51">
        <v>3.0216559025439671</v>
      </c>
      <c r="AR846" s="67">
        <v>0</v>
      </c>
      <c r="AS846" s="96"/>
      <c r="AT846" s="54">
        <v>2.4828856513298745</v>
      </c>
      <c r="AU846" s="54">
        <v>3.7401355173729272</v>
      </c>
      <c r="AV846" s="55">
        <v>2.4828856513298745</v>
      </c>
      <c r="AW846" s="55">
        <v>3.7557224676230958</v>
      </c>
      <c r="AX846" s="56">
        <v>-1.7114348670115298E-2</v>
      </c>
      <c r="AY846" s="56">
        <v>-5.9864482627062898E-2</v>
      </c>
      <c r="AZ846" s="56">
        <v>-7.6978831297178196E-2</v>
      </c>
      <c r="BA846" s="56">
        <v>4.27501339569476E-2</v>
      </c>
      <c r="BB846" s="61">
        <v>223</v>
      </c>
      <c r="BC846" s="57">
        <v>-148</v>
      </c>
      <c r="BD846" s="57">
        <v>-119</v>
      </c>
      <c r="BE846" s="57">
        <v>108</v>
      </c>
      <c r="BF846" s="95">
        <v>0.30949864326836907</v>
      </c>
      <c r="BG846" s="58">
        <v>0.59735300565891336</v>
      </c>
      <c r="BH846" s="58">
        <v>0.54387832681480242</v>
      </c>
      <c r="BI846" s="58">
        <v>0.48012953583260465</v>
      </c>
      <c r="BJ846" s="57">
        <v>225</v>
      </c>
      <c r="BK846" s="57">
        <v>-150</v>
      </c>
      <c r="BL846" s="57">
        <v>-121</v>
      </c>
      <c r="BM846" s="57">
        <v>107</v>
      </c>
      <c r="BN846" s="58">
        <v>0.30728645805838051</v>
      </c>
      <c r="BO846" s="58">
        <v>0.59987074374617866</v>
      </c>
      <c r="BP846" s="58">
        <v>0.54684865604941524</v>
      </c>
      <c r="BQ846" s="58">
        <v>0.48287665807602531</v>
      </c>
      <c r="BR846" s="36">
        <v>2.7</v>
      </c>
      <c r="BS846" s="36">
        <v>3.7</v>
      </c>
      <c r="BT846" s="36">
        <v>0.34860999999999998</v>
      </c>
      <c r="BU846" s="36">
        <v>0.37847999999999998</v>
      </c>
      <c r="BV846" s="36">
        <v>0.427207260085333</v>
      </c>
      <c r="BW846" s="36">
        <v>0.49253999999999998</v>
      </c>
    </row>
    <row r="847" spans="1:75" s="36" customFormat="1" ht="16.75" customHeight="1" x14ac:dyDescent="0.2">
      <c r="A847" s="36" t="s">
        <v>1137</v>
      </c>
      <c r="B847" s="36">
        <v>2025020392</v>
      </c>
      <c r="C847" s="35">
        <v>45990</v>
      </c>
      <c r="D847" s="45" t="s">
        <v>9</v>
      </c>
      <c r="E847" s="36" t="s">
        <v>24</v>
      </c>
      <c r="F847" s="45">
        <v>0</v>
      </c>
      <c r="G847" s="45">
        <v>0</v>
      </c>
      <c r="H847" s="36" t="s">
        <v>51</v>
      </c>
      <c r="I847" s="36" t="s">
        <v>706</v>
      </c>
      <c r="J847" s="46" t="s">
        <v>157</v>
      </c>
      <c r="K847" s="47">
        <v>3</v>
      </c>
      <c r="L847" s="48">
        <v>0.15</v>
      </c>
      <c r="M847" s="49">
        <v>0.1</v>
      </c>
      <c r="N847" s="36">
        <v>3.7999999999999901</v>
      </c>
      <c r="O847" s="36">
        <v>2.4999999999999898</v>
      </c>
      <c r="P847" s="70">
        <v>3.7999999999999901</v>
      </c>
      <c r="Q847" s="36">
        <v>2.4999999999999898</v>
      </c>
      <c r="R847" s="50">
        <v>3.5414347259451278</v>
      </c>
      <c r="S847" s="50">
        <v>2.7305299136191925</v>
      </c>
      <c r="T847" s="50">
        <v>3.5414347259451278</v>
      </c>
      <c r="U847" s="50">
        <v>2.7305299136191925</v>
      </c>
      <c r="V847" s="50">
        <v>1.03</v>
      </c>
      <c r="W847" s="50">
        <v>1.0342925072321845</v>
      </c>
      <c r="X847" s="50">
        <v>1.0173925597791136</v>
      </c>
      <c r="Y847" s="50">
        <v>0.97365375104043173</v>
      </c>
      <c r="Z847" s="50">
        <v>1</v>
      </c>
      <c r="AA847" s="51">
        <v>0.98499999999999999</v>
      </c>
      <c r="AB847" s="51">
        <v>1.01</v>
      </c>
      <c r="AC847" s="51">
        <v>1</v>
      </c>
      <c r="AD847" s="51">
        <v>1</v>
      </c>
      <c r="AE847" s="51">
        <v>1</v>
      </c>
      <c r="AF847" s="51">
        <v>1</v>
      </c>
      <c r="AG847" s="52">
        <v>1</v>
      </c>
      <c r="AH847" s="52">
        <v>1</v>
      </c>
      <c r="AI847" s="53">
        <v>756</v>
      </c>
      <c r="AJ847" s="53">
        <v>701</v>
      </c>
      <c r="AK847" s="51">
        <v>3.5534720726296527</v>
      </c>
      <c r="AL847" s="51">
        <v>3.5516664706269738</v>
      </c>
      <c r="AM847" s="51">
        <v>2.6917368200750795</v>
      </c>
      <c r="AN847" s="51">
        <v>2.6975557841066964</v>
      </c>
      <c r="AO847" s="51">
        <v>2.7721736035434121</v>
      </c>
      <c r="AP847" s="51">
        <v>2.765927050054779</v>
      </c>
      <c r="AQ847" s="51">
        <v>2.6917368200750795</v>
      </c>
      <c r="AR847" s="67">
        <v>0</v>
      </c>
      <c r="AS847" s="96"/>
      <c r="AT847" s="54">
        <v>3.7401355173729272</v>
      </c>
      <c r="AU847" s="54">
        <v>2.4828856513298745</v>
      </c>
      <c r="AV847" s="55">
        <v>3.7557224676230958</v>
      </c>
      <c r="AW847" s="55">
        <v>2.4828856513298745</v>
      </c>
      <c r="AX847" s="56">
        <v>-5.9864482627062898E-2</v>
      </c>
      <c r="AY847" s="56">
        <v>-1.7114348670115298E-2</v>
      </c>
      <c r="AZ847" s="56">
        <v>-7.6978831297178196E-2</v>
      </c>
      <c r="BA847" s="56">
        <v>-4.27501339569476E-2</v>
      </c>
      <c r="BB847" s="61">
        <v>-223</v>
      </c>
      <c r="BC847" s="57">
        <v>148</v>
      </c>
      <c r="BD847" s="57">
        <v>119</v>
      </c>
      <c r="BE847" s="57">
        <v>-108</v>
      </c>
      <c r="BF847" s="95">
        <v>0.69050135673163093</v>
      </c>
      <c r="BG847" s="58">
        <v>0.40264699434108664</v>
      </c>
      <c r="BH847" s="58">
        <v>0.45612167318519758</v>
      </c>
      <c r="BI847" s="58">
        <v>0.51987046416739535</v>
      </c>
      <c r="BJ847" s="57">
        <v>-225</v>
      </c>
      <c r="BK847" s="57">
        <v>150</v>
      </c>
      <c r="BL847" s="57">
        <v>121</v>
      </c>
      <c r="BM847" s="57">
        <v>-107</v>
      </c>
      <c r="BN847" s="58">
        <v>0.69271354194161949</v>
      </c>
      <c r="BO847" s="58">
        <v>0.40012925625382134</v>
      </c>
      <c r="BP847" s="58">
        <v>0.45315134395058471</v>
      </c>
      <c r="BQ847" s="58">
        <v>0.51712334192397469</v>
      </c>
      <c r="BR847" s="36">
        <v>2.7</v>
      </c>
      <c r="BS847" s="36">
        <v>3.75</v>
      </c>
      <c r="BT847" s="36">
        <v>0.34238000000000002</v>
      </c>
      <c r="BU847" s="36">
        <v>0.37393999999999999</v>
      </c>
      <c r="BV847" s="36">
        <v>0.42177806853301397</v>
      </c>
      <c r="BW847" s="36">
        <v>0.48736000000000002</v>
      </c>
    </row>
    <row r="848" spans="1:75" s="36" customFormat="1" ht="16.75" customHeight="1" x14ac:dyDescent="0.2">
      <c r="A848" s="36" t="s">
        <v>1138</v>
      </c>
      <c r="B848" s="36">
        <v>2025020393</v>
      </c>
      <c r="C848" s="35">
        <v>45990</v>
      </c>
      <c r="D848" s="45" t="s">
        <v>6</v>
      </c>
      <c r="E848" s="36" t="s">
        <v>17</v>
      </c>
      <c r="F848" s="45">
        <v>2</v>
      </c>
      <c r="G848" s="45">
        <v>2</v>
      </c>
      <c r="H848" s="36" t="s">
        <v>8</v>
      </c>
      <c r="I848" s="36" t="s">
        <v>429</v>
      </c>
      <c r="J848" s="46" t="s">
        <v>163</v>
      </c>
      <c r="K848" s="47">
        <v>3</v>
      </c>
      <c r="L848" s="48">
        <v>0.15</v>
      </c>
      <c r="M848" s="49">
        <v>0.1</v>
      </c>
      <c r="N848" s="36">
        <v>3.2499999999999898</v>
      </c>
      <c r="O848" s="36">
        <v>2.7499999999999898</v>
      </c>
      <c r="P848" s="70">
        <v>3.2499999999999898</v>
      </c>
      <c r="Q848" s="36">
        <v>2.7499999999999898</v>
      </c>
      <c r="R848" s="50">
        <v>3.2636306432359663</v>
      </c>
      <c r="S848" s="50">
        <v>3.2078408351800265</v>
      </c>
      <c r="T848" s="50">
        <v>3.2636306432359663</v>
      </c>
      <c r="U848" s="50">
        <v>3.2078408351800265</v>
      </c>
      <c r="V848" s="50">
        <v>0.96</v>
      </c>
      <c r="W848" s="50">
        <v>0.95702751457800772</v>
      </c>
      <c r="X848" s="50">
        <v>1.0460822111681318</v>
      </c>
      <c r="Y848" s="50">
        <v>0.86863019539643826</v>
      </c>
      <c r="Z848" s="50">
        <v>0.98</v>
      </c>
      <c r="AA848" s="51">
        <v>0.99</v>
      </c>
      <c r="AB848" s="51">
        <v>1.01</v>
      </c>
      <c r="AC848" s="51">
        <v>1</v>
      </c>
      <c r="AD848" s="51">
        <v>1</v>
      </c>
      <c r="AE848" s="51">
        <v>1</v>
      </c>
      <c r="AF848" s="51">
        <v>1</v>
      </c>
      <c r="AG848" s="52">
        <v>1</v>
      </c>
      <c r="AH848" s="52">
        <v>1</v>
      </c>
      <c r="AI848" s="53">
        <v>721</v>
      </c>
      <c r="AJ848" s="53">
        <v>679</v>
      </c>
      <c r="AK848" s="51">
        <v>3.1311601914829268</v>
      </c>
      <c r="AL848" s="51">
        <v>3.1510307592458826</v>
      </c>
      <c r="AM848" s="51">
        <v>3.0412336833035201</v>
      </c>
      <c r="AN848" s="51">
        <v>3.066224756084996</v>
      </c>
      <c r="AO848" s="51">
        <v>2.8847270103113143</v>
      </c>
      <c r="AP848" s="51">
        <v>2.923570561536081</v>
      </c>
      <c r="AQ848" s="51">
        <v>2.9804090096374498</v>
      </c>
      <c r="AR848" s="67">
        <v>0.03</v>
      </c>
      <c r="AS848" s="96"/>
      <c r="AT848" s="54">
        <v>3.1264897685639439</v>
      </c>
      <c r="AU848" s="54">
        <v>2.5895012491190346</v>
      </c>
      <c r="AV848" s="55">
        <v>3.0964897685639441</v>
      </c>
      <c r="AW848" s="55">
        <v>2.6332436643171051</v>
      </c>
      <c r="AX848" s="56">
        <v>-0.12351023143604589</v>
      </c>
      <c r="AY848" s="56">
        <v>-0.16049875088095522</v>
      </c>
      <c r="AZ848" s="56">
        <v>-0.28400898231700111</v>
      </c>
      <c r="BA848" s="56">
        <v>3.6988519444909329E-2</v>
      </c>
      <c r="BB848" s="61">
        <v>-143</v>
      </c>
      <c r="BC848" s="57">
        <v>-106</v>
      </c>
      <c r="BD848" s="57">
        <v>122</v>
      </c>
      <c r="BE848" s="57">
        <v>150</v>
      </c>
      <c r="BF848" s="95">
        <v>0.58900654220282644</v>
      </c>
      <c r="BG848" s="58">
        <v>0.51400450387652818</v>
      </c>
      <c r="BH848" s="58">
        <v>0.45100998080091681</v>
      </c>
      <c r="BI848" s="58">
        <v>0.39925486512739405</v>
      </c>
      <c r="BJ848" s="57">
        <v>-137</v>
      </c>
      <c r="BK848" s="57">
        <v>-107</v>
      </c>
      <c r="BL848" s="57">
        <v>120</v>
      </c>
      <c r="BM848" s="57">
        <v>148</v>
      </c>
      <c r="BN848" s="58">
        <v>0.57782197503335153</v>
      </c>
      <c r="BO848" s="58">
        <v>0.51697655542672072</v>
      </c>
      <c r="BP848" s="58">
        <v>0.45490232989251145</v>
      </c>
      <c r="BQ848" s="58">
        <v>0.40310483680687081</v>
      </c>
      <c r="BR848" s="36">
        <v>2.7</v>
      </c>
      <c r="BS848" s="36">
        <v>3.8</v>
      </c>
      <c r="BT848" s="36">
        <v>0.33756999999999998</v>
      </c>
      <c r="BU848" s="36">
        <v>0.36337000000000003</v>
      </c>
      <c r="BV848" s="36">
        <v>0.40964330808080801</v>
      </c>
      <c r="BW848" s="36">
        <v>0.47632999999999998</v>
      </c>
    </row>
    <row r="849" spans="1:75" s="36" customFormat="1" ht="16.75" customHeight="1" x14ac:dyDescent="0.2">
      <c r="A849" s="36" t="s">
        <v>1139</v>
      </c>
      <c r="B849" s="36">
        <v>2025020393</v>
      </c>
      <c r="C849" s="35">
        <v>45990</v>
      </c>
      <c r="D849" s="45" t="s">
        <v>9</v>
      </c>
      <c r="E849" s="36" t="s">
        <v>13</v>
      </c>
      <c r="F849" s="45">
        <v>2</v>
      </c>
      <c r="G849" s="45">
        <v>2</v>
      </c>
      <c r="H849" s="36" t="s">
        <v>11</v>
      </c>
      <c r="I849" s="36" t="s">
        <v>376</v>
      </c>
      <c r="J849" s="46" t="s">
        <v>184</v>
      </c>
      <c r="K849" s="47">
        <v>3</v>
      </c>
      <c r="L849" s="48">
        <v>0.15</v>
      </c>
      <c r="M849" s="49">
        <v>0.1</v>
      </c>
      <c r="N849" s="36">
        <v>2.7499999999999898</v>
      </c>
      <c r="O849" s="36">
        <v>3.2499999999999898</v>
      </c>
      <c r="P849" s="70">
        <v>2.7499999999999898</v>
      </c>
      <c r="Q849" s="36">
        <v>3.2499999999999898</v>
      </c>
      <c r="R849" s="50">
        <v>2.6533982513282024</v>
      </c>
      <c r="S849" s="50">
        <v>3.3536183290721784</v>
      </c>
      <c r="T849" s="50">
        <v>2.6533982513282024</v>
      </c>
      <c r="U849" s="50">
        <v>3.3536183290721784</v>
      </c>
      <c r="V849" s="50">
        <v>1.0275000000000001</v>
      </c>
      <c r="W849" s="50">
        <v>1.0328904656929507</v>
      </c>
      <c r="X849" s="50">
        <v>1.0137445611011733</v>
      </c>
      <c r="Y849" s="50">
        <v>1.0437200638276423</v>
      </c>
      <c r="Z849" s="50">
        <v>0.98</v>
      </c>
      <c r="AA849" s="51">
        <v>0.97499999999999998</v>
      </c>
      <c r="AB849" s="51">
        <v>1.0149999999999999</v>
      </c>
      <c r="AC849" s="51">
        <v>1</v>
      </c>
      <c r="AD849" s="51">
        <v>1</v>
      </c>
      <c r="AE849" s="51">
        <v>1</v>
      </c>
      <c r="AF849" s="51">
        <v>1</v>
      </c>
      <c r="AG849" s="52">
        <v>1</v>
      </c>
      <c r="AH849" s="52">
        <v>1</v>
      </c>
      <c r="AI849" s="53">
        <v>747</v>
      </c>
      <c r="AJ849" s="53">
        <v>705</v>
      </c>
      <c r="AK849" s="51">
        <v>2.6058905861893149</v>
      </c>
      <c r="AL849" s="51">
        <v>2.6130167359601479</v>
      </c>
      <c r="AM849" s="51">
        <v>3.1382466335043953</v>
      </c>
      <c r="AN849" s="51">
        <v>3.1705523878395629</v>
      </c>
      <c r="AO849" s="51">
        <v>3.1206379602773238</v>
      </c>
      <c r="AP849" s="51">
        <v>3.1455241606093352</v>
      </c>
      <c r="AQ849" s="51">
        <v>3.0754817008343074</v>
      </c>
      <c r="AR849" s="67">
        <v>-0.03</v>
      </c>
      <c r="AS849" s="96"/>
      <c r="AT849" s="54">
        <v>2.5895012491190346</v>
      </c>
      <c r="AU849" s="54">
        <v>3.1264897685639439</v>
      </c>
      <c r="AV849" s="55">
        <v>2.6332436643171051</v>
      </c>
      <c r="AW849" s="55">
        <v>3.0964897685639441</v>
      </c>
      <c r="AX849" s="56">
        <v>-0.16049875088095522</v>
      </c>
      <c r="AY849" s="56">
        <v>-0.12351023143604589</v>
      </c>
      <c r="AZ849" s="56">
        <v>-0.28400898231700111</v>
      </c>
      <c r="BA849" s="56">
        <v>-3.6988519444909329E-2</v>
      </c>
      <c r="BB849" s="61">
        <v>143</v>
      </c>
      <c r="BC849" s="57">
        <v>106</v>
      </c>
      <c r="BD849" s="57">
        <v>-122</v>
      </c>
      <c r="BE849" s="57">
        <v>-150</v>
      </c>
      <c r="BF849" s="95">
        <v>0.41099345779717356</v>
      </c>
      <c r="BG849" s="58">
        <v>0.48599549612347176</v>
      </c>
      <c r="BH849" s="58">
        <v>0.54899001919908319</v>
      </c>
      <c r="BI849" s="58">
        <v>0.60074513487260595</v>
      </c>
      <c r="BJ849" s="57">
        <v>137</v>
      </c>
      <c r="BK849" s="57">
        <v>107</v>
      </c>
      <c r="BL849" s="57">
        <v>-120</v>
      </c>
      <c r="BM849" s="57">
        <v>-148</v>
      </c>
      <c r="BN849" s="58">
        <v>0.42217802496664847</v>
      </c>
      <c r="BO849" s="58">
        <v>0.48302344457327923</v>
      </c>
      <c r="BP849" s="58">
        <v>0.54509767010748855</v>
      </c>
      <c r="BQ849" s="58">
        <v>0.59689516319312919</v>
      </c>
      <c r="BR849" s="36">
        <v>2.7</v>
      </c>
      <c r="BS849" s="36">
        <v>3.85</v>
      </c>
      <c r="BT849" s="36">
        <v>0.33112000000000003</v>
      </c>
      <c r="BU849" s="36">
        <v>0.35528999999999999</v>
      </c>
      <c r="BV849" s="36">
        <v>0.40154383426950402</v>
      </c>
      <c r="BW849" s="36">
        <v>0.47048000000000001</v>
      </c>
    </row>
    <row r="850" spans="1:75" s="36" customFormat="1" ht="16.75" customHeight="1" x14ac:dyDescent="0.2">
      <c r="A850" s="36" t="s">
        <v>1140</v>
      </c>
      <c r="B850" s="36">
        <v>2025020394</v>
      </c>
      <c r="C850" s="35">
        <v>45990</v>
      </c>
      <c r="D850" s="45" t="s">
        <v>6</v>
      </c>
      <c r="E850" s="36" t="s">
        <v>30</v>
      </c>
      <c r="F850" s="45">
        <v>0</v>
      </c>
      <c r="G850" s="45">
        <v>0</v>
      </c>
      <c r="H850" s="36" t="s">
        <v>50</v>
      </c>
      <c r="I850" s="36" t="s">
        <v>348</v>
      </c>
      <c r="J850" s="46" t="s">
        <v>162</v>
      </c>
      <c r="K850" s="47">
        <v>3</v>
      </c>
      <c r="L850" s="48">
        <v>0.15</v>
      </c>
      <c r="M850" s="49">
        <v>0.1</v>
      </c>
      <c r="N850" s="36">
        <v>3.19999999999999</v>
      </c>
      <c r="O850" s="36">
        <v>2.6499999999999901</v>
      </c>
      <c r="P850" s="70">
        <v>3.19999999999999</v>
      </c>
      <c r="Q850" s="36">
        <v>2.6499999999999901</v>
      </c>
      <c r="R850" s="50">
        <v>3.075996993885028</v>
      </c>
      <c r="S850" s="50">
        <v>3.0011665131540548</v>
      </c>
      <c r="T850" s="50">
        <v>3.075996993885028</v>
      </c>
      <c r="U850" s="50">
        <v>3.0011665131540548</v>
      </c>
      <c r="V850" s="50">
        <v>0.96699999999999997</v>
      </c>
      <c r="W850" s="50">
        <v>0.96943075693561398</v>
      </c>
      <c r="X850" s="50">
        <v>1.0383333333333333</v>
      </c>
      <c r="Y850" s="50">
        <v>0.92333333333333334</v>
      </c>
      <c r="Z850" s="50">
        <v>1.0049999999999999</v>
      </c>
      <c r="AA850" s="51">
        <v>0.98499999999999999</v>
      </c>
      <c r="AB850" s="51">
        <v>1</v>
      </c>
      <c r="AC850" s="51">
        <v>1</v>
      </c>
      <c r="AD850" s="51">
        <v>1</v>
      </c>
      <c r="AE850" s="51">
        <v>1</v>
      </c>
      <c r="AF850" s="51">
        <v>1</v>
      </c>
      <c r="AG850" s="52">
        <v>1</v>
      </c>
      <c r="AH850" s="52">
        <v>1</v>
      </c>
      <c r="AI850" s="53">
        <v>753</v>
      </c>
      <c r="AJ850" s="53">
        <v>687</v>
      </c>
      <c r="AK850" s="51">
        <v>2.8865655688521441</v>
      </c>
      <c r="AL850" s="51">
        <v>2.9149802826070763</v>
      </c>
      <c r="AM850" s="51">
        <v>3.1107201941112024</v>
      </c>
      <c r="AN850" s="51">
        <v>3.0942871419676301</v>
      </c>
      <c r="AO850" s="51">
        <v>3.0871785776920246</v>
      </c>
      <c r="AP850" s="51">
        <v>3.0765276428961945</v>
      </c>
      <c r="AQ850" s="51">
        <v>3.1262737950817581</v>
      </c>
      <c r="AR850" s="67">
        <v>0</v>
      </c>
      <c r="AS850" s="96"/>
      <c r="AT850" s="54">
        <v>2.9504713974380037</v>
      </c>
      <c r="AU850" s="54">
        <v>2.7353353411893142</v>
      </c>
      <c r="AV850" s="55">
        <v>2.9504713974380037</v>
      </c>
      <c r="AW850" s="55">
        <v>2.7467348040383484</v>
      </c>
      <c r="AX850" s="56">
        <v>-0.24952860256198628</v>
      </c>
      <c r="AY850" s="56">
        <v>8.5335341189324065E-2</v>
      </c>
      <c r="AZ850" s="56">
        <v>-0.16419326137266221</v>
      </c>
      <c r="BA850" s="56">
        <v>-0.33486394375131034</v>
      </c>
      <c r="BB850" s="61">
        <v>-116</v>
      </c>
      <c r="BC850" s="57">
        <v>-104</v>
      </c>
      <c r="BD850" s="57">
        <v>123</v>
      </c>
      <c r="BE850" s="57">
        <v>152</v>
      </c>
      <c r="BF850" s="95">
        <v>0.53762687419139166</v>
      </c>
      <c r="BG850" s="58">
        <v>0.51052006434833397</v>
      </c>
      <c r="BH850" s="58">
        <v>0.44751375583097208</v>
      </c>
      <c r="BI850" s="58">
        <v>0.39647639340841279</v>
      </c>
      <c r="BJ850" s="57">
        <v>-115</v>
      </c>
      <c r="BK850" s="57">
        <v>-105</v>
      </c>
      <c r="BL850" s="57">
        <v>122</v>
      </c>
      <c r="BM850" s="57">
        <v>151</v>
      </c>
      <c r="BN850" s="58">
        <v>0.53515108572481429</v>
      </c>
      <c r="BO850" s="58">
        <v>0.51268927828814148</v>
      </c>
      <c r="BP850" s="58">
        <v>0.44987632605650674</v>
      </c>
      <c r="BQ850" s="58">
        <v>0.39850904732929515</v>
      </c>
      <c r="BR850" s="36">
        <v>2.7</v>
      </c>
      <c r="BS850" s="36">
        <v>3.9</v>
      </c>
      <c r="BT850" s="36">
        <v>0.32227</v>
      </c>
      <c r="BU850" s="36">
        <v>0.34949000000000002</v>
      </c>
      <c r="BV850" s="36">
        <v>0.39431137386752102</v>
      </c>
      <c r="BW850" s="36">
        <v>0.46316000000000002</v>
      </c>
    </row>
    <row r="851" spans="1:75" s="36" customFormat="1" ht="16.75" customHeight="1" x14ac:dyDescent="0.2">
      <c r="A851" s="36" t="s">
        <v>1141</v>
      </c>
      <c r="B851" s="36">
        <v>2025020394</v>
      </c>
      <c r="C851" s="35">
        <v>45990</v>
      </c>
      <c r="D851" s="45" t="s">
        <v>9</v>
      </c>
      <c r="E851" s="36" t="s">
        <v>7</v>
      </c>
      <c r="F851" s="45">
        <v>0</v>
      </c>
      <c r="G851" s="45">
        <v>0</v>
      </c>
      <c r="H851" s="36" t="s">
        <v>51</v>
      </c>
      <c r="I851" s="36" t="s">
        <v>324</v>
      </c>
      <c r="J851" s="46" t="s">
        <v>148</v>
      </c>
      <c r="K851" s="47">
        <v>3</v>
      </c>
      <c r="L851" s="48">
        <v>0.15</v>
      </c>
      <c r="M851" s="49">
        <v>0.1</v>
      </c>
      <c r="N851" s="36">
        <v>2.6499999999999901</v>
      </c>
      <c r="O851" s="36">
        <v>3.19999999999999</v>
      </c>
      <c r="P851" s="70">
        <v>2.6499999999999901</v>
      </c>
      <c r="Q851" s="36">
        <v>3.19999999999999</v>
      </c>
      <c r="R851" s="50">
        <v>2.4586501725871348</v>
      </c>
      <c r="S851" s="50">
        <v>3.5721703833420064</v>
      </c>
      <c r="T851" s="50">
        <v>2.4586501725871348</v>
      </c>
      <c r="U851" s="50">
        <v>3.5721703833420064</v>
      </c>
      <c r="V851" s="50">
        <v>1.03</v>
      </c>
      <c r="W851" s="50">
        <v>1.0342925072321845</v>
      </c>
      <c r="X851" s="50">
        <v>1.0369067313704008</v>
      </c>
      <c r="Y851" s="50">
        <v>0.96218852295071466</v>
      </c>
      <c r="Z851" s="50">
        <v>0.97499999999999998</v>
      </c>
      <c r="AA851" s="51">
        <v>0.92</v>
      </c>
      <c r="AB851" s="51">
        <v>1.06</v>
      </c>
      <c r="AC851" s="51">
        <v>1</v>
      </c>
      <c r="AD851" s="51">
        <v>1</v>
      </c>
      <c r="AE851" s="51">
        <v>1</v>
      </c>
      <c r="AF851" s="51">
        <v>1</v>
      </c>
      <c r="AG851" s="52">
        <v>1</v>
      </c>
      <c r="AH851" s="52">
        <v>1</v>
      </c>
      <c r="AI851" s="53">
        <v>755</v>
      </c>
      <c r="AJ851" s="53">
        <v>680</v>
      </c>
      <c r="AK851" s="51">
        <v>2.77</v>
      </c>
      <c r="AL851" s="51">
        <v>2.7232975258880701</v>
      </c>
      <c r="AM851" s="51">
        <v>3.1150000000000002</v>
      </c>
      <c r="AN851" s="51">
        <v>3.1835755575013014</v>
      </c>
      <c r="AO851" s="51">
        <v>3.1949825444210291</v>
      </c>
      <c r="AP851" s="51">
        <v>3.2381650813216432</v>
      </c>
      <c r="AQ851" s="51">
        <v>3.0371250000000001</v>
      </c>
      <c r="AR851" s="67">
        <v>0</v>
      </c>
      <c r="AS851" s="96"/>
      <c r="AT851" s="54">
        <v>2.7353353411893142</v>
      </c>
      <c r="AU851" s="54">
        <v>2.9504713974380037</v>
      </c>
      <c r="AV851" s="55">
        <v>2.7467348040383484</v>
      </c>
      <c r="AW851" s="55">
        <v>2.9504713974380037</v>
      </c>
      <c r="AX851" s="56">
        <v>8.5335341189324065E-2</v>
      </c>
      <c r="AY851" s="56">
        <v>-0.24952860256198628</v>
      </c>
      <c r="AZ851" s="56">
        <v>-0.16419326137266221</v>
      </c>
      <c r="BA851" s="56">
        <v>0.33486394375131034</v>
      </c>
      <c r="BB851" s="61">
        <v>116</v>
      </c>
      <c r="BC851" s="57">
        <v>104</v>
      </c>
      <c r="BD851" s="57">
        <v>-123</v>
      </c>
      <c r="BE851" s="57">
        <v>-152</v>
      </c>
      <c r="BF851" s="95">
        <v>0.46237312580860834</v>
      </c>
      <c r="BG851" s="58">
        <v>0.48947993565166603</v>
      </c>
      <c r="BH851" s="58">
        <v>0.55248624416902792</v>
      </c>
      <c r="BI851" s="58">
        <v>0.60352360659158721</v>
      </c>
      <c r="BJ851" s="57">
        <v>115</v>
      </c>
      <c r="BK851" s="57">
        <v>105</v>
      </c>
      <c r="BL851" s="57">
        <v>-122</v>
      </c>
      <c r="BM851" s="57">
        <v>-151</v>
      </c>
      <c r="BN851" s="58">
        <v>0.46484891427518571</v>
      </c>
      <c r="BO851" s="58">
        <v>0.48731072171185852</v>
      </c>
      <c r="BP851" s="58">
        <v>0.55012367394349326</v>
      </c>
      <c r="BQ851" s="58">
        <v>0.60149095267070485</v>
      </c>
      <c r="BR851" s="36">
        <v>2.7</v>
      </c>
      <c r="BS851" s="36">
        <v>3.95</v>
      </c>
      <c r="BT851" s="36">
        <v>0.31608000000000003</v>
      </c>
      <c r="BU851" s="36">
        <v>0.34059</v>
      </c>
      <c r="BV851" s="36">
        <v>0.38436103462284998</v>
      </c>
      <c r="BW851" s="36">
        <v>0.45446999999999999</v>
      </c>
    </row>
    <row r="852" spans="1:75" s="36" customFormat="1" ht="16.75" customHeight="1" x14ac:dyDescent="0.2">
      <c r="A852" s="36" t="s">
        <v>1142</v>
      </c>
      <c r="B852" s="36">
        <v>2025020395</v>
      </c>
      <c r="C852" s="35">
        <v>45990</v>
      </c>
      <c r="D852" s="45" t="s">
        <v>6</v>
      </c>
      <c r="E852" s="36" t="s">
        <v>43</v>
      </c>
      <c r="F852" s="45">
        <v>0</v>
      </c>
      <c r="G852" s="45">
        <v>0</v>
      </c>
      <c r="H852" s="36" t="s">
        <v>50</v>
      </c>
      <c r="I852" s="36" t="s">
        <v>413</v>
      </c>
      <c r="J852" s="46" t="s">
        <v>180</v>
      </c>
      <c r="K852" s="47">
        <v>3</v>
      </c>
      <c r="L852" s="48">
        <v>0.15</v>
      </c>
      <c r="M852" s="49">
        <v>0.1</v>
      </c>
      <c r="N852" s="36">
        <v>2.5999999999999899</v>
      </c>
      <c r="O852" s="36">
        <v>2.94999999999999</v>
      </c>
      <c r="P852" s="70">
        <v>2.5999999999999899</v>
      </c>
      <c r="Q852" s="36">
        <v>2.94999999999999</v>
      </c>
      <c r="R852" s="50">
        <v>2.6587367782986027</v>
      </c>
      <c r="S852" s="50">
        <v>3.0667246315240573</v>
      </c>
      <c r="T852" s="50">
        <v>2.6587367782986027</v>
      </c>
      <c r="U852" s="50">
        <v>3.0667246315240573</v>
      </c>
      <c r="V852" s="50">
        <v>0.96699999999999997</v>
      </c>
      <c r="W852" s="50">
        <v>0.96943075693561398</v>
      </c>
      <c r="X852" s="50">
        <v>0.98886831780927043</v>
      </c>
      <c r="Y852" s="50">
        <v>0.97858246264084947</v>
      </c>
      <c r="Z852" s="50">
        <v>0.99</v>
      </c>
      <c r="AA852" s="51">
        <v>1</v>
      </c>
      <c r="AB852" s="51">
        <v>1</v>
      </c>
      <c r="AC852" s="51">
        <v>1</v>
      </c>
      <c r="AD852" s="51">
        <v>1</v>
      </c>
      <c r="AE852" s="51">
        <v>1</v>
      </c>
      <c r="AF852" s="51">
        <v>1</v>
      </c>
      <c r="AG852" s="52">
        <v>1</v>
      </c>
      <c r="AH852" s="52">
        <v>1</v>
      </c>
      <c r="AI852" s="53">
        <v>768</v>
      </c>
      <c r="AJ852" s="53">
        <v>690</v>
      </c>
      <c r="AK852" s="51">
        <v>2.6888187192470312</v>
      </c>
      <c r="AL852" s="51">
        <v>2.6843064281047671</v>
      </c>
      <c r="AM852" s="51">
        <v>3.0361778671604669</v>
      </c>
      <c r="AN852" s="51">
        <v>3.0407598818150054</v>
      </c>
      <c r="AO852" s="51">
        <v>3.0408546779228121</v>
      </c>
      <c r="AP852" s="51">
        <v>3.0401350840157124</v>
      </c>
      <c r="AQ852" s="51">
        <v>3.0058160884888623</v>
      </c>
      <c r="AR852" s="67">
        <v>-0.03</v>
      </c>
      <c r="AS852" s="96"/>
      <c r="AT852" s="54">
        <v>2.5928243530167925</v>
      </c>
      <c r="AU852" s="54">
        <v>2.9384947943255844</v>
      </c>
      <c r="AV852" s="55">
        <v>2.6228243530167923</v>
      </c>
      <c r="AW852" s="55">
        <v>2.9206158962085098</v>
      </c>
      <c r="AX852" s="56">
        <v>-7.1756469831973924E-3</v>
      </c>
      <c r="AY852" s="56">
        <v>-1.1505205674405605E-2</v>
      </c>
      <c r="AZ852" s="56">
        <v>-1.8680852657602998E-2</v>
      </c>
      <c r="BA852" s="56">
        <v>4.3295586912082129E-3</v>
      </c>
      <c r="BB852" s="61">
        <v>127</v>
      </c>
      <c r="BC852" s="57">
        <v>107</v>
      </c>
      <c r="BD852" s="57">
        <v>139</v>
      </c>
      <c r="BE852" s="57">
        <v>169</v>
      </c>
      <c r="BF852" s="95">
        <v>0.44104226389123335</v>
      </c>
      <c r="BG852" s="58">
        <v>0.48340583636106271</v>
      </c>
      <c r="BH852" s="58">
        <v>0.41829969404056233</v>
      </c>
      <c r="BI852" s="58">
        <v>0.37147714255324715</v>
      </c>
      <c r="BJ852" s="57">
        <v>123</v>
      </c>
      <c r="BK852" s="57">
        <v>106</v>
      </c>
      <c r="BL852" s="57">
        <v>138</v>
      </c>
      <c r="BM852" s="57">
        <v>168</v>
      </c>
      <c r="BN852" s="58">
        <v>0.44791490567000092</v>
      </c>
      <c r="BO852" s="58">
        <v>0.48586208668492847</v>
      </c>
      <c r="BP852" s="58">
        <v>0.42078479183912376</v>
      </c>
      <c r="BQ852" s="58">
        <v>0.37349802162165147</v>
      </c>
      <c r="BR852" s="36">
        <v>2.7</v>
      </c>
      <c r="BS852" s="36">
        <v>4</v>
      </c>
      <c r="BT852" s="36">
        <v>0.31402000000000002</v>
      </c>
      <c r="BU852" s="36">
        <v>0.33733000000000002</v>
      </c>
      <c r="BV852" s="36">
        <v>0.37997454295594502</v>
      </c>
      <c r="BW852" s="36">
        <v>0.44956000000000002</v>
      </c>
    </row>
    <row r="853" spans="1:75" s="36" customFormat="1" ht="16.75" customHeight="1" x14ac:dyDescent="0.2">
      <c r="A853" s="36" t="s">
        <v>1143</v>
      </c>
      <c r="B853" s="36">
        <v>2025020395</v>
      </c>
      <c r="C853" s="35">
        <v>45990</v>
      </c>
      <c r="D853" s="45" t="s">
        <v>9</v>
      </c>
      <c r="E853" s="36" t="s">
        <v>4</v>
      </c>
      <c r="F853" s="45">
        <v>0</v>
      </c>
      <c r="G853" s="45">
        <v>0</v>
      </c>
      <c r="H853" s="36" t="s">
        <v>51</v>
      </c>
      <c r="I853" s="36" t="s">
        <v>330</v>
      </c>
      <c r="J853" s="46" t="s">
        <v>173</v>
      </c>
      <c r="K853" s="47">
        <v>3</v>
      </c>
      <c r="L853" s="48">
        <v>0.15</v>
      </c>
      <c r="M853" s="49">
        <v>0.1</v>
      </c>
      <c r="N853" s="36">
        <v>2.94999999999999</v>
      </c>
      <c r="O853" s="36">
        <v>2.5999999999999899</v>
      </c>
      <c r="P853" s="70">
        <v>2.94999999999999</v>
      </c>
      <c r="Q853" s="36">
        <v>2.5999999999999899</v>
      </c>
      <c r="R853" s="50">
        <v>2.8466723794079729</v>
      </c>
      <c r="S853" s="50">
        <v>2.9627493502261117</v>
      </c>
      <c r="T853" s="50">
        <v>2.8466723794079729</v>
      </c>
      <c r="U853" s="50">
        <v>2.9627493502261117</v>
      </c>
      <c r="V853" s="50">
        <v>1.03</v>
      </c>
      <c r="W853" s="50">
        <v>1.0342925072321845</v>
      </c>
      <c r="X853" s="50">
        <v>1.012059289053489</v>
      </c>
      <c r="Y853" s="50">
        <v>0.89627290641567703</v>
      </c>
      <c r="Z853" s="50">
        <v>1.01</v>
      </c>
      <c r="AA853" s="51">
        <v>0.96</v>
      </c>
      <c r="AB853" s="51">
        <v>1.01</v>
      </c>
      <c r="AC853" s="51">
        <v>1</v>
      </c>
      <c r="AD853" s="51">
        <v>1</v>
      </c>
      <c r="AE853" s="51">
        <v>1</v>
      </c>
      <c r="AF853" s="51">
        <v>1</v>
      </c>
      <c r="AG853" s="52">
        <v>1</v>
      </c>
      <c r="AH853" s="52">
        <v>1</v>
      </c>
      <c r="AI853" s="53">
        <v>764</v>
      </c>
      <c r="AJ853" s="53">
        <v>693</v>
      </c>
      <c r="AK853" s="51">
        <v>2.9357473879225484</v>
      </c>
      <c r="AL853" s="51">
        <v>2.9223861366453621</v>
      </c>
      <c r="AM853" s="51">
        <v>2.9666049534278112</v>
      </c>
      <c r="AN853" s="51">
        <v>2.9660266129475561</v>
      </c>
      <c r="AO853" s="51">
        <v>2.9095097644400392</v>
      </c>
      <c r="AP853" s="51">
        <v>2.921939826333289</v>
      </c>
      <c r="AQ853" s="51">
        <v>2.9962710029620894</v>
      </c>
      <c r="AR853" s="67">
        <v>0.03</v>
      </c>
      <c r="AS853" s="96"/>
      <c r="AT853" s="54">
        <v>2.9384947943255844</v>
      </c>
      <c r="AU853" s="54">
        <v>2.5928243530167925</v>
      </c>
      <c r="AV853" s="55">
        <v>2.9206158962085098</v>
      </c>
      <c r="AW853" s="55">
        <v>2.6228243530167923</v>
      </c>
      <c r="AX853" s="56">
        <v>-1.1505205674405605E-2</v>
      </c>
      <c r="AY853" s="56">
        <v>-7.1756469831973924E-3</v>
      </c>
      <c r="AZ853" s="56">
        <v>-1.8680852657602998E-2</v>
      </c>
      <c r="BA853" s="56">
        <v>-4.3295586912082129E-3</v>
      </c>
      <c r="BB853" s="61">
        <v>-127</v>
      </c>
      <c r="BC853" s="57">
        <v>-107</v>
      </c>
      <c r="BD853" s="57">
        <v>-139</v>
      </c>
      <c r="BE853" s="57">
        <v>-169</v>
      </c>
      <c r="BF853" s="95">
        <v>0.55895773610876665</v>
      </c>
      <c r="BG853" s="58">
        <v>0.51659416363893729</v>
      </c>
      <c r="BH853" s="58">
        <v>0.58170030595943767</v>
      </c>
      <c r="BI853" s="58">
        <v>0.62852285744675285</v>
      </c>
      <c r="BJ853" s="57">
        <v>-123</v>
      </c>
      <c r="BK853" s="57">
        <v>-106</v>
      </c>
      <c r="BL853" s="57">
        <v>-138</v>
      </c>
      <c r="BM853" s="57">
        <v>-168</v>
      </c>
      <c r="BN853" s="58">
        <v>0.55208509432999908</v>
      </c>
      <c r="BO853" s="58">
        <v>0.51413791331507153</v>
      </c>
      <c r="BP853" s="58">
        <v>0.57921520816087624</v>
      </c>
      <c r="BQ853" s="58">
        <v>0.62650197837834853</v>
      </c>
      <c r="BR853" s="36">
        <v>2.7</v>
      </c>
      <c r="BS853" s="36">
        <v>4.05</v>
      </c>
      <c r="BT853" s="36">
        <v>0.30471999999999999</v>
      </c>
      <c r="BU853" s="36">
        <v>0.32668000000000003</v>
      </c>
      <c r="BV853" s="36">
        <v>0.36831008940550403</v>
      </c>
      <c r="BW853" s="36">
        <v>0.43970999999999999</v>
      </c>
    </row>
    <row r="854" spans="1:75" s="36" customFormat="1" ht="16.75" customHeight="1" x14ac:dyDescent="0.2">
      <c r="A854" s="36" t="s">
        <v>1144</v>
      </c>
      <c r="B854" s="36">
        <v>2025020396</v>
      </c>
      <c r="C854" s="35">
        <v>45990</v>
      </c>
      <c r="D854" s="45" t="s">
        <v>6</v>
      </c>
      <c r="E854" s="36" t="s">
        <v>18</v>
      </c>
      <c r="F854" s="45">
        <v>0</v>
      </c>
      <c r="G854" s="45">
        <v>0</v>
      </c>
      <c r="H854" s="36" t="s">
        <v>50</v>
      </c>
      <c r="I854" s="36" t="s">
        <v>838</v>
      </c>
      <c r="J854" s="46" t="s">
        <v>804</v>
      </c>
      <c r="K854" s="47">
        <v>3</v>
      </c>
      <c r="L854" s="48">
        <v>0.15</v>
      </c>
      <c r="M854" s="49">
        <v>0.1</v>
      </c>
      <c r="N854" s="36">
        <v>3.0999999999999899</v>
      </c>
      <c r="O854" s="36">
        <v>3.0999999999999899</v>
      </c>
      <c r="P854" s="70">
        <v>3.0999999999999899</v>
      </c>
      <c r="Q854" s="36">
        <v>3.0999999999999899</v>
      </c>
      <c r="R854" s="50">
        <v>2.9741802089685834</v>
      </c>
      <c r="S854" s="50">
        <v>3.1043678894191808</v>
      </c>
      <c r="T854" s="50">
        <v>2.9741802089685834</v>
      </c>
      <c r="U854" s="50">
        <v>3.1043678894191808</v>
      </c>
      <c r="V854" s="50">
        <v>0.96699999999999997</v>
      </c>
      <c r="W854" s="50">
        <v>0.96943075693561398</v>
      </c>
      <c r="X854" s="50">
        <v>1.0539860735055582</v>
      </c>
      <c r="Y854" s="50">
        <v>0.95187234043037006</v>
      </c>
      <c r="Z854" s="50">
        <v>1.0349999999999999</v>
      </c>
      <c r="AA854" s="51">
        <v>0.99</v>
      </c>
      <c r="AB854" s="51">
        <v>1.0149999999999999</v>
      </c>
      <c r="AC854" s="51">
        <v>1</v>
      </c>
      <c r="AD854" s="51">
        <v>1</v>
      </c>
      <c r="AE854" s="51">
        <v>1</v>
      </c>
      <c r="AF854" s="51">
        <v>1</v>
      </c>
      <c r="AG854" s="52">
        <v>1</v>
      </c>
      <c r="AH854" s="52">
        <v>1</v>
      </c>
      <c r="AI854" s="53">
        <v>772</v>
      </c>
      <c r="AJ854" s="53">
        <v>503</v>
      </c>
      <c r="AK854" s="51">
        <v>2.908063215530186</v>
      </c>
      <c r="AL854" s="51">
        <v>2.9179807645459452</v>
      </c>
      <c r="AM854" s="51">
        <v>3.1830981598453372</v>
      </c>
      <c r="AN854" s="51">
        <v>3.1712886192814138</v>
      </c>
      <c r="AO854" s="51">
        <v>3.0807026215210591</v>
      </c>
      <c r="AP854" s="51">
        <v>3.1005503431252279</v>
      </c>
      <c r="AQ854" s="51">
        <v>3.2945065954399237</v>
      </c>
      <c r="AR854" s="67">
        <v>0.03</v>
      </c>
      <c r="AS854" s="96"/>
      <c r="AT854" s="54">
        <v>3.0232509688363272</v>
      </c>
      <c r="AU854" s="54">
        <v>3.1829090452398718</v>
      </c>
      <c r="AV854" s="55">
        <v>2.9932509688363274</v>
      </c>
      <c r="AW854" s="55">
        <v>3.2262987882622429</v>
      </c>
      <c r="AX854" s="56">
        <v>-7.6749031163662718E-2</v>
      </c>
      <c r="AY854" s="56">
        <v>8.2909045239881962E-2</v>
      </c>
      <c r="AZ854" s="56">
        <v>6.1600140762192446E-3</v>
      </c>
      <c r="BA854" s="56">
        <v>-0.15965807640354468</v>
      </c>
      <c r="BB854" s="61">
        <v>112</v>
      </c>
      <c r="BC854" s="57">
        <v>-146</v>
      </c>
      <c r="BD854" s="57">
        <v>-118</v>
      </c>
      <c r="BE854" s="57">
        <v>108</v>
      </c>
      <c r="BF854" s="95">
        <v>0.47127289093527491</v>
      </c>
      <c r="BG854" s="58">
        <v>0.59328847619749736</v>
      </c>
      <c r="BH854" s="58">
        <v>0.54157246992421093</v>
      </c>
      <c r="BI854" s="58">
        <v>0.48047576326102226</v>
      </c>
      <c r="BJ854" s="57">
        <v>118</v>
      </c>
      <c r="BK854" s="57">
        <v>-148</v>
      </c>
      <c r="BL854" s="57">
        <v>-120</v>
      </c>
      <c r="BM854" s="57">
        <v>107</v>
      </c>
      <c r="BN854" s="58">
        <v>0.45932634853331827</v>
      </c>
      <c r="BO854" s="58">
        <v>0.5970080010707981</v>
      </c>
      <c r="BP854" s="58">
        <v>0.54569896740828183</v>
      </c>
      <c r="BQ854" s="58">
        <v>0.48407299482834709</v>
      </c>
      <c r="BR854" s="36">
        <v>2.7</v>
      </c>
      <c r="BS854" s="36">
        <v>4.0999999999999996</v>
      </c>
      <c r="BT854" s="36">
        <v>0.29804999999999998</v>
      </c>
      <c r="BU854" s="36">
        <v>0.31823000000000001</v>
      </c>
      <c r="BV854" s="36">
        <v>0.35949255552291998</v>
      </c>
      <c r="BW854" s="36">
        <v>0.43301000000000001</v>
      </c>
    </row>
    <row r="855" spans="1:75" s="36" customFormat="1" ht="16.75" customHeight="1" x14ac:dyDescent="0.2">
      <c r="A855" s="36" t="s">
        <v>1145</v>
      </c>
      <c r="B855" s="36">
        <v>2025020396</v>
      </c>
      <c r="C855" s="35">
        <v>45990</v>
      </c>
      <c r="D855" s="45" t="s">
        <v>9</v>
      </c>
      <c r="E855" s="36" t="s">
        <v>21</v>
      </c>
      <c r="F855" s="45">
        <v>0</v>
      </c>
      <c r="G855" s="45">
        <v>0</v>
      </c>
      <c r="H855" s="36" t="s">
        <v>51</v>
      </c>
      <c r="I855" s="36" t="s">
        <v>336</v>
      </c>
      <c r="J855" s="46" t="s">
        <v>232</v>
      </c>
      <c r="K855" s="47">
        <v>3</v>
      </c>
      <c r="L855" s="48">
        <v>0.15</v>
      </c>
      <c r="M855" s="49">
        <v>0.1</v>
      </c>
      <c r="N855" s="36">
        <v>3.0999999999999899</v>
      </c>
      <c r="O855" s="36">
        <v>3.0999999999999899</v>
      </c>
      <c r="P855" s="70">
        <v>3.0999999999999899</v>
      </c>
      <c r="Q855" s="36">
        <v>3.0999999999999899</v>
      </c>
      <c r="R855" s="50">
        <v>2.688952598638612</v>
      </c>
      <c r="S855" s="50">
        <v>3.2991779635993246</v>
      </c>
      <c r="T855" s="50">
        <v>2.688952598638612</v>
      </c>
      <c r="U855" s="50">
        <v>3.2991779635993246</v>
      </c>
      <c r="V855" s="50">
        <v>1.03</v>
      </c>
      <c r="W855" s="50">
        <v>1.0342925072321845</v>
      </c>
      <c r="X855" s="50">
        <v>1.0610327199484457</v>
      </c>
      <c r="Y855" s="50">
        <v>0.96935440517672866</v>
      </c>
      <c r="Z855" s="50">
        <v>1.01</v>
      </c>
      <c r="AA855" s="51">
        <v>0.98</v>
      </c>
      <c r="AB855" s="51">
        <v>1.01</v>
      </c>
      <c r="AC855" s="51">
        <v>1</v>
      </c>
      <c r="AD855" s="51">
        <v>1</v>
      </c>
      <c r="AE855" s="51">
        <v>1</v>
      </c>
      <c r="AF855" s="51">
        <v>1</v>
      </c>
      <c r="AG855" s="52">
        <v>1</v>
      </c>
      <c r="AH855" s="52">
        <v>1</v>
      </c>
      <c r="AI855" s="53">
        <v>776</v>
      </c>
      <c r="AJ855" s="53">
        <v>623</v>
      </c>
      <c r="AK855" s="51">
        <v>2.8556170212911103</v>
      </c>
      <c r="AL855" s="51">
        <v>2.8306173578932352</v>
      </c>
      <c r="AM855" s="51">
        <v>3.1619582205166745</v>
      </c>
      <c r="AN855" s="51">
        <v>3.1825411819790719</v>
      </c>
      <c r="AO855" s="51">
        <v>3.3031656081777232</v>
      </c>
      <c r="AP855" s="51">
        <v>3.3075162284363619</v>
      </c>
      <c r="AQ855" s="51">
        <v>3.1935778027218413</v>
      </c>
      <c r="AR855" s="67">
        <v>-0.03</v>
      </c>
      <c r="AS855" s="96"/>
      <c r="AT855" s="54">
        <v>3.1829090452398718</v>
      </c>
      <c r="AU855" s="54">
        <v>3.0232509688363272</v>
      </c>
      <c r="AV855" s="55">
        <v>3.2262987882622429</v>
      </c>
      <c r="AW855" s="55">
        <v>2.9932509688363274</v>
      </c>
      <c r="AX855" s="56">
        <v>8.2909045239881962E-2</v>
      </c>
      <c r="AY855" s="56">
        <v>-7.6749031163662718E-2</v>
      </c>
      <c r="AZ855" s="56">
        <v>6.1600140762192446E-3</v>
      </c>
      <c r="BA855" s="56">
        <v>0.15965807640354468</v>
      </c>
      <c r="BB855" s="61">
        <v>-112</v>
      </c>
      <c r="BC855" s="57">
        <v>146</v>
      </c>
      <c r="BD855" s="57">
        <v>118</v>
      </c>
      <c r="BE855" s="57">
        <v>-108</v>
      </c>
      <c r="BF855" s="95">
        <v>0.52872710906472509</v>
      </c>
      <c r="BG855" s="58">
        <v>0.40671152380250264</v>
      </c>
      <c r="BH855" s="58">
        <v>0.45842753007578907</v>
      </c>
      <c r="BI855" s="58">
        <v>0.51952423673897774</v>
      </c>
      <c r="BJ855" s="57">
        <v>-118</v>
      </c>
      <c r="BK855" s="57">
        <v>148</v>
      </c>
      <c r="BL855" s="57">
        <v>120</v>
      </c>
      <c r="BM855" s="57">
        <v>-107</v>
      </c>
      <c r="BN855" s="58">
        <v>0.54067365146668167</v>
      </c>
      <c r="BO855" s="58">
        <v>0.40299199892920196</v>
      </c>
      <c r="BP855" s="58">
        <v>0.45430103259171817</v>
      </c>
      <c r="BQ855" s="58">
        <v>0.51592700517165291</v>
      </c>
      <c r="BR855" s="36">
        <v>2.7</v>
      </c>
      <c r="BS855" s="36">
        <v>4.1500000000000004</v>
      </c>
      <c r="BT855" s="36">
        <v>0.29701</v>
      </c>
      <c r="BU855" s="36">
        <v>0.31624000000000002</v>
      </c>
      <c r="BV855" s="36">
        <v>0.35631873084550197</v>
      </c>
      <c r="BW855" s="36">
        <v>0.42871999999999999</v>
      </c>
    </row>
    <row r="856" spans="1:75" s="36" customFormat="1" ht="16.75" customHeight="1" x14ac:dyDescent="0.2">
      <c r="A856" s="36" t="s">
        <v>1146</v>
      </c>
      <c r="B856" s="36">
        <v>2025020397</v>
      </c>
      <c r="C856" s="35">
        <v>45990</v>
      </c>
      <c r="D856" s="45" t="s">
        <v>6</v>
      </c>
      <c r="E856" s="36" t="s">
        <v>16</v>
      </c>
      <c r="F856" s="45">
        <v>0</v>
      </c>
      <c r="G856" s="45">
        <v>0</v>
      </c>
      <c r="H856" s="36" t="s">
        <v>50</v>
      </c>
      <c r="I856" s="36" t="s">
        <v>406</v>
      </c>
      <c r="J856" s="46" t="s">
        <v>200</v>
      </c>
      <c r="K856" s="47">
        <v>3</v>
      </c>
      <c r="L856" s="48">
        <v>0.15</v>
      </c>
      <c r="M856" s="49">
        <v>0.1</v>
      </c>
      <c r="N856" s="36">
        <v>3.0499999999999901</v>
      </c>
      <c r="O856" s="36">
        <v>2.8499999999999899</v>
      </c>
      <c r="P856" s="70">
        <v>3.0499999999999901</v>
      </c>
      <c r="Q856" s="36">
        <v>2.8499999999999899</v>
      </c>
      <c r="R856" s="50">
        <v>2.8605514496849458</v>
      </c>
      <c r="S856" s="50">
        <v>2.9441329751666223</v>
      </c>
      <c r="T856" s="50">
        <v>2.8605514496849458</v>
      </c>
      <c r="U856" s="50">
        <v>2.9441329751666223</v>
      </c>
      <c r="V856" s="50">
        <v>0.96699999999999997</v>
      </c>
      <c r="W856" s="50">
        <v>0.96943075693561398</v>
      </c>
      <c r="X856" s="50">
        <v>1.0678150974542973</v>
      </c>
      <c r="Y856" s="50">
        <v>0.90493738528401091</v>
      </c>
      <c r="Z856" s="50">
        <v>1.05</v>
      </c>
      <c r="AA856" s="51">
        <v>1</v>
      </c>
      <c r="AB856" s="51">
        <v>1</v>
      </c>
      <c r="AC856" s="51">
        <v>1</v>
      </c>
      <c r="AD856" s="51">
        <v>1</v>
      </c>
      <c r="AE856" s="51">
        <v>1</v>
      </c>
      <c r="AF856" s="51">
        <v>1</v>
      </c>
      <c r="AG856" s="52">
        <v>1</v>
      </c>
      <c r="AH856" s="52">
        <v>1</v>
      </c>
      <c r="AI856" s="53">
        <v>774</v>
      </c>
      <c r="AJ856" s="53">
        <v>732</v>
      </c>
      <c r="AK856" s="51">
        <v>2.9543092995034552</v>
      </c>
      <c r="AL856" s="51">
        <v>2.9402456220306785</v>
      </c>
      <c r="AM856" s="51">
        <v>2.9298220929418757</v>
      </c>
      <c r="AN856" s="51">
        <v>2.9319687252755875</v>
      </c>
      <c r="AO856" s="51">
        <v>3.0775761315171817</v>
      </c>
      <c r="AP856" s="51">
        <v>3.0796406553783471</v>
      </c>
      <c r="AQ856" s="51">
        <v>3.0763131975889695</v>
      </c>
      <c r="AR856" s="67">
        <v>-0.05</v>
      </c>
      <c r="AS856" s="96"/>
      <c r="AT856" s="54">
        <v>3.0920689948299067</v>
      </c>
      <c r="AU856" s="54">
        <v>2.8743761417913665</v>
      </c>
      <c r="AV856" s="55">
        <v>3.1420689948299065</v>
      </c>
      <c r="AW856" s="55">
        <v>2.8361466806409283</v>
      </c>
      <c r="AX856" s="56">
        <v>4.2068994829916662E-2</v>
      </c>
      <c r="AY856" s="56">
        <v>2.4376141791376593E-2</v>
      </c>
      <c r="AZ856" s="56">
        <v>6.6445136621293255E-2</v>
      </c>
      <c r="BA856" s="56">
        <v>1.7692853038540068E-2</v>
      </c>
      <c r="BB856" s="61">
        <v>-117</v>
      </c>
      <c r="BC856" s="57">
        <v>-126</v>
      </c>
      <c r="BD856" s="57">
        <v>100</v>
      </c>
      <c r="BE856" s="57">
        <v>126</v>
      </c>
      <c r="BF856" s="95">
        <v>0.53936814474831973</v>
      </c>
      <c r="BG856" s="58">
        <v>0.55711549422271545</v>
      </c>
      <c r="BH856" s="58">
        <v>0.49952062994109325</v>
      </c>
      <c r="BI856" s="58">
        <v>0.44202996930981109</v>
      </c>
      <c r="BJ856" s="57">
        <v>-123</v>
      </c>
      <c r="BK856" s="57">
        <v>-126</v>
      </c>
      <c r="BL856" s="57">
        <v>-100</v>
      </c>
      <c r="BM856" s="57">
        <v>126</v>
      </c>
      <c r="BN856" s="58">
        <v>0.55124083290567616</v>
      </c>
      <c r="BO856" s="58">
        <v>0.55740741599326371</v>
      </c>
      <c r="BP856" s="58">
        <v>0.50022227077835746</v>
      </c>
      <c r="BQ856" s="58">
        <v>0.44298624516073859</v>
      </c>
      <c r="BR856" s="36">
        <v>2.7</v>
      </c>
      <c r="BS856" s="36">
        <v>4.2</v>
      </c>
      <c r="BT856" s="36">
        <v>0.28838999999999998</v>
      </c>
      <c r="BU856" s="36">
        <v>0.30836000000000002</v>
      </c>
      <c r="BV856" s="36">
        <v>0.34767510034726901</v>
      </c>
      <c r="BW856" s="36">
        <v>0.42143999999999998</v>
      </c>
    </row>
    <row r="857" spans="1:75" s="36" customFormat="1" ht="16.75" customHeight="1" x14ac:dyDescent="0.2">
      <c r="A857" s="36" t="s">
        <v>1147</v>
      </c>
      <c r="B857" s="36">
        <v>2025020397</v>
      </c>
      <c r="C857" s="35">
        <v>45990</v>
      </c>
      <c r="D857" s="45" t="s">
        <v>9</v>
      </c>
      <c r="E857" s="36" t="s">
        <v>35</v>
      </c>
      <c r="F857" s="45">
        <v>0</v>
      </c>
      <c r="G857" s="45">
        <v>0</v>
      </c>
      <c r="H857" s="36" t="s">
        <v>51</v>
      </c>
      <c r="I857" s="36" t="s">
        <v>432</v>
      </c>
      <c r="J857" s="46" t="s">
        <v>230</v>
      </c>
      <c r="K857" s="47">
        <v>3</v>
      </c>
      <c r="L857" s="48">
        <v>0.15</v>
      </c>
      <c r="M857" s="49">
        <v>0.1</v>
      </c>
      <c r="N857" s="36">
        <v>2.8499999999999899</v>
      </c>
      <c r="O857" s="36">
        <v>3.0499999999999901</v>
      </c>
      <c r="P857" s="70">
        <v>2.8499999999999899</v>
      </c>
      <c r="Q857" s="36">
        <v>3.0499999999999901</v>
      </c>
      <c r="R857" s="50">
        <v>2.6871517176937125</v>
      </c>
      <c r="S857" s="50">
        <v>3.1017808719605826</v>
      </c>
      <c r="T857" s="50">
        <v>2.6871517176937125</v>
      </c>
      <c r="U857" s="50">
        <v>3.1017808719605826</v>
      </c>
      <c r="V857" s="50">
        <v>1.03</v>
      </c>
      <c r="W857" s="50">
        <v>1.0342925072321845</v>
      </c>
      <c r="X857" s="50">
        <v>0.97660736431395856</v>
      </c>
      <c r="Y857" s="50">
        <v>0.98476976650115178</v>
      </c>
      <c r="Z857" s="50">
        <v>1.03</v>
      </c>
      <c r="AA857" s="51">
        <v>0.98499999999999999</v>
      </c>
      <c r="AB857" s="51">
        <v>1</v>
      </c>
      <c r="AC857" s="51">
        <v>1</v>
      </c>
      <c r="AD857" s="51">
        <v>1</v>
      </c>
      <c r="AE857" s="51">
        <v>1</v>
      </c>
      <c r="AF857" s="51">
        <v>1</v>
      </c>
      <c r="AG857" s="52">
        <v>1</v>
      </c>
      <c r="AH857" s="52">
        <v>1</v>
      </c>
      <c r="AI857" s="53">
        <v>778</v>
      </c>
      <c r="AJ857" s="53">
        <v>686</v>
      </c>
      <c r="AK857" s="51">
        <v>2.7148121558520328</v>
      </c>
      <c r="AL857" s="51">
        <v>2.7106630901282847</v>
      </c>
      <c r="AM857" s="51">
        <v>3.2034452923628915</v>
      </c>
      <c r="AN857" s="51">
        <v>3.1881956293025451</v>
      </c>
      <c r="AO857" s="51">
        <v>3.257892296827047</v>
      </c>
      <c r="AP857" s="51">
        <v>3.2484335970208997</v>
      </c>
      <c r="AQ857" s="51">
        <v>3.2995486511337786</v>
      </c>
      <c r="AR857" s="67">
        <v>0.05</v>
      </c>
      <c r="AS857" s="96"/>
      <c r="AT857" s="54">
        <v>2.8743761417913665</v>
      </c>
      <c r="AU857" s="54">
        <v>3.0920689948299067</v>
      </c>
      <c r="AV857" s="55">
        <v>2.8361466806409283</v>
      </c>
      <c r="AW857" s="55">
        <v>3.1420689948299065</v>
      </c>
      <c r="AX857" s="56">
        <v>2.4376141791376593E-2</v>
      </c>
      <c r="AY857" s="56">
        <v>4.2068994829916662E-2</v>
      </c>
      <c r="AZ857" s="56">
        <v>6.6445136621293255E-2</v>
      </c>
      <c r="BA857" s="56">
        <v>-1.7692853038540068E-2</v>
      </c>
      <c r="BB857" s="61">
        <v>117</v>
      </c>
      <c r="BC857" s="57">
        <v>126</v>
      </c>
      <c r="BD857" s="57">
        <v>-100</v>
      </c>
      <c r="BE857" s="57">
        <v>-126</v>
      </c>
      <c r="BF857" s="95">
        <v>0.46063185525168027</v>
      </c>
      <c r="BG857" s="58">
        <v>0.44288450577728455</v>
      </c>
      <c r="BH857" s="58">
        <v>0.50047937005890675</v>
      </c>
      <c r="BI857" s="58">
        <v>0.55797003069018891</v>
      </c>
      <c r="BJ857" s="57">
        <v>123</v>
      </c>
      <c r="BK857" s="57">
        <v>126</v>
      </c>
      <c r="BL857" s="57">
        <v>100</v>
      </c>
      <c r="BM857" s="57">
        <v>-126</v>
      </c>
      <c r="BN857" s="58">
        <v>0.44875916709432384</v>
      </c>
      <c r="BO857" s="58">
        <v>0.44259258400673629</v>
      </c>
      <c r="BP857" s="58">
        <v>0.49977772922164249</v>
      </c>
      <c r="BQ857" s="58">
        <v>0.55701375483926141</v>
      </c>
      <c r="BR857" s="36">
        <v>2.7</v>
      </c>
      <c r="BS857" s="36">
        <v>4.25</v>
      </c>
      <c r="BT857" s="36">
        <v>0.28367999999999999</v>
      </c>
      <c r="BU857" s="36">
        <v>0.30074000000000001</v>
      </c>
      <c r="BV857" s="36">
        <v>0.33826738352866997</v>
      </c>
      <c r="BW857" s="36">
        <v>0.41167999999999999</v>
      </c>
    </row>
    <row r="858" spans="1:75" s="36" customFormat="1" ht="16.75" customHeight="1" x14ac:dyDescent="0.2">
      <c r="A858" s="36" t="s">
        <v>1148</v>
      </c>
      <c r="B858" s="36">
        <v>2025020399</v>
      </c>
      <c r="C858" s="35">
        <v>45990</v>
      </c>
      <c r="D858" s="45" t="s">
        <v>6</v>
      </c>
      <c r="E858" s="36" t="s">
        <v>5</v>
      </c>
      <c r="F858" s="45">
        <v>0</v>
      </c>
      <c r="G858" s="45">
        <v>0</v>
      </c>
      <c r="H858" s="36" t="s">
        <v>50</v>
      </c>
      <c r="I858" s="36" t="s">
        <v>597</v>
      </c>
      <c r="J858" s="46" t="s">
        <v>225</v>
      </c>
      <c r="K858" s="47">
        <v>3</v>
      </c>
      <c r="L858" s="48">
        <v>0.15</v>
      </c>
      <c r="M858" s="49">
        <v>0.1</v>
      </c>
      <c r="N858" s="36">
        <v>2.8499999999999899</v>
      </c>
      <c r="O858" s="36">
        <v>3.1499999999999901</v>
      </c>
      <c r="P858" s="70">
        <v>2.8499999999999899</v>
      </c>
      <c r="Q858" s="36">
        <v>3.1499999999999901</v>
      </c>
      <c r="R858" s="50">
        <v>2.8879441349036226</v>
      </c>
      <c r="S858" s="50">
        <v>3.1765173527685766</v>
      </c>
      <c r="T858" s="50">
        <v>2.8879441349036226</v>
      </c>
      <c r="U858" s="50">
        <v>3.1765173527685766</v>
      </c>
      <c r="V858" s="50">
        <v>0.96699999999999997</v>
      </c>
      <c r="W858" s="50">
        <v>0.96943075693561398</v>
      </c>
      <c r="X858" s="50">
        <v>1.0179800753353851</v>
      </c>
      <c r="Y858" s="50">
        <v>0.95886921309781981</v>
      </c>
      <c r="Z858" s="50">
        <v>1.01</v>
      </c>
      <c r="AA858" s="51">
        <v>0.98</v>
      </c>
      <c r="AB858" s="51">
        <v>1.02</v>
      </c>
      <c r="AC858" s="51">
        <v>1</v>
      </c>
      <c r="AD858" s="51">
        <v>1</v>
      </c>
      <c r="AE858" s="51">
        <v>1</v>
      </c>
      <c r="AF858" s="51">
        <v>1</v>
      </c>
      <c r="AG858" s="52">
        <v>1</v>
      </c>
      <c r="AH858" s="52">
        <v>1</v>
      </c>
      <c r="AI858" s="53">
        <v>765</v>
      </c>
      <c r="AJ858" s="53">
        <v>682</v>
      </c>
      <c r="AK858" s="51">
        <v>2.9338442819218642</v>
      </c>
      <c r="AL858" s="51">
        <v>2.9269592598691276</v>
      </c>
      <c r="AM858" s="51">
        <v>3.2662501860288673</v>
      </c>
      <c r="AN858" s="51">
        <v>3.2527902610398236</v>
      </c>
      <c r="AO858" s="51">
        <v>3.3349777351677865</v>
      </c>
      <c r="AP858" s="51">
        <v>3.3159734538370578</v>
      </c>
      <c r="AQ858" s="51">
        <v>3.2989126878891559</v>
      </c>
      <c r="AR858" s="67">
        <v>0</v>
      </c>
      <c r="AS858" s="96"/>
      <c r="AT858" s="54">
        <v>2.8302766396223213</v>
      </c>
      <c r="AU858" s="54">
        <v>3.290052188865709</v>
      </c>
      <c r="AV858" s="55">
        <v>2.8302766396223213</v>
      </c>
      <c r="AW858" s="55">
        <v>3.3037634246083991</v>
      </c>
      <c r="AX858" s="56">
        <v>-1.9723360377668531E-2</v>
      </c>
      <c r="AY858" s="56">
        <v>0.14005218886571891</v>
      </c>
      <c r="AZ858" s="56">
        <v>0.12032882848805038</v>
      </c>
      <c r="BA858" s="56">
        <v>-0.15977554924338744</v>
      </c>
      <c r="BB858" s="61">
        <v>135</v>
      </c>
      <c r="BC858" s="57">
        <v>-138</v>
      </c>
      <c r="BD858" s="57">
        <v>-111</v>
      </c>
      <c r="BE858" s="57">
        <v>114</v>
      </c>
      <c r="BF858" s="95">
        <v>0.42615127672130704</v>
      </c>
      <c r="BG858" s="58">
        <v>0.57960737227770132</v>
      </c>
      <c r="BH858" s="58">
        <v>0.5259519175959898</v>
      </c>
      <c r="BI858" s="58">
        <v>0.46642614713677688</v>
      </c>
      <c r="BJ858" s="57">
        <v>136</v>
      </c>
      <c r="BK858" s="57">
        <v>-139</v>
      </c>
      <c r="BL858" s="57">
        <v>-112</v>
      </c>
      <c r="BM858" s="57">
        <v>113</v>
      </c>
      <c r="BN858" s="58">
        <v>0.42434725954874303</v>
      </c>
      <c r="BO858" s="58">
        <v>0.582097963365519</v>
      </c>
      <c r="BP858" s="58">
        <v>0.52868634815195792</v>
      </c>
      <c r="BQ858" s="58">
        <v>0.46877695593707769</v>
      </c>
      <c r="BR858" s="36">
        <v>2.7</v>
      </c>
      <c r="BS858" s="36">
        <v>4.3</v>
      </c>
      <c r="BT858" s="36">
        <v>0.27722000000000002</v>
      </c>
      <c r="BU858" s="36">
        <v>0.29586000000000001</v>
      </c>
      <c r="BV858" s="36">
        <v>0.33307065339757702</v>
      </c>
      <c r="BW858" s="36">
        <v>0.40758</v>
      </c>
    </row>
    <row r="859" spans="1:75" s="36" customFormat="1" ht="16.75" customHeight="1" x14ac:dyDescent="0.2">
      <c r="A859" s="36" t="s">
        <v>1149</v>
      </c>
      <c r="B859" s="36">
        <v>2025020399</v>
      </c>
      <c r="C859" s="35">
        <v>45990</v>
      </c>
      <c r="D859" s="45" t="s">
        <v>9</v>
      </c>
      <c r="E859" s="36" t="s">
        <v>33</v>
      </c>
      <c r="F859" s="45">
        <v>0</v>
      </c>
      <c r="G859" s="45">
        <v>0</v>
      </c>
      <c r="H859" s="36" t="s">
        <v>51</v>
      </c>
      <c r="I859" s="36" t="s">
        <v>356</v>
      </c>
      <c r="J859" s="46" t="s">
        <v>169</v>
      </c>
      <c r="K859" s="47">
        <v>3</v>
      </c>
      <c r="L859" s="48">
        <v>0.15</v>
      </c>
      <c r="M859" s="49">
        <v>0.1</v>
      </c>
      <c r="N859" s="36">
        <v>3.1499999999999901</v>
      </c>
      <c r="O859" s="36">
        <v>2.8499999999999899</v>
      </c>
      <c r="P859" s="70">
        <v>3.1499999999999901</v>
      </c>
      <c r="Q859" s="36">
        <v>2.8499999999999899</v>
      </c>
      <c r="R859" s="50">
        <v>2.7152976076669106</v>
      </c>
      <c r="S859" s="50">
        <v>3.0675113996636685</v>
      </c>
      <c r="T859" s="50">
        <v>2.7152976076669106</v>
      </c>
      <c r="U859" s="50">
        <v>3.0675113996636685</v>
      </c>
      <c r="V859" s="50">
        <v>1.03</v>
      </c>
      <c r="W859" s="50">
        <v>1.0342925072321845</v>
      </c>
      <c r="X859" s="50">
        <v>1.0887500620096224</v>
      </c>
      <c r="Y859" s="50">
        <v>0.97794809397395477</v>
      </c>
      <c r="Z859" s="50">
        <v>1</v>
      </c>
      <c r="AA859" s="51">
        <v>0.99</v>
      </c>
      <c r="AB859" s="51">
        <v>1</v>
      </c>
      <c r="AC859" s="51">
        <v>1</v>
      </c>
      <c r="AD859" s="51">
        <v>1</v>
      </c>
      <c r="AE859" s="51">
        <v>1</v>
      </c>
      <c r="AF859" s="51">
        <v>1</v>
      </c>
      <c r="AG859" s="52">
        <v>1</v>
      </c>
      <c r="AH859" s="52">
        <v>1</v>
      </c>
      <c r="AI859" s="53">
        <v>757</v>
      </c>
      <c r="AJ859" s="53">
        <v>698</v>
      </c>
      <c r="AK859" s="51">
        <v>2.8766076392934594</v>
      </c>
      <c r="AL859" s="51">
        <v>2.8524111345494769</v>
      </c>
      <c r="AM859" s="51">
        <v>3.0539402260061554</v>
      </c>
      <c r="AN859" s="51">
        <v>3.0559759020547821</v>
      </c>
      <c r="AO859" s="51">
        <v>3.003333735919107</v>
      </c>
      <c r="AP859" s="51">
        <v>3.0129603854807909</v>
      </c>
      <c r="AQ859" s="51">
        <v>3.0539402260061554</v>
      </c>
      <c r="AR859" s="67">
        <v>0</v>
      </c>
      <c r="AS859" s="96"/>
      <c r="AT859" s="54">
        <v>3.290052188865709</v>
      </c>
      <c r="AU859" s="54">
        <v>2.8302766396223213</v>
      </c>
      <c r="AV859" s="55">
        <v>3.3037634246083991</v>
      </c>
      <c r="AW859" s="55">
        <v>2.8302766396223213</v>
      </c>
      <c r="AX859" s="56">
        <v>0.14005218886571891</v>
      </c>
      <c r="AY859" s="56">
        <v>-1.9723360377668531E-2</v>
      </c>
      <c r="AZ859" s="56">
        <v>0.12032882848805038</v>
      </c>
      <c r="BA859" s="56">
        <v>0.15977554924338744</v>
      </c>
      <c r="BB859" s="61">
        <v>-135</v>
      </c>
      <c r="BC859" s="57">
        <v>138</v>
      </c>
      <c r="BD859" s="57">
        <v>111</v>
      </c>
      <c r="BE859" s="57">
        <v>-114</v>
      </c>
      <c r="BF859" s="95">
        <v>0.57384872327869296</v>
      </c>
      <c r="BG859" s="58">
        <v>0.42039262772229868</v>
      </c>
      <c r="BH859" s="58">
        <v>0.4740480824040102</v>
      </c>
      <c r="BI859" s="58">
        <v>0.53357385286322312</v>
      </c>
      <c r="BJ859" s="57">
        <v>-136</v>
      </c>
      <c r="BK859" s="57">
        <v>139</v>
      </c>
      <c r="BL859" s="57">
        <v>112</v>
      </c>
      <c r="BM859" s="57">
        <v>-113</v>
      </c>
      <c r="BN859" s="58">
        <v>0.57565274045125703</v>
      </c>
      <c r="BO859" s="58">
        <v>0.41790203663448094</v>
      </c>
      <c r="BP859" s="58">
        <v>0.47131365184804208</v>
      </c>
      <c r="BQ859" s="58">
        <v>0.53122304406292231</v>
      </c>
      <c r="BR859" s="36">
        <v>2.7</v>
      </c>
      <c r="BS859" s="36">
        <v>4.3499999999999996</v>
      </c>
      <c r="BT859" s="36">
        <v>0.27000999999999997</v>
      </c>
      <c r="BU859" s="36">
        <v>0.28766000000000003</v>
      </c>
      <c r="BV859" s="36">
        <v>0.322828990191457</v>
      </c>
      <c r="BW859" s="36">
        <v>0.39660000000000001</v>
      </c>
    </row>
    <row r="860" spans="1:75" s="36" customFormat="1" ht="16.75" customHeight="1" x14ac:dyDescent="0.2">
      <c r="A860" s="36" t="s">
        <v>1150</v>
      </c>
      <c r="B860" s="36">
        <v>2025020398</v>
      </c>
      <c r="C860" s="35">
        <v>45990</v>
      </c>
      <c r="D860" s="45" t="s">
        <v>6</v>
      </c>
      <c r="E860" s="36" t="s">
        <v>15</v>
      </c>
      <c r="F860" s="45">
        <v>0</v>
      </c>
      <c r="G860" s="45">
        <v>0</v>
      </c>
      <c r="H860" s="36" t="s">
        <v>50</v>
      </c>
      <c r="I860" s="36" t="s">
        <v>358</v>
      </c>
      <c r="J860" s="46" t="s">
        <v>191</v>
      </c>
      <c r="K860" s="47">
        <v>3</v>
      </c>
      <c r="L860" s="48">
        <v>0.15</v>
      </c>
      <c r="M860" s="49">
        <v>0.1</v>
      </c>
      <c r="N860" s="36">
        <v>2.94999999999999</v>
      </c>
      <c r="O860" s="36">
        <v>2.7499999999999898</v>
      </c>
      <c r="P860" s="70">
        <v>2.94999999999999</v>
      </c>
      <c r="Q860" s="36">
        <v>2.7499999999999898</v>
      </c>
      <c r="R860" s="50">
        <v>2.9420583952240529</v>
      </c>
      <c r="S860" s="50">
        <v>2.9148092867714568</v>
      </c>
      <c r="T860" s="50">
        <v>2.9420583952240529</v>
      </c>
      <c r="U860" s="50">
        <v>2.9148092867714568</v>
      </c>
      <c r="V860" s="50">
        <v>0.96699999999999997</v>
      </c>
      <c r="W860" s="50">
        <v>0.96943075693561398</v>
      </c>
      <c r="X860" s="50">
        <v>1.0190321612524234</v>
      </c>
      <c r="Y860" s="50">
        <v>0.93079297116424187</v>
      </c>
      <c r="Z860" s="50">
        <v>0.98</v>
      </c>
      <c r="AA860" s="51">
        <v>1</v>
      </c>
      <c r="AB860" s="51">
        <v>1</v>
      </c>
      <c r="AC860" s="51">
        <v>1</v>
      </c>
      <c r="AD860" s="51">
        <v>1</v>
      </c>
      <c r="AE860" s="51">
        <v>1</v>
      </c>
      <c r="AF860" s="51">
        <v>1</v>
      </c>
      <c r="AG860" s="52">
        <v>1</v>
      </c>
      <c r="AH860" s="52">
        <v>1</v>
      </c>
      <c r="AI860" s="53">
        <v>780</v>
      </c>
      <c r="AJ860" s="53">
        <v>703</v>
      </c>
      <c r="AK860" s="51">
        <v>3.0046257038313602</v>
      </c>
      <c r="AL860" s="51">
        <v>2.9952406075402638</v>
      </c>
      <c r="AM860" s="51">
        <v>2.9245074080841835</v>
      </c>
      <c r="AN860" s="51">
        <v>2.9230526898872746</v>
      </c>
      <c r="AO860" s="51">
        <v>2.902979981646415</v>
      </c>
      <c r="AP860" s="51">
        <v>2.8960099495548572</v>
      </c>
      <c r="AQ860" s="51">
        <v>2.8660172599224998</v>
      </c>
      <c r="AR860" s="67">
        <v>-0.03</v>
      </c>
      <c r="AS860" s="96"/>
      <c r="AT860" s="54">
        <v>2.9751820446234758</v>
      </c>
      <c r="AU860" s="54">
        <v>2.7776987823944008</v>
      </c>
      <c r="AV860" s="55">
        <v>3.0051820446234756</v>
      </c>
      <c r="AW860" s="55">
        <v>2.7591497696713834</v>
      </c>
      <c r="AX860" s="56">
        <v>2.5182044623485833E-2</v>
      </c>
      <c r="AY860" s="56">
        <v>2.7698782394411037E-2</v>
      </c>
      <c r="AZ860" s="56">
        <v>5.288082701789687E-2</v>
      </c>
      <c r="BA860" s="56">
        <v>-2.5167377709252037E-3</v>
      </c>
      <c r="BB860" s="61">
        <v>-115</v>
      </c>
      <c r="BC860" s="57">
        <v>-109</v>
      </c>
      <c r="BD860" s="57">
        <v>117</v>
      </c>
      <c r="BE860" s="57">
        <v>145</v>
      </c>
      <c r="BF860" s="95">
        <v>0.53515381931517636</v>
      </c>
      <c r="BG860" s="58">
        <v>0.52140750256440616</v>
      </c>
      <c r="BH860" s="58">
        <v>0.45995195729512262</v>
      </c>
      <c r="BI860" s="58">
        <v>0.40761677537982299</v>
      </c>
      <c r="BJ860" s="57">
        <v>-118</v>
      </c>
      <c r="BK860" s="57">
        <v>-110</v>
      </c>
      <c r="BL860" s="57">
        <v>116</v>
      </c>
      <c r="BM860" s="57">
        <v>144</v>
      </c>
      <c r="BN860" s="58">
        <v>0.54218045511397961</v>
      </c>
      <c r="BO860" s="58">
        <v>0.52335813868470193</v>
      </c>
      <c r="BP860" s="58">
        <v>0.46254016028984624</v>
      </c>
      <c r="BQ860" s="58">
        <v>0.41019921019799177</v>
      </c>
      <c r="BR860" s="36">
        <v>2.7</v>
      </c>
      <c r="BS860" s="36">
        <v>4.4000000000000004</v>
      </c>
      <c r="BT860" s="36">
        <v>0.26490000000000002</v>
      </c>
      <c r="BU860" s="36">
        <v>0.28242</v>
      </c>
      <c r="BV860" s="36">
        <v>0.31665339896175498</v>
      </c>
      <c r="BW860" s="36">
        <v>0.39052999999999999</v>
      </c>
    </row>
    <row r="861" spans="1:75" s="36" customFormat="1" ht="16.75" customHeight="1" x14ac:dyDescent="0.2">
      <c r="A861" s="36" t="s">
        <v>1151</v>
      </c>
      <c r="B861" s="36">
        <v>2025020398</v>
      </c>
      <c r="C861" s="35">
        <v>45990</v>
      </c>
      <c r="D861" s="45" t="s">
        <v>9</v>
      </c>
      <c r="E861" s="36" t="s">
        <v>12</v>
      </c>
      <c r="F861" s="45">
        <v>0</v>
      </c>
      <c r="G861" s="45">
        <v>0</v>
      </c>
      <c r="H861" s="36" t="s">
        <v>51</v>
      </c>
      <c r="I861" s="36" t="s">
        <v>318</v>
      </c>
      <c r="J861" s="46" t="s">
        <v>233</v>
      </c>
      <c r="K861" s="47">
        <v>3</v>
      </c>
      <c r="L861" s="48">
        <v>0.15</v>
      </c>
      <c r="M861" s="49">
        <v>0.1</v>
      </c>
      <c r="N861" s="36">
        <v>2.7499999999999898</v>
      </c>
      <c r="O861" s="36">
        <v>2.94999999999999</v>
      </c>
      <c r="P861" s="70">
        <v>2.7499999999999898</v>
      </c>
      <c r="Q861" s="36">
        <v>2.94999999999999</v>
      </c>
      <c r="R861" s="50">
        <v>2.7831189508134404</v>
      </c>
      <c r="S861" s="50">
        <v>2.993436541389856</v>
      </c>
      <c r="T861" s="50">
        <v>2.7831189508134404</v>
      </c>
      <c r="U861" s="50">
        <v>2.993436541389856</v>
      </c>
      <c r="V861" s="50">
        <v>1.03</v>
      </c>
      <c r="W861" s="50">
        <v>1.0342925072321845</v>
      </c>
      <c r="X861" s="50">
        <v>0.9748358026947278</v>
      </c>
      <c r="Y861" s="50">
        <v>1.0015419012771201</v>
      </c>
      <c r="Z861" s="50">
        <v>1.0149999999999999</v>
      </c>
      <c r="AA861" s="51">
        <v>1</v>
      </c>
      <c r="AB861" s="51">
        <v>1</v>
      </c>
      <c r="AC861" s="51">
        <v>1</v>
      </c>
      <c r="AD861" s="51">
        <v>1</v>
      </c>
      <c r="AE861" s="51">
        <v>1</v>
      </c>
      <c r="AF861" s="51">
        <v>1</v>
      </c>
      <c r="AG861" s="52">
        <v>1</v>
      </c>
      <c r="AH861" s="52">
        <v>1</v>
      </c>
      <c r="AI861" s="53">
        <v>767</v>
      </c>
      <c r="AJ861" s="53">
        <v>602</v>
      </c>
      <c r="AK861" s="51">
        <v>2.7923789134927257</v>
      </c>
      <c r="AL861" s="51">
        <v>2.7909899190908329</v>
      </c>
      <c r="AM861" s="51">
        <v>3.0570964837572703</v>
      </c>
      <c r="AN861" s="51">
        <v>3.0475474924021584</v>
      </c>
      <c r="AO861" s="51">
        <v>3.0139763244569941</v>
      </c>
      <c r="AP861" s="51">
        <v>3.0176305892150506</v>
      </c>
      <c r="AQ861" s="51">
        <v>3.102952931013629</v>
      </c>
      <c r="AR861" s="67">
        <v>0.03</v>
      </c>
      <c r="AS861" s="96"/>
      <c r="AT861" s="54">
        <v>2.7776987823944008</v>
      </c>
      <c r="AU861" s="54">
        <v>2.9751820446234758</v>
      </c>
      <c r="AV861" s="55">
        <v>2.7591497696713834</v>
      </c>
      <c r="AW861" s="55">
        <v>3.0051820446234756</v>
      </c>
      <c r="AX861" s="56">
        <v>2.7698782394411037E-2</v>
      </c>
      <c r="AY861" s="56">
        <v>2.5182044623485833E-2</v>
      </c>
      <c r="AZ861" s="56">
        <v>5.288082701789687E-2</v>
      </c>
      <c r="BA861" s="56">
        <v>2.5167377709252037E-3</v>
      </c>
      <c r="BB861" s="61">
        <v>115</v>
      </c>
      <c r="BC861" s="57">
        <v>109</v>
      </c>
      <c r="BD861" s="57">
        <v>-117</v>
      </c>
      <c r="BE861" s="57">
        <v>-145</v>
      </c>
      <c r="BF861" s="95">
        <v>0.46484618068482364</v>
      </c>
      <c r="BG861" s="58">
        <v>0.47859249743559384</v>
      </c>
      <c r="BH861" s="58">
        <v>0.54004804270487738</v>
      </c>
      <c r="BI861" s="58">
        <v>0.59238322462017701</v>
      </c>
      <c r="BJ861" s="57">
        <v>118</v>
      </c>
      <c r="BK861" s="57">
        <v>110</v>
      </c>
      <c r="BL861" s="57">
        <v>-116</v>
      </c>
      <c r="BM861" s="57">
        <v>-144</v>
      </c>
      <c r="BN861" s="58">
        <v>0.45781954488602039</v>
      </c>
      <c r="BO861" s="58">
        <v>0.47664186131529812</v>
      </c>
      <c r="BP861" s="58">
        <v>0.53745983971015376</v>
      </c>
      <c r="BQ861" s="58">
        <v>0.58980078980200823</v>
      </c>
      <c r="BR861" s="36">
        <v>2.7</v>
      </c>
      <c r="BS861" s="36">
        <v>4.45</v>
      </c>
      <c r="BT861" s="36">
        <v>0.26014999999999999</v>
      </c>
      <c r="BU861" s="36">
        <v>0.27699000000000001</v>
      </c>
      <c r="BV861" s="36">
        <v>0.31034250949547898</v>
      </c>
      <c r="BW861" s="36">
        <v>0.38446000000000002</v>
      </c>
    </row>
    <row r="862" spans="1:75" s="36" customFormat="1" ht="16.75" customHeight="1" x14ac:dyDescent="0.2">
      <c r="A862" s="36" t="s">
        <v>1152</v>
      </c>
      <c r="B862" s="36">
        <v>2025020400</v>
      </c>
      <c r="C862" s="35">
        <v>45990</v>
      </c>
      <c r="D862" s="45" t="s">
        <v>6</v>
      </c>
      <c r="E862" s="36" t="s">
        <v>40</v>
      </c>
      <c r="F862" s="45">
        <v>0</v>
      </c>
      <c r="G862" s="45">
        <v>0</v>
      </c>
      <c r="H862" s="36" t="s">
        <v>50</v>
      </c>
      <c r="I862" s="36" t="s">
        <v>526</v>
      </c>
      <c r="J862" s="46" t="s">
        <v>182</v>
      </c>
      <c r="K862" s="47">
        <v>3</v>
      </c>
      <c r="L862" s="48">
        <v>0.15</v>
      </c>
      <c r="M862" s="49">
        <v>0.1</v>
      </c>
      <c r="N862" s="36">
        <v>2.2499999999999898</v>
      </c>
      <c r="O862" s="36">
        <v>3.9999999999999898</v>
      </c>
      <c r="P862" s="70">
        <v>2.2499999999999898</v>
      </c>
      <c r="Q862" s="36">
        <v>3.9999999999999898</v>
      </c>
      <c r="R862" s="50">
        <v>2.4028043351419721</v>
      </c>
      <c r="S862" s="50">
        <v>3.5899407639147052</v>
      </c>
      <c r="T862" s="50">
        <v>2.4028043351419721</v>
      </c>
      <c r="U862" s="50">
        <v>3.5899407639147052</v>
      </c>
      <c r="V862" s="50">
        <v>0.96699999999999997</v>
      </c>
      <c r="W862" s="50">
        <v>0.96943075693561398</v>
      </c>
      <c r="X862" s="50">
        <v>0.91082856865318407</v>
      </c>
      <c r="Y862" s="50">
        <v>1.066826914853358</v>
      </c>
      <c r="Z862" s="50">
        <v>1.02</v>
      </c>
      <c r="AA862" s="51">
        <v>0.98499999999999999</v>
      </c>
      <c r="AB862" s="51">
        <v>1</v>
      </c>
      <c r="AC862" s="51">
        <v>1</v>
      </c>
      <c r="AD862" s="51">
        <v>1</v>
      </c>
      <c r="AE862" s="51">
        <v>1</v>
      </c>
      <c r="AF862" s="51">
        <v>1</v>
      </c>
      <c r="AG862" s="52">
        <v>1</v>
      </c>
      <c r="AH862" s="52">
        <v>1</v>
      </c>
      <c r="AI862" s="53">
        <v>771</v>
      </c>
      <c r="AJ862" s="53">
        <v>637</v>
      </c>
      <c r="AK862" s="51">
        <v>2.6485057061062784</v>
      </c>
      <c r="AL862" s="51">
        <v>2.6116505004616326</v>
      </c>
      <c r="AM862" s="51">
        <v>3.4650102915650236</v>
      </c>
      <c r="AN862" s="51">
        <v>3.4837498624174756</v>
      </c>
      <c r="AO862" s="51">
        <v>3.5349985178068923</v>
      </c>
      <c r="AP862" s="51">
        <v>3.5540096770148084</v>
      </c>
      <c r="AQ862" s="51">
        <v>3.5343104973963242</v>
      </c>
      <c r="AR862" s="67">
        <v>-0.05</v>
      </c>
      <c r="AS862" s="96"/>
      <c r="AT862" s="54">
        <v>2.3867497738226531</v>
      </c>
      <c r="AU862" s="54">
        <v>3.894776366083359</v>
      </c>
      <c r="AV862" s="55">
        <v>2.4367497738226529</v>
      </c>
      <c r="AW862" s="55">
        <v>3.8607994052654413</v>
      </c>
      <c r="AX862" s="56">
        <v>0.13674977382266329</v>
      </c>
      <c r="AY862" s="56">
        <v>-0.10522363391663081</v>
      </c>
      <c r="AZ862" s="56">
        <v>3.152613990603248E-2</v>
      </c>
      <c r="BA862" s="56">
        <v>0.2419734077392941</v>
      </c>
      <c r="BB862" s="61">
        <v>257</v>
      </c>
      <c r="BC862" s="57">
        <v>-152</v>
      </c>
      <c r="BD862" s="57">
        <v>-123</v>
      </c>
      <c r="BE862" s="57">
        <v>106</v>
      </c>
      <c r="BF862" s="95">
        <v>0.28032002132304057</v>
      </c>
      <c r="BG862" s="58">
        <v>0.60373411468762839</v>
      </c>
      <c r="BH862" s="58">
        <v>0.55083155536482609</v>
      </c>
      <c r="BI862" s="58">
        <v>0.48596255739007155</v>
      </c>
      <c r="BJ862" s="57">
        <v>245</v>
      </c>
      <c r="BK862" s="57">
        <v>-155</v>
      </c>
      <c r="BL862" s="57">
        <v>-125</v>
      </c>
      <c r="BM862" s="57">
        <v>105</v>
      </c>
      <c r="BN862" s="58">
        <v>0.29001788947129969</v>
      </c>
      <c r="BO862" s="58">
        <v>0.60774156257081313</v>
      </c>
      <c r="BP862" s="58">
        <v>0.5548065088497478</v>
      </c>
      <c r="BQ862" s="58">
        <v>0.48883609169521558</v>
      </c>
      <c r="BR862" s="36">
        <v>2.7</v>
      </c>
      <c r="BS862" s="36">
        <v>4.5</v>
      </c>
      <c r="BT862" s="36">
        <v>0.25650000000000001</v>
      </c>
      <c r="BU862" s="36">
        <v>0.27427000000000001</v>
      </c>
      <c r="BV862" s="36">
        <v>0.30690986404073101</v>
      </c>
      <c r="BW862" s="36">
        <v>0.38062000000000001</v>
      </c>
    </row>
    <row r="863" spans="1:75" s="36" customFormat="1" ht="16.75" customHeight="1" x14ac:dyDescent="0.2">
      <c r="A863" s="36" t="s">
        <v>1153</v>
      </c>
      <c r="B863" s="36">
        <v>2025020400</v>
      </c>
      <c r="C863" s="35">
        <v>45990</v>
      </c>
      <c r="D863" s="45" t="s">
        <v>9</v>
      </c>
      <c r="E863" s="36" t="s">
        <v>25</v>
      </c>
      <c r="F863" s="45">
        <v>0</v>
      </c>
      <c r="G863" s="45">
        <v>0</v>
      </c>
      <c r="H863" s="36" t="s">
        <v>51</v>
      </c>
      <c r="I863" s="36" t="s">
        <v>617</v>
      </c>
      <c r="J863" s="46" t="s">
        <v>585</v>
      </c>
      <c r="K863" s="47">
        <v>3</v>
      </c>
      <c r="L863" s="48">
        <v>0.15</v>
      </c>
      <c r="M863" s="49">
        <v>0.1</v>
      </c>
      <c r="N863" s="36">
        <v>3.9999999999999898</v>
      </c>
      <c r="O863" s="36">
        <v>2.2499999999999898</v>
      </c>
      <c r="P863" s="70">
        <v>3.9999999999999898</v>
      </c>
      <c r="Q863" s="36">
        <v>2.2499999999999898</v>
      </c>
      <c r="R863" s="50">
        <v>3.2827149038546048</v>
      </c>
      <c r="S863" s="50">
        <v>2.5419121437911834</v>
      </c>
      <c r="T863" s="50">
        <v>3.2827149038546048</v>
      </c>
      <c r="U863" s="50">
        <v>2.5419121437911834</v>
      </c>
      <c r="V863" s="50">
        <v>1.03</v>
      </c>
      <c r="W863" s="50">
        <v>1.0342925072321845</v>
      </c>
      <c r="X863" s="50">
        <v>1.1550034305216745</v>
      </c>
      <c r="Y863" s="50">
        <v>0.88283523536875952</v>
      </c>
      <c r="Z863" s="50">
        <v>1.05</v>
      </c>
      <c r="AA863" s="51">
        <v>0.99</v>
      </c>
      <c r="AB863" s="51">
        <v>1.01</v>
      </c>
      <c r="AC863" s="51">
        <v>1</v>
      </c>
      <c r="AD863" s="51">
        <v>1</v>
      </c>
      <c r="AE863" s="51">
        <v>1</v>
      </c>
      <c r="AF863" s="51">
        <v>1</v>
      </c>
      <c r="AG863" s="52">
        <v>1</v>
      </c>
      <c r="AH863" s="52">
        <v>1</v>
      </c>
      <c r="AI863" s="53">
        <v>763</v>
      </c>
      <c r="AJ863" s="53">
        <v>554</v>
      </c>
      <c r="AK863" s="51">
        <v>3.2004807445600738</v>
      </c>
      <c r="AL863" s="51">
        <v>3.2128158684542534</v>
      </c>
      <c r="AM863" s="51">
        <v>2.7324857059595522</v>
      </c>
      <c r="AN863" s="51">
        <v>2.7038996716342965</v>
      </c>
      <c r="AO863" s="51">
        <v>2.9164985543240975</v>
      </c>
      <c r="AP863" s="51">
        <v>2.8793749338225942</v>
      </c>
      <c r="AQ863" s="51">
        <v>2.8691099912575297</v>
      </c>
      <c r="AR863" s="67">
        <v>0.05</v>
      </c>
      <c r="AS863" s="96"/>
      <c r="AT863" s="54">
        <v>3.894776366083359</v>
      </c>
      <c r="AU863" s="54">
        <v>2.3867497738226531</v>
      </c>
      <c r="AV863" s="55">
        <v>3.8607994052654413</v>
      </c>
      <c r="AW863" s="55">
        <v>2.4367497738226529</v>
      </c>
      <c r="AX863" s="56">
        <v>-0.10522363391663081</v>
      </c>
      <c r="AY863" s="56">
        <v>0.13674977382266329</v>
      </c>
      <c r="AZ863" s="56">
        <v>3.152613990603248E-2</v>
      </c>
      <c r="BA863" s="56">
        <v>-0.2419734077392941</v>
      </c>
      <c r="BB863" s="61">
        <v>-257</v>
      </c>
      <c r="BC863" s="57">
        <v>152</v>
      </c>
      <c r="BD863" s="57">
        <v>123</v>
      </c>
      <c r="BE863" s="57">
        <v>-106</v>
      </c>
      <c r="BF863" s="95">
        <v>0.71967997867695943</v>
      </c>
      <c r="BG863" s="58">
        <v>0.39626588531237161</v>
      </c>
      <c r="BH863" s="58">
        <v>0.44916844463517391</v>
      </c>
      <c r="BI863" s="58">
        <v>0.51403744260992845</v>
      </c>
      <c r="BJ863" s="57">
        <v>-245</v>
      </c>
      <c r="BK863" s="57">
        <v>155</v>
      </c>
      <c r="BL863" s="57">
        <v>125</v>
      </c>
      <c r="BM863" s="57">
        <v>-105</v>
      </c>
      <c r="BN863" s="58">
        <v>0.70998211052870031</v>
      </c>
      <c r="BO863" s="58">
        <v>0.39225843742918687</v>
      </c>
      <c r="BP863" s="58">
        <v>0.44519349115025214</v>
      </c>
      <c r="BQ863" s="58">
        <v>0.51116390830478442</v>
      </c>
      <c r="BR863" s="36">
        <v>2.7</v>
      </c>
      <c r="BS863" s="36">
        <v>4.55</v>
      </c>
      <c r="BT863" s="36">
        <v>0.25209999999999999</v>
      </c>
      <c r="BU863" s="36">
        <v>0.26622000000000001</v>
      </c>
      <c r="BV863" s="36">
        <v>0.29791853178155703</v>
      </c>
      <c r="BW863" s="36">
        <v>0.37262000000000001</v>
      </c>
    </row>
    <row r="864" spans="1:75" s="36" customFormat="1" ht="16.75" customHeight="1" x14ac:dyDescent="0.2">
      <c r="A864" s="36" t="s">
        <v>1154</v>
      </c>
      <c r="B864" s="36">
        <v>2025020401</v>
      </c>
      <c r="C864" s="35">
        <v>45990</v>
      </c>
      <c r="D864" s="45" t="s">
        <v>6</v>
      </c>
      <c r="E864" s="36" t="s">
        <v>23</v>
      </c>
      <c r="F864" s="45">
        <v>0</v>
      </c>
      <c r="G864" s="45">
        <v>0</v>
      </c>
      <c r="H864" s="36" t="s">
        <v>50</v>
      </c>
      <c r="I864" s="36" t="s">
        <v>421</v>
      </c>
      <c r="J864" s="46" t="s">
        <v>194</v>
      </c>
      <c r="K864" s="47">
        <v>3</v>
      </c>
      <c r="L864" s="48">
        <v>0.15</v>
      </c>
      <c r="M864" s="49">
        <v>0.1</v>
      </c>
      <c r="N864" s="36">
        <v>2.7499999999999898</v>
      </c>
      <c r="O864" s="36">
        <v>3.3999999999999901</v>
      </c>
      <c r="P864" s="70">
        <v>2.7499999999999898</v>
      </c>
      <c r="Q864" s="36">
        <v>3.3999999999999901</v>
      </c>
      <c r="R864" s="50">
        <v>2.8740064233619433</v>
      </c>
      <c r="S864" s="50">
        <v>3.2815615074838607</v>
      </c>
      <c r="T864" s="50">
        <v>2.8740064233619433</v>
      </c>
      <c r="U864" s="50">
        <v>3.2815615074838607</v>
      </c>
      <c r="V864" s="50">
        <v>0.96699999999999997</v>
      </c>
      <c r="W864" s="50">
        <v>0.96943075693561398</v>
      </c>
      <c r="X864" s="50">
        <v>0.93516985885498938</v>
      </c>
      <c r="Y864" s="50">
        <v>0.98238691773237496</v>
      </c>
      <c r="Z864" s="50">
        <v>1.03</v>
      </c>
      <c r="AA864" s="51">
        <v>0.99</v>
      </c>
      <c r="AB864" s="51">
        <v>1.01</v>
      </c>
      <c r="AC864" s="51">
        <v>1</v>
      </c>
      <c r="AD864" s="51">
        <v>1</v>
      </c>
      <c r="AE864" s="51">
        <v>1</v>
      </c>
      <c r="AF864" s="51">
        <v>1</v>
      </c>
      <c r="AG864" s="52">
        <v>1</v>
      </c>
      <c r="AH864" s="52">
        <v>1</v>
      </c>
      <c r="AI864" s="53">
        <v>770</v>
      </c>
      <c r="AJ864" s="53">
        <v>663</v>
      </c>
      <c r="AK864" s="51">
        <v>2.8604157488070565</v>
      </c>
      <c r="AL864" s="51">
        <v>2.8624543499902897</v>
      </c>
      <c r="AM864" s="51">
        <v>3.2456773552021634</v>
      </c>
      <c r="AN864" s="51">
        <v>3.251059978044418</v>
      </c>
      <c r="AO864" s="51">
        <v>3.2949743085179546</v>
      </c>
      <c r="AP864" s="51">
        <v>3.3077294151465173</v>
      </c>
      <c r="AQ864" s="51">
        <v>3.3430476758582284</v>
      </c>
      <c r="AR864" s="67">
        <v>0</v>
      </c>
      <c r="AS864" s="96"/>
      <c r="AT864" s="54">
        <v>2.7028316397191969</v>
      </c>
      <c r="AU864" s="54">
        <v>3.3823530220531888</v>
      </c>
      <c r="AV864" s="55">
        <v>2.7028316397191969</v>
      </c>
      <c r="AW864" s="55">
        <v>3.3964489199259695</v>
      </c>
      <c r="AX864" s="56">
        <v>-4.7168360280792854E-2</v>
      </c>
      <c r="AY864" s="56">
        <v>-1.7646977946801368E-2</v>
      </c>
      <c r="AZ864" s="56">
        <v>-6.4815338227594221E-2</v>
      </c>
      <c r="BA864" s="56">
        <v>-2.9521382333991486E-2</v>
      </c>
      <c r="BB864" s="61">
        <v>156</v>
      </c>
      <c r="BC864" s="57">
        <v>-136</v>
      </c>
      <c r="BD864" s="57">
        <v>-109</v>
      </c>
      <c r="BE864" s="57">
        <v>117</v>
      </c>
      <c r="BF864" s="95">
        <v>0.3905271576125246</v>
      </c>
      <c r="BG864" s="58">
        <v>0.57682195764837463</v>
      </c>
      <c r="BH864" s="58">
        <v>0.52151007937851979</v>
      </c>
      <c r="BI864" s="58">
        <v>0.46122387996080372</v>
      </c>
      <c r="BJ864" s="57">
        <v>157</v>
      </c>
      <c r="BK864" s="57">
        <v>-138</v>
      </c>
      <c r="BL864" s="57">
        <v>-110</v>
      </c>
      <c r="BM864" s="57">
        <v>116</v>
      </c>
      <c r="BN864" s="58">
        <v>0.38893346386189315</v>
      </c>
      <c r="BO864" s="58">
        <v>0.57941302231157121</v>
      </c>
      <c r="BP864" s="58">
        <v>0.52436479965826044</v>
      </c>
      <c r="BQ864" s="58">
        <v>0.46367767946060101</v>
      </c>
      <c r="BR864" s="36">
        <v>2.7</v>
      </c>
      <c r="BS864" s="36">
        <v>4.5999999999999996</v>
      </c>
      <c r="BT864" s="36">
        <v>0.24540000000000001</v>
      </c>
      <c r="BU864" s="36">
        <v>0.25778000000000001</v>
      </c>
      <c r="BV864" s="36">
        <v>0.28780367988567301</v>
      </c>
      <c r="BW864" s="36">
        <v>0.36209999999999998</v>
      </c>
    </row>
    <row r="865" spans="1:75" s="36" customFormat="1" ht="16.75" customHeight="1" x14ac:dyDescent="0.2">
      <c r="A865" s="36" t="s">
        <v>1155</v>
      </c>
      <c r="B865" s="36">
        <v>2025020401</v>
      </c>
      <c r="C865" s="35">
        <v>45990</v>
      </c>
      <c r="D865" s="45" t="s">
        <v>9</v>
      </c>
      <c r="E865" s="36" t="s">
        <v>28</v>
      </c>
      <c r="F865" s="45">
        <v>0</v>
      </c>
      <c r="G865" s="45">
        <v>0</v>
      </c>
      <c r="H865" s="36" t="s">
        <v>51</v>
      </c>
      <c r="I865" s="36" t="s">
        <v>488</v>
      </c>
      <c r="J865" s="46" t="s">
        <v>168</v>
      </c>
      <c r="K865" s="47">
        <v>3</v>
      </c>
      <c r="L865" s="48">
        <v>0.15</v>
      </c>
      <c r="M865" s="49">
        <v>0.1</v>
      </c>
      <c r="N865" s="36">
        <v>3.3999999999999901</v>
      </c>
      <c r="O865" s="36">
        <v>2.7499999999999898</v>
      </c>
      <c r="P865" s="70">
        <v>3.3999999999999901</v>
      </c>
      <c r="Q865" s="36">
        <v>2.7499999999999898</v>
      </c>
      <c r="R865" s="50">
        <v>2.9207396693243122</v>
      </c>
      <c r="S865" s="50">
        <v>2.8757856258002512</v>
      </c>
      <c r="T865" s="50">
        <v>2.9207396693243122</v>
      </c>
      <c r="U865" s="50">
        <v>2.8757856258002512</v>
      </c>
      <c r="V865" s="50">
        <v>1.03</v>
      </c>
      <c r="W865" s="50">
        <v>1.0342925072321845</v>
      </c>
      <c r="X865" s="50">
        <v>1.0818924517340545</v>
      </c>
      <c r="Y865" s="50">
        <v>0.95347191626901884</v>
      </c>
      <c r="Z865" s="50">
        <v>1.0449999999999999</v>
      </c>
      <c r="AA865" s="51">
        <v>0.99</v>
      </c>
      <c r="AB865" s="51">
        <v>1.01</v>
      </c>
      <c r="AC865" s="51">
        <v>1</v>
      </c>
      <c r="AD865" s="51">
        <v>1</v>
      </c>
      <c r="AE865" s="51">
        <v>1</v>
      </c>
      <c r="AF865" s="51">
        <v>1</v>
      </c>
      <c r="AG865" s="52">
        <v>1</v>
      </c>
      <c r="AH865" s="52">
        <v>1</v>
      </c>
      <c r="AI865" s="53">
        <v>760</v>
      </c>
      <c r="AJ865" s="53">
        <v>616</v>
      </c>
      <c r="AK865" s="51">
        <v>2.9471607531971249</v>
      </c>
      <c r="AL865" s="51">
        <v>2.9431975906162031</v>
      </c>
      <c r="AM865" s="51">
        <v>2.805509576564968</v>
      </c>
      <c r="AN865" s="51">
        <v>2.8160509839502605</v>
      </c>
      <c r="AO865" s="51">
        <v>2.8385274338166395</v>
      </c>
      <c r="AP865" s="51">
        <v>2.863527715588333</v>
      </c>
      <c r="AQ865" s="51">
        <v>2.9317575075103912</v>
      </c>
      <c r="AR865" s="67">
        <v>0</v>
      </c>
      <c r="AS865" s="96"/>
      <c r="AT865" s="54">
        <v>3.3823530220531888</v>
      </c>
      <c r="AU865" s="54">
        <v>2.7028316397191969</v>
      </c>
      <c r="AV865" s="55">
        <v>3.3964489199259695</v>
      </c>
      <c r="AW865" s="55">
        <v>2.7028316397191969</v>
      </c>
      <c r="AX865" s="56">
        <v>-1.7646977946801368E-2</v>
      </c>
      <c r="AY865" s="56">
        <v>-4.7168360280792854E-2</v>
      </c>
      <c r="AZ865" s="56">
        <v>-6.4815338227594221E-2</v>
      </c>
      <c r="BA865" s="56">
        <v>2.9521382333991486E-2</v>
      </c>
      <c r="BB865" s="61">
        <v>-156</v>
      </c>
      <c r="BC865" s="57">
        <v>136</v>
      </c>
      <c r="BD865" s="57">
        <v>109</v>
      </c>
      <c r="BE865" s="57">
        <v>-117</v>
      </c>
      <c r="BF865" s="95">
        <v>0.60947284238747534</v>
      </c>
      <c r="BG865" s="58">
        <v>0.42317804235162532</v>
      </c>
      <c r="BH865" s="58">
        <v>0.47848992062148021</v>
      </c>
      <c r="BI865" s="58">
        <v>0.53877612003919628</v>
      </c>
      <c r="BJ865" s="57">
        <v>-157</v>
      </c>
      <c r="BK865" s="57">
        <v>138</v>
      </c>
      <c r="BL865" s="57">
        <v>110</v>
      </c>
      <c r="BM865" s="57">
        <v>-116</v>
      </c>
      <c r="BN865" s="58">
        <v>0.61106653613810691</v>
      </c>
      <c r="BO865" s="58">
        <v>0.42058697768842879</v>
      </c>
      <c r="BP865" s="58">
        <v>0.47563520034173956</v>
      </c>
      <c r="BQ865" s="58">
        <v>0.53632232053939899</v>
      </c>
      <c r="BR865" s="36">
        <v>2.7</v>
      </c>
      <c r="BS865" s="36">
        <v>4.6500000000000004</v>
      </c>
      <c r="BT865" s="36">
        <v>0.24143000000000001</v>
      </c>
      <c r="BU865" s="36">
        <v>0.25324000000000002</v>
      </c>
      <c r="BV865" s="36">
        <v>0.28320919725334898</v>
      </c>
      <c r="BW865" s="36">
        <v>0.35905999999999999</v>
      </c>
    </row>
    <row r="866" spans="1:75" s="36" customFormat="1" ht="16.75" customHeight="1" x14ac:dyDescent="0.2">
      <c r="A866" s="36" t="s">
        <v>1156</v>
      </c>
      <c r="B866" s="36">
        <v>2025020402</v>
      </c>
      <c r="C866" s="35">
        <v>45991</v>
      </c>
      <c r="D866" s="45" t="s">
        <v>6</v>
      </c>
      <c r="E866" s="36" t="s">
        <v>49</v>
      </c>
      <c r="F866" s="45">
        <v>1</v>
      </c>
      <c r="G866" s="45">
        <v>1</v>
      </c>
      <c r="H866" s="36" t="s">
        <v>46</v>
      </c>
      <c r="I866" s="36" t="s">
        <v>350</v>
      </c>
      <c r="J866" s="46" t="s">
        <v>197</v>
      </c>
      <c r="K866" s="47">
        <v>3</v>
      </c>
      <c r="L866" s="48">
        <v>0.15</v>
      </c>
      <c r="M866" s="49">
        <v>0.1</v>
      </c>
      <c r="N866" s="36">
        <v>3.0999999999999899</v>
      </c>
      <c r="O866" s="36">
        <v>2.8499999999999899</v>
      </c>
      <c r="P866" s="70">
        <v>3.0999999999999899</v>
      </c>
      <c r="Q866" s="36">
        <v>2.8499999999999899</v>
      </c>
      <c r="R866" s="50">
        <v>3.065508979650625</v>
      </c>
      <c r="S866" s="50">
        <v>2.8608029634334691</v>
      </c>
      <c r="T866" s="50">
        <v>3.065508979650625</v>
      </c>
      <c r="U866" s="50">
        <v>2.8608029634334691</v>
      </c>
      <c r="V866" s="50">
        <v>0.95</v>
      </c>
      <c r="W866" s="50">
        <v>0.95302926576458757</v>
      </c>
      <c r="X866" s="50">
        <v>1.0561277688929958</v>
      </c>
      <c r="Y866" s="50">
        <v>0.98872741649589224</v>
      </c>
      <c r="Z866" s="50">
        <v>0.97499999999999998</v>
      </c>
      <c r="AA866" s="51">
        <v>0.99</v>
      </c>
      <c r="AB866" s="51">
        <v>1.01</v>
      </c>
      <c r="AC866" s="51">
        <v>1</v>
      </c>
      <c r="AD866" s="51">
        <v>1</v>
      </c>
      <c r="AE866" s="51">
        <v>1</v>
      </c>
      <c r="AF866" s="51">
        <v>1</v>
      </c>
      <c r="AG866" s="52">
        <v>1</v>
      </c>
      <c r="AH866" s="52">
        <v>1</v>
      </c>
      <c r="AI866" s="53">
        <v>773</v>
      </c>
      <c r="AJ866" s="53">
        <v>731</v>
      </c>
      <c r="AK866" s="51">
        <v>2.9998052055729061</v>
      </c>
      <c r="AL866" s="51">
        <v>3.009660771684564</v>
      </c>
      <c r="AM866" s="51">
        <v>2.9545423144323673</v>
      </c>
      <c r="AN866" s="51">
        <v>2.9404814117825326</v>
      </c>
      <c r="AO866" s="51">
        <v>2.8981356279743573</v>
      </c>
      <c r="AP866" s="51">
        <v>2.8818077171803482</v>
      </c>
      <c r="AQ866" s="51">
        <v>2.8806787565715579</v>
      </c>
      <c r="AR866" s="67">
        <v>0</v>
      </c>
      <c r="AS866" s="96"/>
      <c r="AT866" s="54">
        <v>2.9936754666930083</v>
      </c>
      <c r="AU866" s="54">
        <v>2.969547618074484</v>
      </c>
      <c r="AV866" s="55">
        <v>2.9936754666930083</v>
      </c>
      <c r="AW866" s="55">
        <v>2.9728192262099919</v>
      </c>
      <c r="AX866" s="56">
        <v>-0.10632453330698155</v>
      </c>
      <c r="AY866" s="56">
        <v>0.1195476180744941</v>
      </c>
      <c r="AZ866" s="56">
        <v>1.322308476751255E-2</v>
      </c>
      <c r="BA866" s="56">
        <v>-0.22587215138147565</v>
      </c>
      <c r="BB866" s="61">
        <v>-105</v>
      </c>
      <c r="BC866" s="57">
        <v>-126</v>
      </c>
      <c r="BD866" s="57">
        <v>-100</v>
      </c>
      <c r="BE866" s="57">
        <v>125</v>
      </c>
      <c r="BF866" s="95">
        <v>0.51139619575036144</v>
      </c>
      <c r="BG866" s="58">
        <v>0.5568864179822457</v>
      </c>
      <c r="BH866" s="58">
        <v>0.50037361811664072</v>
      </c>
      <c r="BI866" s="58">
        <v>0.44377365229955934</v>
      </c>
      <c r="BJ866" s="57">
        <v>-104</v>
      </c>
      <c r="BK866" s="57">
        <v>-126</v>
      </c>
      <c r="BL866" s="57">
        <v>-100</v>
      </c>
      <c r="BM866" s="57">
        <v>125</v>
      </c>
      <c r="BN866" s="58">
        <v>0.51075319994267776</v>
      </c>
      <c r="BO866" s="58">
        <v>0.55741561676947393</v>
      </c>
      <c r="BP866" s="58">
        <v>0.50098583159305399</v>
      </c>
      <c r="BQ866" s="58">
        <v>0.44433101274042286</v>
      </c>
      <c r="BR866" s="36">
        <v>2.7</v>
      </c>
      <c r="BS866" s="36">
        <v>4.7</v>
      </c>
      <c r="BT866" s="36">
        <v>0.23749999999999999</v>
      </c>
      <c r="BU866" s="36">
        <v>0.24540999999999999</v>
      </c>
      <c r="BV866" s="36">
        <v>0.27435745508613801</v>
      </c>
      <c r="BW866" s="36">
        <v>0.35092000000000001</v>
      </c>
    </row>
    <row r="867" spans="1:75" s="36" customFormat="1" ht="16.75" customHeight="1" x14ac:dyDescent="0.2">
      <c r="A867" s="36" t="s">
        <v>1157</v>
      </c>
      <c r="B867" s="36">
        <v>2025020402</v>
      </c>
      <c r="C867" s="35">
        <v>45991</v>
      </c>
      <c r="D867" s="45" t="s">
        <v>9</v>
      </c>
      <c r="E867" s="36" t="s">
        <v>37</v>
      </c>
      <c r="F867" s="45">
        <v>1</v>
      </c>
      <c r="G867" s="45">
        <v>1</v>
      </c>
      <c r="H867" s="36" t="s">
        <v>47</v>
      </c>
      <c r="I867" s="36" t="s">
        <v>352</v>
      </c>
      <c r="J867" s="46" t="s">
        <v>175</v>
      </c>
      <c r="K867" s="47">
        <v>3</v>
      </c>
      <c r="L867" s="48">
        <v>0.15</v>
      </c>
      <c r="M867" s="49">
        <v>0.1</v>
      </c>
      <c r="N867" s="36">
        <v>2.8499999999999899</v>
      </c>
      <c r="O867" s="36">
        <v>3.0999999999999899</v>
      </c>
      <c r="P867" s="70">
        <v>2.8499999999999899</v>
      </c>
      <c r="Q867" s="36">
        <v>3.0999999999999899</v>
      </c>
      <c r="R867" s="50">
        <v>2.8009826653637449</v>
      </c>
      <c r="S867" s="50">
        <v>3.3358939200542497</v>
      </c>
      <c r="T867" s="50">
        <v>2.8009826653637449</v>
      </c>
      <c r="U867" s="50">
        <v>3.3358939200542497</v>
      </c>
      <c r="V867" s="50">
        <v>1.048</v>
      </c>
      <c r="W867" s="50">
        <v>1.0491546019013618</v>
      </c>
      <c r="X867" s="50">
        <v>0.98484743814412246</v>
      </c>
      <c r="Y867" s="50">
        <v>0.99993506852430203</v>
      </c>
      <c r="Z867" s="50">
        <v>0.98499999999999999</v>
      </c>
      <c r="AA867" s="51">
        <v>0.98499999999999999</v>
      </c>
      <c r="AB867" s="51">
        <v>1.02</v>
      </c>
      <c r="AC867" s="51">
        <v>1</v>
      </c>
      <c r="AD867" s="51">
        <v>1</v>
      </c>
      <c r="AE867" s="51">
        <v>1</v>
      </c>
      <c r="AF867" s="51">
        <v>1</v>
      </c>
      <c r="AG867" s="52">
        <v>1</v>
      </c>
      <c r="AH867" s="52">
        <v>1</v>
      </c>
      <c r="AI867" s="53">
        <v>769</v>
      </c>
      <c r="AJ867" s="53">
        <v>681</v>
      </c>
      <c r="AK867" s="51">
        <v>2.9661822494876766</v>
      </c>
      <c r="AL867" s="51">
        <v>2.9414023118690871</v>
      </c>
      <c r="AM867" s="51">
        <v>3.1683833066789875</v>
      </c>
      <c r="AN867" s="51">
        <v>3.193509898685277</v>
      </c>
      <c r="AO867" s="51">
        <v>3.1007926733356888</v>
      </c>
      <c r="AP867" s="51">
        <v>3.1285520990233509</v>
      </c>
      <c r="AQ867" s="51">
        <v>3.1208575570788026</v>
      </c>
      <c r="AR867" s="67">
        <v>0</v>
      </c>
      <c r="AS867" s="96"/>
      <c r="AT867" s="54">
        <v>2.969547618074484</v>
      </c>
      <c r="AU867" s="54">
        <v>2.9936754666930083</v>
      </c>
      <c r="AV867" s="55">
        <v>2.9728192262099919</v>
      </c>
      <c r="AW867" s="55">
        <v>2.9936754666930083</v>
      </c>
      <c r="AX867" s="56">
        <v>0.1195476180744941</v>
      </c>
      <c r="AY867" s="56">
        <v>-0.10632453330698155</v>
      </c>
      <c r="AZ867" s="56">
        <v>1.322308476751255E-2</v>
      </c>
      <c r="BA867" s="56">
        <v>0.22587215138147565</v>
      </c>
      <c r="BB867" s="61">
        <v>105</v>
      </c>
      <c r="BC867" s="57">
        <v>126</v>
      </c>
      <c r="BD867" s="57">
        <v>100</v>
      </c>
      <c r="BE867" s="57">
        <v>-125</v>
      </c>
      <c r="BF867" s="95">
        <v>0.48860380424963856</v>
      </c>
      <c r="BG867" s="58">
        <v>0.44311358201775425</v>
      </c>
      <c r="BH867" s="58">
        <v>0.49962638188335934</v>
      </c>
      <c r="BI867" s="58">
        <v>0.55622634770044066</v>
      </c>
      <c r="BJ867" s="57">
        <v>104</v>
      </c>
      <c r="BK867" s="57">
        <v>126</v>
      </c>
      <c r="BL867" s="57">
        <v>100</v>
      </c>
      <c r="BM867" s="57">
        <v>-125</v>
      </c>
      <c r="BN867" s="58">
        <v>0.48924680005732224</v>
      </c>
      <c r="BO867" s="58">
        <v>0.44258438323052607</v>
      </c>
      <c r="BP867" s="58">
        <v>0.49901416840694596</v>
      </c>
      <c r="BQ867" s="58">
        <v>0.55566898725957714</v>
      </c>
      <c r="BR867" s="36">
        <v>2.7</v>
      </c>
      <c r="BS867" s="36">
        <v>4.75</v>
      </c>
      <c r="BT867" s="36">
        <v>0.23246</v>
      </c>
      <c r="BU867" s="36">
        <v>0.24104999999999999</v>
      </c>
      <c r="BV867" s="36">
        <v>0.26885498226594301</v>
      </c>
      <c r="BW867" s="36">
        <v>0.34447</v>
      </c>
    </row>
    <row r="868" spans="1:75" s="36" customFormat="1" ht="16.75" customHeight="1" x14ac:dyDescent="0.2">
      <c r="A868" s="36" t="s">
        <v>1158</v>
      </c>
      <c r="B868" s="36">
        <v>2025020403</v>
      </c>
      <c r="C868" s="35">
        <v>45991</v>
      </c>
      <c r="D868" s="45" t="s">
        <v>6</v>
      </c>
      <c r="E868" s="36" t="s">
        <v>48</v>
      </c>
      <c r="F868" s="45">
        <v>1</v>
      </c>
      <c r="G868" s="45">
        <v>1</v>
      </c>
      <c r="H868" s="36" t="s">
        <v>46</v>
      </c>
      <c r="I868" s="36" t="s">
        <v>366</v>
      </c>
      <c r="J868" s="46" t="s">
        <v>147</v>
      </c>
      <c r="K868" s="47">
        <v>3</v>
      </c>
      <c r="L868" s="48">
        <v>0.15</v>
      </c>
      <c r="M868" s="49">
        <v>0.1</v>
      </c>
      <c r="N868" s="36">
        <v>3.2499999999999898</v>
      </c>
      <c r="O868" s="36">
        <v>3.19999999999999</v>
      </c>
      <c r="P868" s="70">
        <v>3.2499999999999898</v>
      </c>
      <c r="Q868" s="36">
        <v>3.19999999999999</v>
      </c>
      <c r="R868" s="50">
        <v>3.1152634809630628</v>
      </c>
      <c r="S868" s="50">
        <v>3.3214665592123369</v>
      </c>
      <c r="T868" s="50">
        <v>3.1152634809630628</v>
      </c>
      <c r="U868" s="50">
        <v>3.3214665592123369</v>
      </c>
      <c r="V868" s="50">
        <v>0.95</v>
      </c>
      <c r="W868" s="50">
        <v>0.95302926576458757</v>
      </c>
      <c r="X868" s="50">
        <v>1.1346059191180045</v>
      </c>
      <c r="Y868" s="50">
        <v>0.88685507009726905</v>
      </c>
      <c r="Z868" s="50">
        <v>1.0406504351618509</v>
      </c>
      <c r="AA868" s="51">
        <v>0.98499999999999999</v>
      </c>
      <c r="AB868" s="51">
        <v>1.01</v>
      </c>
      <c r="AC868" s="51">
        <v>1</v>
      </c>
      <c r="AD868" s="51">
        <v>1</v>
      </c>
      <c r="AE868" s="51">
        <v>1</v>
      </c>
      <c r="AF868" s="51">
        <v>1</v>
      </c>
      <c r="AG868" s="52">
        <v>1</v>
      </c>
      <c r="AH868" s="52">
        <v>1</v>
      </c>
      <c r="AI868" s="53">
        <v>761</v>
      </c>
      <c r="AJ868" s="53">
        <v>719</v>
      </c>
      <c r="AK868" s="51">
        <v>3.0996585288026166</v>
      </c>
      <c r="AL868" s="51">
        <v>3.1019992716266835</v>
      </c>
      <c r="AM868" s="51">
        <v>3.2693950407047576</v>
      </c>
      <c r="AN868" s="51">
        <v>3.2772057684808944</v>
      </c>
      <c r="AO868" s="51">
        <v>3.4038389993917475</v>
      </c>
      <c r="AP868" s="51">
        <v>3.4117359925159634</v>
      </c>
      <c r="AQ868" s="51">
        <v>3.4022973718254033</v>
      </c>
      <c r="AR868" s="67">
        <v>0.05</v>
      </c>
      <c r="AS868" s="96"/>
      <c r="AT868" s="54">
        <v>3.2250899131155184</v>
      </c>
      <c r="AU868" s="54">
        <v>3.1278299957744933</v>
      </c>
      <c r="AV868" s="55">
        <v>3.1750899131155186</v>
      </c>
      <c r="AW868" s="55">
        <v>3.1813310726402624</v>
      </c>
      <c r="AX868" s="56">
        <v>-2.4910086884471383E-2</v>
      </c>
      <c r="AY868" s="56">
        <v>-7.2170004225496687E-2</v>
      </c>
      <c r="AZ868" s="56">
        <v>-9.708009110996807E-2</v>
      </c>
      <c r="BA868" s="56">
        <v>4.7259917341025304E-2</v>
      </c>
      <c r="BB868" s="61">
        <v>-108</v>
      </c>
      <c r="BC868" s="57">
        <v>-161</v>
      </c>
      <c r="BD868" s="57">
        <v>-132</v>
      </c>
      <c r="BE868" s="57">
        <v>-102</v>
      </c>
      <c r="BF868" s="95">
        <v>0.51913719391067725</v>
      </c>
      <c r="BG868" s="58">
        <v>0.61648192914463196</v>
      </c>
      <c r="BH868" s="58">
        <v>0.56876362298246164</v>
      </c>
      <c r="BI868" s="58">
        <v>0.50582731972486761</v>
      </c>
      <c r="BJ868" s="57">
        <v>103</v>
      </c>
      <c r="BK868" s="57">
        <v>-162</v>
      </c>
      <c r="BL868" s="57">
        <v>-133</v>
      </c>
      <c r="BM868" s="57">
        <v>-103</v>
      </c>
      <c r="BN868" s="58">
        <v>0.4922657505618146</v>
      </c>
      <c r="BO868" s="58">
        <v>0.61776299874100371</v>
      </c>
      <c r="BP868" s="58">
        <v>0.56992023846098072</v>
      </c>
      <c r="BQ868" s="58">
        <v>0.50651963707585845</v>
      </c>
      <c r="BR868" s="36">
        <v>2.7</v>
      </c>
      <c r="BS868" s="36">
        <v>4.8</v>
      </c>
      <c r="BT868" s="36">
        <v>0.22833000000000001</v>
      </c>
      <c r="BU868" s="36">
        <v>0.23718</v>
      </c>
      <c r="BV868" s="36">
        <v>0.26418204702658699</v>
      </c>
      <c r="BW868" s="36">
        <v>0.33939000000000002</v>
      </c>
    </row>
    <row r="869" spans="1:75" s="36" customFormat="1" ht="16.75" customHeight="1" x14ac:dyDescent="0.2">
      <c r="A869" s="36" t="s">
        <v>1159</v>
      </c>
      <c r="B869" s="36">
        <v>2025020403</v>
      </c>
      <c r="C869" s="35">
        <v>45991</v>
      </c>
      <c r="D869" s="45" t="s">
        <v>9</v>
      </c>
      <c r="E869" s="36" t="s">
        <v>14</v>
      </c>
      <c r="F869" s="45">
        <v>1</v>
      </c>
      <c r="G869" s="45">
        <v>1</v>
      </c>
      <c r="H869" s="36" t="s">
        <v>47</v>
      </c>
      <c r="I869" s="36" t="s">
        <v>328</v>
      </c>
      <c r="J869" s="46" t="s">
        <v>155</v>
      </c>
      <c r="K869" s="47">
        <v>3</v>
      </c>
      <c r="L869" s="48">
        <v>0.15</v>
      </c>
      <c r="M869" s="49">
        <v>0.1</v>
      </c>
      <c r="N869" s="36">
        <v>3.19999999999999</v>
      </c>
      <c r="O869" s="36">
        <v>3.2499999999999898</v>
      </c>
      <c r="P869" s="70">
        <v>3.19999999999999</v>
      </c>
      <c r="Q869" s="36">
        <v>3.2499999999999898</v>
      </c>
      <c r="R869" s="50">
        <v>2.6627972493722902</v>
      </c>
      <c r="S869" s="50">
        <v>3.4904149661537356</v>
      </c>
      <c r="T869" s="50">
        <v>2.6627972493722902</v>
      </c>
      <c r="U869" s="50">
        <v>3.4904149661537356</v>
      </c>
      <c r="V869" s="50">
        <v>1.048</v>
      </c>
      <c r="W869" s="50">
        <v>1.0491546019013618</v>
      </c>
      <c r="X869" s="50">
        <v>1.0897983469015859</v>
      </c>
      <c r="Y869" s="50">
        <v>1.0332195096008723</v>
      </c>
      <c r="Z869" s="50">
        <v>0.96</v>
      </c>
      <c r="AA869" s="51">
        <v>0.995</v>
      </c>
      <c r="AB869" s="51">
        <v>1.0049999999999999</v>
      </c>
      <c r="AC869" s="51">
        <v>1</v>
      </c>
      <c r="AD869" s="51">
        <v>1</v>
      </c>
      <c r="AE869" s="51">
        <v>1</v>
      </c>
      <c r="AF869" s="51">
        <v>1</v>
      </c>
      <c r="AG869" s="52">
        <v>1</v>
      </c>
      <c r="AH869" s="52">
        <v>1</v>
      </c>
      <c r="AI869" s="53">
        <v>779</v>
      </c>
      <c r="AJ869" s="53">
        <v>699</v>
      </c>
      <c r="AK869" s="51">
        <v>2.6605652102918071</v>
      </c>
      <c r="AL869" s="51">
        <v>2.6609000161538794</v>
      </c>
      <c r="AM869" s="51">
        <v>3.4038177573540134</v>
      </c>
      <c r="AN869" s="51">
        <v>3.4168073386739719</v>
      </c>
      <c r="AO869" s="51">
        <v>3.3651233501947129</v>
      </c>
      <c r="AP869" s="51">
        <v>3.3629746027916436</v>
      </c>
      <c r="AQ869" s="51">
        <v>3.2676650470598525</v>
      </c>
      <c r="AR869" s="67">
        <v>-0.05</v>
      </c>
      <c r="AS869" s="96"/>
      <c r="AT869" s="54">
        <v>3.1278299957744933</v>
      </c>
      <c r="AU869" s="54">
        <v>3.2250899131155184</v>
      </c>
      <c r="AV869" s="55">
        <v>3.1813310726402624</v>
      </c>
      <c r="AW869" s="55">
        <v>3.1750899131155186</v>
      </c>
      <c r="AX869" s="56">
        <v>-7.2170004225496687E-2</v>
      </c>
      <c r="AY869" s="56">
        <v>-2.4910086884471383E-2</v>
      </c>
      <c r="AZ869" s="56">
        <v>-9.708009110996807E-2</v>
      </c>
      <c r="BA869" s="56">
        <v>-4.7259917341025304E-2</v>
      </c>
      <c r="BB869" s="61">
        <v>108</v>
      </c>
      <c r="BC869" s="57">
        <v>161</v>
      </c>
      <c r="BD869" s="57">
        <v>132</v>
      </c>
      <c r="BE869" s="57">
        <v>102</v>
      </c>
      <c r="BF869" s="95">
        <v>0.48086280608932275</v>
      </c>
      <c r="BG869" s="58">
        <v>0.3835180708553681</v>
      </c>
      <c r="BH869" s="58">
        <v>0.43123637701753836</v>
      </c>
      <c r="BI869" s="58">
        <v>0.49417268027513239</v>
      </c>
      <c r="BJ869" s="57">
        <v>-103</v>
      </c>
      <c r="BK869" s="57">
        <v>162</v>
      </c>
      <c r="BL869" s="57">
        <v>133</v>
      </c>
      <c r="BM869" s="57">
        <v>103</v>
      </c>
      <c r="BN869" s="58">
        <v>0.50773424943818535</v>
      </c>
      <c r="BO869" s="58">
        <v>0.38223700125899629</v>
      </c>
      <c r="BP869" s="58">
        <v>0.43007976153901928</v>
      </c>
      <c r="BQ869" s="58">
        <v>0.49348036292414149</v>
      </c>
      <c r="BR869" s="36">
        <v>2.7</v>
      </c>
      <c r="BS869" s="36">
        <v>4.8499999999999996</v>
      </c>
      <c r="BT869" s="36">
        <v>0.22006000000000001</v>
      </c>
      <c r="BU869" s="36">
        <v>0.23099</v>
      </c>
      <c r="BV869" s="36">
        <v>0.256869613566861</v>
      </c>
      <c r="BW869" s="36">
        <v>0.33173999999999998</v>
      </c>
    </row>
    <row r="870" spans="1:75" s="36" customFormat="1" ht="16.75" customHeight="1" x14ac:dyDescent="0.2">
      <c r="A870" s="36" t="s">
        <v>1160</v>
      </c>
      <c r="B870" s="36">
        <v>2025020404</v>
      </c>
      <c r="C870" s="35">
        <v>45991</v>
      </c>
      <c r="D870" s="45" t="s">
        <v>6</v>
      </c>
      <c r="E870" s="36" t="s">
        <v>22</v>
      </c>
      <c r="F870" s="45">
        <v>1</v>
      </c>
      <c r="G870" s="45">
        <v>1</v>
      </c>
      <c r="H870" s="36" t="s">
        <v>46</v>
      </c>
      <c r="I870" s="36" t="s">
        <v>320</v>
      </c>
      <c r="J870" s="46" t="s">
        <v>152</v>
      </c>
      <c r="K870" s="47">
        <v>3</v>
      </c>
      <c r="L870" s="48">
        <v>0.15</v>
      </c>
      <c r="M870" s="49">
        <v>0.1</v>
      </c>
      <c r="N870" s="36">
        <v>2.3499999999999899</v>
      </c>
      <c r="O870" s="36">
        <v>3.69999999999999</v>
      </c>
      <c r="P870" s="70">
        <v>2.3499999999999899</v>
      </c>
      <c r="Q870" s="36">
        <v>3.69999999999999</v>
      </c>
      <c r="R870" s="50">
        <v>2.6297067274187191</v>
      </c>
      <c r="S870" s="50">
        <v>3.2232090233838844</v>
      </c>
      <c r="T870" s="50">
        <v>2.6297067274187191</v>
      </c>
      <c r="U870" s="50">
        <v>3.2232090233838844</v>
      </c>
      <c r="V870" s="50">
        <v>0.95</v>
      </c>
      <c r="W870" s="50">
        <v>0.95302926576458757</v>
      </c>
      <c r="X870" s="50">
        <v>0.91929338675895778</v>
      </c>
      <c r="Y870" s="50">
        <v>1.1277491116601306</v>
      </c>
      <c r="Z870" s="50">
        <v>0.98</v>
      </c>
      <c r="AA870" s="51">
        <v>0.99</v>
      </c>
      <c r="AB870" s="51">
        <v>1</v>
      </c>
      <c r="AC870" s="51">
        <v>1</v>
      </c>
      <c r="AD870" s="51">
        <v>1</v>
      </c>
      <c r="AE870" s="51">
        <v>1</v>
      </c>
      <c r="AF870" s="51">
        <v>1</v>
      </c>
      <c r="AG870" s="52">
        <v>1</v>
      </c>
      <c r="AH870" s="52">
        <v>1</v>
      </c>
      <c r="AI870" s="53">
        <v>758</v>
      </c>
      <c r="AJ870" s="53">
        <v>684</v>
      </c>
      <c r="AK870" s="51">
        <v>2.7084401427056877</v>
      </c>
      <c r="AL870" s="51">
        <v>2.6966301304126423</v>
      </c>
      <c r="AM870" s="51">
        <v>3.131098261125707</v>
      </c>
      <c r="AN870" s="51">
        <v>3.1449148754644334</v>
      </c>
      <c r="AO870" s="51">
        <v>3.0911304637027643</v>
      </c>
      <c r="AP870" s="51">
        <v>3.1012726205847807</v>
      </c>
      <c r="AQ870" s="51">
        <v>3.0684762959031926</v>
      </c>
      <c r="AR870" s="67">
        <v>0</v>
      </c>
      <c r="AS870" s="96"/>
      <c r="AT870" s="54">
        <v>2.3885390698899345</v>
      </c>
      <c r="AU870" s="54">
        <v>3.5903083044153932</v>
      </c>
      <c r="AV870" s="55">
        <v>2.3885390698899345</v>
      </c>
      <c r="AW870" s="55">
        <v>3.5942638166241268</v>
      </c>
      <c r="AX870" s="56">
        <v>3.8539069889944599E-2</v>
      </c>
      <c r="AY870" s="56">
        <v>-0.10969169558459679</v>
      </c>
      <c r="AZ870" s="56">
        <v>-7.1152625694652194E-2</v>
      </c>
      <c r="BA870" s="56">
        <v>0.14823076547454139</v>
      </c>
      <c r="BB870" s="61">
        <v>217</v>
      </c>
      <c r="BC870" s="57">
        <v>-126</v>
      </c>
      <c r="BD870" s="57">
        <v>101</v>
      </c>
      <c r="BE870" s="57">
        <v>129</v>
      </c>
      <c r="BF870" s="95">
        <v>0.31590598015636179</v>
      </c>
      <c r="BG870" s="58">
        <v>0.5567694757757663</v>
      </c>
      <c r="BH870" s="58">
        <v>0.49646674518846989</v>
      </c>
      <c r="BI870" s="58">
        <v>0.43700886336187994</v>
      </c>
      <c r="BJ870" s="57">
        <v>217</v>
      </c>
      <c r="BK870" s="57">
        <v>-126</v>
      </c>
      <c r="BL870" s="57">
        <v>101</v>
      </c>
      <c r="BM870" s="57">
        <v>129</v>
      </c>
      <c r="BN870" s="58">
        <v>0.31558006601185684</v>
      </c>
      <c r="BO870" s="58">
        <v>0.5574589963592822</v>
      </c>
      <c r="BP870" s="58">
        <v>0.49713992779269067</v>
      </c>
      <c r="BQ870" s="58">
        <v>0.43750805508908186</v>
      </c>
      <c r="BR870" s="36">
        <v>2.7</v>
      </c>
      <c r="BS870" s="36">
        <v>4.9000000000000004</v>
      </c>
      <c r="BT870" s="36">
        <v>0.21959999999999999</v>
      </c>
      <c r="BU870" s="36">
        <v>0.22958000000000001</v>
      </c>
      <c r="BV870" s="36">
        <v>0.25498689413123599</v>
      </c>
      <c r="BW870" s="36">
        <v>0.32922000000000001</v>
      </c>
    </row>
    <row r="871" spans="1:75" s="36" customFormat="1" ht="16.75" customHeight="1" x14ac:dyDescent="0.2">
      <c r="A871" s="36" t="s">
        <v>1161</v>
      </c>
      <c r="B871" s="36">
        <v>2025020404</v>
      </c>
      <c r="C871" s="35">
        <v>45991</v>
      </c>
      <c r="D871" s="45" t="s">
        <v>9</v>
      </c>
      <c r="E871" s="36" t="s">
        <v>42</v>
      </c>
      <c r="F871" s="45">
        <v>1</v>
      </c>
      <c r="G871" s="45">
        <v>1</v>
      </c>
      <c r="H871" s="36" t="s">
        <v>47</v>
      </c>
      <c r="I871" s="36" t="s">
        <v>444</v>
      </c>
      <c r="J871" s="46" t="s">
        <v>396</v>
      </c>
      <c r="K871" s="47">
        <v>3</v>
      </c>
      <c r="L871" s="48">
        <v>0.15</v>
      </c>
      <c r="M871" s="49">
        <v>0.1</v>
      </c>
      <c r="N871" s="36">
        <v>3.69999999999999</v>
      </c>
      <c r="O871" s="36">
        <v>2.3499999999999899</v>
      </c>
      <c r="P871" s="70">
        <v>3.69999999999999</v>
      </c>
      <c r="Q871" s="36">
        <v>2.3499999999999899</v>
      </c>
      <c r="R871" s="50">
        <v>3.4479480695640694</v>
      </c>
      <c r="S871" s="50">
        <v>2.7588522541902814</v>
      </c>
      <c r="T871" s="50">
        <v>3.4479480695640694</v>
      </c>
      <c r="U871" s="50">
        <v>2.7588522541902814</v>
      </c>
      <c r="V871" s="50">
        <v>1.048</v>
      </c>
      <c r="W871" s="50">
        <v>1.0491546019013618</v>
      </c>
      <c r="X871" s="50">
        <v>1.0436994203752357</v>
      </c>
      <c r="Y871" s="50">
        <v>0.90281338090189589</v>
      </c>
      <c r="Z871" s="50">
        <v>1</v>
      </c>
      <c r="AA871" s="51">
        <v>0.99</v>
      </c>
      <c r="AB871" s="51">
        <v>1.02</v>
      </c>
      <c r="AC871" s="51">
        <v>1</v>
      </c>
      <c r="AD871" s="51">
        <v>1</v>
      </c>
      <c r="AE871" s="51">
        <v>1</v>
      </c>
      <c r="AF871" s="51">
        <v>1</v>
      </c>
      <c r="AG871" s="52">
        <v>1</v>
      </c>
      <c r="AH871" s="52">
        <v>1</v>
      </c>
      <c r="AI871" s="53">
        <v>775</v>
      </c>
      <c r="AJ871" s="53">
        <v>733</v>
      </c>
      <c r="AK871" s="51">
        <v>3.3832473349803918</v>
      </c>
      <c r="AL871" s="51">
        <v>3.3929524451679431</v>
      </c>
      <c r="AM871" s="51">
        <v>2.7578801602768732</v>
      </c>
      <c r="AN871" s="51">
        <v>2.7580259743638842</v>
      </c>
      <c r="AO871" s="51">
        <v>2.7561313875650111</v>
      </c>
      <c r="AP871" s="51">
        <v>2.7565395175588012</v>
      </c>
      <c r="AQ871" s="51">
        <v>2.7578801602768732</v>
      </c>
      <c r="AR871" s="67">
        <v>0</v>
      </c>
      <c r="AS871" s="96"/>
      <c r="AT871" s="54">
        <v>3.5903083044153932</v>
      </c>
      <c r="AU871" s="54">
        <v>2.3885390698899345</v>
      </c>
      <c r="AV871" s="55">
        <v>3.5942638166241268</v>
      </c>
      <c r="AW871" s="55">
        <v>2.3885390698899345</v>
      </c>
      <c r="AX871" s="56">
        <v>-0.10969169558459679</v>
      </c>
      <c r="AY871" s="56">
        <v>3.8539069889944599E-2</v>
      </c>
      <c r="AZ871" s="56">
        <v>-7.1152625694652194E-2</v>
      </c>
      <c r="BA871" s="56">
        <v>-0.14823076547454139</v>
      </c>
      <c r="BB871" s="61">
        <v>-217</v>
      </c>
      <c r="BC871" s="57">
        <v>126</v>
      </c>
      <c r="BD871" s="57">
        <v>-101</v>
      </c>
      <c r="BE871" s="57">
        <v>-129</v>
      </c>
      <c r="BF871" s="95">
        <v>0.68409401984363827</v>
      </c>
      <c r="BG871" s="58">
        <v>0.4432305242242337</v>
      </c>
      <c r="BH871" s="58">
        <v>0.50353325481153011</v>
      </c>
      <c r="BI871" s="58">
        <v>0.56299113663812006</v>
      </c>
      <c r="BJ871" s="57">
        <v>-217</v>
      </c>
      <c r="BK871" s="57">
        <v>126</v>
      </c>
      <c r="BL871" s="57">
        <v>-101</v>
      </c>
      <c r="BM871" s="57">
        <v>-129</v>
      </c>
      <c r="BN871" s="58">
        <v>0.68441993398814316</v>
      </c>
      <c r="BO871" s="58">
        <v>0.4425410036407178</v>
      </c>
      <c r="BP871" s="58">
        <v>0.50286007220730933</v>
      </c>
      <c r="BQ871" s="58">
        <v>0.56249194491091814</v>
      </c>
      <c r="BR871" s="36">
        <v>2.7</v>
      </c>
      <c r="BS871" s="36">
        <v>4.95</v>
      </c>
      <c r="BT871" s="36">
        <v>0.21185000000000001</v>
      </c>
      <c r="BU871" s="36">
        <v>0.22108</v>
      </c>
      <c r="BV871" s="36">
        <v>0.24573181575671299</v>
      </c>
      <c r="BW871" s="36">
        <v>0.32140000000000002</v>
      </c>
    </row>
    <row r="872" spans="1:75" s="36" customFormat="1" ht="16.75" customHeight="1" x14ac:dyDescent="0.2">
      <c r="A872" s="36" t="s">
        <v>1162</v>
      </c>
      <c r="B872" s="36">
        <v>2025020405</v>
      </c>
      <c r="C872" s="35">
        <v>45991</v>
      </c>
      <c r="D872" s="45" t="s">
        <v>6</v>
      </c>
      <c r="E872" s="36" t="s">
        <v>39</v>
      </c>
      <c r="F872" s="45">
        <v>1</v>
      </c>
      <c r="G872" s="45">
        <v>1</v>
      </c>
      <c r="H872" s="36" t="s">
        <v>46</v>
      </c>
      <c r="I872" s="36" t="s">
        <v>338</v>
      </c>
      <c r="J872" s="46" t="s">
        <v>179</v>
      </c>
      <c r="K872" s="47">
        <v>3</v>
      </c>
      <c r="L872" s="48">
        <v>0.15</v>
      </c>
      <c r="M872" s="49">
        <v>0.1</v>
      </c>
      <c r="N872" s="36">
        <v>2.69999999999999</v>
      </c>
      <c r="O872" s="36">
        <v>3.0499999999999901</v>
      </c>
      <c r="P872" s="70">
        <v>2.69999999999999</v>
      </c>
      <c r="Q872" s="36">
        <v>3.0499999999999901</v>
      </c>
      <c r="R872" s="50">
        <v>2.9386917004572251</v>
      </c>
      <c r="S872" s="50">
        <v>2.8981482826090175</v>
      </c>
      <c r="T872" s="50">
        <v>2.9386917004572251</v>
      </c>
      <c r="U872" s="50">
        <v>2.8981482826090175</v>
      </c>
      <c r="V872" s="50">
        <v>0.95</v>
      </c>
      <c r="W872" s="50">
        <v>0.95302926576458757</v>
      </c>
      <c r="X872" s="50">
        <v>0.96444452732767294</v>
      </c>
      <c r="Y872" s="50">
        <v>1.0444498595689828</v>
      </c>
      <c r="Z872" s="50">
        <v>0.98</v>
      </c>
      <c r="AA872" s="51">
        <v>0.99</v>
      </c>
      <c r="AB872" s="51">
        <v>1.01</v>
      </c>
      <c r="AC872" s="51">
        <v>1</v>
      </c>
      <c r="AD872" s="51">
        <v>1</v>
      </c>
      <c r="AE872" s="51">
        <v>1</v>
      </c>
      <c r="AF872" s="51">
        <v>1</v>
      </c>
      <c r="AG872" s="52">
        <v>1</v>
      </c>
      <c r="AH872" s="52">
        <v>1</v>
      </c>
      <c r="AI872" s="53">
        <v>766</v>
      </c>
      <c r="AJ872" s="53">
        <v>706</v>
      </c>
      <c r="AK872" s="51">
        <v>2.8792479454589848</v>
      </c>
      <c r="AL872" s="51">
        <v>2.8881645087087211</v>
      </c>
      <c r="AM872" s="51">
        <v>2.9199638688095062</v>
      </c>
      <c r="AN872" s="51">
        <v>2.916691530879433</v>
      </c>
      <c r="AO872" s="51">
        <v>2.8890451650470825</v>
      </c>
      <c r="AP872" s="51">
        <v>2.8817161878335456</v>
      </c>
      <c r="AQ872" s="51">
        <v>2.8615645914333161</v>
      </c>
      <c r="AR872" s="67">
        <v>0</v>
      </c>
      <c r="AS872" s="96"/>
      <c r="AT872" s="54">
        <v>2.6106062055038906</v>
      </c>
      <c r="AU872" s="54">
        <v>3.1002725942222469</v>
      </c>
      <c r="AV872" s="55">
        <v>2.6106062055038906</v>
      </c>
      <c r="AW872" s="55">
        <v>3.1036882245963202</v>
      </c>
      <c r="AX872" s="56">
        <v>-8.939379449609941E-2</v>
      </c>
      <c r="AY872" s="56">
        <v>5.0272594222256828E-2</v>
      </c>
      <c r="AZ872" s="56">
        <v>-3.9121200273842582E-2</v>
      </c>
      <c r="BA872" s="56">
        <v>-0.13966638871835624</v>
      </c>
      <c r="BB872" s="61">
        <v>139</v>
      </c>
      <c r="BC872" s="57">
        <v>-106</v>
      </c>
      <c r="BD872" s="57">
        <v>122</v>
      </c>
      <c r="BE872" s="57">
        <v>151</v>
      </c>
      <c r="BF872" s="95">
        <v>0.41816486357140631</v>
      </c>
      <c r="BG872" s="58">
        <v>0.51372579906622962</v>
      </c>
      <c r="BH872" s="58">
        <v>0.45082674949078727</v>
      </c>
      <c r="BI872" s="58">
        <v>0.39919630485305058</v>
      </c>
      <c r="BJ872" s="57">
        <v>139</v>
      </c>
      <c r="BK872" s="57">
        <v>-106</v>
      </c>
      <c r="BL872" s="57">
        <v>122</v>
      </c>
      <c r="BM872" s="57">
        <v>150</v>
      </c>
      <c r="BN872" s="58">
        <v>0.41767495854907388</v>
      </c>
      <c r="BO872" s="58">
        <v>0.51431074169723501</v>
      </c>
      <c r="BP872" s="58">
        <v>0.45146583386891637</v>
      </c>
      <c r="BQ872" s="58">
        <v>0.39974576614365687</v>
      </c>
      <c r="BR872" s="36">
        <v>2.7</v>
      </c>
      <c r="BS872" s="36">
        <v>5</v>
      </c>
      <c r="BT872" s="36">
        <v>0.20713999999999999</v>
      </c>
      <c r="BU872" s="36">
        <v>0.21639</v>
      </c>
      <c r="BV872" s="36">
        <v>0.23978059726300599</v>
      </c>
      <c r="BW872" s="36">
        <v>0.31394</v>
      </c>
    </row>
    <row r="873" spans="1:75" s="36" customFormat="1" ht="16.75" customHeight="1" x14ac:dyDescent="0.2">
      <c r="A873" s="36" t="s">
        <v>1163</v>
      </c>
      <c r="B873" s="36">
        <v>2025020405</v>
      </c>
      <c r="C873" s="35">
        <v>45991</v>
      </c>
      <c r="D873" s="45" t="s">
        <v>9</v>
      </c>
      <c r="E873" s="36" t="s">
        <v>34</v>
      </c>
      <c r="F873" s="45">
        <v>1</v>
      </c>
      <c r="G873" s="45">
        <v>1</v>
      </c>
      <c r="H873" s="36" t="s">
        <v>47</v>
      </c>
      <c r="I873" s="36" t="s">
        <v>362</v>
      </c>
      <c r="J873" s="46" t="s">
        <v>451</v>
      </c>
      <c r="K873" s="47">
        <v>3</v>
      </c>
      <c r="L873" s="48">
        <v>0.15</v>
      </c>
      <c r="M873" s="49">
        <v>0.1</v>
      </c>
      <c r="N873" s="36">
        <v>3.0499999999999901</v>
      </c>
      <c r="O873" s="36">
        <v>2.69999999999999</v>
      </c>
      <c r="P873" s="70">
        <v>3.0499999999999901</v>
      </c>
      <c r="Q873" s="36">
        <v>2.69999999999999</v>
      </c>
      <c r="R873" s="50">
        <v>3.0175653007070871</v>
      </c>
      <c r="S873" s="50">
        <v>3.0425550566012078</v>
      </c>
      <c r="T873" s="50">
        <v>3.0175653007070871</v>
      </c>
      <c r="U873" s="50">
        <v>3.0425550566012078</v>
      </c>
      <c r="V873" s="50">
        <v>1.048</v>
      </c>
      <c r="W873" s="50">
        <v>1.0491546019013618</v>
      </c>
      <c r="X873" s="50">
        <v>0.97332128960316877</v>
      </c>
      <c r="Y873" s="50">
        <v>0.95974931515299489</v>
      </c>
      <c r="Z873" s="50">
        <v>0.98</v>
      </c>
      <c r="AA873" s="51">
        <v>0.98</v>
      </c>
      <c r="AB873" s="51">
        <v>1.02</v>
      </c>
      <c r="AC873" s="51">
        <v>1</v>
      </c>
      <c r="AD873" s="51">
        <v>1</v>
      </c>
      <c r="AE873" s="51">
        <v>1</v>
      </c>
      <c r="AF873" s="51">
        <v>1</v>
      </c>
      <c r="AG873" s="52">
        <v>1</v>
      </c>
      <c r="AH873" s="52">
        <v>1</v>
      </c>
      <c r="AI873" s="53">
        <v>781</v>
      </c>
      <c r="AJ873" s="53">
        <v>739</v>
      </c>
      <c r="AK873" s="51">
        <v>3.1333495787069485</v>
      </c>
      <c r="AL873" s="51">
        <v>3.14</v>
      </c>
      <c r="AM873" s="51">
        <v>2.8933335819830188</v>
      </c>
      <c r="AN873" s="51">
        <v>2.9</v>
      </c>
      <c r="AO873" s="51">
        <v>2.8705124368181814</v>
      </c>
      <c r="AP873" s="51">
        <v>2.8871911646158317</v>
      </c>
      <c r="AQ873" s="51">
        <v>2.8354669103433583</v>
      </c>
      <c r="AR873" s="67">
        <v>0</v>
      </c>
      <c r="AS873" s="96"/>
      <c r="AT873" s="54">
        <v>3.1002725942222469</v>
      </c>
      <c r="AU873" s="54">
        <v>2.6106062055038906</v>
      </c>
      <c r="AV873" s="55">
        <v>3.1036882245963202</v>
      </c>
      <c r="AW873" s="55">
        <v>2.6106062055038906</v>
      </c>
      <c r="AX873" s="56">
        <v>5.0272594222256828E-2</v>
      </c>
      <c r="AY873" s="56">
        <v>-8.939379449609941E-2</v>
      </c>
      <c r="AZ873" s="56">
        <v>-3.9121200273842582E-2</v>
      </c>
      <c r="BA873" s="56">
        <v>0.13966638871835624</v>
      </c>
      <c r="BB873" s="61">
        <v>-139</v>
      </c>
      <c r="BC873" s="57">
        <v>106</v>
      </c>
      <c r="BD873" s="57">
        <v>-122</v>
      </c>
      <c r="BE873" s="57">
        <v>-151</v>
      </c>
      <c r="BF873" s="95">
        <v>0.58183513642859364</v>
      </c>
      <c r="BG873" s="58">
        <v>0.48627420093377033</v>
      </c>
      <c r="BH873" s="58">
        <v>0.54917325050921273</v>
      </c>
      <c r="BI873" s="58">
        <v>0.60080369514694942</v>
      </c>
      <c r="BJ873" s="57">
        <v>-139</v>
      </c>
      <c r="BK873" s="57">
        <v>106</v>
      </c>
      <c r="BL873" s="57">
        <v>-122</v>
      </c>
      <c r="BM873" s="57">
        <v>-150</v>
      </c>
      <c r="BN873" s="58">
        <v>0.58232504145092612</v>
      </c>
      <c r="BO873" s="58">
        <v>0.48568925830276499</v>
      </c>
      <c r="BP873" s="58">
        <v>0.54853416613108363</v>
      </c>
      <c r="BQ873" s="58">
        <v>0.60025423385634313</v>
      </c>
      <c r="BR873" s="36">
        <v>2.75</v>
      </c>
      <c r="BS873" s="36">
        <v>2.75</v>
      </c>
      <c r="BT873" s="36">
        <v>0.49614999999999998</v>
      </c>
      <c r="BU873" s="36">
        <v>0.52129000000000003</v>
      </c>
      <c r="BV873" s="36">
        <v>0.587163920208152</v>
      </c>
      <c r="BW873" s="36">
        <v>0.63348000000000004</v>
      </c>
    </row>
    <row r="874" spans="1:75" s="36" customFormat="1" ht="16.75" customHeight="1" x14ac:dyDescent="0.2">
      <c r="A874" s="36" t="s">
        <v>1170</v>
      </c>
      <c r="B874" s="36">
        <v>2025020406</v>
      </c>
      <c r="C874" s="35">
        <v>45992</v>
      </c>
      <c r="D874" s="45" t="s">
        <v>6</v>
      </c>
      <c r="E874" s="36" t="s">
        <v>32</v>
      </c>
      <c r="F874" s="45">
        <v>2</v>
      </c>
      <c r="G874" s="45">
        <v>1</v>
      </c>
      <c r="H874" s="36" t="s">
        <v>44</v>
      </c>
      <c r="I874" s="36" t="s">
        <v>354</v>
      </c>
      <c r="J874" s="46" t="s">
        <v>159</v>
      </c>
      <c r="K874" s="47">
        <v>2.98</v>
      </c>
      <c r="L874" s="48">
        <v>0.15</v>
      </c>
      <c r="M874" s="49">
        <v>0.1</v>
      </c>
      <c r="N874" s="36">
        <v>2.8999999999999901</v>
      </c>
      <c r="O874" s="36">
        <v>3.2999999999999901</v>
      </c>
      <c r="P874" s="70">
        <v>2.8999999999999901</v>
      </c>
      <c r="Q874" s="36">
        <v>3.2999999999999901</v>
      </c>
      <c r="R874" s="50">
        <v>3.0257428538435835</v>
      </c>
      <c r="S874" s="50">
        <v>3.3598704073170116</v>
      </c>
      <c r="T874" s="50">
        <v>3.0257428538435835</v>
      </c>
      <c r="U874" s="50">
        <v>3.3598704073170116</v>
      </c>
      <c r="V874" s="50">
        <v>0.96</v>
      </c>
      <c r="W874" s="50">
        <v>0.96305398776725637</v>
      </c>
      <c r="X874" s="50">
        <v>0.99531094394213293</v>
      </c>
      <c r="Y874" s="50">
        <v>0.98066648880716845</v>
      </c>
      <c r="Z874" s="50">
        <v>1.01</v>
      </c>
      <c r="AA874" s="51">
        <v>0.995</v>
      </c>
      <c r="AB874" s="51">
        <v>1.0049999999999999</v>
      </c>
      <c r="AC874" s="51">
        <v>1</v>
      </c>
      <c r="AD874" s="51">
        <v>1</v>
      </c>
      <c r="AE874" s="51">
        <v>1</v>
      </c>
      <c r="AF874" s="51">
        <v>1</v>
      </c>
      <c r="AG874" s="52">
        <v>1</v>
      </c>
      <c r="AH874" s="52">
        <v>1</v>
      </c>
      <c r="AI874" s="53">
        <v>777</v>
      </c>
      <c r="AJ874" s="53">
        <v>664</v>
      </c>
      <c r="AK874" s="51">
        <v>3.0092032927973218</v>
      </c>
      <c r="AL874" s="51">
        <v>3.011684226954261</v>
      </c>
      <c r="AM874" s="51">
        <v>3.2718090909030888</v>
      </c>
      <c r="AN874" s="51">
        <v>3.2850182883651771</v>
      </c>
      <c r="AO874" s="51">
        <v>3.2495085924585085</v>
      </c>
      <c r="AP874" s="51">
        <v>3.2711026702982595</v>
      </c>
      <c r="AQ874" s="51">
        <v>3.3045271818121198</v>
      </c>
      <c r="AR874" s="67">
        <v>0</v>
      </c>
      <c r="AS874" s="96"/>
      <c r="AT874" s="54">
        <v>2.8606267135373145</v>
      </c>
      <c r="AU874" s="54">
        <v>3.2359984734093667</v>
      </c>
      <c r="AV874" s="55">
        <v>2.8606267135373145</v>
      </c>
      <c r="AW874" s="55">
        <v>3.2295754105126253</v>
      </c>
      <c r="AX874" s="56">
        <v>-3.9373286462675683E-2</v>
      </c>
      <c r="AY874" s="56">
        <v>-6.4001526590623303E-2</v>
      </c>
      <c r="AZ874" s="56">
        <v>-0.10337481305329899</v>
      </c>
      <c r="BA874" s="56">
        <v>2.462824012794762E-2</v>
      </c>
      <c r="BB874" s="61">
        <v>128</v>
      </c>
      <c r="BC874" s="57">
        <v>-136</v>
      </c>
      <c r="BD874" s="57">
        <v>-109</v>
      </c>
      <c r="BE874" s="57">
        <v>117</v>
      </c>
      <c r="BF874" s="95">
        <v>0.43812723407789333</v>
      </c>
      <c r="BG874" s="58">
        <v>0.57592093993725768</v>
      </c>
      <c r="BH874" s="58">
        <v>0.52124666607995396</v>
      </c>
      <c r="BI874" s="58">
        <v>0.46172093230036748</v>
      </c>
      <c r="BJ874" s="57">
        <v>128</v>
      </c>
      <c r="BK874" s="57">
        <v>-135</v>
      </c>
      <c r="BL874" s="57">
        <v>-108</v>
      </c>
      <c r="BM874" s="57">
        <v>117</v>
      </c>
      <c r="BN874" s="58">
        <v>0.43913175552809192</v>
      </c>
      <c r="BO874" s="58">
        <v>0.575002189851884</v>
      </c>
      <c r="BP874" s="58">
        <v>0.52020931430388107</v>
      </c>
      <c r="BQ874" s="58">
        <v>0.46080182868238662</v>
      </c>
      <c r="BR874" s="36">
        <v>2.75</v>
      </c>
      <c r="BS874" s="36">
        <v>2.8</v>
      </c>
      <c r="BT874" s="36">
        <v>0.48709999999999998</v>
      </c>
      <c r="BU874" s="36">
        <v>0.51171</v>
      </c>
      <c r="BV874" s="36">
        <v>0.57711437175048197</v>
      </c>
      <c r="BW874" s="36">
        <v>0.62504000000000004</v>
      </c>
    </row>
    <row r="875" spans="1:75" s="36" customFormat="1" ht="16.75" customHeight="1" x14ac:dyDescent="0.2">
      <c r="A875" s="36" t="s">
        <v>1171</v>
      </c>
      <c r="B875" s="36">
        <v>2025020406</v>
      </c>
      <c r="C875" s="35">
        <v>45992</v>
      </c>
      <c r="D875" s="45" t="s">
        <v>9</v>
      </c>
      <c r="E875" s="36" t="s">
        <v>4</v>
      </c>
      <c r="F875" s="45">
        <v>1</v>
      </c>
      <c r="G875" s="45">
        <v>2</v>
      </c>
      <c r="H875" s="36" t="s">
        <v>45</v>
      </c>
      <c r="I875" s="36" t="s">
        <v>415</v>
      </c>
      <c r="J875" s="46" t="s">
        <v>174</v>
      </c>
      <c r="K875" s="47">
        <v>2.98</v>
      </c>
      <c r="L875" s="48">
        <v>0.15</v>
      </c>
      <c r="M875" s="49">
        <v>0.1</v>
      </c>
      <c r="N875" s="36">
        <v>3.2999999999999901</v>
      </c>
      <c r="O875" s="36">
        <v>2.8999999999999901</v>
      </c>
      <c r="P875" s="70">
        <v>3.2999999999999901</v>
      </c>
      <c r="Q875" s="36">
        <v>2.8999999999999901</v>
      </c>
      <c r="R875" s="50">
        <v>2.8666676278114687</v>
      </c>
      <c r="S875" s="50">
        <v>3.0272885924751316</v>
      </c>
      <c r="T875" s="50">
        <v>2.8666676278114687</v>
      </c>
      <c r="U875" s="50">
        <v>3.0272885924751316</v>
      </c>
      <c r="V875" s="50">
        <v>1.0349999999999999</v>
      </c>
      <c r="W875" s="50">
        <v>1.0329456510400874</v>
      </c>
      <c r="X875" s="50">
        <v>1.0979225137258688</v>
      </c>
      <c r="Y875" s="50">
        <v>1.009799762683665</v>
      </c>
      <c r="Z875" s="50">
        <v>0.99</v>
      </c>
      <c r="AA875" s="51">
        <v>0.96</v>
      </c>
      <c r="AB875" s="51">
        <v>1.01</v>
      </c>
      <c r="AC875" s="51">
        <v>1</v>
      </c>
      <c r="AD875" s="51">
        <v>1</v>
      </c>
      <c r="AE875" s="51">
        <v>1</v>
      </c>
      <c r="AF875" s="51">
        <v>1</v>
      </c>
      <c r="AG875" s="52">
        <v>1</v>
      </c>
      <c r="AH875" s="52">
        <v>1</v>
      </c>
      <c r="AI875" s="53">
        <v>791</v>
      </c>
      <c r="AJ875" s="53">
        <v>722</v>
      </c>
      <c r="AK875" s="51">
        <v>2.9223861366453621</v>
      </c>
      <c r="AL875" s="51">
        <v>2.9140283603202781</v>
      </c>
      <c r="AM875" s="51">
        <v>2.9660266129475561</v>
      </c>
      <c r="AN875" s="51">
        <v>2.9752159098766926</v>
      </c>
      <c r="AO875" s="51">
        <v>2.9209043599387075</v>
      </c>
      <c r="AP875" s="51">
        <v>2.9323210619304581</v>
      </c>
      <c r="AQ875" s="51">
        <v>2.9363663468180805</v>
      </c>
      <c r="AR875" s="67">
        <v>0</v>
      </c>
      <c r="AS875" s="96"/>
      <c r="AT875" s="54">
        <v>3.2359984734093667</v>
      </c>
      <c r="AU875" s="54">
        <v>2.8606267135373145</v>
      </c>
      <c r="AV875" s="55">
        <v>3.2295754105126253</v>
      </c>
      <c r="AW875" s="55">
        <v>2.8606267135373145</v>
      </c>
      <c r="AX875" s="56">
        <v>-6.4001526590623303E-2</v>
      </c>
      <c r="AY875" s="56">
        <v>-3.9373286462675683E-2</v>
      </c>
      <c r="AZ875" s="56">
        <v>-0.10337481305329899</v>
      </c>
      <c r="BA875" s="56">
        <v>-2.462824012794762E-2</v>
      </c>
      <c r="BB875" s="61">
        <v>-128</v>
      </c>
      <c r="BC875" s="57">
        <v>136</v>
      </c>
      <c r="BD875" s="57">
        <v>109</v>
      </c>
      <c r="BE875" s="57">
        <v>-117</v>
      </c>
      <c r="BF875" s="95">
        <v>0.56187276592210667</v>
      </c>
      <c r="BG875" s="58">
        <v>0.42407906006274232</v>
      </c>
      <c r="BH875" s="58">
        <v>0.47875333392004599</v>
      </c>
      <c r="BI875" s="58">
        <v>0.53827906769963252</v>
      </c>
      <c r="BJ875" s="57">
        <v>-128</v>
      </c>
      <c r="BK875" s="57">
        <v>135</v>
      </c>
      <c r="BL875" s="57">
        <v>108</v>
      </c>
      <c r="BM875" s="57">
        <v>-117</v>
      </c>
      <c r="BN875" s="58">
        <v>0.56086824447190808</v>
      </c>
      <c r="BO875" s="58">
        <v>0.42499781014811605</v>
      </c>
      <c r="BP875" s="58">
        <v>0.47979068569611888</v>
      </c>
      <c r="BQ875" s="58">
        <v>0.53919817131761338</v>
      </c>
      <c r="BR875" s="36">
        <v>2.75</v>
      </c>
      <c r="BS875" s="36">
        <v>2.85</v>
      </c>
      <c r="BT875" s="36">
        <v>0.47671999999999998</v>
      </c>
      <c r="BU875" s="36">
        <v>0.50111000000000006</v>
      </c>
      <c r="BV875" s="36">
        <v>0.56523602729682398</v>
      </c>
      <c r="BW875" s="36">
        <v>0.61456</v>
      </c>
    </row>
    <row r="876" spans="1:75" s="36" customFormat="1" ht="16.75" customHeight="1" x14ac:dyDescent="0.2">
      <c r="A876" s="36" t="s">
        <v>1172</v>
      </c>
      <c r="B876" s="36">
        <v>2025020407</v>
      </c>
      <c r="C876" s="35">
        <v>45992</v>
      </c>
      <c r="D876" s="45" t="s">
        <v>6</v>
      </c>
      <c r="E876" s="36" t="s">
        <v>21</v>
      </c>
      <c r="F876" s="45">
        <v>1</v>
      </c>
      <c r="G876" s="45">
        <v>1</v>
      </c>
      <c r="H876" s="36" t="s">
        <v>46</v>
      </c>
      <c r="I876" s="36" t="s">
        <v>447</v>
      </c>
      <c r="J876" s="46" t="s">
        <v>181</v>
      </c>
      <c r="K876" s="47">
        <v>2.98</v>
      </c>
      <c r="L876" s="48">
        <v>0.15</v>
      </c>
      <c r="M876" s="49">
        <v>0.1</v>
      </c>
      <c r="N876" s="36">
        <v>2.7999999999999901</v>
      </c>
      <c r="O876" s="36">
        <v>3.0499999999999901</v>
      </c>
      <c r="P876" s="70">
        <v>2.7999999999999901</v>
      </c>
      <c r="Q876" s="36">
        <v>3.0499999999999901</v>
      </c>
      <c r="R876" s="50">
        <v>2.9083772365056957</v>
      </c>
      <c r="S876" s="50">
        <v>3.2599379033010716</v>
      </c>
      <c r="T876" s="50">
        <v>2.9083772365056957</v>
      </c>
      <c r="U876" s="50">
        <v>3.2599379033010716</v>
      </c>
      <c r="V876" s="50">
        <v>0.95</v>
      </c>
      <c r="W876" s="50">
        <v>0.95302926576458757</v>
      </c>
      <c r="X876" s="50">
        <v>1.0203892220855724</v>
      </c>
      <c r="Y876" s="50">
        <v>0.90077396916267349</v>
      </c>
      <c r="Z876" s="50">
        <v>0.99</v>
      </c>
      <c r="AA876" s="51">
        <v>0.98</v>
      </c>
      <c r="AB876" s="51">
        <v>1.01</v>
      </c>
      <c r="AC876" s="51">
        <v>1</v>
      </c>
      <c r="AD876" s="51">
        <v>1</v>
      </c>
      <c r="AE876" s="51">
        <v>1</v>
      </c>
      <c r="AF876" s="51">
        <v>1</v>
      </c>
      <c r="AG876" s="52">
        <v>1</v>
      </c>
      <c r="AH876" s="52">
        <v>1</v>
      </c>
      <c r="AI876" s="53">
        <v>793</v>
      </c>
      <c r="AJ876" s="53">
        <v>734</v>
      </c>
      <c r="AK876" s="51">
        <v>2.8306173578932352</v>
      </c>
      <c r="AL876" s="51">
        <v>2.8422813396851039</v>
      </c>
      <c r="AM876" s="51">
        <v>3.1825411819790719</v>
      </c>
      <c r="AN876" s="51">
        <v>3.1941506901773717</v>
      </c>
      <c r="AO876" s="51">
        <v>3.2461882503630948</v>
      </c>
      <c r="AP876" s="51">
        <v>3.2433607914488394</v>
      </c>
      <c r="AQ876" s="51">
        <v>3.1507157701592812</v>
      </c>
      <c r="AR876" s="67">
        <v>0</v>
      </c>
      <c r="AS876" s="96"/>
      <c r="AT876" s="54">
        <v>2.6621462084752827</v>
      </c>
      <c r="AU876" s="54">
        <v>3.0040538292092096</v>
      </c>
      <c r="AV876" s="55">
        <v>2.6621462084752827</v>
      </c>
      <c r="AW876" s="55">
        <v>3.0073634535059628</v>
      </c>
      <c r="AX876" s="56">
        <v>-0.13785379152470734</v>
      </c>
      <c r="AY876" s="56">
        <v>-4.594617079078045E-2</v>
      </c>
      <c r="AZ876" s="56">
        <v>-0.18379996231548779</v>
      </c>
      <c r="BA876" s="56">
        <v>-9.1907620733926887E-2</v>
      </c>
      <c r="BB876" s="61">
        <v>128</v>
      </c>
      <c r="BC876" s="57">
        <v>-103</v>
      </c>
      <c r="BD876" s="57">
        <v>125</v>
      </c>
      <c r="BE876" s="57">
        <v>154</v>
      </c>
      <c r="BF876" s="95">
        <v>0.4383288790014363</v>
      </c>
      <c r="BG876" s="58">
        <v>0.50716714952232411</v>
      </c>
      <c r="BH876" s="58">
        <v>0.44406322702643919</v>
      </c>
      <c r="BI876" s="58">
        <v>0.39365314505156102</v>
      </c>
      <c r="BJ876" s="57">
        <v>128</v>
      </c>
      <c r="BK876" s="57">
        <v>-103</v>
      </c>
      <c r="BL876" s="57">
        <v>125</v>
      </c>
      <c r="BM876" s="57">
        <v>154</v>
      </c>
      <c r="BN876" s="58">
        <v>0.43787754923770827</v>
      </c>
      <c r="BO876" s="58">
        <v>0.50761216129469933</v>
      </c>
      <c r="BP876" s="58">
        <v>0.44455328126139093</v>
      </c>
      <c r="BQ876" s="58">
        <v>0.39407946363280966</v>
      </c>
      <c r="BR876" s="36">
        <v>2.75</v>
      </c>
      <c r="BS876" s="36">
        <v>2.9</v>
      </c>
      <c r="BT876" s="36">
        <v>0.47073999999999999</v>
      </c>
      <c r="BU876" s="36">
        <v>0.49834000000000001</v>
      </c>
      <c r="BV876" s="36">
        <v>0.56025362848373705</v>
      </c>
      <c r="BW876" s="36">
        <v>0.60885</v>
      </c>
    </row>
    <row r="877" spans="1:75" s="36" customFormat="1" ht="16.75" customHeight="1" x14ac:dyDescent="0.2">
      <c r="A877" s="36" t="s">
        <v>1173</v>
      </c>
      <c r="B877" s="36">
        <v>2025020407</v>
      </c>
      <c r="C877" s="35">
        <v>45992</v>
      </c>
      <c r="D877" s="45" t="s">
        <v>9</v>
      </c>
      <c r="E877" s="36" t="s">
        <v>43</v>
      </c>
      <c r="F877" s="45">
        <v>1</v>
      </c>
      <c r="G877" s="45">
        <v>1</v>
      </c>
      <c r="H877" s="36" t="s">
        <v>47</v>
      </c>
      <c r="I877" s="36" t="s">
        <v>413</v>
      </c>
      <c r="J877" s="46" t="s">
        <v>180</v>
      </c>
      <c r="K877" s="47">
        <v>2.98</v>
      </c>
      <c r="L877" s="48">
        <v>0.15</v>
      </c>
      <c r="M877" s="49">
        <v>0.1</v>
      </c>
      <c r="N877" s="36">
        <v>3.0499999999999901</v>
      </c>
      <c r="O877" s="36">
        <v>2.7999999999999901</v>
      </c>
      <c r="P877" s="70">
        <v>3.0499999999999901</v>
      </c>
      <c r="Q877" s="36">
        <v>2.7999999999999901</v>
      </c>
      <c r="R877" s="50">
        <v>2.722362871097276</v>
      </c>
      <c r="S877" s="50">
        <v>3.1880536580595837</v>
      </c>
      <c r="T877" s="50">
        <v>2.722362871097276</v>
      </c>
      <c r="U877" s="50">
        <v>3.1880536580595837</v>
      </c>
      <c r="V877" s="50">
        <v>1.048</v>
      </c>
      <c r="W877" s="50">
        <v>1.0491546019013618</v>
      </c>
      <c r="X877" s="50">
        <v>1.0679668395902926</v>
      </c>
      <c r="Y877" s="50">
        <v>0.9498715966084682</v>
      </c>
      <c r="Z877" s="50">
        <v>0.99</v>
      </c>
      <c r="AA877" s="51">
        <v>1</v>
      </c>
      <c r="AB877" s="51">
        <v>1</v>
      </c>
      <c r="AC877" s="51">
        <v>1</v>
      </c>
      <c r="AD877" s="51">
        <v>1</v>
      </c>
      <c r="AE877" s="51">
        <v>1</v>
      </c>
      <c r="AF877" s="51">
        <v>1</v>
      </c>
      <c r="AG877" s="52">
        <v>1</v>
      </c>
      <c r="AH877" s="52">
        <v>1</v>
      </c>
      <c r="AI877" s="53">
        <v>790</v>
      </c>
      <c r="AJ877" s="53">
        <v>748</v>
      </c>
      <c r="AK877" s="51">
        <v>2.6843064281047671</v>
      </c>
      <c r="AL877" s="51">
        <v>2.6900148945536433</v>
      </c>
      <c r="AM877" s="51">
        <v>3.0407598818150054</v>
      </c>
      <c r="AN877" s="51">
        <v>3.0628539482516919</v>
      </c>
      <c r="AO877" s="51">
        <v>3.0401350840157124</v>
      </c>
      <c r="AP877" s="51">
        <v>3.0575407896352038</v>
      </c>
      <c r="AQ877" s="51">
        <v>3.0103522829968554</v>
      </c>
      <c r="AR877" s="67">
        <v>0</v>
      </c>
      <c r="AS877" s="96"/>
      <c r="AT877" s="54">
        <v>3.0040538292092096</v>
      </c>
      <c r="AU877" s="54">
        <v>2.6621462084752827</v>
      </c>
      <c r="AV877" s="55">
        <v>3.0073634535059628</v>
      </c>
      <c r="AW877" s="55">
        <v>2.6621462084752827</v>
      </c>
      <c r="AX877" s="56">
        <v>-4.594617079078045E-2</v>
      </c>
      <c r="AY877" s="56">
        <v>-0.13785379152470734</v>
      </c>
      <c r="AZ877" s="56">
        <v>-0.18379996231548779</v>
      </c>
      <c r="BA877" s="56">
        <v>9.1907620733926887E-2</v>
      </c>
      <c r="BB877" s="61">
        <v>-128</v>
      </c>
      <c r="BC877" s="57">
        <v>103</v>
      </c>
      <c r="BD877" s="57">
        <v>-125</v>
      </c>
      <c r="BE877" s="57">
        <v>-154</v>
      </c>
      <c r="BF877" s="95">
        <v>0.56167112099856364</v>
      </c>
      <c r="BG877" s="58">
        <v>0.49283285047767589</v>
      </c>
      <c r="BH877" s="58">
        <v>0.55593677297356081</v>
      </c>
      <c r="BI877" s="58">
        <v>0.60634685494843898</v>
      </c>
      <c r="BJ877" s="57">
        <v>-128</v>
      </c>
      <c r="BK877" s="57">
        <v>103</v>
      </c>
      <c r="BL877" s="57">
        <v>-125</v>
      </c>
      <c r="BM877" s="57">
        <v>-154</v>
      </c>
      <c r="BN877" s="58">
        <v>0.56212245076229173</v>
      </c>
      <c r="BO877" s="58">
        <v>0.49238783870530067</v>
      </c>
      <c r="BP877" s="58">
        <v>0.55544671873860907</v>
      </c>
      <c r="BQ877" s="58">
        <v>0.60592053636719034</v>
      </c>
      <c r="BR877" s="36">
        <v>2.75</v>
      </c>
      <c r="BS877" s="36">
        <v>2.95</v>
      </c>
      <c r="BT877" s="36">
        <v>0.46562999999999999</v>
      </c>
      <c r="BU877" s="36">
        <v>0.48676000000000003</v>
      </c>
      <c r="BV877" s="36">
        <v>0.54953317452611805</v>
      </c>
      <c r="BW877" s="36">
        <v>0.60099000000000002</v>
      </c>
    </row>
    <row r="878" spans="1:75" s="36" customFormat="1" ht="16.75" customHeight="1" x14ac:dyDescent="0.2">
      <c r="A878" s="36" t="s">
        <v>1174</v>
      </c>
      <c r="B878" s="36">
        <v>2025020408</v>
      </c>
      <c r="C878" s="35">
        <v>45992</v>
      </c>
      <c r="D878" s="45" t="s">
        <v>6</v>
      </c>
      <c r="E878" s="36" t="s">
        <v>16</v>
      </c>
      <c r="F878" s="45">
        <v>1</v>
      </c>
      <c r="G878" s="45">
        <v>1</v>
      </c>
      <c r="H878" s="36" t="s">
        <v>46</v>
      </c>
      <c r="I878" s="36" t="s">
        <v>406</v>
      </c>
      <c r="J878" s="46" t="s">
        <v>200</v>
      </c>
      <c r="K878" s="47">
        <v>2.98</v>
      </c>
      <c r="L878" s="48">
        <v>0.15</v>
      </c>
      <c r="M878" s="49">
        <v>0.1</v>
      </c>
      <c r="N878" s="36">
        <v>3.0499999999999901</v>
      </c>
      <c r="O878" s="36">
        <v>3.0999999999999899</v>
      </c>
      <c r="P878" s="70">
        <v>3.0499999999999901</v>
      </c>
      <c r="Q878" s="36">
        <v>3.0999999999999899</v>
      </c>
      <c r="R878" s="50">
        <v>2.9143619104239331</v>
      </c>
      <c r="S878" s="50">
        <v>2.8666769720583263</v>
      </c>
      <c r="T878" s="50">
        <v>2.9143619104239331</v>
      </c>
      <c r="U878" s="50">
        <v>2.8666769720583263</v>
      </c>
      <c r="V878" s="50">
        <v>0.95</v>
      </c>
      <c r="W878" s="50">
        <v>0.95302926576458757</v>
      </c>
      <c r="X878" s="50">
        <v>1.087248322147651</v>
      </c>
      <c r="Y878" s="50">
        <v>0.98657718120805371</v>
      </c>
      <c r="Z878" s="50">
        <v>1.05</v>
      </c>
      <c r="AA878" s="51">
        <v>1</v>
      </c>
      <c r="AB878" s="51">
        <v>1</v>
      </c>
      <c r="AC878" s="51">
        <v>1</v>
      </c>
      <c r="AD878" s="51">
        <v>1</v>
      </c>
      <c r="AE878" s="51">
        <v>1</v>
      </c>
      <c r="AF878" s="51">
        <v>1</v>
      </c>
      <c r="AG878" s="52">
        <v>1</v>
      </c>
      <c r="AH878" s="52">
        <v>1</v>
      </c>
      <c r="AI878" s="53">
        <v>794</v>
      </c>
      <c r="AJ878" s="53">
        <v>752</v>
      </c>
      <c r="AK878" s="51">
        <v>2.91</v>
      </c>
      <c r="AL878" s="51">
        <v>2.9106542865635898</v>
      </c>
      <c r="AM878" s="51">
        <v>2.95</v>
      </c>
      <c r="AN878" s="51">
        <v>2.9375015458087494</v>
      </c>
      <c r="AO878" s="51">
        <v>3.0796406553783471</v>
      </c>
      <c r="AP878" s="51">
        <v>3.0691961801707812</v>
      </c>
      <c r="AQ878" s="51">
        <v>3.0975000000000001</v>
      </c>
      <c r="AR878" s="67">
        <v>0</v>
      </c>
      <c r="AS878" s="96"/>
      <c r="AT878" s="54">
        <v>3.0357549664429526</v>
      </c>
      <c r="AU878" s="54">
        <v>3.1865940785234899</v>
      </c>
      <c r="AV878" s="55">
        <v>3.0357549664429526</v>
      </c>
      <c r="AW878" s="55">
        <v>3.1901048109489971</v>
      </c>
      <c r="AX878" s="56">
        <v>-1.4245033557037434E-2</v>
      </c>
      <c r="AY878" s="56">
        <v>8.6594078523499984E-2</v>
      </c>
      <c r="AZ878" s="56">
        <v>7.234904496646255E-2</v>
      </c>
      <c r="BA878" s="56">
        <v>-0.10083911208053742</v>
      </c>
      <c r="BB878" s="61">
        <v>111</v>
      </c>
      <c r="BC878" s="57">
        <v>-147</v>
      </c>
      <c r="BD878" s="57">
        <v>-119</v>
      </c>
      <c r="BE878" s="57">
        <v>107</v>
      </c>
      <c r="BF878" s="95">
        <v>0.47304751914530796</v>
      </c>
      <c r="BG878" s="58">
        <v>0.59533931923042749</v>
      </c>
      <c r="BH878" s="58">
        <v>0.54396735059928814</v>
      </c>
      <c r="BI878" s="58">
        <v>0.48268896944698569</v>
      </c>
      <c r="BJ878" s="57">
        <v>112</v>
      </c>
      <c r="BK878" s="57">
        <v>-147</v>
      </c>
      <c r="BL878" s="57">
        <v>-120</v>
      </c>
      <c r="BM878" s="57">
        <v>107</v>
      </c>
      <c r="BN878" s="58">
        <v>0.47263977803027818</v>
      </c>
      <c r="BO878" s="58">
        <v>0.59584237222010772</v>
      </c>
      <c r="BP878" s="58">
        <v>0.54449006106891695</v>
      </c>
      <c r="BQ878" s="58">
        <v>0.48310667862370416</v>
      </c>
      <c r="BR878" s="36">
        <v>2.75</v>
      </c>
      <c r="BS878" s="36">
        <v>3</v>
      </c>
      <c r="BT878" s="36">
        <v>0.45800000000000002</v>
      </c>
      <c r="BU878" s="36">
        <v>0.47926999999999997</v>
      </c>
      <c r="BV878" s="36">
        <v>0.54038786785432402</v>
      </c>
      <c r="BW878" s="36">
        <v>0.59236999999999995</v>
      </c>
    </row>
    <row r="879" spans="1:75" s="36" customFormat="1" ht="16.75" customHeight="1" x14ac:dyDescent="0.2">
      <c r="A879" s="36" t="s">
        <v>1175</v>
      </c>
      <c r="B879" s="36">
        <v>2025020408</v>
      </c>
      <c r="C879" s="35">
        <v>45992</v>
      </c>
      <c r="D879" s="45" t="s">
        <v>9</v>
      </c>
      <c r="E879" s="36" t="s">
        <v>5</v>
      </c>
      <c r="F879" s="45">
        <v>1</v>
      </c>
      <c r="G879" s="45">
        <v>1</v>
      </c>
      <c r="H879" s="36" t="s">
        <v>47</v>
      </c>
      <c r="I879" s="36" t="s">
        <v>597</v>
      </c>
      <c r="J879" s="46" t="s">
        <v>225</v>
      </c>
      <c r="K879" s="47">
        <v>2.98</v>
      </c>
      <c r="L879" s="48">
        <v>0.15</v>
      </c>
      <c r="M879" s="49">
        <v>0.1</v>
      </c>
      <c r="N879" s="36">
        <v>3.0999999999999899</v>
      </c>
      <c r="O879" s="36">
        <v>3.0499999999999901</v>
      </c>
      <c r="P879" s="70">
        <v>3.0999999999999899</v>
      </c>
      <c r="Q879" s="36">
        <v>3.0499999999999901</v>
      </c>
      <c r="R879" s="50">
        <v>2.8426746258854987</v>
      </c>
      <c r="S879" s="50">
        <v>3.2448565600596364</v>
      </c>
      <c r="T879" s="50">
        <v>2.8426746258854987</v>
      </c>
      <c r="U879" s="50">
        <v>3.2448565600596364</v>
      </c>
      <c r="V879" s="50">
        <v>1.048</v>
      </c>
      <c r="W879" s="50">
        <v>1.0491546019013618</v>
      </c>
      <c r="X879" s="50">
        <v>0.98993288590604034</v>
      </c>
      <c r="Y879" s="50">
        <v>0.97651006711409405</v>
      </c>
      <c r="Z879" s="50">
        <v>1.01</v>
      </c>
      <c r="AA879" s="51">
        <v>0.995</v>
      </c>
      <c r="AB879" s="51">
        <v>1</v>
      </c>
      <c r="AC879" s="51">
        <v>1</v>
      </c>
      <c r="AD879" s="51">
        <v>1</v>
      </c>
      <c r="AE879" s="51">
        <v>1</v>
      </c>
      <c r="AF879" s="51">
        <v>1</v>
      </c>
      <c r="AG879" s="52">
        <v>1</v>
      </c>
      <c r="AH879" s="52">
        <v>1</v>
      </c>
      <c r="AI879" s="53">
        <v>796</v>
      </c>
      <c r="AJ879" s="53">
        <v>754</v>
      </c>
      <c r="AK879" s="51">
        <v>2.94</v>
      </c>
      <c r="AL879" s="51">
        <v>2.9254011938828248</v>
      </c>
      <c r="AM879" s="51">
        <v>3.24</v>
      </c>
      <c r="AN879" s="51">
        <v>3.2407284840089456</v>
      </c>
      <c r="AO879" s="51">
        <v>3.3159734538370578</v>
      </c>
      <c r="AP879" s="51">
        <v>3.3101732046105341</v>
      </c>
      <c r="AQ879" s="51">
        <v>3.2724000000000002</v>
      </c>
      <c r="AR879" s="67">
        <v>0</v>
      </c>
      <c r="AS879" s="96"/>
      <c r="AT879" s="54">
        <v>3.1865940785234899</v>
      </c>
      <c r="AU879" s="54">
        <v>3.0357549664429526</v>
      </c>
      <c r="AV879" s="55">
        <v>3.1901048109489971</v>
      </c>
      <c r="AW879" s="55">
        <v>3.0357549664429526</v>
      </c>
      <c r="AX879" s="56">
        <v>8.6594078523499984E-2</v>
      </c>
      <c r="AY879" s="56">
        <v>-1.4245033557037434E-2</v>
      </c>
      <c r="AZ879" s="56">
        <v>7.234904496646255E-2</v>
      </c>
      <c r="BA879" s="56">
        <v>0.10083911208053742</v>
      </c>
      <c r="BB879" s="61">
        <v>-111</v>
      </c>
      <c r="BC879" s="57">
        <v>147</v>
      </c>
      <c r="BD879" s="57">
        <v>119</v>
      </c>
      <c r="BE879" s="57">
        <v>-107</v>
      </c>
      <c r="BF879" s="95">
        <v>0.52695248085469204</v>
      </c>
      <c r="BG879" s="58">
        <v>0.40466068076957251</v>
      </c>
      <c r="BH879" s="58">
        <v>0.45603264940071186</v>
      </c>
      <c r="BI879" s="58">
        <v>0.51731103055301431</v>
      </c>
      <c r="BJ879" s="57">
        <v>-112</v>
      </c>
      <c r="BK879" s="57">
        <v>147</v>
      </c>
      <c r="BL879" s="57">
        <v>120</v>
      </c>
      <c r="BM879" s="57">
        <v>-107</v>
      </c>
      <c r="BN879" s="58">
        <v>0.52736022196972177</v>
      </c>
      <c r="BO879" s="58">
        <v>0.40415762777989228</v>
      </c>
      <c r="BP879" s="58">
        <v>0.4555099389310831</v>
      </c>
      <c r="BQ879" s="58">
        <v>0.51689332137629584</v>
      </c>
      <c r="BR879" s="36">
        <v>2.75</v>
      </c>
      <c r="BS879" s="36">
        <v>3.05</v>
      </c>
      <c r="BT879" s="36">
        <v>0.4466</v>
      </c>
      <c r="BU879" s="36">
        <v>0.47077000000000002</v>
      </c>
      <c r="BV879" s="36">
        <v>0.53106140083702702</v>
      </c>
      <c r="BW879" s="36">
        <v>0.58430000000000004</v>
      </c>
    </row>
    <row r="880" spans="1:75" s="36" customFormat="1" ht="16.75" customHeight="1" x14ac:dyDescent="0.2">
      <c r="A880" s="36" t="s">
        <v>1176</v>
      </c>
      <c r="B880" s="36">
        <v>2025020409</v>
      </c>
      <c r="C880" s="35">
        <v>45992</v>
      </c>
      <c r="D880" s="45" t="s">
        <v>6</v>
      </c>
      <c r="E880" s="36" t="s">
        <v>48</v>
      </c>
      <c r="F880" s="45">
        <v>0</v>
      </c>
      <c r="G880" s="45">
        <v>1</v>
      </c>
      <c r="H880" s="36" t="s">
        <v>26</v>
      </c>
      <c r="I880" s="36" t="s">
        <v>1177</v>
      </c>
      <c r="J880" s="46" t="s">
        <v>1165</v>
      </c>
      <c r="K880" s="47">
        <v>2.98</v>
      </c>
      <c r="L880" s="48">
        <v>0.15</v>
      </c>
      <c r="M880" s="49">
        <v>0.1</v>
      </c>
      <c r="N880" s="36">
        <v>2.8499999999999899</v>
      </c>
      <c r="O880" s="36">
        <v>3.2999999999999901</v>
      </c>
      <c r="P880" s="70">
        <v>2.8499999999999899</v>
      </c>
      <c r="Q880" s="36">
        <v>3.2999999999999901</v>
      </c>
      <c r="R880" s="50">
        <v>2.9408391184438574</v>
      </c>
      <c r="S880" s="50">
        <v>3.261826456737063</v>
      </c>
      <c r="T880" s="50">
        <v>2.9408391184438574</v>
      </c>
      <c r="U880" s="50">
        <v>3.261826456737063</v>
      </c>
      <c r="V880" s="50">
        <v>0.95</v>
      </c>
      <c r="W880" s="50">
        <v>0.92554174501717079</v>
      </c>
      <c r="X880" s="50">
        <v>1.0268456375838926</v>
      </c>
      <c r="Y880" s="50">
        <v>0.92617449664429519</v>
      </c>
      <c r="Z880" s="50">
        <v>1.05</v>
      </c>
      <c r="AA880" s="51">
        <v>0.98499999999999999</v>
      </c>
      <c r="AB880" s="51">
        <v>1.01</v>
      </c>
      <c r="AC880" s="51">
        <v>1</v>
      </c>
      <c r="AD880" s="51">
        <v>1</v>
      </c>
      <c r="AE880" s="51">
        <v>1</v>
      </c>
      <c r="AF880" s="51">
        <v>1</v>
      </c>
      <c r="AG880" s="52">
        <v>1</v>
      </c>
      <c r="AH880" s="52">
        <v>1</v>
      </c>
      <c r="AI880" s="53">
        <v>806</v>
      </c>
      <c r="AJ880" s="53">
        <v>0</v>
      </c>
      <c r="AK880" s="51">
        <v>3.2</v>
      </c>
      <c r="AL880" s="51">
        <v>3.1611258677665788</v>
      </c>
      <c r="AM880" s="51">
        <v>3.25</v>
      </c>
      <c r="AN880" s="51">
        <v>3.2517739685105593</v>
      </c>
      <c r="AO880" s="51">
        <v>3.4162451811873553</v>
      </c>
      <c r="AP880" s="51">
        <v>3.4175460709453396</v>
      </c>
      <c r="AQ880" s="51">
        <v>3.4125000000000001</v>
      </c>
      <c r="AR880" s="67">
        <v>0</v>
      </c>
      <c r="AS880" s="96"/>
      <c r="AT880" s="54">
        <v>3.1353598727516778</v>
      </c>
      <c r="AU880" s="54">
        <v>3.2512314337248323</v>
      </c>
      <c r="AV880" s="55">
        <v>3.1353598727516778</v>
      </c>
      <c r="AW880" s="55">
        <v>3.3209154882004075</v>
      </c>
      <c r="AX880" s="56">
        <v>0.28535987275168795</v>
      </c>
      <c r="AY880" s="56">
        <v>-4.8768566275157799E-2</v>
      </c>
      <c r="AZ880" s="56">
        <v>0.23659130647653015</v>
      </c>
      <c r="BA880" s="56">
        <v>0.33412843902684575</v>
      </c>
      <c r="BB880" s="61">
        <v>109</v>
      </c>
      <c r="BC880" s="57">
        <v>-164</v>
      </c>
      <c r="BD880" s="57">
        <v>-135</v>
      </c>
      <c r="BE880" s="57">
        <v>-104</v>
      </c>
      <c r="BF880" s="95">
        <v>0.47867308566194683</v>
      </c>
      <c r="BG880" s="58">
        <v>0.62090526558277481</v>
      </c>
      <c r="BH880" s="58">
        <v>0.57362249859287251</v>
      </c>
      <c r="BI880" s="58">
        <v>0.51000636907580799</v>
      </c>
      <c r="BJ880" s="57">
        <v>114</v>
      </c>
      <c r="BK880" s="57">
        <v>-171</v>
      </c>
      <c r="BL880" s="57">
        <v>-141</v>
      </c>
      <c r="BM880" s="57">
        <v>-109</v>
      </c>
      <c r="BN880" s="58">
        <v>0.46699255198759937</v>
      </c>
      <c r="BO880" s="58">
        <v>0.6316752732643065</v>
      </c>
      <c r="BP880" s="58">
        <v>0.58566349393676775</v>
      </c>
      <c r="BQ880" s="58">
        <v>0.52062995007696999</v>
      </c>
      <c r="BR880" s="36">
        <v>2.75</v>
      </c>
      <c r="BS880" s="36">
        <v>3.1</v>
      </c>
      <c r="BT880" s="36">
        <v>0.44074000000000002</v>
      </c>
      <c r="BU880" s="36">
        <v>0.46222999999999997</v>
      </c>
      <c r="BV880" s="36">
        <v>0.52056445255310002</v>
      </c>
      <c r="BW880" s="36">
        <v>0.57428999999999997</v>
      </c>
    </row>
    <row r="881" spans="1:75" s="36" customFormat="1" ht="16.75" customHeight="1" x14ac:dyDescent="0.2">
      <c r="A881" s="36" t="s">
        <v>1178</v>
      </c>
      <c r="B881" s="36">
        <v>2025020409</v>
      </c>
      <c r="C881" s="35">
        <v>45992</v>
      </c>
      <c r="D881" s="45" t="s">
        <v>9</v>
      </c>
      <c r="E881" s="36" t="s">
        <v>12</v>
      </c>
      <c r="F881" s="45">
        <v>1</v>
      </c>
      <c r="G881" s="45">
        <v>0</v>
      </c>
      <c r="H881" s="36" t="s">
        <v>27</v>
      </c>
      <c r="I881" s="36" t="s">
        <v>419</v>
      </c>
      <c r="J881" s="46" t="s">
        <v>186</v>
      </c>
      <c r="K881" s="47">
        <v>2.98</v>
      </c>
      <c r="L881" s="48">
        <v>0.15</v>
      </c>
      <c r="M881" s="49">
        <v>0.1</v>
      </c>
      <c r="N881" s="36">
        <v>3.2999999999999901</v>
      </c>
      <c r="O881" s="36">
        <v>2.8499999999999899</v>
      </c>
      <c r="P881" s="70">
        <v>3.2999999999999901</v>
      </c>
      <c r="Q881" s="36">
        <v>2.8499999999999899</v>
      </c>
      <c r="R881" s="50">
        <v>2.6603387022015124</v>
      </c>
      <c r="S881" s="50">
        <v>2.9406525169769506</v>
      </c>
      <c r="T881" s="50">
        <v>2.6603387022015124</v>
      </c>
      <c r="U881" s="50">
        <v>2.9406525169769506</v>
      </c>
      <c r="V881" s="50">
        <v>1.05</v>
      </c>
      <c r="W881" s="50">
        <v>1.0725047827848808</v>
      </c>
      <c r="X881" s="50">
        <v>1.0906040268456376</v>
      </c>
      <c r="Y881" s="50">
        <v>1.0738255033557047</v>
      </c>
      <c r="Z881" s="50">
        <v>0.99</v>
      </c>
      <c r="AA881" s="51">
        <v>0.97</v>
      </c>
      <c r="AB881" s="51">
        <v>1.03</v>
      </c>
      <c r="AC881" s="51">
        <v>1</v>
      </c>
      <c r="AD881" s="51">
        <v>1</v>
      </c>
      <c r="AE881" s="51">
        <v>1</v>
      </c>
      <c r="AF881" s="51">
        <v>1</v>
      </c>
      <c r="AG881" s="52">
        <v>1</v>
      </c>
      <c r="AH881" s="52">
        <v>1</v>
      </c>
      <c r="AI881" s="53">
        <v>799</v>
      </c>
      <c r="AJ881" s="53">
        <v>725</v>
      </c>
      <c r="AK881" s="51">
        <v>2.76</v>
      </c>
      <c r="AL881" s="51">
        <v>2.7450508053302265</v>
      </c>
      <c r="AM881" s="51">
        <v>3.06</v>
      </c>
      <c r="AN881" s="51">
        <v>3.0420978775465426</v>
      </c>
      <c r="AO881" s="51">
        <v>2.9926862957247291</v>
      </c>
      <c r="AP881" s="51">
        <v>2.9804702501370968</v>
      </c>
      <c r="AQ881" s="51">
        <v>3.0293999999999999</v>
      </c>
      <c r="AR881" s="67">
        <v>0</v>
      </c>
      <c r="AS881" s="96"/>
      <c r="AT881" s="54">
        <v>3.2512314337248323</v>
      </c>
      <c r="AU881" s="54">
        <v>3.1353598727516778</v>
      </c>
      <c r="AV881" s="55">
        <v>3.3209154882004075</v>
      </c>
      <c r="AW881" s="55">
        <v>3.1353598727516778</v>
      </c>
      <c r="AX881" s="56">
        <v>-4.8768566275157799E-2</v>
      </c>
      <c r="AY881" s="56">
        <v>0.28535987275168795</v>
      </c>
      <c r="AZ881" s="56">
        <v>0.23659130647653015</v>
      </c>
      <c r="BA881" s="56">
        <v>-0.33412843902684575</v>
      </c>
      <c r="BB881" s="61">
        <v>-109</v>
      </c>
      <c r="BC881" s="57">
        <v>164</v>
      </c>
      <c r="BD881" s="57">
        <v>135</v>
      </c>
      <c r="BE881" s="57">
        <v>104</v>
      </c>
      <c r="BF881" s="95">
        <v>0.52132691433805323</v>
      </c>
      <c r="BG881" s="58">
        <v>0.37909473441722519</v>
      </c>
      <c r="BH881" s="58">
        <v>0.42637750140712749</v>
      </c>
      <c r="BI881" s="58">
        <v>0.48999363092419201</v>
      </c>
      <c r="BJ881" s="57">
        <v>-114</v>
      </c>
      <c r="BK881" s="57">
        <v>171</v>
      </c>
      <c r="BL881" s="57">
        <v>141</v>
      </c>
      <c r="BM881" s="57">
        <v>109</v>
      </c>
      <c r="BN881" s="58">
        <v>0.53300744801240063</v>
      </c>
      <c r="BO881" s="58">
        <v>0.36832472673569355</v>
      </c>
      <c r="BP881" s="58">
        <v>0.41433650606323219</v>
      </c>
      <c r="BQ881" s="58">
        <v>0.47937004992303001</v>
      </c>
      <c r="BR881" s="36">
        <v>2.75</v>
      </c>
      <c r="BS881" s="36">
        <v>3.15</v>
      </c>
      <c r="BT881" s="36">
        <v>0.43047999999999997</v>
      </c>
      <c r="BU881" s="36">
        <v>0.45440000000000003</v>
      </c>
      <c r="BV881" s="36">
        <v>0.51225973733160401</v>
      </c>
      <c r="BW881" s="36">
        <v>0.56735000000000002</v>
      </c>
    </row>
    <row r="882" spans="1:75" s="36" customFormat="1" ht="16.75" customHeight="1" x14ac:dyDescent="0.2">
      <c r="A882" s="36" t="s">
        <v>1179</v>
      </c>
      <c r="B882" s="36">
        <v>2025020410</v>
      </c>
      <c r="C882" s="35">
        <v>45992</v>
      </c>
      <c r="D882" s="45" t="s">
        <v>6</v>
      </c>
      <c r="E882" s="36" t="s">
        <v>15</v>
      </c>
      <c r="F882" s="45">
        <v>1</v>
      </c>
      <c r="G882" s="45">
        <v>1</v>
      </c>
      <c r="H882" s="36" t="s">
        <v>46</v>
      </c>
      <c r="I882" s="36" t="s">
        <v>358</v>
      </c>
      <c r="J882" s="46" t="s">
        <v>191</v>
      </c>
      <c r="K882" s="47">
        <v>2.98</v>
      </c>
      <c r="L882" s="48">
        <v>0.15</v>
      </c>
      <c r="M882" s="49">
        <v>0.1</v>
      </c>
      <c r="N882" s="36">
        <v>3.2499999999999898</v>
      </c>
      <c r="O882" s="36">
        <v>2.5499999999999901</v>
      </c>
      <c r="P882" s="70">
        <v>3.2499999999999898</v>
      </c>
      <c r="Q882" s="36">
        <v>2.5499999999999901</v>
      </c>
      <c r="R882" s="50">
        <v>2.9732243611590263</v>
      </c>
      <c r="S882" s="50">
        <v>2.8385721391726908</v>
      </c>
      <c r="T882" s="50">
        <v>2.9732243611590263</v>
      </c>
      <c r="U882" s="50">
        <v>2.8385721391726908</v>
      </c>
      <c r="V882" s="50">
        <v>0.95</v>
      </c>
      <c r="W882" s="50">
        <v>0.95302926576458757</v>
      </c>
      <c r="X882" s="50">
        <v>1.1644295302013423</v>
      </c>
      <c r="Y882" s="50">
        <v>0.8825503355704698</v>
      </c>
      <c r="Z882" s="50">
        <v>0.98</v>
      </c>
      <c r="AA882" s="51">
        <v>1</v>
      </c>
      <c r="AB882" s="51">
        <v>1</v>
      </c>
      <c r="AC882" s="51">
        <v>1</v>
      </c>
      <c r="AD882" s="51">
        <v>1</v>
      </c>
      <c r="AE882" s="51">
        <v>1</v>
      </c>
      <c r="AF882" s="51">
        <v>1</v>
      </c>
      <c r="AG882" s="52">
        <v>1</v>
      </c>
      <c r="AH882" s="52">
        <v>1</v>
      </c>
      <c r="AI882" s="53">
        <v>798</v>
      </c>
      <c r="AJ882" s="53">
        <v>756</v>
      </c>
      <c r="AK882" s="51">
        <v>2.97</v>
      </c>
      <c r="AL882" s="51">
        <v>2.970483654173854</v>
      </c>
      <c r="AM882" s="51">
        <v>2.95</v>
      </c>
      <c r="AN882" s="51">
        <v>2.9332858208759038</v>
      </c>
      <c r="AO882" s="51">
        <v>2.8960099495548572</v>
      </c>
      <c r="AP882" s="51">
        <v>2.8788785615800139</v>
      </c>
      <c r="AQ882" s="51">
        <v>2.891</v>
      </c>
      <c r="AR882" s="67">
        <v>0</v>
      </c>
      <c r="AS882" s="96"/>
      <c r="AT882" s="54">
        <v>3.2361563506711408</v>
      </c>
      <c r="AU882" s="54">
        <v>2.6471835374496644</v>
      </c>
      <c r="AV882" s="55">
        <v>3.2361563506711408</v>
      </c>
      <c r="AW882" s="55">
        <v>2.6500999908328637</v>
      </c>
      <c r="AX882" s="56">
        <v>-1.3843649328848961E-2</v>
      </c>
      <c r="AY882" s="56">
        <v>9.718353744967434E-2</v>
      </c>
      <c r="AZ882" s="56">
        <v>8.3339888120825378E-2</v>
      </c>
      <c r="BA882" s="56">
        <v>-0.1110271867785233</v>
      </c>
      <c r="BB882" s="61">
        <v>-148</v>
      </c>
      <c r="BC882" s="57">
        <v>-119</v>
      </c>
      <c r="BD882" s="57">
        <v>107</v>
      </c>
      <c r="BE882" s="57">
        <v>134</v>
      </c>
      <c r="BF882" s="95">
        <v>0.59690880900675536</v>
      </c>
      <c r="BG882" s="58">
        <v>0.54252217320018525</v>
      </c>
      <c r="BH882" s="58">
        <v>0.48332001647570633</v>
      </c>
      <c r="BI882" s="58">
        <v>0.4279417682618486</v>
      </c>
      <c r="BJ882" s="57">
        <v>-148</v>
      </c>
      <c r="BK882" s="57">
        <v>-119</v>
      </c>
      <c r="BL882" s="57">
        <v>107</v>
      </c>
      <c r="BM882" s="57">
        <v>133</v>
      </c>
      <c r="BN882" s="58">
        <v>0.59641174058269064</v>
      </c>
      <c r="BO882" s="58">
        <v>0.54294050565051666</v>
      </c>
      <c r="BP882" s="58">
        <v>0.48377405500874615</v>
      </c>
      <c r="BQ882" s="58">
        <v>0.42832907493140826</v>
      </c>
      <c r="BR882" s="36">
        <v>2.75</v>
      </c>
      <c r="BS882" s="36">
        <v>3.2</v>
      </c>
      <c r="BT882" s="36">
        <v>0.42546</v>
      </c>
      <c r="BU882" s="36">
        <v>0.44916</v>
      </c>
      <c r="BV882" s="36">
        <v>0.50615850978712795</v>
      </c>
      <c r="BW882" s="36">
        <v>0.56176999999999999</v>
      </c>
    </row>
    <row r="883" spans="1:75" s="36" customFormat="1" ht="16.75" customHeight="1" x14ac:dyDescent="0.2">
      <c r="A883" s="36" t="s">
        <v>1180</v>
      </c>
      <c r="B883" s="36">
        <v>2025020410</v>
      </c>
      <c r="C883" s="35">
        <v>45992</v>
      </c>
      <c r="D883" s="45" t="s">
        <v>9</v>
      </c>
      <c r="E883" s="36" t="s">
        <v>40</v>
      </c>
      <c r="F883" s="45">
        <v>1</v>
      </c>
      <c r="G883" s="45">
        <v>1</v>
      </c>
      <c r="H883" s="36" t="s">
        <v>47</v>
      </c>
      <c r="I883" s="36" t="s">
        <v>368</v>
      </c>
      <c r="J883" s="46" t="s">
        <v>183</v>
      </c>
      <c r="K883" s="47">
        <v>2.98</v>
      </c>
      <c r="L883" s="48">
        <v>0.15</v>
      </c>
      <c r="M883" s="49">
        <v>0.1</v>
      </c>
      <c r="N883" s="36">
        <v>2.5499999999999901</v>
      </c>
      <c r="O883" s="36">
        <v>3.2499999999999898</v>
      </c>
      <c r="P883" s="70">
        <v>2.5499999999999901</v>
      </c>
      <c r="Q883" s="36">
        <v>3.2499999999999898</v>
      </c>
      <c r="R883" s="50">
        <v>2.5053526368691306</v>
      </c>
      <c r="S883" s="50">
        <v>3.4737671829029706</v>
      </c>
      <c r="T883" s="50">
        <v>2.5053526368691306</v>
      </c>
      <c r="U883" s="50">
        <v>3.4737671829029706</v>
      </c>
      <c r="V883" s="50">
        <v>1.048</v>
      </c>
      <c r="W883" s="50">
        <v>1.0491546019013618</v>
      </c>
      <c r="X883" s="50">
        <v>0.98993288590604034</v>
      </c>
      <c r="Y883" s="50">
        <v>0.99664429530201348</v>
      </c>
      <c r="Z883" s="50">
        <v>0.98499999999999999</v>
      </c>
      <c r="AA883" s="51">
        <v>0.99</v>
      </c>
      <c r="AB883" s="51">
        <v>1</v>
      </c>
      <c r="AC883" s="51">
        <v>1</v>
      </c>
      <c r="AD883" s="51">
        <v>1</v>
      </c>
      <c r="AE883" s="51">
        <v>1</v>
      </c>
      <c r="AF883" s="51">
        <v>1</v>
      </c>
      <c r="AG883" s="52">
        <v>1</v>
      </c>
      <c r="AH883" s="52">
        <v>1</v>
      </c>
      <c r="AI883" s="53">
        <v>800</v>
      </c>
      <c r="AJ883" s="53">
        <v>729</v>
      </c>
      <c r="AK883" s="51">
        <v>2.63</v>
      </c>
      <c r="AL883" s="51">
        <v>2.6113028955303696</v>
      </c>
      <c r="AM883" s="51">
        <v>3.47</v>
      </c>
      <c r="AN883" s="51">
        <v>3.4705650774354457</v>
      </c>
      <c r="AO883" s="51">
        <v>3.5223247206458308</v>
      </c>
      <c r="AP883" s="51">
        <v>3.5072251138228698</v>
      </c>
      <c r="AQ883" s="51">
        <v>3.4179500000000003</v>
      </c>
      <c r="AR883" s="67">
        <v>0</v>
      </c>
      <c r="AS883" s="96"/>
      <c r="AT883" s="54">
        <v>2.6471835374496644</v>
      </c>
      <c r="AU883" s="54">
        <v>3.2361563506711408</v>
      </c>
      <c r="AV883" s="55">
        <v>2.6500999908328637</v>
      </c>
      <c r="AW883" s="55">
        <v>3.2361563506711408</v>
      </c>
      <c r="AX883" s="56">
        <v>9.718353744967434E-2</v>
      </c>
      <c r="AY883" s="56">
        <v>-1.3843649328848961E-2</v>
      </c>
      <c r="AZ883" s="56">
        <v>8.3339888120825378E-2</v>
      </c>
      <c r="BA883" s="56">
        <v>0.1110271867785233</v>
      </c>
      <c r="BB883" s="61">
        <v>148</v>
      </c>
      <c r="BC883" s="57">
        <v>119</v>
      </c>
      <c r="BD883" s="57">
        <v>-107</v>
      </c>
      <c r="BE883" s="57">
        <v>-134</v>
      </c>
      <c r="BF883" s="95">
        <v>0.40309119099324464</v>
      </c>
      <c r="BG883" s="58">
        <v>0.45747782679981475</v>
      </c>
      <c r="BH883" s="58">
        <v>0.51667998352429367</v>
      </c>
      <c r="BI883" s="58">
        <v>0.5720582317381514</v>
      </c>
      <c r="BJ883" s="57">
        <v>148</v>
      </c>
      <c r="BK883" s="57">
        <v>119</v>
      </c>
      <c r="BL883" s="57">
        <v>-107</v>
      </c>
      <c r="BM883" s="57">
        <v>-133</v>
      </c>
      <c r="BN883" s="58">
        <v>0.40358825941730936</v>
      </c>
      <c r="BO883" s="58">
        <v>0.45705949434948334</v>
      </c>
      <c r="BP883" s="58">
        <v>0.51622594499125385</v>
      </c>
      <c r="BQ883" s="58">
        <v>0.57167092506859174</v>
      </c>
      <c r="BR883" s="36">
        <v>2.75</v>
      </c>
      <c r="BS883" s="36">
        <v>3.25</v>
      </c>
      <c r="BT883" s="36">
        <v>0.41996</v>
      </c>
      <c r="BU883" s="36">
        <v>0.43856000000000001</v>
      </c>
      <c r="BV883" s="36">
        <v>0.49479883566125799</v>
      </c>
      <c r="BW883" s="36">
        <v>0.55222000000000004</v>
      </c>
    </row>
    <row r="884" spans="1:75" s="36" customFormat="1" ht="16.75" customHeight="1" x14ac:dyDescent="0.2">
      <c r="A884" s="36" t="s">
        <v>1181</v>
      </c>
      <c r="B884" s="36">
        <v>2025020412</v>
      </c>
      <c r="C884" s="35">
        <v>45993</v>
      </c>
      <c r="D884" s="45" t="s">
        <v>6</v>
      </c>
      <c r="E884" s="36" t="s">
        <v>7</v>
      </c>
      <c r="F884" s="45">
        <v>2</v>
      </c>
      <c r="G884" s="45">
        <v>2</v>
      </c>
      <c r="H884" s="36" t="s">
        <v>8</v>
      </c>
      <c r="I884" s="36" t="s">
        <v>324</v>
      </c>
      <c r="J884" s="46" t="s">
        <v>148</v>
      </c>
      <c r="K884" s="47">
        <v>2.98</v>
      </c>
      <c r="L884" s="48">
        <v>0.15</v>
      </c>
      <c r="M884" s="49">
        <v>0.1</v>
      </c>
      <c r="N884" s="36">
        <v>2.4999999999999898</v>
      </c>
      <c r="O884" s="36">
        <v>3.3499999999999899</v>
      </c>
      <c r="P884" s="70">
        <v>2.4999999999999898</v>
      </c>
      <c r="Q884" s="36">
        <v>3.3499999999999899</v>
      </c>
      <c r="R884" s="50">
        <v>2.5284138196800119</v>
      </c>
      <c r="S884" s="50">
        <v>3.4350366155234102</v>
      </c>
      <c r="T884" s="50">
        <v>2.5284138196800119</v>
      </c>
      <c r="U884" s="50">
        <v>3.4350366155234102</v>
      </c>
      <c r="V884" s="50">
        <v>0.96</v>
      </c>
      <c r="W884" s="50">
        <v>0.95702751457800772</v>
      </c>
      <c r="X884" s="50">
        <v>1.0383513899220236</v>
      </c>
      <c r="Y884" s="50">
        <v>0.97818130288828065</v>
      </c>
      <c r="Z884" s="50">
        <v>0.97499999999999998</v>
      </c>
      <c r="AA884" s="51">
        <v>0.94</v>
      </c>
      <c r="AB884" s="51">
        <v>1.04</v>
      </c>
      <c r="AC884" s="51">
        <v>1</v>
      </c>
      <c r="AD884" s="51">
        <v>1</v>
      </c>
      <c r="AE884" s="51">
        <v>1</v>
      </c>
      <c r="AF884" s="51">
        <v>1</v>
      </c>
      <c r="AG884" s="52">
        <v>1</v>
      </c>
      <c r="AH884" s="52">
        <v>1</v>
      </c>
      <c r="AI884" s="53">
        <v>789</v>
      </c>
      <c r="AJ884" s="53">
        <v>747</v>
      </c>
      <c r="AK884" s="51">
        <v>2.7232975258880701</v>
      </c>
      <c r="AL884" s="51">
        <v>2.7</v>
      </c>
      <c r="AM884" s="51">
        <v>3.1835755575013014</v>
      </c>
      <c r="AN884" s="51">
        <v>3.21</v>
      </c>
      <c r="AO884" s="51">
        <v>3.2381650813216432</v>
      </c>
      <c r="AP884" s="51">
        <v>3.2548144241436954</v>
      </c>
      <c r="AQ884" s="51">
        <v>3.1039861685637686</v>
      </c>
      <c r="AR884" s="67">
        <v>0.03</v>
      </c>
      <c r="AS884" s="96"/>
      <c r="AT884" s="54">
        <v>2.5689936076626507</v>
      </c>
      <c r="AU884" s="54">
        <v>3.1821032676484902</v>
      </c>
      <c r="AV884" s="55">
        <v>2.5389936076626509</v>
      </c>
      <c r="AW884" s="55">
        <v>3.2289545887837448</v>
      </c>
      <c r="AX884" s="56">
        <v>6.8993607662660938E-2</v>
      </c>
      <c r="AY884" s="56">
        <v>-0.16789673235149971</v>
      </c>
      <c r="AZ884" s="56">
        <v>-9.8903124688838773E-2</v>
      </c>
      <c r="BA884" s="56">
        <v>0.23689034001416065</v>
      </c>
      <c r="BB884" s="61">
        <v>151</v>
      </c>
      <c r="BC884" s="57">
        <v>-109</v>
      </c>
      <c r="BD884" s="57">
        <v>118</v>
      </c>
      <c r="BE884" s="57">
        <v>146</v>
      </c>
      <c r="BF884" s="95">
        <v>0.3991834892728604</v>
      </c>
      <c r="BG884" s="58">
        <v>0.52066040863323648</v>
      </c>
      <c r="BH884" s="58">
        <v>0.45908499832972915</v>
      </c>
      <c r="BI884" s="58">
        <v>0.40682085317328909</v>
      </c>
      <c r="BJ884" s="57">
        <v>158</v>
      </c>
      <c r="BK884" s="57">
        <v>-110</v>
      </c>
      <c r="BL884" s="57">
        <v>117</v>
      </c>
      <c r="BM884" s="57">
        <v>145</v>
      </c>
      <c r="BN884" s="58">
        <v>0.38738068639249768</v>
      </c>
      <c r="BO884" s="58">
        <v>0.52309537496182634</v>
      </c>
      <c r="BP884" s="58">
        <v>0.46153200226061286</v>
      </c>
      <c r="BQ884" s="58">
        <v>0.40876248500339996</v>
      </c>
      <c r="BR884" s="36">
        <v>2.75</v>
      </c>
      <c r="BS884" s="36">
        <v>3.3</v>
      </c>
      <c r="BT884" s="36">
        <v>0.41160000000000002</v>
      </c>
      <c r="BU884" s="36">
        <v>0.43354999999999999</v>
      </c>
      <c r="BV884" s="36">
        <v>0.488639181299731</v>
      </c>
      <c r="BW884" s="36">
        <v>0.54629000000000005</v>
      </c>
    </row>
    <row r="885" spans="1:75" s="36" customFormat="1" ht="16.75" customHeight="1" x14ac:dyDescent="0.2">
      <c r="A885" s="36" t="s">
        <v>1182</v>
      </c>
      <c r="B885" s="36">
        <v>2025020412</v>
      </c>
      <c r="C885" s="35">
        <v>45993</v>
      </c>
      <c r="D885" s="45" t="s">
        <v>9</v>
      </c>
      <c r="E885" s="36" t="s">
        <v>30</v>
      </c>
      <c r="F885" s="45">
        <v>2</v>
      </c>
      <c r="G885" s="45">
        <v>2</v>
      </c>
      <c r="H885" s="36" t="s">
        <v>11</v>
      </c>
      <c r="I885" s="36" t="s">
        <v>495</v>
      </c>
      <c r="J885" s="46" t="s">
        <v>161</v>
      </c>
      <c r="K885" s="47">
        <v>2.98</v>
      </c>
      <c r="L885" s="48">
        <v>0.15</v>
      </c>
      <c r="M885" s="49">
        <v>0.1</v>
      </c>
      <c r="N885" s="36">
        <v>3.3499999999999899</v>
      </c>
      <c r="O885" s="36">
        <v>2.4999999999999898</v>
      </c>
      <c r="P885" s="70">
        <v>3.3499999999999899</v>
      </c>
      <c r="Q885" s="36">
        <v>2.4999999999999898</v>
      </c>
      <c r="R885" s="50">
        <v>2.9940130285040096</v>
      </c>
      <c r="S885" s="50">
        <v>3.056228511706097</v>
      </c>
      <c r="T885" s="50">
        <v>2.9940130285040096</v>
      </c>
      <c r="U885" s="50">
        <v>3.056228511706097</v>
      </c>
      <c r="V885" s="50">
        <v>1.0275000000000001</v>
      </c>
      <c r="W885" s="50">
        <v>1.0328904656929507</v>
      </c>
      <c r="X885" s="50">
        <v>1.0683139454702353</v>
      </c>
      <c r="Y885" s="50">
        <v>0.91385823016378187</v>
      </c>
      <c r="Z885" s="50">
        <v>0.995</v>
      </c>
      <c r="AA885" s="51">
        <v>0.99</v>
      </c>
      <c r="AB885" s="51">
        <v>1</v>
      </c>
      <c r="AC885" s="51">
        <v>1</v>
      </c>
      <c r="AD885" s="51">
        <v>1</v>
      </c>
      <c r="AE885" s="51">
        <v>1</v>
      </c>
      <c r="AF885" s="51">
        <v>1</v>
      </c>
      <c r="AG885" s="52">
        <v>1</v>
      </c>
      <c r="AH885" s="52">
        <v>1</v>
      </c>
      <c r="AI885" s="53">
        <v>788</v>
      </c>
      <c r="AJ885" s="53">
        <v>711</v>
      </c>
      <c r="AK885" s="51">
        <v>2.9149802826070763</v>
      </c>
      <c r="AL885" s="51">
        <v>2.9268351944916162</v>
      </c>
      <c r="AM885" s="51">
        <v>3.0942871419676301</v>
      </c>
      <c r="AN885" s="51">
        <v>3.0885783474284003</v>
      </c>
      <c r="AO885" s="51">
        <v>3.1059777729226519</v>
      </c>
      <c r="AP885" s="51">
        <v>3.0962232123563886</v>
      </c>
      <c r="AQ885" s="51">
        <v>3.0788157062577919</v>
      </c>
      <c r="AR885" s="67">
        <v>-0.03</v>
      </c>
      <c r="AS885" s="96"/>
      <c r="AT885" s="54">
        <v>3.1821032676484902</v>
      </c>
      <c r="AU885" s="54">
        <v>2.5689936076626507</v>
      </c>
      <c r="AV885" s="55">
        <v>3.2289545887837448</v>
      </c>
      <c r="AW885" s="55">
        <v>2.5389936076626509</v>
      </c>
      <c r="AX885" s="56">
        <v>-0.16789673235149971</v>
      </c>
      <c r="AY885" s="56">
        <v>6.8993607662660938E-2</v>
      </c>
      <c r="AZ885" s="56">
        <v>-9.8903124688838773E-2</v>
      </c>
      <c r="BA885" s="56">
        <v>-0.23689034001416065</v>
      </c>
      <c r="BB885" s="61">
        <v>-151</v>
      </c>
      <c r="BC885" s="57">
        <v>109</v>
      </c>
      <c r="BD885" s="57">
        <v>-118</v>
      </c>
      <c r="BE885" s="57">
        <v>-146</v>
      </c>
      <c r="BF885" s="95">
        <v>0.6008165107271396</v>
      </c>
      <c r="BG885" s="58">
        <v>0.47933959136676346</v>
      </c>
      <c r="BH885" s="58">
        <v>0.54091500167027085</v>
      </c>
      <c r="BI885" s="58">
        <v>0.59317914682671091</v>
      </c>
      <c r="BJ885" s="57">
        <v>-158</v>
      </c>
      <c r="BK885" s="57">
        <v>110</v>
      </c>
      <c r="BL885" s="57">
        <v>-117</v>
      </c>
      <c r="BM885" s="57">
        <v>-145</v>
      </c>
      <c r="BN885" s="58">
        <v>0.61261931360750232</v>
      </c>
      <c r="BO885" s="58">
        <v>0.4769046250381736</v>
      </c>
      <c r="BP885" s="58">
        <v>0.53846799773938714</v>
      </c>
      <c r="BQ885" s="58">
        <v>0.59123751499660004</v>
      </c>
      <c r="BR885" s="36">
        <v>2.75</v>
      </c>
      <c r="BS885" s="36">
        <v>3.35</v>
      </c>
      <c r="BT885" s="36">
        <v>0.40393000000000001</v>
      </c>
      <c r="BU885" s="36">
        <v>0.42237999999999998</v>
      </c>
      <c r="BV885" s="36">
        <v>0.47753533069530801</v>
      </c>
      <c r="BW885" s="36">
        <v>0.53788000000000002</v>
      </c>
    </row>
    <row r="886" spans="1:75" s="36" customFormat="1" ht="16.75" customHeight="1" x14ac:dyDescent="0.2">
      <c r="A886" s="36" t="s">
        <v>1183</v>
      </c>
      <c r="B886" s="36">
        <v>2025020415</v>
      </c>
      <c r="C886" s="35">
        <v>45993</v>
      </c>
      <c r="D886" s="45" t="s">
        <v>6</v>
      </c>
      <c r="E886" s="36" t="s">
        <v>34</v>
      </c>
      <c r="F886" s="45">
        <v>1</v>
      </c>
      <c r="G886" s="45">
        <v>2</v>
      </c>
      <c r="H886" s="36" t="s">
        <v>36</v>
      </c>
      <c r="I886" s="36" t="s">
        <v>480</v>
      </c>
      <c r="J886" s="46" t="s">
        <v>451</v>
      </c>
      <c r="K886" s="47">
        <v>2.98</v>
      </c>
      <c r="L886" s="48">
        <v>0.15</v>
      </c>
      <c r="M886" s="49">
        <v>0.1</v>
      </c>
      <c r="N886" s="36">
        <v>2.94999999999999</v>
      </c>
      <c r="O886" s="36">
        <v>2.7499999999999898</v>
      </c>
      <c r="P886" s="70">
        <v>2.94999999999999</v>
      </c>
      <c r="Q886" s="36">
        <v>2.7499999999999898</v>
      </c>
      <c r="R886" s="50">
        <v>3.2032965162898788</v>
      </c>
      <c r="S886" s="50">
        <v>2.6690478191534397</v>
      </c>
      <c r="T886" s="50">
        <v>3.2032965162898788</v>
      </c>
      <c r="U886" s="50">
        <v>2.6690478191534397</v>
      </c>
      <c r="V886" s="50">
        <v>0.97</v>
      </c>
      <c r="W886" s="50">
        <v>0.95751047349149665</v>
      </c>
      <c r="X886" s="50">
        <v>0.96217727195987801</v>
      </c>
      <c r="Y886" s="50">
        <v>0.98662851267236817</v>
      </c>
      <c r="Z886" s="50">
        <v>1.03</v>
      </c>
      <c r="AA886" s="51">
        <v>0.98</v>
      </c>
      <c r="AB886" s="51">
        <v>1.02</v>
      </c>
      <c r="AC886" s="51">
        <v>1</v>
      </c>
      <c r="AD886" s="51">
        <v>1</v>
      </c>
      <c r="AE886" s="51">
        <v>1</v>
      </c>
      <c r="AF886" s="51">
        <v>1</v>
      </c>
      <c r="AG886" s="52">
        <v>1</v>
      </c>
      <c r="AH886" s="52">
        <v>1</v>
      </c>
      <c r="AI886" s="53">
        <v>811</v>
      </c>
      <c r="AJ886" s="53">
        <v>704</v>
      </c>
      <c r="AK886" s="51">
        <v>3.14</v>
      </c>
      <c r="AL886" s="51">
        <v>3.1494944774434819</v>
      </c>
      <c r="AM886" s="51">
        <v>2.9</v>
      </c>
      <c r="AN886" s="51">
        <v>2.88</v>
      </c>
      <c r="AO886" s="51">
        <v>2.8978347256993899</v>
      </c>
      <c r="AP886" s="51">
        <v>2.8755274049036879</v>
      </c>
      <c r="AQ886" s="51">
        <v>2.9870000000000001</v>
      </c>
      <c r="AR886" s="67">
        <v>0.1</v>
      </c>
      <c r="AS886" s="96"/>
      <c r="AT886" s="54">
        <v>2.9708387492189936</v>
      </c>
      <c r="AU886" s="54">
        <v>2.9627388151693621</v>
      </c>
      <c r="AV886" s="55">
        <v>2.8708387492189935</v>
      </c>
      <c r="AW886" s="55">
        <v>3.0477160962144332</v>
      </c>
      <c r="AX886" s="56">
        <v>2.0838749219003638E-2</v>
      </c>
      <c r="AY886" s="56">
        <v>0.21273881516937232</v>
      </c>
      <c r="AZ886" s="56">
        <v>0.23357756438837596</v>
      </c>
      <c r="BA886" s="56">
        <v>-0.19190006595036868</v>
      </c>
      <c r="BB886" s="61">
        <v>-104</v>
      </c>
      <c r="BC886" s="57">
        <v>-123</v>
      </c>
      <c r="BD886" s="57">
        <v>102</v>
      </c>
      <c r="BE886" s="57">
        <v>128</v>
      </c>
      <c r="BF886" s="95">
        <v>0.50907026338496464</v>
      </c>
      <c r="BG886" s="58">
        <v>0.55079165991444068</v>
      </c>
      <c r="BH886" s="58">
        <v>0.49420530466516721</v>
      </c>
      <c r="BI886" s="58">
        <v>0.4388986291557786</v>
      </c>
      <c r="BJ886" s="57">
        <v>115</v>
      </c>
      <c r="BK886" s="57">
        <v>-122</v>
      </c>
      <c r="BL886" s="57">
        <v>104</v>
      </c>
      <c r="BM886" s="57">
        <v>130</v>
      </c>
      <c r="BN886" s="58">
        <v>0.46452951196786763</v>
      </c>
      <c r="BO886" s="58">
        <v>0.54926300521854587</v>
      </c>
      <c r="BP886" s="58">
        <v>0.49120119012069341</v>
      </c>
      <c r="BQ886" s="58">
        <v>0.4351436218586674</v>
      </c>
      <c r="BR886" s="36">
        <v>2.75</v>
      </c>
      <c r="BS886" s="36">
        <v>3.4</v>
      </c>
      <c r="BT886" s="36">
        <v>0.39756000000000002</v>
      </c>
      <c r="BU886" s="36">
        <v>0.41633999999999999</v>
      </c>
      <c r="BV886" s="36">
        <v>0.46952285363075502</v>
      </c>
      <c r="BW886" s="36">
        <v>0.52961000000000003</v>
      </c>
    </row>
    <row r="887" spans="1:75" s="36" customFormat="1" ht="16.75" customHeight="1" x14ac:dyDescent="0.2">
      <c r="A887" s="36" t="s">
        <v>1184</v>
      </c>
      <c r="B887" s="36">
        <v>2025020415</v>
      </c>
      <c r="C887" s="35">
        <v>45993</v>
      </c>
      <c r="D887" s="45" t="s">
        <v>9</v>
      </c>
      <c r="E887" s="36" t="s">
        <v>20</v>
      </c>
      <c r="F887" s="45">
        <v>2</v>
      </c>
      <c r="G887" s="45">
        <v>1</v>
      </c>
      <c r="H887" s="36" t="s">
        <v>38</v>
      </c>
      <c r="I887" s="36" t="s">
        <v>334</v>
      </c>
      <c r="J887" s="46" t="s">
        <v>177</v>
      </c>
      <c r="K887" s="47">
        <v>2.98</v>
      </c>
      <c r="L887" s="48">
        <v>0.15</v>
      </c>
      <c r="M887" s="49">
        <v>0.1</v>
      </c>
      <c r="N887" s="36">
        <v>2.7499999999999898</v>
      </c>
      <c r="O887" s="36">
        <v>2.94999999999999</v>
      </c>
      <c r="P887" s="70">
        <v>2.7499999999999898</v>
      </c>
      <c r="Q887" s="36">
        <v>2.94999999999999</v>
      </c>
      <c r="R887" s="50">
        <v>2.5866205696154245</v>
      </c>
      <c r="S887" s="50">
        <v>3.0444787529113135</v>
      </c>
      <c r="T887" s="50">
        <v>2.5866205696154245</v>
      </c>
      <c r="U887" s="50">
        <v>3.0444787529113135</v>
      </c>
      <c r="V887" s="50">
        <v>1.0449999999999999</v>
      </c>
      <c r="W887" s="50">
        <v>1.0398742800952707</v>
      </c>
      <c r="X887" s="50">
        <v>0.97315436241610731</v>
      </c>
      <c r="Y887" s="50">
        <v>1.0536912751677854</v>
      </c>
      <c r="Z887" s="50">
        <v>0.98</v>
      </c>
      <c r="AA887" s="51">
        <v>0.97499999999999998</v>
      </c>
      <c r="AB887" s="51">
        <v>1.02</v>
      </c>
      <c r="AC887" s="51">
        <v>1</v>
      </c>
      <c r="AD887" s="51">
        <v>1</v>
      </c>
      <c r="AE887" s="51">
        <v>1</v>
      </c>
      <c r="AF887" s="51">
        <v>1</v>
      </c>
      <c r="AG887" s="52">
        <v>1</v>
      </c>
      <c r="AH887" s="52">
        <v>1</v>
      </c>
      <c r="AI887" s="53">
        <v>783</v>
      </c>
      <c r="AJ887" s="53">
        <v>712</v>
      </c>
      <c r="AK887" s="51">
        <v>2.9401529677636571</v>
      </c>
      <c r="AL887" s="51">
        <v>2.92</v>
      </c>
      <c r="AM887" s="51">
        <v>2.8672882704404365</v>
      </c>
      <c r="AN887" s="51">
        <v>2.88</v>
      </c>
      <c r="AO887" s="51">
        <v>2.8206261712250429</v>
      </c>
      <c r="AP887" s="51">
        <v>2.8450706222192492</v>
      </c>
      <c r="AQ887" s="51">
        <v>2.8099425050316276</v>
      </c>
      <c r="AR887" s="67">
        <v>-0.1</v>
      </c>
      <c r="AS887" s="96"/>
      <c r="AT887" s="54">
        <v>2.9627388151693621</v>
      </c>
      <c r="AU887" s="54">
        <v>2.9708387492189936</v>
      </c>
      <c r="AV887" s="55">
        <v>3.0477160962144332</v>
      </c>
      <c r="AW887" s="55">
        <v>2.8708387492189935</v>
      </c>
      <c r="AX887" s="56">
        <v>0.21273881516937232</v>
      </c>
      <c r="AY887" s="56">
        <v>2.0838749219003638E-2</v>
      </c>
      <c r="AZ887" s="56">
        <v>0.23357756438837596</v>
      </c>
      <c r="BA887" s="56">
        <v>0.19190006595036868</v>
      </c>
      <c r="BB887" s="61">
        <v>104</v>
      </c>
      <c r="BC887" s="57">
        <v>123</v>
      </c>
      <c r="BD887" s="57">
        <v>-102</v>
      </c>
      <c r="BE887" s="57">
        <v>-128</v>
      </c>
      <c r="BF887" s="95">
        <v>0.49092973661503536</v>
      </c>
      <c r="BG887" s="58">
        <v>0.44920834008555938</v>
      </c>
      <c r="BH887" s="58">
        <v>0.50579469533483279</v>
      </c>
      <c r="BI887" s="58">
        <v>0.5611013708442214</v>
      </c>
      <c r="BJ887" s="57">
        <v>-115</v>
      </c>
      <c r="BK887" s="57">
        <v>122</v>
      </c>
      <c r="BL887" s="57">
        <v>-104</v>
      </c>
      <c r="BM887" s="57">
        <v>-130</v>
      </c>
      <c r="BN887" s="58">
        <v>0.53547048803213237</v>
      </c>
      <c r="BO887" s="58">
        <v>0.45073699478145407</v>
      </c>
      <c r="BP887" s="58">
        <v>0.50879880987930659</v>
      </c>
      <c r="BQ887" s="58">
        <v>0.5648563781413326</v>
      </c>
      <c r="BR887" s="36">
        <v>2.75</v>
      </c>
      <c r="BS887" s="36">
        <v>3.45</v>
      </c>
      <c r="BT887" s="36">
        <v>0.38790999999999998</v>
      </c>
      <c r="BU887" s="36">
        <v>0.40738000000000002</v>
      </c>
      <c r="BV887" s="36">
        <v>0.45961009070806402</v>
      </c>
      <c r="BW887" s="36">
        <v>0.52102000000000004</v>
      </c>
    </row>
    <row r="888" spans="1:75" s="36" customFormat="1" ht="16.75" customHeight="1" x14ac:dyDescent="0.2">
      <c r="A888" s="36" t="s">
        <v>1185</v>
      </c>
      <c r="B888" s="36">
        <v>2025020411</v>
      </c>
      <c r="C888" s="35">
        <v>45993</v>
      </c>
      <c r="D888" s="45" t="s">
        <v>6</v>
      </c>
      <c r="E888" s="36" t="s">
        <v>39</v>
      </c>
      <c r="F888" s="45">
        <v>1</v>
      </c>
      <c r="G888" s="45">
        <v>2</v>
      </c>
      <c r="H888" s="36" t="s">
        <v>36</v>
      </c>
      <c r="I888" s="36" t="s">
        <v>338</v>
      </c>
      <c r="J888" s="46" t="s">
        <v>179</v>
      </c>
      <c r="K888" s="47">
        <v>2.98</v>
      </c>
      <c r="L888" s="48">
        <v>0.15</v>
      </c>
      <c r="M888" s="49">
        <v>0.1</v>
      </c>
      <c r="N888" s="36">
        <v>2.9999999999999898</v>
      </c>
      <c r="O888" s="36">
        <v>2.8499999999999899</v>
      </c>
      <c r="P888" s="70">
        <v>2.9999999999999898</v>
      </c>
      <c r="Q888" s="36">
        <v>2.8499999999999899</v>
      </c>
      <c r="R888" s="50">
        <v>2.9220580755721777</v>
      </c>
      <c r="S888" s="50">
        <v>2.9528285385780189</v>
      </c>
      <c r="T888" s="50">
        <v>2.9220580755721777</v>
      </c>
      <c r="U888" s="50">
        <v>2.9528285385780189</v>
      </c>
      <c r="V888" s="50">
        <v>0.97</v>
      </c>
      <c r="W888" s="50">
        <v>0.95751047349149665</v>
      </c>
      <c r="X888" s="50">
        <v>1.0306952626201966</v>
      </c>
      <c r="Y888" s="50">
        <v>0.9764004790376084</v>
      </c>
      <c r="Z888" s="50">
        <v>0.98</v>
      </c>
      <c r="AA888" s="51">
        <v>0.97</v>
      </c>
      <c r="AB888" s="51">
        <v>1.02</v>
      </c>
      <c r="AC888" s="51">
        <v>1</v>
      </c>
      <c r="AD888" s="51">
        <v>1</v>
      </c>
      <c r="AE888" s="51">
        <v>1</v>
      </c>
      <c r="AF888" s="51">
        <v>1</v>
      </c>
      <c r="AG888" s="52">
        <v>1</v>
      </c>
      <c r="AH888" s="52">
        <v>1</v>
      </c>
      <c r="AI888" s="53">
        <v>810</v>
      </c>
      <c r="AJ888" s="53">
        <v>768</v>
      </c>
      <c r="AK888" s="51">
        <v>2.8881645087087211</v>
      </c>
      <c r="AL888" s="51">
        <v>2.91</v>
      </c>
      <c r="AM888" s="51">
        <v>2.916691530879433</v>
      </c>
      <c r="AN888" s="51">
        <v>2.922112082034221</v>
      </c>
      <c r="AO888" s="51">
        <v>2.8817161878335456</v>
      </c>
      <c r="AP888" s="51">
        <v>2.8835245548294823</v>
      </c>
      <c r="AQ888" s="51">
        <v>2.8583577002618443</v>
      </c>
      <c r="AR888" s="67">
        <v>-0.03</v>
      </c>
      <c r="AS888" s="96"/>
      <c r="AT888" s="54">
        <v>2.8837633327411378</v>
      </c>
      <c r="AU888" s="54">
        <v>2.9155775905008414</v>
      </c>
      <c r="AV888" s="55">
        <v>2.9137633327411376</v>
      </c>
      <c r="AW888" s="55">
        <v>2.8714238464890993</v>
      </c>
      <c r="AX888" s="56">
        <v>-0.11623666725885196</v>
      </c>
      <c r="AY888" s="56">
        <v>6.5577590500851546E-2</v>
      </c>
      <c r="AZ888" s="56">
        <v>-5.065907675800041E-2</v>
      </c>
      <c r="BA888" s="56">
        <v>-0.1818142577597035</v>
      </c>
      <c r="BB888" s="61">
        <v>105</v>
      </c>
      <c r="BC888" s="57">
        <v>-112</v>
      </c>
      <c r="BD888" s="57">
        <v>114</v>
      </c>
      <c r="BE888" s="57">
        <v>141</v>
      </c>
      <c r="BF888" s="95">
        <v>0.48783062919352144</v>
      </c>
      <c r="BG888" s="58">
        <v>0.52923803842908868</v>
      </c>
      <c r="BH888" s="58">
        <v>0.46825799185868577</v>
      </c>
      <c r="BI888" s="58">
        <v>0.41455616585329191</v>
      </c>
      <c r="BJ888" s="57">
        <v>-106</v>
      </c>
      <c r="BK888" s="57">
        <v>-111</v>
      </c>
      <c r="BL888" s="57">
        <v>115</v>
      </c>
      <c r="BM888" s="57">
        <v>143</v>
      </c>
      <c r="BN888" s="58">
        <v>0.51400462376383249</v>
      </c>
      <c r="BO888" s="58">
        <v>0.52638263480051106</v>
      </c>
      <c r="BP888" s="58">
        <v>0.46511542423803143</v>
      </c>
      <c r="BQ888" s="58">
        <v>0.41183581344131814</v>
      </c>
      <c r="BR888" s="36">
        <v>2.75</v>
      </c>
      <c r="BS888" s="36">
        <v>3.5</v>
      </c>
      <c r="BT888" s="36">
        <v>0.37925999999999999</v>
      </c>
      <c r="BU888" s="36">
        <v>0.40190999999999999</v>
      </c>
      <c r="BV888" s="36">
        <v>0.45343366765571902</v>
      </c>
      <c r="BW888" s="36">
        <v>0.51554</v>
      </c>
    </row>
    <row r="889" spans="1:75" s="36" customFormat="1" ht="16.75" customHeight="1" x14ac:dyDescent="0.2">
      <c r="A889" s="36" t="s">
        <v>1186</v>
      </c>
      <c r="B889" s="36">
        <v>2025020411</v>
      </c>
      <c r="C889" s="35">
        <v>45993</v>
      </c>
      <c r="D889" s="45" t="s">
        <v>9</v>
      </c>
      <c r="E889" s="36" t="s">
        <v>19</v>
      </c>
      <c r="F889" s="45">
        <v>2</v>
      </c>
      <c r="G889" s="45">
        <v>1</v>
      </c>
      <c r="H889" s="36" t="s">
        <v>38</v>
      </c>
      <c r="I889" s="36" t="s">
        <v>326</v>
      </c>
      <c r="J889" s="46" t="s">
        <v>170</v>
      </c>
      <c r="K889" s="47">
        <v>2.98</v>
      </c>
      <c r="L889" s="48">
        <v>0.15</v>
      </c>
      <c r="M889" s="49">
        <v>0.1</v>
      </c>
      <c r="N889" s="36">
        <v>2.8499999999999899</v>
      </c>
      <c r="O889" s="36">
        <v>2.9999999999999898</v>
      </c>
      <c r="P889" s="70">
        <v>2.8499999999999899</v>
      </c>
      <c r="Q889" s="36">
        <v>2.9999999999999898</v>
      </c>
      <c r="R889" s="50">
        <v>2.801325272912099</v>
      </c>
      <c r="S889" s="50">
        <v>3.299734145225504</v>
      </c>
      <c r="T889" s="50">
        <v>2.801325272912099</v>
      </c>
      <c r="U889" s="50">
        <v>3.299734145225504</v>
      </c>
      <c r="V889" s="50">
        <v>1.0449999999999999</v>
      </c>
      <c r="W889" s="50">
        <v>1.0398742800952707</v>
      </c>
      <c r="X889" s="50">
        <v>0.97875554727497749</v>
      </c>
      <c r="Y889" s="50">
        <v>0.96918272104319503</v>
      </c>
      <c r="Z889" s="50">
        <v>1.01</v>
      </c>
      <c r="AA889" s="51">
        <v>0.97</v>
      </c>
      <c r="AB889" s="51">
        <v>1.03</v>
      </c>
      <c r="AC889" s="51">
        <v>1</v>
      </c>
      <c r="AD889" s="51">
        <v>1</v>
      </c>
      <c r="AE889" s="51">
        <v>1</v>
      </c>
      <c r="AF889" s="51">
        <v>1</v>
      </c>
      <c r="AG889" s="52">
        <v>1</v>
      </c>
      <c r="AH889" s="52">
        <v>1</v>
      </c>
      <c r="AI889" s="53">
        <v>784</v>
      </c>
      <c r="AJ889" s="53">
        <v>720</v>
      </c>
      <c r="AK889" s="51">
        <v>2.909673427532073</v>
      </c>
      <c r="AL889" s="51">
        <v>2.8934212043390768</v>
      </c>
      <c r="AM889" s="51">
        <v>3.0714718826081859</v>
      </c>
      <c r="AN889" s="51">
        <v>3.1057112220007834</v>
      </c>
      <c r="AO889" s="51">
        <v>3.0402429959736148</v>
      </c>
      <c r="AP889" s="51">
        <v>3.0841162695792366</v>
      </c>
      <c r="AQ889" s="51">
        <v>3.1021866014342678</v>
      </c>
      <c r="AR889" s="67">
        <v>0.03</v>
      </c>
      <c r="AS889" s="96"/>
      <c r="AT889" s="54">
        <v>2.9155775905008414</v>
      </c>
      <c r="AU889" s="54">
        <v>2.8837633327411378</v>
      </c>
      <c r="AV889" s="55">
        <v>2.8714238464890993</v>
      </c>
      <c r="AW889" s="55">
        <v>2.9137633327411376</v>
      </c>
      <c r="AX889" s="56">
        <v>6.5577590500851546E-2</v>
      </c>
      <c r="AY889" s="56">
        <v>-0.11623666725885196</v>
      </c>
      <c r="AZ889" s="56">
        <v>-5.065907675800041E-2</v>
      </c>
      <c r="BA889" s="56">
        <v>0.1818142577597035</v>
      </c>
      <c r="BB889" s="61">
        <v>-105</v>
      </c>
      <c r="BC889" s="57">
        <v>112</v>
      </c>
      <c r="BD889" s="57">
        <v>-114</v>
      </c>
      <c r="BE889" s="57">
        <v>-141</v>
      </c>
      <c r="BF889" s="95">
        <v>0.51216937080647851</v>
      </c>
      <c r="BG889" s="58">
        <v>0.47076196157091132</v>
      </c>
      <c r="BH889" s="58">
        <v>0.53174200814131423</v>
      </c>
      <c r="BI889" s="58">
        <v>0.58544383414670809</v>
      </c>
      <c r="BJ889" s="57">
        <v>106</v>
      </c>
      <c r="BK889" s="57">
        <v>111</v>
      </c>
      <c r="BL889" s="57">
        <v>-115</v>
      </c>
      <c r="BM889" s="57">
        <v>-143</v>
      </c>
      <c r="BN889" s="58">
        <v>0.48599537623616751</v>
      </c>
      <c r="BO889" s="58">
        <v>0.47361736519948894</v>
      </c>
      <c r="BP889" s="58">
        <v>0.53488457576196857</v>
      </c>
      <c r="BQ889" s="58">
        <v>0.58816418655868186</v>
      </c>
      <c r="BR889" s="36">
        <v>2.75</v>
      </c>
      <c r="BS889" s="36">
        <v>3.55</v>
      </c>
      <c r="BT889" s="36">
        <v>0.37574000000000002</v>
      </c>
      <c r="BU889" s="36">
        <v>0.39184000000000002</v>
      </c>
      <c r="BV889" s="36">
        <v>0.44248707003636201</v>
      </c>
      <c r="BW889" s="36">
        <v>0.50629999999999997</v>
      </c>
    </row>
    <row r="890" spans="1:75" s="36" customFormat="1" ht="16.75" customHeight="1" x14ac:dyDescent="0.2">
      <c r="A890" s="36" t="s">
        <v>1187</v>
      </c>
      <c r="B890" s="36">
        <v>2025020414</v>
      </c>
      <c r="C890" s="35">
        <v>45993</v>
      </c>
      <c r="D890" s="45" t="s">
        <v>6</v>
      </c>
      <c r="E890" s="36" t="s">
        <v>41</v>
      </c>
      <c r="F890" s="45">
        <v>2</v>
      </c>
      <c r="G890" s="45">
        <v>1</v>
      </c>
      <c r="H890" s="36" t="s">
        <v>44</v>
      </c>
      <c r="I890" s="36" t="s">
        <v>332</v>
      </c>
      <c r="J890" s="46" t="s">
        <v>187</v>
      </c>
      <c r="K890" s="47">
        <v>2.98</v>
      </c>
      <c r="L890" s="48">
        <v>0.15</v>
      </c>
      <c r="M890" s="49">
        <v>0.1</v>
      </c>
      <c r="N890" s="36">
        <v>2.9999999999999898</v>
      </c>
      <c r="O890" s="36">
        <v>2.8499999999999899</v>
      </c>
      <c r="P890" s="70">
        <v>2.9999999999999898</v>
      </c>
      <c r="Q890" s="36">
        <v>2.8499999999999899</v>
      </c>
      <c r="R890" s="50">
        <v>2.8932250458121067</v>
      </c>
      <c r="S890" s="50">
        <v>2.9405692619666972</v>
      </c>
      <c r="T890" s="50">
        <v>2.8932250458121067</v>
      </c>
      <c r="U890" s="50">
        <v>2.9405692619666972</v>
      </c>
      <c r="V890" s="50">
        <v>0.96</v>
      </c>
      <c r="W890" s="50">
        <v>0.96305398776725637</v>
      </c>
      <c r="X890" s="50">
        <v>1.0716476170084823</v>
      </c>
      <c r="Y890" s="50">
        <v>0.98704775566076752</v>
      </c>
      <c r="Z890" s="50">
        <v>0.97</v>
      </c>
      <c r="AA890" s="51">
        <v>0.96</v>
      </c>
      <c r="AB890" s="51">
        <v>1.03</v>
      </c>
      <c r="AC890" s="51">
        <v>1</v>
      </c>
      <c r="AD890" s="51">
        <v>1</v>
      </c>
      <c r="AE890" s="51">
        <v>1</v>
      </c>
      <c r="AF890" s="51">
        <v>1</v>
      </c>
      <c r="AG890" s="52">
        <v>1</v>
      </c>
      <c r="AH890" s="52">
        <v>1</v>
      </c>
      <c r="AI890" s="53">
        <v>782</v>
      </c>
      <c r="AJ890" s="53">
        <v>710</v>
      </c>
      <c r="AK890" s="51">
        <v>3.1539182600593128</v>
      </c>
      <c r="AL890" s="51">
        <v>3.12</v>
      </c>
      <c r="AM890" s="51">
        <v>2.9726613334997554</v>
      </c>
      <c r="AN890" s="51">
        <v>2.9678475227697962</v>
      </c>
      <c r="AO890" s="51">
        <v>2.8860343510222002</v>
      </c>
      <c r="AP890" s="51">
        <v>2.8809820259850243</v>
      </c>
      <c r="AQ890" s="51">
        <v>2.8834814934947626</v>
      </c>
      <c r="AR890" s="67">
        <v>0.03</v>
      </c>
      <c r="AS890" s="96"/>
      <c r="AT890" s="54">
        <v>3.1595457477494522</v>
      </c>
      <c r="AU890" s="54">
        <v>2.9434386614954842</v>
      </c>
      <c r="AV890" s="55">
        <v>3.1295457477494524</v>
      </c>
      <c r="AW890" s="55">
        <v>2.9675367478514194</v>
      </c>
      <c r="AX890" s="56">
        <v>0.1595457477494624</v>
      </c>
      <c r="AY890" s="56">
        <v>9.3438661495494291E-2</v>
      </c>
      <c r="AZ890" s="56">
        <v>0.25298440924495669</v>
      </c>
      <c r="BA890" s="56">
        <v>6.6107086253968106E-2</v>
      </c>
      <c r="BB890" s="61">
        <v>-116</v>
      </c>
      <c r="BC890" s="57">
        <v>-137</v>
      </c>
      <c r="BD890" s="57">
        <v>-110</v>
      </c>
      <c r="BE890" s="57">
        <v>115</v>
      </c>
      <c r="BF890" s="95">
        <v>0.53675754436107725</v>
      </c>
      <c r="BG890" s="58">
        <v>0.57822622535081547</v>
      </c>
      <c r="BH890" s="58">
        <v>0.52464695681097784</v>
      </c>
      <c r="BI890" s="58">
        <v>0.46551641513566144</v>
      </c>
      <c r="BJ890" s="57">
        <v>-113</v>
      </c>
      <c r="BK890" s="57">
        <v>-136</v>
      </c>
      <c r="BL890" s="57">
        <v>-110</v>
      </c>
      <c r="BM890" s="57">
        <v>115</v>
      </c>
      <c r="BN890" s="58">
        <v>0.52949622435855459</v>
      </c>
      <c r="BO890" s="58">
        <v>0.57669242207371241</v>
      </c>
      <c r="BP890" s="58">
        <v>0.52296460629448016</v>
      </c>
      <c r="BQ890" s="58">
        <v>0.46406242779468199</v>
      </c>
      <c r="BR890" s="36">
        <v>2.75</v>
      </c>
      <c r="BS890" s="36">
        <v>3.6</v>
      </c>
      <c r="BT890" s="36">
        <v>0.36714999999999998</v>
      </c>
      <c r="BU890" s="36">
        <v>0.38625999999999999</v>
      </c>
      <c r="BV890" s="36">
        <v>0.43494319141509102</v>
      </c>
      <c r="BW890" s="36">
        <v>0.49819000000000002</v>
      </c>
    </row>
    <row r="891" spans="1:75" s="36" customFormat="1" ht="16.75" customHeight="1" x14ac:dyDescent="0.2">
      <c r="A891" s="36" t="s">
        <v>1188</v>
      </c>
      <c r="B891" s="36">
        <v>2025020414</v>
      </c>
      <c r="C891" s="35">
        <v>45993</v>
      </c>
      <c r="D891" s="45" t="s">
        <v>9</v>
      </c>
      <c r="E891" s="36" t="s">
        <v>37</v>
      </c>
      <c r="F891" s="45">
        <v>1</v>
      </c>
      <c r="G891" s="45">
        <v>2</v>
      </c>
      <c r="H891" s="36" t="s">
        <v>45</v>
      </c>
      <c r="I891" s="36" t="s">
        <v>352</v>
      </c>
      <c r="J891" s="46" t="s">
        <v>175</v>
      </c>
      <c r="K891" s="47">
        <v>2.98</v>
      </c>
      <c r="L891" s="48">
        <v>0.15</v>
      </c>
      <c r="M891" s="49">
        <v>0.1</v>
      </c>
      <c r="N891" s="36">
        <v>2.8499999999999899</v>
      </c>
      <c r="O891" s="36">
        <v>2.9999999999999898</v>
      </c>
      <c r="P891" s="70">
        <v>2.8499999999999899</v>
      </c>
      <c r="Q891" s="36">
        <v>2.9999999999999898</v>
      </c>
      <c r="R891" s="50">
        <v>2.7684026703286713</v>
      </c>
      <c r="S891" s="50">
        <v>3.1126406710278309</v>
      </c>
      <c r="T891" s="50">
        <v>2.7684026703286713</v>
      </c>
      <c r="U891" s="50">
        <v>3.1126406710278309</v>
      </c>
      <c r="V891" s="50">
        <v>1.0349999999999999</v>
      </c>
      <c r="W891" s="50">
        <v>1.0329456510400874</v>
      </c>
      <c r="X891" s="50">
        <v>0.99753736023481721</v>
      </c>
      <c r="Y891" s="50">
        <v>1.0583618322346686</v>
      </c>
      <c r="Z891" s="50">
        <v>0.98499999999999999</v>
      </c>
      <c r="AA891" s="51">
        <v>0.98</v>
      </c>
      <c r="AB891" s="51">
        <v>1.02</v>
      </c>
      <c r="AC891" s="51">
        <v>1</v>
      </c>
      <c r="AD891" s="51">
        <v>1</v>
      </c>
      <c r="AE891" s="51">
        <v>1</v>
      </c>
      <c r="AF891" s="51">
        <v>1</v>
      </c>
      <c r="AG891" s="52">
        <v>1</v>
      </c>
      <c r="AH891" s="52">
        <v>1</v>
      </c>
      <c r="AI891" s="53">
        <v>805</v>
      </c>
      <c r="AJ891" s="53">
        <v>763</v>
      </c>
      <c r="AK891" s="51">
        <v>2.9414023118690871</v>
      </c>
      <c r="AL891" s="51">
        <v>2.92</v>
      </c>
      <c r="AM891" s="51">
        <v>3.193509898685277</v>
      </c>
      <c r="AN891" s="51">
        <v>3.1813795145366601</v>
      </c>
      <c r="AO891" s="51">
        <v>3.1285520990233509</v>
      </c>
      <c r="AP891" s="51">
        <v>3.1191619433142104</v>
      </c>
      <c r="AQ891" s="51">
        <v>3.1456072502049977</v>
      </c>
      <c r="AR891" s="67">
        <v>-0.03</v>
      </c>
      <c r="AS891" s="96"/>
      <c r="AT891" s="54">
        <v>2.9434386614954842</v>
      </c>
      <c r="AU891" s="54">
        <v>3.1595457477494522</v>
      </c>
      <c r="AV891" s="55">
        <v>2.9675367478514194</v>
      </c>
      <c r="AW891" s="55">
        <v>3.1295457477494524</v>
      </c>
      <c r="AX891" s="56">
        <v>9.3438661495494291E-2</v>
      </c>
      <c r="AY891" s="56">
        <v>0.1595457477494624</v>
      </c>
      <c r="AZ891" s="56">
        <v>0.25298440924495669</v>
      </c>
      <c r="BA891" s="56">
        <v>-6.6107086253968106E-2</v>
      </c>
      <c r="BB891" s="61">
        <v>116</v>
      </c>
      <c r="BC891" s="57">
        <v>137</v>
      </c>
      <c r="BD891" s="57">
        <v>110</v>
      </c>
      <c r="BE891" s="57">
        <v>-115</v>
      </c>
      <c r="BF891" s="95">
        <v>0.46324245563892275</v>
      </c>
      <c r="BG891" s="58">
        <v>0.42177377464918459</v>
      </c>
      <c r="BH891" s="58">
        <v>0.47535304318902216</v>
      </c>
      <c r="BI891" s="58">
        <v>0.53448358486433856</v>
      </c>
      <c r="BJ891" s="57">
        <v>113</v>
      </c>
      <c r="BK891" s="57">
        <v>136</v>
      </c>
      <c r="BL891" s="57">
        <v>110</v>
      </c>
      <c r="BM891" s="57">
        <v>-115</v>
      </c>
      <c r="BN891" s="58">
        <v>0.47050377564144541</v>
      </c>
      <c r="BO891" s="58">
        <v>0.42330757792628759</v>
      </c>
      <c r="BP891" s="58">
        <v>0.47703539370551989</v>
      </c>
      <c r="BQ891" s="58">
        <v>0.53593757220531801</v>
      </c>
      <c r="BR891" s="36">
        <v>2.75</v>
      </c>
      <c r="BS891" s="36">
        <v>3.65</v>
      </c>
      <c r="BT891" s="36">
        <v>0.36210999999999999</v>
      </c>
      <c r="BU891" s="36">
        <v>0.37624000000000002</v>
      </c>
      <c r="BV891" s="36">
        <v>0.424429754303634</v>
      </c>
      <c r="BW891" s="36">
        <v>0.48977999999999999</v>
      </c>
    </row>
    <row r="892" spans="1:75" s="36" customFormat="1" ht="16.75" customHeight="1" x14ac:dyDescent="0.2">
      <c r="A892" s="36" t="s">
        <v>1189</v>
      </c>
      <c r="B892" s="36">
        <v>2025020413</v>
      </c>
      <c r="C892" s="35">
        <v>45993</v>
      </c>
      <c r="D892" s="45" t="s">
        <v>6</v>
      </c>
      <c r="E892" s="36" t="s">
        <v>18</v>
      </c>
      <c r="F892" s="45">
        <v>2</v>
      </c>
      <c r="G892" s="45">
        <v>2</v>
      </c>
      <c r="H892" s="36" t="s">
        <v>8</v>
      </c>
      <c r="I892" s="36" t="s">
        <v>931</v>
      </c>
      <c r="J892" s="46" t="s">
        <v>190</v>
      </c>
      <c r="K892" s="47">
        <v>2.98</v>
      </c>
      <c r="L892" s="48">
        <v>0.15</v>
      </c>
      <c r="M892" s="49">
        <v>0.1</v>
      </c>
      <c r="N892" s="36">
        <v>2.7999999999999901</v>
      </c>
      <c r="O892" s="36">
        <v>3.44999999999999</v>
      </c>
      <c r="P892" s="70">
        <v>2.7999999999999901</v>
      </c>
      <c r="Q892" s="36">
        <v>3.44999999999999</v>
      </c>
      <c r="R892" s="50">
        <v>3.0958483712125142</v>
      </c>
      <c r="S892" s="50">
        <v>3.4652486694983828</v>
      </c>
      <c r="T892" s="50">
        <v>3.0958483712125142</v>
      </c>
      <c r="U892" s="50">
        <v>3.4652486694983828</v>
      </c>
      <c r="V892" s="50">
        <v>0.96</v>
      </c>
      <c r="W892" s="50">
        <v>0.95702751457800772</v>
      </c>
      <c r="X892" s="50">
        <v>0.94526081085226654</v>
      </c>
      <c r="Y892" s="50">
        <v>0.98845976447430495</v>
      </c>
      <c r="Z892" s="50">
        <v>0.99</v>
      </c>
      <c r="AA892" s="51">
        <v>1</v>
      </c>
      <c r="AB892" s="51">
        <v>1.02</v>
      </c>
      <c r="AC892" s="51">
        <v>1</v>
      </c>
      <c r="AD892" s="51">
        <v>1</v>
      </c>
      <c r="AE892" s="51">
        <v>1</v>
      </c>
      <c r="AF892" s="51">
        <v>1</v>
      </c>
      <c r="AG892" s="52">
        <v>1</v>
      </c>
      <c r="AH892" s="52">
        <v>1</v>
      </c>
      <c r="AI892" s="53">
        <v>792</v>
      </c>
      <c r="AJ892" s="53">
        <v>730</v>
      </c>
      <c r="AK892" s="51">
        <v>2.9179807645459452</v>
      </c>
      <c r="AL892" s="51">
        <v>2.9446609055459305</v>
      </c>
      <c r="AM892" s="51">
        <v>3.1712886192814138</v>
      </c>
      <c r="AN892" s="51">
        <v>3.2</v>
      </c>
      <c r="AO892" s="51">
        <v>3.1152046506551114</v>
      </c>
      <c r="AP892" s="51">
        <v>3.1625133804773542</v>
      </c>
      <c r="AQ892" s="51">
        <v>3.1395757330885998</v>
      </c>
      <c r="AR892" s="67">
        <v>-0.05</v>
      </c>
      <c r="AS892" s="96"/>
      <c r="AT892" s="54">
        <v>2.5973269663856504</v>
      </c>
      <c r="AU892" s="54">
        <v>3.2536730830550726</v>
      </c>
      <c r="AV892" s="55">
        <v>2.6473269663856502</v>
      </c>
      <c r="AW892" s="55">
        <v>3.2204801777953538</v>
      </c>
      <c r="AX892" s="56">
        <v>-0.20267303361433964</v>
      </c>
      <c r="AY892" s="56">
        <v>-0.19632691694491733</v>
      </c>
      <c r="AZ892" s="56">
        <v>-0.39899995055925697</v>
      </c>
      <c r="BA892" s="56">
        <v>-6.3461166694223081E-3</v>
      </c>
      <c r="BB892" s="61">
        <v>155</v>
      </c>
      <c r="BC892" s="57">
        <v>-116</v>
      </c>
      <c r="BD892" s="57">
        <v>109</v>
      </c>
      <c r="BE892" s="57">
        <v>136</v>
      </c>
      <c r="BF892" s="95">
        <v>0.39266675427613301</v>
      </c>
      <c r="BG892" s="58">
        <v>0.53712738714235952</v>
      </c>
      <c r="BH892" s="58">
        <v>0.47746861178440314</v>
      </c>
      <c r="BI892" s="58">
        <v>0.4229546779640887</v>
      </c>
      <c r="BJ892" s="57">
        <v>146</v>
      </c>
      <c r="BK892" s="57">
        <v>-118</v>
      </c>
      <c r="BL892" s="57">
        <v>108</v>
      </c>
      <c r="BM892" s="57">
        <v>135</v>
      </c>
      <c r="BN892" s="58">
        <v>0.40585225975903094</v>
      </c>
      <c r="BO892" s="58">
        <v>0.54032152360530328</v>
      </c>
      <c r="BP892" s="58">
        <v>0.4807267426225168</v>
      </c>
      <c r="BQ892" s="58">
        <v>0.42555754565847081</v>
      </c>
      <c r="BR892" s="36">
        <v>2.75</v>
      </c>
      <c r="BS892" s="36">
        <v>3.7</v>
      </c>
      <c r="BT892" s="36">
        <v>0.35464000000000001</v>
      </c>
      <c r="BU892" s="36">
        <v>0.37178</v>
      </c>
      <c r="BV892" s="36">
        <v>0.41895896956242401</v>
      </c>
      <c r="BW892" s="36">
        <v>0.48438999999999999</v>
      </c>
    </row>
    <row r="893" spans="1:75" s="36" customFormat="1" ht="16.75" customHeight="1" x14ac:dyDescent="0.2">
      <c r="A893" s="36" t="s">
        <v>1190</v>
      </c>
      <c r="B893" s="36">
        <v>2025020413</v>
      </c>
      <c r="C893" s="35">
        <v>45993</v>
      </c>
      <c r="D893" s="45" t="s">
        <v>9</v>
      </c>
      <c r="E893" s="36" t="s">
        <v>10</v>
      </c>
      <c r="F893" s="45">
        <v>2</v>
      </c>
      <c r="G893" s="45">
        <v>2</v>
      </c>
      <c r="H893" s="36" t="s">
        <v>11</v>
      </c>
      <c r="I893" s="36" t="s">
        <v>340</v>
      </c>
      <c r="J893" s="46" t="s">
        <v>165</v>
      </c>
      <c r="K893" s="47">
        <v>2.98</v>
      </c>
      <c r="L893" s="48">
        <v>0.15</v>
      </c>
      <c r="M893" s="49">
        <v>0.1</v>
      </c>
      <c r="N893" s="36">
        <v>3.44999999999999</v>
      </c>
      <c r="O893" s="36">
        <v>2.7999999999999901</v>
      </c>
      <c r="P893" s="70">
        <v>3.44999999999999</v>
      </c>
      <c r="Q893" s="36">
        <v>2.7999999999999901</v>
      </c>
      <c r="R893" s="50">
        <v>3.108207150287257</v>
      </c>
      <c r="S893" s="50">
        <v>3.0334107135966915</v>
      </c>
      <c r="T893" s="50">
        <v>3.108207150287257</v>
      </c>
      <c r="U893" s="50">
        <v>3.0334107135966915</v>
      </c>
      <c r="V893" s="50">
        <v>1.0275000000000001</v>
      </c>
      <c r="W893" s="50">
        <v>1.0328904656929507</v>
      </c>
      <c r="X893" s="50">
        <v>1.0641908118394006</v>
      </c>
      <c r="Y893" s="50">
        <v>0.97918817602212926</v>
      </c>
      <c r="Z893" s="50">
        <v>0.98499999999999999</v>
      </c>
      <c r="AA893" s="51">
        <v>0.98499999999999999</v>
      </c>
      <c r="AB893" s="51">
        <v>1.0149999999999999</v>
      </c>
      <c r="AC893" s="51">
        <v>1</v>
      </c>
      <c r="AD893" s="51">
        <v>1</v>
      </c>
      <c r="AE893" s="51">
        <v>1</v>
      </c>
      <c r="AF893" s="51">
        <v>1</v>
      </c>
      <c r="AG893" s="52">
        <v>1</v>
      </c>
      <c r="AH893" s="52">
        <v>1</v>
      </c>
      <c r="AI893" s="53">
        <v>759</v>
      </c>
      <c r="AJ893" s="53">
        <v>691</v>
      </c>
      <c r="AK893" s="51">
        <v>2.9456100981334288</v>
      </c>
      <c r="AL893" s="51">
        <v>2.94</v>
      </c>
      <c r="AM893" s="51">
        <v>2.8168772163397544</v>
      </c>
      <c r="AN893" s="51">
        <v>2.849357240928295</v>
      </c>
      <c r="AO893" s="51">
        <v>2.7236548611461506</v>
      </c>
      <c r="AP893" s="51">
        <v>2.7632930649081393</v>
      </c>
      <c r="AQ893" s="51">
        <v>2.7746240580946582</v>
      </c>
      <c r="AR893" s="67">
        <v>0.05</v>
      </c>
      <c r="AS893" s="96"/>
      <c r="AT893" s="54">
        <v>3.2536730830550726</v>
      </c>
      <c r="AU893" s="54">
        <v>2.5973269663856504</v>
      </c>
      <c r="AV893" s="55">
        <v>3.2204801777953538</v>
      </c>
      <c r="AW893" s="55">
        <v>2.6473269663856502</v>
      </c>
      <c r="AX893" s="56">
        <v>-0.19632691694491733</v>
      </c>
      <c r="AY893" s="56">
        <v>-0.20267303361433964</v>
      </c>
      <c r="AZ893" s="56">
        <v>-0.39899995055925697</v>
      </c>
      <c r="BA893" s="56">
        <v>6.3461166694223081E-3</v>
      </c>
      <c r="BB893" s="61">
        <v>-155</v>
      </c>
      <c r="BC893" s="57">
        <v>116</v>
      </c>
      <c r="BD893" s="57">
        <v>-109</v>
      </c>
      <c r="BE893" s="57">
        <v>-136</v>
      </c>
      <c r="BF893" s="95">
        <v>0.60733324572386693</v>
      </c>
      <c r="BG893" s="58">
        <v>0.46287261285764048</v>
      </c>
      <c r="BH893" s="58">
        <v>0.52253138821559686</v>
      </c>
      <c r="BI893" s="58">
        <v>0.5770453220359113</v>
      </c>
      <c r="BJ893" s="57">
        <v>-146</v>
      </c>
      <c r="BK893" s="57">
        <v>118</v>
      </c>
      <c r="BL893" s="57">
        <v>-108</v>
      </c>
      <c r="BM893" s="57">
        <v>-135</v>
      </c>
      <c r="BN893" s="58">
        <v>0.59414774024096906</v>
      </c>
      <c r="BO893" s="58">
        <v>0.45967847639469672</v>
      </c>
      <c r="BP893" s="58">
        <v>0.5192732573774832</v>
      </c>
      <c r="BQ893" s="58">
        <v>0.57444245434152919</v>
      </c>
      <c r="BR893" s="36">
        <v>2.75</v>
      </c>
      <c r="BS893" s="36">
        <v>3.75</v>
      </c>
      <c r="BT893" s="36">
        <v>0.35032000000000002</v>
      </c>
      <c r="BU893" s="36">
        <v>0.36498999999999998</v>
      </c>
      <c r="BV893" s="36">
        <v>0.41115904968965</v>
      </c>
      <c r="BW893" s="36">
        <v>0.47727999999999998</v>
      </c>
    </row>
    <row r="894" spans="1:75" s="36" customFormat="1" ht="16.75" customHeight="1" x14ac:dyDescent="0.2">
      <c r="A894" s="36" t="s">
        <v>1191</v>
      </c>
      <c r="B894" s="36">
        <v>2025020416</v>
      </c>
      <c r="C894" s="35">
        <v>45993</v>
      </c>
      <c r="D894" s="45" t="s">
        <v>6</v>
      </c>
      <c r="E894" s="36" t="s">
        <v>22</v>
      </c>
      <c r="F894" s="45">
        <v>1</v>
      </c>
      <c r="G894" s="45">
        <v>2</v>
      </c>
      <c r="H894" s="36" t="s">
        <v>36</v>
      </c>
      <c r="I894" s="36" t="s">
        <v>457</v>
      </c>
      <c r="J894" s="46" t="s">
        <v>152</v>
      </c>
      <c r="K894" s="47">
        <v>2.98</v>
      </c>
      <c r="L894" s="48">
        <v>0.15</v>
      </c>
      <c r="M894" s="49">
        <v>0.1</v>
      </c>
      <c r="N894" s="36">
        <v>2.8499999999999899</v>
      </c>
      <c r="O894" s="36">
        <v>2.9999999999999898</v>
      </c>
      <c r="P894" s="70">
        <v>2.8499999999999899</v>
      </c>
      <c r="Q894" s="36">
        <v>2.9999999999999898</v>
      </c>
      <c r="R894" s="50">
        <v>2.8075320490302405</v>
      </c>
      <c r="S894" s="50">
        <v>3.0792426625137863</v>
      </c>
      <c r="T894" s="50">
        <v>2.8075320490302405</v>
      </c>
      <c r="U894" s="50">
        <v>3.0792426625137863</v>
      </c>
      <c r="V894" s="50">
        <v>0.97</v>
      </c>
      <c r="W894" s="50">
        <v>0.95751047349149665</v>
      </c>
      <c r="X894" s="50">
        <v>1.0698643051350822</v>
      </c>
      <c r="Y894" s="50">
        <v>0.9096184866202297</v>
      </c>
      <c r="Z894" s="50">
        <v>1.03</v>
      </c>
      <c r="AA894" s="51">
        <v>0.99</v>
      </c>
      <c r="AB894" s="51">
        <v>1</v>
      </c>
      <c r="AC894" s="51">
        <v>1</v>
      </c>
      <c r="AD894" s="51">
        <v>1</v>
      </c>
      <c r="AE894" s="51">
        <v>1</v>
      </c>
      <c r="AF894" s="51">
        <v>1</v>
      </c>
      <c r="AG894" s="52">
        <v>1</v>
      </c>
      <c r="AH894" s="52">
        <v>1</v>
      </c>
      <c r="AI894" s="53">
        <v>808</v>
      </c>
      <c r="AJ894" s="53">
        <v>716</v>
      </c>
      <c r="AK894" s="51">
        <v>2.6966301304126423</v>
      </c>
      <c r="AL894" s="51">
        <v>2.65</v>
      </c>
      <c r="AM894" s="51">
        <v>3.1449148754644334</v>
      </c>
      <c r="AN894" s="51">
        <v>3.19</v>
      </c>
      <c r="AO894" s="51">
        <v>3.2946971575140123</v>
      </c>
      <c r="AP894" s="51">
        <v>3.2762355752452903</v>
      </c>
      <c r="AQ894" s="51">
        <v>3.2392623217283663</v>
      </c>
      <c r="AR894" s="67">
        <v>0</v>
      </c>
      <c r="AS894" s="96"/>
      <c r="AT894" s="54">
        <v>2.7453954901057207</v>
      </c>
      <c r="AU894" s="54">
        <v>3.0790850709450299</v>
      </c>
      <c r="AV894" s="55">
        <v>2.7453954901057207</v>
      </c>
      <c r="AW894" s="55">
        <v>3.0639821736852237</v>
      </c>
      <c r="AX894" s="56">
        <v>-0.10460450989426917</v>
      </c>
      <c r="AY894" s="56">
        <v>7.9085070945040137E-2</v>
      </c>
      <c r="AZ894" s="56">
        <v>-2.5519438949229034E-2</v>
      </c>
      <c r="BA894" s="56">
        <v>-0.18368958083930931</v>
      </c>
      <c r="BB894" s="61">
        <v>126</v>
      </c>
      <c r="BC894" s="57">
        <v>-114</v>
      </c>
      <c r="BD894" s="57">
        <v>111</v>
      </c>
      <c r="BE894" s="57">
        <v>138</v>
      </c>
      <c r="BF894" s="95">
        <v>0.44257127610747832</v>
      </c>
      <c r="BG894" s="58">
        <v>0.53345287710051992</v>
      </c>
      <c r="BH894" s="58">
        <v>0.47417656306140632</v>
      </c>
      <c r="BI894" s="58">
        <v>0.42072963955740272</v>
      </c>
      <c r="BJ894" s="57">
        <v>125</v>
      </c>
      <c r="BK894" s="57">
        <v>-113</v>
      </c>
      <c r="BL894" s="57">
        <v>112</v>
      </c>
      <c r="BM894" s="57">
        <v>139</v>
      </c>
      <c r="BN894" s="58">
        <v>0.44433521601961945</v>
      </c>
      <c r="BO894" s="58">
        <v>0.53084548567259904</v>
      </c>
      <c r="BP894" s="58">
        <v>0.4710006390617888</v>
      </c>
      <c r="BQ894" s="58">
        <v>0.41772245130579777</v>
      </c>
      <c r="BR894" s="36">
        <v>2.75</v>
      </c>
      <c r="BS894" s="36">
        <v>3.8</v>
      </c>
      <c r="BT894" s="36">
        <v>0.34294999999999998</v>
      </c>
      <c r="BU894" s="36">
        <v>0.35798999999999997</v>
      </c>
      <c r="BV894" s="36">
        <v>0.40371017761488498</v>
      </c>
      <c r="BW894" s="36">
        <v>0.47123999999999999</v>
      </c>
    </row>
    <row r="895" spans="1:75" s="36" customFormat="1" ht="16.75" customHeight="1" x14ac:dyDescent="0.2">
      <c r="A895" s="36" t="s">
        <v>1192</v>
      </c>
      <c r="B895" s="36">
        <v>2025020416</v>
      </c>
      <c r="C895" s="35">
        <v>45993</v>
      </c>
      <c r="D895" s="45" t="s">
        <v>9</v>
      </c>
      <c r="E895" s="36" t="s">
        <v>35</v>
      </c>
      <c r="F895" s="45">
        <v>2</v>
      </c>
      <c r="G895" s="45">
        <v>1</v>
      </c>
      <c r="H895" s="36" t="s">
        <v>38</v>
      </c>
      <c r="I895" s="36" t="s">
        <v>360</v>
      </c>
      <c r="J895" s="46" t="s">
        <v>172</v>
      </c>
      <c r="K895" s="47">
        <v>2.98</v>
      </c>
      <c r="L895" s="48">
        <v>0.15</v>
      </c>
      <c r="M895" s="49">
        <v>0.1</v>
      </c>
      <c r="N895" s="36">
        <v>2.9999999999999898</v>
      </c>
      <c r="O895" s="36">
        <v>2.8499999999999899</v>
      </c>
      <c r="P895" s="70">
        <v>2.9999999999999898</v>
      </c>
      <c r="Q895" s="36">
        <v>2.8499999999999899</v>
      </c>
      <c r="R895" s="50">
        <v>2.6540589368390561</v>
      </c>
      <c r="S895" s="50">
        <v>3.3528421482318382</v>
      </c>
      <c r="T895" s="50">
        <v>2.6540589368390561</v>
      </c>
      <c r="U895" s="50">
        <v>3.3528421482318382</v>
      </c>
      <c r="V895" s="50">
        <v>1.0449999999999999</v>
      </c>
      <c r="W895" s="50">
        <v>1.0398742800952707</v>
      </c>
      <c r="X895" s="50">
        <v>1.0553405622363869</v>
      </c>
      <c r="Y895" s="50">
        <v>0.90490943973578597</v>
      </c>
      <c r="Z895" s="50">
        <v>0.99094124800379646</v>
      </c>
      <c r="AA895" s="51">
        <v>1</v>
      </c>
      <c r="AB895" s="51">
        <v>1</v>
      </c>
      <c r="AC895" s="51">
        <v>1</v>
      </c>
      <c r="AD895" s="51">
        <v>1</v>
      </c>
      <c r="AE895" s="51">
        <v>1</v>
      </c>
      <c r="AF895" s="51">
        <v>1</v>
      </c>
      <c r="AG895" s="52">
        <v>1</v>
      </c>
      <c r="AH895" s="52">
        <v>1</v>
      </c>
      <c r="AI895" s="53">
        <v>795</v>
      </c>
      <c r="AJ895" s="53">
        <v>736</v>
      </c>
      <c r="AK895" s="51">
        <v>2.7106630901282847</v>
      </c>
      <c r="AL895" s="51">
        <v>2.72</v>
      </c>
      <c r="AM895" s="51">
        <v>3.1881956293025451</v>
      </c>
      <c r="AN895" s="51">
        <v>3.19</v>
      </c>
      <c r="AO895" s="51">
        <v>3.1799132334769751</v>
      </c>
      <c r="AP895" s="51">
        <v>3.2012966858647172</v>
      </c>
      <c r="AQ895" s="51">
        <v>3.1593145557813131</v>
      </c>
      <c r="AR895" s="67">
        <v>0</v>
      </c>
      <c r="AS895" s="96"/>
      <c r="AT895" s="54">
        <v>3.0790850709450299</v>
      </c>
      <c r="AU895" s="54">
        <v>2.7453954901057207</v>
      </c>
      <c r="AV895" s="55">
        <v>3.0639821736852237</v>
      </c>
      <c r="AW895" s="55">
        <v>2.7453954901057207</v>
      </c>
      <c r="AX895" s="56">
        <v>7.9085070945040137E-2</v>
      </c>
      <c r="AY895" s="56">
        <v>-0.10460450989426917</v>
      </c>
      <c r="AZ895" s="56">
        <v>-2.5519438949229034E-2</v>
      </c>
      <c r="BA895" s="56">
        <v>0.18368958083930931</v>
      </c>
      <c r="BB895" s="61">
        <v>-126</v>
      </c>
      <c r="BC895" s="57">
        <v>114</v>
      </c>
      <c r="BD895" s="57">
        <v>-111</v>
      </c>
      <c r="BE895" s="57">
        <v>-138</v>
      </c>
      <c r="BF895" s="95">
        <v>0.55742872389252174</v>
      </c>
      <c r="BG895" s="58">
        <v>0.46654712289948008</v>
      </c>
      <c r="BH895" s="58">
        <v>0.52582343693859368</v>
      </c>
      <c r="BI895" s="58">
        <v>0.57927036044259728</v>
      </c>
      <c r="BJ895" s="57">
        <v>-125</v>
      </c>
      <c r="BK895" s="57">
        <v>113</v>
      </c>
      <c r="BL895" s="57">
        <v>-112</v>
      </c>
      <c r="BM895" s="57">
        <v>-139</v>
      </c>
      <c r="BN895" s="58">
        <v>0.55566478398038055</v>
      </c>
      <c r="BO895" s="58">
        <v>0.46915451432740096</v>
      </c>
      <c r="BP895" s="58">
        <v>0.5289993609382112</v>
      </c>
      <c r="BQ895" s="58">
        <v>0.58227754869420223</v>
      </c>
      <c r="BR895" s="36">
        <v>2.75</v>
      </c>
      <c r="BS895" s="36">
        <v>3.85</v>
      </c>
      <c r="BT895" s="36">
        <v>0.33868999999999999</v>
      </c>
      <c r="BU895" s="36">
        <v>0.34721000000000002</v>
      </c>
      <c r="BV895" s="36">
        <v>0.391540179074855</v>
      </c>
      <c r="BW895" s="36">
        <v>0.46043000000000001</v>
      </c>
    </row>
    <row r="896" spans="1:75" s="36" customFormat="1" ht="16.75" customHeight="1" x14ac:dyDescent="0.2">
      <c r="A896" s="36" t="s">
        <v>1193</v>
      </c>
      <c r="B896" s="36">
        <v>2025020418</v>
      </c>
      <c r="C896" s="35">
        <v>45993</v>
      </c>
      <c r="D896" s="45" t="s">
        <v>6</v>
      </c>
      <c r="E896" s="36" t="s">
        <v>33</v>
      </c>
      <c r="F896" s="45">
        <v>2</v>
      </c>
      <c r="G896" s="45">
        <v>2</v>
      </c>
      <c r="H896" s="36" t="s">
        <v>8</v>
      </c>
      <c r="I896" s="36" t="s">
        <v>424</v>
      </c>
      <c r="J896" s="46" t="s">
        <v>229</v>
      </c>
      <c r="K896" s="47">
        <v>2.98</v>
      </c>
      <c r="L896" s="48">
        <v>0.15</v>
      </c>
      <c r="M896" s="49">
        <v>0.1</v>
      </c>
      <c r="N896" s="36">
        <v>2.7999999999999901</v>
      </c>
      <c r="O896" s="36">
        <v>3.19999999999999</v>
      </c>
      <c r="P896" s="70">
        <v>2.7999999999999901</v>
      </c>
      <c r="Q896" s="36">
        <v>3.19999999999999</v>
      </c>
      <c r="R896" s="50">
        <v>2.8727539884076831</v>
      </c>
      <c r="S896" s="50">
        <v>3.0354250991594878</v>
      </c>
      <c r="T896" s="50">
        <v>2.8727539884076831</v>
      </c>
      <c r="U896" s="50">
        <v>3.0354250991594878</v>
      </c>
      <c r="V896" s="50">
        <v>0.96</v>
      </c>
      <c r="W896" s="50">
        <v>0.95702751457800772</v>
      </c>
      <c r="X896" s="50">
        <v>1.0289344819077169</v>
      </c>
      <c r="Y896" s="50">
        <v>1.057392872230162</v>
      </c>
      <c r="Z896" s="50">
        <v>0.99</v>
      </c>
      <c r="AA896" s="51">
        <v>0.99</v>
      </c>
      <c r="AB896" s="51">
        <v>1</v>
      </c>
      <c r="AC896" s="51">
        <v>1</v>
      </c>
      <c r="AD896" s="51">
        <v>1</v>
      </c>
      <c r="AE896" s="51">
        <v>1</v>
      </c>
      <c r="AF896" s="51">
        <v>1</v>
      </c>
      <c r="AG896" s="52">
        <v>1</v>
      </c>
      <c r="AH896" s="52">
        <v>1</v>
      </c>
      <c r="AI896" s="53">
        <v>797</v>
      </c>
      <c r="AJ896" s="53">
        <v>715</v>
      </c>
      <c r="AK896" s="51">
        <v>2.8524111345494769</v>
      </c>
      <c r="AL896" s="51">
        <v>2.8554625626282077</v>
      </c>
      <c r="AM896" s="51">
        <v>3</v>
      </c>
      <c r="AN896" s="51">
        <v>2.87</v>
      </c>
      <c r="AO896" s="51">
        <v>3.120979266769913</v>
      </c>
      <c r="AP896" s="51">
        <v>3.10359300397961</v>
      </c>
      <c r="AQ896" s="51">
        <v>2.9699999999999998</v>
      </c>
      <c r="AR896" s="67">
        <v>-0.03</v>
      </c>
      <c r="AS896" s="96"/>
      <c r="AT896" s="54">
        <v>2.7309193583310849</v>
      </c>
      <c r="AU896" s="54">
        <v>3.176148908528905</v>
      </c>
      <c r="AV896" s="55">
        <v>2.7609193583310847</v>
      </c>
      <c r="AW896" s="55">
        <v>3.162654220213907</v>
      </c>
      <c r="AX896" s="56">
        <v>-6.9080641668905152E-2</v>
      </c>
      <c r="AY896" s="56">
        <v>-2.3851091471084995E-2</v>
      </c>
      <c r="AZ896" s="56">
        <v>-9.2931733139990147E-2</v>
      </c>
      <c r="BA896" s="56">
        <v>-4.5229550197820156E-2</v>
      </c>
      <c r="BB896" s="61">
        <v>135</v>
      </c>
      <c r="BC896" s="57">
        <v>-120</v>
      </c>
      <c r="BD896" s="57">
        <v>105</v>
      </c>
      <c r="BE896" s="57">
        <v>131</v>
      </c>
      <c r="BF896" s="95">
        <v>0.42501329270148841</v>
      </c>
      <c r="BG896" s="58">
        <v>0.54610755316441184</v>
      </c>
      <c r="BH896" s="58">
        <v>0.48788593974500705</v>
      </c>
      <c r="BI896" s="58">
        <v>0.43242717618975512</v>
      </c>
      <c r="BJ896" s="57">
        <v>132</v>
      </c>
      <c r="BK896" s="57">
        <v>-121</v>
      </c>
      <c r="BL896" s="57">
        <v>104</v>
      </c>
      <c r="BM896" s="57">
        <v>130</v>
      </c>
      <c r="BN896" s="58">
        <v>0.43169175694647755</v>
      </c>
      <c r="BO896" s="58">
        <v>0.5482420240060073</v>
      </c>
      <c r="BP896" s="58">
        <v>0.4905706715583843</v>
      </c>
      <c r="BQ896" s="58">
        <v>0.43503156530343856</v>
      </c>
      <c r="BR896" s="36">
        <v>2.75</v>
      </c>
      <c r="BS896" s="36">
        <v>3.9</v>
      </c>
      <c r="BT896" s="36">
        <v>0.32977000000000001</v>
      </c>
      <c r="BU896" s="36">
        <v>0.34378999999999998</v>
      </c>
      <c r="BV896" s="36">
        <v>0.387355920363255</v>
      </c>
      <c r="BW896" s="36">
        <v>0.45626</v>
      </c>
    </row>
    <row r="897" spans="1:75" s="36" customFormat="1" ht="16.75" customHeight="1" x14ac:dyDescent="0.2">
      <c r="A897" s="36" t="s">
        <v>1194</v>
      </c>
      <c r="B897" s="36">
        <v>2025020418</v>
      </c>
      <c r="C897" s="35">
        <v>45993</v>
      </c>
      <c r="D897" s="45" t="s">
        <v>9</v>
      </c>
      <c r="E897" s="36" t="s">
        <v>17</v>
      </c>
      <c r="F897" s="45">
        <v>2</v>
      </c>
      <c r="G897" s="45">
        <v>2</v>
      </c>
      <c r="H897" s="36" t="s">
        <v>11</v>
      </c>
      <c r="I897" s="36" t="s">
        <v>429</v>
      </c>
      <c r="J897" s="46" t="s">
        <v>163</v>
      </c>
      <c r="K897" s="47">
        <v>2.98</v>
      </c>
      <c r="L897" s="48">
        <v>0.15</v>
      </c>
      <c r="M897" s="49">
        <v>0.1</v>
      </c>
      <c r="N897" s="36">
        <v>3.19999999999999</v>
      </c>
      <c r="O897" s="36">
        <v>2.7999999999999901</v>
      </c>
      <c r="P897" s="70">
        <v>3.19999999999999</v>
      </c>
      <c r="Q897" s="36">
        <v>2.7999999999999901</v>
      </c>
      <c r="R897" s="50">
        <v>3.1085333028225213</v>
      </c>
      <c r="S897" s="50">
        <v>3.1504781948668219</v>
      </c>
      <c r="T897" s="50">
        <v>3.1085333028225213</v>
      </c>
      <c r="U897" s="50">
        <v>3.1504781948668219</v>
      </c>
      <c r="V897" s="50">
        <v>1.0275000000000001</v>
      </c>
      <c r="W897" s="50">
        <v>1.0328904656929507</v>
      </c>
      <c r="X897" s="50">
        <v>1.0067114093959733</v>
      </c>
      <c r="Y897" s="50">
        <v>0.95718494447969027</v>
      </c>
      <c r="Z897" s="50">
        <v>0.98</v>
      </c>
      <c r="AA897" s="51">
        <v>0.97499999999999998</v>
      </c>
      <c r="AB897" s="51">
        <v>1.01</v>
      </c>
      <c r="AC897" s="51">
        <v>1</v>
      </c>
      <c r="AD897" s="51">
        <v>1</v>
      </c>
      <c r="AE897" s="51">
        <v>1</v>
      </c>
      <c r="AF897" s="51">
        <v>1</v>
      </c>
      <c r="AG897" s="52">
        <v>1</v>
      </c>
      <c r="AH897" s="52">
        <v>1</v>
      </c>
      <c r="AI897" s="53">
        <v>786</v>
      </c>
      <c r="AJ897" s="53">
        <v>744</v>
      </c>
      <c r="AK897" s="51">
        <v>3.1510307592458826</v>
      </c>
      <c r="AL897" s="51">
        <v>3.1446561407823781</v>
      </c>
      <c r="AM897" s="51">
        <v>3.066224756084996</v>
      </c>
      <c r="AN897" s="51">
        <v>3.05</v>
      </c>
      <c r="AO897" s="51">
        <v>2.923570561536081</v>
      </c>
      <c r="AP897" s="51">
        <v>2.9481552719510913</v>
      </c>
      <c r="AQ897" s="51">
        <v>3.004900260963296</v>
      </c>
      <c r="AR897" s="67">
        <v>0.03</v>
      </c>
      <c r="AS897" s="96"/>
      <c r="AT897" s="54">
        <v>3.176148908528905</v>
      </c>
      <c r="AU897" s="54">
        <v>2.7309193583310849</v>
      </c>
      <c r="AV897" s="55">
        <v>3.162654220213907</v>
      </c>
      <c r="AW897" s="55">
        <v>2.7609193583310847</v>
      </c>
      <c r="AX897" s="56">
        <v>-2.3851091471084995E-2</v>
      </c>
      <c r="AY897" s="56">
        <v>-6.9080641668905152E-2</v>
      </c>
      <c r="AZ897" s="56">
        <v>-9.2931733139990147E-2</v>
      </c>
      <c r="BA897" s="56">
        <v>4.5229550197820156E-2</v>
      </c>
      <c r="BB897" s="61">
        <v>-135</v>
      </c>
      <c r="BC897" s="57">
        <v>120</v>
      </c>
      <c r="BD897" s="57">
        <v>-105</v>
      </c>
      <c r="BE897" s="57">
        <v>-131</v>
      </c>
      <c r="BF897" s="95">
        <v>0.57498670729851153</v>
      </c>
      <c r="BG897" s="58">
        <v>0.45389244683558816</v>
      </c>
      <c r="BH897" s="58">
        <v>0.51211406025499295</v>
      </c>
      <c r="BI897" s="58">
        <v>0.56757282381024488</v>
      </c>
      <c r="BJ897" s="57">
        <v>-132</v>
      </c>
      <c r="BK897" s="57">
        <v>121</v>
      </c>
      <c r="BL897" s="57">
        <v>-104</v>
      </c>
      <c r="BM897" s="57">
        <v>-130</v>
      </c>
      <c r="BN897" s="58">
        <v>0.56830824305352245</v>
      </c>
      <c r="BO897" s="58">
        <v>0.4517579759939927</v>
      </c>
      <c r="BP897" s="58">
        <v>0.5094293284416157</v>
      </c>
      <c r="BQ897" s="58">
        <v>0.56496843469656144</v>
      </c>
      <c r="BR897" s="36">
        <v>2.75</v>
      </c>
      <c r="BS897" s="36">
        <v>3.95</v>
      </c>
      <c r="BT897" s="36">
        <v>0.3261</v>
      </c>
      <c r="BU897" s="36">
        <v>0.34036</v>
      </c>
      <c r="BV897" s="36">
        <v>0.38282699899895301</v>
      </c>
      <c r="BW897" s="36">
        <v>0.45129000000000002</v>
      </c>
    </row>
    <row r="898" spans="1:75" s="36" customFormat="1" ht="16.75" customHeight="1" x14ac:dyDescent="0.2">
      <c r="A898" s="36" t="s">
        <v>1195</v>
      </c>
      <c r="B898" s="36">
        <v>2025020417</v>
      </c>
      <c r="C898" s="35">
        <v>45993</v>
      </c>
      <c r="D898" s="45" t="s">
        <v>6</v>
      </c>
      <c r="E898" s="36" t="s">
        <v>23</v>
      </c>
      <c r="F898" s="45">
        <v>2</v>
      </c>
      <c r="G898" s="45">
        <v>2</v>
      </c>
      <c r="H898" s="36" t="s">
        <v>8</v>
      </c>
      <c r="I898" s="36" t="s">
        <v>421</v>
      </c>
      <c r="J898" s="46" t="s">
        <v>194</v>
      </c>
      <c r="K898" s="47">
        <v>2.98</v>
      </c>
      <c r="L898" s="48">
        <v>0.15</v>
      </c>
      <c r="M898" s="49">
        <v>0.1</v>
      </c>
      <c r="N898" s="36">
        <v>2.2999999999999901</v>
      </c>
      <c r="O898" s="36">
        <v>4.1499999999999897</v>
      </c>
      <c r="P898" s="70">
        <v>2.2999999999999901</v>
      </c>
      <c r="Q898" s="36">
        <v>4.1499999999999897</v>
      </c>
      <c r="R898" s="50">
        <v>2.6549065668073695</v>
      </c>
      <c r="S898" s="50">
        <v>3.2729599581836069</v>
      </c>
      <c r="T898" s="50">
        <v>2.6549065668073695</v>
      </c>
      <c r="U898" s="50">
        <v>3.2729599581836069</v>
      </c>
      <c r="V898" s="50">
        <v>0.96</v>
      </c>
      <c r="W898" s="50">
        <v>0.95702751457800772</v>
      </c>
      <c r="X898" s="50">
        <v>0.90522006178077064</v>
      </c>
      <c r="Y898" s="50">
        <v>1.1918343861164342</v>
      </c>
      <c r="Z898" s="50">
        <v>1.03</v>
      </c>
      <c r="AA898" s="51">
        <v>0.97</v>
      </c>
      <c r="AB898" s="51">
        <v>1.01</v>
      </c>
      <c r="AC898" s="51">
        <v>1</v>
      </c>
      <c r="AD898" s="51">
        <v>1</v>
      </c>
      <c r="AE898" s="51">
        <v>1</v>
      </c>
      <c r="AF898" s="51">
        <v>1</v>
      </c>
      <c r="AG898" s="52">
        <v>1</v>
      </c>
      <c r="AH898" s="52">
        <v>1</v>
      </c>
      <c r="AI898" s="53">
        <v>802</v>
      </c>
      <c r="AJ898" s="53">
        <v>760</v>
      </c>
      <c r="AK898" s="51">
        <v>2.8624543499902897</v>
      </c>
      <c r="AL898" s="51">
        <v>2.8313221825128516</v>
      </c>
      <c r="AM898" s="51">
        <v>3.251059978044418</v>
      </c>
      <c r="AN898" s="51">
        <v>3.2543449750652962</v>
      </c>
      <c r="AO898" s="51">
        <v>3.3077294151465173</v>
      </c>
      <c r="AP898" s="51">
        <v>3.3172423164139069</v>
      </c>
      <c r="AQ898" s="51">
        <v>3.3485917773857508</v>
      </c>
      <c r="AR898" s="67">
        <v>-0.1</v>
      </c>
      <c r="AS898" s="96"/>
      <c r="AT898" s="54">
        <v>2.3128799076190973</v>
      </c>
      <c r="AU898" s="54">
        <v>4.2417255971828745</v>
      </c>
      <c r="AV898" s="55">
        <v>2.4128799076190974</v>
      </c>
      <c r="AW898" s="55">
        <v>4.1634538986341916</v>
      </c>
      <c r="AX898" s="56">
        <v>1.2879907619107289E-2</v>
      </c>
      <c r="AY898" s="56">
        <v>9.1725597182884755E-2</v>
      </c>
      <c r="AZ898" s="56">
        <v>0.10460550480199204</v>
      </c>
      <c r="BA898" s="56">
        <v>-7.8845689563777466E-2</v>
      </c>
      <c r="BB898" s="61">
        <v>333</v>
      </c>
      <c r="BC898" s="57">
        <v>-180</v>
      </c>
      <c r="BD898" s="57">
        <v>-147</v>
      </c>
      <c r="BE898" s="57">
        <v>-110</v>
      </c>
      <c r="BF898" s="95">
        <v>0.23117652981058059</v>
      </c>
      <c r="BG898" s="58">
        <v>0.64332504967159765</v>
      </c>
      <c r="BH898" s="58">
        <v>0.595155375180627</v>
      </c>
      <c r="BI898" s="58">
        <v>0.52435002250274931</v>
      </c>
      <c r="BJ898" s="57">
        <v>297</v>
      </c>
      <c r="BK898" s="57">
        <v>-184</v>
      </c>
      <c r="BL898" s="57">
        <v>-151</v>
      </c>
      <c r="BM898" s="57">
        <v>-113</v>
      </c>
      <c r="BN898" s="58">
        <v>0.25164582317799927</v>
      </c>
      <c r="BO898" s="58">
        <v>0.64796922252824574</v>
      </c>
      <c r="BP898" s="58">
        <v>0.60088238708614761</v>
      </c>
      <c r="BQ898" s="58">
        <v>0.5299946014740573</v>
      </c>
      <c r="BR898" s="36">
        <v>2.75</v>
      </c>
      <c r="BS898" s="36">
        <v>4</v>
      </c>
      <c r="BT898" s="36">
        <v>0.31446000000000002</v>
      </c>
      <c r="BU898" s="36">
        <v>0.32865</v>
      </c>
      <c r="BV898" s="36">
        <v>0.36979735127654001</v>
      </c>
      <c r="BW898" s="36">
        <v>0.43991999999999998</v>
      </c>
    </row>
    <row r="899" spans="1:75" s="36" customFormat="1" ht="16.75" customHeight="1" x14ac:dyDescent="0.2">
      <c r="A899" s="36" t="s">
        <v>1196</v>
      </c>
      <c r="B899" s="36">
        <v>2025020417</v>
      </c>
      <c r="C899" s="35">
        <v>45993</v>
      </c>
      <c r="D899" s="45" t="s">
        <v>9</v>
      </c>
      <c r="E899" s="36" t="s">
        <v>24</v>
      </c>
      <c r="F899" s="45">
        <v>2</v>
      </c>
      <c r="G899" s="45">
        <v>2</v>
      </c>
      <c r="H899" s="36" t="s">
        <v>11</v>
      </c>
      <c r="I899" s="36" t="s">
        <v>364</v>
      </c>
      <c r="J899" s="46" t="s">
        <v>158</v>
      </c>
      <c r="K899" s="47">
        <v>2.98</v>
      </c>
      <c r="L899" s="48">
        <v>0.15</v>
      </c>
      <c r="M899" s="49">
        <v>0.1</v>
      </c>
      <c r="N899" s="36">
        <v>4.1499999999999897</v>
      </c>
      <c r="O899" s="36">
        <v>2.2999999999999901</v>
      </c>
      <c r="P899" s="70">
        <v>4.1499999999999897</v>
      </c>
      <c r="Q899" s="36">
        <v>2.2999999999999901</v>
      </c>
      <c r="R899" s="50">
        <v>3.5401895185958758</v>
      </c>
      <c r="S899" s="50">
        <v>2.5793446289103521</v>
      </c>
      <c r="T899" s="50">
        <v>3.5401895185958758</v>
      </c>
      <c r="U899" s="50">
        <v>2.5793446289103521</v>
      </c>
      <c r="V899" s="50">
        <v>1.0275000000000001</v>
      </c>
      <c r="W899" s="50">
        <v>1.0328904656929507</v>
      </c>
      <c r="X899" s="50">
        <v>1.0909597241759792</v>
      </c>
      <c r="Y899" s="50">
        <v>0.9605551510034529</v>
      </c>
      <c r="Z899" s="50">
        <v>1</v>
      </c>
      <c r="AA899" s="51">
        <v>1</v>
      </c>
      <c r="AB899" s="51">
        <v>1</v>
      </c>
      <c r="AC899" s="51">
        <v>1</v>
      </c>
      <c r="AD899" s="51">
        <v>1</v>
      </c>
      <c r="AE899" s="51">
        <v>1</v>
      </c>
      <c r="AF899" s="51">
        <v>1</v>
      </c>
      <c r="AG899" s="52">
        <v>1</v>
      </c>
      <c r="AH899" s="52">
        <v>1</v>
      </c>
      <c r="AI899" s="53">
        <v>785</v>
      </c>
      <c r="AJ899" s="53">
        <v>714</v>
      </c>
      <c r="AK899" s="51">
        <v>3.5516664706269738</v>
      </c>
      <c r="AL899" s="51">
        <v>3.5499449278223092</v>
      </c>
      <c r="AM899" s="51">
        <v>2.6975557841066964</v>
      </c>
      <c r="AN899" s="51">
        <v>2.67</v>
      </c>
      <c r="AO899" s="51">
        <v>2.7144255789559053</v>
      </c>
      <c r="AP899" s="51">
        <v>2.6941634364490721</v>
      </c>
      <c r="AQ899" s="51">
        <v>2.6975557841066964</v>
      </c>
      <c r="AR899" s="67">
        <v>0.1</v>
      </c>
      <c r="AS899" s="96"/>
      <c r="AT899" s="54">
        <v>4.2417255971828745</v>
      </c>
      <c r="AU899" s="54">
        <v>2.3128799076190973</v>
      </c>
      <c r="AV899" s="55">
        <v>4.1634538986341916</v>
      </c>
      <c r="AW899" s="55">
        <v>2.4128799076190974</v>
      </c>
      <c r="AX899" s="56">
        <v>9.1725597182884755E-2</v>
      </c>
      <c r="AY899" s="56">
        <v>1.2879907619107289E-2</v>
      </c>
      <c r="AZ899" s="56">
        <v>0.10460550480199204</v>
      </c>
      <c r="BA899" s="56">
        <v>7.8845689563777466E-2</v>
      </c>
      <c r="BB899" s="61">
        <v>-333</v>
      </c>
      <c r="BC899" s="57">
        <v>180</v>
      </c>
      <c r="BD899" s="57">
        <v>147</v>
      </c>
      <c r="BE899" s="57">
        <v>110</v>
      </c>
      <c r="BF899" s="95">
        <v>0.76882347018941943</v>
      </c>
      <c r="BG899" s="58">
        <v>0.3566749503284023</v>
      </c>
      <c r="BH899" s="58">
        <v>0.404844624819373</v>
      </c>
      <c r="BI899" s="58">
        <v>0.47564997749725069</v>
      </c>
      <c r="BJ899" s="57">
        <v>-297</v>
      </c>
      <c r="BK899" s="57">
        <v>184</v>
      </c>
      <c r="BL899" s="57">
        <v>151</v>
      </c>
      <c r="BM899" s="57">
        <v>113</v>
      </c>
      <c r="BN899" s="58">
        <v>0.74835417682200078</v>
      </c>
      <c r="BO899" s="58">
        <v>0.35203077747175426</v>
      </c>
      <c r="BP899" s="58">
        <v>0.39911761291385239</v>
      </c>
      <c r="BQ899" s="58">
        <v>0.47000539852594264</v>
      </c>
      <c r="BR899" s="36">
        <v>2.75</v>
      </c>
      <c r="BS899" s="36">
        <v>4.05</v>
      </c>
      <c r="BT899" s="36">
        <v>0.31265999999999999</v>
      </c>
      <c r="BU899" s="36">
        <v>0.32236999999999999</v>
      </c>
      <c r="BV899" s="36">
        <v>0.361656775525314</v>
      </c>
      <c r="BW899" s="36">
        <v>0.43099999999999999</v>
      </c>
    </row>
    <row r="900" spans="1:75" s="36" customFormat="1" ht="16.75" customHeight="1" x14ac:dyDescent="0.2">
      <c r="A900" s="36" t="s">
        <v>1197</v>
      </c>
      <c r="B900" s="36">
        <v>2025020419</v>
      </c>
      <c r="C900" s="35">
        <v>45993</v>
      </c>
      <c r="D900" s="45" t="s">
        <v>6</v>
      </c>
      <c r="E900" s="36" t="s">
        <v>14</v>
      </c>
      <c r="F900" s="45">
        <v>1</v>
      </c>
      <c r="G900" s="45">
        <v>2</v>
      </c>
      <c r="H900" s="36" t="s">
        <v>36</v>
      </c>
      <c r="I900" s="36" t="s">
        <v>328</v>
      </c>
      <c r="J900" s="46" t="s">
        <v>155</v>
      </c>
      <c r="K900" s="47">
        <v>2.98</v>
      </c>
      <c r="L900" s="48">
        <v>0.15</v>
      </c>
      <c r="M900" s="49">
        <v>0.1</v>
      </c>
      <c r="N900" s="36">
        <v>2.2999999999999901</v>
      </c>
      <c r="O900" s="36">
        <v>3.5999999999999899</v>
      </c>
      <c r="P900" s="70">
        <v>2.2999999999999901</v>
      </c>
      <c r="Q900" s="36">
        <v>3.5999999999999899</v>
      </c>
      <c r="R900" s="50">
        <v>2.5203176502197349</v>
      </c>
      <c r="S900" s="50">
        <v>3.3786691347213651</v>
      </c>
      <c r="T900" s="50">
        <v>2.5203176502197349</v>
      </c>
      <c r="U900" s="50">
        <v>3.3786691347213651</v>
      </c>
      <c r="V900" s="50">
        <v>0.97</v>
      </c>
      <c r="W900" s="50">
        <v>0.95751047349149665</v>
      </c>
      <c r="X900" s="50">
        <v>0.90734888309875716</v>
      </c>
      <c r="Y900" s="50">
        <v>1.0781261303537764</v>
      </c>
      <c r="Z900" s="50">
        <v>0.96</v>
      </c>
      <c r="AA900" s="51">
        <v>0.98499999999999999</v>
      </c>
      <c r="AB900" s="51">
        <v>1.0049999999999999</v>
      </c>
      <c r="AC900" s="51">
        <v>1</v>
      </c>
      <c r="AD900" s="51">
        <v>1</v>
      </c>
      <c r="AE900" s="51">
        <v>1</v>
      </c>
      <c r="AF900" s="51">
        <v>1</v>
      </c>
      <c r="AG900" s="52">
        <v>1</v>
      </c>
      <c r="AH900" s="52">
        <v>1</v>
      </c>
      <c r="AI900" s="53">
        <v>807</v>
      </c>
      <c r="AJ900" s="53">
        <v>765</v>
      </c>
      <c r="AK900" s="51">
        <v>2.6609000161538794</v>
      </c>
      <c r="AL900" s="51">
        <v>2.7</v>
      </c>
      <c r="AM900" s="51">
        <v>3.4168073386739719</v>
      </c>
      <c r="AN900" s="51">
        <v>3.4</v>
      </c>
      <c r="AO900" s="51">
        <v>3.3629746027916436</v>
      </c>
      <c r="AP900" s="51">
        <v>3.3450567677727734</v>
      </c>
      <c r="AQ900" s="51">
        <v>3.2801350451270128</v>
      </c>
      <c r="AR900" s="67">
        <v>0</v>
      </c>
      <c r="AS900" s="96"/>
      <c r="AT900" s="54">
        <v>2.4230676696889866</v>
      </c>
      <c r="AU900" s="54">
        <v>3.676874808663396</v>
      </c>
      <c r="AV900" s="55">
        <v>2.4230676696889866</v>
      </c>
      <c r="AW900" s="55">
        <v>3.6588397556548178</v>
      </c>
      <c r="AX900" s="56">
        <v>0.12306766968899652</v>
      </c>
      <c r="AY900" s="56">
        <v>7.6874808663406125E-2</v>
      </c>
      <c r="AZ900" s="56">
        <v>0.19994247835240264</v>
      </c>
      <c r="BA900" s="56">
        <v>4.6192861025590393E-2</v>
      </c>
      <c r="BB900" s="61">
        <v>223</v>
      </c>
      <c r="BC900" s="57">
        <v>-135</v>
      </c>
      <c r="BD900" s="57">
        <v>-107</v>
      </c>
      <c r="BE900" s="57">
        <v>119</v>
      </c>
      <c r="BF900" s="95">
        <v>0.30975471723414832</v>
      </c>
      <c r="BG900" s="58">
        <v>0.5742616497933325</v>
      </c>
      <c r="BH900" s="58">
        <v>0.51762772417363256</v>
      </c>
      <c r="BI900" s="58">
        <v>0.4568548381958849</v>
      </c>
      <c r="BJ900" s="57">
        <v>221</v>
      </c>
      <c r="BK900" s="57">
        <v>-134</v>
      </c>
      <c r="BL900" s="57">
        <v>-106</v>
      </c>
      <c r="BM900" s="57">
        <v>120</v>
      </c>
      <c r="BN900" s="58">
        <v>0.3114499948608791</v>
      </c>
      <c r="BO900" s="58">
        <v>0.57209499390140939</v>
      </c>
      <c r="BP900" s="58">
        <v>0.51516536861572915</v>
      </c>
      <c r="BQ900" s="58">
        <v>0.45467563641930975</v>
      </c>
      <c r="BR900" s="36">
        <v>2.75</v>
      </c>
      <c r="BS900" s="36">
        <v>4.0999999999999996</v>
      </c>
      <c r="BT900" s="36">
        <v>0.30545</v>
      </c>
      <c r="BU900" s="36">
        <v>0.31373000000000001</v>
      </c>
      <c r="BV900" s="36">
        <v>0.35279498914840202</v>
      </c>
      <c r="BW900" s="36">
        <v>0.42446</v>
      </c>
    </row>
    <row r="901" spans="1:75" s="36" customFormat="1" ht="16.75" customHeight="1" x14ac:dyDescent="0.2">
      <c r="A901" s="36" t="s">
        <v>1198</v>
      </c>
      <c r="B901" s="36">
        <v>2025020419</v>
      </c>
      <c r="C901" s="35">
        <v>45993</v>
      </c>
      <c r="D901" s="45" t="s">
        <v>9</v>
      </c>
      <c r="E901" s="36" t="s">
        <v>25</v>
      </c>
      <c r="F901" s="45">
        <v>2</v>
      </c>
      <c r="G901" s="45">
        <v>1</v>
      </c>
      <c r="H901" s="36" t="s">
        <v>38</v>
      </c>
      <c r="I901" s="36" t="s">
        <v>1199</v>
      </c>
      <c r="J901" s="46" t="s">
        <v>1164</v>
      </c>
      <c r="K901" s="47">
        <v>2.98</v>
      </c>
      <c r="L901" s="48">
        <v>0.15</v>
      </c>
      <c r="M901" s="49">
        <v>0.1</v>
      </c>
      <c r="N901" s="36">
        <v>3.5999999999999899</v>
      </c>
      <c r="O901" s="36">
        <v>2.2999999999999901</v>
      </c>
      <c r="P901" s="70">
        <v>3.5999999999999899</v>
      </c>
      <c r="Q901" s="36">
        <v>2.2999999999999901</v>
      </c>
      <c r="R901" s="50">
        <v>3.1295373724618476</v>
      </c>
      <c r="S901" s="50">
        <v>2.6260466758326175</v>
      </c>
      <c r="T901" s="50">
        <v>3.1295373724618476</v>
      </c>
      <c r="U901" s="50">
        <v>2.6260466758326175</v>
      </c>
      <c r="V901" s="50">
        <v>1.0449999999999999</v>
      </c>
      <c r="W901" s="50">
        <v>1.0398742800952707</v>
      </c>
      <c r="X901" s="50">
        <v>1.1465796438503262</v>
      </c>
      <c r="Y901" s="50">
        <v>0.89291946850801318</v>
      </c>
      <c r="Z901" s="50">
        <v>1.04</v>
      </c>
      <c r="AA901" s="51">
        <v>0.99</v>
      </c>
      <c r="AB901" s="51">
        <v>1.01</v>
      </c>
      <c r="AC901" s="51">
        <v>1</v>
      </c>
      <c r="AD901" s="51">
        <v>1</v>
      </c>
      <c r="AE901" s="51">
        <v>1</v>
      </c>
      <c r="AF901" s="51">
        <v>1</v>
      </c>
      <c r="AG901" s="52">
        <v>1</v>
      </c>
      <c r="AH901" s="52">
        <v>1</v>
      </c>
      <c r="AI901" s="53">
        <v>801</v>
      </c>
      <c r="AJ901" s="53">
        <v>0</v>
      </c>
      <c r="AK901" s="51">
        <v>3.2128158684542534</v>
      </c>
      <c r="AL901" s="51">
        <v>3.2003240940553921</v>
      </c>
      <c r="AM901" s="51">
        <v>2.7038996716342965</v>
      </c>
      <c r="AN901" s="51">
        <v>2.7</v>
      </c>
      <c r="AO901" s="51">
        <v>2.9324217722850388</v>
      </c>
      <c r="AP901" s="51">
        <v>2.9022217878721714</v>
      </c>
      <c r="AQ901" s="51">
        <v>2.8120556584996685</v>
      </c>
      <c r="AR901" s="67">
        <v>0</v>
      </c>
      <c r="AS901" s="96"/>
      <c r="AT901" s="54">
        <v>3.676874808663396</v>
      </c>
      <c r="AU901" s="54">
        <v>2.4230676696889866</v>
      </c>
      <c r="AV901" s="55">
        <v>3.6588397556548178</v>
      </c>
      <c r="AW901" s="55">
        <v>2.4230676696889866</v>
      </c>
      <c r="AX901" s="56">
        <v>7.6874808663406125E-2</v>
      </c>
      <c r="AY901" s="56">
        <v>0.12306766968899652</v>
      </c>
      <c r="AZ901" s="56">
        <v>0.19994247835240264</v>
      </c>
      <c r="BA901" s="56">
        <v>-4.6192861025590393E-2</v>
      </c>
      <c r="BB901" s="61">
        <v>-223</v>
      </c>
      <c r="BC901" s="57">
        <v>135</v>
      </c>
      <c r="BD901" s="57">
        <v>107</v>
      </c>
      <c r="BE901" s="57">
        <v>-119</v>
      </c>
      <c r="BF901" s="95">
        <v>0.69024528276585162</v>
      </c>
      <c r="BG901" s="58">
        <v>0.4257383502066675</v>
      </c>
      <c r="BH901" s="58">
        <v>0.48237227582636744</v>
      </c>
      <c r="BI901" s="58">
        <v>0.5431451618041151</v>
      </c>
      <c r="BJ901" s="57">
        <v>-221</v>
      </c>
      <c r="BK901" s="57">
        <v>134</v>
      </c>
      <c r="BL901" s="57">
        <v>106</v>
      </c>
      <c r="BM901" s="57">
        <v>-120</v>
      </c>
      <c r="BN901" s="58">
        <v>0.6885500051391209</v>
      </c>
      <c r="BO901" s="58">
        <v>0.42790500609859061</v>
      </c>
      <c r="BP901" s="58">
        <v>0.48483463138427085</v>
      </c>
      <c r="BQ901" s="58">
        <v>0.54532436358069025</v>
      </c>
      <c r="BR901" s="36">
        <v>2.75</v>
      </c>
      <c r="BS901" s="36">
        <v>4.1500000000000004</v>
      </c>
      <c r="BT901" s="36">
        <v>0.30193999999999999</v>
      </c>
      <c r="BU901" s="36">
        <v>0.31241999999999998</v>
      </c>
      <c r="BV901" s="36">
        <v>0.35115996762881002</v>
      </c>
      <c r="BW901" s="36">
        <v>0.42274</v>
      </c>
    </row>
    <row r="902" spans="1:75" s="36" customFormat="1" ht="16.75" customHeight="1" x14ac:dyDescent="0.2">
      <c r="A902" s="36" t="s">
        <v>1200</v>
      </c>
      <c r="B902" s="36">
        <v>2025020420</v>
      </c>
      <c r="C902" s="35">
        <v>45993</v>
      </c>
      <c r="D902" s="45" t="s">
        <v>6</v>
      </c>
      <c r="E902" s="36" t="s">
        <v>49</v>
      </c>
      <c r="F902" s="45">
        <v>1</v>
      </c>
      <c r="G902" s="45">
        <v>2</v>
      </c>
      <c r="H902" s="36" t="s">
        <v>36</v>
      </c>
      <c r="I902" s="36" t="s">
        <v>350</v>
      </c>
      <c r="J902" s="46" t="s">
        <v>197</v>
      </c>
      <c r="K902" s="47">
        <v>2.98</v>
      </c>
      <c r="L902" s="48">
        <v>0.15</v>
      </c>
      <c r="M902" s="49">
        <v>0.1</v>
      </c>
      <c r="N902" s="36">
        <v>2.6499999999999901</v>
      </c>
      <c r="O902" s="36">
        <v>2.7499999999999898</v>
      </c>
      <c r="P902" s="70">
        <v>2.6499999999999901</v>
      </c>
      <c r="Q902" s="36">
        <v>2.7499999999999898</v>
      </c>
      <c r="R902" s="50">
        <v>3.0349446725577893</v>
      </c>
      <c r="S902" s="50">
        <v>2.7462753973281329</v>
      </c>
      <c r="T902" s="50">
        <v>3.0349446725577893</v>
      </c>
      <c r="U902" s="50">
        <v>2.7462753973281329</v>
      </c>
      <c r="V902" s="50">
        <v>0.97</v>
      </c>
      <c r="W902" s="50">
        <v>0.95751047349149665</v>
      </c>
      <c r="X902" s="50">
        <v>0.94498355166116121</v>
      </c>
      <c r="Y902" s="50">
        <v>0.98765019819335675</v>
      </c>
      <c r="Z902" s="50">
        <v>0.97499999999999998</v>
      </c>
      <c r="AA902" s="51">
        <v>0.98</v>
      </c>
      <c r="AB902" s="51">
        <v>1.02</v>
      </c>
      <c r="AC902" s="51">
        <v>1</v>
      </c>
      <c r="AD902" s="51">
        <v>1</v>
      </c>
      <c r="AE902" s="51">
        <v>1</v>
      </c>
      <c r="AF902" s="51">
        <v>1</v>
      </c>
      <c r="AG902" s="52">
        <v>1</v>
      </c>
      <c r="AH902" s="52">
        <v>1</v>
      </c>
      <c r="AI902" s="53">
        <v>804</v>
      </c>
      <c r="AJ902" s="53">
        <v>762</v>
      </c>
      <c r="AK902" s="51">
        <v>3.009660771684564</v>
      </c>
      <c r="AL902" s="51">
        <v>3.0134533568155479</v>
      </c>
      <c r="AM902" s="51">
        <v>2.9404814117825326</v>
      </c>
      <c r="AN902" s="51">
        <v>2.91</v>
      </c>
      <c r="AO902" s="51">
        <v>2.8818077171803482</v>
      </c>
      <c r="AP902" s="51">
        <v>2.8511793364625353</v>
      </c>
      <c r="AQ902" s="51">
        <v>2.8669693764879693</v>
      </c>
      <c r="AR902" s="67">
        <v>0</v>
      </c>
      <c r="AS902" s="96"/>
      <c r="AT902" s="54">
        <v>2.6089569938154762</v>
      </c>
      <c r="AU902" s="54">
        <v>3.01816286622691</v>
      </c>
      <c r="AV902" s="55">
        <v>2.6089569938154762</v>
      </c>
      <c r="AW902" s="55">
        <v>3.0033587920841986</v>
      </c>
      <c r="AX902" s="56">
        <v>-4.1043006184513953E-2</v>
      </c>
      <c r="AY902" s="56">
        <v>0.2681628662269202</v>
      </c>
      <c r="AZ902" s="56">
        <v>0.22711986004240625</v>
      </c>
      <c r="BA902" s="56">
        <v>-0.30920587241143416</v>
      </c>
      <c r="BB902" s="61">
        <v>133</v>
      </c>
      <c r="BC902" s="57">
        <v>100</v>
      </c>
      <c r="BD902" s="57">
        <v>130</v>
      </c>
      <c r="BE902" s="57">
        <v>159</v>
      </c>
      <c r="BF902" s="95">
        <v>0.42936672516302116</v>
      </c>
      <c r="BG902" s="58">
        <v>0.49907937110964384</v>
      </c>
      <c r="BH902" s="58">
        <v>0.43495780161689135</v>
      </c>
      <c r="BI902" s="58">
        <v>0.38559892036897925</v>
      </c>
      <c r="BJ902" s="57">
        <v>132</v>
      </c>
      <c r="BK902" s="57">
        <v>102</v>
      </c>
      <c r="BL902" s="57">
        <v>132</v>
      </c>
      <c r="BM902" s="57">
        <v>161</v>
      </c>
      <c r="BN902" s="58">
        <v>0.4306934269024037</v>
      </c>
      <c r="BO902" s="58">
        <v>0.49622098465184084</v>
      </c>
      <c r="BP902" s="58">
        <v>0.43173024157737838</v>
      </c>
      <c r="BQ902" s="58">
        <v>0.38273617040001229</v>
      </c>
      <c r="BR902" s="36">
        <v>2.75</v>
      </c>
      <c r="BS902" s="36">
        <v>4.2</v>
      </c>
      <c r="BT902" s="36">
        <v>0.29546</v>
      </c>
      <c r="BU902" s="36">
        <v>0.30215999999999998</v>
      </c>
      <c r="BV902" s="36">
        <v>0.338315810688253</v>
      </c>
      <c r="BW902" s="36">
        <v>0.40903</v>
      </c>
    </row>
    <row r="903" spans="1:75" s="36" customFormat="1" ht="16.75" customHeight="1" x14ac:dyDescent="0.2">
      <c r="A903" s="36" t="s">
        <v>1201</v>
      </c>
      <c r="B903" s="36">
        <v>2025020420</v>
      </c>
      <c r="C903" s="35">
        <v>45993</v>
      </c>
      <c r="D903" s="45" t="s">
        <v>9</v>
      </c>
      <c r="E903" s="36" t="s">
        <v>28</v>
      </c>
      <c r="F903" s="45">
        <v>2</v>
      </c>
      <c r="G903" s="45">
        <v>1</v>
      </c>
      <c r="H903" s="36" t="s">
        <v>38</v>
      </c>
      <c r="I903" s="36" t="s">
        <v>314</v>
      </c>
      <c r="J903" s="46" t="s">
        <v>167</v>
      </c>
      <c r="K903" s="47">
        <v>2.98</v>
      </c>
      <c r="L903" s="48">
        <v>0.15</v>
      </c>
      <c r="M903" s="49">
        <v>0.1</v>
      </c>
      <c r="N903" s="36">
        <v>2.7499999999999898</v>
      </c>
      <c r="O903" s="36">
        <v>2.6499999999999901</v>
      </c>
      <c r="P903" s="70">
        <v>2.7499999999999898</v>
      </c>
      <c r="Q903" s="36">
        <v>2.6499999999999901</v>
      </c>
      <c r="R903" s="50">
        <v>2.6949139062328924</v>
      </c>
      <c r="S903" s="50">
        <v>2.8976616180361261</v>
      </c>
      <c r="T903" s="50">
        <v>2.6949139062328924</v>
      </c>
      <c r="U903" s="50">
        <v>2.8976616180361261</v>
      </c>
      <c r="V903" s="50">
        <v>1.0449999999999999</v>
      </c>
      <c r="W903" s="50">
        <v>1.0398742800952707</v>
      </c>
      <c r="X903" s="50">
        <v>0.98673872878608482</v>
      </c>
      <c r="Y903" s="50">
        <v>1.00995327908878</v>
      </c>
      <c r="Z903" s="50">
        <v>0.96499999999999997</v>
      </c>
      <c r="AA903" s="51">
        <v>1</v>
      </c>
      <c r="AB903" s="51">
        <v>1</v>
      </c>
      <c r="AC903" s="51">
        <v>1</v>
      </c>
      <c r="AD903" s="51">
        <v>1</v>
      </c>
      <c r="AE903" s="51">
        <v>1</v>
      </c>
      <c r="AF903" s="51">
        <v>1</v>
      </c>
      <c r="AG903" s="52">
        <v>1</v>
      </c>
      <c r="AH903" s="52">
        <v>1</v>
      </c>
      <c r="AI903" s="53">
        <v>803</v>
      </c>
      <c r="AJ903" s="53">
        <v>718</v>
      </c>
      <c r="AK903" s="51">
        <v>2.9431975906162031</v>
      </c>
      <c r="AL903" s="51">
        <v>2.9059550379587065</v>
      </c>
      <c r="AM903" s="51">
        <v>2.8160509839502605</v>
      </c>
      <c r="AN903" s="51">
        <v>2.8282925790631399</v>
      </c>
      <c r="AO903" s="51">
        <v>2.7258849564296606</v>
      </c>
      <c r="AP903" s="51">
        <v>2.7364387321759405</v>
      </c>
      <c r="AQ903" s="51">
        <v>2.7174891995120012</v>
      </c>
      <c r="AR903" s="67">
        <v>0</v>
      </c>
      <c r="AS903" s="96"/>
      <c r="AT903" s="54">
        <v>3.01816286622691</v>
      </c>
      <c r="AU903" s="54">
        <v>2.6089569938154762</v>
      </c>
      <c r="AV903" s="55">
        <v>3.0033587920841986</v>
      </c>
      <c r="AW903" s="55">
        <v>2.6089569938154762</v>
      </c>
      <c r="AX903" s="56">
        <v>0.2681628662269202</v>
      </c>
      <c r="AY903" s="56">
        <v>-4.1043006184513953E-2</v>
      </c>
      <c r="AZ903" s="56">
        <v>0.22711986004240625</v>
      </c>
      <c r="BA903" s="56">
        <v>0.30920587241143416</v>
      </c>
      <c r="BB903" s="61">
        <v>-133</v>
      </c>
      <c r="BC903" s="57">
        <v>-100</v>
      </c>
      <c r="BD903" s="57">
        <v>-130</v>
      </c>
      <c r="BE903" s="57">
        <v>-159</v>
      </c>
      <c r="BF903" s="95">
        <v>0.5706332748369789</v>
      </c>
      <c r="BG903" s="58">
        <v>0.50092062889035616</v>
      </c>
      <c r="BH903" s="58">
        <v>0.56504219838310865</v>
      </c>
      <c r="BI903" s="58">
        <v>0.61440107963102075</v>
      </c>
      <c r="BJ903" s="57">
        <v>-132</v>
      </c>
      <c r="BK903" s="57">
        <v>-102</v>
      </c>
      <c r="BL903" s="57">
        <v>-132</v>
      </c>
      <c r="BM903" s="57">
        <v>-161</v>
      </c>
      <c r="BN903" s="58">
        <v>0.56930657309759636</v>
      </c>
      <c r="BO903" s="58">
        <v>0.50377901534815916</v>
      </c>
      <c r="BP903" s="58">
        <v>0.56826975842262162</v>
      </c>
      <c r="BQ903" s="58">
        <v>0.61726382959998771</v>
      </c>
      <c r="BR903" s="36">
        <v>2.75</v>
      </c>
      <c r="BS903" s="36">
        <v>4.25</v>
      </c>
      <c r="BT903" s="36">
        <v>0.28992000000000001</v>
      </c>
      <c r="BU903" s="36">
        <v>0.29592000000000002</v>
      </c>
      <c r="BV903" s="36">
        <v>0.33257285426898398</v>
      </c>
      <c r="BW903" s="36">
        <v>0.40612999999999999</v>
      </c>
    </row>
    <row r="904" spans="1:75" s="36" customFormat="1" ht="16.75" customHeight="1" x14ac:dyDescent="0.2">
      <c r="A904" s="36" t="s">
        <v>1202</v>
      </c>
      <c r="B904" s="36">
        <v>2025020421</v>
      </c>
      <c r="C904" s="35">
        <v>45994</v>
      </c>
      <c r="D904" s="45" t="s">
        <v>6</v>
      </c>
      <c r="E904" s="36" t="s">
        <v>34</v>
      </c>
      <c r="F904" s="45">
        <v>0</v>
      </c>
      <c r="G904" s="45">
        <v>1</v>
      </c>
      <c r="H904" s="36" t="s">
        <v>26</v>
      </c>
      <c r="I904" s="36" t="s">
        <v>362</v>
      </c>
      <c r="J904" s="46" t="s">
        <v>160</v>
      </c>
      <c r="K904" s="47">
        <v>2.98</v>
      </c>
      <c r="L904" s="48">
        <v>0.15</v>
      </c>
      <c r="M904" s="49">
        <v>0.1</v>
      </c>
      <c r="N904" s="36">
        <v>2.94999999999999</v>
      </c>
      <c r="O904" s="36">
        <v>2.9999999999999898</v>
      </c>
      <c r="P904" s="70">
        <v>2.94999999999999</v>
      </c>
      <c r="Q904" s="36">
        <v>2.9999999999999898</v>
      </c>
      <c r="R904" s="50">
        <v>3.129543792295653</v>
      </c>
      <c r="S904" s="50">
        <v>3.0405153363198592</v>
      </c>
      <c r="T904" s="50">
        <v>3.129543792295653</v>
      </c>
      <c r="U904" s="50">
        <v>3.0405153363198592</v>
      </c>
      <c r="V904" s="50">
        <v>0.95</v>
      </c>
      <c r="W904" s="50">
        <v>0.92554174501717079</v>
      </c>
      <c r="X904" s="50">
        <v>0.9983946006297626</v>
      </c>
      <c r="Y904" s="50">
        <v>0.97786186587928792</v>
      </c>
      <c r="Z904" s="50">
        <v>0.98</v>
      </c>
      <c r="AA904" s="51">
        <v>0.98</v>
      </c>
      <c r="AB904" s="51">
        <v>1.02</v>
      </c>
      <c r="AC904" s="51">
        <v>1</v>
      </c>
      <c r="AD904" s="51">
        <v>1</v>
      </c>
      <c r="AE904" s="51">
        <v>1</v>
      </c>
      <c r="AF904" s="51">
        <v>1</v>
      </c>
      <c r="AG904" s="52">
        <v>1</v>
      </c>
      <c r="AH904" s="52">
        <v>1</v>
      </c>
      <c r="AI904" s="53">
        <v>824</v>
      </c>
      <c r="AJ904" s="53">
        <v>769</v>
      </c>
      <c r="AK904" s="51">
        <v>3.1494944774434819</v>
      </c>
      <c r="AL904" s="51">
        <v>3.1465018746713072</v>
      </c>
      <c r="AM904" s="51">
        <v>2.88</v>
      </c>
      <c r="AN904" s="51">
        <v>2.87</v>
      </c>
      <c r="AO904" s="51">
        <v>2.8871911646158317</v>
      </c>
      <c r="AP904" s="51">
        <v>2.901068244362476</v>
      </c>
      <c r="AQ904" s="51">
        <v>2.8224</v>
      </c>
      <c r="AR904" s="67">
        <v>0</v>
      </c>
      <c r="AS904" s="96"/>
      <c r="AT904" s="54">
        <v>2.9863142276003694</v>
      </c>
      <c r="AU904" s="54">
        <v>2.837636602277759</v>
      </c>
      <c r="AV904" s="55">
        <v>2.9863142276003694</v>
      </c>
      <c r="AW904" s="55">
        <v>2.8984560264269859</v>
      </c>
      <c r="AX904" s="56">
        <v>3.631422760037939E-2</v>
      </c>
      <c r="AY904" s="56">
        <v>-0.16236339772223074</v>
      </c>
      <c r="AZ904" s="56">
        <v>-0.12604917012185135</v>
      </c>
      <c r="BA904" s="56">
        <v>0.19867762532261013</v>
      </c>
      <c r="BB904" s="61">
        <v>-112</v>
      </c>
      <c r="BC904" s="57">
        <v>-114</v>
      </c>
      <c r="BD904" s="57">
        <v>112</v>
      </c>
      <c r="BE904" s="57">
        <v>139</v>
      </c>
      <c r="BF904" s="95">
        <v>0.5289462814148107</v>
      </c>
      <c r="BG904" s="58">
        <v>0.53257543645747707</v>
      </c>
      <c r="BH904" s="58">
        <v>0.47237708813870216</v>
      </c>
      <c r="BI904" s="58">
        <v>0.41848406446387321</v>
      </c>
      <c r="BJ904" s="57">
        <v>-108</v>
      </c>
      <c r="BK904" s="57">
        <v>-119</v>
      </c>
      <c r="BL904" s="57">
        <v>106</v>
      </c>
      <c r="BM904" s="57">
        <v>133</v>
      </c>
      <c r="BN904" s="58">
        <v>0.5189958855455139</v>
      </c>
      <c r="BO904" s="58">
        <v>0.54299111702546732</v>
      </c>
      <c r="BP904" s="58">
        <v>0.48456455395874132</v>
      </c>
      <c r="BQ904" s="58">
        <v>0.42964355009915467</v>
      </c>
      <c r="BR904" s="36">
        <v>2.75</v>
      </c>
      <c r="BS904" s="36">
        <v>4.3</v>
      </c>
      <c r="BT904" s="36">
        <v>0.28101999999999999</v>
      </c>
      <c r="BU904" s="36">
        <v>0.28848000000000001</v>
      </c>
      <c r="BV904" s="36">
        <v>0.32271705205222001</v>
      </c>
      <c r="BW904" s="36">
        <v>0.39456999999999998</v>
      </c>
    </row>
    <row r="905" spans="1:75" s="36" customFormat="1" ht="16.75" customHeight="1" x14ac:dyDescent="0.2">
      <c r="A905" s="36" t="s">
        <v>1203</v>
      </c>
      <c r="B905" s="36">
        <v>2025020421</v>
      </c>
      <c r="C905" s="35">
        <v>45994</v>
      </c>
      <c r="D905" s="45" t="s">
        <v>9</v>
      </c>
      <c r="E905" s="36" t="s">
        <v>4</v>
      </c>
      <c r="F905" s="45">
        <v>1</v>
      </c>
      <c r="G905" s="45">
        <v>0</v>
      </c>
      <c r="H905" s="36" t="s">
        <v>27</v>
      </c>
      <c r="I905" s="36" t="s">
        <v>330</v>
      </c>
      <c r="J905" s="46" t="s">
        <v>173</v>
      </c>
      <c r="K905" s="47">
        <v>2.98</v>
      </c>
      <c r="L905" s="48">
        <v>0.15</v>
      </c>
      <c r="M905" s="49">
        <v>0.1</v>
      </c>
      <c r="N905" s="36">
        <v>2.9999999999999898</v>
      </c>
      <c r="O905" s="36">
        <v>2.94999999999999</v>
      </c>
      <c r="P905" s="70">
        <v>2.9999999999999898</v>
      </c>
      <c r="Q905" s="36">
        <v>2.94999999999999</v>
      </c>
      <c r="R905" s="50">
        <v>2.8954731764786992</v>
      </c>
      <c r="S905" s="50">
        <v>3.046870302150968</v>
      </c>
      <c r="T905" s="50">
        <v>2.8954731764786992</v>
      </c>
      <c r="U905" s="50">
        <v>3.046870302150968</v>
      </c>
      <c r="V905" s="50">
        <v>1.05</v>
      </c>
      <c r="W905" s="50">
        <v>1.0725047827848808</v>
      </c>
      <c r="X905" s="50">
        <v>0.96644295302013417</v>
      </c>
      <c r="Y905" s="50">
        <v>1.0568773414239871</v>
      </c>
      <c r="Z905" s="50">
        <v>1.01</v>
      </c>
      <c r="AA905" s="51">
        <v>0.96</v>
      </c>
      <c r="AB905" s="51">
        <v>1.01</v>
      </c>
      <c r="AC905" s="51">
        <v>1</v>
      </c>
      <c r="AD905" s="51">
        <v>1</v>
      </c>
      <c r="AE905" s="51">
        <v>1</v>
      </c>
      <c r="AF905" s="51">
        <v>1</v>
      </c>
      <c r="AG905" s="52">
        <v>1</v>
      </c>
      <c r="AH905" s="52">
        <v>1</v>
      </c>
      <c r="AI905" s="53">
        <v>813</v>
      </c>
      <c r="AJ905" s="53">
        <v>749</v>
      </c>
      <c r="AK905" s="51">
        <v>2.9140283603202781</v>
      </c>
      <c r="AL905" s="51">
        <v>2.89</v>
      </c>
      <c r="AM905" s="51">
        <v>2.9752159098766926</v>
      </c>
      <c r="AN905" s="51">
        <v>2.9859640687178342</v>
      </c>
      <c r="AO905" s="51">
        <v>2.921939826333289</v>
      </c>
      <c r="AP905" s="51">
        <v>2.9452497031591673</v>
      </c>
      <c r="AQ905" s="51">
        <v>3.0049680689754594</v>
      </c>
      <c r="AR905" s="67">
        <v>0</v>
      </c>
      <c r="AS905" s="96"/>
      <c r="AT905" s="54">
        <v>2.837636602277759</v>
      </c>
      <c r="AU905" s="54">
        <v>2.9863142276003694</v>
      </c>
      <c r="AV905" s="55">
        <v>2.8984560264269859</v>
      </c>
      <c r="AW905" s="55">
        <v>2.9863142276003694</v>
      </c>
      <c r="AX905" s="56">
        <v>-0.16236339772223074</v>
      </c>
      <c r="AY905" s="56">
        <v>3.631422760037939E-2</v>
      </c>
      <c r="AZ905" s="56">
        <v>-0.12604917012185135</v>
      </c>
      <c r="BA905" s="56">
        <v>-0.19867762532261013</v>
      </c>
      <c r="BB905" s="61">
        <v>112</v>
      </c>
      <c r="BC905" s="57">
        <v>114</v>
      </c>
      <c r="BD905" s="57">
        <v>-112</v>
      </c>
      <c r="BE905" s="57">
        <v>-139</v>
      </c>
      <c r="BF905" s="95">
        <v>0.4710537185851893</v>
      </c>
      <c r="BG905" s="58">
        <v>0.46742456354252293</v>
      </c>
      <c r="BH905" s="58">
        <v>0.52762291186129784</v>
      </c>
      <c r="BI905" s="58">
        <v>0.58151593553612679</v>
      </c>
      <c r="BJ905" s="57">
        <v>108</v>
      </c>
      <c r="BK905" s="57">
        <v>119</v>
      </c>
      <c r="BL905" s="57">
        <v>-106</v>
      </c>
      <c r="BM905" s="57">
        <v>-133</v>
      </c>
      <c r="BN905" s="58">
        <v>0.4810041144544861</v>
      </c>
      <c r="BO905" s="58">
        <v>0.45700888297453263</v>
      </c>
      <c r="BP905" s="58">
        <v>0.51543544604125868</v>
      </c>
      <c r="BQ905" s="58">
        <v>0.57035644990084533</v>
      </c>
      <c r="BR905" s="36">
        <v>2.75</v>
      </c>
      <c r="BS905" s="36">
        <v>4.3499999999999996</v>
      </c>
      <c r="BT905" s="36">
        <v>0.27816000000000002</v>
      </c>
      <c r="BU905" s="36">
        <v>0.28138000000000002</v>
      </c>
      <c r="BV905" s="36">
        <v>0.31583791671343497</v>
      </c>
      <c r="BW905" s="36">
        <v>0.39047999999999999</v>
      </c>
    </row>
    <row r="906" spans="1:75" s="36" customFormat="1" ht="16" customHeight="1" x14ac:dyDescent="0.2">
      <c r="A906" s="36" t="s">
        <v>1204</v>
      </c>
      <c r="B906" s="36">
        <v>2025020423</v>
      </c>
      <c r="C906" s="35">
        <v>45994</v>
      </c>
      <c r="D906" s="45" t="s">
        <v>6</v>
      </c>
      <c r="E906" s="36" t="s">
        <v>5</v>
      </c>
      <c r="F906" s="45">
        <v>1</v>
      </c>
      <c r="G906" s="45">
        <v>1</v>
      </c>
      <c r="H906" s="36" t="s">
        <v>46</v>
      </c>
      <c r="I906" s="36" t="s">
        <v>920</v>
      </c>
      <c r="J906" s="46" t="s">
        <v>543</v>
      </c>
      <c r="K906" s="47">
        <v>2.98</v>
      </c>
      <c r="L906" s="48">
        <v>0.15</v>
      </c>
      <c r="M906" s="49">
        <v>0.1</v>
      </c>
      <c r="N906" s="36">
        <v>3.19999999999999</v>
      </c>
      <c r="O906" s="36">
        <v>2.8999999999999901</v>
      </c>
      <c r="P906" s="70">
        <v>3.19999999999999</v>
      </c>
      <c r="Q906" s="36">
        <v>2.8999999999999901</v>
      </c>
      <c r="R906" s="50">
        <v>3.2345386380914118</v>
      </c>
      <c r="S906" s="50">
        <v>2.9443317900066241</v>
      </c>
      <c r="T906" s="50">
        <v>3.2345386380914118</v>
      </c>
      <c r="U906" s="50">
        <v>2.9443317900066241</v>
      </c>
      <c r="V906" s="50">
        <v>0.95</v>
      </c>
      <c r="W906" s="50">
        <v>0.95302926576458757</v>
      </c>
      <c r="X906" s="50">
        <v>1.027803338339494</v>
      </c>
      <c r="Y906" s="50">
        <v>0.90268956193075278</v>
      </c>
      <c r="Z906" s="50">
        <v>1.04</v>
      </c>
      <c r="AA906" s="51">
        <v>0.995</v>
      </c>
      <c r="AB906" s="51">
        <v>1</v>
      </c>
      <c r="AC906" s="51">
        <v>1</v>
      </c>
      <c r="AD906" s="51">
        <v>1</v>
      </c>
      <c r="AE906" s="51">
        <v>1</v>
      </c>
      <c r="AF906" s="51">
        <v>1</v>
      </c>
      <c r="AG906" s="52">
        <v>1</v>
      </c>
      <c r="AH906" s="52">
        <v>1</v>
      </c>
      <c r="AI906" s="53">
        <v>817</v>
      </c>
      <c r="AJ906" s="53">
        <v>591</v>
      </c>
      <c r="AK906" s="51">
        <v>2.9254011938828248</v>
      </c>
      <c r="AL906" s="51">
        <v>2.95</v>
      </c>
      <c r="AM906" s="51">
        <v>3.2407284840089456</v>
      </c>
      <c r="AN906" s="51">
        <v>3.22</v>
      </c>
      <c r="AO906" s="51">
        <v>3.3626257960663981</v>
      </c>
      <c r="AP906" s="51">
        <v>3.3175476858974715</v>
      </c>
      <c r="AQ906" s="51">
        <v>3.3703576233693036</v>
      </c>
      <c r="AR906" s="67">
        <v>0</v>
      </c>
      <c r="AS906" s="96"/>
      <c r="AT906" s="54">
        <v>2.8705394386764946</v>
      </c>
      <c r="AU906" s="54">
        <v>3.1884212056254917</v>
      </c>
      <c r="AV906" s="55">
        <v>2.8705394386764946</v>
      </c>
      <c r="AW906" s="55">
        <v>3.1919339510323215</v>
      </c>
      <c r="AX906" s="56">
        <v>-0.32946056132349533</v>
      </c>
      <c r="AY906" s="56">
        <v>0.28842120562550155</v>
      </c>
      <c r="AZ906" s="56">
        <v>-4.1039355697993773E-2</v>
      </c>
      <c r="BA906" s="56">
        <v>-0.61788176694899688</v>
      </c>
      <c r="BB906" s="61">
        <v>124</v>
      </c>
      <c r="BC906" s="57">
        <v>-133</v>
      </c>
      <c r="BD906" s="57">
        <v>-106</v>
      </c>
      <c r="BE906" s="57">
        <v>119</v>
      </c>
      <c r="BF906" s="95">
        <v>0.44640392391410361</v>
      </c>
      <c r="BG906" s="58">
        <v>0.57035620564203793</v>
      </c>
      <c r="BH906" s="58">
        <v>0.5150070460123527</v>
      </c>
      <c r="BI906" s="58">
        <v>0.45623404136285606</v>
      </c>
      <c r="BJ906" s="57">
        <v>124</v>
      </c>
      <c r="BK906" s="57">
        <v>-133</v>
      </c>
      <c r="BL906" s="57">
        <v>-106</v>
      </c>
      <c r="BM906" s="57">
        <v>119</v>
      </c>
      <c r="BN906" s="58">
        <v>0.44584634471711387</v>
      </c>
      <c r="BO906" s="58">
        <v>0.5709129160443106</v>
      </c>
      <c r="BP906" s="58">
        <v>0.51563278997049899</v>
      </c>
      <c r="BQ906" s="58">
        <v>0.45678578143690274</v>
      </c>
      <c r="BR906" s="36">
        <v>2.75</v>
      </c>
      <c r="BS906" s="36">
        <v>4.4000000000000004</v>
      </c>
      <c r="BT906" s="36">
        <v>0.27234000000000003</v>
      </c>
      <c r="BU906" s="36">
        <v>0.27711999999999998</v>
      </c>
      <c r="BV906" s="36">
        <v>0.31058559820678</v>
      </c>
      <c r="BW906" s="36">
        <v>0.38486999999999999</v>
      </c>
    </row>
    <row r="907" spans="1:75" s="36" customFormat="1" ht="16.75" customHeight="1" x14ac:dyDescent="0.2">
      <c r="A907" s="36" t="s">
        <v>1205</v>
      </c>
      <c r="B907" s="36">
        <v>2025020423</v>
      </c>
      <c r="C907" s="35">
        <v>45994</v>
      </c>
      <c r="D907" s="45" t="s">
        <v>9</v>
      </c>
      <c r="E907" s="36" t="s">
        <v>43</v>
      </c>
      <c r="F907" s="45">
        <v>1</v>
      </c>
      <c r="G907" s="45">
        <v>1</v>
      </c>
      <c r="H907" s="36" t="s">
        <v>47</v>
      </c>
      <c r="I907" s="36" t="s">
        <v>342</v>
      </c>
      <c r="J907" s="46" t="s">
        <v>231</v>
      </c>
      <c r="K907" s="47">
        <v>2.98</v>
      </c>
      <c r="L907" s="48">
        <v>0.15</v>
      </c>
      <c r="M907" s="49">
        <v>0.1</v>
      </c>
      <c r="N907" s="36">
        <v>2.8999999999999901</v>
      </c>
      <c r="O907" s="36">
        <v>3.19999999999999</v>
      </c>
      <c r="P907" s="70">
        <v>2.8999999999999901</v>
      </c>
      <c r="Q907" s="36">
        <v>3.19999999999999</v>
      </c>
      <c r="R907" s="50">
        <v>2.4439864088298444</v>
      </c>
      <c r="S907" s="50">
        <v>3.4035341798714764</v>
      </c>
      <c r="T907" s="50">
        <v>2.4439864088298444</v>
      </c>
      <c r="U907" s="50">
        <v>3.4035341798714764</v>
      </c>
      <c r="V907" s="50">
        <v>1.048</v>
      </c>
      <c r="W907" s="50">
        <v>1.0491546019013618</v>
      </c>
      <c r="X907" s="50">
        <v>1.0874927798687737</v>
      </c>
      <c r="Y907" s="50">
        <v>0.98167825298081368</v>
      </c>
      <c r="Z907" s="50">
        <v>1.01</v>
      </c>
      <c r="AA907" s="51">
        <v>1</v>
      </c>
      <c r="AB907" s="51">
        <v>1</v>
      </c>
      <c r="AC907" s="51">
        <v>1</v>
      </c>
      <c r="AD907" s="51">
        <v>1</v>
      </c>
      <c r="AE907" s="51">
        <v>1</v>
      </c>
      <c r="AF907" s="51">
        <v>1</v>
      </c>
      <c r="AG907" s="52">
        <v>1</v>
      </c>
      <c r="AH907" s="52">
        <v>1</v>
      </c>
      <c r="AI907" s="53">
        <v>815</v>
      </c>
      <c r="AJ907" s="53">
        <v>726</v>
      </c>
      <c r="AK907" s="51">
        <v>2.6900148945536433</v>
      </c>
      <c r="AL907" s="51">
        <v>2.67</v>
      </c>
      <c r="AM907" s="51">
        <v>3.0628539482516919</v>
      </c>
      <c r="AN907" s="51">
        <v>3.09</v>
      </c>
      <c r="AO907" s="51">
        <v>3.1232003222739428</v>
      </c>
      <c r="AP907" s="51">
        <v>3.1703557021833797</v>
      </c>
      <c r="AQ907" s="51">
        <v>3.0934824877342089</v>
      </c>
      <c r="AR907" s="67">
        <v>0</v>
      </c>
      <c r="AS907" s="96"/>
      <c r="AT907" s="54">
        <v>3.1884212056254917</v>
      </c>
      <c r="AU907" s="54">
        <v>2.8705394386764946</v>
      </c>
      <c r="AV907" s="55">
        <v>3.1919339510323215</v>
      </c>
      <c r="AW907" s="55">
        <v>2.8705394386764946</v>
      </c>
      <c r="AX907" s="56">
        <v>0.28842120562550155</v>
      </c>
      <c r="AY907" s="56">
        <v>-0.32946056132349533</v>
      </c>
      <c r="AZ907" s="56">
        <v>-4.1039355697993773E-2</v>
      </c>
      <c r="BA907" s="56">
        <v>0.61788176694899688</v>
      </c>
      <c r="BB907" s="61">
        <v>-124</v>
      </c>
      <c r="BC907" s="57">
        <v>133</v>
      </c>
      <c r="BD907" s="57">
        <v>106</v>
      </c>
      <c r="BE907" s="57">
        <v>-119</v>
      </c>
      <c r="BF907" s="95">
        <v>0.55359607608589645</v>
      </c>
      <c r="BG907" s="58">
        <v>0.42964379435796213</v>
      </c>
      <c r="BH907" s="58">
        <v>0.4849929539876473</v>
      </c>
      <c r="BI907" s="58">
        <v>0.54376595863714394</v>
      </c>
      <c r="BJ907" s="57">
        <v>-124</v>
      </c>
      <c r="BK907" s="57">
        <v>133</v>
      </c>
      <c r="BL907" s="57">
        <v>106</v>
      </c>
      <c r="BM907" s="57">
        <v>-119</v>
      </c>
      <c r="BN907" s="58">
        <v>0.55415365528288607</v>
      </c>
      <c r="BO907" s="58">
        <v>0.4290870839556894</v>
      </c>
      <c r="BP907" s="58">
        <v>0.48436721002950101</v>
      </c>
      <c r="BQ907" s="58">
        <v>0.54321421856309726</v>
      </c>
      <c r="BR907" s="36">
        <v>2.75</v>
      </c>
      <c r="BS907" s="36">
        <v>4.45</v>
      </c>
      <c r="BT907" s="36">
        <v>0.26819999999999999</v>
      </c>
      <c r="BU907" s="36">
        <v>0.26967000000000002</v>
      </c>
      <c r="BV907" s="36">
        <v>0.30182660667517203</v>
      </c>
      <c r="BW907" s="36">
        <v>0.37620999999999999</v>
      </c>
    </row>
    <row r="908" spans="1:75" s="36" customFormat="1" ht="16.75" customHeight="1" x14ac:dyDescent="0.2">
      <c r="A908" s="36" t="s">
        <v>1206</v>
      </c>
      <c r="B908" s="36">
        <v>2025020422</v>
      </c>
      <c r="C908" s="35">
        <v>45994</v>
      </c>
      <c r="D908" s="45" t="s">
        <v>6</v>
      </c>
      <c r="E908" s="36" t="s">
        <v>16</v>
      </c>
      <c r="F908" s="45">
        <v>1</v>
      </c>
      <c r="G908" s="45">
        <v>0</v>
      </c>
      <c r="H908" s="36" t="s">
        <v>52</v>
      </c>
      <c r="I908" s="36" t="s">
        <v>406</v>
      </c>
      <c r="J908" s="46" t="s">
        <v>200</v>
      </c>
      <c r="K908" s="47">
        <v>2.98</v>
      </c>
      <c r="L908" s="48">
        <v>0.15</v>
      </c>
      <c r="M908" s="49">
        <v>0.1</v>
      </c>
      <c r="N908" s="36">
        <v>3.2499999999999898</v>
      </c>
      <c r="O908" s="36">
        <v>2.8999999999999901</v>
      </c>
      <c r="P908" s="70">
        <v>3.2499999999999898</v>
      </c>
      <c r="Q908" s="36">
        <v>2.8999999999999901</v>
      </c>
      <c r="R908" s="50">
        <v>3.0354550199340622</v>
      </c>
      <c r="S908" s="50">
        <v>2.9188175404802905</v>
      </c>
      <c r="T908" s="50">
        <v>3.0354550199340622</v>
      </c>
      <c r="U908" s="50">
        <v>2.9188175404802905</v>
      </c>
      <c r="V908" s="50">
        <v>1.04</v>
      </c>
      <c r="W908" s="50">
        <v>1.0074936850113505</v>
      </c>
      <c r="X908" s="50">
        <v>1.0421849738257662</v>
      </c>
      <c r="Y908" s="50">
        <v>0.97094671286546197</v>
      </c>
      <c r="Z908" s="50">
        <v>1.05</v>
      </c>
      <c r="AA908" s="51">
        <v>1</v>
      </c>
      <c r="AB908" s="51">
        <v>1</v>
      </c>
      <c r="AC908" s="51">
        <v>1</v>
      </c>
      <c r="AD908" s="51">
        <v>1</v>
      </c>
      <c r="AE908" s="51">
        <v>1</v>
      </c>
      <c r="AF908" s="51">
        <v>1</v>
      </c>
      <c r="AG908" s="52">
        <v>1</v>
      </c>
      <c r="AH908" s="52">
        <v>1</v>
      </c>
      <c r="AI908" s="53">
        <v>816</v>
      </c>
      <c r="AJ908" s="53">
        <v>774</v>
      </c>
      <c r="AK908" s="51">
        <v>2.9106542865635898</v>
      </c>
      <c r="AL908" s="51">
        <v>2.91</v>
      </c>
      <c r="AM908" s="51">
        <v>2.9375015458087494</v>
      </c>
      <c r="AN908" s="51">
        <v>2.9346989450094805</v>
      </c>
      <c r="AO908" s="51">
        <v>3.0691961801707812</v>
      </c>
      <c r="AP908" s="51">
        <v>3.0685305157708096</v>
      </c>
      <c r="AQ908" s="51">
        <v>3.0843766230991871</v>
      </c>
      <c r="AR908" s="67">
        <v>-0.05</v>
      </c>
      <c r="AS908" s="96"/>
      <c r="AT908" s="54">
        <v>3.166926889944409</v>
      </c>
      <c r="AU908" s="54">
        <v>2.9549223831341127</v>
      </c>
      <c r="AV908" s="55">
        <v>3.2169268899444088</v>
      </c>
      <c r="AW908" s="55">
        <v>2.9185635500338907</v>
      </c>
      <c r="AX908" s="56">
        <v>-8.3073110055580823E-2</v>
      </c>
      <c r="AY908" s="56">
        <v>5.4922383134122565E-2</v>
      </c>
      <c r="AZ908" s="56">
        <v>-2.8150726921458258E-2</v>
      </c>
      <c r="BA908" s="56">
        <v>-0.13799549318970339</v>
      </c>
      <c r="BB908" s="61">
        <v>-116</v>
      </c>
      <c r="BC908" s="57">
        <v>-139</v>
      </c>
      <c r="BD908" s="57">
        <v>-112</v>
      </c>
      <c r="BE908" s="57">
        <v>113</v>
      </c>
      <c r="BF908" s="95">
        <v>0.53660918628058019</v>
      </c>
      <c r="BG908" s="58">
        <v>0.58091432514315944</v>
      </c>
      <c r="BH908" s="58">
        <v>0.52782710417985468</v>
      </c>
      <c r="BI908" s="58">
        <v>0.46848416654386427</v>
      </c>
      <c r="BJ908" s="57">
        <v>-123</v>
      </c>
      <c r="BK908" s="57">
        <v>-140</v>
      </c>
      <c r="BL908" s="57">
        <v>-112</v>
      </c>
      <c r="BM908" s="57">
        <v>113</v>
      </c>
      <c r="BN908" s="58">
        <v>0.55207322311615104</v>
      </c>
      <c r="BO908" s="58">
        <v>0.58256561241020877</v>
      </c>
      <c r="BP908" s="58">
        <v>0.52918393547786025</v>
      </c>
      <c r="BQ908" s="58">
        <v>0.4691857754126505</v>
      </c>
      <c r="BR908" s="36">
        <v>2.75</v>
      </c>
      <c r="BS908" s="36">
        <v>4.5</v>
      </c>
      <c r="BT908" s="36">
        <v>0.26324999999999998</v>
      </c>
      <c r="BU908" s="36">
        <v>0.26618000000000003</v>
      </c>
      <c r="BV908" s="36">
        <v>0.29729156195901002</v>
      </c>
      <c r="BW908" s="36">
        <v>0.37082999999999999</v>
      </c>
    </row>
    <row r="909" spans="1:75" s="36" customFormat="1" ht="16.75" customHeight="1" x14ac:dyDescent="0.2">
      <c r="A909" s="36" t="s">
        <v>1207</v>
      </c>
      <c r="B909" s="36">
        <v>2025020422</v>
      </c>
      <c r="C909" s="35">
        <v>45994</v>
      </c>
      <c r="D909" s="45" t="s">
        <v>9</v>
      </c>
      <c r="E909" s="36" t="s">
        <v>19</v>
      </c>
      <c r="F909" s="45">
        <v>0</v>
      </c>
      <c r="G909" s="45">
        <v>1</v>
      </c>
      <c r="H909" s="36" t="s">
        <v>53</v>
      </c>
      <c r="I909" s="36" t="s">
        <v>468</v>
      </c>
      <c r="J909" s="46" t="s">
        <v>171</v>
      </c>
      <c r="K909" s="47">
        <v>2.98</v>
      </c>
      <c r="L909" s="48">
        <v>0.15</v>
      </c>
      <c r="M909" s="49">
        <v>0.1</v>
      </c>
      <c r="N909" s="36">
        <v>2.8999999999999901</v>
      </c>
      <c r="O909" s="36">
        <v>3.2499999999999898</v>
      </c>
      <c r="P909" s="70">
        <v>2.8999999999999901</v>
      </c>
      <c r="Q909" s="36">
        <v>3.2499999999999898</v>
      </c>
      <c r="R909" s="50">
        <v>2.7887670452511757</v>
      </c>
      <c r="S909" s="50">
        <v>3.3360417160124061</v>
      </c>
      <c r="T909" s="50">
        <v>2.7887670452511757</v>
      </c>
      <c r="U909" s="50">
        <v>3.3360417160124061</v>
      </c>
      <c r="V909" s="50">
        <v>1</v>
      </c>
      <c r="W909" s="50">
        <v>1.0046958799928625</v>
      </c>
      <c r="X909" s="50">
        <v>0.98573877376132535</v>
      </c>
      <c r="Y909" s="50">
        <v>0.97672962636362071</v>
      </c>
      <c r="Z909" s="50">
        <v>0.99</v>
      </c>
      <c r="AA909" s="51">
        <v>0.97</v>
      </c>
      <c r="AB909" s="51">
        <v>1.03</v>
      </c>
      <c r="AC909" s="51">
        <v>1</v>
      </c>
      <c r="AD909" s="51">
        <v>1</v>
      </c>
      <c r="AE909" s="51">
        <v>1</v>
      </c>
      <c r="AF909" s="51">
        <v>1</v>
      </c>
      <c r="AG909" s="52">
        <v>1</v>
      </c>
      <c r="AH909" s="52">
        <v>1</v>
      </c>
      <c r="AI909" s="53">
        <v>827</v>
      </c>
      <c r="AJ909" s="53">
        <v>742</v>
      </c>
      <c r="AK909" s="51">
        <v>2.8934212043390768</v>
      </c>
      <c r="AL909" s="51">
        <v>2.89</v>
      </c>
      <c r="AM909" s="51">
        <v>3.1057112220007834</v>
      </c>
      <c r="AN909" s="51">
        <v>3.12</v>
      </c>
      <c r="AO909" s="51">
        <v>3.0756839918086212</v>
      </c>
      <c r="AP909" s="51">
        <v>3.1097335878651702</v>
      </c>
      <c r="AQ909" s="51">
        <v>3.0746541097807754</v>
      </c>
      <c r="AR909" s="67">
        <v>0.05</v>
      </c>
      <c r="AS909" s="96"/>
      <c r="AT909" s="54">
        <v>2.9549223831341127</v>
      </c>
      <c r="AU909" s="54">
        <v>3.166926889944409</v>
      </c>
      <c r="AV909" s="55">
        <v>2.9185635500338907</v>
      </c>
      <c r="AW909" s="55">
        <v>3.2169268899444088</v>
      </c>
      <c r="AX909" s="56">
        <v>5.4922383134122565E-2</v>
      </c>
      <c r="AY909" s="56">
        <v>-8.3073110055580823E-2</v>
      </c>
      <c r="AZ909" s="56">
        <v>-2.8150726921458258E-2</v>
      </c>
      <c r="BA909" s="56">
        <v>0.13799549318970339</v>
      </c>
      <c r="BB909" s="61">
        <v>116</v>
      </c>
      <c r="BC909" s="57">
        <v>139</v>
      </c>
      <c r="BD909" s="57">
        <v>112</v>
      </c>
      <c r="BE909" s="57">
        <v>-113</v>
      </c>
      <c r="BF909" s="95">
        <v>0.46339081371941981</v>
      </c>
      <c r="BG909" s="58">
        <v>0.41908567485684062</v>
      </c>
      <c r="BH909" s="58">
        <v>0.47217289582014532</v>
      </c>
      <c r="BI909" s="58">
        <v>0.53151583345613573</v>
      </c>
      <c r="BJ909" s="57">
        <v>123</v>
      </c>
      <c r="BK909" s="57">
        <v>140</v>
      </c>
      <c r="BL909" s="57">
        <v>112</v>
      </c>
      <c r="BM909" s="57">
        <v>-113</v>
      </c>
      <c r="BN909" s="58">
        <v>0.44792677688384896</v>
      </c>
      <c r="BO909" s="58">
        <v>0.41743438758979118</v>
      </c>
      <c r="BP909" s="58">
        <v>0.4708160645221397</v>
      </c>
      <c r="BQ909" s="58">
        <v>0.5308142245873495</v>
      </c>
      <c r="BR909" s="36">
        <v>2.75</v>
      </c>
      <c r="BS909" s="36">
        <v>4.55</v>
      </c>
      <c r="BT909" s="36">
        <v>0.2581</v>
      </c>
      <c r="BU909" s="36">
        <v>0.26141999999999999</v>
      </c>
      <c r="BV909" s="36">
        <v>0.29212202480724098</v>
      </c>
      <c r="BW909" s="36">
        <v>0.36652000000000001</v>
      </c>
    </row>
    <row r="910" spans="1:75" s="36" customFormat="1" ht="16.75" customHeight="1" x14ac:dyDescent="0.2">
      <c r="A910" s="36" t="s">
        <v>1208</v>
      </c>
      <c r="B910" s="36">
        <v>2025020424</v>
      </c>
      <c r="C910" s="35">
        <v>45994</v>
      </c>
      <c r="D910" s="45" t="s">
        <v>6</v>
      </c>
      <c r="E910" s="36" t="s">
        <v>15</v>
      </c>
      <c r="F910" s="45">
        <v>1</v>
      </c>
      <c r="G910" s="45">
        <v>1</v>
      </c>
      <c r="H910" s="36" t="s">
        <v>46</v>
      </c>
      <c r="I910" s="36" t="s">
        <v>358</v>
      </c>
      <c r="J910" s="46" t="s">
        <v>191</v>
      </c>
      <c r="K910" s="47">
        <v>2.98</v>
      </c>
      <c r="L910" s="48">
        <v>0.15</v>
      </c>
      <c r="M910" s="49">
        <v>0.1</v>
      </c>
      <c r="N910" s="36">
        <v>3.1499999999999901</v>
      </c>
      <c r="O910" s="36">
        <v>3.1499999999999901</v>
      </c>
      <c r="P910" s="70">
        <v>3.1499999999999901</v>
      </c>
      <c r="Q910" s="36">
        <v>3.1499999999999901</v>
      </c>
      <c r="R910" s="50">
        <v>2.8562062011345448</v>
      </c>
      <c r="S910" s="50">
        <v>2.9321300787888536</v>
      </c>
      <c r="T910" s="50">
        <v>2.8562062011345448</v>
      </c>
      <c r="U910" s="50">
        <v>2.9321300787888536</v>
      </c>
      <c r="V910" s="50">
        <v>0.95</v>
      </c>
      <c r="W910" s="50">
        <v>0.95302926576458757</v>
      </c>
      <c r="X910" s="50">
        <v>1.091199318292134</v>
      </c>
      <c r="Y910" s="50">
        <v>1.0607804925391204</v>
      </c>
      <c r="Z910" s="50">
        <v>0.98</v>
      </c>
      <c r="AA910" s="51">
        <v>1</v>
      </c>
      <c r="AB910" s="51">
        <v>1</v>
      </c>
      <c r="AC910" s="51">
        <v>1</v>
      </c>
      <c r="AD910" s="51">
        <v>1</v>
      </c>
      <c r="AE910" s="51">
        <v>1</v>
      </c>
      <c r="AF910" s="51">
        <v>1</v>
      </c>
      <c r="AG910" s="52">
        <v>1</v>
      </c>
      <c r="AH910" s="52">
        <v>1</v>
      </c>
      <c r="AI910" s="53">
        <v>820</v>
      </c>
      <c r="AJ910" s="53">
        <v>778</v>
      </c>
      <c r="AK910" s="51">
        <v>2.970483654173854</v>
      </c>
      <c r="AL910" s="51">
        <v>2.9533420362179577</v>
      </c>
      <c r="AM910" s="51">
        <v>2.9332858208759038</v>
      </c>
      <c r="AN910" s="51">
        <v>2.9331124595628464</v>
      </c>
      <c r="AO910" s="51">
        <v>2.8788785615800139</v>
      </c>
      <c r="AP910" s="51">
        <v>2.8780698989249731</v>
      </c>
      <c r="AQ910" s="51">
        <v>2.8746201044583857</v>
      </c>
      <c r="AR910" s="67">
        <v>0</v>
      </c>
      <c r="AS910" s="96"/>
      <c r="AT910" s="54">
        <v>3.2656191267272194</v>
      </c>
      <c r="AU910" s="54">
        <v>3.1477736554993476</v>
      </c>
      <c r="AV910" s="55">
        <v>3.2656191267272194</v>
      </c>
      <c r="AW910" s="55">
        <v>3.1512416187127972</v>
      </c>
      <c r="AX910" s="56">
        <v>0.11561912672722929</v>
      </c>
      <c r="AY910" s="56">
        <v>-2.2263445006425187E-3</v>
      </c>
      <c r="AZ910" s="56">
        <v>0.11339278222658677</v>
      </c>
      <c r="BA910" s="56">
        <v>0.11784547122787181</v>
      </c>
      <c r="BB910" s="61">
        <v>-109</v>
      </c>
      <c r="BC910" s="57">
        <v>-167</v>
      </c>
      <c r="BD910" s="57">
        <v>-137</v>
      </c>
      <c r="BE910" s="57">
        <v>-106</v>
      </c>
      <c r="BF910" s="95">
        <v>0.52108039003715279</v>
      </c>
      <c r="BG910" s="58">
        <v>0.62512742267907651</v>
      </c>
      <c r="BH910" s="58">
        <v>0.57808981850540886</v>
      </c>
      <c r="BI910" s="58">
        <v>0.51363582096111804</v>
      </c>
      <c r="BJ910" s="57">
        <v>-109</v>
      </c>
      <c r="BK910" s="57">
        <v>-167</v>
      </c>
      <c r="BL910" s="57">
        <v>-137</v>
      </c>
      <c r="BM910" s="57">
        <v>-106</v>
      </c>
      <c r="BN910" s="58">
        <v>0.52045023598743545</v>
      </c>
      <c r="BO910" s="58">
        <v>0.62567136326251793</v>
      </c>
      <c r="BP910" s="58">
        <v>0.57867344839962254</v>
      </c>
      <c r="BQ910" s="58">
        <v>0.51412085486144998</v>
      </c>
      <c r="BR910" s="36">
        <v>2.75</v>
      </c>
      <c r="BS910" s="36">
        <v>4.5999999999999996</v>
      </c>
      <c r="BT910" s="36">
        <v>0.25057000000000001</v>
      </c>
      <c r="BU910" s="36">
        <v>0.25480999999999998</v>
      </c>
      <c r="BV910" s="36">
        <v>0.28494268940452799</v>
      </c>
      <c r="BW910" s="36">
        <v>0.36055999999999999</v>
      </c>
    </row>
    <row r="911" spans="1:75" s="36" customFormat="1" ht="16.75" customHeight="1" x14ac:dyDescent="0.2">
      <c r="A911" s="36" t="s">
        <v>1209</v>
      </c>
      <c r="B911" s="36">
        <v>2025020424</v>
      </c>
      <c r="C911" s="35">
        <v>45994</v>
      </c>
      <c r="D911" s="45" t="s">
        <v>9</v>
      </c>
      <c r="E911" s="36" t="s">
        <v>48</v>
      </c>
      <c r="F911" s="45">
        <v>1</v>
      </c>
      <c r="G911" s="45">
        <v>1</v>
      </c>
      <c r="H911" s="36" t="s">
        <v>47</v>
      </c>
      <c r="I911" s="36" t="s">
        <v>1177</v>
      </c>
      <c r="J911" s="46" t="s">
        <v>1165</v>
      </c>
      <c r="K911" s="47">
        <v>2.98</v>
      </c>
      <c r="L911" s="48">
        <v>0.15</v>
      </c>
      <c r="M911" s="49">
        <v>0.1</v>
      </c>
      <c r="N911" s="36">
        <v>3.1499999999999901</v>
      </c>
      <c r="O911" s="36">
        <v>3.1499999999999901</v>
      </c>
      <c r="P911" s="70">
        <v>3.1499999999999901</v>
      </c>
      <c r="Q911" s="36">
        <v>3.1499999999999901</v>
      </c>
      <c r="R911" s="50">
        <v>3.112482149248561</v>
      </c>
      <c r="S911" s="50">
        <v>3.1579417480053924</v>
      </c>
      <c r="T911" s="50">
        <v>3.112482149248561</v>
      </c>
      <c r="U911" s="50">
        <v>3.1579417480053924</v>
      </c>
      <c r="V911" s="50">
        <v>1.048</v>
      </c>
      <c r="W911" s="50">
        <v>1.0491546019013618</v>
      </c>
      <c r="X911" s="50">
        <v>0.98432410096506839</v>
      </c>
      <c r="Y911" s="50">
        <v>0.99680659536035365</v>
      </c>
      <c r="Z911" s="50">
        <v>1.05</v>
      </c>
      <c r="AA911" s="51">
        <v>0.98499999999999999</v>
      </c>
      <c r="AB911" s="51">
        <v>1.01</v>
      </c>
      <c r="AC911" s="51">
        <v>1</v>
      </c>
      <c r="AD911" s="51">
        <v>1</v>
      </c>
      <c r="AE911" s="51">
        <v>1</v>
      </c>
      <c r="AF911" s="51">
        <v>1</v>
      </c>
      <c r="AG911" s="52">
        <v>1</v>
      </c>
      <c r="AH911" s="52">
        <v>1</v>
      </c>
      <c r="AI911" s="53">
        <v>818</v>
      </c>
      <c r="AJ911" s="53">
        <v>776</v>
      </c>
      <c r="AK911" s="51">
        <v>3.1611258677665788</v>
      </c>
      <c r="AL911" s="51">
        <v>3.1538293099888763</v>
      </c>
      <c r="AM911" s="51">
        <v>3.2517739685105593</v>
      </c>
      <c r="AN911" s="51">
        <v>3.2376991354347839</v>
      </c>
      <c r="AO911" s="51">
        <v>3.4175460709453396</v>
      </c>
      <c r="AP911" s="51">
        <v>3.402289985614388</v>
      </c>
      <c r="AQ911" s="51">
        <v>3.4143626669360874</v>
      </c>
      <c r="AR911" s="67">
        <v>0</v>
      </c>
      <c r="AS911" s="96"/>
      <c r="AT911" s="54">
        <v>3.1477736554993476</v>
      </c>
      <c r="AU911" s="54">
        <v>3.2656191267272194</v>
      </c>
      <c r="AV911" s="55">
        <v>3.1512416187127972</v>
      </c>
      <c r="AW911" s="55">
        <v>3.2656191267272194</v>
      </c>
      <c r="AX911" s="56">
        <v>-2.2263445006425187E-3</v>
      </c>
      <c r="AY911" s="56">
        <v>0.11561912672722929</v>
      </c>
      <c r="AZ911" s="56">
        <v>0.11339278222658677</v>
      </c>
      <c r="BA911" s="56">
        <v>-0.11784547122787181</v>
      </c>
      <c r="BB911" s="61">
        <v>109</v>
      </c>
      <c r="BC911" s="57">
        <v>167</v>
      </c>
      <c r="BD911" s="57">
        <v>137</v>
      </c>
      <c r="BE911" s="57">
        <v>106</v>
      </c>
      <c r="BF911" s="95">
        <v>0.47891960996284721</v>
      </c>
      <c r="BG911" s="58">
        <v>0.37487257732092349</v>
      </c>
      <c r="BH911" s="58">
        <v>0.42191018149459109</v>
      </c>
      <c r="BI911" s="58">
        <v>0.48636417903888196</v>
      </c>
      <c r="BJ911" s="57">
        <v>109</v>
      </c>
      <c r="BK911" s="57">
        <v>167</v>
      </c>
      <c r="BL911" s="57">
        <v>137</v>
      </c>
      <c r="BM911" s="57">
        <v>106</v>
      </c>
      <c r="BN911" s="58">
        <v>0.47954976401256455</v>
      </c>
      <c r="BO911" s="58">
        <v>0.37432863673748201</v>
      </c>
      <c r="BP911" s="58">
        <v>0.42132655160037741</v>
      </c>
      <c r="BQ911" s="58">
        <v>0.48587914513854996</v>
      </c>
      <c r="BR911" s="36">
        <v>2.75</v>
      </c>
      <c r="BS911" s="36">
        <v>4.6500000000000004</v>
      </c>
      <c r="BT911" s="36">
        <v>0.24579999999999999</v>
      </c>
      <c r="BU911" s="36">
        <v>0.24621999999999999</v>
      </c>
      <c r="BV911" s="36">
        <v>0.27406195389632798</v>
      </c>
      <c r="BW911" s="36">
        <v>0.34781000000000001</v>
      </c>
    </row>
    <row r="912" spans="1:75" s="36" customFormat="1" ht="16.75" customHeight="1" x14ac:dyDescent="0.2">
      <c r="A912" s="36" t="s">
        <v>1210</v>
      </c>
      <c r="B912" s="36">
        <v>2025020425</v>
      </c>
      <c r="C912" s="35">
        <v>45994</v>
      </c>
      <c r="D912" s="45" t="s">
        <v>6</v>
      </c>
      <c r="E912" s="36" t="s">
        <v>49</v>
      </c>
      <c r="F912" s="45">
        <v>0</v>
      </c>
      <c r="G912" s="45">
        <v>1</v>
      </c>
      <c r="H912" s="36" t="s">
        <v>26</v>
      </c>
      <c r="I912" s="36" t="s">
        <v>378</v>
      </c>
      <c r="J912" s="46" t="s">
        <v>198</v>
      </c>
      <c r="K912" s="47">
        <v>2.98</v>
      </c>
      <c r="L912" s="48">
        <v>0.15</v>
      </c>
      <c r="M912" s="49">
        <v>0.1</v>
      </c>
      <c r="N912" s="36">
        <v>3.2499999999999898</v>
      </c>
      <c r="O912" s="36">
        <v>2.7999999999999901</v>
      </c>
      <c r="P912" s="70">
        <v>3.2499999999999898</v>
      </c>
      <c r="Q912" s="36">
        <v>2.7999999999999901</v>
      </c>
      <c r="R912" s="50">
        <v>3.0610272127189639</v>
      </c>
      <c r="S912" s="50">
        <v>2.8936718113364677</v>
      </c>
      <c r="T912" s="50">
        <v>3.0610272127189639</v>
      </c>
      <c r="U912" s="50">
        <v>2.8936718113364677</v>
      </c>
      <c r="V912" s="50">
        <v>0.95</v>
      </c>
      <c r="W912" s="50">
        <v>0.92554174501717079</v>
      </c>
      <c r="X912" s="50">
        <v>1.1646191535018275</v>
      </c>
      <c r="Y912" s="50">
        <v>0.87627613943972138</v>
      </c>
      <c r="Z912" s="50">
        <v>1.04</v>
      </c>
      <c r="AA912" s="51">
        <v>0.97499999999999998</v>
      </c>
      <c r="AB912" s="51">
        <v>1.0249999999999999</v>
      </c>
      <c r="AC912" s="51">
        <v>1</v>
      </c>
      <c r="AD912" s="51">
        <v>1</v>
      </c>
      <c r="AE912" s="51">
        <v>1</v>
      </c>
      <c r="AF912" s="51">
        <v>1</v>
      </c>
      <c r="AG912" s="52">
        <v>1</v>
      </c>
      <c r="AH912" s="52">
        <v>1</v>
      </c>
      <c r="AI912" s="53">
        <v>840</v>
      </c>
      <c r="AJ912" s="53">
        <v>697</v>
      </c>
      <c r="AK912" s="51">
        <v>3.0134533568155479</v>
      </c>
      <c r="AL912" s="51">
        <v>3.0205894352010603</v>
      </c>
      <c r="AM912" s="51">
        <v>2.91</v>
      </c>
      <c r="AN912" s="51">
        <v>2.9075507717004703</v>
      </c>
      <c r="AO912" s="51">
        <v>2.9834300786214643</v>
      </c>
      <c r="AP912" s="51">
        <v>2.9873283693967334</v>
      </c>
      <c r="AQ912" s="51">
        <v>3.0264000000000002</v>
      </c>
      <c r="AR912" s="67">
        <v>0</v>
      </c>
      <c r="AS912" s="96"/>
      <c r="AT912" s="54">
        <v>3.2019375222074644</v>
      </c>
      <c r="AU912" s="54">
        <v>2.8256324769742425</v>
      </c>
      <c r="AV912" s="55">
        <v>3.2019375222074644</v>
      </c>
      <c r="AW912" s="55">
        <v>2.8861946151877751</v>
      </c>
      <c r="AX912" s="56">
        <v>-4.8062477792525371E-2</v>
      </c>
      <c r="AY912" s="56">
        <v>2.5632476974252416E-2</v>
      </c>
      <c r="AZ912" s="56">
        <v>-2.2430000818272955E-2</v>
      </c>
      <c r="BA912" s="56">
        <v>-7.3694954766777787E-2</v>
      </c>
      <c r="BB912" s="61">
        <v>-128</v>
      </c>
      <c r="BC912" s="57">
        <v>-130</v>
      </c>
      <c r="BD912" s="57">
        <v>-104</v>
      </c>
      <c r="BE912" s="57">
        <v>122</v>
      </c>
      <c r="BF912" s="95">
        <v>0.5611455522854103</v>
      </c>
      <c r="BG912" s="58">
        <v>0.5649978441902519</v>
      </c>
      <c r="BH912" s="58">
        <v>0.50881596397951068</v>
      </c>
      <c r="BI912" s="58">
        <v>0.45061950916488414</v>
      </c>
      <c r="BJ912" s="57">
        <v>-124</v>
      </c>
      <c r="BK912" s="57">
        <v>-135</v>
      </c>
      <c r="BL912" s="57">
        <v>-108</v>
      </c>
      <c r="BM912" s="57">
        <v>117</v>
      </c>
      <c r="BN912" s="58">
        <v>0.55439889914886442</v>
      </c>
      <c r="BO912" s="58">
        <v>0.57476073975884745</v>
      </c>
      <c r="BP912" s="58">
        <v>0.52002528222247391</v>
      </c>
      <c r="BQ912" s="58">
        <v>0.46072368086050486</v>
      </c>
      <c r="BR912" s="36">
        <v>2.75</v>
      </c>
      <c r="BS912" s="36">
        <v>4.7</v>
      </c>
      <c r="BT912" s="36">
        <v>0.24104999999999999</v>
      </c>
      <c r="BU912" s="36">
        <v>0.24260000000000001</v>
      </c>
      <c r="BV912" s="36">
        <v>0.270201035807763</v>
      </c>
      <c r="BW912" s="36">
        <v>0.34475</v>
      </c>
    </row>
    <row r="913" spans="1:75" s="36" customFormat="1" ht="16.75" customHeight="1" x14ac:dyDescent="0.2">
      <c r="A913" s="36" t="s">
        <v>1211</v>
      </c>
      <c r="B913" s="36">
        <v>2025020425</v>
      </c>
      <c r="C913" s="35">
        <v>45994</v>
      </c>
      <c r="D913" s="45" t="s">
        <v>9</v>
      </c>
      <c r="E913" s="36" t="s">
        <v>40</v>
      </c>
      <c r="F913" s="45">
        <v>1</v>
      </c>
      <c r="G913" s="45">
        <v>0</v>
      </c>
      <c r="H913" s="36" t="s">
        <v>27</v>
      </c>
      <c r="I913" s="36" t="s">
        <v>368</v>
      </c>
      <c r="J913" s="46" t="s">
        <v>183</v>
      </c>
      <c r="K913" s="47">
        <v>2.98</v>
      </c>
      <c r="L913" s="48">
        <v>0.15</v>
      </c>
      <c r="M913" s="49">
        <v>0.1</v>
      </c>
      <c r="N913" s="36">
        <v>2.7999999999999901</v>
      </c>
      <c r="O913" s="36">
        <v>3.2499999999999898</v>
      </c>
      <c r="P913" s="70">
        <v>2.7999999999999901</v>
      </c>
      <c r="Q913" s="36">
        <v>3.2499999999999898</v>
      </c>
      <c r="R913" s="50">
        <v>2.5079845926949802</v>
      </c>
      <c r="S913" s="50">
        <v>3.6157491559249837</v>
      </c>
      <c r="T913" s="50">
        <v>2.5079845926949802</v>
      </c>
      <c r="U913" s="50">
        <v>3.6157491559249837</v>
      </c>
      <c r="V913" s="50">
        <v>1.05</v>
      </c>
      <c r="W913" s="50">
        <v>1.0725047827848808</v>
      </c>
      <c r="X913" s="50">
        <v>0.97651006711409405</v>
      </c>
      <c r="Y913" s="50">
        <v>1.0112259586629355</v>
      </c>
      <c r="Z913" s="50">
        <v>0.98499999999999999</v>
      </c>
      <c r="AA913" s="51">
        <v>0.99</v>
      </c>
      <c r="AB913" s="51">
        <v>1</v>
      </c>
      <c r="AC913" s="51">
        <v>1</v>
      </c>
      <c r="AD913" s="51">
        <v>1</v>
      </c>
      <c r="AE913" s="51">
        <v>1</v>
      </c>
      <c r="AF913" s="51">
        <v>1</v>
      </c>
      <c r="AG913" s="52">
        <v>1</v>
      </c>
      <c r="AH913" s="52">
        <v>1</v>
      </c>
      <c r="AI913" s="53">
        <v>821</v>
      </c>
      <c r="AJ913" s="53">
        <v>779</v>
      </c>
      <c r="AK913" s="51">
        <v>2.6113028955303696</v>
      </c>
      <c r="AL913" s="51">
        <v>2.5958051501050612</v>
      </c>
      <c r="AM913" s="51">
        <v>3.4705650774354457</v>
      </c>
      <c r="AN913" s="51">
        <v>3.4923426892088765</v>
      </c>
      <c r="AO913" s="51">
        <v>3.5072251138228698</v>
      </c>
      <c r="AP913" s="51">
        <v>3.5153682845373559</v>
      </c>
      <c r="AQ913" s="51">
        <v>3.418506601273914</v>
      </c>
      <c r="AR913" s="67">
        <v>0</v>
      </c>
      <c r="AS913" s="96"/>
      <c r="AT913" s="54">
        <v>2.8256324769742425</v>
      </c>
      <c r="AU913" s="54">
        <v>3.2019375222074644</v>
      </c>
      <c r="AV913" s="55">
        <v>2.8861946151877751</v>
      </c>
      <c r="AW913" s="55">
        <v>3.2019375222074644</v>
      </c>
      <c r="AX913" s="56">
        <v>2.5632476974252416E-2</v>
      </c>
      <c r="AY913" s="56">
        <v>-4.8062477792525371E-2</v>
      </c>
      <c r="AZ913" s="56">
        <v>-2.2430000818272955E-2</v>
      </c>
      <c r="BA913" s="56">
        <v>7.3694954766777787E-2</v>
      </c>
      <c r="BB913" s="61">
        <v>128</v>
      </c>
      <c r="BC913" s="57">
        <v>130</v>
      </c>
      <c r="BD913" s="57">
        <v>104</v>
      </c>
      <c r="BE913" s="57">
        <v>-122</v>
      </c>
      <c r="BF913" s="95">
        <v>0.4388544477145897</v>
      </c>
      <c r="BG913" s="58">
        <v>0.4350021558097481</v>
      </c>
      <c r="BH913" s="58">
        <v>0.49118403602048927</v>
      </c>
      <c r="BI913" s="58">
        <v>0.54938049083511586</v>
      </c>
      <c r="BJ913" s="57">
        <v>124</v>
      </c>
      <c r="BK913" s="57">
        <v>135</v>
      </c>
      <c r="BL913" s="57">
        <v>108</v>
      </c>
      <c r="BM913" s="57">
        <v>-117</v>
      </c>
      <c r="BN913" s="58">
        <v>0.44560110085113558</v>
      </c>
      <c r="BO913" s="58">
        <v>0.42523926024115261</v>
      </c>
      <c r="BP913" s="58">
        <v>0.47997471777752609</v>
      </c>
      <c r="BQ913" s="58">
        <v>0.53927631913949514</v>
      </c>
      <c r="BR913" s="36">
        <v>2.75</v>
      </c>
      <c r="BS913" s="36">
        <v>4.75</v>
      </c>
      <c r="BT913" s="36">
        <v>0.23888999999999999</v>
      </c>
      <c r="BU913" s="36">
        <v>0.23587</v>
      </c>
      <c r="BV913" s="36">
        <v>0.26269364844245902</v>
      </c>
      <c r="BW913" s="36">
        <v>0.33798</v>
      </c>
    </row>
    <row r="914" spans="1:75" s="36" customFormat="1" ht="16.75" customHeight="1" x14ac:dyDescent="0.2">
      <c r="A914" s="36" t="s">
        <v>1213</v>
      </c>
      <c r="B914" s="36">
        <v>2025020430</v>
      </c>
      <c r="C914" s="35">
        <v>45995</v>
      </c>
      <c r="D914" s="45" t="s">
        <v>6</v>
      </c>
      <c r="E914" s="36" t="s">
        <v>24</v>
      </c>
      <c r="F914" s="45">
        <v>1</v>
      </c>
      <c r="G914" s="45">
        <v>1</v>
      </c>
      <c r="H914" s="36" t="s">
        <v>46</v>
      </c>
      <c r="I914" s="36" t="s">
        <v>706</v>
      </c>
      <c r="J914" s="46" t="s">
        <v>157</v>
      </c>
      <c r="K914" s="47">
        <v>2.98</v>
      </c>
      <c r="L914" s="48">
        <v>0.15</v>
      </c>
      <c r="M914" s="49">
        <v>0.1</v>
      </c>
      <c r="N914" s="36">
        <v>3.44999999999999</v>
      </c>
      <c r="O914" s="36">
        <v>2.6499999999999901</v>
      </c>
      <c r="P914" s="70">
        <v>3.44999999999999</v>
      </c>
      <c r="Q914" s="36">
        <v>2.6499999999999901</v>
      </c>
      <c r="R914" s="50">
        <v>3.3750269060489315</v>
      </c>
      <c r="S914" s="50">
        <v>2.6303510930330956</v>
      </c>
      <c r="T914" s="50">
        <v>3.3750269060489315</v>
      </c>
      <c r="U914" s="50">
        <v>2.6303510930330956</v>
      </c>
      <c r="V914" s="50">
        <v>0.95</v>
      </c>
      <c r="W914" s="50">
        <v>0.95302926576458757</v>
      </c>
      <c r="X914" s="50">
        <v>1.0675770183008926</v>
      </c>
      <c r="Y914" s="50">
        <v>0.97986577181208057</v>
      </c>
      <c r="Z914" s="50">
        <v>1</v>
      </c>
      <c r="AA914" s="51">
        <v>1</v>
      </c>
      <c r="AB914" s="51">
        <v>1</v>
      </c>
      <c r="AC914" s="51">
        <v>1</v>
      </c>
      <c r="AD914" s="51">
        <v>1</v>
      </c>
      <c r="AE914" s="51">
        <v>1</v>
      </c>
      <c r="AF914" s="51">
        <v>1</v>
      </c>
      <c r="AG914" s="52">
        <v>1</v>
      </c>
      <c r="AH914" s="52">
        <v>1</v>
      </c>
      <c r="AI914" s="53">
        <v>837</v>
      </c>
      <c r="AJ914" s="53">
        <v>743</v>
      </c>
      <c r="AK914" s="51">
        <v>3.5499449278223092</v>
      </c>
      <c r="AL914" s="51">
        <v>3.5237072245563024</v>
      </c>
      <c r="AM914" s="51">
        <v>2.67</v>
      </c>
      <c r="AN914" s="51">
        <v>2.68</v>
      </c>
      <c r="AO914" s="51">
        <v>2.765927050054779</v>
      </c>
      <c r="AP914" s="51">
        <v>2.7455906565015264</v>
      </c>
      <c r="AQ914" s="51">
        <v>2.67</v>
      </c>
      <c r="AR914" s="67">
        <v>0</v>
      </c>
      <c r="AS914" s="96"/>
      <c r="AT914" s="54">
        <v>3.617269274026627</v>
      </c>
      <c r="AU914" s="54">
        <v>2.6869847838926177</v>
      </c>
      <c r="AV914" s="55">
        <v>3.617269274026627</v>
      </c>
      <c r="AW914" s="55">
        <v>2.6899450870800337</v>
      </c>
      <c r="AX914" s="56">
        <v>0.16726927402663705</v>
      </c>
      <c r="AY914" s="56">
        <v>3.6984783892627604E-2</v>
      </c>
      <c r="AZ914" s="56">
        <v>0.20425405791926465</v>
      </c>
      <c r="BA914" s="56">
        <v>0.13028449013400945</v>
      </c>
      <c r="BB914" s="61">
        <v>-182</v>
      </c>
      <c r="BC914" s="57">
        <v>-155</v>
      </c>
      <c r="BD914" s="57">
        <v>-126</v>
      </c>
      <c r="BE914" s="57">
        <v>103</v>
      </c>
      <c r="BF914" s="95">
        <v>0.64516820264174102</v>
      </c>
      <c r="BG914" s="58">
        <v>0.60820920156438718</v>
      </c>
      <c r="BH914" s="58">
        <v>0.55726533992964744</v>
      </c>
      <c r="BI914" s="58">
        <v>0.4931458656342278</v>
      </c>
      <c r="BJ914" s="57">
        <v>-182</v>
      </c>
      <c r="BK914" s="57">
        <v>-155</v>
      </c>
      <c r="BL914" s="57">
        <v>-126</v>
      </c>
      <c r="BM914" s="57">
        <v>103</v>
      </c>
      <c r="BN914" s="58">
        <v>0.64486449802455414</v>
      </c>
      <c r="BO914" s="58">
        <v>0.60858814402816641</v>
      </c>
      <c r="BP914" s="58">
        <v>0.55768341904548269</v>
      </c>
      <c r="BQ914" s="58">
        <v>0.49350499688943639</v>
      </c>
      <c r="BR914" s="36">
        <v>2.75</v>
      </c>
      <c r="BS914" s="36">
        <v>4.8</v>
      </c>
      <c r="BT914" s="36">
        <v>0.23191999999999999</v>
      </c>
      <c r="BU914" s="36">
        <v>0.23318</v>
      </c>
      <c r="BV914" s="36">
        <v>0.25915799768827202</v>
      </c>
      <c r="BW914" s="36">
        <v>0.33341999999999999</v>
      </c>
    </row>
    <row r="915" spans="1:75" s="36" customFormat="1" ht="16.75" customHeight="1" x14ac:dyDescent="0.2">
      <c r="A915" s="36" t="s">
        <v>1214</v>
      </c>
      <c r="B915" s="36">
        <v>2025020430</v>
      </c>
      <c r="C915" s="35">
        <v>45995</v>
      </c>
      <c r="D915" s="45" t="s">
        <v>9</v>
      </c>
      <c r="E915" s="36" t="s">
        <v>37</v>
      </c>
      <c r="F915" s="45">
        <v>1</v>
      </c>
      <c r="G915" s="45">
        <v>1</v>
      </c>
      <c r="H915" s="36" t="s">
        <v>47</v>
      </c>
      <c r="I915" s="36" t="s">
        <v>352</v>
      </c>
      <c r="J915" s="46" t="s">
        <v>175</v>
      </c>
      <c r="K915" s="47">
        <v>2.98</v>
      </c>
      <c r="L915" s="48">
        <v>0.15</v>
      </c>
      <c r="M915" s="49">
        <v>0.1</v>
      </c>
      <c r="N915" s="36">
        <v>2.6499999999999901</v>
      </c>
      <c r="O915" s="36">
        <v>3.44999999999999</v>
      </c>
      <c r="P915" s="70">
        <v>2.6499999999999901</v>
      </c>
      <c r="Q915" s="36">
        <v>3.44999999999999</v>
      </c>
      <c r="R915" s="50">
        <v>2.8191058755893286</v>
      </c>
      <c r="S915" s="50">
        <v>3.0851144205864691</v>
      </c>
      <c r="T915" s="50">
        <v>2.8191058755893286</v>
      </c>
      <c r="U915" s="50">
        <v>3.0851144205864691</v>
      </c>
      <c r="V915" s="50">
        <v>1.048</v>
      </c>
      <c r="W915" s="50">
        <v>1.0491546019013618</v>
      </c>
      <c r="X915" s="50">
        <v>0.89597315436241609</v>
      </c>
      <c r="Y915" s="50">
        <v>1.1912566871886943</v>
      </c>
      <c r="Z915" s="50">
        <v>0.98499999999999999</v>
      </c>
      <c r="AA915" s="51">
        <v>0.98</v>
      </c>
      <c r="AB915" s="51">
        <v>1.02</v>
      </c>
      <c r="AC915" s="51">
        <v>1</v>
      </c>
      <c r="AD915" s="51">
        <v>1</v>
      </c>
      <c r="AE915" s="51">
        <v>1</v>
      </c>
      <c r="AF915" s="51">
        <v>1</v>
      </c>
      <c r="AG915" s="52">
        <v>1</v>
      </c>
      <c r="AH915" s="52">
        <v>1</v>
      </c>
      <c r="AI915" s="53">
        <v>829</v>
      </c>
      <c r="AJ915" s="53">
        <v>787</v>
      </c>
      <c r="AK915" s="51">
        <v>2.92</v>
      </c>
      <c r="AL915" s="51">
        <v>2.92</v>
      </c>
      <c r="AM915" s="51">
        <v>3.1813795145366601</v>
      </c>
      <c r="AN915" s="51">
        <v>3.166939750444131</v>
      </c>
      <c r="AO915" s="51">
        <v>3.1191619433142104</v>
      </c>
      <c r="AP915" s="51">
        <v>3.1071133074587296</v>
      </c>
      <c r="AQ915" s="51">
        <v>3.1336588218186101</v>
      </c>
      <c r="AR915" s="67">
        <v>0</v>
      </c>
      <c r="AS915" s="96"/>
      <c r="AT915" s="54">
        <v>2.6869847838926177</v>
      </c>
      <c r="AU915" s="54">
        <v>3.617269274026627</v>
      </c>
      <c r="AV915" s="55">
        <v>2.6899450870800337</v>
      </c>
      <c r="AW915" s="55">
        <v>3.617269274026627</v>
      </c>
      <c r="AX915" s="56">
        <v>3.6984783892627604E-2</v>
      </c>
      <c r="AY915" s="56">
        <v>0.16726927402663705</v>
      </c>
      <c r="AZ915" s="56">
        <v>0.20425405791926465</v>
      </c>
      <c r="BA915" s="56">
        <v>-0.13028449013400945</v>
      </c>
      <c r="BB915" s="61">
        <v>182</v>
      </c>
      <c r="BC915" s="57">
        <v>155</v>
      </c>
      <c r="BD915" s="57">
        <v>126</v>
      </c>
      <c r="BE915" s="57">
        <v>-103</v>
      </c>
      <c r="BF915" s="95">
        <v>0.35483179735825898</v>
      </c>
      <c r="BG915" s="58">
        <v>0.39179079843561282</v>
      </c>
      <c r="BH915" s="58">
        <v>0.4427346600703525</v>
      </c>
      <c r="BI915" s="58">
        <v>0.5068541343657722</v>
      </c>
      <c r="BJ915" s="57">
        <v>182</v>
      </c>
      <c r="BK915" s="57">
        <v>155</v>
      </c>
      <c r="BL915" s="57">
        <v>126</v>
      </c>
      <c r="BM915" s="57">
        <v>-103</v>
      </c>
      <c r="BN915" s="58">
        <v>0.35513550197544586</v>
      </c>
      <c r="BO915" s="58">
        <v>0.39141185597183353</v>
      </c>
      <c r="BP915" s="58">
        <v>0.44231658095451731</v>
      </c>
      <c r="BQ915" s="58">
        <v>0.50649500311056361</v>
      </c>
      <c r="BR915" s="36">
        <v>2.75</v>
      </c>
      <c r="BS915" s="36">
        <v>4.8499999999999996</v>
      </c>
      <c r="BT915" s="36">
        <v>0.22750000000000001</v>
      </c>
      <c r="BU915" s="36">
        <v>0.22731000000000001</v>
      </c>
      <c r="BV915" s="36">
        <v>0.252510553210397</v>
      </c>
      <c r="BW915" s="36">
        <v>0.32711000000000001</v>
      </c>
    </row>
    <row r="916" spans="1:75" s="36" customFormat="1" ht="16.75" customHeight="1" x14ac:dyDescent="0.2">
      <c r="A916" s="36" t="s">
        <v>1215</v>
      </c>
      <c r="B916" s="36">
        <v>2025020432</v>
      </c>
      <c r="C916" s="35">
        <v>45995</v>
      </c>
      <c r="D916" s="45" t="s">
        <v>6</v>
      </c>
      <c r="E916" s="36" t="s">
        <v>30</v>
      </c>
      <c r="F916" s="45">
        <v>1</v>
      </c>
      <c r="G916" s="45">
        <v>2</v>
      </c>
      <c r="H916" s="36" t="s">
        <v>36</v>
      </c>
      <c r="I916" s="36" t="s">
        <v>348</v>
      </c>
      <c r="J916" s="46" t="s">
        <v>162</v>
      </c>
      <c r="K916" s="47">
        <v>2.98</v>
      </c>
      <c r="L916" s="48">
        <v>0.15</v>
      </c>
      <c r="M916" s="49">
        <v>0.1</v>
      </c>
      <c r="N916" s="36">
        <v>3.19999999999999</v>
      </c>
      <c r="O916" s="36">
        <v>3.19999999999999</v>
      </c>
      <c r="P916" s="70">
        <v>3.19999999999999</v>
      </c>
      <c r="Q916" s="36">
        <v>3.19999999999999</v>
      </c>
      <c r="R916" s="50">
        <v>2.9867404385411835</v>
      </c>
      <c r="S916" s="50">
        <v>3.0449967176078712</v>
      </c>
      <c r="T916" s="50">
        <v>2.9867404385411835</v>
      </c>
      <c r="U916" s="50">
        <v>3.0449967176078712</v>
      </c>
      <c r="V916" s="50">
        <v>0.97</v>
      </c>
      <c r="W916" s="50">
        <v>0.95751047349149665</v>
      </c>
      <c r="X916" s="50">
        <v>1.102355130323885</v>
      </c>
      <c r="Y916" s="50">
        <v>1.0106322909242487</v>
      </c>
      <c r="Z916" s="50">
        <v>1.0049999999999999</v>
      </c>
      <c r="AA916" s="51">
        <v>0.99</v>
      </c>
      <c r="AB916" s="51">
        <v>1</v>
      </c>
      <c r="AC916" s="51">
        <v>1</v>
      </c>
      <c r="AD916" s="51">
        <v>1</v>
      </c>
      <c r="AE916" s="51">
        <v>1</v>
      </c>
      <c r="AF916" s="51">
        <v>1</v>
      </c>
      <c r="AG916" s="52">
        <v>1</v>
      </c>
      <c r="AH916" s="52">
        <v>1</v>
      </c>
      <c r="AI916" s="53">
        <v>823</v>
      </c>
      <c r="AJ916" s="53">
        <v>746</v>
      </c>
      <c r="AK916" s="51">
        <v>2.9268351944916162</v>
      </c>
      <c r="AL916" s="51">
        <v>2.9358209810990514</v>
      </c>
      <c r="AM916" s="51">
        <v>3.0885783474284003</v>
      </c>
      <c r="AN916" s="51">
        <v>3.0820411029553205</v>
      </c>
      <c r="AO916" s="51">
        <v>3.0765276428961945</v>
      </c>
      <c r="AP916" s="51">
        <v>3.0740817516411516</v>
      </c>
      <c r="AQ916" s="51">
        <v>3.104021239165542</v>
      </c>
      <c r="AR916" s="67">
        <v>-0.03</v>
      </c>
      <c r="AS916" s="96"/>
      <c r="AT916" s="54">
        <v>3.1149530089314226</v>
      </c>
      <c r="AU916" s="54">
        <v>3.2917992294344085</v>
      </c>
      <c r="AV916" s="55">
        <v>3.1449530089314224</v>
      </c>
      <c r="AW916" s="55">
        <v>3.2458001201181004</v>
      </c>
      <c r="AX916" s="56">
        <v>-8.504699106856739E-2</v>
      </c>
      <c r="AY916" s="56">
        <v>9.1799229434418539E-2</v>
      </c>
      <c r="AZ916" s="56">
        <v>6.7522383658511487E-3</v>
      </c>
      <c r="BA916" s="56">
        <v>-0.17684622050298593</v>
      </c>
      <c r="BB916" s="61">
        <v>114</v>
      </c>
      <c r="BC916" s="57">
        <v>-166</v>
      </c>
      <c r="BD916" s="57">
        <v>-137</v>
      </c>
      <c r="BE916" s="57">
        <v>-105</v>
      </c>
      <c r="BF916" s="95">
        <v>0.46691670926208279</v>
      </c>
      <c r="BG916" s="58">
        <v>0.6245305823680114</v>
      </c>
      <c r="BH916" s="58">
        <v>0.5775602117101023</v>
      </c>
      <c r="BI916" s="58">
        <v>0.51333513220779958</v>
      </c>
      <c r="BJ916" s="57">
        <v>107</v>
      </c>
      <c r="BK916" s="57">
        <v>-164</v>
      </c>
      <c r="BL916" s="57">
        <v>-135</v>
      </c>
      <c r="BM916" s="57">
        <v>-104</v>
      </c>
      <c r="BN916" s="58">
        <v>0.48195589570750597</v>
      </c>
      <c r="BO916" s="58">
        <v>0.62116110797938417</v>
      </c>
      <c r="BP916" s="58">
        <v>0.57380152888086933</v>
      </c>
      <c r="BQ916" s="58">
        <v>0.51003740448135049</v>
      </c>
      <c r="BR916" s="36">
        <v>2.75</v>
      </c>
      <c r="BS916" s="36">
        <v>4.9000000000000004</v>
      </c>
      <c r="BT916" s="36">
        <v>0.22450999999999999</v>
      </c>
      <c r="BU916" s="36">
        <v>0.22206000000000001</v>
      </c>
      <c r="BV916" s="36">
        <v>0.246328260194347</v>
      </c>
      <c r="BW916" s="36">
        <v>0.32057999999999998</v>
      </c>
    </row>
    <row r="917" spans="1:75" s="36" customFormat="1" ht="16.75" customHeight="1" x14ac:dyDescent="0.2">
      <c r="A917" s="36" t="s">
        <v>1216</v>
      </c>
      <c r="B917" s="36">
        <v>2025020432</v>
      </c>
      <c r="C917" s="35">
        <v>45995</v>
      </c>
      <c r="D917" s="45" t="s">
        <v>9</v>
      </c>
      <c r="E917" s="36" t="s">
        <v>32</v>
      </c>
      <c r="F917" s="45">
        <v>2</v>
      </c>
      <c r="G917" s="45">
        <v>1</v>
      </c>
      <c r="H917" s="36" t="s">
        <v>38</v>
      </c>
      <c r="I917" s="36" t="s">
        <v>354</v>
      </c>
      <c r="J917" s="46" t="s">
        <v>159</v>
      </c>
      <c r="K917" s="47">
        <v>2.98</v>
      </c>
      <c r="L917" s="48">
        <v>0.15</v>
      </c>
      <c r="M917" s="49">
        <v>0.1</v>
      </c>
      <c r="N917" s="36">
        <v>3.19999999999999</v>
      </c>
      <c r="O917" s="36">
        <v>3.19999999999999</v>
      </c>
      <c r="P917" s="70">
        <v>3.19999999999999</v>
      </c>
      <c r="Q917" s="36">
        <v>3.19999999999999</v>
      </c>
      <c r="R917" s="50">
        <v>2.9543416796328876</v>
      </c>
      <c r="S917" s="50">
        <v>3.4030464123330164</v>
      </c>
      <c r="T917" s="50">
        <v>2.9543416796328876</v>
      </c>
      <c r="U917" s="50">
        <v>3.4030464123330164</v>
      </c>
      <c r="V917" s="50">
        <v>1.0449999999999999</v>
      </c>
      <c r="W917" s="50">
        <v>1.0398742800952707</v>
      </c>
      <c r="X917" s="50">
        <v>1.0364356870565101</v>
      </c>
      <c r="Y917" s="50">
        <v>0.98215946123879738</v>
      </c>
      <c r="Z917" s="50">
        <v>1.01</v>
      </c>
      <c r="AA917" s="51">
        <v>0.995</v>
      </c>
      <c r="AB917" s="51">
        <v>1.0049999999999999</v>
      </c>
      <c r="AC917" s="51">
        <v>1</v>
      </c>
      <c r="AD917" s="51">
        <v>1</v>
      </c>
      <c r="AE917" s="51">
        <v>1</v>
      </c>
      <c r="AF917" s="51">
        <v>1</v>
      </c>
      <c r="AG917" s="52">
        <v>1</v>
      </c>
      <c r="AH917" s="52">
        <v>1</v>
      </c>
      <c r="AI917" s="53">
        <v>812</v>
      </c>
      <c r="AJ917" s="53">
        <v>770</v>
      </c>
      <c r="AK917" s="51">
        <v>3.011684226954261</v>
      </c>
      <c r="AL917" s="51">
        <v>3.0030828448560549</v>
      </c>
      <c r="AM917" s="51">
        <v>3.2850182883651771</v>
      </c>
      <c r="AN917" s="51">
        <v>3.302722506960353</v>
      </c>
      <c r="AO917" s="51">
        <v>3.2711026702982595</v>
      </c>
      <c r="AP917" s="51">
        <v>3.2959988012219723</v>
      </c>
      <c r="AQ917" s="51">
        <v>3.3178684712488287</v>
      </c>
      <c r="AR917" s="67">
        <v>0.03</v>
      </c>
      <c r="AS917" s="96"/>
      <c r="AT917" s="54">
        <v>3.2917992294344085</v>
      </c>
      <c r="AU917" s="54">
        <v>3.1149530089314226</v>
      </c>
      <c r="AV917" s="55">
        <v>3.2458001201181004</v>
      </c>
      <c r="AW917" s="55">
        <v>3.1449530089314224</v>
      </c>
      <c r="AX917" s="56">
        <v>9.1799229434418539E-2</v>
      </c>
      <c r="AY917" s="56">
        <v>-8.504699106856739E-2</v>
      </c>
      <c r="AZ917" s="56">
        <v>6.7522383658511487E-3</v>
      </c>
      <c r="BA917" s="56">
        <v>0.17684622050298593</v>
      </c>
      <c r="BB917" s="61">
        <v>-114</v>
      </c>
      <c r="BC917" s="57">
        <v>166</v>
      </c>
      <c r="BD917" s="57">
        <v>137</v>
      </c>
      <c r="BE917" s="57">
        <v>105</v>
      </c>
      <c r="BF917" s="95">
        <v>0.53308329073791727</v>
      </c>
      <c r="BG917" s="58">
        <v>0.37546941763198854</v>
      </c>
      <c r="BH917" s="58">
        <v>0.4224397882898977</v>
      </c>
      <c r="BI917" s="58">
        <v>0.48666486779220042</v>
      </c>
      <c r="BJ917" s="57">
        <v>-107</v>
      </c>
      <c r="BK917" s="57">
        <v>164</v>
      </c>
      <c r="BL917" s="57">
        <v>135</v>
      </c>
      <c r="BM917" s="57">
        <v>104</v>
      </c>
      <c r="BN917" s="58">
        <v>0.51804410429249403</v>
      </c>
      <c r="BO917" s="58">
        <v>0.37883889202061588</v>
      </c>
      <c r="BP917" s="58">
        <v>0.42619847111913062</v>
      </c>
      <c r="BQ917" s="58">
        <v>0.48996259551864951</v>
      </c>
      <c r="BR917" s="36">
        <v>2.75</v>
      </c>
      <c r="BS917" s="36">
        <v>4.95</v>
      </c>
      <c r="BT917" s="36">
        <v>0.22183</v>
      </c>
      <c r="BU917" s="36">
        <v>0.21662000000000001</v>
      </c>
      <c r="BV917" s="36">
        <v>0.240203144751724</v>
      </c>
      <c r="BW917" s="36">
        <v>0.31480000000000002</v>
      </c>
    </row>
    <row r="918" spans="1:75" s="36" customFormat="1" ht="16.75" customHeight="1" x14ac:dyDescent="0.2">
      <c r="A918" s="36" t="s">
        <v>1217</v>
      </c>
      <c r="B918" s="36">
        <v>2025020429</v>
      </c>
      <c r="C918" s="35">
        <v>45995</v>
      </c>
      <c r="D918" s="45" t="s">
        <v>6</v>
      </c>
      <c r="E918" s="36" t="s">
        <v>35</v>
      </c>
      <c r="F918" s="45">
        <v>1</v>
      </c>
      <c r="G918" s="45">
        <v>1</v>
      </c>
      <c r="H918" s="36" t="s">
        <v>46</v>
      </c>
      <c r="I918" s="36" t="s">
        <v>360</v>
      </c>
      <c r="J918" s="46" t="s">
        <v>172</v>
      </c>
      <c r="K918" s="47">
        <v>2.98</v>
      </c>
      <c r="L918" s="48">
        <v>0.15</v>
      </c>
      <c r="M918" s="49">
        <v>0.1</v>
      </c>
      <c r="N918" s="36">
        <v>2.5999999999999899</v>
      </c>
      <c r="O918" s="36">
        <v>3.3999999999999901</v>
      </c>
      <c r="P918" s="70">
        <v>2.5999999999999899</v>
      </c>
      <c r="Q918" s="36">
        <v>3.3999999999999901</v>
      </c>
      <c r="R918" s="50">
        <v>2.8538700865018867</v>
      </c>
      <c r="S918" s="50">
        <v>3.3653033975512519</v>
      </c>
      <c r="T918" s="50">
        <v>2.8538700865018867</v>
      </c>
      <c r="U918" s="50">
        <v>3.3653033975512519</v>
      </c>
      <c r="V918" s="50">
        <v>0.95</v>
      </c>
      <c r="W918" s="50">
        <v>0.95302926576458757</v>
      </c>
      <c r="X918" s="50">
        <v>0.95616014796251514</v>
      </c>
      <c r="Y918" s="50">
        <v>0.98657718120805371</v>
      </c>
      <c r="Z918" s="50">
        <v>0.99094124800379646</v>
      </c>
      <c r="AA918" s="51">
        <v>1</v>
      </c>
      <c r="AB918" s="51">
        <v>1</v>
      </c>
      <c r="AC918" s="51">
        <v>1</v>
      </c>
      <c r="AD918" s="51">
        <v>1</v>
      </c>
      <c r="AE918" s="51">
        <v>1</v>
      </c>
      <c r="AF918" s="51">
        <v>1</v>
      </c>
      <c r="AG918" s="52">
        <v>1</v>
      </c>
      <c r="AH918" s="52">
        <v>1</v>
      </c>
      <c r="AI918" s="53">
        <v>833</v>
      </c>
      <c r="AJ918" s="53">
        <v>791</v>
      </c>
      <c r="AK918" s="51">
        <v>2.72</v>
      </c>
      <c r="AL918" s="51">
        <v>2.73</v>
      </c>
      <c r="AM918" s="51">
        <v>3.19</v>
      </c>
      <c r="AN918" s="51">
        <v>3.21</v>
      </c>
      <c r="AO918" s="51">
        <v>3.2012966858647172</v>
      </c>
      <c r="AP918" s="51">
        <v>3.2213248752871375</v>
      </c>
      <c r="AQ918" s="51">
        <v>3.1611025811321105</v>
      </c>
      <c r="AR918" s="67">
        <v>-0.03</v>
      </c>
      <c r="AS918" s="96"/>
      <c r="AT918" s="54">
        <v>2.4401619108251138</v>
      </c>
      <c r="AU918" s="54">
        <v>3.2493423956396312</v>
      </c>
      <c r="AV918" s="55">
        <v>2.4701619108251136</v>
      </c>
      <c r="AW918" s="55">
        <v>3.22288920752049</v>
      </c>
      <c r="AX918" s="56">
        <v>-0.15983808917487607</v>
      </c>
      <c r="AY918" s="56">
        <v>-0.15065760436035891</v>
      </c>
      <c r="AZ918" s="56">
        <v>-0.31049569353523498</v>
      </c>
      <c r="BA918" s="56">
        <v>-9.1804848145171647E-3</v>
      </c>
      <c r="BB918" s="61">
        <v>171</v>
      </c>
      <c r="BC918" s="57">
        <v>-104</v>
      </c>
      <c r="BD918" s="57">
        <v>125</v>
      </c>
      <c r="BE918" s="57">
        <v>155</v>
      </c>
      <c r="BF918" s="95">
        <v>0.36952621000362684</v>
      </c>
      <c r="BG918" s="58">
        <v>0.50862148050072409</v>
      </c>
      <c r="BH918" s="58">
        <v>0.44408506059674902</v>
      </c>
      <c r="BI918" s="58">
        <v>0.3925281779171742</v>
      </c>
      <c r="BJ918" s="57">
        <v>165</v>
      </c>
      <c r="BK918" s="57">
        <v>-104</v>
      </c>
      <c r="BL918" s="57">
        <v>124</v>
      </c>
      <c r="BM918" s="57">
        <v>153</v>
      </c>
      <c r="BN918" s="58">
        <v>0.37774052757842103</v>
      </c>
      <c r="BO918" s="58">
        <v>0.5096865728807265</v>
      </c>
      <c r="BP918" s="58">
        <v>0.4459072045915301</v>
      </c>
      <c r="BQ918" s="58">
        <v>0.39457998840966613</v>
      </c>
      <c r="BR918" s="36">
        <v>2.75</v>
      </c>
      <c r="BS918" s="36">
        <v>5</v>
      </c>
      <c r="BT918" s="36">
        <v>0.21445</v>
      </c>
      <c r="BU918" s="36">
        <v>0.21095</v>
      </c>
      <c r="BV918" s="36">
        <v>0.23365417631226201</v>
      </c>
      <c r="BW918" s="36">
        <v>0.30812</v>
      </c>
    </row>
    <row r="919" spans="1:75" s="36" customFormat="1" ht="16.75" customHeight="1" x14ac:dyDescent="0.2">
      <c r="A919" s="36" t="s">
        <v>1218</v>
      </c>
      <c r="B919" s="36">
        <v>2025020429</v>
      </c>
      <c r="C919" s="35">
        <v>45995</v>
      </c>
      <c r="D919" s="45" t="s">
        <v>9</v>
      </c>
      <c r="E919" s="36" t="s">
        <v>10</v>
      </c>
      <c r="F919" s="45">
        <v>1</v>
      </c>
      <c r="G919" s="45">
        <v>1</v>
      </c>
      <c r="H919" s="36" t="s">
        <v>47</v>
      </c>
      <c r="I919" s="36" t="s">
        <v>340</v>
      </c>
      <c r="J919" s="46" t="s">
        <v>165</v>
      </c>
      <c r="K919" s="47">
        <v>2.98</v>
      </c>
      <c r="L919" s="48">
        <v>0.15</v>
      </c>
      <c r="M919" s="49">
        <v>0.1</v>
      </c>
      <c r="N919" s="36">
        <v>3.3999999999999901</v>
      </c>
      <c r="O919" s="36">
        <v>2.5999999999999899</v>
      </c>
      <c r="P919" s="70">
        <v>3.3999999999999901</v>
      </c>
      <c r="Q919" s="36">
        <v>2.5999999999999899</v>
      </c>
      <c r="R919" s="50">
        <v>3.0550414134698025</v>
      </c>
      <c r="S919" s="50">
        <v>3.0344378038887685</v>
      </c>
      <c r="T919" s="50">
        <v>3.0550414134698025</v>
      </c>
      <c r="U919" s="50">
        <v>3.0344378038887685</v>
      </c>
      <c r="V919" s="50">
        <v>1.048</v>
      </c>
      <c r="W919" s="50">
        <v>1.0491546019013618</v>
      </c>
      <c r="X919" s="50">
        <v>1.0704697986577181</v>
      </c>
      <c r="Y919" s="50">
        <v>0.91275167785234912</v>
      </c>
      <c r="Z919" s="50">
        <v>0.98499999999999999</v>
      </c>
      <c r="AA919" s="51">
        <v>0.98499999999999999</v>
      </c>
      <c r="AB919" s="51">
        <v>1.0149999999999999</v>
      </c>
      <c r="AC919" s="51">
        <v>1</v>
      </c>
      <c r="AD919" s="51">
        <v>1</v>
      </c>
      <c r="AE919" s="51">
        <v>1</v>
      </c>
      <c r="AF919" s="51">
        <v>1</v>
      </c>
      <c r="AG919" s="52">
        <v>1</v>
      </c>
      <c r="AH919" s="52">
        <v>1</v>
      </c>
      <c r="AI919" s="53">
        <v>831</v>
      </c>
      <c r="AJ919" s="53">
        <v>789</v>
      </c>
      <c r="AK919" s="51">
        <v>2.94</v>
      </c>
      <c r="AL919" s="51">
        <v>2.93</v>
      </c>
      <c r="AM919" s="51">
        <v>2.849357240928295</v>
      </c>
      <c r="AN919" s="51">
        <v>2.8650000000000002</v>
      </c>
      <c r="AO919" s="51">
        <v>2.7632930649081393</v>
      </c>
      <c r="AP919" s="51">
        <v>2.797137290696484</v>
      </c>
      <c r="AQ919" s="51">
        <v>2.8066168823143705</v>
      </c>
      <c r="AR919" s="67">
        <v>0.03</v>
      </c>
      <c r="AS919" s="96"/>
      <c r="AT919" s="54">
        <v>3.2493423956396312</v>
      </c>
      <c r="AU919" s="54">
        <v>2.4401619108251138</v>
      </c>
      <c r="AV919" s="55">
        <v>3.22288920752049</v>
      </c>
      <c r="AW919" s="55">
        <v>2.4701619108251136</v>
      </c>
      <c r="AX919" s="56">
        <v>-0.15065760436035891</v>
      </c>
      <c r="AY919" s="56">
        <v>-0.15983808917487607</v>
      </c>
      <c r="AZ919" s="56">
        <v>-0.31049569353523498</v>
      </c>
      <c r="BA919" s="56">
        <v>9.1804848145171647E-3</v>
      </c>
      <c r="BB919" s="61">
        <v>-171</v>
      </c>
      <c r="BC919" s="57">
        <v>104</v>
      </c>
      <c r="BD919" s="57">
        <v>-125</v>
      </c>
      <c r="BE919" s="57">
        <v>-155</v>
      </c>
      <c r="BF919" s="95">
        <v>0.63047378999637316</v>
      </c>
      <c r="BG919" s="58">
        <v>0.49137851949927586</v>
      </c>
      <c r="BH919" s="58">
        <v>0.55591493940325098</v>
      </c>
      <c r="BI919" s="58">
        <v>0.6074718220828258</v>
      </c>
      <c r="BJ919" s="57">
        <v>-165</v>
      </c>
      <c r="BK919" s="57">
        <v>104</v>
      </c>
      <c r="BL919" s="57">
        <v>-124</v>
      </c>
      <c r="BM919" s="57">
        <v>-153</v>
      </c>
      <c r="BN919" s="58">
        <v>0.62225947242157897</v>
      </c>
      <c r="BO919" s="58">
        <v>0.4903134271192735</v>
      </c>
      <c r="BP919" s="58">
        <v>0.5540927954084699</v>
      </c>
      <c r="BQ919" s="58">
        <v>0.60542001159033387</v>
      </c>
      <c r="BR919" s="36">
        <v>2.8</v>
      </c>
      <c r="BS919" s="36">
        <v>2.8</v>
      </c>
      <c r="BT919" s="36">
        <v>0.49528</v>
      </c>
      <c r="BU919" s="36">
        <v>0.50402999999999998</v>
      </c>
      <c r="BV919" s="36">
        <v>0.56705217919582296</v>
      </c>
      <c r="BW919" s="36">
        <v>0.61516999999999999</v>
      </c>
    </row>
    <row r="920" spans="1:75" s="36" customFormat="1" ht="16.75" customHeight="1" x14ac:dyDescent="0.2">
      <c r="A920" s="36" t="s">
        <v>1219</v>
      </c>
      <c r="B920" s="36">
        <v>2025020427</v>
      </c>
      <c r="C920" s="35">
        <v>45995</v>
      </c>
      <c r="D920" s="45" t="s">
        <v>6</v>
      </c>
      <c r="E920" s="36" t="s">
        <v>20</v>
      </c>
      <c r="F920" s="45">
        <v>1</v>
      </c>
      <c r="G920" s="45">
        <v>1</v>
      </c>
      <c r="H920" s="36" t="s">
        <v>46</v>
      </c>
      <c r="I920" s="36" t="s">
        <v>334</v>
      </c>
      <c r="J920" s="46" t="s">
        <v>177</v>
      </c>
      <c r="K920" s="47">
        <v>2.98</v>
      </c>
      <c r="L920" s="48">
        <v>0.15</v>
      </c>
      <c r="M920" s="49">
        <v>0.1</v>
      </c>
      <c r="N920" s="36">
        <v>2.7499999999999898</v>
      </c>
      <c r="O920" s="36">
        <v>2.9999999999999898</v>
      </c>
      <c r="P920" s="70">
        <v>2.7499999999999898</v>
      </c>
      <c r="Q920" s="36">
        <v>2.9999999999999898</v>
      </c>
      <c r="R920" s="50">
        <v>2.8284304704733825</v>
      </c>
      <c r="S920" s="50">
        <v>3.0804008172250348</v>
      </c>
      <c r="T920" s="50">
        <v>2.8284304704733825</v>
      </c>
      <c r="U920" s="50">
        <v>3.0804008172250348</v>
      </c>
      <c r="V920" s="50">
        <v>0.95</v>
      </c>
      <c r="W920" s="50">
        <v>0.95302926576458757</v>
      </c>
      <c r="X920" s="50">
        <v>0.98057452417255742</v>
      </c>
      <c r="Y920" s="50">
        <v>0.97651006711409405</v>
      </c>
      <c r="Z920" s="50">
        <v>0.98</v>
      </c>
      <c r="AA920" s="51">
        <v>0.97499999999999998</v>
      </c>
      <c r="AB920" s="51">
        <v>1.02</v>
      </c>
      <c r="AC920" s="51">
        <v>1</v>
      </c>
      <c r="AD920" s="51">
        <v>1</v>
      </c>
      <c r="AE920" s="51">
        <v>1</v>
      </c>
      <c r="AF920" s="51">
        <v>1</v>
      </c>
      <c r="AG920" s="52">
        <v>1</v>
      </c>
      <c r="AH920" s="52">
        <v>1</v>
      </c>
      <c r="AI920" s="53">
        <v>825</v>
      </c>
      <c r="AJ920" s="53">
        <v>783</v>
      </c>
      <c r="AK920" s="51">
        <v>2.92</v>
      </c>
      <c r="AL920" s="51">
        <v>2.9062645705710071</v>
      </c>
      <c r="AM920" s="51">
        <v>2.88</v>
      </c>
      <c r="AN920" s="51">
        <v>2.88</v>
      </c>
      <c r="AO920" s="51">
        <v>2.8450706222192492</v>
      </c>
      <c r="AP920" s="51">
        <v>2.8711289490184417</v>
      </c>
      <c r="AQ920" s="51">
        <v>2.8224</v>
      </c>
      <c r="AR920" s="67">
        <v>0</v>
      </c>
      <c r="AS920" s="96"/>
      <c r="AT920" s="54">
        <v>2.7592561666301614</v>
      </c>
      <c r="AU920" s="54">
        <v>2.8577779240204024</v>
      </c>
      <c r="AV920" s="55">
        <v>2.7592561666301614</v>
      </c>
      <c r="AW920" s="55">
        <v>2.8609263933188225</v>
      </c>
      <c r="AX920" s="56">
        <v>9.2561666301715917E-3</v>
      </c>
      <c r="AY920" s="56">
        <v>-0.14222207597958736</v>
      </c>
      <c r="AZ920" s="56">
        <v>-0.13296590934941577</v>
      </c>
      <c r="BA920" s="56">
        <v>0.15147824260975895</v>
      </c>
      <c r="BB920" s="61">
        <v>110</v>
      </c>
      <c r="BC920" s="57">
        <v>-100</v>
      </c>
      <c r="BD920" s="57">
        <v>129</v>
      </c>
      <c r="BE920" s="57">
        <v>158</v>
      </c>
      <c r="BF920" s="95">
        <v>0.47727535576695646</v>
      </c>
      <c r="BG920" s="58">
        <v>0.50043382008384607</v>
      </c>
      <c r="BH920" s="58">
        <v>0.43677678627101835</v>
      </c>
      <c r="BI920" s="58">
        <v>0.38741363882055246</v>
      </c>
      <c r="BJ920" s="57">
        <v>110</v>
      </c>
      <c r="BK920" s="57">
        <v>-100</v>
      </c>
      <c r="BL920" s="57">
        <v>129</v>
      </c>
      <c r="BM920" s="57">
        <v>158</v>
      </c>
      <c r="BN920" s="58">
        <v>0.47692689245608916</v>
      </c>
      <c r="BO920" s="58">
        <v>0.50066757993512312</v>
      </c>
      <c r="BP920" s="58">
        <v>0.4371366285027678</v>
      </c>
      <c r="BQ920" s="58">
        <v>0.38779965563729413</v>
      </c>
      <c r="BR920" s="36">
        <v>2.8</v>
      </c>
      <c r="BS920" s="36">
        <v>2.85</v>
      </c>
      <c r="BT920" s="36">
        <v>0.48437000000000002</v>
      </c>
      <c r="BU920" s="36">
        <v>0.49589</v>
      </c>
      <c r="BV920" s="36">
        <v>0.55916512561454101</v>
      </c>
      <c r="BW920" s="36">
        <v>0.60904999999999998</v>
      </c>
    </row>
    <row r="921" spans="1:75" s="36" customFormat="1" ht="16.75" customHeight="1" x14ac:dyDescent="0.2">
      <c r="A921" s="36" t="s">
        <v>1220</v>
      </c>
      <c r="B921" s="36">
        <v>2025020427</v>
      </c>
      <c r="C921" s="35">
        <v>45995</v>
      </c>
      <c r="D921" s="45" t="s">
        <v>9</v>
      </c>
      <c r="E921" s="36" t="s">
        <v>39</v>
      </c>
      <c r="F921" s="45">
        <v>1</v>
      </c>
      <c r="G921" s="45">
        <v>1</v>
      </c>
      <c r="H921" s="36" t="s">
        <v>47</v>
      </c>
      <c r="I921" s="36" t="s">
        <v>1365</v>
      </c>
      <c r="J921" s="46" t="s">
        <v>450</v>
      </c>
      <c r="K921" s="47">
        <v>2.98</v>
      </c>
      <c r="L921" s="48">
        <v>0.15</v>
      </c>
      <c r="M921" s="49">
        <v>0.1</v>
      </c>
      <c r="N921" s="36">
        <v>2.9999999999999898</v>
      </c>
      <c r="O921" s="36">
        <v>2.7499999999999898</v>
      </c>
      <c r="P921" s="70">
        <v>2.9999999999999898</v>
      </c>
      <c r="Q921" s="36">
        <v>2.7499999999999898</v>
      </c>
      <c r="R921" s="50">
        <v>2.9599153685937858</v>
      </c>
      <c r="S921" s="50">
        <v>2.9611136873843646</v>
      </c>
      <c r="T921" s="50">
        <v>2.9599153685937858</v>
      </c>
      <c r="U921" s="50">
        <v>2.9611136873843646</v>
      </c>
      <c r="V921" s="50">
        <v>1.048</v>
      </c>
      <c r="W921" s="50">
        <v>1.0491546019013618</v>
      </c>
      <c r="X921" s="50">
        <v>0.96644295302013417</v>
      </c>
      <c r="Y921" s="50">
        <v>0.97986577181208057</v>
      </c>
      <c r="Z921" s="50">
        <v>1.02</v>
      </c>
      <c r="AA921" s="51">
        <v>0.97</v>
      </c>
      <c r="AB921" s="51">
        <v>1.02</v>
      </c>
      <c r="AC921" s="51">
        <v>1</v>
      </c>
      <c r="AD921" s="51">
        <v>1</v>
      </c>
      <c r="AE921" s="51">
        <v>1</v>
      </c>
      <c r="AF921" s="51">
        <v>1</v>
      </c>
      <c r="AG921" s="52">
        <v>1</v>
      </c>
      <c r="AH921" s="52">
        <v>1</v>
      </c>
      <c r="AI921" s="53">
        <v>826</v>
      </c>
      <c r="AJ921" s="53">
        <v>724</v>
      </c>
      <c r="AK921" s="51">
        <v>2.91</v>
      </c>
      <c r="AL921" s="51">
        <v>2.9174873052890677</v>
      </c>
      <c r="AM921" s="51">
        <v>2.922112082034221</v>
      </c>
      <c r="AN921" s="51">
        <v>2.9279623228367422</v>
      </c>
      <c r="AO921" s="51">
        <v>3.018645556399254</v>
      </c>
      <c r="AP921" s="51">
        <v>3.0188991171091737</v>
      </c>
      <c r="AQ921" s="51">
        <v>2.9805543236749057</v>
      </c>
      <c r="AR921" s="67">
        <v>0</v>
      </c>
      <c r="AS921" s="96"/>
      <c r="AT921" s="54">
        <v>2.8577779240204024</v>
      </c>
      <c r="AU921" s="54">
        <v>2.7592561666301614</v>
      </c>
      <c r="AV921" s="55">
        <v>2.8609263933188225</v>
      </c>
      <c r="AW921" s="55">
        <v>2.7592561666301614</v>
      </c>
      <c r="AX921" s="56">
        <v>-0.14222207597958736</v>
      </c>
      <c r="AY921" s="56">
        <v>9.2561666301715917E-3</v>
      </c>
      <c r="AZ921" s="56">
        <v>-0.13296590934941577</v>
      </c>
      <c r="BA921" s="56">
        <v>-0.15147824260975895</v>
      </c>
      <c r="BB921" s="61">
        <v>-110</v>
      </c>
      <c r="BC921" s="57">
        <v>100</v>
      </c>
      <c r="BD921" s="57">
        <v>-129</v>
      </c>
      <c r="BE921" s="57">
        <v>-158</v>
      </c>
      <c r="BF921" s="95">
        <v>0.52272464423304354</v>
      </c>
      <c r="BG921" s="58">
        <v>0.49956617991615399</v>
      </c>
      <c r="BH921" s="58">
        <v>0.56322321372898165</v>
      </c>
      <c r="BI921" s="58">
        <v>0.61258636117944754</v>
      </c>
      <c r="BJ921" s="57">
        <v>-110</v>
      </c>
      <c r="BK921" s="57">
        <v>100</v>
      </c>
      <c r="BL921" s="57">
        <v>-129</v>
      </c>
      <c r="BM921" s="57">
        <v>-158</v>
      </c>
      <c r="BN921" s="58">
        <v>0.52307310754391079</v>
      </c>
      <c r="BO921" s="58">
        <v>0.49933242006487688</v>
      </c>
      <c r="BP921" s="58">
        <v>0.5628633714972322</v>
      </c>
      <c r="BQ921" s="58">
        <v>0.61220034436270587</v>
      </c>
      <c r="BR921" s="36">
        <v>2.8</v>
      </c>
      <c r="BS921" s="36">
        <v>2.9</v>
      </c>
      <c r="BT921" s="36">
        <v>0.48080000000000001</v>
      </c>
      <c r="BU921" s="36">
        <v>0.48803000000000002</v>
      </c>
      <c r="BV921" s="36">
        <v>0.55022774420492404</v>
      </c>
      <c r="BW921" s="36">
        <v>0.60106999999999999</v>
      </c>
    </row>
    <row r="922" spans="1:75" s="36" customFormat="1" ht="16.75" customHeight="1" x14ac:dyDescent="0.2">
      <c r="A922" s="36" t="s">
        <v>1221</v>
      </c>
      <c r="B922" s="36">
        <v>2025020428</v>
      </c>
      <c r="C922" s="35">
        <v>45995</v>
      </c>
      <c r="D922" s="45" t="s">
        <v>6</v>
      </c>
      <c r="E922" s="36" t="s">
        <v>21</v>
      </c>
      <c r="F922" s="45">
        <v>2</v>
      </c>
      <c r="G922" s="45">
        <v>1</v>
      </c>
      <c r="H922" s="36" t="s">
        <v>44</v>
      </c>
      <c r="I922" s="36" t="s">
        <v>447</v>
      </c>
      <c r="J922" s="46" t="s">
        <v>181</v>
      </c>
      <c r="K922" s="47">
        <v>2.98</v>
      </c>
      <c r="L922" s="48">
        <v>0.15</v>
      </c>
      <c r="M922" s="49">
        <v>0.1</v>
      </c>
      <c r="N922" s="36">
        <v>2.8999999999999901</v>
      </c>
      <c r="O922" s="36">
        <v>3.44999999999999</v>
      </c>
      <c r="P922" s="70">
        <v>2.8999999999999901</v>
      </c>
      <c r="Q922" s="36">
        <v>3.44999999999999</v>
      </c>
      <c r="R922" s="50">
        <v>2.8226139226594431</v>
      </c>
      <c r="S922" s="50">
        <v>3.3565789448094172</v>
      </c>
      <c r="T922" s="50">
        <v>2.8226139226594431</v>
      </c>
      <c r="U922" s="50">
        <v>3.3565789448094172</v>
      </c>
      <c r="V922" s="50">
        <v>0.96</v>
      </c>
      <c r="W922" s="50">
        <v>0.96305398776725637</v>
      </c>
      <c r="X922" s="50">
        <v>0.99592198750664307</v>
      </c>
      <c r="Y922" s="50">
        <v>1.0469798657718121</v>
      </c>
      <c r="Z922" s="50">
        <v>0.99</v>
      </c>
      <c r="AA922" s="51">
        <v>0.98</v>
      </c>
      <c r="AB922" s="51">
        <v>1.01</v>
      </c>
      <c r="AC922" s="51">
        <v>1</v>
      </c>
      <c r="AD922" s="51">
        <v>1</v>
      </c>
      <c r="AE922" s="51">
        <v>1</v>
      </c>
      <c r="AF922" s="51">
        <v>1</v>
      </c>
      <c r="AG922" s="52">
        <v>1</v>
      </c>
      <c r="AH922" s="52">
        <v>1</v>
      </c>
      <c r="AI922" s="53">
        <v>814</v>
      </c>
      <c r="AJ922" s="53">
        <v>772</v>
      </c>
      <c r="AK922" s="51">
        <v>2.8422813396851039</v>
      </c>
      <c r="AL922" s="51">
        <v>2.8393312271312547</v>
      </c>
      <c r="AM922" s="51">
        <v>3.1941506901773717</v>
      </c>
      <c r="AN922" s="51">
        <v>3.2185149283721786</v>
      </c>
      <c r="AO922" s="51">
        <v>3.2433607914488394</v>
      </c>
      <c r="AP922" s="51">
        <v>3.2553086460357119</v>
      </c>
      <c r="AQ922" s="51">
        <v>3.1622091832755981</v>
      </c>
      <c r="AR922" s="67">
        <v>-0.03</v>
      </c>
      <c r="AS922" s="96"/>
      <c r="AT922" s="54">
        <v>2.8227272930382044</v>
      </c>
      <c r="AU922" s="54">
        <v>3.352476226656611</v>
      </c>
      <c r="AV922" s="55">
        <v>2.8527272930382042</v>
      </c>
      <c r="AW922" s="55">
        <v>3.3158815159507502</v>
      </c>
      <c r="AX922" s="56">
        <v>-7.7272706961785786E-2</v>
      </c>
      <c r="AY922" s="56">
        <v>-9.7523773343378917E-2</v>
      </c>
      <c r="AZ922" s="56">
        <v>-0.1747964803051647</v>
      </c>
      <c r="BA922" s="56">
        <v>2.025106638159313E-2</v>
      </c>
      <c r="BB922" s="61">
        <v>141</v>
      </c>
      <c r="BC922" s="57">
        <v>-144</v>
      </c>
      <c r="BD922" s="57">
        <v>-116</v>
      </c>
      <c r="BE922" s="57">
        <v>111</v>
      </c>
      <c r="BF922" s="95">
        <v>0.41576574713228365</v>
      </c>
      <c r="BG922" s="58">
        <v>0.59016403915459548</v>
      </c>
      <c r="BH922" s="58">
        <v>0.53669455367444852</v>
      </c>
      <c r="BI922" s="58">
        <v>0.47475728693189556</v>
      </c>
      <c r="BJ922" s="57">
        <v>134</v>
      </c>
      <c r="BK922" s="57">
        <v>-142</v>
      </c>
      <c r="BL922" s="57">
        <v>-115</v>
      </c>
      <c r="BM922" s="57">
        <v>111</v>
      </c>
      <c r="BN922" s="58">
        <v>0.42648243596866003</v>
      </c>
      <c r="BO922" s="58">
        <v>0.58744982615435348</v>
      </c>
      <c r="BP922" s="58">
        <v>0.53469032802898764</v>
      </c>
      <c r="BQ922" s="58">
        <v>0.47405238127576954</v>
      </c>
      <c r="BR922" s="36">
        <v>2.8</v>
      </c>
      <c r="BS922" s="36">
        <v>2.95</v>
      </c>
      <c r="BT922" s="36">
        <v>0.47159000000000001</v>
      </c>
      <c r="BU922" s="36">
        <v>0.48076000000000002</v>
      </c>
      <c r="BV922" s="36">
        <v>0.54295555932011896</v>
      </c>
      <c r="BW922" s="36">
        <v>0.59531000000000001</v>
      </c>
    </row>
    <row r="923" spans="1:75" s="36" customFormat="1" ht="16.75" customHeight="1" x14ac:dyDescent="0.2">
      <c r="A923" s="36" t="s">
        <v>1222</v>
      </c>
      <c r="B923" s="36">
        <v>2025020428</v>
      </c>
      <c r="C923" s="35">
        <v>45995</v>
      </c>
      <c r="D923" s="45" t="s">
        <v>9</v>
      </c>
      <c r="E923" s="36" t="s">
        <v>41</v>
      </c>
      <c r="F923" s="45">
        <v>1</v>
      </c>
      <c r="G923" s="45">
        <v>2</v>
      </c>
      <c r="H923" s="36" t="s">
        <v>45</v>
      </c>
      <c r="I923" s="36" t="s">
        <v>402</v>
      </c>
      <c r="J923" s="46" t="s">
        <v>188</v>
      </c>
      <c r="K923" s="47">
        <v>2.98</v>
      </c>
      <c r="L923" s="48">
        <v>0.15</v>
      </c>
      <c r="M923" s="49">
        <v>0.1</v>
      </c>
      <c r="N923" s="36">
        <v>3.44999999999999</v>
      </c>
      <c r="O923" s="36">
        <v>2.8999999999999901</v>
      </c>
      <c r="P923" s="70">
        <v>3.44999999999999</v>
      </c>
      <c r="Q923" s="36">
        <v>2.8999999999999901</v>
      </c>
      <c r="R923" s="50">
        <v>3.1163477797056034</v>
      </c>
      <c r="S923" s="50">
        <v>3.0976842618588845</v>
      </c>
      <c r="T923" s="50">
        <v>3.1163477797056034</v>
      </c>
      <c r="U923" s="50">
        <v>3.0976842618588845</v>
      </c>
      <c r="V923" s="50">
        <v>1.0349999999999999</v>
      </c>
      <c r="W923" s="50">
        <v>1.0329456510400874</v>
      </c>
      <c r="X923" s="50">
        <v>1.0718626477105275</v>
      </c>
      <c r="Y923" s="50">
        <v>0.95378568445808853</v>
      </c>
      <c r="Z923" s="50">
        <v>1.04</v>
      </c>
      <c r="AA923" s="51">
        <v>0.96</v>
      </c>
      <c r="AB923" s="51">
        <v>1.03</v>
      </c>
      <c r="AC923" s="51">
        <v>1</v>
      </c>
      <c r="AD923" s="51">
        <v>1</v>
      </c>
      <c r="AE923" s="51">
        <v>1</v>
      </c>
      <c r="AF923" s="51">
        <v>1</v>
      </c>
      <c r="AG923" s="52">
        <v>1</v>
      </c>
      <c r="AH923" s="52">
        <v>1</v>
      </c>
      <c r="AI923" s="53">
        <v>828</v>
      </c>
      <c r="AJ923" s="53">
        <v>740</v>
      </c>
      <c r="AK923" s="51">
        <v>3.12</v>
      </c>
      <c r="AL923" s="51">
        <v>3.1194521669558406</v>
      </c>
      <c r="AM923" s="51">
        <v>2.9678475227697962</v>
      </c>
      <c r="AN923" s="51">
        <v>2.9873230336331593</v>
      </c>
      <c r="AO923" s="51">
        <v>3.0822229345764161</v>
      </c>
      <c r="AP923" s="51">
        <v>3.1031282392399397</v>
      </c>
      <c r="AQ923" s="51">
        <v>3.0865614236805881</v>
      </c>
      <c r="AR923" s="67">
        <v>0.03</v>
      </c>
      <c r="AS923" s="96"/>
      <c r="AT923" s="54">
        <v>3.352476226656611</v>
      </c>
      <c r="AU923" s="54">
        <v>2.8227272930382044</v>
      </c>
      <c r="AV923" s="55">
        <v>3.3158815159507502</v>
      </c>
      <c r="AW923" s="55">
        <v>2.8527272930382042</v>
      </c>
      <c r="AX923" s="56">
        <v>-9.7523773343378917E-2</v>
      </c>
      <c r="AY923" s="56">
        <v>-7.7272706961785786E-2</v>
      </c>
      <c r="AZ923" s="56">
        <v>-0.1747964803051647</v>
      </c>
      <c r="BA923" s="56">
        <v>-2.025106638159313E-2</v>
      </c>
      <c r="BB923" s="61">
        <v>-141</v>
      </c>
      <c r="BC923" s="57">
        <v>144</v>
      </c>
      <c r="BD923" s="57">
        <v>116</v>
      </c>
      <c r="BE923" s="57">
        <v>-111</v>
      </c>
      <c r="BF923" s="95">
        <v>0.58423425286771635</v>
      </c>
      <c r="BG923" s="58">
        <v>0.40983596084540447</v>
      </c>
      <c r="BH923" s="58">
        <v>0.46330544632555143</v>
      </c>
      <c r="BI923" s="58">
        <v>0.52524271306810444</v>
      </c>
      <c r="BJ923" s="57">
        <v>-134</v>
      </c>
      <c r="BK923" s="57">
        <v>142</v>
      </c>
      <c r="BL923" s="57">
        <v>115</v>
      </c>
      <c r="BM923" s="57">
        <v>-111</v>
      </c>
      <c r="BN923" s="58">
        <v>0.57351756403133991</v>
      </c>
      <c r="BO923" s="58">
        <v>0.41255017384564657</v>
      </c>
      <c r="BP923" s="58">
        <v>0.46530967197101236</v>
      </c>
      <c r="BQ923" s="58">
        <v>0.52594761872423046</v>
      </c>
      <c r="BR923" s="36">
        <v>2.8</v>
      </c>
      <c r="BS923" s="36">
        <v>3</v>
      </c>
      <c r="BT923" s="36">
        <v>0.46309</v>
      </c>
      <c r="BU923" s="36">
        <v>0.46943000000000001</v>
      </c>
      <c r="BV923" s="36">
        <v>0.52938257682548595</v>
      </c>
      <c r="BW923" s="36">
        <v>0.58267999999999998</v>
      </c>
    </row>
    <row r="924" spans="1:75" s="36" customFormat="1" ht="16.75" customHeight="1" x14ac:dyDescent="0.2">
      <c r="A924" s="36" t="s">
        <v>1223</v>
      </c>
      <c r="B924" s="36">
        <v>2025020426</v>
      </c>
      <c r="C924" s="35">
        <v>45995</v>
      </c>
      <c r="D924" s="45" t="s">
        <v>6</v>
      </c>
      <c r="E924" s="36" t="s">
        <v>12</v>
      </c>
      <c r="F924" s="45">
        <v>2</v>
      </c>
      <c r="G924" s="45">
        <v>1</v>
      </c>
      <c r="H924" s="36" t="s">
        <v>44</v>
      </c>
      <c r="I924" s="36" t="s">
        <v>419</v>
      </c>
      <c r="J924" s="46" t="s">
        <v>186</v>
      </c>
      <c r="K924" s="47">
        <v>2.98</v>
      </c>
      <c r="L924" s="48">
        <v>0.15</v>
      </c>
      <c r="M924" s="49">
        <v>0.1</v>
      </c>
      <c r="N924" s="36">
        <v>2.94999999999999</v>
      </c>
      <c r="O924" s="36">
        <v>2.5999999999999899</v>
      </c>
      <c r="P924" s="70">
        <v>2.94999999999999</v>
      </c>
      <c r="Q924" s="36">
        <v>2.5999999999999899</v>
      </c>
      <c r="R924" s="50">
        <v>2.6676288713223202</v>
      </c>
      <c r="S924" s="50">
        <v>2.985281765201655</v>
      </c>
      <c r="T924" s="50">
        <v>2.6676288713223202</v>
      </c>
      <c r="U924" s="50">
        <v>2.985281765201655</v>
      </c>
      <c r="V924" s="50">
        <v>0.96</v>
      </c>
      <c r="W924" s="50">
        <v>0.96305398776725637</v>
      </c>
      <c r="X924" s="50">
        <v>1.0771812080536913</v>
      </c>
      <c r="Y924" s="50">
        <v>0.90604026845637586</v>
      </c>
      <c r="Z924" s="50">
        <v>0.99</v>
      </c>
      <c r="AA924" s="51">
        <v>0.97</v>
      </c>
      <c r="AB924" s="51">
        <v>1.03</v>
      </c>
      <c r="AC924" s="51">
        <v>1</v>
      </c>
      <c r="AD924" s="51">
        <v>1</v>
      </c>
      <c r="AE924" s="51">
        <v>1</v>
      </c>
      <c r="AF924" s="51">
        <v>1</v>
      </c>
      <c r="AG924" s="52">
        <v>1</v>
      </c>
      <c r="AH924" s="52">
        <v>1</v>
      </c>
      <c r="AI924" s="53">
        <v>819</v>
      </c>
      <c r="AJ924" s="53">
        <v>777</v>
      </c>
      <c r="AK924" s="51">
        <v>2.7450508053302265</v>
      </c>
      <c r="AL924" s="51">
        <v>2.73</v>
      </c>
      <c r="AM924" s="51">
        <v>3.0420978775465426</v>
      </c>
      <c r="AN924" s="51">
        <v>3.06</v>
      </c>
      <c r="AO924" s="51">
        <v>2.9804702501370968</v>
      </c>
      <c r="AP924" s="51">
        <v>2.9767140547489781</v>
      </c>
      <c r="AQ924" s="51">
        <v>3.0116768987710771</v>
      </c>
      <c r="AR924" s="67">
        <v>0</v>
      </c>
      <c r="AS924" s="96"/>
      <c r="AT924" s="54">
        <v>2.9352110052935738</v>
      </c>
      <c r="AU924" s="54">
        <v>2.7343953439056352</v>
      </c>
      <c r="AV924" s="55">
        <v>2.9352110052935738</v>
      </c>
      <c r="AW924" s="55">
        <v>2.7289679021368025</v>
      </c>
      <c r="AX924" s="56">
        <v>-1.4788994706416148E-2</v>
      </c>
      <c r="AY924" s="56">
        <v>0.13439534390564534</v>
      </c>
      <c r="AZ924" s="56">
        <v>0.11960634919922919</v>
      </c>
      <c r="BA924" s="56">
        <v>-0.14918433861206148</v>
      </c>
      <c r="BB924" s="61">
        <v>-116</v>
      </c>
      <c r="BC924" s="57">
        <v>-103</v>
      </c>
      <c r="BD924" s="57">
        <v>125</v>
      </c>
      <c r="BE924" s="57">
        <v>154</v>
      </c>
      <c r="BF924" s="95">
        <v>0.53614565087688948</v>
      </c>
      <c r="BG924" s="58">
        <v>0.50718274309904399</v>
      </c>
      <c r="BH924" s="58">
        <v>0.44429748537521441</v>
      </c>
      <c r="BI924" s="58">
        <v>0.39400837999475313</v>
      </c>
      <c r="BJ924" s="57">
        <v>-116</v>
      </c>
      <c r="BK924" s="57">
        <v>-103</v>
      </c>
      <c r="BL924" s="57">
        <v>126</v>
      </c>
      <c r="BM924" s="57">
        <v>154</v>
      </c>
      <c r="BN924" s="58">
        <v>0.5372889294268155</v>
      </c>
      <c r="BO924" s="58">
        <v>0.50626726575530345</v>
      </c>
      <c r="BP924" s="58">
        <v>0.44325459872002204</v>
      </c>
      <c r="BQ924" s="58">
        <v>0.39307736799631454</v>
      </c>
      <c r="BR924" s="36">
        <v>2.8</v>
      </c>
      <c r="BS924" s="36">
        <v>3.05</v>
      </c>
      <c r="BT924" s="36">
        <v>0.45535999999999999</v>
      </c>
      <c r="BU924" s="36">
        <v>0.46375</v>
      </c>
      <c r="BV924" s="36">
        <v>0.52282386895299904</v>
      </c>
      <c r="BW924" s="36">
        <v>0.57674000000000003</v>
      </c>
    </row>
    <row r="925" spans="1:75" s="36" customFormat="1" ht="16.75" customHeight="1" x14ac:dyDescent="0.2">
      <c r="A925" s="36" t="s">
        <v>1224</v>
      </c>
      <c r="B925" s="36">
        <v>2025020426</v>
      </c>
      <c r="C925" s="35">
        <v>45995</v>
      </c>
      <c r="D925" s="45" t="s">
        <v>9</v>
      </c>
      <c r="E925" s="36" t="s">
        <v>7</v>
      </c>
      <c r="F925" s="45">
        <v>1</v>
      </c>
      <c r="G925" s="45">
        <v>2</v>
      </c>
      <c r="H925" s="36" t="s">
        <v>45</v>
      </c>
      <c r="I925" s="36" t="s">
        <v>404</v>
      </c>
      <c r="J925" s="46" t="s">
        <v>149</v>
      </c>
      <c r="K925" s="47">
        <v>2.98</v>
      </c>
      <c r="L925" s="48">
        <v>0.15</v>
      </c>
      <c r="M925" s="49">
        <v>0.1</v>
      </c>
      <c r="N925" s="36">
        <v>2.5999999999999899</v>
      </c>
      <c r="O925" s="36">
        <v>2.94999999999999</v>
      </c>
      <c r="P925" s="70">
        <v>2.5999999999999899</v>
      </c>
      <c r="Q925" s="36">
        <v>2.94999999999999</v>
      </c>
      <c r="R925" s="50">
        <v>2.4180570225223477</v>
      </c>
      <c r="S925" s="50">
        <v>3.3445805491441774</v>
      </c>
      <c r="T925" s="50">
        <v>2.4180570225223477</v>
      </c>
      <c r="U925" s="50">
        <v>3.3445805491441774</v>
      </c>
      <c r="V925" s="50">
        <v>1.0349999999999999</v>
      </c>
      <c r="W925" s="50">
        <v>1.0329456510400874</v>
      </c>
      <c r="X925" s="50">
        <v>1.0208382139417929</v>
      </c>
      <c r="Y925" s="50">
        <v>0.92115798836584784</v>
      </c>
      <c r="Z925" s="50">
        <v>1.0249999999999999</v>
      </c>
      <c r="AA925" s="51">
        <v>0.94</v>
      </c>
      <c r="AB925" s="51">
        <v>1.04</v>
      </c>
      <c r="AC925" s="51">
        <v>1</v>
      </c>
      <c r="AD925" s="51">
        <v>1</v>
      </c>
      <c r="AE925" s="51">
        <v>1</v>
      </c>
      <c r="AF925" s="51">
        <v>1</v>
      </c>
      <c r="AG925" s="52">
        <v>1</v>
      </c>
      <c r="AH925" s="52">
        <v>1</v>
      </c>
      <c r="AI925" s="53">
        <v>822</v>
      </c>
      <c r="AJ925" s="53">
        <v>713</v>
      </c>
      <c r="AK925" s="51">
        <v>2.7</v>
      </c>
      <c r="AL925" s="51">
        <v>2.71</v>
      </c>
      <c r="AM925" s="51">
        <v>3.21</v>
      </c>
      <c r="AN925" s="51">
        <v>3.19</v>
      </c>
      <c r="AO925" s="51">
        <v>3.2975417500253079</v>
      </c>
      <c r="AP925" s="51">
        <v>3.3171397469524289</v>
      </c>
      <c r="AQ925" s="51">
        <v>3.2902499999999999</v>
      </c>
      <c r="AR925" s="67">
        <v>0</v>
      </c>
      <c r="AS925" s="96"/>
      <c r="AT925" s="54">
        <v>2.7343953439056352</v>
      </c>
      <c r="AU925" s="54">
        <v>2.9352110052935738</v>
      </c>
      <c r="AV925" s="55">
        <v>2.7289679021368025</v>
      </c>
      <c r="AW925" s="55">
        <v>2.9352110052935738</v>
      </c>
      <c r="AX925" s="56">
        <v>0.13439534390564534</v>
      </c>
      <c r="AY925" s="56">
        <v>-1.4788994706416148E-2</v>
      </c>
      <c r="AZ925" s="56">
        <v>0.11960634919922919</v>
      </c>
      <c r="BA925" s="56">
        <v>0.14918433861206148</v>
      </c>
      <c r="BB925" s="61">
        <v>116</v>
      </c>
      <c r="BC925" s="57">
        <v>103</v>
      </c>
      <c r="BD925" s="57">
        <v>-125</v>
      </c>
      <c r="BE925" s="57">
        <v>-154</v>
      </c>
      <c r="BF925" s="95">
        <v>0.46385434912311052</v>
      </c>
      <c r="BG925" s="58">
        <v>0.49281725690095601</v>
      </c>
      <c r="BH925" s="58">
        <v>0.55570251462478559</v>
      </c>
      <c r="BI925" s="58">
        <v>0.60599162000524687</v>
      </c>
      <c r="BJ925" s="57">
        <v>116</v>
      </c>
      <c r="BK925" s="57">
        <v>103</v>
      </c>
      <c r="BL925" s="57">
        <v>-126</v>
      </c>
      <c r="BM925" s="57">
        <v>-154</v>
      </c>
      <c r="BN925" s="58">
        <v>0.4627110705731845</v>
      </c>
      <c r="BO925" s="58">
        <v>0.49373273424469655</v>
      </c>
      <c r="BP925" s="58">
        <v>0.55674540127997796</v>
      </c>
      <c r="BQ925" s="58">
        <v>0.60692263200368546</v>
      </c>
      <c r="BR925" s="36">
        <v>2.8</v>
      </c>
      <c r="BS925" s="36">
        <v>3.1</v>
      </c>
      <c r="BT925" s="36">
        <v>0.45157999999999998</v>
      </c>
      <c r="BU925" s="36">
        <v>0.45462000000000002</v>
      </c>
      <c r="BV925" s="36">
        <v>0.51304563715975204</v>
      </c>
      <c r="BW925" s="36">
        <v>0.56850000000000001</v>
      </c>
    </row>
    <row r="926" spans="1:75" s="36" customFormat="1" ht="16.5" customHeight="1" x14ac:dyDescent="0.2">
      <c r="A926" s="36" t="s">
        <v>1225</v>
      </c>
      <c r="B926" s="36">
        <v>2025020431</v>
      </c>
      <c r="C926" s="35">
        <v>45995</v>
      </c>
      <c r="D926" s="45" t="s">
        <v>6</v>
      </c>
      <c r="E926" s="36" t="s">
        <v>18</v>
      </c>
      <c r="F926" s="45">
        <v>1</v>
      </c>
      <c r="G926" s="45">
        <v>2</v>
      </c>
      <c r="H926" s="36" t="s">
        <v>36</v>
      </c>
      <c r="I926" s="36" t="s">
        <v>931</v>
      </c>
      <c r="J926" s="46" t="s">
        <v>190</v>
      </c>
      <c r="K926" s="47">
        <v>2.98</v>
      </c>
      <c r="L926" s="48">
        <v>0.15</v>
      </c>
      <c r="M926" s="49">
        <v>0.1</v>
      </c>
      <c r="N926" s="36">
        <v>2.6499999999999901</v>
      </c>
      <c r="O926" s="36">
        <v>3.5999999999999899</v>
      </c>
      <c r="P926" s="70">
        <v>2.6499999999999901</v>
      </c>
      <c r="Q926" s="36">
        <v>3.5999999999999899</v>
      </c>
      <c r="R926" s="50">
        <v>2.8463143118707217</v>
      </c>
      <c r="S926" s="50">
        <v>3.1339992282877276</v>
      </c>
      <c r="T926" s="50">
        <v>2.8463143118707217</v>
      </c>
      <c r="U926" s="50">
        <v>3.1339992282877276</v>
      </c>
      <c r="V926" s="50">
        <v>0.97</v>
      </c>
      <c r="W926" s="50">
        <v>0.95751047349149665</v>
      </c>
      <c r="X926" s="50">
        <v>0.92551207193418938</v>
      </c>
      <c r="Y926" s="50">
        <v>1.1385746460295112</v>
      </c>
      <c r="Z926" s="50">
        <v>0.99</v>
      </c>
      <c r="AA926" s="51">
        <v>1</v>
      </c>
      <c r="AB926" s="51">
        <v>1.02</v>
      </c>
      <c r="AC926" s="51">
        <v>1</v>
      </c>
      <c r="AD926" s="51">
        <v>1</v>
      </c>
      <c r="AE926" s="51">
        <v>1</v>
      </c>
      <c r="AF926" s="51">
        <v>1</v>
      </c>
      <c r="AG926" s="52">
        <v>1</v>
      </c>
      <c r="AH926" s="52">
        <v>1</v>
      </c>
      <c r="AI926" s="53">
        <v>830</v>
      </c>
      <c r="AJ926" s="53">
        <v>788</v>
      </c>
      <c r="AK926" s="51">
        <v>2.9446609055459305</v>
      </c>
      <c r="AL926" s="51">
        <v>2.96</v>
      </c>
      <c r="AM926" s="51">
        <v>3.2</v>
      </c>
      <c r="AN926" s="51">
        <v>3.15</v>
      </c>
      <c r="AO926" s="51">
        <v>3.1625133804773542</v>
      </c>
      <c r="AP926" s="51">
        <v>3.1535352588064782</v>
      </c>
      <c r="AQ926" s="51">
        <v>3.1680000000000001</v>
      </c>
      <c r="AR926" s="67">
        <v>0</v>
      </c>
      <c r="AS926" s="96"/>
      <c r="AT926" s="54">
        <v>2.7773237571119922</v>
      </c>
      <c r="AU926" s="54">
        <v>3.7678119522873943</v>
      </c>
      <c r="AV926" s="55">
        <v>2.7773237571119922</v>
      </c>
      <c r="AW926" s="55">
        <v>3.7493308530327378</v>
      </c>
      <c r="AX926" s="56">
        <v>0.12732375711200206</v>
      </c>
      <c r="AY926" s="56">
        <v>0.16781195228740442</v>
      </c>
      <c r="AZ926" s="56">
        <v>0.29513570939940648</v>
      </c>
      <c r="BA926" s="56">
        <v>-4.0488195175402364E-2</v>
      </c>
      <c r="BB926" s="61">
        <v>185</v>
      </c>
      <c r="BC926" s="57">
        <v>-179</v>
      </c>
      <c r="BD926" s="57">
        <v>-148</v>
      </c>
      <c r="BE926" s="57">
        <v>-113</v>
      </c>
      <c r="BF926" s="95">
        <v>0.35135514106373567</v>
      </c>
      <c r="BG926" s="58">
        <v>0.64207028853627945</v>
      </c>
      <c r="BH926" s="58">
        <v>0.59678961890505711</v>
      </c>
      <c r="BI926" s="58">
        <v>0.52976864471253982</v>
      </c>
      <c r="BJ926" s="57">
        <v>183</v>
      </c>
      <c r="BK926" s="57">
        <v>-177</v>
      </c>
      <c r="BL926" s="57">
        <v>-146</v>
      </c>
      <c r="BM926" s="57">
        <v>-112</v>
      </c>
      <c r="BN926" s="58">
        <v>0.35376825586965976</v>
      </c>
      <c r="BO926" s="58">
        <v>0.63935113671118704</v>
      </c>
      <c r="BP926" s="58">
        <v>0.59389935908575242</v>
      </c>
      <c r="BQ926" s="58">
        <v>0.52743275186775285</v>
      </c>
      <c r="BR926" s="36">
        <v>2.8</v>
      </c>
      <c r="BS926" s="36">
        <v>3.15</v>
      </c>
      <c r="BT926" s="36">
        <v>0.44235999999999998</v>
      </c>
      <c r="BU926" s="36">
        <v>0.44943</v>
      </c>
      <c r="BV926" s="36">
        <v>0.50748644986449798</v>
      </c>
      <c r="BW926" s="36">
        <v>0.56383000000000005</v>
      </c>
    </row>
    <row r="927" spans="1:75" s="36" customFormat="1" ht="18" customHeight="1" x14ac:dyDescent="0.2">
      <c r="A927" s="36" t="s">
        <v>1226</v>
      </c>
      <c r="B927" s="36">
        <v>2025020431</v>
      </c>
      <c r="C927" s="35">
        <v>45995</v>
      </c>
      <c r="D927" s="45" t="s">
        <v>9</v>
      </c>
      <c r="E927" s="36" t="s">
        <v>42</v>
      </c>
      <c r="F927" s="45">
        <v>2</v>
      </c>
      <c r="G927" s="45">
        <v>1</v>
      </c>
      <c r="H927" s="36" t="s">
        <v>38</v>
      </c>
      <c r="I927" s="36" t="s">
        <v>344</v>
      </c>
      <c r="J927" s="46" t="s">
        <v>153</v>
      </c>
      <c r="K927" s="47">
        <v>2.98</v>
      </c>
      <c r="L927" s="48">
        <v>0.15</v>
      </c>
      <c r="M927" s="49">
        <v>0.1</v>
      </c>
      <c r="N927" s="36">
        <v>3.5999999999999899</v>
      </c>
      <c r="O927" s="36">
        <v>2.6499999999999901</v>
      </c>
      <c r="P927" s="70">
        <v>3.5999999999999899</v>
      </c>
      <c r="Q927" s="36">
        <v>2.6499999999999901</v>
      </c>
      <c r="R927" s="50">
        <v>3.1926593559674714</v>
      </c>
      <c r="S927" s="50">
        <v>2.7458900453410089</v>
      </c>
      <c r="T927" s="50">
        <v>3.1926593559674714</v>
      </c>
      <c r="U927" s="50">
        <v>2.7458900453410089</v>
      </c>
      <c r="V927" s="50">
        <v>1.0449999999999999</v>
      </c>
      <c r="W927" s="50">
        <v>1.0398742800952707</v>
      </c>
      <c r="X927" s="50">
        <v>1.0738255033557047</v>
      </c>
      <c r="Y927" s="50">
        <v>0.98814124347178878</v>
      </c>
      <c r="Z927" s="50">
        <v>1.02</v>
      </c>
      <c r="AA927" s="51">
        <v>0.98</v>
      </c>
      <c r="AB927" s="51">
        <v>1.03</v>
      </c>
      <c r="AC927" s="51">
        <v>1</v>
      </c>
      <c r="AD927" s="51">
        <v>1</v>
      </c>
      <c r="AE927" s="51">
        <v>1</v>
      </c>
      <c r="AF927" s="51">
        <v>1</v>
      </c>
      <c r="AG927" s="52">
        <v>1</v>
      </c>
      <c r="AH927" s="52">
        <v>1</v>
      </c>
      <c r="AI927" s="53">
        <v>809</v>
      </c>
      <c r="AJ927" s="53">
        <v>689</v>
      </c>
      <c r="AK927" s="51">
        <v>3.3929524451679431</v>
      </c>
      <c r="AL927" s="51">
        <v>3.3629084817878723</v>
      </c>
      <c r="AM927" s="51">
        <v>2.7580259743638842</v>
      </c>
      <c r="AN927" s="51">
        <v>2.756205585010453</v>
      </c>
      <c r="AO927" s="51">
        <v>2.7645707887546771</v>
      </c>
      <c r="AP927" s="51">
        <v>2.7700063473786498</v>
      </c>
      <c r="AQ927" s="51">
        <v>2.8131864938511617</v>
      </c>
      <c r="AR927" s="67">
        <v>0</v>
      </c>
      <c r="AS927" s="96"/>
      <c r="AT927" s="54">
        <v>3.7678119522873943</v>
      </c>
      <c r="AU927" s="54">
        <v>2.7773237571119922</v>
      </c>
      <c r="AV927" s="55">
        <v>3.7493308530327378</v>
      </c>
      <c r="AW927" s="55">
        <v>2.7773237571119922</v>
      </c>
      <c r="AX927" s="56">
        <v>0.16781195228740442</v>
      </c>
      <c r="AY927" s="56">
        <v>0.12732375711200206</v>
      </c>
      <c r="AZ927" s="56">
        <v>0.29513570939940648</v>
      </c>
      <c r="BA927" s="56">
        <v>4.0488195175402364E-2</v>
      </c>
      <c r="BB927" s="61">
        <v>-185</v>
      </c>
      <c r="BC927" s="57">
        <v>179</v>
      </c>
      <c r="BD927" s="57">
        <v>148</v>
      </c>
      <c r="BE927" s="57">
        <v>113</v>
      </c>
      <c r="BF927" s="95">
        <v>0.64864485893626433</v>
      </c>
      <c r="BG927" s="58">
        <v>0.3579297114637206</v>
      </c>
      <c r="BH927" s="58">
        <v>0.40321038109494289</v>
      </c>
      <c r="BI927" s="58">
        <v>0.47023135528746024</v>
      </c>
      <c r="BJ927" s="57">
        <v>-183</v>
      </c>
      <c r="BK927" s="57">
        <v>177</v>
      </c>
      <c r="BL927" s="57">
        <v>146</v>
      </c>
      <c r="BM927" s="57">
        <v>112</v>
      </c>
      <c r="BN927" s="58">
        <v>0.64623174413034024</v>
      </c>
      <c r="BO927" s="58">
        <v>0.3606488632888129</v>
      </c>
      <c r="BP927" s="58">
        <v>0.40610064091424758</v>
      </c>
      <c r="BQ927" s="58">
        <v>0.47256724813224715</v>
      </c>
      <c r="BR927" s="36">
        <v>2.8</v>
      </c>
      <c r="BS927" s="36">
        <v>3.2</v>
      </c>
      <c r="BT927" s="36">
        <v>0.43530999999999997</v>
      </c>
      <c r="BU927" s="36">
        <v>0.44002000000000002</v>
      </c>
      <c r="BV927" s="36">
        <v>0.49697311949401402</v>
      </c>
      <c r="BW927" s="36">
        <v>0.55462</v>
      </c>
    </row>
    <row r="928" spans="1:75" s="36" customFormat="1" ht="16.75" customHeight="1" x14ac:dyDescent="0.2">
      <c r="A928" s="36" t="s">
        <v>1227</v>
      </c>
      <c r="B928" s="36">
        <v>2025020433</v>
      </c>
      <c r="C928" s="35">
        <v>45995</v>
      </c>
      <c r="D928" s="45" t="s">
        <v>6</v>
      </c>
      <c r="E928" s="36" t="s">
        <v>33</v>
      </c>
      <c r="F928" s="45">
        <v>1</v>
      </c>
      <c r="G928" s="45">
        <v>1</v>
      </c>
      <c r="H928" s="36" t="s">
        <v>46</v>
      </c>
      <c r="I928" s="36" t="s">
        <v>356</v>
      </c>
      <c r="J928" s="46" t="s">
        <v>169</v>
      </c>
      <c r="K928" s="47">
        <v>2.98</v>
      </c>
      <c r="L928" s="48">
        <v>0.15</v>
      </c>
      <c r="M928" s="49">
        <v>0.1</v>
      </c>
      <c r="N928" s="36">
        <v>2.8499999999999899</v>
      </c>
      <c r="O928" s="36">
        <v>2.7499999999999898</v>
      </c>
      <c r="P928" s="70">
        <v>2.8499999999999899</v>
      </c>
      <c r="Q928" s="36">
        <v>2.7499999999999898</v>
      </c>
      <c r="R928" s="50">
        <v>2.8506121253019838</v>
      </c>
      <c r="S928" s="50">
        <v>2.9478611644026125</v>
      </c>
      <c r="T928" s="50">
        <v>2.8506121253019838</v>
      </c>
      <c r="U928" s="50">
        <v>2.9478611644026125</v>
      </c>
      <c r="V928" s="50">
        <v>0.95</v>
      </c>
      <c r="W928" s="50">
        <v>0.95302926576458757</v>
      </c>
      <c r="X928" s="50">
        <v>1.0704697986577181</v>
      </c>
      <c r="Y928" s="50">
        <v>0.88926174496644295</v>
      </c>
      <c r="Z928" s="50">
        <v>1.01</v>
      </c>
      <c r="AA928" s="51">
        <v>0.99</v>
      </c>
      <c r="AB928" s="51">
        <v>1</v>
      </c>
      <c r="AC928" s="51">
        <v>1</v>
      </c>
      <c r="AD928" s="51">
        <v>1</v>
      </c>
      <c r="AE928" s="51">
        <v>1</v>
      </c>
      <c r="AF928" s="51">
        <v>1</v>
      </c>
      <c r="AG928" s="52">
        <v>1</v>
      </c>
      <c r="AH928" s="52">
        <v>1</v>
      </c>
      <c r="AI928" s="53">
        <v>834</v>
      </c>
      <c r="AJ928" s="53">
        <v>755</v>
      </c>
      <c r="AK928" s="51">
        <v>2.8554625626282077</v>
      </c>
      <c r="AL928" s="51">
        <v>2.8547349970292739</v>
      </c>
      <c r="AM928" s="51">
        <v>2.87</v>
      </c>
      <c r="AN928" s="51">
        <v>2.881679174660392</v>
      </c>
      <c r="AO928" s="51">
        <v>3.0129603854807909</v>
      </c>
      <c r="AP928" s="51">
        <v>3.007617294065668</v>
      </c>
      <c r="AQ928" s="51">
        <v>2.8987000000000003</v>
      </c>
      <c r="AR928" s="67">
        <v>0</v>
      </c>
      <c r="AS928" s="96"/>
      <c r="AT928" s="54">
        <v>2.817317319806258</v>
      </c>
      <c r="AU928" s="54">
        <v>2.6744184374496642</v>
      </c>
      <c r="AV928" s="55">
        <v>2.817317319806258</v>
      </c>
      <c r="AW928" s="55">
        <v>2.6773648960497751</v>
      </c>
      <c r="AX928" s="56">
        <v>-3.2682680193731883E-2</v>
      </c>
      <c r="AY928" s="56">
        <v>-7.5581562550325554E-2</v>
      </c>
      <c r="AZ928" s="56">
        <v>-0.10826424274405744</v>
      </c>
      <c r="BA928" s="56">
        <v>4.2898882356593671E-2</v>
      </c>
      <c r="BB928" s="61">
        <v>-112</v>
      </c>
      <c r="BC928" s="57">
        <v>109</v>
      </c>
      <c r="BD928" s="57">
        <v>143</v>
      </c>
      <c r="BE928" s="57">
        <v>173</v>
      </c>
      <c r="BF928" s="95">
        <v>0.52793433992463701</v>
      </c>
      <c r="BG928" s="58">
        <v>0.47771042623117799</v>
      </c>
      <c r="BH928" s="58">
        <v>0.4119227503365579</v>
      </c>
      <c r="BI928" s="58">
        <v>0.36583651442851917</v>
      </c>
      <c r="BJ928" s="57">
        <v>-112</v>
      </c>
      <c r="BK928" s="57">
        <v>109</v>
      </c>
      <c r="BL928" s="57">
        <v>142</v>
      </c>
      <c r="BM928" s="57">
        <v>173</v>
      </c>
      <c r="BN928" s="58">
        <v>0.52754968873189978</v>
      </c>
      <c r="BO928" s="58">
        <v>0.47827120779427579</v>
      </c>
      <c r="BP928" s="58">
        <v>0.41253466966181151</v>
      </c>
      <c r="BQ928" s="58">
        <v>0.36636754058911691</v>
      </c>
      <c r="BR928" s="36">
        <v>2.8</v>
      </c>
      <c r="BS928" s="36">
        <v>3.25</v>
      </c>
      <c r="BT928" s="36">
        <v>0.42614000000000002</v>
      </c>
      <c r="BU928" s="36">
        <v>0.43291000000000002</v>
      </c>
      <c r="BV928" s="36">
        <v>0.48740697373309699</v>
      </c>
      <c r="BW928" s="36">
        <v>0.54471999999999998</v>
      </c>
    </row>
    <row r="929" spans="1:75" s="36" customFormat="1" ht="16.75" customHeight="1" x14ac:dyDescent="0.2">
      <c r="A929" s="36" t="s">
        <v>1228</v>
      </c>
      <c r="B929" s="36">
        <v>2025020433</v>
      </c>
      <c r="C929" s="35">
        <v>45995</v>
      </c>
      <c r="D929" s="45" t="s">
        <v>9</v>
      </c>
      <c r="E929" s="36" t="s">
        <v>22</v>
      </c>
      <c r="F929" s="45">
        <v>1</v>
      </c>
      <c r="G929" s="45">
        <v>1</v>
      </c>
      <c r="H929" s="36" t="s">
        <v>47</v>
      </c>
      <c r="I929" s="36" t="s">
        <v>320</v>
      </c>
      <c r="J929" s="46" t="s">
        <v>151</v>
      </c>
      <c r="K929" s="47">
        <v>2.98</v>
      </c>
      <c r="L929" s="48">
        <v>0.15</v>
      </c>
      <c r="M929" s="49">
        <v>0.1</v>
      </c>
      <c r="N929" s="36">
        <v>2.7499999999999898</v>
      </c>
      <c r="O929" s="36">
        <v>2.8499999999999899</v>
      </c>
      <c r="P929" s="70">
        <v>2.7499999999999898</v>
      </c>
      <c r="Q929" s="36">
        <v>2.8499999999999899</v>
      </c>
      <c r="R929" s="50">
        <v>2.6946737856481722</v>
      </c>
      <c r="S929" s="50">
        <v>3.2167487878495895</v>
      </c>
      <c r="T929" s="50">
        <v>2.6946737856481722</v>
      </c>
      <c r="U929" s="50">
        <v>3.2167487878495895</v>
      </c>
      <c r="V929" s="50">
        <v>1.048</v>
      </c>
      <c r="W929" s="50">
        <v>1.0491546019013618</v>
      </c>
      <c r="X929" s="50">
        <v>0.96308724832214765</v>
      </c>
      <c r="Y929" s="50">
        <v>0.95820891363362681</v>
      </c>
      <c r="Z929" s="50">
        <v>0.98</v>
      </c>
      <c r="AA929" s="51">
        <v>0.99</v>
      </c>
      <c r="AB929" s="51">
        <v>1</v>
      </c>
      <c r="AC929" s="51">
        <v>1</v>
      </c>
      <c r="AD929" s="51">
        <v>1</v>
      </c>
      <c r="AE929" s="51">
        <v>1</v>
      </c>
      <c r="AF929" s="51">
        <v>1</v>
      </c>
      <c r="AG929" s="52">
        <v>1</v>
      </c>
      <c r="AH929" s="52">
        <v>1</v>
      </c>
      <c r="AI929" s="53">
        <v>832</v>
      </c>
      <c r="AJ929" s="53">
        <v>766</v>
      </c>
      <c r="AK929" s="51">
        <v>2.65</v>
      </c>
      <c r="AL929" s="51">
        <v>2.6567010678472256</v>
      </c>
      <c r="AM929" s="51">
        <v>3.19</v>
      </c>
      <c r="AN929" s="51">
        <v>3.1940123181774385</v>
      </c>
      <c r="AO929" s="51">
        <v>3.1012726205847807</v>
      </c>
      <c r="AP929" s="51">
        <v>3.108943799310953</v>
      </c>
      <c r="AQ929" s="51">
        <v>3.1261999999999999</v>
      </c>
      <c r="AR929" s="67">
        <v>0</v>
      </c>
      <c r="AS929" s="96"/>
      <c r="AT929" s="54">
        <v>2.6744184374496642</v>
      </c>
      <c r="AU929" s="54">
        <v>2.817317319806258</v>
      </c>
      <c r="AV929" s="55">
        <v>2.6773648960497751</v>
      </c>
      <c r="AW929" s="55">
        <v>2.817317319806258</v>
      </c>
      <c r="AX929" s="56">
        <v>-7.5581562550325554E-2</v>
      </c>
      <c r="AY929" s="56">
        <v>-3.2682680193731883E-2</v>
      </c>
      <c r="AZ929" s="56">
        <v>-0.10826424274405744</v>
      </c>
      <c r="BA929" s="56">
        <v>-4.2898882356593671E-2</v>
      </c>
      <c r="BB929" s="61">
        <v>112</v>
      </c>
      <c r="BC929" s="57">
        <v>-109</v>
      </c>
      <c r="BD929" s="57">
        <v>-143</v>
      </c>
      <c r="BE929" s="57">
        <v>-173</v>
      </c>
      <c r="BF929" s="95">
        <v>0.47206566007536299</v>
      </c>
      <c r="BG929" s="58">
        <v>0.52228957376882201</v>
      </c>
      <c r="BH929" s="58">
        <v>0.5880772496634421</v>
      </c>
      <c r="BI929" s="58">
        <v>0.63416348557148083</v>
      </c>
      <c r="BJ929" s="57">
        <v>112</v>
      </c>
      <c r="BK929" s="57">
        <v>-109</v>
      </c>
      <c r="BL929" s="57">
        <v>-142</v>
      </c>
      <c r="BM929" s="57">
        <v>-173</v>
      </c>
      <c r="BN929" s="58">
        <v>0.47245031126810022</v>
      </c>
      <c r="BO929" s="58">
        <v>0.52172879220572421</v>
      </c>
      <c r="BP929" s="58">
        <v>0.58746533033818849</v>
      </c>
      <c r="BQ929" s="58">
        <v>0.63363245941088309</v>
      </c>
      <c r="BR929" s="36">
        <v>2.8</v>
      </c>
      <c r="BS929" s="36">
        <v>3.3</v>
      </c>
      <c r="BT929" s="36">
        <v>0.41935</v>
      </c>
      <c r="BU929" s="36">
        <v>0.42269000000000001</v>
      </c>
      <c r="BV929" s="36">
        <v>0.47718985312545797</v>
      </c>
      <c r="BW929" s="36">
        <v>0.53690000000000004</v>
      </c>
    </row>
    <row r="930" spans="1:75" s="36" customFormat="1" ht="16.75" customHeight="1" x14ac:dyDescent="0.2">
      <c r="A930" s="36" t="s">
        <v>1229</v>
      </c>
      <c r="B930" s="36">
        <v>2025020434</v>
      </c>
      <c r="C930" s="35">
        <v>45995</v>
      </c>
      <c r="D930" s="45" t="s">
        <v>6</v>
      </c>
      <c r="E930" s="36" t="s">
        <v>13</v>
      </c>
      <c r="F930" s="45">
        <v>2</v>
      </c>
      <c r="G930" s="45">
        <v>1</v>
      </c>
      <c r="H930" s="36" t="s">
        <v>44</v>
      </c>
      <c r="I930" s="36" t="s">
        <v>376</v>
      </c>
      <c r="J930" s="46" t="s">
        <v>184</v>
      </c>
      <c r="K930" s="47">
        <v>2.98</v>
      </c>
      <c r="L930" s="48">
        <v>0.15</v>
      </c>
      <c r="M930" s="49">
        <v>0.1</v>
      </c>
      <c r="N930" s="36">
        <v>2.5499999999999901</v>
      </c>
      <c r="O930" s="36">
        <v>3.3499999999999899</v>
      </c>
      <c r="P930" s="70">
        <v>2.5499999999999901</v>
      </c>
      <c r="Q930" s="36">
        <v>3.3499999999999899</v>
      </c>
      <c r="R930" s="50">
        <v>2.4989682140811609</v>
      </c>
      <c r="S930" s="50">
        <v>3.2164717747018514</v>
      </c>
      <c r="T930" s="50">
        <v>2.4989682140811609</v>
      </c>
      <c r="U930" s="50">
        <v>3.2164717747018514</v>
      </c>
      <c r="V930" s="50">
        <v>0.96</v>
      </c>
      <c r="W930" s="50">
        <v>0.96305398776725637</v>
      </c>
      <c r="X930" s="50">
        <v>1.023489932885906</v>
      </c>
      <c r="Y930" s="50">
        <v>1.0552537385175766</v>
      </c>
      <c r="Z930" s="50">
        <v>0.98</v>
      </c>
      <c r="AA930" s="51">
        <v>0.98</v>
      </c>
      <c r="AB930" s="51">
        <v>1.02</v>
      </c>
      <c r="AC930" s="51">
        <v>1</v>
      </c>
      <c r="AD930" s="51">
        <v>1</v>
      </c>
      <c r="AE930" s="51">
        <v>1</v>
      </c>
      <c r="AF930" s="51">
        <v>1</v>
      </c>
      <c r="AG930" s="52">
        <v>1</v>
      </c>
      <c r="AH930" s="52">
        <v>1</v>
      </c>
      <c r="AI930" s="53">
        <v>787</v>
      </c>
      <c r="AJ930" s="53">
        <v>745</v>
      </c>
      <c r="AK930" s="51">
        <v>2.6130167359601479</v>
      </c>
      <c r="AL930" s="51">
        <v>2.5959094576782995</v>
      </c>
      <c r="AM930" s="51">
        <v>3.1705523878395629</v>
      </c>
      <c r="AN930" s="51">
        <v>3.2</v>
      </c>
      <c r="AO930" s="51">
        <v>3.1455241606093352</v>
      </c>
      <c r="AP930" s="51">
        <v>3.1465168873991072</v>
      </c>
      <c r="AQ930" s="51">
        <v>3.1071413400827717</v>
      </c>
      <c r="AR930" s="67">
        <v>0</v>
      </c>
      <c r="AS930" s="96"/>
      <c r="AT930" s="54">
        <v>2.6047636015162299</v>
      </c>
      <c r="AU930" s="54">
        <v>3.3749166060898097</v>
      </c>
      <c r="AV930" s="55">
        <v>2.6047636015162299</v>
      </c>
      <c r="AW930" s="55">
        <v>3.3682178076168512</v>
      </c>
      <c r="AX930" s="56">
        <v>5.4763601516239824E-2</v>
      </c>
      <c r="AY930" s="56">
        <v>2.4916606089819826E-2</v>
      </c>
      <c r="AZ930" s="56">
        <v>7.968020760605965E-2</v>
      </c>
      <c r="BA930" s="56">
        <v>2.9846995426419998E-2</v>
      </c>
      <c r="BB930" s="61">
        <v>166</v>
      </c>
      <c r="BC930" s="57">
        <v>-126</v>
      </c>
      <c r="BD930" s="57">
        <v>100</v>
      </c>
      <c r="BE930" s="57">
        <v>126</v>
      </c>
      <c r="BF930" s="95">
        <v>0.37610526296608338</v>
      </c>
      <c r="BG930" s="58">
        <v>0.55765608016632928</v>
      </c>
      <c r="BH930" s="58">
        <v>0.4996877706042876</v>
      </c>
      <c r="BI930" s="58">
        <v>0.44178389399159135</v>
      </c>
      <c r="BJ930" s="57">
        <v>165</v>
      </c>
      <c r="BK930" s="57">
        <v>-125</v>
      </c>
      <c r="BL930" s="57">
        <v>101</v>
      </c>
      <c r="BM930" s="57">
        <v>127</v>
      </c>
      <c r="BN930" s="58">
        <v>0.37709751146898463</v>
      </c>
      <c r="BO930" s="58">
        <v>0.55619480054060189</v>
      </c>
      <c r="BP930" s="58">
        <v>0.49818136904286259</v>
      </c>
      <c r="BQ930" s="58">
        <v>0.44058118130358537</v>
      </c>
      <c r="BR930" s="36">
        <v>2.8</v>
      </c>
      <c r="BS930" s="36">
        <v>3.35</v>
      </c>
      <c r="BT930" s="36">
        <v>0.41215000000000002</v>
      </c>
      <c r="BU930" s="36">
        <v>0.41297</v>
      </c>
      <c r="BV930" s="36">
        <v>0.46696518425545802</v>
      </c>
      <c r="BW930" s="36">
        <v>0.52859999999999996</v>
      </c>
    </row>
    <row r="931" spans="1:75" s="36" customFormat="1" ht="16.75" customHeight="1" x14ac:dyDescent="0.2">
      <c r="A931" s="36" t="s">
        <v>1230</v>
      </c>
      <c r="B931" s="36">
        <v>2025020434</v>
      </c>
      <c r="C931" s="35">
        <v>45995</v>
      </c>
      <c r="D931" s="45" t="s">
        <v>9</v>
      </c>
      <c r="E931" s="36" t="s">
        <v>17</v>
      </c>
      <c r="F931" s="45">
        <v>1</v>
      </c>
      <c r="G931" s="45">
        <v>2</v>
      </c>
      <c r="H931" s="36" t="s">
        <v>45</v>
      </c>
      <c r="I931" s="36" t="s">
        <v>372</v>
      </c>
      <c r="J931" s="46" t="s">
        <v>164</v>
      </c>
      <c r="K931" s="47">
        <v>2.98</v>
      </c>
      <c r="L931" s="48">
        <v>0.15</v>
      </c>
      <c r="M931" s="49">
        <v>0.1</v>
      </c>
      <c r="N931" s="36">
        <v>3.3499999999999899</v>
      </c>
      <c r="O931" s="36">
        <v>2.5499999999999901</v>
      </c>
      <c r="P931" s="70">
        <v>3.3499999999999899</v>
      </c>
      <c r="Q931" s="36">
        <v>2.5499999999999901</v>
      </c>
      <c r="R931" s="50">
        <v>3.0494563316550245</v>
      </c>
      <c r="S931" s="50">
        <v>3.0061709812563677</v>
      </c>
      <c r="T931" s="50">
        <v>3.0494563316550245</v>
      </c>
      <c r="U931" s="50">
        <v>3.0061709812563677</v>
      </c>
      <c r="V931" s="50">
        <v>1.0349999999999999</v>
      </c>
      <c r="W931" s="50">
        <v>1.0329456510400874</v>
      </c>
      <c r="X931" s="50">
        <v>1.0639437543085781</v>
      </c>
      <c r="Y931" s="50">
        <v>0.87685125367790195</v>
      </c>
      <c r="Z931" s="50">
        <v>1.0249999999999999</v>
      </c>
      <c r="AA931" s="51">
        <v>0.97499999999999998</v>
      </c>
      <c r="AB931" s="51">
        <v>1.01</v>
      </c>
      <c r="AC931" s="51">
        <v>1</v>
      </c>
      <c r="AD931" s="51">
        <v>1</v>
      </c>
      <c r="AE931" s="51">
        <v>1</v>
      </c>
      <c r="AF931" s="51">
        <v>1</v>
      </c>
      <c r="AG931" s="52">
        <v>1</v>
      </c>
      <c r="AH931" s="52">
        <v>1</v>
      </c>
      <c r="AI931" s="53">
        <v>835</v>
      </c>
      <c r="AJ931" s="53">
        <v>606</v>
      </c>
      <c r="AK931" s="51">
        <v>3.1446561407823781</v>
      </c>
      <c r="AL931" s="51">
        <v>3.17</v>
      </c>
      <c r="AM931" s="51">
        <v>3.05</v>
      </c>
      <c r="AN931" s="51">
        <v>3.0434256471884549</v>
      </c>
      <c r="AO931" s="51">
        <v>2.9305899532628814</v>
      </c>
      <c r="AP931" s="51">
        <v>2.9532002486416156</v>
      </c>
      <c r="AQ931" s="51">
        <v>3.1262499999999998</v>
      </c>
      <c r="AR931" s="67">
        <v>0</v>
      </c>
      <c r="AS931" s="96"/>
      <c r="AT931" s="54">
        <v>3.3749166060898097</v>
      </c>
      <c r="AU931" s="54">
        <v>2.6047636015162299</v>
      </c>
      <c r="AV931" s="55">
        <v>3.3682178076168512</v>
      </c>
      <c r="AW931" s="55">
        <v>2.6047636015162299</v>
      </c>
      <c r="AX931" s="56">
        <v>2.4916606089819826E-2</v>
      </c>
      <c r="AY931" s="56">
        <v>5.4763601516239824E-2</v>
      </c>
      <c r="AZ931" s="56">
        <v>7.968020760605965E-2</v>
      </c>
      <c r="BA931" s="56">
        <v>-2.9846995426419998E-2</v>
      </c>
      <c r="BB931" s="61">
        <v>-166</v>
      </c>
      <c r="BC931" s="57">
        <v>126</v>
      </c>
      <c r="BD931" s="57">
        <v>-100</v>
      </c>
      <c r="BE931" s="57">
        <v>-126</v>
      </c>
      <c r="BF931" s="95">
        <v>0.62389473703391662</v>
      </c>
      <c r="BG931" s="58">
        <v>0.44234391983367066</v>
      </c>
      <c r="BH931" s="58">
        <v>0.5003122293957124</v>
      </c>
      <c r="BI931" s="58">
        <v>0.55821610600840865</v>
      </c>
      <c r="BJ931" s="57">
        <v>-165</v>
      </c>
      <c r="BK931" s="57">
        <v>125</v>
      </c>
      <c r="BL931" s="57">
        <v>-101</v>
      </c>
      <c r="BM931" s="57">
        <v>-127</v>
      </c>
      <c r="BN931" s="58">
        <v>0.62290248853101537</v>
      </c>
      <c r="BO931" s="58">
        <v>0.44380519945939811</v>
      </c>
      <c r="BP931" s="58">
        <v>0.50181863095713741</v>
      </c>
      <c r="BQ931" s="58">
        <v>0.55941881869641463</v>
      </c>
      <c r="BR931" s="36">
        <v>2.8</v>
      </c>
      <c r="BS931" s="36">
        <v>3.4</v>
      </c>
      <c r="BT931" s="36">
        <v>0.40615000000000001</v>
      </c>
      <c r="BU931" s="36">
        <v>0.40633999999999998</v>
      </c>
      <c r="BV931" s="36">
        <v>0.45814729626121797</v>
      </c>
      <c r="BW931" s="36">
        <v>0.51941999999999999</v>
      </c>
    </row>
    <row r="932" spans="1:75" s="36" customFormat="1" ht="16.75" customHeight="1" x14ac:dyDescent="0.2">
      <c r="A932" s="36" t="s">
        <v>1231</v>
      </c>
      <c r="B932" s="36">
        <v>2025020435</v>
      </c>
      <c r="C932" s="35">
        <v>45995</v>
      </c>
      <c r="D932" s="45" t="s">
        <v>6</v>
      </c>
      <c r="E932" s="36" t="s">
        <v>14</v>
      </c>
      <c r="F932" s="45">
        <v>1</v>
      </c>
      <c r="G932" s="45">
        <v>1</v>
      </c>
      <c r="H932" s="36" t="s">
        <v>46</v>
      </c>
      <c r="I932" s="36" t="s">
        <v>328</v>
      </c>
      <c r="J932" s="46" t="s">
        <v>155</v>
      </c>
      <c r="K932" s="47">
        <v>2.98</v>
      </c>
      <c r="L932" s="48">
        <v>0.15</v>
      </c>
      <c r="M932" s="49">
        <v>0.1</v>
      </c>
      <c r="N932" s="36">
        <v>2.3499999999999899</v>
      </c>
      <c r="O932" s="36">
        <v>3.19999999999999</v>
      </c>
      <c r="P932" s="70">
        <v>2.3499999999999899</v>
      </c>
      <c r="Q932" s="36">
        <v>3.19999999999999</v>
      </c>
      <c r="R932" s="50">
        <v>2.6923172994752416</v>
      </c>
      <c r="S932" s="50">
        <v>3.2581166481085986</v>
      </c>
      <c r="T932" s="50">
        <v>2.6923172994752416</v>
      </c>
      <c r="U932" s="50">
        <v>3.2581166481085986</v>
      </c>
      <c r="V932" s="50">
        <v>0.95</v>
      </c>
      <c r="W932" s="50">
        <v>0.95302926576458757</v>
      </c>
      <c r="X932" s="50">
        <v>0.94909146948427514</v>
      </c>
      <c r="Y932" s="50">
        <v>0.97515269730157939</v>
      </c>
      <c r="Z932" s="50">
        <v>0.96</v>
      </c>
      <c r="AA932" s="51">
        <v>0.98499999999999999</v>
      </c>
      <c r="AB932" s="51">
        <v>1.0049999999999999</v>
      </c>
      <c r="AC932" s="51">
        <v>1</v>
      </c>
      <c r="AD932" s="51">
        <v>1</v>
      </c>
      <c r="AE932" s="51">
        <v>1</v>
      </c>
      <c r="AF932" s="51">
        <v>1</v>
      </c>
      <c r="AG932" s="52">
        <v>1</v>
      </c>
      <c r="AH932" s="52">
        <v>1</v>
      </c>
      <c r="AI932" s="53">
        <v>838</v>
      </c>
      <c r="AJ932" s="53">
        <v>796</v>
      </c>
      <c r="AK932" s="51">
        <v>2.7</v>
      </c>
      <c r="AL932" s="51">
        <v>2.71</v>
      </c>
      <c r="AM932" s="51">
        <v>3.4</v>
      </c>
      <c r="AN932" s="51">
        <v>3.35</v>
      </c>
      <c r="AO932" s="51">
        <v>3.3450567677727734</v>
      </c>
      <c r="AP932" s="51">
        <v>3.3124670499344955</v>
      </c>
      <c r="AQ932" s="51">
        <v>3.2639999999999998</v>
      </c>
      <c r="AR932" s="67">
        <v>0.08</v>
      </c>
      <c r="AS932" s="96"/>
      <c r="AT932" s="54">
        <v>2.3939767085659014</v>
      </c>
      <c r="AU932" s="54">
        <v>3.2723559150209072</v>
      </c>
      <c r="AV932" s="55">
        <v>2.3139767085659013</v>
      </c>
      <c r="AW932" s="55">
        <v>3.3560492704727438</v>
      </c>
      <c r="AX932" s="56">
        <v>4.3976708565911515E-2</v>
      </c>
      <c r="AY932" s="56">
        <v>7.2355915020917205E-2</v>
      </c>
      <c r="AZ932" s="56">
        <v>0.11633262358682872</v>
      </c>
      <c r="BA932" s="56">
        <v>-2.837920645500569E-2</v>
      </c>
      <c r="BB932" s="61">
        <v>179</v>
      </c>
      <c r="BC932" s="57">
        <v>-102</v>
      </c>
      <c r="BD932" s="57">
        <v>128</v>
      </c>
      <c r="BE932" s="57">
        <v>157</v>
      </c>
      <c r="BF932" s="95">
        <v>0.35816061944096272</v>
      </c>
      <c r="BG932" s="58">
        <v>0.50405670460266871</v>
      </c>
      <c r="BH932" s="58">
        <v>0.43955115552678325</v>
      </c>
      <c r="BI932" s="58">
        <v>0.38895783679576879</v>
      </c>
      <c r="BJ932" s="57">
        <v>199</v>
      </c>
      <c r="BK932" s="57">
        <v>-102</v>
      </c>
      <c r="BL932" s="57">
        <v>128</v>
      </c>
      <c r="BM932" s="57">
        <v>158</v>
      </c>
      <c r="BN932" s="58">
        <v>0.33406949621328347</v>
      </c>
      <c r="BO932" s="58">
        <v>0.50520042771451701</v>
      </c>
      <c r="BP932" s="58">
        <v>0.43932038990553024</v>
      </c>
      <c r="BQ932" s="58">
        <v>0.38770659288604803</v>
      </c>
      <c r="BR932" s="36">
        <v>2.8</v>
      </c>
      <c r="BS932" s="36">
        <v>3.45</v>
      </c>
      <c r="BT932" s="36">
        <v>0.39671000000000001</v>
      </c>
      <c r="BU932" s="36">
        <v>0.39855000000000002</v>
      </c>
      <c r="BV932" s="36">
        <v>0.44982054581160602</v>
      </c>
      <c r="BW932" s="36">
        <v>0.51253000000000004</v>
      </c>
    </row>
    <row r="933" spans="1:75" s="36" customFormat="1" ht="16.75" customHeight="1" x14ac:dyDescent="0.2">
      <c r="A933" s="36" t="s">
        <v>1232</v>
      </c>
      <c r="B933" s="36">
        <v>2025020435</v>
      </c>
      <c r="C933" s="35">
        <v>45995</v>
      </c>
      <c r="D933" s="45" t="s">
        <v>9</v>
      </c>
      <c r="E933" s="36" t="s">
        <v>28</v>
      </c>
      <c r="F933" s="45">
        <v>1</v>
      </c>
      <c r="G933" s="45">
        <v>1</v>
      </c>
      <c r="H933" s="36" t="s">
        <v>47</v>
      </c>
      <c r="I933" s="36" t="s">
        <v>314</v>
      </c>
      <c r="J933" s="46" t="s">
        <v>167</v>
      </c>
      <c r="K933" s="47">
        <v>2.98</v>
      </c>
      <c r="L933" s="48">
        <v>0.15</v>
      </c>
      <c r="M933" s="49">
        <v>0.1</v>
      </c>
      <c r="N933" s="36">
        <v>3.19999999999999</v>
      </c>
      <c r="O933" s="36">
        <v>2.3499999999999899</v>
      </c>
      <c r="P933" s="70">
        <v>3.19999999999999</v>
      </c>
      <c r="Q933" s="36">
        <v>2.3499999999999899</v>
      </c>
      <c r="R933" s="50">
        <v>2.7708342077343633</v>
      </c>
      <c r="S933" s="50">
        <v>2.8631927199056735</v>
      </c>
      <c r="T933" s="50">
        <v>2.7708342077343633</v>
      </c>
      <c r="U933" s="50">
        <v>2.8631927199056735</v>
      </c>
      <c r="V933" s="50">
        <v>1.048</v>
      </c>
      <c r="W933" s="50">
        <v>1.0491546019013618</v>
      </c>
      <c r="X933" s="50">
        <v>1.1409395973154361</v>
      </c>
      <c r="Y933" s="50">
        <v>0.90604026845637586</v>
      </c>
      <c r="Z933" s="50">
        <v>0.96499999999999997</v>
      </c>
      <c r="AA933" s="51">
        <v>1</v>
      </c>
      <c r="AB933" s="51">
        <v>1</v>
      </c>
      <c r="AC933" s="51">
        <v>1</v>
      </c>
      <c r="AD933" s="51">
        <v>1</v>
      </c>
      <c r="AE933" s="51">
        <v>1</v>
      </c>
      <c r="AF933" s="51">
        <v>1</v>
      </c>
      <c r="AG933" s="52">
        <v>1</v>
      </c>
      <c r="AH933" s="52">
        <v>1</v>
      </c>
      <c r="AI933" s="53">
        <v>841</v>
      </c>
      <c r="AJ933" s="53">
        <v>799</v>
      </c>
      <c r="AK933" s="51">
        <v>2.9059550379587065</v>
      </c>
      <c r="AL933" s="51">
        <v>2.8856869134250549</v>
      </c>
      <c r="AM933" s="51">
        <v>2.8282925790631399</v>
      </c>
      <c r="AN933" s="51">
        <v>2.83352760018952</v>
      </c>
      <c r="AO933" s="51">
        <v>2.7364387321759405</v>
      </c>
      <c r="AP933" s="51">
        <v>2.7404200685558955</v>
      </c>
      <c r="AQ933" s="51">
        <v>2.7293023387959301</v>
      </c>
      <c r="AR933" s="67">
        <v>-0.08</v>
      </c>
      <c r="AS933" s="96"/>
      <c r="AT933" s="54">
        <v>3.2723559150209072</v>
      </c>
      <c r="AU933" s="54">
        <v>2.3939767085659014</v>
      </c>
      <c r="AV933" s="55">
        <v>3.3560492704727438</v>
      </c>
      <c r="AW933" s="55">
        <v>2.3139767085659013</v>
      </c>
      <c r="AX933" s="56">
        <v>7.2355915020917205E-2</v>
      </c>
      <c r="AY933" s="56">
        <v>4.3976708565911515E-2</v>
      </c>
      <c r="AZ933" s="56">
        <v>0.11633262358682872</v>
      </c>
      <c r="BA933" s="56">
        <v>2.837920645500569E-2</v>
      </c>
      <c r="BB933" s="61">
        <v>-179</v>
      </c>
      <c r="BC933" s="57">
        <v>102</v>
      </c>
      <c r="BD933" s="57">
        <v>-128</v>
      </c>
      <c r="BE933" s="57">
        <v>-157</v>
      </c>
      <c r="BF933" s="95">
        <v>0.64183938055903722</v>
      </c>
      <c r="BG933" s="58">
        <v>0.49594329539733123</v>
      </c>
      <c r="BH933" s="58">
        <v>0.56044884447321675</v>
      </c>
      <c r="BI933" s="58">
        <v>0.61104216320423121</v>
      </c>
      <c r="BJ933" s="57">
        <v>-199</v>
      </c>
      <c r="BK933" s="57">
        <v>102</v>
      </c>
      <c r="BL933" s="57">
        <v>-128</v>
      </c>
      <c r="BM933" s="57">
        <v>-158</v>
      </c>
      <c r="BN933" s="58">
        <v>0.66593050378671648</v>
      </c>
      <c r="BO933" s="58">
        <v>0.49479957228548305</v>
      </c>
      <c r="BP933" s="58">
        <v>0.56067961009446976</v>
      </c>
      <c r="BQ933" s="58">
        <v>0.61229340711395197</v>
      </c>
      <c r="BR933" s="36">
        <v>2.8</v>
      </c>
      <c r="BS933" s="36">
        <v>3.5</v>
      </c>
      <c r="BT933" s="36">
        <v>0.39107999999999998</v>
      </c>
      <c r="BU933" s="36">
        <v>0.39318999999999998</v>
      </c>
      <c r="BV933" s="36">
        <v>0.44343569906055103</v>
      </c>
      <c r="BW933" s="36">
        <v>0.50649999999999995</v>
      </c>
    </row>
    <row r="934" spans="1:75" s="36" customFormat="1" ht="16.75" customHeight="1" x14ac:dyDescent="0.2">
      <c r="A934" s="36" t="s">
        <v>1233</v>
      </c>
      <c r="B934" s="36">
        <v>2025020437</v>
      </c>
      <c r="C934" s="35">
        <v>45996</v>
      </c>
      <c r="D934" s="45" t="s">
        <v>6</v>
      </c>
      <c r="E934" s="36" t="s">
        <v>5</v>
      </c>
      <c r="F934" s="45">
        <v>1</v>
      </c>
      <c r="G934" s="45">
        <v>1</v>
      </c>
      <c r="H934" s="36" t="s">
        <v>46</v>
      </c>
      <c r="I934" s="36" t="s">
        <v>597</v>
      </c>
      <c r="J934" s="46" t="s">
        <v>225</v>
      </c>
      <c r="K934" s="47">
        <v>2.98</v>
      </c>
      <c r="L934" s="48">
        <v>0.15</v>
      </c>
      <c r="M934" s="49">
        <v>0.1</v>
      </c>
      <c r="N934" s="36">
        <v>3.0999999999999899</v>
      </c>
      <c r="O934" s="36">
        <v>3.2499999999999898</v>
      </c>
      <c r="P934" s="70">
        <v>3.0999999999999899</v>
      </c>
      <c r="Q934" s="36">
        <v>3.2499999999999898</v>
      </c>
      <c r="R934" s="50">
        <v>3.1457113236819008</v>
      </c>
      <c r="S934" s="50">
        <v>3.1408397045464964</v>
      </c>
      <c r="T934" s="50">
        <v>3.1457113236819008</v>
      </c>
      <c r="U934" s="50">
        <v>3.1408397045464964</v>
      </c>
      <c r="V934" s="50">
        <v>0.95</v>
      </c>
      <c r="W934" s="50">
        <v>0.95302926576458757</v>
      </c>
      <c r="X934" s="50">
        <v>0.98479830369445653</v>
      </c>
      <c r="Y934" s="50">
        <v>0.97651006711409405</v>
      </c>
      <c r="Z934" s="50">
        <v>1.01</v>
      </c>
      <c r="AA934" s="51">
        <v>0.995</v>
      </c>
      <c r="AB934" s="51">
        <v>1</v>
      </c>
      <c r="AC934" s="51">
        <v>1</v>
      </c>
      <c r="AD934" s="51">
        <v>1</v>
      </c>
      <c r="AE934" s="51">
        <v>1</v>
      </c>
      <c r="AF934" s="51">
        <v>1</v>
      </c>
      <c r="AG934" s="52">
        <v>1</v>
      </c>
      <c r="AH934" s="52">
        <v>1</v>
      </c>
      <c r="AI934" s="53">
        <v>844</v>
      </c>
      <c r="AJ934" s="53">
        <v>775</v>
      </c>
      <c r="AK934" s="51">
        <v>2.95</v>
      </c>
      <c r="AL934" s="51">
        <v>2.9793566985522855</v>
      </c>
      <c r="AM934" s="51">
        <v>3.22</v>
      </c>
      <c r="AN934" s="51">
        <v>3.2081259556819743</v>
      </c>
      <c r="AO934" s="51">
        <v>3.3101732046105341</v>
      </c>
      <c r="AP934" s="51">
        <v>3.2894844391577482</v>
      </c>
      <c r="AQ934" s="51">
        <v>3.2522000000000002</v>
      </c>
      <c r="AR934" s="67">
        <v>0</v>
      </c>
      <c r="AS934" s="96"/>
      <c r="AT934" s="54">
        <v>2.883402647866856</v>
      </c>
      <c r="AU934" s="54">
        <v>3.3282447302013431</v>
      </c>
      <c r="AV934" s="55">
        <v>2.883402647866856</v>
      </c>
      <c r="AW934" s="55">
        <v>3.3319115218937929</v>
      </c>
      <c r="AX934" s="56">
        <v>-0.21659735213313391</v>
      </c>
      <c r="AY934" s="56">
        <v>7.8244730201353363E-2</v>
      </c>
      <c r="AZ934" s="56">
        <v>-0.13835262193178055</v>
      </c>
      <c r="BA934" s="56">
        <v>-0.29484208233448728</v>
      </c>
      <c r="BB934" s="61">
        <v>133</v>
      </c>
      <c r="BC934" s="57">
        <v>-147</v>
      </c>
      <c r="BD934" s="57">
        <v>-118</v>
      </c>
      <c r="BE934" s="57">
        <v>108</v>
      </c>
      <c r="BF934" s="95">
        <v>0.4289036732689131</v>
      </c>
      <c r="BG934" s="58">
        <v>0.59448395375768182</v>
      </c>
      <c r="BH934" s="58">
        <v>0.54229816462528546</v>
      </c>
      <c r="BI934" s="58">
        <v>0.48046335371209081</v>
      </c>
      <c r="BJ934" s="57">
        <v>133</v>
      </c>
      <c r="BK934" s="57">
        <v>-147</v>
      </c>
      <c r="BL934" s="57">
        <v>-119</v>
      </c>
      <c r="BM934" s="57">
        <v>108</v>
      </c>
      <c r="BN934" s="58">
        <v>0.42836763712257242</v>
      </c>
      <c r="BO934" s="58">
        <v>0.59484070831641667</v>
      </c>
      <c r="BP934" s="58">
        <v>0.542676647427351</v>
      </c>
      <c r="BQ934" s="58">
        <v>0.48077448562541392</v>
      </c>
      <c r="BR934" s="36">
        <v>2.8</v>
      </c>
      <c r="BS934" s="36">
        <v>3.55</v>
      </c>
      <c r="BT934" s="36">
        <v>0.38229999999999997</v>
      </c>
      <c r="BU934" s="36">
        <v>0.38573000000000002</v>
      </c>
      <c r="BV934" s="36">
        <v>0.435100899010749</v>
      </c>
      <c r="BW934" s="36">
        <v>0.49919999999999998</v>
      </c>
    </row>
    <row r="935" spans="1:75" s="36" customFormat="1" ht="16.75" customHeight="1" x14ac:dyDescent="0.2">
      <c r="A935" s="36" t="s">
        <v>1234</v>
      </c>
      <c r="B935" s="36">
        <v>2025020437</v>
      </c>
      <c r="C935" s="35">
        <v>45996</v>
      </c>
      <c r="D935" s="45" t="s">
        <v>9</v>
      </c>
      <c r="E935" s="36" t="s">
        <v>16</v>
      </c>
      <c r="F935" s="45">
        <v>1</v>
      </c>
      <c r="G935" s="45">
        <v>1</v>
      </c>
      <c r="H935" s="36" t="s">
        <v>47</v>
      </c>
      <c r="I935" s="36" t="s">
        <v>406</v>
      </c>
      <c r="J935" s="46" t="s">
        <v>200</v>
      </c>
      <c r="K935" s="47">
        <v>2.98</v>
      </c>
      <c r="L935" s="48">
        <v>0.15</v>
      </c>
      <c r="M935" s="49">
        <v>0.1</v>
      </c>
      <c r="N935" s="36">
        <v>3.2499999999999898</v>
      </c>
      <c r="O935" s="36">
        <v>3.0999999999999899</v>
      </c>
      <c r="P935" s="70">
        <v>3.2499999999999898</v>
      </c>
      <c r="Q935" s="36">
        <v>3.0999999999999899</v>
      </c>
      <c r="R935" s="50">
        <v>2.8384607267795978</v>
      </c>
      <c r="S935" s="50">
        <v>3.1451207573166333</v>
      </c>
      <c r="T935" s="50">
        <v>2.8384607267795978</v>
      </c>
      <c r="U935" s="50">
        <v>3.1451207573166333</v>
      </c>
      <c r="V935" s="50">
        <v>1.048</v>
      </c>
      <c r="W935" s="50">
        <v>1.0491546019013618</v>
      </c>
      <c r="X935" s="50">
        <v>1.080536912751678</v>
      </c>
      <c r="Y935" s="50">
        <v>0.98993288590604034</v>
      </c>
      <c r="Z935" s="50">
        <v>1.05</v>
      </c>
      <c r="AA935" s="51">
        <v>1</v>
      </c>
      <c r="AB935" s="51">
        <v>1</v>
      </c>
      <c r="AC935" s="51">
        <v>1</v>
      </c>
      <c r="AD935" s="51">
        <v>1</v>
      </c>
      <c r="AE935" s="51">
        <v>1</v>
      </c>
      <c r="AF935" s="51">
        <v>1</v>
      </c>
      <c r="AG935" s="52">
        <v>1</v>
      </c>
      <c r="AH935" s="52">
        <v>1</v>
      </c>
      <c r="AI935" s="53">
        <v>846</v>
      </c>
      <c r="AJ935" s="53">
        <v>804</v>
      </c>
      <c r="AK935" s="51">
        <v>2.91</v>
      </c>
      <c r="AL935" s="51">
        <v>2.8992691090169398</v>
      </c>
      <c r="AM935" s="51">
        <v>2.9346989450094805</v>
      </c>
      <c r="AN935" s="51">
        <v>2.9662622168555535</v>
      </c>
      <c r="AO935" s="51">
        <v>3.0685305157708096</v>
      </c>
      <c r="AP935" s="51">
        <v>3.1036074576825579</v>
      </c>
      <c r="AQ935" s="51">
        <v>3.0814338922599545</v>
      </c>
      <c r="AR935" s="67">
        <v>0</v>
      </c>
      <c r="AS935" s="96"/>
      <c r="AT935" s="54">
        <v>3.3282447302013431</v>
      </c>
      <c r="AU935" s="54">
        <v>2.883402647866856</v>
      </c>
      <c r="AV935" s="55">
        <v>3.3319115218937929</v>
      </c>
      <c r="AW935" s="55">
        <v>2.883402647866856</v>
      </c>
      <c r="AX935" s="56">
        <v>7.8244730201353363E-2</v>
      </c>
      <c r="AY935" s="56">
        <v>-0.21659735213313391</v>
      </c>
      <c r="AZ935" s="56">
        <v>-0.13835262193178055</v>
      </c>
      <c r="BA935" s="56">
        <v>0.29484208233448728</v>
      </c>
      <c r="BB935" s="61">
        <v>-133</v>
      </c>
      <c r="BC935" s="57">
        <v>147</v>
      </c>
      <c r="BD935" s="57">
        <v>118</v>
      </c>
      <c r="BE935" s="57">
        <v>-108</v>
      </c>
      <c r="BF935" s="95">
        <v>0.5710963267310869</v>
      </c>
      <c r="BG935" s="58">
        <v>0.40551604624231824</v>
      </c>
      <c r="BH935" s="58">
        <v>0.45770183537471454</v>
      </c>
      <c r="BI935" s="58">
        <v>0.51953664628790919</v>
      </c>
      <c r="BJ935" s="57">
        <v>-133</v>
      </c>
      <c r="BK935" s="57">
        <v>147</v>
      </c>
      <c r="BL935" s="57">
        <v>119</v>
      </c>
      <c r="BM935" s="57">
        <v>-108</v>
      </c>
      <c r="BN935" s="58">
        <v>0.57163236287742758</v>
      </c>
      <c r="BO935" s="58">
        <v>0.40515929168358333</v>
      </c>
      <c r="BP935" s="58">
        <v>0.45732335257264906</v>
      </c>
      <c r="BQ935" s="58">
        <v>0.51922551437458608</v>
      </c>
      <c r="BR935" s="36">
        <v>2.8</v>
      </c>
      <c r="BS935" s="36">
        <v>3.6</v>
      </c>
      <c r="BT935" s="36">
        <v>0.37630000000000002</v>
      </c>
      <c r="BU935" s="36">
        <v>0.37598999999999999</v>
      </c>
      <c r="BV935" s="36">
        <v>0.424645930744731</v>
      </c>
      <c r="BW935" s="36">
        <v>0.49057000000000001</v>
      </c>
    </row>
    <row r="936" spans="1:75" s="36" customFormat="1" ht="16.75" customHeight="1" x14ac:dyDescent="0.2">
      <c r="A936" s="36" t="s">
        <v>1235</v>
      </c>
      <c r="B936" s="36">
        <v>2025020436</v>
      </c>
      <c r="C936" s="35">
        <v>45996</v>
      </c>
      <c r="D936" s="45" t="s">
        <v>6</v>
      </c>
      <c r="E936" s="36" t="s">
        <v>25</v>
      </c>
      <c r="F936" s="45">
        <v>2</v>
      </c>
      <c r="G936" s="45">
        <v>1</v>
      </c>
      <c r="H936" s="36" t="s">
        <v>44</v>
      </c>
      <c r="I936" s="36" t="s">
        <v>483</v>
      </c>
      <c r="J936" s="46" t="s">
        <v>196</v>
      </c>
      <c r="K936" s="47">
        <v>2.98</v>
      </c>
      <c r="L936" s="48">
        <v>0.15</v>
      </c>
      <c r="M936" s="49">
        <v>0.1</v>
      </c>
      <c r="N936" s="36">
        <v>3.0499999999999901</v>
      </c>
      <c r="O936" s="36">
        <v>2.6499999999999901</v>
      </c>
      <c r="P936" s="70">
        <v>3.0499999999999901</v>
      </c>
      <c r="Q936" s="36">
        <v>2.6499999999999901</v>
      </c>
      <c r="R936" s="50">
        <v>3.0984047130056291</v>
      </c>
      <c r="S936" s="50">
        <v>2.7015649861726798</v>
      </c>
      <c r="T936" s="50">
        <v>3.0984047130056291</v>
      </c>
      <c r="U936" s="50">
        <v>2.7015649861726798</v>
      </c>
      <c r="V936" s="50">
        <v>0.96</v>
      </c>
      <c r="W936" s="50">
        <v>0.96305398776725637</v>
      </c>
      <c r="X936" s="50">
        <v>1.0020013653415552</v>
      </c>
      <c r="Y936" s="50">
        <v>0.9697986577181209</v>
      </c>
      <c r="Z936" s="50">
        <v>1.02</v>
      </c>
      <c r="AA936" s="51">
        <v>0.99</v>
      </c>
      <c r="AB936" s="51">
        <v>1.01</v>
      </c>
      <c r="AC936" s="51">
        <v>1</v>
      </c>
      <c r="AD936" s="51">
        <v>1</v>
      </c>
      <c r="AE936" s="51">
        <v>1</v>
      </c>
      <c r="AF936" s="51">
        <v>1</v>
      </c>
      <c r="AG936" s="52">
        <v>1</v>
      </c>
      <c r="AH936" s="52">
        <v>1</v>
      </c>
      <c r="AI936" s="53">
        <v>839</v>
      </c>
      <c r="AJ936" s="53">
        <v>721</v>
      </c>
      <c r="AK936" s="51">
        <v>3.2003240940553921</v>
      </c>
      <c r="AL936" s="51">
        <v>3.1850361868979276</v>
      </c>
      <c r="AM936" s="51">
        <v>2.7</v>
      </c>
      <c r="AN936" s="51">
        <v>2.7002347479259017</v>
      </c>
      <c r="AO936" s="51">
        <v>2.8020146827626649</v>
      </c>
      <c r="AP936" s="51">
        <v>2.7950519232326849</v>
      </c>
      <c r="AQ936" s="51">
        <v>2.7540000000000004</v>
      </c>
      <c r="AR936" s="67">
        <v>-0.02</v>
      </c>
      <c r="AS936" s="96"/>
      <c r="AT936" s="54">
        <v>3.0889336223262198</v>
      </c>
      <c r="AU936" s="54">
        <v>2.7002695423355703</v>
      </c>
      <c r="AV936" s="55">
        <v>3.1089336223262198</v>
      </c>
      <c r="AW936" s="55">
        <v>2.6749495336915294</v>
      </c>
      <c r="AX936" s="56">
        <v>3.8933622326229766E-2</v>
      </c>
      <c r="AY936" s="56">
        <v>5.026954233558012E-2</v>
      </c>
      <c r="AZ936" s="56">
        <v>8.9203164661809886E-2</v>
      </c>
      <c r="BA936" s="56">
        <v>-1.1335920009350353E-2</v>
      </c>
      <c r="BB936" s="61">
        <v>-130</v>
      </c>
      <c r="BC936" s="57">
        <v>-112</v>
      </c>
      <c r="BD936" s="57">
        <v>114</v>
      </c>
      <c r="BE936" s="57">
        <v>141</v>
      </c>
      <c r="BF936" s="95">
        <v>0.56461565488479293</v>
      </c>
      <c r="BG936" s="58">
        <v>0.52803107607703303</v>
      </c>
      <c r="BH936" s="58">
        <v>0.46777308093709291</v>
      </c>
      <c r="BI936" s="58">
        <v>0.41481215339380362</v>
      </c>
      <c r="BJ936" s="57">
        <v>-134</v>
      </c>
      <c r="BK936" s="57">
        <v>-111</v>
      </c>
      <c r="BL936" s="57">
        <v>114</v>
      </c>
      <c r="BM936" s="57">
        <v>142</v>
      </c>
      <c r="BN936" s="58">
        <v>0.57231348698221884</v>
      </c>
      <c r="BO936" s="58">
        <v>0.52705803425365183</v>
      </c>
      <c r="BP936" s="58">
        <v>0.46647064528311011</v>
      </c>
      <c r="BQ936" s="58">
        <v>0.41349527374827755</v>
      </c>
      <c r="BR936" s="36">
        <v>2.8</v>
      </c>
      <c r="BS936" s="36">
        <v>3.65</v>
      </c>
      <c r="BT936" s="36">
        <v>0.37074000000000001</v>
      </c>
      <c r="BU936" s="36">
        <v>0.36870000000000003</v>
      </c>
      <c r="BV936" s="36">
        <v>0.41541789665817802</v>
      </c>
      <c r="BW936" s="36">
        <v>0.48115999999999998</v>
      </c>
    </row>
    <row r="937" spans="1:75" s="36" customFormat="1" ht="16.75" customHeight="1" x14ac:dyDescent="0.2">
      <c r="A937" s="36" t="s">
        <v>1236</v>
      </c>
      <c r="B937" s="36">
        <v>2025020436</v>
      </c>
      <c r="C937" s="35">
        <v>45996</v>
      </c>
      <c r="D937" s="45" t="s">
        <v>9</v>
      </c>
      <c r="E937" s="36" t="s">
        <v>4</v>
      </c>
      <c r="F937" s="45">
        <v>1</v>
      </c>
      <c r="G937" s="45">
        <v>2</v>
      </c>
      <c r="H937" s="36" t="s">
        <v>45</v>
      </c>
      <c r="I937" s="36" t="s">
        <v>330</v>
      </c>
      <c r="J937" s="46" t="s">
        <v>173</v>
      </c>
      <c r="K937" s="47">
        <v>2.98</v>
      </c>
      <c r="L937" s="48">
        <v>0.15</v>
      </c>
      <c r="M937" s="49">
        <v>0.1</v>
      </c>
      <c r="N937" s="36">
        <v>2.6499999999999901</v>
      </c>
      <c r="O937" s="36">
        <v>3.0499999999999901</v>
      </c>
      <c r="P937" s="70">
        <v>2.6499999999999901</v>
      </c>
      <c r="Q937" s="36">
        <v>3.0499999999999901</v>
      </c>
      <c r="R937" s="50">
        <v>2.7485228814218861</v>
      </c>
      <c r="S937" s="50">
        <v>2.9492727624565247</v>
      </c>
      <c r="T937" s="50">
        <v>2.7485228814218861</v>
      </c>
      <c r="U937" s="50">
        <v>2.9492727624565247</v>
      </c>
      <c r="V937" s="50">
        <v>1.0349999999999999</v>
      </c>
      <c r="W937" s="50">
        <v>1.0329456510400874</v>
      </c>
      <c r="X937" s="50">
        <v>0.90604026845637586</v>
      </c>
      <c r="Y937" s="50">
        <v>1.0739342597501316</v>
      </c>
      <c r="Z937" s="50">
        <v>1.01</v>
      </c>
      <c r="AA937" s="51">
        <v>0.96</v>
      </c>
      <c r="AB937" s="51">
        <v>1.01</v>
      </c>
      <c r="AC937" s="51">
        <v>1</v>
      </c>
      <c r="AD937" s="51">
        <v>1</v>
      </c>
      <c r="AE937" s="51">
        <v>1</v>
      </c>
      <c r="AF937" s="51">
        <v>1</v>
      </c>
      <c r="AG937" s="52">
        <v>1</v>
      </c>
      <c r="AH937" s="52">
        <v>1</v>
      </c>
      <c r="AI937" s="53">
        <v>843</v>
      </c>
      <c r="AJ937" s="53">
        <v>801</v>
      </c>
      <c r="AK937" s="51">
        <v>2.89</v>
      </c>
      <c r="AL937" s="51">
        <v>2.8687784322132832</v>
      </c>
      <c r="AM937" s="51">
        <v>2.9859640687178342</v>
      </c>
      <c r="AN937" s="51">
        <v>2.9804603727786376</v>
      </c>
      <c r="AO937" s="51">
        <v>2.9452497031591673</v>
      </c>
      <c r="AP937" s="51">
        <v>2.9502770711974557</v>
      </c>
      <c r="AQ937" s="51">
        <v>3.0158237094050127</v>
      </c>
      <c r="AR937" s="67">
        <v>0.02</v>
      </c>
      <c r="AS937" s="96"/>
      <c r="AT937" s="54">
        <v>2.7002695423355703</v>
      </c>
      <c r="AU937" s="54">
        <v>3.0889336223262198</v>
      </c>
      <c r="AV937" s="55">
        <v>2.6749495336915294</v>
      </c>
      <c r="AW937" s="55">
        <v>3.1089336223262198</v>
      </c>
      <c r="AX937" s="56">
        <v>5.026954233558012E-2</v>
      </c>
      <c r="AY937" s="56">
        <v>3.8933622326229766E-2</v>
      </c>
      <c r="AZ937" s="56">
        <v>8.9203164661809886E-2</v>
      </c>
      <c r="BA937" s="56">
        <v>1.1335920009350353E-2</v>
      </c>
      <c r="BB937" s="61">
        <v>130</v>
      </c>
      <c r="BC937" s="57">
        <v>112</v>
      </c>
      <c r="BD937" s="57">
        <v>-114</v>
      </c>
      <c r="BE937" s="57">
        <v>-141</v>
      </c>
      <c r="BF937" s="95">
        <v>0.43538434511520707</v>
      </c>
      <c r="BG937" s="58">
        <v>0.47196892392296702</v>
      </c>
      <c r="BH937" s="58">
        <v>0.53222691906290709</v>
      </c>
      <c r="BI937" s="58">
        <v>0.58518784660619638</v>
      </c>
      <c r="BJ937" s="57">
        <v>134</v>
      </c>
      <c r="BK937" s="57">
        <v>111</v>
      </c>
      <c r="BL937" s="57">
        <v>-114</v>
      </c>
      <c r="BM937" s="57">
        <v>-142</v>
      </c>
      <c r="BN937" s="58">
        <v>0.42768651301778116</v>
      </c>
      <c r="BO937" s="58">
        <v>0.47294196574634817</v>
      </c>
      <c r="BP937" s="58">
        <v>0.53352935471688989</v>
      </c>
      <c r="BQ937" s="58">
        <v>0.58650472625172245</v>
      </c>
      <c r="BR937" s="36">
        <v>2.8</v>
      </c>
      <c r="BS937" s="36">
        <v>3.7</v>
      </c>
      <c r="BT937" s="36">
        <v>0.36484</v>
      </c>
      <c r="BU937" s="36">
        <v>0.36292000000000002</v>
      </c>
      <c r="BV937" s="36">
        <v>0.408730516262726</v>
      </c>
      <c r="BW937" s="36">
        <v>0.47499999999999998</v>
      </c>
    </row>
    <row r="938" spans="1:75" s="36" customFormat="1" ht="16.75" customHeight="1" x14ac:dyDescent="0.2">
      <c r="A938" s="36" t="s">
        <v>1237</v>
      </c>
      <c r="B938" s="36">
        <v>2025020438</v>
      </c>
      <c r="C938" s="35">
        <v>45996</v>
      </c>
      <c r="D938" s="45" t="s">
        <v>6</v>
      </c>
      <c r="E938" s="36" t="s">
        <v>40</v>
      </c>
      <c r="F938" s="45">
        <v>1</v>
      </c>
      <c r="G938" s="45">
        <v>1</v>
      </c>
      <c r="H938" s="36" t="s">
        <v>46</v>
      </c>
      <c r="I938" s="36" t="s">
        <v>368</v>
      </c>
      <c r="J938" s="46" t="s">
        <v>183</v>
      </c>
      <c r="K938" s="47">
        <v>2.98</v>
      </c>
      <c r="L938" s="48">
        <v>0.15</v>
      </c>
      <c r="M938" s="49">
        <v>0.1</v>
      </c>
      <c r="N938" s="36">
        <v>2.2999999999999901</v>
      </c>
      <c r="O938" s="36">
        <v>3.69999999999999</v>
      </c>
      <c r="P938" s="70">
        <v>2.2999999999999901</v>
      </c>
      <c r="Q938" s="36">
        <v>3.69999999999999</v>
      </c>
      <c r="R938" s="50">
        <v>2.4895094127098814</v>
      </c>
      <c r="S938" s="50">
        <v>3.5119999269788886</v>
      </c>
      <c r="T938" s="50">
        <v>2.4895094127098814</v>
      </c>
      <c r="U938" s="50">
        <v>3.5119999269788886</v>
      </c>
      <c r="V938" s="50">
        <v>0.95</v>
      </c>
      <c r="W938" s="50">
        <v>0.95302926576458757</v>
      </c>
      <c r="X938" s="50">
        <v>0.9697986577181209</v>
      </c>
      <c r="Y938" s="50">
        <v>1.0402684563758389</v>
      </c>
      <c r="Z938" s="50">
        <v>0.98499999999999999</v>
      </c>
      <c r="AA938" s="51">
        <v>0.99</v>
      </c>
      <c r="AB938" s="51">
        <v>1</v>
      </c>
      <c r="AC938" s="51">
        <v>1</v>
      </c>
      <c r="AD938" s="51">
        <v>1</v>
      </c>
      <c r="AE938" s="51">
        <v>1</v>
      </c>
      <c r="AF938" s="51">
        <v>1</v>
      </c>
      <c r="AG938" s="52">
        <v>1</v>
      </c>
      <c r="AH938" s="52">
        <v>1</v>
      </c>
      <c r="AI938" s="53">
        <v>851</v>
      </c>
      <c r="AJ938" s="53">
        <v>809</v>
      </c>
      <c r="AK938" s="51">
        <v>2.5958051501050612</v>
      </c>
      <c r="AL938" s="51">
        <v>2.5798607894957839</v>
      </c>
      <c r="AM938" s="51">
        <v>3.4923426892088765</v>
      </c>
      <c r="AN938" s="51">
        <v>3.4952912748743783</v>
      </c>
      <c r="AO938" s="51">
        <v>3.5153682845373559</v>
      </c>
      <c r="AP938" s="51">
        <v>3.5069610310678834</v>
      </c>
      <c r="AQ938" s="51">
        <v>3.4399575488707432</v>
      </c>
      <c r="AR938" s="67">
        <v>-0.05</v>
      </c>
      <c r="AS938" s="96"/>
      <c r="AT938" s="54">
        <v>2.3166755044072569</v>
      </c>
      <c r="AU938" s="54">
        <v>3.7252414104281355</v>
      </c>
      <c r="AV938" s="55">
        <v>2.3666755044072567</v>
      </c>
      <c r="AW938" s="55">
        <v>3.6792904950850485</v>
      </c>
      <c r="AX938" s="56">
        <v>1.6675504407266839E-2</v>
      </c>
      <c r="AY938" s="56">
        <v>2.5241410428145539E-2</v>
      </c>
      <c r="AZ938" s="56">
        <v>4.1916914835412378E-2</v>
      </c>
      <c r="BA938" s="56">
        <v>-8.5659060208786997E-3</v>
      </c>
      <c r="BB938" s="61">
        <v>247</v>
      </c>
      <c r="BC938" s="57">
        <v>-132</v>
      </c>
      <c r="BD938" s="57">
        <v>-104</v>
      </c>
      <c r="BE938" s="57">
        <v>123</v>
      </c>
      <c r="BF938" s="95">
        <v>0.28782593525105216</v>
      </c>
      <c r="BG938" s="58">
        <v>0.56829556475010889</v>
      </c>
      <c r="BH938" s="58">
        <v>0.5093453491841583</v>
      </c>
      <c r="BI938" s="58">
        <v>0.44815215328557578</v>
      </c>
      <c r="BJ938" s="57">
        <v>231</v>
      </c>
      <c r="BK938" s="57">
        <v>-131</v>
      </c>
      <c r="BL938" s="57">
        <v>-103</v>
      </c>
      <c r="BM938" s="57">
        <v>123</v>
      </c>
      <c r="BN938" s="58">
        <v>0.30179284328233613</v>
      </c>
      <c r="BO938" s="58">
        <v>0.56676958620193374</v>
      </c>
      <c r="BP938" s="58">
        <v>0.50836967545310141</v>
      </c>
      <c r="BQ938" s="58">
        <v>0.44799937864669492</v>
      </c>
      <c r="BR938" s="36">
        <v>2.8</v>
      </c>
      <c r="BS938" s="36">
        <v>3.75</v>
      </c>
      <c r="BT938" s="36">
        <v>0.35647000000000001</v>
      </c>
      <c r="BU938" s="36">
        <v>0.35688999999999999</v>
      </c>
      <c r="BV938" s="36">
        <v>0.40172219720846403</v>
      </c>
      <c r="BW938" s="36">
        <v>0.46849000000000002</v>
      </c>
    </row>
    <row r="939" spans="1:75" s="36" customFormat="1" ht="16.75" customHeight="1" x14ac:dyDescent="0.2">
      <c r="A939" s="36" t="s">
        <v>1238</v>
      </c>
      <c r="B939" s="36">
        <v>2025020438</v>
      </c>
      <c r="C939" s="35">
        <v>45996</v>
      </c>
      <c r="D939" s="45" t="s">
        <v>9</v>
      </c>
      <c r="E939" s="36" t="s">
        <v>34</v>
      </c>
      <c r="F939" s="45">
        <v>1</v>
      </c>
      <c r="G939" s="45">
        <v>1</v>
      </c>
      <c r="H939" s="36" t="s">
        <v>47</v>
      </c>
      <c r="I939" s="36" t="s">
        <v>362</v>
      </c>
      <c r="J939" s="46" t="s">
        <v>160</v>
      </c>
      <c r="K939" s="47">
        <v>2.98</v>
      </c>
      <c r="L939" s="48">
        <v>0.15</v>
      </c>
      <c r="M939" s="49">
        <v>0.1</v>
      </c>
      <c r="N939" s="36">
        <v>3.69999999999999</v>
      </c>
      <c r="O939" s="36">
        <v>2.2999999999999901</v>
      </c>
      <c r="P939" s="70">
        <v>3.69999999999999</v>
      </c>
      <c r="Q939" s="36">
        <v>2.2999999999999901</v>
      </c>
      <c r="R939" s="50">
        <v>3.0550998935842766</v>
      </c>
      <c r="S939" s="50">
        <v>2.8556468790585412</v>
      </c>
      <c r="T939" s="50">
        <v>3.0550998935842766</v>
      </c>
      <c r="U939" s="50">
        <v>2.8556468790585412</v>
      </c>
      <c r="V939" s="50">
        <v>1.048</v>
      </c>
      <c r="W939" s="50">
        <v>1.0491546019013618</v>
      </c>
      <c r="X939" s="50">
        <v>1.1719270769157304</v>
      </c>
      <c r="Y939" s="50">
        <v>0.87107555372653056</v>
      </c>
      <c r="Z939" s="50">
        <v>0.98</v>
      </c>
      <c r="AA939" s="51">
        <v>0.98</v>
      </c>
      <c r="AB939" s="51">
        <v>1.02</v>
      </c>
      <c r="AC939" s="51">
        <v>1</v>
      </c>
      <c r="AD939" s="51">
        <v>1</v>
      </c>
      <c r="AE939" s="51">
        <v>1</v>
      </c>
      <c r="AF939" s="51">
        <v>1</v>
      </c>
      <c r="AG939" s="52">
        <v>1</v>
      </c>
      <c r="AH939" s="52">
        <v>1</v>
      </c>
      <c r="AI939" s="53">
        <v>842</v>
      </c>
      <c r="AJ939" s="53">
        <v>800</v>
      </c>
      <c r="AK939" s="51">
        <v>3.1</v>
      </c>
      <c r="AL939" s="51">
        <v>3.0932649840376412</v>
      </c>
      <c r="AM939" s="51">
        <v>2.89</v>
      </c>
      <c r="AN939" s="51">
        <v>2.8848470318587811</v>
      </c>
      <c r="AO939" s="51">
        <v>2.901068244362476</v>
      </c>
      <c r="AP939" s="51">
        <v>2.8856880989297102</v>
      </c>
      <c r="AQ939" s="51">
        <v>2.8322000000000003</v>
      </c>
      <c r="AR939" s="67">
        <v>0.05</v>
      </c>
      <c r="AS939" s="96"/>
      <c r="AT939" s="54">
        <v>3.7252414104281355</v>
      </c>
      <c r="AU939" s="54">
        <v>2.3166755044072569</v>
      </c>
      <c r="AV939" s="55">
        <v>3.6792904950850485</v>
      </c>
      <c r="AW939" s="55">
        <v>2.3666755044072567</v>
      </c>
      <c r="AX939" s="56">
        <v>2.5241410428145539E-2</v>
      </c>
      <c r="AY939" s="56">
        <v>1.6675504407266839E-2</v>
      </c>
      <c r="AZ939" s="56">
        <v>4.1916914835412378E-2</v>
      </c>
      <c r="BA939" s="56">
        <v>8.5659060208786997E-3</v>
      </c>
      <c r="BB939" s="61">
        <v>-247</v>
      </c>
      <c r="BC939" s="57">
        <v>132</v>
      </c>
      <c r="BD939" s="57">
        <v>104</v>
      </c>
      <c r="BE939" s="57">
        <v>-123</v>
      </c>
      <c r="BF939" s="95">
        <v>0.71217406474894784</v>
      </c>
      <c r="BG939" s="58">
        <v>0.43170443524989111</v>
      </c>
      <c r="BH939" s="58">
        <v>0.4906546508158417</v>
      </c>
      <c r="BI939" s="58">
        <v>0.55184784671442422</v>
      </c>
      <c r="BJ939" s="57">
        <v>-231</v>
      </c>
      <c r="BK939" s="57">
        <v>131</v>
      </c>
      <c r="BL939" s="57">
        <v>103</v>
      </c>
      <c r="BM939" s="57">
        <v>-123</v>
      </c>
      <c r="BN939" s="58">
        <v>0.69820715671766387</v>
      </c>
      <c r="BO939" s="58">
        <v>0.43323041379806626</v>
      </c>
      <c r="BP939" s="58">
        <v>0.49163032454689859</v>
      </c>
      <c r="BQ939" s="58">
        <v>0.55200062135330508</v>
      </c>
      <c r="BR939" s="36">
        <v>2.8</v>
      </c>
      <c r="BS939" s="36">
        <v>3.8</v>
      </c>
      <c r="BT939" s="36">
        <v>0.35064000000000001</v>
      </c>
      <c r="BU939" s="36">
        <v>0.34916999999999998</v>
      </c>
      <c r="BV939" s="36">
        <v>0.39356402164111798</v>
      </c>
      <c r="BW939" s="36">
        <v>0.46196999999999999</v>
      </c>
    </row>
    <row r="940" spans="1:75" s="36" customFormat="1" ht="16.75" customHeight="1" x14ac:dyDescent="0.2">
      <c r="A940" s="36" t="s">
        <v>1239</v>
      </c>
      <c r="B940" s="36">
        <v>2025020439</v>
      </c>
      <c r="C940" s="35">
        <v>45996</v>
      </c>
      <c r="D940" s="45" t="s">
        <v>6</v>
      </c>
      <c r="E940" s="36" t="s">
        <v>15</v>
      </c>
      <c r="F940" s="45">
        <v>1</v>
      </c>
      <c r="G940" s="45">
        <v>2</v>
      </c>
      <c r="H940" s="36" t="s">
        <v>36</v>
      </c>
      <c r="I940" s="36" t="s">
        <v>358</v>
      </c>
      <c r="J940" s="46" t="s">
        <v>191</v>
      </c>
      <c r="K940" s="47">
        <v>2.98</v>
      </c>
      <c r="L940" s="48">
        <v>0.15</v>
      </c>
      <c r="M940" s="49">
        <v>0.1</v>
      </c>
      <c r="N940" s="36">
        <v>3.19999999999999</v>
      </c>
      <c r="O940" s="36">
        <v>2.8499999999999899</v>
      </c>
      <c r="P940" s="70">
        <v>3.19999999999999</v>
      </c>
      <c r="Q940" s="36">
        <v>2.8499999999999899</v>
      </c>
      <c r="R940" s="50">
        <v>2.941714509796427</v>
      </c>
      <c r="S940" s="50">
        <v>3.0035775151809427</v>
      </c>
      <c r="T940" s="50">
        <v>2.941714509796427</v>
      </c>
      <c r="U940" s="50">
        <v>3.0035775151809427</v>
      </c>
      <c r="V940" s="50">
        <v>0.97</v>
      </c>
      <c r="W940" s="50">
        <v>0.95751047349149665</v>
      </c>
      <c r="X940" s="50">
        <v>1.0920620721695624</v>
      </c>
      <c r="Y940" s="50">
        <v>0.95010811493719849</v>
      </c>
      <c r="Z940" s="50">
        <v>0.98</v>
      </c>
      <c r="AA940" s="51">
        <v>1</v>
      </c>
      <c r="AB940" s="51">
        <v>1</v>
      </c>
      <c r="AC940" s="51">
        <v>1</v>
      </c>
      <c r="AD940" s="51">
        <v>1</v>
      </c>
      <c r="AE940" s="51">
        <v>1</v>
      </c>
      <c r="AF940" s="51">
        <v>1</v>
      </c>
      <c r="AG940" s="52">
        <v>1</v>
      </c>
      <c r="AH940" s="52">
        <v>1</v>
      </c>
      <c r="AI940" s="53">
        <v>848</v>
      </c>
      <c r="AJ940" s="53">
        <v>806</v>
      </c>
      <c r="AK940" s="51">
        <v>2.9533420362179577</v>
      </c>
      <c r="AL940" s="51">
        <v>2.9515979072547283</v>
      </c>
      <c r="AM940" s="51">
        <v>2.9331124595628464</v>
      </c>
      <c r="AN940" s="51">
        <v>2.9436822179055606</v>
      </c>
      <c r="AO940" s="51">
        <v>2.8780698989249731</v>
      </c>
      <c r="AP940" s="51">
        <v>2.8878853088178258</v>
      </c>
      <c r="AQ940" s="51">
        <v>2.8744502103715894</v>
      </c>
      <c r="AR940" s="67">
        <v>0.06</v>
      </c>
      <c r="AS940" s="96"/>
      <c r="AT940" s="54">
        <v>3.3145534154997112</v>
      </c>
      <c r="AU940" s="54">
        <v>2.7368564980046375</v>
      </c>
      <c r="AV940" s="55">
        <v>3.2545534154997111</v>
      </c>
      <c r="AW940" s="55">
        <v>2.7831379305189983</v>
      </c>
      <c r="AX940" s="56">
        <v>0.1145534154997212</v>
      </c>
      <c r="AY940" s="56">
        <v>-0.11314350199535239</v>
      </c>
      <c r="AZ940" s="56">
        <v>1.4099135043688094E-3</v>
      </c>
      <c r="BA940" s="56">
        <v>0.22769691749507359</v>
      </c>
      <c r="BB940" s="61">
        <v>-146</v>
      </c>
      <c r="BC940" s="57">
        <v>-131</v>
      </c>
      <c r="BD940" s="57">
        <v>-105</v>
      </c>
      <c r="BE940" s="57">
        <v>120</v>
      </c>
      <c r="BF940" s="95">
        <v>0.5930106354579231</v>
      </c>
      <c r="BG940" s="58">
        <v>0.56788880072189007</v>
      </c>
      <c r="BH940" s="58">
        <v>0.51235094788432711</v>
      </c>
      <c r="BI940" s="58">
        <v>0.45399406354285299</v>
      </c>
      <c r="BJ940" s="57">
        <v>-136</v>
      </c>
      <c r="BK940" s="57">
        <v>-130</v>
      </c>
      <c r="BL940" s="57">
        <v>-104</v>
      </c>
      <c r="BM940" s="57">
        <v>121</v>
      </c>
      <c r="BN940" s="58">
        <v>0.57661072345807063</v>
      </c>
      <c r="BO940" s="58">
        <v>0.56595529473900719</v>
      </c>
      <c r="BP940" s="58">
        <v>0.51090602746791747</v>
      </c>
      <c r="BQ940" s="58">
        <v>0.45340479807555423</v>
      </c>
      <c r="BR940" s="36">
        <v>2.8</v>
      </c>
      <c r="BS940" s="36">
        <v>3.85</v>
      </c>
      <c r="BT940" s="36">
        <v>0.34239999999999998</v>
      </c>
      <c r="BU940" s="36">
        <v>0.34029999999999999</v>
      </c>
      <c r="BV940" s="36">
        <v>0.38351008080421001</v>
      </c>
      <c r="BW940" s="36">
        <v>0.45296999999999998</v>
      </c>
    </row>
    <row r="941" spans="1:75" s="36" customFormat="1" ht="16.75" customHeight="1" x14ac:dyDescent="0.2">
      <c r="A941" s="36" t="s">
        <v>1240</v>
      </c>
      <c r="B941" s="36">
        <v>2025020439</v>
      </c>
      <c r="C941" s="35">
        <v>45996</v>
      </c>
      <c r="D941" s="45" t="s">
        <v>9</v>
      </c>
      <c r="E941" s="36" t="s">
        <v>23</v>
      </c>
      <c r="F941" s="45">
        <v>2</v>
      </c>
      <c r="G941" s="45">
        <v>1</v>
      </c>
      <c r="H941" s="36" t="s">
        <v>38</v>
      </c>
      <c r="I941" s="36" t="s">
        <v>421</v>
      </c>
      <c r="J941" s="46" t="s">
        <v>194</v>
      </c>
      <c r="K941" s="47">
        <v>2.98</v>
      </c>
      <c r="L941" s="48">
        <v>0.15</v>
      </c>
      <c r="M941" s="49">
        <v>0.1</v>
      </c>
      <c r="N941" s="36">
        <v>2.8499999999999899</v>
      </c>
      <c r="O941" s="36">
        <v>3.19999999999999</v>
      </c>
      <c r="P941" s="70">
        <v>2.8499999999999899</v>
      </c>
      <c r="Q941" s="36">
        <v>3.19999999999999</v>
      </c>
      <c r="R941" s="50">
        <v>2.8413549932409237</v>
      </c>
      <c r="S941" s="50">
        <v>3.2739477015487206</v>
      </c>
      <c r="T941" s="50">
        <v>2.8413549932409237</v>
      </c>
      <c r="U941" s="50">
        <v>3.2739477015487206</v>
      </c>
      <c r="V941" s="50">
        <v>1.0449999999999999</v>
      </c>
      <c r="W941" s="50">
        <v>1.0398742800952707</v>
      </c>
      <c r="X941" s="50">
        <v>0.98426592602780083</v>
      </c>
      <c r="Y941" s="50">
        <v>0.9910543745697844</v>
      </c>
      <c r="Z941" s="50">
        <v>1.03</v>
      </c>
      <c r="AA941" s="51">
        <v>0.98</v>
      </c>
      <c r="AB941" s="51">
        <v>1.01</v>
      </c>
      <c r="AC941" s="51">
        <v>1</v>
      </c>
      <c r="AD941" s="51">
        <v>1</v>
      </c>
      <c r="AE941" s="51">
        <v>1</v>
      </c>
      <c r="AF941" s="51">
        <v>1</v>
      </c>
      <c r="AG941" s="52">
        <v>1</v>
      </c>
      <c r="AH941" s="52">
        <v>1</v>
      </c>
      <c r="AI941" s="53">
        <v>836</v>
      </c>
      <c r="AJ941" s="53">
        <v>794</v>
      </c>
      <c r="AK941" s="51">
        <v>2.8313221825128516</v>
      </c>
      <c r="AL941" s="51">
        <v>2.8328271041220625</v>
      </c>
      <c r="AM941" s="51">
        <v>3.2543449750652962</v>
      </c>
      <c r="AN941" s="51">
        <v>3.2572853840378095</v>
      </c>
      <c r="AO941" s="51">
        <v>3.3172423164139069</v>
      </c>
      <c r="AP941" s="51">
        <v>3.3254808888410978</v>
      </c>
      <c r="AQ941" s="51">
        <v>3.3519753243172552</v>
      </c>
      <c r="AR941" s="67">
        <v>-0.06</v>
      </c>
      <c r="AS941" s="96"/>
      <c r="AT941" s="54">
        <v>2.7368564980046375</v>
      </c>
      <c r="AU941" s="54">
        <v>3.3145534154997112</v>
      </c>
      <c r="AV941" s="55">
        <v>2.7831379305189983</v>
      </c>
      <c r="AW941" s="55">
        <v>3.2545534154997111</v>
      </c>
      <c r="AX941" s="56">
        <v>-0.11314350199535239</v>
      </c>
      <c r="AY941" s="56">
        <v>0.1145534154997212</v>
      </c>
      <c r="AZ941" s="56">
        <v>1.4099135043688094E-3</v>
      </c>
      <c r="BA941" s="56">
        <v>-0.22769691749507359</v>
      </c>
      <c r="BB941" s="61">
        <v>146</v>
      </c>
      <c r="BC941" s="57">
        <v>131</v>
      </c>
      <c r="BD941" s="57">
        <v>105</v>
      </c>
      <c r="BE941" s="57">
        <v>-120</v>
      </c>
      <c r="BF941" s="95">
        <v>0.4069893645420769</v>
      </c>
      <c r="BG941" s="58">
        <v>0.43211119927810987</v>
      </c>
      <c r="BH941" s="58">
        <v>0.48764905211567294</v>
      </c>
      <c r="BI941" s="58">
        <v>0.54600593645714701</v>
      </c>
      <c r="BJ941" s="57">
        <v>136</v>
      </c>
      <c r="BK941" s="57">
        <v>130</v>
      </c>
      <c r="BL941" s="57">
        <v>104</v>
      </c>
      <c r="BM941" s="57">
        <v>-121</v>
      </c>
      <c r="BN941" s="58">
        <v>0.42338927654192937</v>
      </c>
      <c r="BO941" s="58">
        <v>0.43404470526099287</v>
      </c>
      <c r="BP941" s="58">
        <v>0.48909397253208253</v>
      </c>
      <c r="BQ941" s="58">
        <v>0.54659520192444577</v>
      </c>
      <c r="BR941" s="36">
        <v>2.8</v>
      </c>
      <c r="BS941" s="36">
        <v>3.9</v>
      </c>
      <c r="BT941" s="36">
        <v>0.33534000000000003</v>
      </c>
      <c r="BU941" s="36">
        <v>0.33550000000000002</v>
      </c>
      <c r="BV941" s="36">
        <v>0.37850156251762701</v>
      </c>
      <c r="BW941" s="36">
        <v>0.44911000000000001</v>
      </c>
    </row>
    <row r="942" spans="1:75" s="36" customFormat="1" ht="16.75" customHeight="1" x14ac:dyDescent="0.2">
      <c r="A942" s="36" t="s">
        <v>1241</v>
      </c>
      <c r="B942" s="36">
        <v>2025020440</v>
      </c>
      <c r="C942" s="35">
        <v>45996</v>
      </c>
      <c r="D942" s="45" t="s">
        <v>6</v>
      </c>
      <c r="E942" s="36" t="s">
        <v>49</v>
      </c>
      <c r="F942" s="45">
        <v>1</v>
      </c>
      <c r="G942" s="45">
        <v>1</v>
      </c>
      <c r="H942" s="36" t="s">
        <v>46</v>
      </c>
      <c r="I942" s="36" t="s">
        <v>350</v>
      </c>
      <c r="J942" s="46" t="s">
        <v>197</v>
      </c>
      <c r="K942" s="47">
        <v>2.98</v>
      </c>
      <c r="L942" s="48">
        <v>0.15</v>
      </c>
      <c r="M942" s="49">
        <v>0.1</v>
      </c>
      <c r="N942" s="36">
        <v>3.3499999999999899</v>
      </c>
      <c r="O942" s="36">
        <v>2.9999999999999898</v>
      </c>
      <c r="P942" s="70">
        <v>3.3499999999999899</v>
      </c>
      <c r="Q942" s="36">
        <v>2.9999999999999898</v>
      </c>
      <c r="R942" s="50">
        <v>3.0812649623856552</v>
      </c>
      <c r="S942" s="50">
        <v>2.7850445556156584</v>
      </c>
      <c r="T942" s="50">
        <v>3.0812649623856552</v>
      </c>
      <c r="U942" s="50">
        <v>2.7850445556156584</v>
      </c>
      <c r="V942" s="50">
        <v>0.95</v>
      </c>
      <c r="W942" s="50">
        <v>0.95302926576458757</v>
      </c>
      <c r="X942" s="50">
        <v>1.0864762199445583</v>
      </c>
      <c r="Y942" s="50">
        <v>1.0583319832177438</v>
      </c>
      <c r="Z942" s="50">
        <v>0.97499999999999998</v>
      </c>
      <c r="AA942" s="23">
        <v>0.97</v>
      </c>
      <c r="AB942" s="23">
        <v>1.02</v>
      </c>
      <c r="AC942" s="51">
        <v>1</v>
      </c>
      <c r="AD942" s="51">
        <v>1</v>
      </c>
      <c r="AE942" s="51">
        <v>1</v>
      </c>
      <c r="AF942" s="51">
        <v>1</v>
      </c>
      <c r="AG942" s="52">
        <v>1</v>
      </c>
      <c r="AH942" s="52">
        <v>1</v>
      </c>
      <c r="AI942" s="53">
        <v>850</v>
      </c>
      <c r="AJ942" s="53">
        <v>798</v>
      </c>
      <c r="AK942" s="51">
        <v>3.0205894352010603</v>
      </c>
      <c r="AL942" s="51">
        <v>3.0296907642787492</v>
      </c>
      <c r="AM942" s="51">
        <v>2.9075507717004703</v>
      </c>
      <c r="AN942" s="51">
        <v>2.8891748392877483</v>
      </c>
      <c r="AO942" s="51">
        <v>2.8511793364625353</v>
      </c>
      <c r="AP942" s="51">
        <v>2.8308152022519448</v>
      </c>
      <c r="AQ942" s="51">
        <v>2.8348620024079585</v>
      </c>
      <c r="AR942" s="67">
        <v>0.05</v>
      </c>
      <c r="AS942" s="96"/>
      <c r="AT942" s="54">
        <v>3.3072261246073977</v>
      </c>
      <c r="AU942" s="54">
        <v>3.0785147515087545</v>
      </c>
      <c r="AV942" s="55">
        <v>3.2572261246073979</v>
      </c>
      <c r="AW942" s="55">
        <v>3.1319614968146032</v>
      </c>
      <c r="AX942" s="56">
        <v>-4.2773875392592142E-2</v>
      </c>
      <c r="AY942" s="56">
        <v>7.8514751508764746E-2</v>
      </c>
      <c r="AZ942" s="56">
        <v>3.5740876116172604E-2</v>
      </c>
      <c r="BA942" s="56">
        <v>-0.12128862690135689</v>
      </c>
      <c r="BB942" s="61">
        <v>-118</v>
      </c>
      <c r="BC942" s="57">
        <v>-164</v>
      </c>
      <c r="BD942" s="57">
        <v>-135</v>
      </c>
      <c r="BE942" s="57">
        <v>-104</v>
      </c>
      <c r="BF942" s="95">
        <v>0.5407402161161371</v>
      </c>
      <c r="BG942" s="58">
        <v>0.62153542033864895</v>
      </c>
      <c r="BH942" s="58">
        <v>0.5739691337087236</v>
      </c>
      <c r="BI942" s="58">
        <v>0.50989352160569101</v>
      </c>
      <c r="BJ942" s="57">
        <v>-110</v>
      </c>
      <c r="BK942" s="57">
        <v>-164</v>
      </c>
      <c r="BL942" s="57">
        <v>-135</v>
      </c>
      <c r="BM942" s="57">
        <v>-104</v>
      </c>
      <c r="BN942" s="58">
        <v>0.52335472216488221</v>
      </c>
      <c r="BO942" s="58">
        <v>0.62156518242014069</v>
      </c>
      <c r="BP942" s="58">
        <v>0.57436798018948809</v>
      </c>
      <c r="BQ942" s="58">
        <v>0.51067064658863415</v>
      </c>
      <c r="BR942" s="36">
        <v>2.8</v>
      </c>
      <c r="BS942" s="36">
        <v>3.95</v>
      </c>
      <c r="BT942" s="36">
        <v>0.32938000000000001</v>
      </c>
      <c r="BU942" s="36">
        <v>0.32837</v>
      </c>
      <c r="BV942" s="36">
        <v>0.36918320310304098</v>
      </c>
      <c r="BW942" s="36">
        <v>0.43891999999999998</v>
      </c>
    </row>
    <row r="943" spans="1:75" s="36" customFormat="1" ht="16.75" customHeight="1" x14ac:dyDescent="0.2">
      <c r="A943" s="36" t="s">
        <v>1242</v>
      </c>
      <c r="B943" s="36">
        <v>2025020440</v>
      </c>
      <c r="C943" s="35">
        <v>45996</v>
      </c>
      <c r="D943" s="45" t="s">
        <v>9</v>
      </c>
      <c r="E943" s="36" t="s">
        <v>48</v>
      </c>
      <c r="F943" s="45">
        <v>1</v>
      </c>
      <c r="G943" s="45">
        <v>1</v>
      </c>
      <c r="H943" s="36" t="s">
        <v>47</v>
      </c>
      <c r="I943" s="36" t="s">
        <v>1177</v>
      </c>
      <c r="J943" s="46" t="s">
        <v>1165</v>
      </c>
      <c r="K943" s="47">
        <v>2.98</v>
      </c>
      <c r="L943" s="48">
        <v>0.15</v>
      </c>
      <c r="M943" s="49">
        <v>0.1</v>
      </c>
      <c r="N943" s="36">
        <v>2.9999999999999898</v>
      </c>
      <c r="O943" s="36">
        <v>3.3499999999999899</v>
      </c>
      <c r="P943" s="70">
        <v>2.9999999999999898</v>
      </c>
      <c r="Q943" s="36">
        <v>3.3499999999999899</v>
      </c>
      <c r="R943" s="50">
        <v>3.0058417065125358</v>
      </c>
      <c r="S943" s="50">
        <v>3.3193324756276064</v>
      </c>
      <c r="T943" s="50">
        <v>3.0058417065125358</v>
      </c>
      <c r="U943" s="50">
        <v>3.3193324756276064</v>
      </c>
      <c r="V943" s="50">
        <v>1.048</v>
      </c>
      <c r="W943" s="50">
        <v>1.0491546019013618</v>
      </c>
      <c r="X943" s="50">
        <v>0.97568817842297662</v>
      </c>
      <c r="Y943" s="50">
        <v>1.013620615839282</v>
      </c>
      <c r="Z943" s="50">
        <v>1.05</v>
      </c>
      <c r="AA943" s="23">
        <v>0.98499999999999999</v>
      </c>
      <c r="AB943" s="23">
        <v>1.01</v>
      </c>
      <c r="AC943" s="51">
        <v>1</v>
      </c>
      <c r="AD943" s="51">
        <v>1</v>
      </c>
      <c r="AE943" s="51">
        <v>1</v>
      </c>
      <c r="AF943" s="51">
        <v>1</v>
      </c>
      <c r="AG943" s="52">
        <v>1</v>
      </c>
      <c r="AH943" s="52">
        <v>1</v>
      </c>
      <c r="AI943" s="53">
        <v>849</v>
      </c>
      <c r="AJ943" s="53">
        <v>807</v>
      </c>
      <c r="AK943" s="51">
        <v>3.1538293099888763</v>
      </c>
      <c r="AL943" s="51">
        <v>3.131631169467425</v>
      </c>
      <c r="AM943" s="51">
        <v>3.2376991354347839</v>
      </c>
      <c r="AN943" s="51">
        <v>3.2499441364637072</v>
      </c>
      <c r="AO943" s="51">
        <v>3.402289985614388</v>
      </c>
      <c r="AP943" s="51">
        <v>3.4147413526835777</v>
      </c>
      <c r="AQ943" s="51">
        <v>3.3995840922065232</v>
      </c>
      <c r="AR943" s="67">
        <v>-0.05</v>
      </c>
      <c r="AS943" s="96"/>
      <c r="AT943" s="54">
        <v>3.0785147515087545</v>
      </c>
      <c r="AU943" s="54">
        <v>3.3072261246073977</v>
      </c>
      <c r="AV943" s="55">
        <v>3.1319614968146032</v>
      </c>
      <c r="AW943" s="55">
        <v>3.2572261246073979</v>
      </c>
      <c r="AX943" s="56">
        <v>7.8514751508764746E-2</v>
      </c>
      <c r="AY943" s="56">
        <v>-4.2773875392592142E-2</v>
      </c>
      <c r="AZ943" s="56">
        <v>3.5740876116172604E-2</v>
      </c>
      <c r="BA943" s="56">
        <v>0.12128862690135689</v>
      </c>
      <c r="BB943" s="61">
        <v>118</v>
      </c>
      <c r="BC943" s="57">
        <v>164</v>
      </c>
      <c r="BD943" s="57">
        <v>135</v>
      </c>
      <c r="BE943" s="57">
        <v>104</v>
      </c>
      <c r="BF943" s="95">
        <v>0.4592597838838629</v>
      </c>
      <c r="BG943" s="58">
        <v>0.37846457966135105</v>
      </c>
      <c r="BH943" s="58">
        <v>0.42603086629127634</v>
      </c>
      <c r="BI943" s="58">
        <v>0.49010647839430904</v>
      </c>
      <c r="BJ943" s="57">
        <v>110</v>
      </c>
      <c r="BK943" s="57">
        <v>164</v>
      </c>
      <c r="BL943" s="57">
        <v>135</v>
      </c>
      <c r="BM943" s="57">
        <v>104</v>
      </c>
      <c r="BN943" s="58">
        <v>0.47664527783511779</v>
      </c>
      <c r="BO943" s="58">
        <v>0.37843481757985936</v>
      </c>
      <c r="BP943" s="58">
        <v>0.42563201981051196</v>
      </c>
      <c r="BQ943" s="58">
        <v>0.4893293534113658</v>
      </c>
      <c r="BR943" s="36">
        <v>2.8</v>
      </c>
      <c r="BS943" s="36">
        <v>4</v>
      </c>
      <c r="BT943" s="36">
        <v>0.32596000000000003</v>
      </c>
      <c r="BU943" s="36">
        <v>0.32335000000000003</v>
      </c>
      <c r="BV943" s="36">
        <v>0.36362920729170101</v>
      </c>
      <c r="BW943" s="36">
        <v>0.43412000000000001</v>
      </c>
    </row>
    <row r="944" spans="1:75" s="36" customFormat="1" ht="16.75" customHeight="1" x14ac:dyDescent="0.2">
      <c r="A944" s="36" t="s">
        <v>1243</v>
      </c>
      <c r="B944" s="36">
        <v>2025020441</v>
      </c>
      <c r="C944" s="35">
        <v>45997</v>
      </c>
      <c r="D944" s="45" t="s">
        <v>6</v>
      </c>
      <c r="E944" s="36" t="s">
        <v>24</v>
      </c>
      <c r="F944" s="45">
        <v>1</v>
      </c>
      <c r="G944" s="45">
        <v>1</v>
      </c>
      <c r="H944" s="36" t="s">
        <v>46</v>
      </c>
      <c r="I944" s="36" t="s">
        <v>706</v>
      </c>
      <c r="J944" s="46" t="s">
        <v>157</v>
      </c>
      <c r="K944" s="47">
        <v>2.98</v>
      </c>
      <c r="L944" s="48">
        <v>0.15</v>
      </c>
      <c r="M944" s="49">
        <v>0.1</v>
      </c>
      <c r="N944" s="36">
        <v>3.2999999999999901</v>
      </c>
      <c r="O944" s="36">
        <v>2.6499999999999901</v>
      </c>
      <c r="P944" s="70">
        <v>3.2999999999999901</v>
      </c>
      <c r="Q944" s="36">
        <v>2.6499999999999901</v>
      </c>
      <c r="R944" s="50">
        <v>3.6559934019315299</v>
      </c>
      <c r="S944" s="50">
        <v>2.6029415727619498</v>
      </c>
      <c r="T944" s="50">
        <v>3.6559934019315299</v>
      </c>
      <c r="U944" s="50">
        <v>2.6029415727619498</v>
      </c>
      <c r="V944" s="50">
        <v>0.95</v>
      </c>
      <c r="W944" s="50">
        <v>0.95302926576458757</v>
      </c>
      <c r="X944" s="50">
        <v>0.96644295302013417</v>
      </c>
      <c r="Y944" s="50">
        <v>0.97525656730570709</v>
      </c>
      <c r="Z944" s="50">
        <v>1</v>
      </c>
      <c r="AA944" s="23">
        <v>0.98499999999999999</v>
      </c>
      <c r="AB944" s="23">
        <v>1</v>
      </c>
      <c r="AC944" s="51">
        <v>1</v>
      </c>
      <c r="AD944" s="51">
        <v>1</v>
      </c>
      <c r="AE944" s="51">
        <v>1</v>
      </c>
      <c r="AF944" s="51">
        <v>1</v>
      </c>
      <c r="AG944" s="52">
        <v>1</v>
      </c>
      <c r="AH944" s="52">
        <v>1</v>
      </c>
      <c r="AI944" s="53">
        <v>852</v>
      </c>
      <c r="AJ944" s="53">
        <v>810</v>
      </c>
      <c r="AK944" s="51">
        <v>3.5237072245563024</v>
      </c>
      <c r="AL944" s="51">
        <v>3.5435501511625862</v>
      </c>
      <c r="AM944" s="51">
        <v>2.68</v>
      </c>
      <c r="AN944" s="51">
        <v>2.6684412359142926</v>
      </c>
      <c r="AO944" s="51">
        <v>2.7455906565015264</v>
      </c>
      <c r="AP944" s="51">
        <v>2.7241932939405902</v>
      </c>
      <c r="AQ944" s="51">
        <v>2.68</v>
      </c>
      <c r="AR944" s="67">
        <v>0.05</v>
      </c>
      <c r="AS944" s="96"/>
      <c r="AT944" s="54">
        <v>3.204632710913768</v>
      </c>
      <c r="AU944" s="54">
        <v>2.6754488821715143</v>
      </c>
      <c r="AV944" s="55">
        <v>3.1546327109137682</v>
      </c>
      <c r="AW944" s="55">
        <v>2.7284515620011125</v>
      </c>
      <c r="AX944" s="56">
        <v>-9.5367289086222051E-2</v>
      </c>
      <c r="AY944" s="56">
        <v>2.544888217152419E-2</v>
      </c>
      <c r="AZ944" s="56">
        <v>-6.9918406914697862E-2</v>
      </c>
      <c r="BA944" s="56">
        <v>-0.12081617125774624</v>
      </c>
      <c r="BB944" s="61">
        <v>-142</v>
      </c>
      <c r="BC944" s="57">
        <v>-118</v>
      </c>
      <c r="BD944" s="57">
        <v>107</v>
      </c>
      <c r="BE944" s="57">
        <v>134</v>
      </c>
      <c r="BF944" s="95">
        <v>0.5873112386371464</v>
      </c>
      <c r="BG944" s="58">
        <v>0.5420193698998228</v>
      </c>
      <c r="BH944" s="58">
        <v>0.48236821568452259</v>
      </c>
      <c r="BI944" s="58">
        <v>0.42678026402288471</v>
      </c>
      <c r="BJ944" s="57">
        <v>-134</v>
      </c>
      <c r="BK944" s="57">
        <v>-119</v>
      </c>
      <c r="BL944" s="57">
        <v>106</v>
      </c>
      <c r="BM944" s="57">
        <v>133</v>
      </c>
      <c r="BN944" s="58">
        <v>0.57254301698740195</v>
      </c>
      <c r="BO944" s="58">
        <v>0.54353234195199973</v>
      </c>
      <c r="BP944" s="58">
        <v>0.48496830131601454</v>
      </c>
      <c r="BQ944" s="58">
        <v>0.42982928709862722</v>
      </c>
      <c r="BR944" s="36">
        <v>2.8</v>
      </c>
      <c r="BS944" s="36">
        <v>4.05</v>
      </c>
      <c r="BT944" s="36">
        <v>0.32003999999999999</v>
      </c>
      <c r="BU944" s="36">
        <v>0.31411</v>
      </c>
      <c r="BV944" s="36">
        <v>0.35313097245643599</v>
      </c>
      <c r="BW944" s="36">
        <v>0.42460999999999999</v>
      </c>
    </row>
    <row r="945" spans="1:75" s="36" customFormat="1" ht="16.75" customHeight="1" x14ac:dyDescent="0.2">
      <c r="A945" s="36" t="s">
        <v>1244</v>
      </c>
      <c r="B945" s="36">
        <v>2025020441</v>
      </c>
      <c r="C945" s="35">
        <v>45997</v>
      </c>
      <c r="D945" s="45" t="s">
        <v>9</v>
      </c>
      <c r="E945" s="36" t="s">
        <v>20</v>
      </c>
      <c r="F945" s="45">
        <v>1</v>
      </c>
      <c r="G945" s="45">
        <v>1</v>
      </c>
      <c r="H945" s="36" t="s">
        <v>47</v>
      </c>
      <c r="I945" s="36" t="s">
        <v>334</v>
      </c>
      <c r="J945" s="46" t="s">
        <v>177</v>
      </c>
      <c r="K945" s="47">
        <v>2.98</v>
      </c>
      <c r="L945" s="48">
        <v>0.15</v>
      </c>
      <c r="M945" s="49">
        <v>0.1</v>
      </c>
      <c r="N945" s="36">
        <v>2.6499999999999901</v>
      </c>
      <c r="O945" s="36">
        <v>3.2999999999999901</v>
      </c>
      <c r="P945" s="70">
        <v>2.6499999999999901</v>
      </c>
      <c r="Q945" s="36">
        <v>3.2999999999999901</v>
      </c>
      <c r="R945" s="50">
        <v>2.8085868238147413</v>
      </c>
      <c r="S945" s="50">
        <v>3.0031359538332603</v>
      </c>
      <c r="T945" s="50">
        <v>2.8085868238147413</v>
      </c>
      <c r="U945" s="50">
        <v>3.0031359538332603</v>
      </c>
      <c r="V945" s="50">
        <v>1.048</v>
      </c>
      <c r="W945" s="50">
        <v>1.0491546019013618</v>
      </c>
      <c r="X945" s="50">
        <v>0.89932885906040272</v>
      </c>
      <c r="Y945" s="50">
        <v>1.1824520887772827</v>
      </c>
      <c r="Z945" s="50">
        <v>0.98</v>
      </c>
      <c r="AA945" s="23">
        <v>0.99</v>
      </c>
      <c r="AB945" s="23">
        <v>1.02</v>
      </c>
      <c r="AC945" s="51">
        <v>1</v>
      </c>
      <c r="AD945" s="51">
        <v>1</v>
      </c>
      <c r="AE945" s="51">
        <v>1</v>
      </c>
      <c r="AF945" s="51">
        <v>1</v>
      </c>
      <c r="AG945" s="52">
        <v>1</v>
      </c>
      <c r="AH945" s="52">
        <v>1</v>
      </c>
      <c r="AI945" s="53">
        <v>858</v>
      </c>
      <c r="AJ945" s="53">
        <v>816</v>
      </c>
      <c r="AK945" s="51">
        <v>2.9062645705710071</v>
      </c>
      <c r="AL945" s="51">
        <v>2.8916129085575673</v>
      </c>
      <c r="AM945" s="51">
        <v>2.88</v>
      </c>
      <c r="AN945" s="51">
        <v>2.8984703930749891</v>
      </c>
      <c r="AO945" s="51">
        <v>2.8711289490184417</v>
      </c>
      <c r="AP945" s="51">
        <v>2.8819205918791648</v>
      </c>
      <c r="AQ945" s="51">
        <v>2.8224</v>
      </c>
      <c r="AR945" s="67">
        <v>-0.05</v>
      </c>
      <c r="AS945" s="96"/>
      <c r="AT945" s="54">
        <v>2.6754488821715143</v>
      </c>
      <c r="AU945" s="54">
        <v>3.204632710913768</v>
      </c>
      <c r="AV945" s="55">
        <v>2.7284515620011125</v>
      </c>
      <c r="AW945" s="55">
        <v>3.1546327109137682</v>
      </c>
      <c r="AX945" s="56">
        <v>2.544888217152419E-2</v>
      </c>
      <c r="AY945" s="56">
        <v>-9.5367289086222051E-2</v>
      </c>
      <c r="AZ945" s="56">
        <v>-6.9918406914697862E-2</v>
      </c>
      <c r="BA945" s="56">
        <v>0.12081617125774624</v>
      </c>
      <c r="BB945" s="61">
        <v>142</v>
      </c>
      <c r="BC945" s="57">
        <v>118</v>
      </c>
      <c r="BD945" s="57">
        <v>-107</v>
      </c>
      <c r="BE945" s="57">
        <v>-134</v>
      </c>
      <c r="BF945" s="95">
        <v>0.4126887613628536</v>
      </c>
      <c r="BG945" s="58">
        <v>0.4579806301001772</v>
      </c>
      <c r="BH945" s="58">
        <v>0.51763178431547741</v>
      </c>
      <c r="BI945" s="58">
        <v>0.57321973597711529</v>
      </c>
      <c r="BJ945" s="57">
        <v>134</v>
      </c>
      <c r="BK945" s="57">
        <v>119</v>
      </c>
      <c r="BL945" s="57">
        <v>-106</v>
      </c>
      <c r="BM945" s="57">
        <v>-133</v>
      </c>
      <c r="BN945" s="58">
        <v>0.42745698301259805</v>
      </c>
      <c r="BO945" s="58">
        <v>0.45646765804800032</v>
      </c>
      <c r="BP945" s="58">
        <v>0.51503169868398546</v>
      </c>
      <c r="BQ945" s="58">
        <v>0.57017071290137278</v>
      </c>
      <c r="BR945" s="36">
        <v>2.8</v>
      </c>
      <c r="BS945" s="36">
        <v>4.0999999999999996</v>
      </c>
      <c r="BT945" s="36">
        <v>0.31322</v>
      </c>
      <c r="BU945" s="36">
        <v>0.30835000000000001</v>
      </c>
      <c r="BV945" s="36">
        <v>0.346375053357597</v>
      </c>
      <c r="BW945" s="36">
        <v>0.41813</v>
      </c>
    </row>
    <row r="946" spans="1:75" s="36" customFormat="1" ht="16.75" customHeight="1" x14ac:dyDescent="0.2">
      <c r="A946" s="36" t="s">
        <v>1245</v>
      </c>
      <c r="B946" s="36">
        <v>2025020442</v>
      </c>
      <c r="C946" s="35">
        <v>45997</v>
      </c>
      <c r="D946" s="45" t="s">
        <v>6</v>
      </c>
      <c r="E946" s="36" t="s">
        <v>32</v>
      </c>
      <c r="F946" s="45">
        <v>1</v>
      </c>
      <c r="G946" s="45">
        <v>1</v>
      </c>
      <c r="H946" s="36" t="s">
        <v>46</v>
      </c>
      <c r="I946" s="36" t="s">
        <v>354</v>
      </c>
      <c r="J946" s="46" t="s">
        <v>159</v>
      </c>
      <c r="K946" s="47">
        <v>2.98</v>
      </c>
      <c r="L946" s="48">
        <v>0.15</v>
      </c>
      <c r="M946" s="49">
        <v>0.1</v>
      </c>
      <c r="N946" s="36">
        <v>2.8499999999999899</v>
      </c>
      <c r="O946" s="36">
        <v>3.44999999999999</v>
      </c>
      <c r="P946" s="70">
        <v>2.8499999999999899</v>
      </c>
      <c r="Q946" s="36">
        <v>3.44999999999999</v>
      </c>
      <c r="R946" s="50">
        <v>3.1578684193510194</v>
      </c>
      <c r="S946" s="50">
        <v>3.3280036532143056</v>
      </c>
      <c r="T946" s="50">
        <v>3.1578684193510194</v>
      </c>
      <c r="U946" s="50">
        <v>3.3280036532143056</v>
      </c>
      <c r="V946" s="50">
        <v>0.95</v>
      </c>
      <c r="W946" s="50">
        <v>0.95302926576458757</v>
      </c>
      <c r="X946" s="50">
        <v>0.96140939597315445</v>
      </c>
      <c r="Y946" s="50">
        <v>0.98322147651006719</v>
      </c>
      <c r="Z946" s="50">
        <v>1.01</v>
      </c>
      <c r="AA946" s="23">
        <v>0.995</v>
      </c>
      <c r="AB946" s="23">
        <v>1.0049999999999999</v>
      </c>
      <c r="AC946" s="51">
        <v>1</v>
      </c>
      <c r="AD946" s="51">
        <v>1</v>
      </c>
      <c r="AE946" s="51">
        <v>1</v>
      </c>
      <c r="AF946" s="51">
        <v>1</v>
      </c>
      <c r="AG946" s="52">
        <v>1</v>
      </c>
      <c r="AH946" s="52">
        <v>1</v>
      </c>
      <c r="AI946" s="53">
        <v>855</v>
      </c>
      <c r="AJ946" s="53">
        <v>813</v>
      </c>
      <c r="AK946" s="51">
        <v>3.0030828448560549</v>
      </c>
      <c r="AL946" s="51">
        <v>3.0263006810302993</v>
      </c>
      <c r="AM946" s="51">
        <v>3.302722506960353</v>
      </c>
      <c r="AN946" s="51">
        <v>3.32</v>
      </c>
      <c r="AO946" s="51">
        <v>3.2959988012219723</v>
      </c>
      <c r="AP946" s="51">
        <v>3.3057915345006434</v>
      </c>
      <c r="AQ946" s="51">
        <v>3.3357497320299565</v>
      </c>
      <c r="AR946" s="67">
        <v>0.03</v>
      </c>
      <c r="AS946" s="96"/>
      <c r="AT946" s="54">
        <v>2.718181523953759</v>
      </c>
      <c r="AU946" s="54">
        <v>3.3900242028102903</v>
      </c>
      <c r="AV946" s="55">
        <v>2.6881815239537592</v>
      </c>
      <c r="AW946" s="55">
        <v>3.4237921097256221</v>
      </c>
      <c r="AX946" s="56">
        <v>-0.13181847604623087</v>
      </c>
      <c r="AY946" s="56">
        <v>-5.9975797189699698E-2</v>
      </c>
      <c r="AZ946" s="56">
        <v>-0.19179427323593057</v>
      </c>
      <c r="BA946" s="56">
        <v>-7.1842678856531172E-2</v>
      </c>
      <c r="BB946" s="61">
        <v>155</v>
      </c>
      <c r="BC946" s="57">
        <v>-138</v>
      </c>
      <c r="BD946" s="57">
        <v>-111</v>
      </c>
      <c r="BE946" s="57">
        <v>115</v>
      </c>
      <c r="BF946" s="95">
        <v>0.39264436618888593</v>
      </c>
      <c r="BG946" s="58">
        <v>0.57960628983375839</v>
      </c>
      <c r="BH946" s="58">
        <v>0.52495597691308293</v>
      </c>
      <c r="BI946" s="58">
        <v>0.46457065174148571</v>
      </c>
      <c r="BJ946" s="57">
        <v>161</v>
      </c>
      <c r="BK946" s="57">
        <v>-138</v>
      </c>
      <c r="BL946" s="57">
        <v>-110</v>
      </c>
      <c r="BM946" s="57">
        <v>116</v>
      </c>
      <c r="BN946" s="58">
        <v>0.38339981473869955</v>
      </c>
      <c r="BO946" s="58">
        <v>0.57912225287078711</v>
      </c>
      <c r="BP946" s="58">
        <v>0.52404822801716411</v>
      </c>
      <c r="BQ946" s="58">
        <v>0.46340370993969227</v>
      </c>
      <c r="BR946" s="36">
        <v>2.8</v>
      </c>
      <c r="BS946" s="36">
        <v>4.1500000000000004</v>
      </c>
      <c r="BT946" s="36">
        <v>0.30902000000000002</v>
      </c>
      <c r="BU946" s="36">
        <v>0.30248000000000003</v>
      </c>
      <c r="BV946" s="36">
        <v>0.339777360906732</v>
      </c>
      <c r="BW946" s="36">
        <v>0.41225000000000001</v>
      </c>
    </row>
    <row r="947" spans="1:75" s="36" customFormat="1" ht="16.75" customHeight="1" x14ac:dyDescent="0.2">
      <c r="A947" s="36" t="s">
        <v>1246</v>
      </c>
      <c r="B947" s="36">
        <v>2025020442</v>
      </c>
      <c r="C947" s="35">
        <v>45997</v>
      </c>
      <c r="D947" s="45" t="s">
        <v>9</v>
      </c>
      <c r="E947" s="36" t="s">
        <v>10</v>
      </c>
      <c r="F947" s="45">
        <v>1</v>
      </c>
      <c r="G947" s="45">
        <v>1</v>
      </c>
      <c r="H947" s="36" t="s">
        <v>47</v>
      </c>
      <c r="I947" s="36" t="s">
        <v>340</v>
      </c>
      <c r="J947" s="46" t="s">
        <v>165</v>
      </c>
      <c r="K947" s="47">
        <v>2.98</v>
      </c>
      <c r="L947" s="48">
        <v>0.15</v>
      </c>
      <c r="M947" s="49">
        <v>0.1</v>
      </c>
      <c r="N947" s="36">
        <v>3.44999999999999</v>
      </c>
      <c r="O947" s="36">
        <v>2.8499999999999899</v>
      </c>
      <c r="P947" s="70">
        <v>3.44999999999999</v>
      </c>
      <c r="Q947" s="36">
        <v>2.8499999999999899</v>
      </c>
      <c r="R947" s="50">
        <v>2.9376659498190154</v>
      </c>
      <c r="S947" s="50">
        <v>3.0278075148818782</v>
      </c>
      <c r="T947" s="50">
        <v>2.9376659498190154</v>
      </c>
      <c r="U947" s="50">
        <v>3.0278075148818782</v>
      </c>
      <c r="V947" s="50">
        <v>1.048</v>
      </c>
      <c r="W947" s="50">
        <v>1.0491546019013618</v>
      </c>
      <c r="X947" s="50">
        <v>1.1082961432752862</v>
      </c>
      <c r="Y947" s="50">
        <v>1.0077459210926358</v>
      </c>
      <c r="Z947" s="50">
        <v>0.98499999999999999</v>
      </c>
      <c r="AA947" s="23">
        <v>1</v>
      </c>
      <c r="AB947" s="23">
        <v>1.01</v>
      </c>
      <c r="AC947" s="51">
        <v>1</v>
      </c>
      <c r="AD947" s="51">
        <v>1</v>
      </c>
      <c r="AE947" s="51">
        <v>1</v>
      </c>
      <c r="AF947" s="51">
        <v>1</v>
      </c>
      <c r="AG947" s="52">
        <v>1</v>
      </c>
      <c r="AH947" s="52">
        <v>1</v>
      </c>
      <c r="AI947" s="53">
        <v>857</v>
      </c>
      <c r="AJ947" s="53">
        <v>815</v>
      </c>
      <c r="AK947" s="51">
        <v>2.93</v>
      </c>
      <c r="AL947" s="51">
        <v>2.9311498924728521</v>
      </c>
      <c r="AM947" s="51">
        <v>2.8650000000000002</v>
      </c>
      <c r="AN947" s="51">
        <v>2.8894211272322816</v>
      </c>
      <c r="AO947" s="51">
        <v>2.797137290696484</v>
      </c>
      <c r="AP947" s="51">
        <v>2.824925257415809</v>
      </c>
      <c r="AQ947" s="51">
        <v>2.822025</v>
      </c>
      <c r="AR947" s="67">
        <v>-0.03</v>
      </c>
      <c r="AS947" s="96"/>
      <c r="AT947" s="54">
        <v>3.3900242028102903</v>
      </c>
      <c r="AU947" s="54">
        <v>2.718181523953759</v>
      </c>
      <c r="AV947" s="55">
        <v>3.4237921097256221</v>
      </c>
      <c r="AW947" s="55">
        <v>2.6881815239537592</v>
      </c>
      <c r="AX947" s="56">
        <v>-5.9975797189699698E-2</v>
      </c>
      <c r="AY947" s="56">
        <v>-0.13181847604623087</v>
      </c>
      <c r="AZ947" s="56">
        <v>-0.19179427323593057</v>
      </c>
      <c r="BA947" s="56">
        <v>7.1842678856531172E-2</v>
      </c>
      <c r="BB947" s="61">
        <v>-155</v>
      </c>
      <c r="BC947" s="57">
        <v>138</v>
      </c>
      <c r="BD947" s="57">
        <v>111</v>
      </c>
      <c r="BE947" s="57">
        <v>-115</v>
      </c>
      <c r="BF947" s="95">
        <v>0.60735563381111413</v>
      </c>
      <c r="BG947" s="58">
        <v>0.42039371016624161</v>
      </c>
      <c r="BH947" s="58">
        <v>0.47504402308691712</v>
      </c>
      <c r="BI947" s="58">
        <v>0.53542934825851429</v>
      </c>
      <c r="BJ947" s="57">
        <v>-161</v>
      </c>
      <c r="BK947" s="57">
        <v>138</v>
      </c>
      <c r="BL947" s="57">
        <v>110</v>
      </c>
      <c r="BM947" s="57">
        <v>-116</v>
      </c>
      <c r="BN947" s="58">
        <v>0.61660018526130045</v>
      </c>
      <c r="BO947" s="58">
        <v>0.42087774712921289</v>
      </c>
      <c r="BP947" s="58">
        <v>0.47595177198283584</v>
      </c>
      <c r="BQ947" s="58">
        <v>0.53659629006030773</v>
      </c>
      <c r="BR947" s="36">
        <v>2.8</v>
      </c>
      <c r="BS947" s="36">
        <v>4.2</v>
      </c>
      <c r="BT947" s="36">
        <v>0.30208000000000002</v>
      </c>
      <c r="BU947" s="36">
        <v>0.29665000000000002</v>
      </c>
      <c r="BV947" s="36">
        <v>0.332548623956056</v>
      </c>
      <c r="BW947" s="36">
        <v>0.40460000000000002</v>
      </c>
    </row>
    <row r="948" spans="1:75" s="36" customFormat="1" ht="16.75" customHeight="1" x14ac:dyDescent="0.2">
      <c r="A948" s="36" t="s">
        <v>1247</v>
      </c>
      <c r="B948" s="36">
        <v>2025020444</v>
      </c>
      <c r="C948" s="35">
        <v>45997</v>
      </c>
      <c r="D948" s="45" t="s">
        <v>6</v>
      </c>
      <c r="E948" s="36" t="s">
        <v>19</v>
      </c>
      <c r="F948" s="45">
        <v>2</v>
      </c>
      <c r="G948" s="45">
        <v>1</v>
      </c>
      <c r="H948" s="36" t="s">
        <v>44</v>
      </c>
      <c r="I948" s="36" t="s">
        <v>468</v>
      </c>
      <c r="J948" s="46" t="s">
        <v>171</v>
      </c>
      <c r="K948" s="47">
        <v>2.98</v>
      </c>
      <c r="L948" s="48">
        <v>0.15</v>
      </c>
      <c r="M948" s="49">
        <v>0.1</v>
      </c>
      <c r="N948" s="36">
        <v>3.0499999999999901</v>
      </c>
      <c r="O948" s="36">
        <v>3.44999999999999</v>
      </c>
      <c r="P948" s="70">
        <v>3.0499999999999901</v>
      </c>
      <c r="Q948" s="36">
        <v>3.44999999999999</v>
      </c>
      <c r="R948" s="50">
        <v>2.8947733513573373</v>
      </c>
      <c r="S948" s="50">
        <v>3.3568591313688603</v>
      </c>
      <c r="T948" s="50">
        <v>2.8947733513573373</v>
      </c>
      <c r="U948" s="50">
        <v>3.3568591313688603</v>
      </c>
      <c r="V948" s="50">
        <v>0.96</v>
      </c>
      <c r="W948" s="50">
        <v>0.96305398776725637</v>
      </c>
      <c r="X948" s="50">
        <v>1.0570469798657718</v>
      </c>
      <c r="Y948" s="50">
        <v>1.0100671140939597</v>
      </c>
      <c r="Z948" s="50">
        <v>0.99</v>
      </c>
      <c r="AA948" s="23">
        <v>0.97</v>
      </c>
      <c r="AB948" s="23">
        <v>1.03</v>
      </c>
      <c r="AC948" s="51">
        <v>1</v>
      </c>
      <c r="AD948" s="51">
        <v>1</v>
      </c>
      <c r="AE948" s="51">
        <v>1</v>
      </c>
      <c r="AF948" s="51">
        <v>1</v>
      </c>
      <c r="AG948" s="52">
        <v>1</v>
      </c>
      <c r="AH948" s="52">
        <v>1</v>
      </c>
      <c r="AI948" s="53">
        <v>847</v>
      </c>
      <c r="AJ948" s="53">
        <v>805</v>
      </c>
      <c r="AK948" s="51">
        <v>2.94</v>
      </c>
      <c r="AL948" s="51">
        <v>2.9332160027036007</v>
      </c>
      <c r="AM948" s="51">
        <v>3.16</v>
      </c>
      <c r="AN948" s="51">
        <v>3.1895288697053292</v>
      </c>
      <c r="AO948" s="51">
        <v>3.1097335878651702</v>
      </c>
      <c r="AP948" s="51">
        <v>3.1417671306936708</v>
      </c>
      <c r="AQ948" s="51">
        <v>3.1284000000000001</v>
      </c>
      <c r="AR948" s="67">
        <v>0.03</v>
      </c>
      <c r="AS948" s="96"/>
      <c r="AT948" s="54">
        <v>3.1023895812080529</v>
      </c>
      <c r="AU948" s="54">
        <v>3.2241377970805369</v>
      </c>
      <c r="AV948" s="55">
        <v>3.0723895812080531</v>
      </c>
      <c r="AW948" s="55">
        <v>3.2476787298352758</v>
      </c>
      <c r="AX948" s="56">
        <v>5.2389581208062808E-2</v>
      </c>
      <c r="AY948" s="56">
        <v>-0.22586220291945303</v>
      </c>
      <c r="AZ948" s="56">
        <v>-0.17347262171139022</v>
      </c>
      <c r="BA948" s="56">
        <v>0.27825178412751583</v>
      </c>
      <c r="BB948" s="61">
        <v>110</v>
      </c>
      <c r="BC948" s="57">
        <v>-159</v>
      </c>
      <c r="BD948" s="57">
        <v>-130</v>
      </c>
      <c r="BE948" s="57">
        <v>-101</v>
      </c>
      <c r="BF948" s="95">
        <v>0.47621097227881115</v>
      </c>
      <c r="BG948" s="58">
        <v>0.61352077757982959</v>
      </c>
      <c r="BH948" s="58">
        <v>0.56548235202547237</v>
      </c>
      <c r="BI948" s="58">
        <v>0.5029724120070127</v>
      </c>
      <c r="BJ948" s="57">
        <v>114</v>
      </c>
      <c r="BK948" s="57">
        <v>-158</v>
      </c>
      <c r="BL948" s="57">
        <v>-129</v>
      </c>
      <c r="BM948" s="57">
        <v>-101</v>
      </c>
      <c r="BN948" s="58">
        <v>0.4681289653431237</v>
      </c>
      <c r="BO948" s="58">
        <v>0.61220931598418327</v>
      </c>
      <c r="BP948" s="58">
        <v>0.56389245247889108</v>
      </c>
      <c r="BQ948" s="58">
        <v>0.50142965808689188</v>
      </c>
      <c r="BR948" s="36">
        <v>2.8</v>
      </c>
      <c r="BS948" s="36">
        <v>4.25</v>
      </c>
      <c r="BT948" s="36">
        <v>0.29847000000000001</v>
      </c>
      <c r="BU948" s="36">
        <v>0.29010999999999998</v>
      </c>
      <c r="BV948" s="36">
        <v>0.32501316364369598</v>
      </c>
      <c r="BW948" s="36">
        <v>0.39750000000000002</v>
      </c>
    </row>
    <row r="949" spans="1:75" s="36" customFormat="1" ht="16.75" customHeight="1" x14ac:dyDescent="0.2">
      <c r="A949" s="36" t="s">
        <v>1248</v>
      </c>
      <c r="B949" s="36">
        <v>2025020444</v>
      </c>
      <c r="C949" s="35">
        <v>45997</v>
      </c>
      <c r="D949" s="45" t="s">
        <v>9</v>
      </c>
      <c r="E949" s="36" t="s">
        <v>18</v>
      </c>
      <c r="F949" s="45">
        <v>1</v>
      </c>
      <c r="G949" s="45">
        <v>2</v>
      </c>
      <c r="H949" s="36" t="s">
        <v>45</v>
      </c>
      <c r="I949" s="36" t="s">
        <v>838</v>
      </c>
      <c r="J949" s="46" t="s">
        <v>804</v>
      </c>
      <c r="K949" s="47">
        <v>2.98</v>
      </c>
      <c r="L949" s="48">
        <v>0.15</v>
      </c>
      <c r="M949" s="49">
        <v>0.1</v>
      </c>
      <c r="N949" s="36">
        <v>3.44999999999999</v>
      </c>
      <c r="O949" s="36">
        <v>3.0499999999999901</v>
      </c>
      <c r="P949" s="70">
        <v>3.44999999999999</v>
      </c>
      <c r="Q949" s="36">
        <v>3.0499999999999901</v>
      </c>
      <c r="R949" s="50">
        <v>3.1815269795864456</v>
      </c>
      <c r="S949" s="50">
        <v>3.1171285190495372</v>
      </c>
      <c r="T949" s="50">
        <v>3.1815269795864456</v>
      </c>
      <c r="U949" s="50">
        <v>3.1171285190495372</v>
      </c>
      <c r="V949" s="50">
        <v>1.0349999999999999</v>
      </c>
      <c r="W949" s="50">
        <v>1.0329456510400874</v>
      </c>
      <c r="X949" s="50">
        <v>1.0604026845637584</v>
      </c>
      <c r="Y949" s="50">
        <v>0.98657718120805371</v>
      </c>
      <c r="Z949" s="50">
        <v>1.0349999999999999</v>
      </c>
      <c r="AA949" s="23">
        <v>1</v>
      </c>
      <c r="AB949" s="23">
        <v>1.02</v>
      </c>
      <c r="AC949" s="51">
        <v>1</v>
      </c>
      <c r="AD949" s="51">
        <v>1</v>
      </c>
      <c r="AE949" s="51">
        <v>1</v>
      </c>
      <c r="AF949" s="51">
        <v>1</v>
      </c>
      <c r="AG949" s="52">
        <v>1</v>
      </c>
      <c r="AH949" s="52">
        <v>1</v>
      </c>
      <c r="AI949" s="53">
        <v>864</v>
      </c>
      <c r="AJ949" s="53">
        <v>750</v>
      </c>
      <c r="AK949" s="51">
        <v>3.01</v>
      </c>
      <c r="AL949" s="51">
        <v>3.0357290469379663</v>
      </c>
      <c r="AM949" s="51">
        <v>3.15</v>
      </c>
      <c r="AN949" s="51">
        <v>3.1450692778574303</v>
      </c>
      <c r="AO949" s="51">
        <v>3.1005503431252279</v>
      </c>
      <c r="AP949" s="51">
        <v>3.1194019942388844</v>
      </c>
      <c r="AQ949" s="51">
        <v>3.2602499999999996</v>
      </c>
      <c r="AR949" s="67">
        <v>-0.03</v>
      </c>
      <c r="AS949" s="96"/>
      <c r="AT949" s="54">
        <v>3.2241377970805369</v>
      </c>
      <c r="AU949" s="54">
        <v>3.1023895812080529</v>
      </c>
      <c r="AV949" s="55">
        <v>3.2476787298352758</v>
      </c>
      <c r="AW949" s="55">
        <v>3.0723895812080531</v>
      </c>
      <c r="AX949" s="56">
        <v>-0.22586220291945303</v>
      </c>
      <c r="AY949" s="56">
        <v>5.2389581208062808E-2</v>
      </c>
      <c r="AZ949" s="56">
        <v>-0.17347262171139022</v>
      </c>
      <c r="BA949" s="56">
        <v>-0.27825178412751583</v>
      </c>
      <c r="BB949" s="61">
        <v>-110</v>
      </c>
      <c r="BC949" s="57">
        <v>159</v>
      </c>
      <c r="BD949" s="57">
        <v>130</v>
      </c>
      <c r="BE949" s="57">
        <v>101</v>
      </c>
      <c r="BF949" s="95">
        <v>0.52378902772118885</v>
      </c>
      <c r="BG949" s="58">
        <v>0.38647922242017041</v>
      </c>
      <c r="BH949" s="58">
        <v>0.43451764797452769</v>
      </c>
      <c r="BI949" s="58">
        <v>0.49702758799298724</v>
      </c>
      <c r="BJ949" s="57">
        <v>-114</v>
      </c>
      <c r="BK949" s="57">
        <v>158</v>
      </c>
      <c r="BL949" s="57">
        <v>129</v>
      </c>
      <c r="BM949" s="57">
        <v>101</v>
      </c>
      <c r="BN949" s="58">
        <v>0.53187103465687624</v>
      </c>
      <c r="BO949" s="58">
        <v>0.38779068401581673</v>
      </c>
      <c r="BP949" s="58">
        <v>0.43610754752110897</v>
      </c>
      <c r="BQ949" s="58">
        <v>0.49857034191310812</v>
      </c>
      <c r="BR949" s="36">
        <v>2.8</v>
      </c>
      <c r="BS949" s="36">
        <v>4.3</v>
      </c>
      <c r="BT949" s="36">
        <v>0.29338999999999998</v>
      </c>
      <c r="BU949" s="36">
        <v>0.28250999999999998</v>
      </c>
      <c r="BV949" s="36">
        <v>0.31613401369679001</v>
      </c>
      <c r="BW949" s="36">
        <v>0.38886999999999999</v>
      </c>
    </row>
    <row r="950" spans="1:75" s="36" customFormat="1" ht="16.75" customHeight="1" x14ac:dyDescent="0.2">
      <c r="A950" s="36" t="s">
        <v>1249</v>
      </c>
      <c r="B950" s="36">
        <v>2025020447</v>
      </c>
      <c r="C950" s="35">
        <v>45997</v>
      </c>
      <c r="D950" s="45" t="s">
        <v>6</v>
      </c>
      <c r="E950" s="36" t="s">
        <v>35</v>
      </c>
      <c r="F950" s="45">
        <v>1</v>
      </c>
      <c r="G950" s="45">
        <v>1</v>
      </c>
      <c r="H950" s="36" t="s">
        <v>46</v>
      </c>
      <c r="I950" s="36" t="s">
        <v>360</v>
      </c>
      <c r="J950" s="46" t="s">
        <v>172</v>
      </c>
      <c r="K950" s="47">
        <v>2.98</v>
      </c>
      <c r="L950" s="48">
        <v>0.15</v>
      </c>
      <c r="M950" s="49">
        <v>0.1</v>
      </c>
      <c r="N950" s="36">
        <v>2.3999999999999901</v>
      </c>
      <c r="O950" s="36">
        <v>3.5999999999999899</v>
      </c>
      <c r="P950" s="70">
        <v>2.3999999999999901</v>
      </c>
      <c r="Q950" s="36">
        <v>3.5999999999999899</v>
      </c>
      <c r="R950" s="50">
        <v>2.7502645158401609</v>
      </c>
      <c r="S950" s="50">
        <v>3.0838499551227887</v>
      </c>
      <c r="T950" s="50">
        <v>2.7502645158401609</v>
      </c>
      <c r="U950" s="50">
        <v>3.0838499551227887</v>
      </c>
      <c r="V950" s="50">
        <v>0.95</v>
      </c>
      <c r="W950" s="50">
        <v>0.95302926576458757</v>
      </c>
      <c r="X950" s="50">
        <v>0.92490120302364198</v>
      </c>
      <c r="Y950" s="50">
        <v>1.1284927791234471</v>
      </c>
      <c r="Z950" s="50">
        <v>0.99094124800379646</v>
      </c>
      <c r="AA950" s="23">
        <v>1</v>
      </c>
      <c r="AB950" s="23">
        <v>1</v>
      </c>
      <c r="AC950" s="51">
        <v>1</v>
      </c>
      <c r="AD950" s="51">
        <v>1</v>
      </c>
      <c r="AE950" s="51">
        <v>1</v>
      </c>
      <c r="AF950" s="51">
        <v>1</v>
      </c>
      <c r="AG950" s="52">
        <v>1</v>
      </c>
      <c r="AH950" s="52">
        <v>1</v>
      </c>
      <c r="AI950" s="53">
        <v>856</v>
      </c>
      <c r="AJ950" s="53">
        <v>814</v>
      </c>
      <c r="AK950" s="51">
        <v>2.73</v>
      </c>
      <c r="AL950" s="51">
        <v>2.7330396773760239</v>
      </c>
      <c r="AM950" s="51">
        <v>3.21</v>
      </c>
      <c r="AN950" s="51">
        <v>3.1910774932684181</v>
      </c>
      <c r="AO950" s="51">
        <v>3.2213248752871375</v>
      </c>
      <c r="AP950" s="51">
        <v>3.196513262471941</v>
      </c>
      <c r="AQ950" s="51">
        <v>3.1809214060921867</v>
      </c>
      <c r="AR950" s="67">
        <v>0</v>
      </c>
      <c r="AS950" s="96"/>
      <c r="AT950" s="54">
        <v>2.3628702375546902</v>
      </c>
      <c r="AU950" s="54">
        <v>3.7431401365157511</v>
      </c>
      <c r="AV950" s="55">
        <v>2.3628702375546902</v>
      </c>
      <c r="AW950" s="55">
        <v>3.7472640265144954</v>
      </c>
      <c r="AX950" s="56">
        <v>-3.7129762445299974E-2</v>
      </c>
      <c r="AY950" s="56">
        <v>0.14314013651576118</v>
      </c>
      <c r="AZ950" s="56">
        <v>0.10601037407046121</v>
      </c>
      <c r="BA950" s="56">
        <v>-0.18026989896106116</v>
      </c>
      <c r="BB950" s="61">
        <v>242</v>
      </c>
      <c r="BC950" s="57">
        <v>-137</v>
      </c>
      <c r="BD950" s="57">
        <v>-109</v>
      </c>
      <c r="BE950" s="57">
        <v>118</v>
      </c>
      <c r="BF950" s="95">
        <v>0.29204491707708169</v>
      </c>
      <c r="BG950" s="58">
        <v>0.5779568240066062</v>
      </c>
      <c r="BH950" s="58">
        <v>0.52109951569431623</v>
      </c>
      <c r="BI950" s="58">
        <v>0.45923054330327562</v>
      </c>
      <c r="BJ950" s="57">
        <v>243</v>
      </c>
      <c r="BK950" s="57">
        <v>-137</v>
      </c>
      <c r="BL950" s="57">
        <v>-109</v>
      </c>
      <c r="BM950" s="57">
        <v>117</v>
      </c>
      <c r="BN950" s="58">
        <v>0.29132754459268378</v>
      </c>
      <c r="BO950" s="58">
        <v>0.57872384543148914</v>
      </c>
      <c r="BP950" s="58">
        <v>0.52194031438582689</v>
      </c>
      <c r="BQ950" s="58">
        <v>0.45994378490309695</v>
      </c>
      <c r="BR950" s="36">
        <v>2.8</v>
      </c>
      <c r="BS950" s="36">
        <v>4.3499999999999996</v>
      </c>
      <c r="BT950" s="36">
        <v>0.28745999999999999</v>
      </c>
      <c r="BU950" s="36">
        <v>0.27894000000000002</v>
      </c>
      <c r="BV950" s="36">
        <v>0.31203436472246399</v>
      </c>
      <c r="BW950" s="36">
        <v>0.38500000000000001</v>
      </c>
    </row>
    <row r="951" spans="1:75" s="36" customFormat="1" ht="16.75" customHeight="1" x14ac:dyDescent="0.2">
      <c r="A951" s="36" t="s">
        <v>1250</v>
      </c>
      <c r="B951" s="36">
        <v>2025020447</v>
      </c>
      <c r="C951" s="35">
        <v>45997</v>
      </c>
      <c r="D951" s="45" t="s">
        <v>9</v>
      </c>
      <c r="E951" s="36" t="s">
        <v>42</v>
      </c>
      <c r="F951" s="45">
        <v>1</v>
      </c>
      <c r="G951" s="45">
        <v>1</v>
      </c>
      <c r="H951" s="36" t="s">
        <v>47</v>
      </c>
      <c r="I951" s="36" t="s">
        <v>444</v>
      </c>
      <c r="J951" s="46" t="s">
        <v>396</v>
      </c>
      <c r="K951" s="47">
        <v>2.98</v>
      </c>
      <c r="L951" s="48">
        <v>0.15</v>
      </c>
      <c r="M951" s="49">
        <v>0.1</v>
      </c>
      <c r="N951" s="36">
        <v>3.5999999999999899</v>
      </c>
      <c r="O951" s="36">
        <v>2.3999999999999901</v>
      </c>
      <c r="P951" s="70">
        <v>3.5999999999999899</v>
      </c>
      <c r="Q951" s="36">
        <v>2.3999999999999901</v>
      </c>
      <c r="R951" s="50">
        <v>3.2145955279720742</v>
      </c>
      <c r="S951" s="50">
        <v>2.7906177108306078</v>
      </c>
      <c r="T951" s="50">
        <v>3.2145955279720742</v>
      </c>
      <c r="U951" s="50">
        <v>2.7906177108306078</v>
      </c>
      <c r="V951" s="50">
        <v>1.048</v>
      </c>
      <c r="W951" s="50">
        <v>1.0491546019013618</v>
      </c>
      <c r="X951" s="50">
        <v>1.0771812080536913</v>
      </c>
      <c r="Y951" s="50">
        <v>0.91610738255033553</v>
      </c>
      <c r="Z951" s="50">
        <v>0.99</v>
      </c>
      <c r="AA951" s="23">
        <v>1</v>
      </c>
      <c r="AB951" s="23">
        <v>1.0149999999999999</v>
      </c>
      <c r="AC951" s="51">
        <v>1</v>
      </c>
      <c r="AD951" s="51">
        <v>1</v>
      </c>
      <c r="AE951" s="51">
        <v>1</v>
      </c>
      <c r="AF951" s="51">
        <v>1</v>
      </c>
      <c r="AG951" s="52">
        <v>1</v>
      </c>
      <c r="AH951" s="52">
        <v>1</v>
      </c>
      <c r="AI951" s="53">
        <v>865</v>
      </c>
      <c r="AJ951" s="53">
        <v>767</v>
      </c>
      <c r="AK951" s="51">
        <v>3.3629084817878723</v>
      </c>
      <c r="AL951" s="51">
        <v>3.3406615387155023</v>
      </c>
      <c r="AM951" s="51">
        <v>2.756205585010453</v>
      </c>
      <c r="AN951" s="51">
        <v>2.7613674038834759</v>
      </c>
      <c r="AO951" s="51">
        <v>2.7565395175588012</v>
      </c>
      <c r="AP951" s="51">
        <v>2.7574653199833263</v>
      </c>
      <c r="AQ951" s="51">
        <v>2.7286435291603484</v>
      </c>
      <c r="AR951" s="67">
        <v>0</v>
      </c>
      <c r="AS951" s="96"/>
      <c r="AT951" s="54">
        <v>3.7431401365157511</v>
      </c>
      <c r="AU951" s="54">
        <v>2.3628702375546902</v>
      </c>
      <c r="AV951" s="55">
        <v>3.7472640265144954</v>
      </c>
      <c r="AW951" s="55">
        <v>2.3628702375546902</v>
      </c>
      <c r="AX951" s="56">
        <v>0.14314013651576118</v>
      </c>
      <c r="AY951" s="56">
        <v>-3.7129762445299974E-2</v>
      </c>
      <c r="AZ951" s="56">
        <v>0.10601037407046121</v>
      </c>
      <c r="BA951" s="56">
        <v>0.18026989896106116</v>
      </c>
      <c r="BB951" s="61">
        <v>-242</v>
      </c>
      <c r="BC951" s="57">
        <v>137</v>
      </c>
      <c r="BD951" s="57">
        <v>109</v>
      </c>
      <c r="BE951" s="57">
        <v>-118</v>
      </c>
      <c r="BF951" s="95">
        <v>0.70795508292291831</v>
      </c>
      <c r="BG951" s="58">
        <v>0.4220431759933938</v>
      </c>
      <c r="BH951" s="58">
        <v>0.47890048430568377</v>
      </c>
      <c r="BI951" s="58">
        <v>0.54076945669672438</v>
      </c>
      <c r="BJ951" s="57">
        <v>-243</v>
      </c>
      <c r="BK951" s="57">
        <v>137</v>
      </c>
      <c r="BL951" s="57">
        <v>109</v>
      </c>
      <c r="BM951" s="57">
        <v>-117</v>
      </c>
      <c r="BN951" s="58">
        <v>0.70867245540731627</v>
      </c>
      <c r="BO951" s="58">
        <v>0.42127615456851092</v>
      </c>
      <c r="BP951" s="58">
        <v>0.47805968561417311</v>
      </c>
      <c r="BQ951" s="58">
        <v>0.54005621509690305</v>
      </c>
      <c r="BR951" s="36">
        <v>2.8</v>
      </c>
      <c r="BS951" s="36">
        <v>4.4000000000000004</v>
      </c>
      <c r="BT951" s="36">
        <v>0.27998000000000001</v>
      </c>
      <c r="BU951" s="36">
        <v>0.27132000000000001</v>
      </c>
      <c r="BV951" s="36">
        <v>0.30364956968428503</v>
      </c>
      <c r="BW951" s="36">
        <v>0.37779000000000001</v>
      </c>
    </row>
    <row r="952" spans="1:75" s="36" customFormat="1" ht="16.75" customHeight="1" x14ac:dyDescent="0.2">
      <c r="A952" s="36" t="s">
        <v>1251</v>
      </c>
      <c r="B952" s="36">
        <v>2025020443</v>
      </c>
      <c r="C952" s="35">
        <v>45997</v>
      </c>
      <c r="D952" s="45" t="s">
        <v>6</v>
      </c>
      <c r="E952" s="36" t="s">
        <v>4</v>
      </c>
      <c r="F952" s="45">
        <v>0</v>
      </c>
      <c r="G952" s="45">
        <v>1</v>
      </c>
      <c r="H952" s="36" t="s">
        <v>26</v>
      </c>
      <c r="I952" s="36" t="s">
        <v>415</v>
      </c>
      <c r="J952" s="46" t="s">
        <v>174</v>
      </c>
      <c r="K952" s="47">
        <v>2.98</v>
      </c>
      <c r="L952" s="48">
        <v>0.15</v>
      </c>
      <c r="M952" s="49">
        <v>0.1</v>
      </c>
      <c r="N952" s="36">
        <v>2.9999999999999898</v>
      </c>
      <c r="O952" s="36">
        <v>2.8499999999999899</v>
      </c>
      <c r="P952" s="70">
        <v>2.9999999999999898</v>
      </c>
      <c r="Q952" s="36">
        <v>2.8499999999999899</v>
      </c>
      <c r="R952" s="50">
        <v>3.1056049365387741</v>
      </c>
      <c r="S952" s="50">
        <v>2.9664314734061601</v>
      </c>
      <c r="T952" s="50">
        <v>3.1056049365387741</v>
      </c>
      <c r="U952" s="50">
        <v>2.9664314734061601</v>
      </c>
      <c r="V952" s="50">
        <v>0.95</v>
      </c>
      <c r="W952" s="50">
        <v>0.92554174501717079</v>
      </c>
      <c r="X952" s="50">
        <v>1.0704697986577181</v>
      </c>
      <c r="Y952" s="50">
        <v>0.90939597315436238</v>
      </c>
      <c r="Z952" s="50">
        <v>0.99</v>
      </c>
      <c r="AA952" s="23">
        <v>0.96</v>
      </c>
      <c r="AB952" s="23">
        <v>1.01</v>
      </c>
      <c r="AC952" s="51">
        <v>1</v>
      </c>
      <c r="AD952" s="51">
        <v>1</v>
      </c>
      <c r="AE952" s="51">
        <v>1</v>
      </c>
      <c r="AF952" s="51">
        <v>1</v>
      </c>
      <c r="AG952" s="52">
        <v>1</v>
      </c>
      <c r="AH952" s="52">
        <v>1</v>
      </c>
      <c r="AI952" s="53">
        <v>875</v>
      </c>
      <c r="AJ952" s="53">
        <v>771</v>
      </c>
      <c r="AK952" s="51">
        <v>2.8687784322132832</v>
      </c>
      <c r="AL952" s="51">
        <v>2.9043024078621071</v>
      </c>
      <c r="AM952" s="51">
        <v>2.9804603727786376</v>
      </c>
      <c r="AN952" s="51">
        <v>2.98</v>
      </c>
      <c r="AO952" s="51">
        <v>2.9323210619304581</v>
      </c>
      <c r="AP952" s="51">
        <v>2.9329879764417042</v>
      </c>
      <c r="AQ952" s="51">
        <v>2.9506557690508513</v>
      </c>
      <c r="AR952" s="67">
        <v>0</v>
      </c>
      <c r="AS952" s="96"/>
      <c r="AT952" s="54">
        <v>2.8302365022776965</v>
      </c>
      <c r="AU952" s="54">
        <v>2.8033927972751767</v>
      </c>
      <c r="AV952" s="55">
        <v>2.8302365022776965</v>
      </c>
      <c r="AW952" s="55">
        <v>2.8634782696212504</v>
      </c>
      <c r="AX952" s="56">
        <v>-0.16976349772229327</v>
      </c>
      <c r="AY952" s="56">
        <v>-4.6607202724813224E-2</v>
      </c>
      <c r="AZ952" s="56">
        <v>-0.21637070044710649</v>
      </c>
      <c r="BA952" s="56">
        <v>-0.12315629499748004</v>
      </c>
      <c r="BB952" s="61">
        <v>-105</v>
      </c>
      <c r="BC952" s="57">
        <v>-101</v>
      </c>
      <c r="BD952" s="57">
        <v>128</v>
      </c>
      <c r="BE952" s="57">
        <v>157</v>
      </c>
      <c r="BF952" s="95">
        <v>0.51107736263248016</v>
      </c>
      <c r="BG952" s="58">
        <v>0.50140934566871187</v>
      </c>
      <c r="BH952" s="58">
        <v>0.43826425947443781</v>
      </c>
      <c r="BI952" s="58">
        <v>0.3889909331511574</v>
      </c>
      <c r="BJ952" s="57">
        <v>105</v>
      </c>
      <c r="BK952" s="57">
        <v>-105</v>
      </c>
      <c r="BL952" s="57">
        <v>123</v>
      </c>
      <c r="BM952" s="57">
        <v>151</v>
      </c>
      <c r="BN952" s="58">
        <v>0.48851714655412054</v>
      </c>
      <c r="BO952" s="58">
        <v>0.51140537815643516</v>
      </c>
      <c r="BP952" s="58">
        <v>0.44882681684358727</v>
      </c>
      <c r="BQ952" s="58">
        <v>0.39786524747537144</v>
      </c>
      <c r="BR952" s="36">
        <v>2.8</v>
      </c>
      <c r="BS952" s="36">
        <v>4.45</v>
      </c>
      <c r="BT952" s="36">
        <v>0.27351999999999999</v>
      </c>
      <c r="BU952" s="36">
        <v>0.26399</v>
      </c>
      <c r="BV952" s="36">
        <v>0.29524129061119497</v>
      </c>
      <c r="BW952" s="36">
        <v>0.36984</v>
      </c>
    </row>
    <row r="953" spans="1:75" s="36" customFormat="1" ht="16.75" customHeight="1" x14ac:dyDescent="0.2">
      <c r="A953" s="36" t="s">
        <v>1252</v>
      </c>
      <c r="B953" s="36">
        <v>2025020443</v>
      </c>
      <c r="C953" s="35">
        <v>45997</v>
      </c>
      <c r="D953" s="45" t="s">
        <v>9</v>
      </c>
      <c r="E953" s="36" t="s">
        <v>7</v>
      </c>
      <c r="F953" s="45">
        <v>1</v>
      </c>
      <c r="G953" s="45">
        <v>0</v>
      </c>
      <c r="H953" s="36" t="s">
        <v>27</v>
      </c>
      <c r="I953" s="36" t="s">
        <v>324</v>
      </c>
      <c r="J953" s="46" t="s">
        <v>148</v>
      </c>
      <c r="K953" s="47">
        <v>2.98</v>
      </c>
      <c r="L953" s="48">
        <v>0.15</v>
      </c>
      <c r="M953" s="49">
        <v>0.1</v>
      </c>
      <c r="N953" s="36">
        <v>2.8499999999999899</v>
      </c>
      <c r="O953" s="36">
        <v>2.9999999999999898</v>
      </c>
      <c r="P953" s="70">
        <v>2.8499999999999899</v>
      </c>
      <c r="Q953" s="36">
        <v>2.9999999999999898</v>
      </c>
      <c r="R953" s="50">
        <v>2.68375792529288</v>
      </c>
      <c r="S953" s="50">
        <v>3.4706978242273725</v>
      </c>
      <c r="T953" s="50">
        <v>2.68375792529288</v>
      </c>
      <c r="U953" s="50">
        <v>3.4706978242273725</v>
      </c>
      <c r="V953" s="50">
        <v>1.05</v>
      </c>
      <c r="W953" s="50">
        <v>1.0725047827848808</v>
      </c>
      <c r="X953" s="50">
        <v>1.00015448750961</v>
      </c>
      <c r="Y953" s="50">
        <v>0.96267732624606817</v>
      </c>
      <c r="Z953" s="50">
        <v>0.97499999999999998</v>
      </c>
      <c r="AA953" s="23">
        <v>0.97</v>
      </c>
      <c r="AB953" s="23">
        <v>1.04</v>
      </c>
      <c r="AC953" s="51">
        <v>1</v>
      </c>
      <c r="AD953" s="51">
        <v>1</v>
      </c>
      <c r="AE953" s="51">
        <v>1</v>
      </c>
      <c r="AF953" s="51">
        <v>1</v>
      </c>
      <c r="AG953" s="52">
        <v>1</v>
      </c>
      <c r="AH953" s="52">
        <v>1</v>
      </c>
      <c r="AI953" s="53">
        <v>863</v>
      </c>
      <c r="AJ953" s="53">
        <v>780</v>
      </c>
      <c r="AK953" s="51">
        <v>2.71</v>
      </c>
      <c r="AL953" s="51">
        <v>2.706063688793932</v>
      </c>
      <c r="AM953" s="51">
        <v>3.19</v>
      </c>
      <c r="AN953" s="51">
        <v>3.18</v>
      </c>
      <c r="AO953" s="51">
        <v>3.2548144241436954</v>
      </c>
      <c r="AP953" s="51">
        <v>3.274181817315394</v>
      </c>
      <c r="AQ953" s="51">
        <v>3.1102499999999997</v>
      </c>
      <c r="AR953" s="67">
        <v>0</v>
      </c>
      <c r="AS953" s="96"/>
      <c r="AT953" s="54">
        <v>2.8033927972751767</v>
      </c>
      <c r="AU953" s="54">
        <v>2.8302365022776965</v>
      </c>
      <c r="AV953" s="55">
        <v>2.8634782696212504</v>
      </c>
      <c r="AW953" s="55">
        <v>2.8302365022776965</v>
      </c>
      <c r="AX953" s="56">
        <v>-4.6607202724813224E-2</v>
      </c>
      <c r="AY953" s="56">
        <v>-0.16976349772229327</v>
      </c>
      <c r="AZ953" s="56">
        <v>-0.21637070044710649</v>
      </c>
      <c r="BA953" s="56">
        <v>0.12315629499748004</v>
      </c>
      <c r="BB953" s="61">
        <v>105</v>
      </c>
      <c r="BC953" s="57">
        <v>101</v>
      </c>
      <c r="BD953" s="57">
        <v>-128</v>
      </c>
      <c r="BE953" s="57">
        <v>-157</v>
      </c>
      <c r="BF953" s="95">
        <v>0.48892263736751984</v>
      </c>
      <c r="BG953" s="58">
        <v>0.49859065433128819</v>
      </c>
      <c r="BH953" s="58">
        <v>0.56173574052556219</v>
      </c>
      <c r="BI953" s="58">
        <v>0.6110090668488426</v>
      </c>
      <c r="BJ953" s="57">
        <v>-105</v>
      </c>
      <c r="BK953" s="57">
        <v>105</v>
      </c>
      <c r="BL953" s="57">
        <v>-123</v>
      </c>
      <c r="BM953" s="57">
        <v>-151</v>
      </c>
      <c r="BN953" s="58">
        <v>0.51148285344587952</v>
      </c>
      <c r="BO953" s="58">
        <v>0.48859462184356484</v>
      </c>
      <c r="BP953" s="58">
        <v>0.55117318315641273</v>
      </c>
      <c r="BQ953" s="58">
        <v>0.60213475252462856</v>
      </c>
      <c r="BR953" s="36">
        <v>2.8</v>
      </c>
      <c r="BS953" s="36">
        <v>4.5</v>
      </c>
      <c r="BT953" s="36">
        <v>0.26879999999999998</v>
      </c>
      <c r="BU953" s="36">
        <v>0.25945000000000001</v>
      </c>
      <c r="BV953" s="36">
        <v>0.28967465332827103</v>
      </c>
      <c r="BW953" s="36">
        <v>0.36379</v>
      </c>
    </row>
    <row r="954" spans="1:75" s="36" customFormat="1" ht="16.75" customHeight="1" x14ac:dyDescent="0.2">
      <c r="A954" s="36" t="s">
        <v>1253</v>
      </c>
      <c r="B954" s="36">
        <v>2025020446</v>
      </c>
      <c r="C954" s="35">
        <v>45997</v>
      </c>
      <c r="D954" s="45" t="s">
        <v>6</v>
      </c>
      <c r="E954" s="36" t="s">
        <v>37</v>
      </c>
      <c r="F954" s="45">
        <v>1</v>
      </c>
      <c r="G954" s="45">
        <v>1</v>
      </c>
      <c r="H954" s="36" t="s">
        <v>46</v>
      </c>
      <c r="I954" s="36" t="s">
        <v>352</v>
      </c>
      <c r="J954" s="46" t="s">
        <v>175</v>
      </c>
      <c r="K954" s="47">
        <v>2.98</v>
      </c>
      <c r="L954" s="48">
        <v>0.15</v>
      </c>
      <c r="M954" s="49">
        <v>0.1</v>
      </c>
      <c r="N954" s="36">
        <v>2.7999999999999901</v>
      </c>
      <c r="O954" s="36">
        <v>3.19999999999999</v>
      </c>
      <c r="P954" s="70">
        <v>2.7999999999999901</v>
      </c>
      <c r="Q954" s="36">
        <v>3.19999999999999</v>
      </c>
      <c r="R954" s="50">
        <v>2.8634353917225952</v>
      </c>
      <c r="S954" s="50">
        <v>2.925554406024319</v>
      </c>
      <c r="T954" s="50">
        <v>2.8634353917225952</v>
      </c>
      <c r="U954" s="50">
        <v>2.925554406024319</v>
      </c>
      <c r="V954" s="50">
        <v>0.95</v>
      </c>
      <c r="W954" s="50">
        <v>0.95302926576458757</v>
      </c>
      <c r="X954" s="50">
        <v>0.98657718120805371</v>
      </c>
      <c r="Y954" s="50">
        <v>1.063758389261745</v>
      </c>
      <c r="Z954" s="50">
        <v>0.98499999999999999</v>
      </c>
      <c r="AA954" s="23">
        <v>0.98</v>
      </c>
      <c r="AB954" s="23">
        <v>1.02</v>
      </c>
      <c r="AC954" s="51">
        <v>1</v>
      </c>
      <c r="AD954" s="51">
        <v>1</v>
      </c>
      <c r="AE954" s="51">
        <v>1</v>
      </c>
      <c r="AF954" s="51">
        <v>1</v>
      </c>
      <c r="AG954" s="52">
        <v>1</v>
      </c>
      <c r="AH954" s="52">
        <v>1</v>
      </c>
      <c r="AI954" s="53">
        <v>853</v>
      </c>
      <c r="AJ954" s="53">
        <v>811</v>
      </c>
      <c r="AK954" s="51">
        <v>2.92</v>
      </c>
      <c r="AL954" s="51">
        <v>2.9115153087583892</v>
      </c>
      <c r="AM954" s="51">
        <v>3.13</v>
      </c>
      <c r="AN954" s="51">
        <v>3.0993331609036479</v>
      </c>
      <c r="AO954" s="51">
        <v>3.1071133074587296</v>
      </c>
      <c r="AP954" s="51">
        <v>3.0732969748300132</v>
      </c>
      <c r="AQ954" s="51">
        <v>3.0830500000000001</v>
      </c>
      <c r="AR954" s="67">
        <v>0</v>
      </c>
      <c r="AS954" s="96"/>
      <c r="AT954" s="54">
        <v>2.8320045261744968</v>
      </c>
      <c r="AU954" s="54">
        <v>3.4198568661275166</v>
      </c>
      <c r="AV954" s="55">
        <v>2.8320045261744968</v>
      </c>
      <c r="AW954" s="55">
        <v>3.4236245886847834</v>
      </c>
      <c r="AX954" s="56">
        <v>3.2004526174506776E-2</v>
      </c>
      <c r="AY954" s="56">
        <v>0.21985686612752664</v>
      </c>
      <c r="AZ954" s="56">
        <v>0.25186139230203342</v>
      </c>
      <c r="BA954" s="56">
        <v>-0.18785233995301986</v>
      </c>
      <c r="BB954" s="61">
        <v>146</v>
      </c>
      <c r="BC954" s="57">
        <v>-151</v>
      </c>
      <c r="BD954" s="57">
        <v>-123</v>
      </c>
      <c r="BE954" s="57">
        <v>105</v>
      </c>
      <c r="BF954" s="95">
        <v>0.40708629067055974</v>
      </c>
      <c r="BG954" s="58">
        <v>0.60165390792311491</v>
      </c>
      <c r="BH954" s="58">
        <v>0.55057224475627364</v>
      </c>
      <c r="BI954" s="58">
        <v>0.48800589427545737</v>
      </c>
      <c r="BJ954" s="57">
        <v>146</v>
      </c>
      <c r="BK954" s="57">
        <v>-151</v>
      </c>
      <c r="BL954" s="57">
        <v>-123</v>
      </c>
      <c r="BM954" s="57">
        <v>105</v>
      </c>
      <c r="BN954" s="58">
        <v>0.40654858586403897</v>
      </c>
      <c r="BO954" s="58">
        <v>0.60218207402003843</v>
      </c>
      <c r="BP954" s="58">
        <v>0.55126062088068473</v>
      </c>
      <c r="BQ954" s="58">
        <v>0.488718985797574</v>
      </c>
      <c r="BR954" s="36">
        <v>2.8</v>
      </c>
      <c r="BS954" s="36">
        <v>4.55</v>
      </c>
      <c r="BT954" s="36">
        <v>0.26417000000000002</v>
      </c>
      <c r="BU954" s="36">
        <v>0.25236999999999998</v>
      </c>
      <c r="BV954" s="36">
        <v>0.28142423836924002</v>
      </c>
      <c r="BW954" s="36">
        <v>0.35560999999999998</v>
      </c>
    </row>
    <row r="955" spans="1:75" s="36" customFormat="1" ht="16.75" customHeight="1" x14ac:dyDescent="0.2">
      <c r="A955" s="36" t="s">
        <v>1254</v>
      </c>
      <c r="B955" s="36">
        <v>2025020446</v>
      </c>
      <c r="C955" s="35">
        <v>45997</v>
      </c>
      <c r="D955" s="45" t="s">
        <v>9</v>
      </c>
      <c r="E955" s="36" t="s">
        <v>41</v>
      </c>
      <c r="F955" s="45">
        <v>1</v>
      </c>
      <c r="G955" s="45">
        <v>1</v>
      </c>
      <c r="H955" s="36" t="s">
        <v>47</v>
      </c>
      <c r="I955" s="36" t="s">
        <v>402</v>
      </c>
      <c r="J955" s="46" t="s">
        <v>188</v>
      </c>
      <c r="K955" s="47">
        <v>2.98</v>
      </c>
      <c r="L955" s="48">
        <v>0.15</v>
      </c>
      <c r="M955" s="49">
        <v>0.1</v>
      </c>
      <c r="N955" s="36">
        <v>3.19999999999999</v>
      </c>
      <c r="O955" s="36">
        <v>2.7999999999999901</v>
      </c>
      <c r="P955" s="70">
        <v>3.19999999999999</v>
      </c>
      <c r="Q955" s="36">
        <v>2.7999999999999901</v>
      </c>
      <c r="R955" s="50">
        <v>2.9481269743647314</v>
      </c>
      <c r="S955" s="50">
        <v>2.897535641104299</v>
      </c>
      <c r="T955" s="50">
        <v>2.9481269743647314</v>
      </c>
      <c r="U955" s="50">
        <v>2.897535641104299</v>
      </c>
      <c r="V955" s="50">
        <v>1.048</v>
      </c>
      <c r="W955" s="50">
        <v>1.0491546019013618</v>
      </c>
      <c r="X955" s="50">
        <v>1.0503355704697985</v>
      </c>
      <c r="Y955" s="50">
        <v>0.97986577181208057</v>
      </c>
      <c r="Z955" s="50">
        <v>1.04</v>
      </c>
      <c r="AA955" s="23">
        <v>0.99</v>
      </c>
      <c r="AB955" s="23">
        <v>1.02</v>
      </c>
      <c r="AC955" s="51">
        <v>1</v>
      </c>
      <c r="AD955" s="51">
        <v>1</v>
      </c>
      <c r="AE955" s="51">
        <v>1</v>
      </c>
      <c r="AF955" s="51">
        <v>1</v>
      </c>
      <c r="AG955" s="52">
        <v>1</v>
      </c>
      <c r="AH955" s="52">
        <v>1</v>
      </c>
      <c r="AI955" s="53">
        <v>861</v>
      </c>
      <c r="AJ955" s="53">
        <v>819</v>
      </c>
      <c r="AK955" s="51">
        <v>3.17</v>
      </c>
      <c r="AL955" s="51">
        <v>3.1367190461547092</v>
      </c>
      <c r="AM955" s="51">
        <v>2.94</v>
      </c>
      <c r="AN955" s="51">
        <v>2.933630346165645</v>
      </c>
      <c r="AO955" s="51">
        <v>3.1031282392399397</v>
      </c>
      <c r="AP955" s="51">
        <v>3.0896745633662195</v>
      </c>
      <c r="AQ955" s="51">
        <v>3.0575999999999999</v>
      </c>
      <c r="AR955" s="67">
        <v>0</v>
      </c>
      <c r="AS955" s="96"/>
      <c r="AT955" s="54">
        <v>3.4198568661275166</v>
      </c>
      <c r="AU955" s="54">
        <v>2.8320045261744968</v>
      </c>
      <c r="AV955" s="55">
        <v>3.4236245886847834</v>
      </c>
      <c r="AW955" s="55">
        <v>2.8320045261744968</v>
      </c>
      <c r="AX955" s="56">
        <v>0.21985686612752664</v>
      </c>
      <c r="AY955" s="56">
        <v>3.2004526174506776E-2</v>
      </c>
      <c r="AZ955" s="56">
        <v>0.25186139230203342</v>
      </c>
      <c r="BA955" s="56">
        <v>0.18785233995301986</v>
      </c>
      <c r="BB955" s="61">
        <v>-146</v>
      </c>
      <c r="BC955" s="57">
        <v>151</v>
      </c>
      <c r="BD955" s="57">
        <v>123</v>
      </c>
      <c r="BE955" s="57">
        <v>-105</v>
      </c>
      <c r="BF955" s="95">
        <v>0.59291370932944032</v>
      </c>
      <c r="BG955" s="58">
        <v>0.39834609207688504</v>
      </c>
      <c r="BH955" s="58">
        <v>0.44942775524372636</v>
      </c>
      <c r="BI955" s="58">
        <v>0.51199410572454263</v>
      </c>
      <c r="BJ955" s="57">
        <v>-146</v>
      </c>
      <c r="BK955" s="57">
        <v>151</v>
      </c>
      <c r="BL955" s="57">
        <v>123</v>
      </c>
      <c r="BM955" s="57">
        <v>-105</v>
      </c>
      <c r="BN955" s="58">
        <v>0.59345141413596103</v>
      </c>
      <c r="BO955" s="58">
        <v>0.39781792597996157</v>
      </c>
      <c r="BP955" s="58">
        <v>0.44873937911931527</v>
      </c>
      <c r="BQ955" s="58">
        <v>0.511281014202426</v>
      </c>
      <c r="BR955" s="36">
        <v>2.8</v>
      </c>
      <c r="BS955" s="36">
        <v>4.5999999999999996</v>
      </c>
      <c r="BT955" s="36">
        <v>0.25607000000000002</v>
      </c>
      <c r="BU955" s="36">
        <v>0.24657000000000001</v>
      </c>
      <c r="BV955" s="36">
        <v>0.27480022735631399</v>
      </c>
      <c r="BW955" s="36">
        <v>0.3493</v>
      </c>
    </row>
    <row r="956" spans="1:75" s="36" customFormat="1" ht="16.75" customHeight="1" x14ac:dyDescent="0.2">
      <c r="A956" s="36" t="s">
        <v>1255</v>
      </c>
      <c r="B956" s="36">
        <v>2025020445</v>
      </c>
      <c r="C956" s="35">
        <v>45997</v>
      </c>
      <c r="D956" s="45" t="s">
        <v>6</v>
      </c>
      <c r="E956" s="36" t="s">
        <v>12</v>
      </c>
      <c r="F956" s="45">
        <v>1</v>
      </c>
      <c r="G956" s="45">
        <v>1</v>
      </c>
      <c r="H956" s="36" t="s">
        <v>46</v>
      </c>
      <c r="I956" s="36" t="s">
        <v>318</v>
      </c>
      <c r="J956" s="46" t="s">
        <v>233</v>
      </c>
      <c r="K956" s="47">
        <v>2.98</v>
      </c>
      <c r="L956" s="48">
        <v>0.15</v>
      </c>
      <c r="M956" s="49">
        <v>0.1</v>
      </c>
      <c r="N956" s="36">
        <v>2.5499999999999901</v>
      </c>
      <c r="O956" s="36">
        <v>3.0499999999999901</v>
      </c>
      <c r="P956" s="70">
        <v>2.5499999999999901</v>
      </c>
      <c r="Q956" s="36">
        <v>3.0499999999999901</v>
      </c>
      <c r="R956" s="50">
        <v>2.7788086858295293</v>
      </c>
      <c r="S956" s="50">
        <v>2.9402111182571429</v>
      </c>
      <c r="T956" s="50">
        <v>2.7788086858295293</v>
      </c>
      <c r="U956" s="50">
        <v>2.9402111182571429</v>
      </c>
      <c r="V956" s="50">
        <v>0.95</v>
      </c>
      <c r="W956" s="50">
        <v>0.95302926576458757</v>
      </c>
      <c r="X956" s="50">
        <v>0.98253769222709475</v>
      </c>
      <c r="Y956" s="50">
        <v>0.97902258566747236</v>
      </c>
      <c r="Z956" s="50">
        <v>1.0149999999999999</v>
      </c>
      <c r="AA956" s="23">
        <v>0.97</v>
      </c>
      <c r="AB956" s="23">
        <v>1</v>
      </c>
      <c r="AC956" s="51">
        <v>1</v>
      </c>
      <c r="AD956" s="51">
        <v>1</v>
      </c>
      <c r="AE956" s="51">
        <v>1</v>
      </c>
      <c r="AF956" s="51">
        <v>1</v>
      </c>
      <c r="AG956" s="52">
        <v>1</v>
      </c>
      <c r="AH956" s="52">
        <v>1</v>
      </c>
      <c r="AI956" s="53">
        <v>862</v>
      </c>
      <c r="AJ956" s="53">
        <v>757</v>
      </c>
      <c r="AK956" s="51">
        <v>2.73</v>
      </c>
      <c r="AL956" s="51">
        <v>2.7373213028744292</v>
      </c>
      <c r="AM956" s="51">
        <v>3.06</v>
      </c>
      <c r="AN956" s="51">
        <v>3.0420316677385713</v>
      </c>
      <c r="AO956" s="51">
        <v>3.0176305892150506</v>
      </c>
      <c r="AP956" s="51">
        <v>3.0126331435874425</v>
      </c>
      <c r="AQ956" s="51">
        <v>3.1058999999999997</v>
      </c>
      <c r="AR956" s="67">
        <v>0</v>
      </c>
      <c r="AS956" s="96"/>
      <c r="AT956" s="54">
        <v>2.4847610383216749</v>
      </c>
      <c r="AU956" s="54">
        <v>3.1707685584243421</v>
      </c>
      <c r="AV956" s="55">
        <v>2.4847610383216749</v>
      </c>
      <c r="AW956" s="55">
        <v>3.1742618555677913</v>
      </c>
      <c r="AX956" s="56">
        <v>-6.5238961678315111E-2</v>
      </c>
      <c r="AY956" s="56">
        <v>0.12076855842435208</v>
      </c>
      <c r="AZ956" s="56">
        <v>5.5529596746036969E-2</v>
      </c>
      <c r="BA956" s="56">
        <v>-0.18600752010266719</v>
      </c>
      <c r="BB956" s="61">
        <v>159</v>
      </c>
      <c r="BC956" s="57">
        <v>-101</v>
      </c>
      <c r="BD956" s="57">
        <v>128</v>
      </c>
      <c r="BE956" s="57">
        <v>157</v>
      </c>
      <c r="BF956" s="95">
        <v>0.38654854300478581</v>
      </c>
      <c r="BG956" s="58">
        <v>0.5030425989028301</v>
      </c>
      <c r="BH956" s="58">
        <v>0.43898001739837367</v>
      </c>
      <c r="BI956" s="58">
        <v>0.38885542005490936</v>
      </c>
      <c r="BJ956" s="57">
        <v>159</v>
      </c>
      <c r="BK956" s="57">
        <v>-102</v>
      </c>
      <c r="BL956" s="57">
        <v>127</v>
      </c>
      <c r="BM956" s="57">
        <v>157</v>
      </c>
      <c r="BN956" s="58">
        <v>0.38598686241827185</v>
      </c>
      <c r="BO956" s="58">
        <v>0.5037403932954807</v>
      </c>
      <c r="BP956" s="58">
        <v>0.4397717694615757</v>
      </c>
      <c r="BQ956" s="58">
        <v>0.38955984067798033</v>
      </c>
      <c r="BR956" s="36">
        <v>2.8</v>
      </c>
      <c r="BS956" s="36">
        <v>4.6500000000000004</v>
      </c>
      <c r="BT956" s="36">
        <v>0.25474999999999998</v>
      </c>
      <c r="BU956" s="36">
        <v>0.24310999999999999</v>
      </c>
      <c r="BV956" s="36">
        <v>0.27100449240304503</v>
      </c>
      <c r="BW956" s="36">
        <v>0.34604000000000001</v>
      </c>
    </row>
    <row r="957" spans="1:75" s="36" customFormat="1" ht="16.75" customHeight="1" x14ac:dyDescent="0.2">
      <c r="A957" s="36" t="s">
        <v>1256</v>
      </c>
      <c r="B957" s="36">
        <v>2025020445</v>
      </c>
      <c r="C957" s="35">
        <v>45997</v>
      </c>
      <c r="D957" s="45" t="s">
        <v>9</v>
      </c>
      <c r="E957" s="36" t="s">
        <v>39</v>
      </c>
      <c r="F957" s="45">
        <v>1</v>
      </c>
      <c r="G957" s="45">
        <v>1</v>
      </c>
      <c r="H957" s="36" t="s">
        <v>47</v>
      </c>
      <c r="I957" s="36" t="s">
        <v>338</v>
      </c>
      <c r="J957" s="46" t="s">
        <v>179</v>
      </c>
      <c r="K957" s="47">
        <v>2.98</v>
      </c>
      <c r="L957" s="48">
        <v>0.15</v>
      </c>
      <c r="M957" s="49">
        <v>0.1</v>
      </c>
      <c r="N957" s="36">
        <v>3.0499999999999901</v>
      </c>
      <c r="O957" s="36">
        <v>2.5499999999999901</v>
      </c>
      <c r="P957" s="70">
        <v>3.0499999999999901</v>
      </c>
      <c r="Q957" s="36">
        <v>2.5499999999999901</v>
      </c>
      <c r="R957" s="50">
        <v>2.7892609376872755</v>
      </c>
      <c r="S957" s="50">
        <v>2.995286739367292</v>
      </c>
      <c r="T957" s="50">
        <v>2.7892609376872755</v>
      </c>
      <c r="U957" s="50">
        <v>2.995286739367292</v>
      </c>
      <c r="V957" s="50">
        <v>1.048</v>
      </c>
      <c r="W957" s="50">
        <v>1.0491546019013618</v>
      </c>
      <c r="X957" s="50">
        <v>1.0268456375838926</v>
      </c>
      <c r="Y957" s="50">
        <v>0.91610738255033553</v>
      </c>
      <c r="Z957" s="50">
        <v>0.98</v>
      </c>
      <c r="AA957" s="23">
        <v>0.98</v>
      </c>
      <c r="AB957" s="23">
        <v>1.02</v>
      </c>
      <c r="AC957" s="51">
        <v>1</v>
      </c>
      <c r="AD957" s="51">
        <v>1</v>
      </c>
      <c r="AE957" s="51">
        <v>1</v>
      </c>
      <c r="AF957" s="51">
        <v>1</v>
      </c>
      <c r="AG957" s="52">
        <v>1</v>
      </c>
      <c r="AH957" s="52">
        <v>1</v>
      </c>
      <c r="AI957" s="53">
        <v>859</v>
      </c>
      <c r="AJ957" s="53">
        <v>784</v>
      </c>
      <c r="AK957" s="51">
        <v>2.9174873052890677</v>
      </c>
      <c r="AL957" s="51">
        <v>2.8982533501487988</v>
      </c>
      <c r="AM957" s="51">
        <v>2.9279623228367422</v>
      </c>
      <c r="AN957" s="51">
        <v>2.9380609853163246</v>
      </c>
      <c r="AO957" s="51">
        <v>2.8835245548294823</v>
      </c>
      <c r="AP957" s="51">
        <v>2.8913030222920519</v>
      </c>
      <c r="AQ957" s="51">
        <v>2.8694030763800074</v>
      </c>
      <c r="AR957" s="67">
        <v>0</v>
      </c>
      <c r="AS957" s="96"/>
      <c r="AT957" s="54">
        <v>3.1707685584243421</v>
      </c>
      <c r="AU957" s="54">
        <v>2.4847610383216749</v>
      </c>
      <c r="AV957" s="55">
        <v>3.1742618555677913</v>
      </c>
      <c r="AW957" s="55">
        <v>2.4847610383216749</v>
      </c>
      <c r="AX957" s="56">
        <v>0.12076855842435208</v>
      </c>
      <c r="AY957" s="56">
        <v>-6.5238961678315111E-2</v>
      </c>
      <c r="AZ957" s="56">
        <v>5.5529596746036969E-2</v>
      </c>
      <c r="BA957" s="56">
        <v>0.18600752010266719</v>
      </c>
      <c r="BB957" s="61">
        <v>-159</v>
      </c>
      <c r="BC957" s="57">
        <v>101</v>
      </c>
      <c r="BD957" s="57">
        <v>-128</v>
      </c>
      <c r="BE957" s="57">
        <v>-157</v>
      </c>
      <c r="BF957" s="95">
        <v>0.61345145699521419</v>
      </c>
      <c r="BG957" s="58">
        <v>0.4969574010971699</v>
      </c>
      <c r="BH957" s="58">
        <v>0.56101998260162633</v>
      </c>
      <c r="BI957" s="58">
        <v>0.61114457994509064</v>
      </c>
      <c r="BJ957" s="57">
        <v>-159</v>
      </c>
      <c r="BK957" s="57">
        <v>102</v>
      </c>
      <c r="BL957" s="57">
        <v>-127</v>
      </c>
      <c r="BM957" s="57">
        <v>-157</v>
      </c>
      <c r="BN957" s="58">
        <v>0.61401313758172815</v>
      </c>
      <c r="BO957" s="58">
        <v>0.49625960670451935</v>
      </c>
      <c r="BP957" s="58">
        <v>0.5602282305384243</v>
      </c>
      <c r="BQ957" s="58">
        <v>0.61044015932201967</v>
      </c>
      <c r="BR957" s="36">
        <v>2.8</v>
      </c>
      <c r="BS957" s="36">
        <v>4.7</v>
      </c>
      <c r="BT957" s="36">
        <v>0.24607000000000001</v>
      </c>
      <c r="BU957" s="36">
        <v>0.23712</v>
      </c>
      <c r="BV957" s="36">
        <v>0.26314212471285398</v>
      </c>
      <c r="BW957" s="36">
        <v>0.33600999999999998</v>
      </c>
    </row>
    <row r="958" spans="1:75" s="36" customFormat="1" ht="16.75" customHeight="1" x14ac:dyDescent="0.2">
      <c r="A958" s="36" t="s">
        <v>1257</v>
      </c>
      <c r="B958" s="36">
        <v>2025020448</v>
      </c>
      <c r="C958" s="35">
        <v>45997</v>
      </c>
      <c r="D958" s="45" t="s">
        <v>6</v>
      </c>
      <c r="E958" s="36" t="s">
        <v>15</v>
      </c>
      <c r="F958" s="45">
        <v>0</v>
      </c>
      <c r="G958" s="45">
        <v>1</v>
      </c>
      <c r="H958" s="36" t="s">
        <v>26</v>
      </c>
      <c r="I958" s="36" t="s">
        <v>426</v>
      </c>
      <c r="J958" s="46" t="s">
        <v>192</v>
      </c>
      <c r="K958" s="47">
        <v>2.98</v>
      </c>
      <c r="L958" s="48">
        <v>0.15</v>
      </c>
      <c r="M958" s="49">
        <v>0.1</v>
      </c>
      <c r="N958" s="36">
        <v>2.7499999999999898</v>
      </c>
      <c r="O958" s="36">
        <v>2.9999999999999898</v>
      </c>
      <c r="P958" s="70">
        <v>2.7499999999999898</v>
      </c>
      <c r="Q958" s="36">
        <v>2.9999999999999898</v>
      </c>
      <c r="R958" s="50">
        <v>2.8287221022113571</v>
      </c>
      <c r="S958" s="50">
        <v>3.0615072021772161</v>
      </c>
      <c r="T958" s="50">
        <v>2.8287221022113571</v>
      </c>
      <c r="U958" s="50">
        <v>3.0615072021772161</v>
      </c>
      <c r="V958" s="50">
        <v>0.95</v>
      </c>
      <c r="W958" s="50">
        <v>0.92554174501717079</v>
      </c>
      <c r="X958" s="50">
        <v>1.0718162141535028</v>
      </c>
      <c r="Y958" s="50">
        <v>0.89151042545208914</v>
      </c>
      <c r="Z958" s="50">
        <v>1.03</v>
      </c>
      <c r="AA958" s="23">
        <v>0.98</v>
      </c>
      <c r="AB958" s="23">
        <v>1</v>
      </c>
      <c r="AC958" s="51">
        <v>1</v>
      </c>
      <c r="AD958" s="51">
        <v>1</v>
      </c>
      <c r="AE958" s="51">
        <v>1</v>
      </c>
      <c r="AF958" s="51">
        <v>1</v>
      </c>
      <c r="AG958" s="52">
        <v>1</v>
      </c>
      <c r="AH958" s="52">
        <v>1</v>
      </c>
      <c r="AI958" s="53">
        <v>878</v>
      </c>
      <c r="AJ958" s="53">
        <v>738</v>
      </c>
      <c r="AK958" s="51">
        <v>2.9515979072547283</v>
      </c>
      <c r="AL958" s="51">
        <v>2.91</v>
      </c>
      <c r="AM958" s="51">
        <v>2.9436822179055606</v>
      </c>
      <c r="AN958" s="51">
        <v>2.9613559655463089</v>
      </c>
      <c r="AO958" s="51">
        <v>3.0067973731933142</v>
      </c>
      <c r="AP958" s="51">
        <v>3.0287806299506967</v>
      </c>
      <c r="AQ958" s="51">
        <v>3.0319926844427276</v>
      </c>
      <c r="AR958" s="67">
        <v>0.02</v>
      </c>
      <c r="AS958" s="96"/>
      <c r="AT958" s="54">
        <v>2.9505577098731908</v>
      </c>
      <c r="AU958" s="54">
        <v>2.804014713766521</v>
      </c>
      <c r="AV958" s="55">
        <v>2.9305577098731908</v>
      </c>
      <c r="AW958" s="55">
        <v>2.8845421782566381</v>
      </c>
      <c r="AX958" s="56">
        <v>0.20055770987320098</v>
      </c>
      <c r="AY958" s="56">
        <v>-0.19598528623346878</v>
      </c>
      <c r="AZ958" s="56">
        <v>4.5724236397322038E-3</v>
      </c>
      <c r="BA958" s="56">
        <v>0.39654299610666977</v>
      </c>
      <c r="BB958" s="61">
        <v>-112</v>
      </c>
      <c r="BC958" s="57">
        <v>-108</v>
      </c>
      <c r="BD958" s="57">
        <v>118</v>
      </c>
      <c r="BE958" s="57">
        <v>147</v>
      </c>
      <c r="BF958" s="95">
        <v>0.52817854062317871</v>
      </c>
      <c r="BG958" s="58">
        <v>0.52015112315692424</v>
      </c>
      <c r="BH958" s="58">
        <v>0.4580654726387845</v>
      </c>
      <c r="BI958" s="58">
        <v>0.40558794740036996</v>
      </c>
      <c r="BJ958" s="57">
        <v>-106</v>
      </c>
      <c r="BK958" s="57">
        <v>-114</v>
      </c>
      <c r="BL958" s="57">
        <v>112</v>
      </c>
      <c r="BM958" s="57">
        <v>140</v>
      </c>
      <c r="BN958" s="58">
        <v>0.51383040796201496</v>
      </c>
      <c r="BO958" s="58">
        <v>0.53181555200395481</v>
      </c>
      <c r="BP958" s="58">
        <v>0.47119388662019579</v>
      </c>
      <c r="BQ958" s="58">
        <v>0.41717684824284451</v>
      </c>
      <c r="BR958" s="36">
        <v>2.8</v>
      </c>
      <c r="BS958" s="36">
        <v>4.75</v>
      </c>
      <c r="BT958" s="36">
        <v>0.24246999999999999</v>
      </c>
      <c r="BU958" s="36">
        <v>0.23147000000000001</v>
      </c>
      <c r="BV958" s="36">
        <v>0.25788230575547499</v>
      </c>
      <c r="BW958" s="36">
        <v>0.33389000000000002</v>
      </c>
    </row>
    <row r="959" spans="1:75" s="36" customFormat="1" ht="16.75" customHeight="1" x14ac:dyDescent="0.2">
      <c r="A959" s="36" t="s">
        <v>1258</v>
      </c>
      <c r="B959" s="36">
        <v>2025020448</v>
      </c>
      <c r="C959" s="35">
        <v>45997</v>
      </c>
      <c r="D959" s="45" t="s">
        <v>9</v>
      </c>
      <c r="E959" s="36" t="s">
        <v>22</v>
      </c>
      <c r="F959" s="45">
        <v>1</v>
      </c>
      <c r="G959" s="45">
        <v>0</v>
      </c>
      <c r="H959" s="36" t="s">
        <v>27</v>
      </c>
      <c r="I959" s="36" t="s">
        <v>320</v>
      </c>
      <c r="J959" s="46" t="s">
        <v>151</v>
      </c>
      <c r="K959" s="47">
        <v>2.98</v>
      </c>
      <c r="L959" s="48">
        <v>0.15</v>
      </c>
      <c r="M959" s="49">
        <v>0.1</v>
      </c>
      <c r="N959" s="36">
        <v>2.9999999999999898</v>
      </c>
      <c r="O959" s="36">
        <v>2.7499999999999898</v>
      </c>
      <c r="P959" s="70">
        <v>2.9999999999999898</v>
      </c>
      <c r="Q959" s="36">
        <v>2.7499999999999898</v>
      </c>
      <c r="R959" s="50">
        <v>2.7492240353777158</v>
      </c>
      <c r="S959" s="50">
        <v>3.0764268711598217</v>
      </c>
      <c r="T959" s="50">
        <v>2.7492240353777158</v>
      </c>
      <c r="U959" s="50">
        <v>3.0764268711598217</v>
      </c>
      <c r="V959" s="50">
        <v>1.05</v>
      </c>
      <c r="W959" s="50">
        <v>1.0725047827848808</v>
      </c>
      <c r="X959" s="50">
        <v>0.98781282480052368</v>
      </c>
      <c r="Y959" s="50">
        <v>0.99046909639420411</v>
      </c>
      <c r="Z959" s="50">
        <v>0.98</v>
      </c>
      <c r="AA959" s="23">
        <v>0.99</v>
      </c>
      <c r="AB959" s="23">
        <v>1</v>
      </c>
      <c r="AC959" s="51">
        <v>1</v>
      </c>
      <c r="AD959" s="51">
        <v>1</v>
      </c>
      <c r="AE959" s="51">
        <v>1</v>
      </c>
      <c r="AF959" s="51">
        <v>1</v>
      </c>
      <c r="AG959" s="52">
        <v>1</v>
      </c>
      <c r="AH959" s="52">
        <v>1</v>
      </c>
      <c r="AI959" s="53">
        <v>867</v>
      </c>
      <c r="AJ959" s="53">
        <v>825</v>
      </c>
      <c r="AK959" s="51">
        <v>2.6567010678472256</v>
      </c>
      <c r="AL959" s="51">
        <v>2.69</v>
      </c>
      <c r="AM959" s="51">
        <v>3.1940123181774385</v>
      </c>
      <c r="AN959" s="51">
        <v>3.1763745011247959</v>
      </c>
      <c r="AO959" s="51">
        <v>3.108943799310953</v>
      </c>
      <c r="AP959" s="51">
        <v>3.0948369794748034</v>
      </c>
      <c r="AQ959" s="51">
        <v>3.1301320718138896</v>
      </c>
      <c r="AR959" s="67">
        <v>-0.02</v>
      </c>
      <c r="AS959" s="96"/>
      <c r="AT959" s="54">
        <v>2.804014713766521</v>
      </c>
      <c r="AU959" s="54">
        <v>2.9505577098731908</v>
      </c>
      <c r="AV959" s="55">
        <v>2.8845421782566381</v>
      </c>
      <c r="AW959" s="55">
        <v>2.9305577098731908</v>
      </c>
      <c r="AX959" s="56">
        <v>-0.19598528623346878</v>
      </c>
      <c r="AY959" s="56">
        <v>0.20055770987320098</v>
      </c>
      <c r="AZ959" s="56">
        <v>4.5724236397322038E-3</v>
      </c>
      <c r="BA959" s="56">
        <v>-0.39654299610666977</v>
      </c>
      <c r="BB959" s="61">
        <v>112</v>
      </c>
      <c r="BC959" s="57">
        <v>108</v>
      </c>
      <c r="BD959" s="57">
        <v>-118</v>
      </c>
      <c r="BE959" s="57">
        <v>-147</v>
      </c>
      <c r="BF959" s="95">
        <v>0.47182145937682129</v>
      </c>
      <c r="BG959" s="58">
        <v>0.47984887684307576</v>
      </c>
      <c r="BH959" s="58">
        <v>0.5419345273612155</v>
      </c>
      <c r="BI959" s="58">
        <v>0.59441205259963004</v>
      </c>
      <c r="BJ959" s="57">
        <v>106</v>
      </c>
      <c r="BK959" s="57">
        <v>114</v>
      </c>
      <c r="BL959" s="57">
        <v>-112</v>
      </c>
      <c r="BM959" s="57">
        <v>-140</v>
      </c>
      <c r="BN959" s="58">
        <v>0.48616959203798504</v>
      </c>
      <c r="BO959" s="58">
        <v>0.46818444799604519</v>
      </c>
      <c r="BP959" s="58">
        <v>0.52880611337980421</v>
      </c>
      <c r="BQ959" s="58">
        <v>0.58282315175715549</v>
      </c>
      <c r="BR959" s="36">
        <v>2.8</v>
      </c>
      <c r="BS959" s="36">
        <v>4.8</v>
      </c>
      <c r="BT959" s="36">
        <v>0.23777999999999999</v>
      </c>
      <c r="BU959" s="36">
        <v>0.22231000000000001</v>
      </c>
      <c r="BV959" s="36">
        <v>0.247068760488558</v>
      </c>
      <c r="BW959" s="36">
        <v>0.32251999999999997</v>
      </c>
    </row>
    <row r="960" spans="1:75" s="36" customFormat="1" ht="16.75" customHeight="1" x14ac:dyDescent="0.2">
      <c r="A960" s="36" t="s">
        <v>1259</v>
      </c>
      <c r="B960" s="36">
        <v>2025020449</v>
      </c>
      <c r="C960" s="35">
        <v>45997</v>
      </c>
      <c r="D960" s="45" t="s">
        <v>6</v>
      </c>
      <c r="E960" s="36" t="s">
        <v>14</v>
      </c>
      <c r="F960" s="45">
        <v>1</v>
      </c>
      <c r="G960" s="45">
        <v>1</v>
      </c>
      <c r="H960" s="36" t="s">
        <v>46</v>
      </c>
      <c r="I960" s="36" t="s">
        <v>328</v>
      </c>
      <c r="J960" s="46" t="s">
        <v>155</v>
      </c>
      <c r="K960" s="47">
        <v>2.98</v>
      </c>
      <c r="L960" s="48">
        <v>0.15</v>
      </c>
      <c r="M960" s="49">
        <v>0.1</v>
      </c>
      <c r="N960" s="36">
        <v>2.3499999999999899</v>
      </c>
      <c r="O960" s="36">
        <v>3.19999999999999</v>
      </c>
      <c r="P960" s="70">
        <v>2.3499999999999899</v>
      </c>
      <c r="Q960" s="36">
        <v>3.19999999999999</v>
      </c>
      <c r="R960" s="50">
        <v>2.687343168310707</v>
      </c>
      <c r="S960" s="50">
        <v>3.2974880379262408</v>
      </c>
      <c r="T960" s="50">
        <v>2.687343168310707</v>
      </c>
      <c r="U960" s="50">
        <v>3.2974880379262408</v>
      </c>
      <c r="V960" s="50">
        <v>0.95</v>
      </c>
      <c r="W960" s="50">
        <v>0.95302926576458757</v>
      </c>
      <c r="X960" s="50">
        <v>0.95084818798306037</v>
      </c>
      <c r="Y960" s="50">
        <v>0.96835131322988421</v>
      </c>
      <c r="Z960" s="50">
        <v>0.96</v>
      </c>
      <c r="AA960" s="23">
        <v>0.995</v>
      </c>
      <c r="AB960" s="23">
        <v>1</v>
      </c>
      <c r="AC960" s="51">
        <v>1</v>
      </c>
      <c r="AD960" s="51">
        <v>1</v>
      </c>
      <c r="AE960" s="51">
        <v>1</v>
      </c>
      <c r="AF960" s="51">
        <v>1</v>
      </c>
      <c r="AG960" s="52">
        <v>1</v>
      </c>
      <c r="AH960" s="52">
        <v>1</v>
      </c>
      <c r="AI960" s="53">
        <v>870</v>
      </c>
      <c r="AJ960" s="53">
        <v>828</v>
      </c>
      <c r="AK960" s="51">
        <v>2.71</v>
      </c>
      <c r="AL960" s="51">
        <v>2.7066014752466061</v>
      </c>
      <c r="AM960" s="51">
        <v>3.35</v>
      </c>
      <c r="AN960" s="51">
        <v>3.3421232056889361</v>
      </c>
      <c r="AO960" s="51">
        <v>3.3124670499344955</v>
      </c>
      <c r="AP960" s="51">
        <v>3.2904352699057</v>
      </c>
      <c r="AQ960" s="51">
        <v>3.2159999999999997</v>
      </c>
      <c r="AR960" s="67">
        <v>0.03</v>
      </c>
      <c r="AS960" s="96"/>
      <c r="AT960" s="54">
        <v>2.3804687063293866</v>
      </c>
      <c r="AU960" s="54">
        <v>3.2173817774736388</v>
      </c>
      <c r="AV960" s="55">
        <v>2.3504687063293868</v>
      </c>
      <c r="AW960" s="55">
        <v>3.2509594808846298</v>
      </c>
      <c r="AX960" s="56">
        <v>3.0468706329396689E-2</v>
      </c>
      <c r="AY960" s="56">
        <v>1.7381777473648885E-2</v>
      </c>
      <c r="AZ960" s="56">
        <v>4.7850483803045574E-2</v>
      </c>
      <c r="BA960" s="56">
        <v>1.3086928855747804E-2</v>
      </c>
      <c r="BB960" s="61">
        <v>175</v>
      </c>
      <c r="BC960" s="57">
        <v>103</v>
      </c>
      <c r="BD960" s="57">
        <v>134</v>
      </c>
      <c r="BE960" s="57">
        <v>164</v>
      </c>
      <c r="BF960" s="95">
        <v>0.36358536433865712</v>
      </c>
      <c r="BG960" s="58">
        <v>0.4936565593750567</v>
      </c>
      <c r="BH960" s="58">
        <v>0.427884201579392</v>
      </c>
      <c r="BI960" s="58">
        <v>0.37869096879862307</v>
      </c>
      <c r="BJ960" s="57">
        <v>183</v>
      </c>
      <c r="BK960" s="57">
        <v>102</v>
      </c>
      <c r="BL960" s="57">
        <v>132</v>
      </c>
      <c r="BM960" s="57">
        <v>161</v>
      </c>
      <c r="BN960" s="58">
        <v>0.35324652535737727</v>
      </c>
      <c r="BO960" s="58">
        <v>0.49522415198608927</v>
      </c>
      <c r="BP960" s="58">
        <v>0.43121802840070556</v>
      </c>
      <c r="BQ960" s="58">
        <v>0.38269100799733835</v>
      </c>
      <c r="BR960" s="36">
        <v>2.8</v>
      </c>
      <c r="BS960" s="36">
        <v>4.8499999999999996</v>
      </c>
      <c r="BT960" s="36">
        <v>0.23100000000000001</v>
      </c>
      <c r="BU960" s="36">
        <v>0.21906</v>
      </c>
      <c r="BV960" s="36">
        <v>0.242887238052999</v>
      </c>
      <c r="BW960" s="36">
        <v>0.31716</v>
      </c>
    </row>
    <row r="961" spans="1:75" s="36" customFormat="1" ht="16.75" customHeight="1" x14ac:dyDescent="0.2">
      <c r="A961" s="36" t="s">
        <v>1260</v>
      </c>
      <c r="B961" s="36">
        <v>2025020449</v>
      </c>
      <c r="C961" s="35">
        <v>45997</v>
      </c>
      <c r="D961" s="45" t="s">
        <v>9</v>
      </c>
      <c r="E961" s="36" t="s">
        <v>28</v>
      </c>
      <c r="F961" s="45">
        <v>1</v>
      </c>
      <c r="G961" s="45">
        <v>1</v>
      </c>
      <c r="H961" s="36" t="s">
        <v>47</v>
      </c>
      <c r="I961" s="36" t="s">
        <v>314</v>
      </c>
      <c r="J961" s="46" t="s">
        <v>167</v>
      </c>
      <c r="K961" s="47">
        <v>2.98</v>
      </c>
      <c r="L961" s="48">
        <v>0.15</v>
      </c>
      <c r="M961" s="49">
        <v>0.1</v>
      </c>
      <c r="N961" s="36">
        <v>3.19999999999999</v>
      </c>
      <c r="O961" s="36">
        <v>2.3499999999999899</v>
      </c>
      <c r="P961" s="70">
        <v>3.19999999999999</v>
      </c>
      <c r="Q961" s="36">
        <v>2.3499999999999899</v>
      </c>
      <c r="R961" s="50">
        <v>2.8262508918890492</v>
      </c>
      <c r="S961" s="50">
        <v>2.8239578106729737</v>
      </c>
      <c r="T961" s="50">
        <v>2.8262508918890492</v>
      </c>
      <c r="U961" s="50">
        <v>2.8239578106729737</v>
      </c>
      <c r="V961" s="50">
        <v>1.048</v>
      </c>
      <c r="W961" s="50">
        <v>1.0491546019013618</v>
      </c>
      <c r="X961" s="50">
        <v>1.1241610738255035</v>
      </c>
      <c r="Y961" s="50">
        <v>0.90939597315436238</v>
      </c>
      <c r="Z961" s="50">
        <v>0.96499999999999997</v>
      </c>
      <c r="AA961" s="23">
        <v>1</v>
      </c>
      <c r="AB961" s="23">
        <v>1</v>
      </c>
      <c r="AC961" s="51">
        <v>1</v>
      </c>
      <c r="AD961" s="51">
        <v>1</v>
      </c>
      <c r="AE961" s="51">
        <v>1</v>
      </c>
      <c r="AF961" s="51">
        <v>1</v>
      </c>
      <c r="AG961" s="52">
        <v>1</v>
      </c>
      <c r="AH961" s="52">
        <v>1</v>
      </c>
      <c r="AI961" s="53">
        <v>871</v>
      </c>
      <c r="AJ961" s="53">
        <v>829</v>
      </c>
      <c r="AK961" s="51">
        <v>2.8856869134250549</v>
      </c>
      <c r="AL961" s="51">
        <v>2.8767715101946538</v>
      </c>
      <c r="AM961" s="51">
        <v>2.83352760018952</v>
      </c>
      <c r="AN961" s="51">
        <v>2.832092131762038</v>
      </c>
      <c r="AO961" s="51">
        <v>2.7404200685558955</v>
      </c>
      <c r="AP961" s="51">
        <v>2.738124951367424</v>
      </c>
      <c r="AQ961" s="51">
        <v>2.7343541341828868</v>
      </c>
      <c r="AR961" s="67">
        <v>-0.03</v>
      </c>
      <c r="AS961" s="96"/>
      <c r="AT961" s="54">
        <v>3.2173817774736388</v>
      </c>
      <c r="AU961" s="54">
        <v>2.3804687063293866</v>
      </c>
      <c r="AV961" s="55">
        <v>3.2509594808846298</v>
      </c>
      <c r="AW961" s="55">
        <v>2.3504687063293868</v>
      </c>
      <c r="AX961" s="56">
        <v>1.7381777473648885E-2</v>
      </c>
      <c r="AY961" s="56">
        <v>3.0468706329396689E-2</v>
      </c>
      <c r="AZ961" s="56">
        <v>4.7850483803045574E-2</v>
      </c>
      <c r="BA961" s="56">
        <v>-1.3086928855747804E-2</v>
      </c>
      <c r="BB961" s="61">
        <v>-175</v>
      </c>
      <c r="BC961" s="57">
        <v>-103</v>
      </c>
      <c r="BD961" s="57">
        <v>-134</v>
      </c>
      <c r="BE961" s="57">
        <v>-164</v>
      </c>
      <c r="BF961" s="95">
        <v>0.63641463566134293</v>
      </c>
      <c r="BG961" s="58">
        <v>0.5063434406249433</v>
      </c>
      <c r="BH961" s="58">
        <v>0.572115798420608</v>
      </c>
      <c r="BI961" s="58">
        <v>0.62130903120137693</v>
      </c>
      <c r="BJ961" s="57">
        <v>-183</v>
      </c>
      <c r="BK961" s="57">
        <v>-102</v>
      </c>
      <c r="BL961" s="57">
        <v>-132</v>
      </c>
      <c r="BM961" s="57">
        <v>-161</v>
      </c>
      <c r="BN961" s="58">
        <v>0.64675347464262267</v>
      </c>
      <c r="BO961" s="58">
        <v>0.50477584801391073</v>
      </c>
      <c r="BP961" s="58">
        <v>0.56878197159929444</v>
      </c>
      <c r="BQ961" s="58">
        <v>0.61730899200266165</v>
      </c>
      <c r="BR961" s="36">
        <v>2.8</v>
      </c>
      <c r="BS961" s="36">
        <v>4.9000000000000004</v>
      </c>
      <c r="BT961" s="36">
        <v>0.22881000000000001</v>
      </c>
      <c r="BU961" s="36">
        <v>0.21518000000000001</v>
      </c>
      <c r="BV961" s="36">
        <v>0.238067842364968</v>
      </c>
      <c r="BW961" s="36">
        <v>0.31131999999999999</v>
      </c>
    </row>
    <row r="962" spans="1:75" s="36" customFormat="1" ht="16.75" customHeight="1" x14ac:dyDescent="0.2">
      <c r="A962" s="36" t="s">
        <v>1261</v>
      </c>
      <c r="B962" s="36">
        <v>2025020452</v>
      </c>
      <c r="C962" s="35">
        <v>45997</v>
      </c>
      <c r="D962" s="45" t="s">
        <v>6</v>
      </c>
      <c r="E962" s="36" t="s">
        <v>30</v>
      </c>
      <c r="F962" s="45">
        <v>1</v>
      </c>
      <c r="G962" s="45">
        <v>1</v>
      </c>
      <c r="H962" s="36" t="s">
        <v>46</v>
      </c>
      <c r="I962" s="36" t="s">
        <v>495</v>
      </c>
      <c r="J962" s="46" t="s">
        <v>161</v>
      </c>
      <c r="K962" s="47">
        <v>2.98</v>
      </c>
      <c r="L962" s="48">
        <v>0.15</v>
      </c>
      <c r="M962" s="49">
        <v>0.1</v>
      </c>
      <c r="N962" s="36">
        <v>3.0499999999999901</v>
      </c>
      <c r="O962" s="36">
        <v>2.8999999999999901</v>
      </c>
      <c r="P962" s="70">
        <v>3.0499999999999901</v>
      </c>
      <c r="Q962" s="36">
        <v>2.8999999999999901</v>
      </c>
      <c r="R962" s="50">
        <v>3.0411217843339537</v>
      </c>
      <c r="S962" s="50">
        <v>3.2050814444288194</v>
      </c>
      <c r="T962" s="50">
        <v>3.0411217843339537</v>
      </c>
      <c r="U962" s="50">
        <v>3.2050814444288194</v>
      </c>
      <c r="V962" s="50">
        <v>0.95</v>
      </c>
      <c r="W962" s="50">
        <v>0.95302926576458757</v>
      </c>
      <c r="X962" s="50">
        <v>1.0738255033557047</v>
      </c>
      <c r="Y962" s="50">
        <v>0.87111055626788569</v>
      </c>
      <c r="Z962" s="50">
        <v>0.995</v>
      </c>
      <c r="AA962" s="23">
        <v>0.99</v>
      </c>
      <c r="AB962" s="23">
        <v>1</v>
      </c>
      <c r="AC962" s="51">
        <v>1</v>
      </c>
      <c r="AD962" s="51">
        <v>1</v>
      </c>
      <c r="AE962" s="51">
        <v>1</v>
      </c>
      <c r="AF962" s="51">
        <v>1</v>
      </c>
      <c r="AG962" s="52">
        <v>1</v>
      </c>
      <c r="AH962" s="52">
        <v>1</v>
      </c>
      <c r="AI962" s="53">
        <v>854</v>
      </c>
      <c r="AJ962" s="53">
        <v>781</v>
      </c>
      <c r="AK962" s="51">
        <v>2.9358209810990514</v>
      </c>
      <c r="AL962" s="51">
        <v>2.97</v>
      </c>
      <c r="AM962" s="51">
        <v>3.0820411029553205</v>
      </c>
      <c r="AN962" s="51">
        <v>3.08</v>
      </c>
      <c r="AO962" s="51">
        <v>3.0962232123563886</v>
      </c>
      <c r="AP962" s="51">
        <v>3.1101481360839314</v>
      </c>
      <c r="AQ962" s="51">
        <v>3.0666308974405441</v>
      </c>
      <c r="AR962" s="67">
        <v>-0.03</v>
      </c>
      <c r="AS962" s="96"/>
      <c r="AT962" s="54">
        <v>2.8903576770321622</v>
      </c>
      <c r="AU962" s="54">
        <v>2.8156025225647743</v>
      </c>
      <c r="AV962" s="55">
        <v>2.920357677032162</v>
      </c>
      <c r="AW962" s="55">
        <v>2.788671474825263</v>
      </c>
      <c r="AX962" s="56">
        <v>-0.15964232296782788</v>
      </c>
      <c r="AY962" s="56">
        <v>-8.4397477435215862E-2</v>
      </c>
      <c r="AZ962" s="56">
        <v>-0.24403980040304374</v>
      </c>
      <c r="BA962" s="56">
        <v>-7.5244845532612015E-2</v>
      </c>
      <c r="BB962" s="61">
        <v>-107</v>
      </c>
      <c r="BC962" s="57">
        <v>-105</v>
      </c>
      <c r="BD962" s="57">
        <v>122</v>
      </c>
      <c r="BE962" s="57">
        <v>150</v>
      </c>
      <c r="BF962" s="95">
        <v>0.51684625563077269</v>
      </c>
      <c r="BG962" s="58">
        <v>0.51282682963377901</v>
      </c>
      <c r="BH962" s="58">
        <v>0.45054300805054703</v>
      </c>
      <c r="BI962" s="58">
        <v>0.39946864272339866</v>
      </c>
      <c r="BJ962" s="57">
        <v>-110</v>
      </c>
      <c r="BK962" s="57">
        <v>-105</v>
      </c>
      <c r="BL962" s="57">
        <v>122</v>
      </c>
      <c r="BM962" s="57">
        <v>150</v>
      </c>
      <c r="BN962" s="58">
        <v>0.52485096254539809</v>
      </c>
      <c r="BO962" s="58">
        <v>0.51299165746489628</v>
      </c>
      <c r="BP962" s="58">
        <v>0.45077968128415991</v>
      </c>
      <c r="BQ962" s="58">
        <v>0.39970620874059271</v>
      </c>
      <c r="BR962" s="36">
        <v>2.8</v>
      </c>
      <c r="BS962" s="36">
        <v>4.95</v>
      </c>
      <c r="BT962" s="36">
        <v>0.22514000000000001</v>
      </c>
      <c r="BU962" s="36">
        <v>0.20957999999999999</v>
      </c>
      <c r="BV962" s="36">
        <v>0.23204162976084999</v>
      </c>
      <c r="BW962" s="36">
        <v>0.30637999999999999</v>
      </c>
    </row>
    <row r="963" spans="1:75" s="36" customFormat="1" ht="16.75" customHeight="1" x14ac:dyDescent="0.2">
      <c r="A963" s="36" t="s">
        <v>1262</v>
      </c>
      <c r="B963" s="36">
        <v>2025020452</v>
      </c>
      <c r="C963" s="35">
        <v>45997</v>
      </c>
      <c r="D963" s="45" t="s">
        <v>9</v>
      </c>
      <c r="E963" s="36" t="s">
        <v>13</v>
      </c>
      <c r="F963" s="45">
        <v>1</v>
      </c>
      <c r="G963" s="45">
        <v>1</v>
      </c>
      <c r="H963" s="36" t="s">
        <v>47</v>
      </c>
      <c r="I963" s="36" t="s">
        <v>376</v>
      </c>
      <c r="J963" s="36" t="s">
        <v>184</v>
      </c>
      <c r="K963" s="47">
        <v>2.98</v>
      </c>
      <c r="L963" s="48">
        <v>0.15</v>
      </c>
      <c r="M963" s="49">
        <v>0.1</v>
      </c>
      <c r="N963" s="36">
        <v>2.8999999999999901</v>
      </c>
      <c r="O963" s="36">
        <v>3.0499999999999901</v>
      </c>
      <c r="P963" s="70">
        <v>2.8999999999999901</v>
      </c>
      <c r="Q963" s="36">
        <v>3.0499999999999901</v>
      </c>
      <c r="R963" s="50">
        <v>2.6860448811382707</v>
      </c>
      <c r="S963" s="50">
        <v>3.3314334333358593</v>
      </c>
      <c r="T963" s="50">
        <v>2.6860448811382707</v>
      </c>
      <c r="U963" s="50">
        <v>3.3314334333358593</v>
      </c>
      <c r="V963" s="50">
        <v>1.048</v>
      </c>
      <c r="W963" s="50">
        <v>1.0491546019013618</v>
      </c>
      <c r="X963" s="50">
        <v>1.0342419808574901</v>
      </c>
      <c r="Y963" s="50">
        <v>0.98517482587216487</v>
      </c>
      <c r="Z963" s="50">
        <v>0.98</v>
      </c>
      <c r="AA963" s="23">
        <v>0.98</v>
      </c>
      <c r="AB963" s="23">
        <v>1.02</v>
      </c>
      <c r="AC963" s="51">
        <v>1</v>
      </c>
      <c r="AD963" s="51">
        <v>1</v>
      </c>
      <c r="AE963" s="51">
        <v>1</v>
      </c>
      <c r="AF963" s="51">
        <v>1</v>
      </c>
      <c r="AG963" s="52">
        <v>1</v>
      </c>
      <c r="AH963" s="52">
        <v>1</v>
      </c>
      <c r="AI963" s="53">
        <v>868</v>
      </c>
      <c r="AJ963" s="53">
        <v>826</v>
      </c>
      <c r="AK963" s="51">
        <v>2.5959094576782995</v>
      </c>
      <c r="AL963" s="51">
        <v>2.64</v>
      </c>
      <c r="AM963" s="51">
        <v>3.2</v>
      </c>
      <c r="AN963" s="51">
        <v>3.219715015000379</v>
      </c>
      <c r="AO963" s="51">
        <v>3.1465168873991072</v>
      </c>
      <c r="AP963" s="51">
        <v>3.1642600689896119</v>
      </c>
      <c r="AQ963" s="51">
        <v>3.1360000000000001</v>
      </c>
      <c r="AR963" s="67">
        <v>0.03</v>
      </c>
      <c r="AS963" s="96"/>
      <c r="AT963" s="54">
        <v>2.8156025225647743</v>
      </c>
      <c r="AU963" s="54">
        <v>2.8903576770321622</v>
      </c>
      <c r="AV963" s="55">
        <v>2.788671474825263</v>
      </c>
      <c r="AW963" s="55">
        <v>2.920357677032162</v>
      </c>
      <c r="AX963" s="56">
        <v>-8.4397477435215862E-2</v>
      </c>
      <c r="AY963" s="56">
        <v>-0.15964232296782788</v>
      </c>
      <c r="AZ963" s="56">
        <v>-0.24403980040304374</v>
      </c>
      <c r="BA963" s="56">
        <v>7.5244845532612015E-2</v>
      </c>
      <c r="BB963" s="61">
        <v>107</v>
      </c>
      <c r="BC963" s="57">
        <v>105</v>
      </c>
      <c r="BD963" s="57">
        <v>-122</v>
      </c>
      <c r="BE963" s="57">
        <v>-150</v>
      </c>
      <c r="BF963" s="95">
        <v>0.48315374436922731</v>
      </c>
      <c r="BG963" s="58">
        <v>0.48717317036622093</v>
      </c>
      <c r="BH963" s="58">
        <v>0.54945699194945297</v>
      </c>
      <c r="BI963" s="58">
        <v>0.60053135727660134</v>
      </c>
      <c r="BJ963" s="57">
        <v>110</v>
      </c>
      <c r="BK963" s="57">
        <v>105</v>
      </c>
      <c r="BL963" s="57">
        <v>-122</v>
      </c>
      <c r="BM963" s="57">
        <v>-150</v>
      </c>
      <c r="BN963" s="58">
        <v>0.47514903745460191</v>
      </c>
      <c r="BO963" s="58">
        <v>0.48700834253510372</v>
      </c>
      <c r="BP963" s="58">
        <v>0.54922031871584009</v>
      </c>
      <c r="BQ963" s="58">
        <v>0.60029379125940729</v>
      </c>
      <c r="BR963" s="36">
        <v>2.8</v>
      </c>
      <c r="BS963" s="36">
        <v>5</v>
      </c>
      <c r="BT963" s="36">
        <v>0.21787999999999999</v>
      </c>
      <c r="BU963" s="36">
        <v>0.20479</v>
      </c>
      <c r="BV963" s="36">
        <v>0.22645995289226001</v>
      </c>
      <c r="BW963" s="36">
        <v>0.30048000000000002</v>
      </c>
    </row>
    <row r="964" spans="1:75" s="36" customFormat="1" ht="16.75" customHeight="1" x14ac:dyDescent="0.2">
      <c r="A964" s="36" t="s">
        <v>1263</v>
      </c>
      <c r="B964" s="36">
        <v>2025020451</v>
      </c>
      <c r="C964" s="35">
        <v>45997</v>
      </c>
      <c r="D964" s="45" t="s">
        <v>6</v>
      </c>
      <c r="E964" s="36" t="s">
        <v>33</v>
      </c>
      <c r="F964" s="45">
        <v>1</v>
      </c>
      <c r="G964" s="45">
        <v>0</v>
      </c>
      <c r="H964" s="36" t="s">
        <v>52</v>
      </c>
      <c r="I964" s="36" t="s">
        <v>424</v>
      </c>
      <c r="J964" s="46" t="s">
        <v>229</v>
      </c>
      <c r="K964" s="47">
        <v>2.98</v>
      </c>
      <c r="L964" s="48">
        <v>0.15</v>
      </c>
      <c r="M964" s="49">
        <v>0.1</v>
      </c>
      <c r="N964" s="36">
        <v>3.2499999999999898</v>
      </c>
      <c r="O964" s="36">
        <v>2.69999999999999</v>
      </c>
      <c r="P964" s="70">
        <v>3.2499999999999898</v>
      </c>
      <c r="Q964" s="36">
        <v>2.69999999999999</v>
      </c>
      <c r="R964" s="50">
        <v>2.8106850443085207</v>
      </c>
      <c r="S964" s="50">
        <v>2.8699019709623235</v>
      </c>
      <c r="T964" s="50">
        <v>2.8106850443085207</v>
      </c>
      <c r="U964" s="50">
        <v>2.8699019709623235</v>
      </c>
      <c r="V964" s="50">
        <v>1.04</v>
      </c>
      <c r="W964" s="50">
        <v>1.0074936850113505</v>
      </c>
      <c r="X964" s="50">
        <v>1.093048786589869</v>
      </c>
      <c r="Y964" s="50">
        <v>0.9506131221886116</v>
      </c>
      <c r="Z964" s="50">
        <v>0.99</v>
      </c>
      <c r="AA964" s="23">
        <v>0.97</v>
      </c>
      <c r="AB964" s="23">
        <v>1</v>
      </c>
      <c r="AC964" s="51">
        <v>1</v>
      </c>
      <c r="AD964" s="51">
        <v>1</v>
      </c>
      <c r="AE964" s="51">
        <v>1</v>
      </c>
      <c r="AF964" s="51">
        <v>1</v>
      </c>
      <c r="AG964" s="52">
        <v>1</v>
      </c>
      <c r="AH964" s="52">
        <v>1</v>
      </c>
      <c r="AI964" s="53">
        <v>866</v>
      </c>
      <c r="AJ964" s="53">
        <v>792</v>
      </c>
      <c r="AK964" s="51">
        <v>2.8547349970292739</v>
      </c>
      <c r="AL964" s="51">
        <v>2.8481275041211607</v>
      </c>
      <c r="AM964" s="51">
        <v>2.881679174660392</v>
      </c>
      <c r="AN964" s="51">
        <v>2.8799125941056816</v>
      </c>
      <c r="AO964" s="51">
        <v>3.10359300397961</v>
      </c>
      <c r="AP964" s="51">
        <v>3.0642344960705734</v>
      </c>
      <c r="AQ964" s="51">
        <v>2.8528623829137882</v>
      </c>
      <c r="AR964" s="67">
        <v>0.04</v>
      </c>
      <c r="AS964" s="96"/>
      <c r="AT964" s="54">
        <v>3.4304009791460413</v>
      </c>
      <c r="AU964" s="54">
        <v>2.6584085749111375</v>
      </c>
      <c r="AV964" s="55">
        <v>3.3904009791460412</v>
      </c>
      <c r="AW964" s="55">
        <v>2.7110799777506314</v>
      </c>
      <c r="AX964" s="56">
        <v>0.18040097914605147</v>
      </c>
      <c r="AY964" s="56">
        <v>-4.1591425088852496E-2</v>
      </c>
      <c r="AZ964" s="56">
        <v>0.13880955405719897</v>
      </c>
      <c r="BA964" s="56">
        <v>0.22199240423490396</v>
      </c>
      <c r="BB964" s="61">
        <v>-164</v>
      </c>
      <c r="BC964" s="57">
        <v>-135</v>
      </c>
      <c r="BD964" s="57">
        <v>-108</v>
      </c>
      <c r="BE964" s="57">
        <v>118</v>
      </c>
      <c r="BF964" s="95">
        <v>0.62170532838350345</v>
      </c>
      <c r="BG964" s="58">
        <v>0.57399268388330049</v>
      </c>
      <c r="BH964" s="58">
        <v>0.51840929452179163</v>
      </c>
      <c r="BI964" s="58">
        <v>0.4585690066653143</v>
      </c>
      <c r="BJ964" s="57">
        <v>-156</v>
      </c>
      <c r="BK964" s="57">
        <v>-138</v>
      </c>
      <c r="BL964" s="57">
        <v>-110</v>
      </c>
      <c r="BM964" s="57">
        <v>116</v>
      </c>
      <c r="BN964" s="58">
        <v>0.60877994960971815</v>
      </c>
      <c r="BO964" s="58">
        <v>0.57903561086088162</v>
      </c>
      <c r="BP964" s="58">
        <v>0.52415402490569718</v>
      </c>
      <c r="BQ964" s="58">
        <v>0.46370511376077839</v>
      </c>
      <c r="BR964" s="36">
        <v>2.85</v>
      </c>
      <c r="BS964" s="36">
        <v>2.85</v>
      </c>
      <c r="BT964" s="36">
        <v>0.49437999999999999</v>
      </c>
      <c r="BU964" s="36">
        <v>0.48685</v>
      </c>
      <c r="BV964" s="36">
        <v>0.54931230184251201</v>
      </c>
      <c r="BW964" s="36">
        <v>0.60055999999999998</v>
      </c>
    </row>
    <row r="965" spans="1:75" s="36" customFormat="1" ht="16.75" customHeight="1" x14ac:dyDescent="0.2">
      <c r="A965" s="36" t="s">
        <v>1264</v>
      </c>
      <c r="B965" s="36">
        <v>2025020451</v>
      </c>
      <c r="C965" s="35">
        <v>45997</v>
      </c>
      <c r="D965" s="45" t="s">
        <v>9</v>
      </c>
      <c r="E965" s="36" t="s">
        <v>23</v>
      </c>
      <c r="F965" s="45">
        <v>0</v>
      </c>
      <c r="G965" s="45">
        <v>1</v>
      </c>
      <c r="H965" s="36" t="s">
        <v>53</v>
      </c>
      <c r="I965" s="36" t="s">
        <v>959</v>
      </c>
      <c r="J965" s="46" t="s">
        <v>767</v>
      </c>
      <c r="K965" s="47">
        <v>2.98</v>
      </c>
      <c r="L965" s="48">
        <v>0.15</v>
      </c>
      <c r="M965" s="49">
        <v>0.1</v>
      </c>
      <c r="N965" s="36">
        <v>2.69999999999999</v>
      </c>
      <c r="O965" s="36">
        <v>3.2499999999999898</v>
      </c>
      <c r="P965" s="70">
        <v>2.69999999999999</v>
      </c>
      <c r="Q965" s="36">
        <v>3.2499999999999898</v>
      </c>
      <c r="R965" s="50">
        <v>2.8071433073465402</v>
      </c>
      <c r="S965" s="50">
        <v>3.2231395805000078</v>
      </c>
      <c r="T965" s="50">
        <v>2.8071433073465402</v>
      </c>
      <c r="U965" s="50">
        <v>3.2231395805000078</v>
      </c>
      <c r="V965" s="50">
        <v>1</v>
      </c>
      <c r="W965" s="50">
        <v>1.0046958799928625</v>
      </c>
      <c r="X965" s="50">
        <v>0.96700643444979595</v>
      </c>
      <c r="Y965" s="50">
        <v>0.95796476410378317</v>
      </c>
      <c r="Z965" s="50">
        <v>1.05</v>
      </c>
      <c r="AA965" s="23">
        <v>0.97</v>
      </c>
      <c r="AB965" s="23">
        <v>1</v>
      </c>
      <c r="AC965" s="51">
        <v>1</v>
      </c>
      <c r="AD965" s="51">
        <v>1</v>
      </c>
      <c r="AE965" s="51">
        <v>1</v>
      </c>
      <c r="AF965" s="51">
        <v>1</v>
      </c>
      <c r="AG965" s="52">
        <v>1</v>
      </c>
      <c r="AH965" s="52">
        <v>1</v>
      </c>
      <c r="AI965" s="53">
        <v>879</v>
      </c>
      <c r="AJ965" s="53">
        <v>728</v>
      </c>
      <c r="AK965" s="51">
        <v>2.8328271041220625</v>
      </c>
      <c r="AL965" s="51">
        <v>2.8289745346057344</v>
      </c>
      <c r="AM965" s="51">
        <v>3.2572853840378095</v>
      </c>
      <c r="AN965" s="51">
        <v>3.2521635135071394</v>
      </c>
      <c r="AO965" s="51">
        <v>3.2123060969312434</v>
      </c>
      <c r="AP965" s="51">
        <v>3.2381046663203081</v>
      </c>
      <c r="AQ965" s="51">
        <v>3.4201496532397</v>
      </c>
      <c r="AR965" s="67">
        <v>-0.04</v>
      </c>
      <c r="AS965" s="96"/>
      <c r="AT965" s="54">
        <v>2.6584085749111375</v>
      </c>
      <c r="AU965" s="54">
        <v>3.4304009791460413</v>
      </c>
      <c r="AV965" s="55">
        <v>2.7110799777506314</v>
      </c>
      <c r="AW965" s="55">
        <v>3.3904009791460412</v>
      </c>
      <c r="AX965" s="56">
        <v>-4.1591425088852496E-2</v>
      </c>
      <c r="AY965" s="56">
        <v>0.18040097914605147</v>
      </c>
      <c r="AZ965" s="56">
        <v>0.13880955405719897</v>
      </c>
      <c r="BA965" s="56">
        <v>-0.22199240423490396</v>
      </c>
      <c r="BB965" s="61">
        <v>164</v>
      </c>
      <c r="BC965" s="57">
        <v>135</v>
      </c>
      <c r="BD965" s="57">
        <v>108</v>
      </c>
      <c r="BE965" s="57">
        <v>-118</v>
      </c>
      <c r="BF965" s="95">
        <v>0.37829467161649655</v>
      </c>
      <c r="BG965" s="58">
        <v>0.42600731611669956</v>
      </c>
      <c r="BH965" s="58">
        <v>0.48159070547820837</v>
      </c>
      <c r="BI965" s="58">
        <v>0.5414309933346857</v>
      </c>
      <c r="BJ965" s="57">
        <v>156</v>
      </c>
      <c r="BK965" s="57">
        <v>138</v>
      </c>
      <c r="BL965" s="57">
        <v>110</v>
      </c>
      <c r="BM965" s="57">
        <v>-116</v>
      </c>
      <c r="BN965" s="58">
        <v>0.39122005039028185</v>
      </c>
      <c r="BO965" s="58">
        <v>0.42096438913911838</v>
      </c>
      <c r="BP965" s="58">
        <v>0.47584597509430282</v>
      </c>
      <c r="BQ965" s="58">
        <v>0.53629488623922161</v>
      </c>
      <c r="BR965" s="36">
        <v>2.85</v>
      </c>
      <c r="BS965" s="36">
        <v>2.9</v>
      </c>
      <c r="BT965" s="36">
        <v>0.48502000000000001</v>
      </c>
      <c r="BU965" s="36">
        <v>0.48076999999999998</v>
      </c>
      <c r="BV965" s="36">
        <v>0.54267879718258905</v>
      </c>
      <c r="BW965" s="36">
        <v>0.59484999999999999</v>
      </c>
    </row>
    <row r="966" spans="1:75" s="36" customFormat="1" ht="16.75" customHeight="1" x14ac:dyDescent="0.2">
      <c r="A966" s="36" t="s">
        <v>1265</v>
      </c>
      <c r="B966" s="36">
        <v>2025020450</v>
      </c>
      <c r="C966" s="35">
        <v>45997</v>
      </c>
      <c r="D966" s="45" t="s">
        <v>6</v>
      </c>
      <c r="E966" s="36" t="s">
        <v>16</v>
      </c>
      <c r="F966" s="45">
        <v>0</v>
      </c>
      <c r="G966" s="45">
        <v>1</v>
      </c>
      <c r="H966" s="36" t="s">
        <v>26</v>
      </c>
      <c r="I966" s="36" t="s">
        <v>406</v>
      </c>
      <c r="J966" s="46" t="s">
        <v>200</v>
      </c>
      <c r="K966" s="47">
        <v>2.98</v>
      </c>
      <c r="L966" s="48">
        <v>0.15</v>
      </c>
      <c r="M966" s="49">
        <v>0.1</v>
      </c>
      <c r="N966" s="36">
        <v>2.69999999999999</v>
      </c>
      <c r="O966" s="36">
        <v>3.4999999999999898</v>
      </c>
      <c r="P966" s="70">
        <v>2.69999999999999</v>
      </c>
      <c r="Q966" s="36">
        <v>3.4999999999999898</v>
      </c>
      <c r="R966" s="50">
        <v>2.9147092870977875</v>
      </c>
      <c r="S966" s="50">
        <v>2.9363879203797998</v>
      </c>
      <c r="T966" s="50">
        <v>2.9147092870977875</v>
      </c>
      <c r="U966" s="50">
        <v>2.9363879203797998</v>
      </c>
      <c r="V966" s="50">
        <v>0.95</v>
      </c>
      <c r="W966" s="50">
        <v>0.92554174501717079</v>
      </c>
      <c r="X966" s="50">
        <v>1.0212837742243137</v>
      </c>
      <c r="Y966" s="50">
        <v>1.063758389261745</v>
      </c>
      <c r="Z966" s="50">
        <v>1.05</v>
      </c>
      <c r="AA966" s="23">
        <v>1</v>
      </c>
      <c r="AB966" s="23">
        <v>1</v>
      </c>
      <c r="AC966" s="51">
        <v>1</v>
      </c>
      <c r="AD966" s="51">
        <v>1</v>
      </c>
      <c r="AE966" s="51">
        <v>1</v>
      </c>
      <c r="AF966" s="51">
        <v>1</v>
      </c>
      <c r="AG966" s="52">
        <v>1</v>
      </c>
      <c r="AH966" s="52">
        <v>1</v>
      </c>
      <c r="AI966" s="53">
        <v>873</v>
      </c>
      <c r="AJ966" s="53">
        <v>831</v>
      </c>
      <c r="AK966" s="51">
        <v>2.8992691090169398</v>
      </c>
      <c r="AL966" s="51">
        <v>2.901585135729067</v>
      </c>
      <c r="AM966" s="51">
        <v>2.9662622168555535</v>
      </c>
      <c r="AN966" s="51">
        <v>2.9617810723841904</v>
      </c>
      <c r="AO966" s="51">
        <v>3.1036074576825579</v>
      </c>
      <c r="AP966" s="51">
        <v>3.1005474364899923</v>
      </c>
      <c r="AQ966" s="51">
        <v>3.1145753276983315</v>
      </c>
      <c r="AR966" s="67">
        <v>-0.05</v>
      </c>
      <c r="AS966" s="96"/>
      <c r="AT966" s="54">
        <v>2.6928857741776349</v>
      </c>
      <c r="AU966" s="54">
        <v>3.5114193484404952</v>
      </c>
      <c r="AV966" s="55">
        <v>2.7428857741776347</v>
      </c>
      <c r="AW966" s="55">
        <v>3.5356083870729118</v>
      </c>
      <c r="AX966" s="56">
        <v>-7.1142258223551025E-3</v>
      </c>
      <c r="AY966" s="56">
        <v>1.1419348440505406E-2</v>
      </c>
      <c r="AZ966" s="56">
        <v>4.3051226181503033E-3</v>
      </c>
      <c r="BA966" s="56">
        <v>-1.8533574262860508E-2</v>
      </c>
      <c r="BB966" s="61">
        <v>169</v>
      </c>
      <c r="BC966" s="57">
        <v>-145</v>
      </c>
      <c r="BD966" s="57">
        <v>-117</v>
      </c>
      <c r="BE966" s="57">
        <v>109</v>
      </c>
      <c r="BF966" s="95">
        <v>0.37153949559072086</v>
      </c>
      <c r="BG966" s="58">
        <v>0.59152678795778724</v>
      </c>
      <c r="BH966" s="58">
        <v>0.53945414668284242</v>
      </c>
      <c r="BI966" s="58">
        <v>0.47846511547681847</v>
      </c>
      <c r="BJ966" s="57">
        <v>166</v>
      </c>
      <c r="BK966" s="57">
        <v>-153</v>
      </c>
      <c r="BL966" s="57">
        <v>-124</v>
      </c>
      <c r="BM966" s="57">
        <v>104</v>
      </c>
      <c r="BN966" s="58">
        <v>0.37581930155800647</v>
      </c>
      <c r="BO966" s="58">
        <v>0.60415425155194602</v>
      </c>
      <c r="BP966" s="58">
        <v>0.55321070424020147</v>
      </c>
      <c r="BQ966" s="58">
        <v>0.4901260809695126</v>
      </c>
      <c r="BR966" s="36">
        <v>2.85</v>
      </c>
      <c r="BS966" s="36">
        <v>2.95</v>
      </c>
      <c r="BT966" s="36">
        <v>0.47560000000000002</v>
      </c>
      <c r="BU966" s="36">
        <v>0.47094000000000003</v>
      </c>
      <c r="BV966" s="36">
        <v>0.53206946029307001</v>
      </c>
      <c r="BW966" s="36">
        <v>0.58582999999999996</v>
      </c>
    </row>
    <row r="967" spans="1:75" s="36" customFormat="1" ht="16.75" customHeight="1" x14ac:dyDescent="0.2">
      <c r="A967" s="36" t="s">
        <v>1266</v>
      </c>
      <c r="B967" s="36">
        <v>2025020450</v>
      </c>
      <c r="C967" s="35">
        <v>45997</v>
      </c>
      <c r="D967" s="45" t="s">
        <v>9</v>
      </c>
      <c r="E967" s="36" t="s">
        <v>17</v>
      </c>
      <c r="F967" s="45">
        <v>1</v>
      </c>
      <c r="G967" s="45">
        <v>0</v>
      </c>
      <c r="H967" s="36" t="s">
        <v>27</v>
      </c>
      <c r="I967" s="36" t="s">
        <v>429</v>
      </c>
      <c r="J967" s="46" t="s">
        <v>163</v>
      </c>
      <c r="K967" s="47">
        <v>2.98</v>
      </c>
      <c r="L967" s="48">
        <v>0.15</v>
      </c>
      <c r="M967" s="49">
        <v>0.1</v>
      </c>
      <c r="N967" s="36">
        <v>3.4999999999999898</v>
      </c>
      <c r="O967" s="36">
        <v>2.69999999999999</v>
      </c>
      <c r="P967" s="70">
        <v>3.4999999999999898</v>
      </c>
      <c r="Q967" s="36">
        <v>2.69999999999999</v>
      </c>
      <c r="R967" s="50">
        <v>3.1223834179043397</v>
      </c>
      <c r="S967" s="50">
        <v>3.0750085798008575</v>
      </c>
      <c r="T967" s="50">
        <v>3.1223834179043397</v>
      </c>
      <c r="U967" s="50">
        <v>3.0750085798008575</v>
      </c>
      <c r="V967" s="50">
        <v>1.05</v>
      </c>
      <c r="W967" s="50">
        <v>1.0725047827848808</v>
      </c>
      <c r="X967" s="50">
        <v>0.99539000565622604</v>
      </c>
      <c r="Y967" s="50">
        <v>0.97290909698555028</v>
      </c>
      <c r="Z967" s="50">
        <v>0.98</v>
      </c>
      <c r="AA967" s="23">
        <v>0.97499999999999998</v>
      </c>
      <c r="AB967" s="23">
        <v>1.01</v>
      </c>
      <c r="AC967" s="51">
        <v>1</v>
      </c>
      <c r="AD967" s="51">
        <v>1</v>
      </c>
      <c r="AE967" s="51">
        <v>1</v>
      </c>
      <c r="AF967" s="51">
        <v>1</v>
      </c>
      <c r="AG967" s="52">
        <v>1</v>
      </c>
      <c r="AH967" s="52">
        <v>1</v>
      </c>
      <c r="AI967" s="53">
        <v>869</v>
      </c>
      <c r="AJ967" s="53">
        <v>793</v>
      </c>
      <c r="AK967" s="51">
        <v>3.17</v>
      </c>
      <c r="AL967" s="51">
        <v>3.1628575126856506</v>
      </c>
      <c r="AM967" s="51">
        <v>3.0434256471884549</v>
      </c>
      <c r="AN967" s="51">
        <v>3.0481630870803151</v>
      </c>
      <c r="AO967" s="51">
        <v>2.9481552719510913</v>
      </c>
      <c r="AP967" s="51">
        <v>2.9579582423891537</v>
      </c>
      <c r="AQ967" s="51">
        <v>2.9825571342446859</v>
      </c>
      <c r="AR967" s="67">
        <v>0.05</v>
      </c>
      <c r="AS967" s="96"/>
      <c r="AT967" s="54">
        <v>3.5114193484404952</v>
      </c>
      <c r="AU967" s="54">
        <v>2.6928857741776349</v>
      </c>
      <c r="AV967" s="55">
        <v>3.5356083870729118</v>
      </c>
      <c r="AW967" s="55">
        <v>2.7428857741776347</v>
      </c>
      <c r="AX967" s="56">
        <v>1.1419348440505406E-2</v>
      </c>
      <c r="AY967" s="56">
        <v>-7.1142258223551025E-3</v>
      </c>
      <c r="AZ967" s="56">
        <v>4.3051226181503033E-3</v>
      </c>
      <c r="BA967" s="56">
        <v>1.8533574262860508E-2</v>
      </c>
      <c r="BB967" s="61">
        <v>-169</v>
      </c>
      <c r="BC967" s="57">
        <v>145</v>
      </c>
      <c r="BD967" s="57">
        <v>117</v>
      </c>
      <c r="BE967" s="57">
        <v>-109</v>
      </c>
      <c r="BF967" s="95">
        <v>0.62846050440927914</v>
      </c>
      <c r="BG967" s="58">
        <v>0.40847321204221276</v>
      </c>
      <c r="BH967" s="58">
        <v>0.46054585331715753</v>
      </c>
      <c r="BI967" s="58">
        <v>0.52153488452318153</v>
      </c>
      <c r="BJ967" s="57">
        <v>-166</v>
      </c>
      <c r="BK967" s="57">
        <v>153</v>
      </c>
      <c r="BL967" s="57">
        <v>124</v>
      </c>
      <c r="BM967" s="57">
        <v>-104</v>
      </c>
      <c r="BN967" s="58">
        <v>0.62418069844199353</v>
      </c>
      <c r="BO967" s="58">
        <v>0.39584574844805404</v>
      </c>
      <c r="BP967" s="58">
        <v>0.44678929575979859</v>
      </c>
      <c r="BQ967" s="58">
        <v>0.5098739190304874</v>
      </c>
      <c r="BR967" s="36">
        <v>2.85</v>
      </c>
      <c r="BS967" s="36">
        <v>3</v>
      </c>
      <c r="BT967" s="36">
        <v>0.47188999999999998</v>
      </c>
      <c r="BU967" s="36">
        <v>0.46378999999999998</v>
      </c>
      <c r="BV967" s="36">
        <v>0.52347091953633695</v>
      </c>
      <c r="BW967" s="36">
        <v>0.57779999999999998</v>
      </c>
    </row>
    <row r="968" spans="1:75" s="36" customFormat="1" ht="16.75" customHeight="1" x14ac:dyDescent="0.2">
      <c r="A968" s="36" t="s">
        <v>1267</v>
      </c>
      <c r="B968" s="36">
        <v>2025020453</v>
      </c>
      <c r="C968" s="35">
        <v>45998</v>
      </c>
      <c r="D968" s="45" t="s">
        <v>6</v>
      </c>
      <c r="E968" s="36" t="s">
        <v>24</v>
      </c>
      <c r="F968" s="45">
        <v>0</v>
      </c>
      <c r="G968" s="45">
        <v>2</v>
      </c>
      <c r="H968" s="36" t="s">
        <v>29</v>
      </c>
      <c r="I968" s="36" t="s">
        <v>706</v>
      </c>
      <c r="J968" s="46" t="s">
        <v>157</v>
      </c>
      <c r="K968" s="47">
        <v>2.98</v>
      </c>
      <c r="L968" s="48">
        <v>0.15</v>
      </c>
      <c r="M968" s="49">
        <v>0.1</v>
      </c>
      <c r="N968" s="36">
        <v>3.3499999999999899</v>
      </c>
      <c r="O968" s="36">
        <v>2.7499999999999898</v>
      </c>
      <c r="P968" s="70">
        <v>3.3499999999999899</v>
      </c>
      <c r="Q968" s="36">
        <v>2.7499999999999898</v>
      </c>
      <c r="R968" s="50">
        <v>3.4749613890215523</v>
      </c>
      <c r="S968" s="50">
        <v>2.8477543009189414</v>
      </c>
      <c r="T968" s="50">
        <v>3.4749613890215523</v>
      </c>
      <c r="U968" s="50">
        <v>2.8477543009189414</v>
      </c>
      <c r="V968" s="50">
        <v>0.90300000000000002</v>
      </c>
      <c r="W968" s="50">
        <v>0.92051577291954856</v>
      </c>
      <c r="X968" s="50">
        <v>1.0369127516778522</v>
      </c>
      <c r="Y968" s="50">
        <v>0.89597315436241609</v>
      </c>
      <c r="Z968" s="50">
        <v>1</v>
      </c>
      <c r="AA968" s="23">
        <v>0.98499999999999999</v>
      </c>
      <c r="AB968" s="23">
        <v>1</v>
      </c>
      <c r="AC968" s="51">
        <v>1</v>
      </c>
      <c r="AD968" s="51">
        <v>1</v>
      </c>
      <c r="AE968" s="51">
        <v>1</v>
      </c>
      <c r="AF968" s="51">
        <v>1</v>
      </c>
      <c r="AG968" s="52">
        <v>1</v>
      </c>
      <c r="AH968" s="52">
        <v>1</v>
      </c>
      <c r="AI968" s="53">
        <v>882</v>
      </c>
      <c r="AJ968" s="53">
        <v>840</v>
      </c>
      <c r="AK968" s="51">
        <v>3.5435501511625862</v>
      </c>
      <c r="AL968" s="51">
        <v>3.5</v>
      </c>
      <c r="AM968" s="51">
        <v>2.6684412359142926</v>
      </c>
      <c r="AN968" s="51">
        <v>2.6953381956649896</v>
      </c>
      <c r="AO968" s="51">
        <v>2.7241932939405902</v>
      </c>
      <c r="AP968" s="51">
        <v>2.7427274449873424</v>
      </c>
      <c r="AQ968" s="51">
        <v>2.6684412359142926</v>
      </c>
      <c r="AR968" s="67">
        <v>0</v>
      </c>
      <c r="AS968" s="96"/>
      <c r="AT968" s="54">
        <v>3.3343639649670593</v>
      </c>
      <c r="AU968" s="54">
        <v>2.5811037363053693</v>
      </c>
      <c r="AV968" s="55">
        <v>3.3343639649670593</v>
      </c>
      <c r="AW968" s="55">
        <v>2.5768421792555314</v>
      </c>
      <c r="AX968" s="56">
        <v>-1.563603503293054E-2</v>
      </c>
      <c r="AY968" s="56">
        <v>-0.16889626369462052</v>
      </c>
      <c r="AZ968" s="56">
        <v>-0.18453229872755106</v>
      </c>
      <c r="BA968" s="56">
        <v>0.15326022866168998</v>
      </c>
      <c r="BB968" s="61">
        <v>-164</v>
      </c>
      <c r="BC968" s="57">
        <v>-120</v>
      </c>
      <c r="BD968" s="57">
        <v>105</v>
      </c>
      <c r="BE968" s="57">
        <v>132</v>
      </c>
      <c r="BF968" s="95">
        <v>0.62074422887830205</v>
      </c>
      <c r="BG968" s="58">
        <v>0.54620329763478781</v>
      </c>
      <c r="BH968" s="58">
        <v>0.48702102324401597</v>
      </c>
      <c r="BI968" s="58">
        <v>0.4308374984422928</v>
      </c>
      <c r="BJ968" s="57">
        <v>-164</v>
      </c>
      <c r="BK968" s="57">
        <v>-120</v>
      </c>
      <c r="BL968" s="57">
        <v>106</v>
      </c>
      <c r="BM968" s="57">
        <v>132</v>
      </c>
      <c r="BN968" s="58">
        <v>0.62126288294395016</v>
      </c>
      <c r="BO968" s="58">
        <v>0.54564024351235019</v>
      </c>
      <c r="BP968" s="58">
        <v>0.48633137051932263</v>
      </c>
      <c r="BQ968" s="58">
        <v>0.4301833373608257</v>
      </c>
      <c r="BR968" s="36">
        <v>2.85</v>
      </c>
      <c r="BS968" s="36">
        <v>3.05</v>
      </c>
      <c r="BT968" s="36">
        <v>0.45813999999999999</v>
      </c>
      <c r="BU968" s="36">
        <v>0.45383000000000001</v>
      </c>
      <c r="BV968" s="36">
        <v>0.51209631919839305</v>
      </c>
      <c r="BW968" s="36">
        <v>0.56760999999999995</v>
      </c>
    </row>
    <row r="969" spans="1:75" s="36" customFormat="1" ht="16.75" customHeight="1" x14ac:dyDescent="0.2">
      <c r="A969" s="36" t="s">
        <v>1268</v>
      </c>
      <c r="B969" s="36">
        <v>2025020453</v>
      </c>
      <c r="C969" s="35">
        <v>45998</v>
      </c>
      <c r="D969" s="45" t="s">
        <v>9</v>
      </c>
      <c r="E969" s="36" t="s">
        <v>43</v>
      </c>
      <c r="F969" s="45">
        <v>2</v>
      </c>
      <c r="G969" s="45">
        <v>0</v>
      </c>
      <c r="H969" s="36" t="s">
        <v>31</v>
      </c>
      <c r="I969" s="36" t="s">
        <v>342</v>
      </c>
      <c r="J969" s="46" t="s">
        <v>231</v>
      </c>
      <c r="K969" s="47">
        <v>2.98</v>
      </c>
      <c r="L969" s="48">
        <v>0.15</v>
      </c>
      <c r="M969" s="49">
        <v>0.1</v>
      </c>
      <c r="N969" s="36">
        <v>2.7499999999999898</v>
      </c>
      <c r="O969" s="36">
        <v>3.3499999999999899</v>
      </c>
      <c r="P969" s="70">
        <v>2.7499999999999898</v>
      </c>
      <c r="Q969" s="36">
        <v>3.3499999999999899</v>
      </c>
      <c r="R969" s="50">
        <v>2.8351707212859534</v>
      </c>
      <c r="S969" s="50">
        <v>3.0454172157581292</v>
      </c>
      <c r="T969" s="50">
        <v>2.8351707212859534</v>
      </c>
      <c r="U969" s="50">
        <v>3.0454172157581292</v>
      </c>
      <c r="V969" s="50">
        <v>1.085</v>
      </c>
      <c r="W969" s="50">
        <v>1.0832085999357419</v>
      </c>
      <c r="X969" s="50">
        <v>0.89545007916587005</v>
      </c>
      <c r="Y969" s="50">
        <v>1.1891107889807335</v>
      </c>
      <c r="Z969" s="50">
        <v>1.01</v>
      </c>
      <c r="AA969" s="23">
        <v>0.98</v>
      </c>
      <c r="AB969" s="23">
        <v>1.02</v>
      </c>
      <c r="AC969" s="51">
        <v>1</v>
      </c>
      <c r="AD969" s="51">
        <v>1</v>
      </c>
      <c r="AE969" s="51">
        <v>1</v>
      </c>
      <c r="AF969" s="51">
        <v>1</v>
      </c>
      <c r="AG969" s="52">
        <v>1</v>
      </c>
      <c r="AH969" s="52">
        <v>1</v>
      </c>
      <c r="AI969" s="53">
        <v>845</v>
      </c>
      <c r="AJ969" s="53">
        <v>803</v>
      </c>
      <c r="AK969" s="51">
        <v>2.67</v>
      </c>
      <c r="AL969" s="51">
        <v>2.6947756081928929</v>
      </c>
      <c r="AM969" s="51">
        <v>3.09</v>
      </c>
      <c r="AN969" s="51">
        <v>3.07</v>
      </c>
      <c r="AO969" s="51">
        <v>3.1703557021833797</v>
      </c>
      <c r="AP969" s="51">
        <v>3.156183055043229</v>
      </c>
      <c r="AQ969" s="51">
        <v>3.1208999999999998</v>
      </c>
      <c r="AR969" s="67">
        <v>0</v>
      </c>
      <c r="AS969" s="96"/>
      <c r="AT969" s="54">
        <v>2.5811037363053693</v>
      </c>
      <c r="AU969" s="54">
        <v>3.3343639649670593</v>
      </c>
      <c r="AV969" s="55">
        <v>2.5768421792555314</v>
      </c>
      <c r="AW969" s="55">
        <v>3.3343639649670593</v>
      </c>
      <c r="AX969" s="56">
        <v>-0.16889626369462052</v>
      </c>
      <c r="AY969" s="56">
        <v>-1.563603503293054E-2</v>
      </c>
      <c r="AZ969" s="56">
        <v>-0.18453229872755106</v>
      </c>
      <c r="BA969" s="56">
        <v>-0.15326022866168998</v>
      </c>
      <c r="BB969" s="61">
        <v>164</v>
      </c>
      <c r="BC969" s="57">
        <v>120</v>
      </c>
      <c r="BD969" s="57">
        <v>-105</v>
      </c>
      <c r="BE969" s="57">
        <v>-132</v>
      </c>
      <c r="BF969" s="95">
        <v>0.37925577112169795</v>
      </c>
      <c r="BG969" s="58">
        <v>0.45379670236521219</v>
      </c>
      <c r="BH969" s="58">
        <v>0.51297897675598403</v>
      </c>
      <c r="BI969" s="58">
        <v>0.5691625015577072</v>
      </c>
      <c r="BJ969" s="57">
        <v>164</v>
      </c>
      <c r="BK969" s="57">
        <v>120</v>
      </c>
      <c r="BL969" s="57">
        <v>-106</v>
      </c>
      <c r="BM969" s="57">
        <v>-132</v>
      </c>
      <c r="BN969" s="58">
        <v>0.37873711705604984</v>
      </c>
      <c r="BO969" s="58">
        <v>0.45435975648764976</v>
      </c>
      <c r="BP969" s="58">
        <v>0.51366862948067737</v>
      </c>
      <c r="BQ969" s="58">
        <v>0.5698166626391743</v>
      </c>
      <c r="BR969" s="36">
        <v>2.85</v>
      </c>
      <c r="BS969" s="36">
        <v>3.1</v>
      </c>
      <c r="BT969" s="36">
        <v>0.45750000000000002</v>
      </c>
      <c r="BU969" s="36">
        <v>0.44611000000000001</v>
      </c>
      <c r="BV969" s="36">
        <v>0.50401644993277595</v>
      </c>
      <c r="BW969" s="36">
        <v>0.56100000000000005</v>
      </c>
    </row>
    <row r="970" spans="1:75" s="36" customFormat="1" ht="16.75" customHeight="1" x14ac:dyDescent="0.2">
      <c r="A970" s="36" t="s">
        <v>1269</v>
      </c>
      <c r="B970" s="36">
        <v>2025020454</v>
      </c>
      <c r="C970" s="35">
        <v>45998</v>
      </c>
      <c r="D970" s="45" t="s">
        <v>6</v>
      </c>
      <c r="E970" s="36" t="s">
        <v>37</v>
      </c>
      <c r="F970" s="45">
        <v>0</v>
      </c>
      <c r="G970" s="45">
        <v>0</v>
      </c>
      <c r="H970" s="36" t="s">
        <v>50</v>
      </c>
      <c r="I970" s="36" t="s">
        <v>489</v>
      </c>
      <c r="J970" s="46" t="s">
        <v>176</v>
      </c>
      <c r="K970" s="47">
        <v>2.98</v>
      </c>
      <c r="L970" s="48">
        <v>0.15</v>
      </c>
      <c r="M970" s="49">
        <v>0.1</v>
      </c>
      <c r="N970" s="36">
        <v>2.69999999999999</v>
      </c>
      <c r="O970" s="36">
        <v>3.2999999999999901</v>
      </c>
      <c r="P970" s="70">
        <v>2.69999999999999</v>
      </c>
      <c r="Q970" s="36">
        <v>3.2999999999999901</v>
      </c>
      <c r="R970" s="50">
        <v>2.7887858432634522</v>
      </c>
      <c r="S970" s="50">
        <v>3.1961381651676048</v>
      </c>
      <c r="T970" s="50">
        <v>2.7887858432634522</v>
      </c>
      <c r="U970" s="50">
        <v>3.1961381651676048</v>
      </c>
      <c r="V970" s="50">
        <v>0.96699999999999997</v>
      </c>
      <c r="W970" s="50">
        <v>0.96943075693561398</v>
      </c>
      <c r="X970" s="50">
        <v>0.96960440511150392</v>
      </c>
      <c r="Y970" s="50">
        <v>0.9836073464674</v>
      </c>
      <c r="Z970" s="50">
        <v>1.02</v>
      </c>
      <c r="AA970" s="23">
        <v>0.98</v>
      </c>
      <c r="AB970" s="23">
        <v>1.02</v>
      </c>
      <c r="AC970" s="51">
        <v>1</v>
      </c>
      <c r="AD970" s="51">
        <v>1</v>
      </c>
      <c r="AE970" s="51">
        <v>1</v>
      </c>
      <c r="AF970" s="51">
        <v>1</v>
      </c>
      <c r="AG970" s="52">
        <v>1</v>
      </c>
      <c r="AH970" s="52">
        <v>1</v>
      </c>
      <c r="AI970" s="53">
        <v>892</v>
      </c>
      <c r="AJ970" s="53">
        <v>727</v>
      </c>
      <c r="AK970" s="51">
        <v>2.9115153087583892</v>
      </c>
      <c r="AL970" s="51">
        <v>2.8931058889341488</v>
      </c>
      <c r="AM970" s="51">
        <v>3.0993331609036479</v>
      </c>
      <c r="AN970" s="51">
        <v>3.15</v>
      </c>
      <c r="AO970" s="51">
        <v>3.3480449850343557</v>
      </c>
      <c r="AP970" s="51">
        <v>3.3348473765498454</v>
      </c>
      <c r="AQ970" s="51">
        <v>3.1613198241217209</v>
      </c>
      <c r="AR970" s="67">
        <v>0.05</v>
      </c>
      <c r="AS970" s="96"/>
      <c r="AT970" s="54">
        <v>2.8476954556925835</v>
      </c>
      <c r="AU970" s="54">
        <v>3.1367684140171015</v>
      </c>
      <c r="AV970" s="55">
        <v>2.7976954556925837</v>
      </c>
      <c r="AW970" s="55">
        <v>3.2000492164097869</v>
      </c>
      <c r="AX970" s="56">
        <v>0.14769545569259357</v>
      </c>
      <c r="AY970" s="56">
        <v>-0.16323158598288856</v>
      </c>
      <c r="AZ970" s="56">
        <v>-1.5536130290294992E-2</v>
      </c>
      <c r="BA970" s="56">
        <v>0.31092704167548213</v>
      </c>
      <c r="BB970" s="61">
        <v>122</v>
      </c>
      <c r="BC970" s="57">
        <v>-127</v>
      </c>
      <c r="BD970" s="57">
        <v>-101</v>
      </c>
      <c r="BE970" s="57">
        <v>125</v>
      </c>
      <c r="BF970" s="95">
        <v>0.45120463887427642</v>
      </c>
      <c r="BG970" s="58">
        <v>0.55905398470539891</v>
      </c>
      <c r="BH970" s="58">
        <v>0.50203459906074444</v>
      </c>
      <c r="BI970" s="58">
        <v>0.44455066373442631</v>
      </c>
      <c r="BJ970" s="57">
        <v>130</v>
      </c>
      <c r="BK970" s="57">
        <v>-127</v>
      </c>
      <c r="BL970" s="57">
        <v>-101</v>
      </c>
      <c r="BM970" s="57">
        <v>125</v>
      </c>
      <c r="BN970" s="58">
        <v>0.43484714498449489</v>
      </c>
      <c r="BO970" s="58">
        <v>0.55956588621034609</v>
      </c>
      <c r="BP970" s="58">
        <v>0.50261301532455216</v>
      </c>
      <c r="BQ970" s="58">
        <v>0.44506017913418161</v>
      </c>
      <c r="BR970" s="36">
        <v>2.85</v>
      </c>
      <c r="BS970" s="36">
        <v>3.15</v>
      </c>
      <c r="BT970" s="36">
        <v>0.44935999999999998</v>
      </c>
      <c r="BU970" s="36">
        <v>0.43844</v>
      </c>
      <c r="BV970" s="36">
        <v>0.49506560375781899</v>
      </c>
      <c r="BW970" s="36">
        <v>0.55281999999999998</v>
      </c>
    </row>
    <row r="971" spans="1:75" s="36" customFormat="1" ht="16.75" customHeight="1" x14ac:dyDescent="0.2">
      <c r="A971" s="36" t="s">
        <v>1270</v>
      </c>
      <c r="B971" s="36">
        <v>2025020454</v>
      </c>
      <c r="C971" s="35">
        <v>45998</v>
      </c>
      <c r="D971" s="45" t="s">
        <v>9</v>
      </c>
      <c r="E971" s="36" t="s">
        <v>10</v>
      </c>
      <c r="F971" s="45">
        <v>0</v>
      </c>
      <c r="G971" s="45">
        <v>0</v>
      </c>
      <c r="H971" s="36" t="s">
        <v>51</v>
      </c>
      <c r="I971" s="36" t="s">
        <v>411</v>
      </c>
      <c r="J971" s="46" t="s">
        <v>166</v>
      </c>
      <c r="K971" s="47">
        <v>2.98</v>
      </c>
      <c r="L971" s="48">
        <v>0.15</v>
      </c>
      <c r="M971" s="49">
        <v>0.1</v>
      </c>
      <c r="N971" s="36">
        <v>3.2999999999999901</v>
      </c>
      <c r="O971" s="36">
        <v>2.69999999999999</v>
      </c>
      <c r="P971" s="70">
        <v>3.2999999999999901</v>
      </c>
      <c r="Q971" s="36">
        <v>2.69999999999999</v>
      </c>
      <c r="R971" s="50">
        <v>3.007588327885927</v>
      </c>
      <c r="S971" s="50">
        <v>2.781530653777176</v>
      </c>
      <c r="T971" s="50">
        <v>3.007588327885927</v>
      </c>
      <c r="U971" s="50">
        <v>2.781530653777176</v>
      </c>
      <c r="V971" s="50">
        <v>1.03</v>
      </c>
      <c r="W971" s="50">
        <v>1.0342925072321845</v>
      </c>
      <c r="X971" s="50">
        <v>1.040044684866996</v>
      </c>
      <c r="Y971" s="50">
        <v>0.97701855998603659</v>
      </c>
      <c r="Z971" s="50">
        <v>1.03</v>
      </c>
      <c r="AA971" s="23">
        <v>1</v>
      </c>
      <c r="AB971" s="23">
        <v>1.01</v>
      </c>
      <c r="AC971" s="51">
        <v>1</v>
      </c>
      <c r="AD971" s="51">
        <v>1</v>
      </c>
      <c r="AE971" s="51">
        <v>1</v>
      </c>
      <c r="AF971" s="51">
        <v>1</v>
      </c>
      <c r="AG971" s="52">
        <v>1</v>
      </c>
      <c r="AH971" s="52">
        <v>1</v>
      </c>
      <c r="AI971" s="53">
        <v>885</v>
      </c>
      <c r="AJ971" s="53">
        <v>717</v>
      </c>
      <c r="AK971" s="51">
        <v>2.9311498924728521</v>
      </c>
      <c r="AL971" s="51">
        <v>2.9426156577848133</v>
      </c>
      <c r="AM971" s="51">
        <v>2.8894211272322816</v>
      </c>
      <c r="AN971" s="51">
        <v>2.87</v>
      </c>
      <c r="AO971" s="51">
        <v>2.8734780453853928</v>
      </c>
      <c r="AP971" s="51">
        <v>2.8722028245861573</v>
      </c>
      <c r="AQ971" s="51">
        <v>2.97610376104925</v>
      </c>
      <c r="AR971" s="67">
        <v>-0.05</v>
      </c>
      <c r="AS971" s="96"/>
      <c r="AT971" s="54">
        <v>3.1367684140171015</v>
      </c>
      <c r="AU971" s="54">
        <v>2.8476954556925835</v>
      </c>
      <c r="AV971" s="55">
        <v>3.2000492164097869</v>
      </c>
      <c r="AW971" s="55">
        <v>2.7976954556925837</v>
      </c>
      <c r="AX971" s="56">
        <v>-0.16323158598288856</v>
      </c>
      <c r="AY971" s="56">
        <v>0.14769545569259357</v>
      </c>
      <c r="AZ971" s="56">
        <v>-1.5536130290294992E-2</v>
      </c>
      <c r="BA971" s="56">
        <v>-0.31092704167548213</v>
      </c>
      <c r="BB971" s="61">
        <v>-122</v>
      </c>
      <c r="BC971" s="57">
        <v>127</v>
      </c>
      <c r="BD971" s="57">
        <v>101</v>
      </c>
      <c r="BE971" s="57">
        <v>-125</v>
      </c>
      <c r="BF971" s="95">
        <v>0.54879536112572358</v>
      </c>
      <c r="BG971" s="58">
        <v>0.44094601529460109</v>
      </c>
      <c r="BH971" s="58">
        <v>0.49796540093925556</v>
      </c>
      <c r="BI971" s="58">
        <v>0.55544933626557369</v>
      </c>
      <c r="BJ971" s="57">
        <v>-130</v>
      </c>
      <c r="BK971" s="57">
        <v>127</v>
      </c>
      <c r="BL971" s="57">
        <v>101</v>
      </c>
      <c r="BM971" s="57">
        <v>-125</v>
      </c>
      <c r="BN971" s="58">
        <v>0.56515285501550516</v>
      </c>
      <c r="BO971" s="58">
        <v>0.44043411378965386</v>
      </c>
      <c r="BP971" s="58">
        <v>0.49738698467544784</v>
      </c>
      <c r="BQ971" s="58">
        <v>0.55493982086581839</v>
      </c>
      <c r="BR971" s="36">
        <v>2.85</v>
      </c>
      <c r="BS971" s="36">
        <v>3.2</v>
      </c>
      <c r="BT971" s="36">
        <v>0.44289000000000001</v>
      </c>
      <c r="BU971" s="36">
        <v>0.43075000000000002</v>
      </c>
      <c r="BV971" s="36">
        <v>0.48632201686744198</v>
      </c>
      <c r="BW971" s="36">
        <v>0.54501999999999995</v>
      </c>
    </row>
    <row r="972" spans="1:75" s="36" customFormat="1" ht="16.75" customHeight="1" x14ac:dyDescent="0.2">
      <c r="A972" s="36" t="s">
        <v>1271</v>
      </c>
      <c r="B972" s="36">
        <v>2025020455</v>
      </c>
      <c r="C972" s="35">
        <v>45998</v>
      </c>
      <c r="D972" s="45" t="s">
        <v>6</v>
      </c>
      <c r="E972" s="36" t="s">
        <v>40</v>
      </c>
      <c r="F972" s="45">
        <v>1</v>
      </c>
      <c r="G972" s="45">
        <v>0</v>
      </c>
      <c r="H972" s="36" t="s">
        <v>52</v>
      </c>
      <c r="I972" s="36" t="s">
        <v>526</v>
      </c>
      <c r="J972" s="46" t="s">
        <v>182</v>
      </c>
      <c r="K972" s="47">
        <v>2.98</v>
      </c>
      <c r="L972" s="48">
        <v>0.15</v>
      </c>
      <c r="M972" s="49">
        <v>0.1</v>
      </c>
      <c r="N972" s="36">
        <v>2.2499999999999898</v>
      </c>
      <c r="O972" s="36">
        <v>3.8999999999999901</v>
      </c>
      <c r="P972" s="70">
        <v>2.2499999999999898</v>
      </c>
      <c r="Q972" s="36">
        <v>3.8999999999999901</v>
      </c>
      <c r="R972" s="50">
        <v>2.4344287088428458</v>
      </c>
      <c r="S972" s="50">
        <v>3.4118546414791853</v>
      </c>
      <c r="T972" s="50">
        <v>2.4344287088428458</v>
      </c>
      <c r="U972" s="50">
        <v>3.4118546414791853</v>
      </c>
      <c r="V972" s="50">
        <v>1.04</v>
      </c>
      <c r="W972" s="50">
        <v>1.0074936850113505</v>
      </c>
      <c r="X972" s="50">
        <v>0.92663335700787786</v>
      </c>
      <c r="Y972" s="50">
        <v>1.1210273619850679</v>
      </c>
      <c r="Z972" s="50">
        <v>1.02</v>
      </c>
      <c r="AA972" s="23">
        <v>0.99</v>
      </c>
      <c r="AB972" s="23">
        <v>1</v>
      </c>
      <c r="AC972" s="51">
        <v>1</v>
      </c>
      <c r="AD972" s="51">
        <v>1</v>
      </c>
      <c r="AE972" s="51">
        <v>1</v>
      </c>
      <c r="AF972" s="51">
        <v>1</v>
      </c>
      <c r="AG972" s="52">
        <v>1</v>
      </c>
      <c r="AH972" s="52">
        <v>1</v>
      </c>
      <c r="AI972" s="53">
        <v>876</v>
      </c>
      <c r="AJ972" s="53">
        <v>758</v>
      </c>
      <c r="AK972" s="51">
        <v>2.5798607894957839</v>
      </c>
      <c r="AL972" s="51">
        <v>2.58</v>
      </c>
      <c r="AM972" s="51">
        <v>3.4952912748743783</v>
      </c>
      <c r="AN972" s="51">
        <v>3.4827757798650993</v>
      </c>
      <c r="AO972" s="51">
        <v>3.5540096770148084</v>
      </c>
      <c r="AP972" s="51">
        <v>3.5429219856089027</v>
      </c>
      <c r="AQ972" s="51">
        <v>3.5651971003718659</v>
      </c>
      <c r="AR972" s="67">
        <v>0</v>
      </c>
      <c r="AS972" s="96"/>
      <c r="AT972" s="54">
        <v>2.4490396499679963</v>
      </c>
      <c r="AU972" s="54">
        <v>3.976700082884753</v>
      </c>
      <c r="AV972" s="55">
        <v>2.4490396499679963</v>
      </c>
      <c r="AW972" s="55">
        <v>3.9953741892415864</v>
      </c>
      <c r="AX972" s="56">
        <v>0.19903964996800649</v>
      </c>
      <c r="AY972" s="56">
        <v>7.6700082884762821E-2</v>
      </c>
      <c r="AZ972" s="56">
        <v>0.27573973285276931</v>
      </c>
      <c r="BA972" s="56">
        <v>0.12233956708324367</v>
      </c>
      <c r="BB972" s="61">
        <v>259</v>
      </c>
      <c r="BC972" s="57">
        <v>-167</v>
      </c>
      <c r="BD972" s="57">
        <v>-136</v>
      </c>
      <c r="BE972" s="57">
        <v>-103</v>
      </c>
      <c r="BF972" s="95">
        <v>0.27834941108255529</v>
      </c>
      <c r="BG972" s="58">
        <v>0.62601257296493362</v>
      </c>
      <c r="BH972" s="58">
        <v>0.5755196033938782</v>
      </c>
      <c r="BI972" s="58">
        <v>0.50706062517239303</v>
      </c>
      <c r="BJ972" s="57">
        <v>260</v>
      </c>
      <c r="BK972" s="57">
        <v>-171</v>
      </c>
      <c r="BL972" s="57">
        <v>-138</v>
      </c>
      <c r="BM972" s="57">
        <v>-105</v>
      </c>
      <c r="BN972" s="58">
        <v>0.27803445026427598</v>
      </c>
      <c r="BO972" s="58">
        <v>0.63046382969185699</v>
      </c>
      <c r="BP972" s="58">
        <v>0.58057673462241322</v>
      </c>
      <c r="BQ972" s="58">
        <v>0.51152192937546814</v>
      </c>
      <c r="BR972" s="36">
        <v>2.85</v>
      </c>
      <c r="BS972" s="36">
        <v>3.25</v>
      </c>
      <c r="BT972" s="36">
        <v>0.43441999999999997</v>
      </c>
      <c r="BU972" s="36">
        <v>0.42414000000000002</v>
      </c>
      <c r="BV972" s="36">
        <v>0.47886465248611298</v>
      </c>
      <c r="BW972" s="36">
        <v>0.53842000000000001</v>
      </c>
    </row>
    <row r="973" spans="1:75" s="36" customFormat="1" ht="16.75" customHeight="1" x14ac:dyDescent="0.2">
      <c r="A973" s="36" t="s">
        <v>1272</v>
      </c>
      <c r="B973" s="36">
        <v>2025020455</v>
      </c>
      <c r="C973" s="35">
        <v>45998</v>
      </c>
      <c r="D973" s="45" t="s">
        <v>9</v>
      </c>
      <c r="E973" s="36" t="s">
        <v>42</v>
      </c>
      <c r="F973" s="45">
        <v>0</v>
      </c>
      <c r="G973" s="45">
        <v>1</v>
      </c>
      <c r="H973" s="36" t="s">
        <v>53</v>
      </c>
      <c r="I973" s="36" t="s">
        <v>748</v>
      </c>
      <c r="J973" s="46" t="s">
        <v>154</v>
      </c>
      <c r="K973" s="47">
        <v>2.98</v>
      </c>
      <c r="L973" s="48">
        <v>0.15</v>
      </c>
      <c r="M973" s="49">
        <v>0.1</v>
      </c>
      <c r="N973" s="36">
        <v>3.8999999999999901</v>
      </c>
      <c r="O973" s="36">
        <v>2.2499999999999898</v>
      </c>
      <c r="P973" s="70">
        <v>3.8999999999999901</v>
      </c>
      <c r="Q973" s="36">
        <v>2.2499999999999898</v>
      </c>
      <c r="R973" s="50">
        <v>3.244611514959562</v>
      </c>
      <c r="S973" s="50">
        <v>2.6187974075664298</v>
      </c>
      <c r="T973" s="50">
        <v>3.244611514959562</v>
      </c>
      <c r="U973" s="50">
        <v>2.6187974075664298</v>
      </c>
      <c r="V973" s="50">
        <v>1</v>
      </c>
      <c r="W973" s="50">
        <v>1.0046958799928625</v>
      </c>
      <c r="X973" s="50">
        <v>1.1729165351927444</v>
      </c>
      <c r="Y973" s="50">
        <v>0.86572509714623624</v>
      </c>
      <c r="Z973" s="50">
        <v>0.99</v>
      </c>
      <c r="AA973" s="23">
        <v>1</v>
      </c>
      <c r="AB973" s="23">
        <v>1.0149999999999999</v>
      </c>
      <c r="AC973" s="51">
        <v>1</v>
      </c>
      <c r="AD973" s="51">
        <v>1</v>
      </c>
      <c r="AE973" s="51">
        <v>1</v>
      </c>
      <c r="AF973" s="51">
        <v>1</v>
      </c>
      <c r="AG973" s="52">
        <v>1</v>
      </c>
      <c r="AH973" s="52">
        <v>1</v>
      </c>
      <c r="AI973" s="53">
        <v>889</v>
      </c>
      <c r="AJ973" s="53">
        <v>560</v>
      </c>
      <c r="AK973" s="51">
        <v>3.3406615387155023</v>
      </c>
      <c r="AL973" s="51">
        <v>3.3262540351521115</v>
      </c>
      <c r="AM973" s="51">
        <v>2.7613674038834759</v>
      </c>
      <c r="AN973" s="51">
        <v>2.7399819044359193</v>
      </c>
      <c r="AO973" s="51">
        <v>2.7076326457864606</v>
      </c>
      <c r="AP973" s="51">
        <v>2.6903791639421062</v>
      </c>
      <c r="AQ973" s="51">
        <v>2.7337537298446413</v>
      </c>
      <c r="AR973" s="67">
        <v>0</v>
      </c>
      <c r="AS973" s="96"/>
      <c r="AT973" s="54">
        <v>3.976700082884753</v>
      </c>
      <c r="AU973" s="54">
        <v>2.4490396499679963</v>
      </c>
      <c r="AV973" s="55">
        <v>3.9953741892415864</v>
      </c>
      <c r="AW973" s="55">
        <v>2.4490396499679963</v>
      </c>
      <c r="AX973" s="56">
        <v>7.6700082884762821E-2</v>
      </c>
      <c r="AY973" s="56">
        <v>0.19903964996800649</v>
      </c>
      <c r="AZ973" s="56">
        <v>0.27573973285276931</v>
      </c>
      <c r="BA973" s="56">
        <v>-0.12233956708324367</v>
      </c>
      <c r="BB973" s="61">
        <v>-259</v>
      </c>
      <c r="BC973" s="57">
        <v>167</v>
      </c>
      <c r="BD973" s="57">
        <v>136</v>
      </c>
      <c r="BE973" s="57">
        <v>103</v>
      </c>
      <c r="BF973" s="95">
        <v>0.72165058891744471</v>
      </c>
      <c r="BG973" s="58">
        <v>0.37398742703506638</v>
      </c>
      <c r="BH973" s="58">
        <v>0.4244803966061218</v>
      </c>
      <c r="BI973" s="58">
        <v>0.49293937482760697</v>
      </c>
      <c r="BJ973" s="57">
        <v>-260</v>
      </c>
      <c r="BK973" s="57">
        <v>171</v>
      </c>
      <c r="BL973" s="57">
        <v>138</v>
      </c>
      <c r="BM973" s="57">
        <v>105</v>
      </c>
      <c r="BN973" s="58">
        <v>0.72196554973572402</v>
      </c>
      <c r="BO973" s="58">
        <v>0.36953617030814306</v>
      </c>
      <c r="BP973" s="58">
        <v>0.41942326537758678</v>
      </c>
      <c r="BQ973" s="58">
        <v>0.48847807062453186</v>
      </c>
      <c r="BR973" s="36">
        <v>2.85</v>
      </c>
      <c r="BS973" s="36">
        <v>3.3</v>
      </c>
      <c r="BT973" s="36">
        <v>0.42853000000000002</v>
      </c>
      <c r="BU973" s="36">
        <v>0.41593999999999998</v>
      </c>
      <c r="BV973" s="36">
        <v>0.46864366676431402</v>
      </c>
      <c r="BW973" s="36">
        <v>0.52839999999999998</v>
      </c>
    </row>
    <row r="974" spans="1:75" s="36" customFormat="1" ht="16.75" customHeight="1" x14ac:dyDescent="0.2">
      <c r="A974" s="36" t="s">
        <v>1273</v>
      </c>
      <c r="B974" s="36">
        <v>2025020456</v>
      </c>
      <c r="C974" s="35">
        <v>45998</v>
      </c>
      <c r="D974" s="45" t="s">
        <v>6</v>
      </c>
      <c r="E974" s="36" t="s">
        <v>21</v>
      </c>
      <c r="F974" s="45">
        <v>2</v>
      </c>
      <c r="G974" s="45">
        <v>1</v>
      </c>
      <c r="H974" s="36" t="s">
        <v>44</v>
      </c>
      <c r="I974" s="36" t="s">
        <v>447</v>
      </c>
      <c r="J974" s="46" t="s">
        <v>181</v>
      </c>
      <c r="K974" s="47">
        <v>2.98</v>
      </c>
      <c r="L974" s="48">
        <v>0.15</v>
      </c>
      <c r="M974" s="49">
        <v>0.1</v>
      </c>
      <c r="N974" s="36">
        <v>2.5999999999999899</v>
      </c>
      <c r="O974" s="36">
        <v>3.3499999999999899</v>
      </c>
      <c r="P974" s="70">
        <v>2.5999999999999899</v>
      </c>
      <c r="Q974" s="36">
        <v>3.3499999999999899</v>
      </c>
      <c r="R974" s="50">
        <v>2.845706544769079</v>
      </c>
      <c r="S974" s="50">
        <v>3.1718175582664623</v>
      </c>
      <c r="T974" s="50">
        <v>2.845706544769079</v>
      </c>
      <c r="U974" s="50">
        <v>3.1718175582664623</v>
      </c>
      <c r="V974" s="50">
        <v>0.96</v>
      </c>
      <c r="W974" s="50">
        <v>0.96305398776725637</v>
      </c>
      <c r="X974" s="50">
        <v>0.96806947377811448</v>
      </c>
      <c r="Y974" s="50">
        <v>1.0380083839052487</v>
      </c>
      <c r="Z974" s="50">
        <v>0.99</v>
      </c>
      <c r="AA974" s="23">
        <v>0.97</v>
      </c>
      <c r="AB974" s="23">
        <v>1.01</v>
      </c>
      <c r="AC974" s="51">
        <v>1</v>
      </c>
      <c r="AD974" s="51">
        <v>1</v>
      </c>
      <c r="AE974" s="51">
        <v>1</v>
      </c>
      <c r="AF974" s="51">
        <v>1</v>
      </c>
      <c r="AG974" s="52">
        <v>1</v>
      </c>
      <c r="AH974" s="52">
        <v>1</v>
      </c>
      <c r="AI974" s="53">
        <v>860</v>
      </c>
      <c r="AJ974" s="53">
        <v>818</v>
      </c>
      <c r="AK974" s="51">
        <v>2.8393312271312547</v>
      </c>
      <c r="AL974" s="51">
        <v>2.8402875247769281</v>
      </c>
      <c r="AM974" s="51">
        <v>3.2185149283721786</v>
      </c>
      <c r="AN974" s="51">
        <v>3.2115103228563213</v>
      </c>
      <c r="AO974" s="51">
        <v>3.2553086460357119</v>
      </c>
      <c r="AP974" s="51">
        <v>3.2380272565329249</v>
      </c>
      <c r="AQ974" s="51">
        <v>3.1863297790884566</v>
      </c>
      <c r="AR974" s="67">
        <v>-0.03</v>
      </c>
      <c r="AS974" s="96"/>
      <c r="AT974" s="54">
        <v>2.5430188864763008</v>
      </c>
      <c r="AU974" s="54">
        <v>3.4360813338388985</v>
      </c>
      <c r="AV974" s="55">
        <v>2.5730188864763006</v>
      </c>
      <c r="AW974" s="55">
        <v>3.3993206771765316</v>
      </c>
      <c r="AX974" s="56">
        <v>-5.6981113523689064E-2</v>
      </c>
      <c r="AY974" s="56">
        <v>8.6081333838908591E-2</v>
      </c>
      <c r="AZ974" s="56">
        <v>2.9100220315219527E-2</v>
      </c>
      <c r="BA974" s="56">
        <v>-0.14306244736259766</v>
      </c>
      <c r="BB974" s="61">
        <v>178</v>
      </c>
      <c r="BC974" s="57">
        <v>-126</v>
      </c>
      <c r="BD974" s="57">
        <v>100</v>
      </c>
      <c r="BE974" s="57">
        <v>127</v>
      </c>
      <c r="BF974" s="95">
        <v>0.36035987392262259</v>
      </c>
      <c r="BG974" s="58">
        <v>0.55790939187091826</v>
      </c>
      <c r="BH974" s="58">
        <v>0.49952150691994202</v>
      </c>
      <c r="BI974" s="58">
        <v>0.44124777306761986</v>
      </c>
      <c r="BJ974" s="57">
        <v>172</v>
      </c>
      <c r="BK974" s="57">
        <v>-127</v>
      </c>
      <c r="BL974" s="57">
        <v>-100</v>
      </c>
      <c r="BM974" s="57">
        <v>126</v>
      </c>
      <c r="BN974" s="58">
        <v>0.36747969751196752</v>
      </c>
      <c r="BO974" s="58">
        <v>0.55852901496510299</v>
      </c>
      <c r="BP974" s="58">
        <v>0.50008968731806158</v>
      </c>
      <c r="BQ974" s="58">
        <v>0.4416275754369996</v>
      </c>
      <c r="BR974" s="36">
        <v>2.85</v>
      </c>
      <c r="BS974" s="36">
        <v>3.35</v>
      </c>
      <c r="BT974" s="36">
        <v>0.4209</v>
      </c>
      <c r="BU974" s="36">
        <v>0.40689999999999998</v>
      </c>
      <c r="BV974" s="36">
        <v>0.45991952256080998</v>
      </c>
      <c r="BW974" s="36">
        <v>0.52217999999999998</v>
      </c>
    </row>
    <row r="975" spans="1:75" s="36" customFormat="1" ht="16.75" customHeight="1" x14ac:dyDescent="0.2">
      <c r="A975" s="36" t="s">
        <v>1274</v>
      </c>
      <c r="B975" s="36">
        <v>2025020456</v>
      </c>
      <c r="C975" s="35">
        <v>45998</v>
      </c>
      <c r="D975" s="45" t="s">
        <v>9</v>
      </c>
      <c r="E975" s="36" t="s">
        <v>34</v>
      </c>
      <c r="F975" s="45">
        <v>1</v>
      </c>
      <c r="G975" s="45">
        <v>2</v>
      </c>
      <c r="H975" s="36" t="s">
        <v>45</v>
      </c>
      <c r="I975" s="36" t="s">
        <v>362</v>
      </c>
      <c r="J975" s="46" t="s">
        <v>160</v>
      </c>
      <c r="K975" s="47">
        <v>2.98</v>
      </c>
      <c r="L975" s="48">
        <v>0.15</v>
      </c>
      <c r="M975" s="49">
        <v>0.1</v>
      </c>
      <c r="N975" s="36">
        <v>3.3499999999999899</v>
      </c>
      <c r="O975" s="36">
        <v>2.5999999999999899</v>
      </c>
      <c r="P975" s="70">
        <v>3.3499999999999899</v>
      </c>
      <c r="Q975" s="36">
        <v>2.5999999999999899</v>
      </c>
      <c r="R975" s="50">
        <v>3.0331429386083748</v>
      </c>
      <c r="S975" s="50">
        <v>2.9058538179033087</v>
      </c>
      <c r="T975" s="50">
        <v>3.0331429386083748</v>
      </c>
      <c r="U975" s="50">
        <v>2.9058538179033087</v>
      </c>
      <c r="V975" s="50">
        <v>1.0349999999999999</v>
      </c>
      <c r="W975" s="50">
        <v>1.0329456510400874</v>
      </c>
      <c r="X975" s="50">
        <v>1.0800385665678451</v>
      </c>
      <c r="Y975" s="50">
        <v>0.95279571380243444</v>
      </c>
      <c r="Z975" s="50">
        <v>0.98</v>
      </c>
      <c r="AA975" s="23">
        <v>0.99</v>
      </c>
      <c r="AB975" s="23">
        <v>1.01</v>
      </c>
      <c r="AC975" s="51">
        <v>1</v>
      </c>
      <c r="AD975" s="51">
        <v>1</v>
      </c>
      <c r="AE975" s="51">
        <v>1</v>
      </c>
      <c r="AF975" s="51">
        <v>1</v>
      </c>
      <c r="AG975" s="52">
        <v>1</v>
      </c>
      <c r="AH975" s="52">
        <v>1</v>
      </c>
      <c r="AI975" s="53">
        <v>877</v>
      </c>
      <c r="AJ975" s="53">
        <v>835</v>
      </c>
      <c r="AK975" s="51">
        <v>3.0932649840376412</v>
      </c>
      <c r="AL975" s="51">
        <v>3.0842466772232515</v>
      </c>
      <c r="AM975" s="51">
        <v>2.8848470318587811</v>
      </c>
      <c r="AN975" s="51">
        <v>2.8879980497654598</v>
      </c>
      <c r="AO975" s="51">
        <v>2.8856880989297102</v>
      </c>
      <c r="AP975" s="51">
        <v>2.8799953953220401</v>
      </c>
      <c r="AQ975" s="51">
        <v>2.8271500912216054</v>
      </c>
      <c r="AR975" s="67">
        <v>0.03</v>
      </c>
      <c r="AS975" s="96"/>
      <c r="AT975" s="54">
        <v>3.4360813338388985</v>
      </c>
      <c r="AU975" s="54">
        <v>2.5430188864763008</v>
      </c>
      <c r="AV975" s="55">
        <v>3.3993206771765316</v>
      </c>
      <c r="AW975" s="55">
        <v>2.5730188864763006</v>
      </c>
      <c r="AX975" s="56">
        <v>8.6081333838908591E-2</v>
      </c>
      <c r="AY975" s="56">
        <v>-5.6981113523689064E-2</v>
      </c>
      <c r="AZ975" s="56">
        <v>2.9100220315219527E-2</v>
      </c>
      <c r="BA975" s="56">
        <v>0.14306244736259766</v>
      </c>
      <c r="BB975" s="61">
        <v>-178</v>
      </c>
      <c r="BC975" s="57">
        <v>126</v>
      </c>
      <c r="BD975" s="57">
        <v>-100</v>
      </c>
      <c r="BE975" s="57">
        <v>-127</v>
      </c>
      <c r="BF975" s="95">
        <v>0.63964012607737741</v>
      </c>
      <c r="BG975" s="58">
        <v>0.44209060812908174</v>
      </c>
      <c r="BH975" s="58">
        <v>0.50047849308005798</v>
      </c>
      <c r="BI975" s="58">
        <v>0.55875222693238014</v>
      </c>
      <c r="BJ975" s="57">
        <v>-172</v>
      </c>
      <c r="BK975" s="57">
        <v>127</v>
      </c>
      <c r="BL975" s="57">
        <v>100</v>
      </c>
      <c r="BM975" s="57">
        <v>-126</v>
      </c>
      <c r="BN975" s="58">
        <v>0.63252030248803248</v>
      </c>
      <c r="BO975" s="58">
        <v>0.44147098503489701</v>
      </c>
      <c r="BP975" s="58">
        <v>0.49991031268193836</v>
      </c>
      <c r="BQ975" s="58">
        <v>0.5583724245630004</v>
      </c>
      <c r="BR975" s="36">
        <v>2.85</v>
      </c>
      <c r="BS975" s="36">
        <v>3.4</v>
      </c>
      <c r="BT975" s="36">
        <v>0.41204000000000002</v>
      </c>
      <c r="BU975" s="36">
        <v>0.3982</v>
      </c>
      <c r="BV975" s="36">
        <v>0.45019276209426601</v>
      </c>
      <c r="BW975" s="36">
        <v>0.51368999999999998</v>
      </c>
    </row>
    <row r="976" spans="1:75" s="36" customFormat="1" ht="16.75" customHeight="1" x14ac:dyDescent="0.2">
      <c r="A976" s="36" t="s">
        <v>1275</v>
      </c>
      <c r="B976" s="36">
        <v>2025020459</v>
      </c>
      <c r="C976" s="35">
        <v>45998</v>
      </c>
      <c r="D976" s="45" t="s">
        <v>6</v>
      </c>
      <c r="E976" s="36" t="s">
        <v>32</v>
      </c>
      <c r="F976" s="45">
        <v>0</v>
      </c>
      <c r="G976" s="45">
        <v>1</v>
      </c>
      <c r="H976" s="36" t="s">
        <v>26</v>
      </c>
      <c r="I976" s="36" t="s">
        <v>417</v>
      </c>
      <c r="J976" s="46" t="s">
        <v>227</v>
      </c>
      <c r="K976" s="47">
        <v>2.98</v>
      </c>
      <c r="L976" s="48">
        <v>0.15</v>
      </c>
      <c r="M976" s="49">
        <v>0.1</v>
      </c>
      <c r="N976" s="36">
        <v>2.5999999999999899</v>
      </c>
      <c r="O976" s="36">
        <v>3.3999999999999901</v>
      </c>
      <c r="P976" s="70">
        <v>2.5999999999999899</v>
      </c>
      <c r="Q976" s="36">
        <v>3.3999999999999901</v>
      </c>
      <c r="R976" s="50">
        <v>2.9717697700845416</v>
      </c>
      <c r="S976" s="50">
        <v>3.1654784785099341</v>
      </c>
      <c r="T976" s="50">
        <v>2.9717697700845416</v>
      </c>
      <c r="U976" s="50">
        <v>3.1654784785099341</v>
      </c>
      <c r="V976" s="50">
        <v>0.95</v>
      </c>
      <c r="W976" s="50">
        <v>0.92554174501717079</v>
      </c>
      <c r="X976" s="50">
        <v>0.9695217581502511</v>
      </c>
      <c r="Y976" s="50">
        <v>1.0166747531136742</v>
      </c>
      <c r="Z976" s="50">
        <v>0.99</v>
      </c>
      <c r="AA976" s="23">
        <v>0.995</v>
      </c>
      <c r="AB976" s="23">
        <v>1.0049999999999999</v>
      </c>
      <c r="AC976" s="51">
        <v>1</v>
      </c>
      <c r="AD976" s="51">
        <v>1</v>
      </c>
      <c r="AE976" s="51">
        <v>1</v>
      </c>
      <c r="AF976" s="51">
        <v>1</v>
      </c>
      <c r="AG976" s="52">
        <v>1</v>
      </c>
      <c r="AH976" s="52">
        <v>1</v>
      </c>
      <c r="AI976" s="53">
        <v>884</v>
      </c>
      <c r="AJ976" s="53">
        <v>735</v>
      </c>
      <c r="AK976" s="51">
        <v>3.0263006810302993</v>
      </c>
      <c r="AL976" s="51">
        <v>3.0181210443884354</v>
      </c>
      <c r="AM976" s="51">
        <v>3.32</v>
      </c>
      <c r="AN976" s="51">
        <v>3.2968217717764898</v>
      </c>
      <c r="AO976" s="51">
        <v>3.2532290310807177</v>
      </c>
      <c r="AP976" s="51">
        <v>3.2353182304773354</v>
      </c>
      <c r="AQ976" s="51">
        <v>3.2867999999999999</v>
      </c>
      <c r="AR976" s="67">
        <v>-0.05</v>
      </c>
      <c r="AS976" s="96"/>
      <c r="AT976" s="54">
        <v>2.6540887250845291</v>
      </c>
      <c r="AU976" s="54">
        <v>3.5411434729234217</v>
      </c>
      <c r="AV976" s="55">
        <v>2.7040887250845289</v>
      </c>
      <c r="AW976" s="55">
        <v>3.5659695924748465</v>
      </c>
      <c r="AX976" s="56">
        <v>5.4088725084539213E-2</v>
      </c>
      <c r="AY976" s="56">
        <v>0.14114347292343155</v>
      </c>
      <c r="AZ976" s="56">
        <v>0.19523219800797076</v>
      </c>
      <c r="BA976" s="56">
        <v>-8.7054747838892332E-2</v>
      </c>
      <c r="BB976" s="61">
        <v>176</v>
      </c>
      <c r="BC976" s="57">
        <v>-143</v>
      </c>
      <c r="BD976" s="57">
        <v>-115</v>
      </c>
      <c r="BE976" s="57">
        <v>111</v>
      </c>
      <c r="BF976" s="95">
        <v>0.3618795221610755</v>
      </c>
      <c r="BG976" s="58">
        <v>0.58926924642434142</v>
      </c>
      <c r="BH976" s="58">
        <v>0.53587768461259178</v>
      </c>
      <c r="BI976" s="58">
        <v>0.47423536147988643</v>
      </c>
      <c r="BJ976" s="57">
        <v>173</v>
      </c>
      <c r="BK976" s="57">
        <v>-152</v>
      </c>
      <c r="BL976" s="57">
        <v>-123</v>
      </c>
      <c r="BM976" s="57">
        <v>104</v>
      </c>
      <c r="BN976" s="58">
        <v>0.3656965655549157</v>
      </c>
      <c r="BO976" s="58">
        <v>0.60305558534430515</v>
      </c>
      <c r="BP976" s="58">
        <v>0.55210861547239121</v>
      </c>
      <c r="BQ976" s="58">
        <v>0.48930072066874375</v>
      </c>
      <c r="BR976" s="36">
        <v>2.85</v>
      </c>
      <c r="BS976" s="36">
        <v>3.45</v>
      </c>
      <c r="BT976" s="36">
        <v>0.40620000000000001</v>
      </c>
      <c r="BU976" s="36">
        <v>0.39162999999999998</v>
      </c>
      <c r="BV976" s="36">
        <v>0.44060302638240401</v>
      </c>
      <c r="BW976" s="36">
        <v>0.50278</v>
      </c>
    </row>
    <row r="977" spans="1:75" s="36" customFormat="1" ht="16.75" customHeight="1" x14ac:dyDescent="0.2">
      <c r="A977" s="36" t="s">
        <v>1276</v>
      </c>
      <c r="B977" s="36">
        <v>2025020459</v>
      </c>
      <c r="C977" s="35">
        <v>45998</v>
      </c>
      <c r="D977" s="45" t="s">
        <v>9</v>
      </c>
      <c r="E977" s="36" t="s">
        <v>49</v>
      </c>
      <c r="F977" s="45">
        <v>1</v>
      </c>
      <c r="G977" s="45">
        <v>0</v>
      </c>
      <c r="H977" s="36" t="s">
        <v>27</v>
      </c>
      <c r="I977" s="36" t="s">
        <v>350</v>
      </c>
      <c r="J977" s="46" t="s">
        <v>197</v>
      </c>
      <c r="K977" s="47">
        <v>2.98</v>
      </c>
      <c r="L977" s="48">
        <v>0.15</v>
      </c>
      <c r="M977" s="49">
        <v>0.1</v>
      </c>
      <c r="N977" s="36">
        <v>3.3999999999999901</v>
      </c>
      <c r="O977" s="36">
        <v>2.5999999999999899</v>
      </c>
      <c r="P977" s="70">
        <v>3.3999999999999901</v>
      </c>
      <c r="Q977" s="36">
        <v>2.5999999999999899</v>
      </c>
      <c r="R977" s="50">
        <v>2.8742375922621597</v>
      </c>
      <c r="S977" s="50">
        <v>2.8513716571234897</v>
      </c>
      <c r="T977" s="50">
        <v>2.8742375922621597</v>
      </c>
      <c r="U977" s="50">
        <v>2.8513716571234897</v>
      </c>
      <c r="V977" s="50">
        <v>1.05</v>
      </c>
      <c r="W977" s="50">
        <v>1.0725047827848808</v>
      </c>
      <c r="X977" s="50">
        <v>1.1140939597315436</v>
      </c>
      <c r="Y977" s="50">
        <v>1.0155371412853353</v>
      </c>
      <c r="Z977" s="50">
        <v>0.97499999999999998</v>
      </c>
      <c r="AA977" s="23">
        <v>0.97</v>
      </c>
      <c r="AB977" s="23">
        <v>1.02</v>
      </c>
      <c r="AC977" s="51">
        <v>1</v>
      </c>
      <c r="AD977" s="51">
        <v>1</v>
      </c>
      <c r="AE977" s="51">
        <v>1</v>
      </c>
      <c r="AF977" s="51">
        <v>1</v>
      </c>
      <c r="AG977" s="52">
        <v>1</v>
      </c>
      <c r="AH977" s="52">
        <v>1</v>
      </c>
      <c r="AI977" s="53">
        <v>880</v>
      </c>
      <c r="AJ977" s="53">
        <v>838</v>
      </c>
      <c r="AK977" s="51">
        <v>3.0296907642787492</v>
      </c>
      <c r="AL977" s="51">
        <v>3.0063727884762605</v>
      </c>
      <c r="AM977" s="51">
        <v>2.8891748392877483</v>
      </c>
      <c r="AN977" s="51">
        <v>2.8835043619631096</v>
      </c>
      <c r="AO977" s="51">
        <v>2.8308152022519448</v>
      </c>
      <c r="AP977" s="51">
        <v>2.8232060267684633</v>
      </c>
      <c r="AQ977" s="51">
        <v>2.8169454683055544</v>
      </c>
      <c r="AR977" s="67">
        <v>0.05</v>
      </c>
      <c r="AS977" s="96"/>
      <c r="AT977" s="54">
        <v>3.5411434729234217</v>
      </c>
      <c r="AU977" s="54">
        <v>2.6540887250845291</v>
      </c>
      <c r="AV977" s="55">
        <v>3.5659695924748465</v>
      </c>
      <c r="AW977" s="55">
        <v>2.7040887250845289</v>
      </c>
      <c r="AX977" s="56">
        <v>0.14114347292343155</v>
      </c>
      <c r="AY977" s="56">
        <v>5.4088725084539213E-2</v>
      </c>
      <c r="AZ977" s="56">
        <v>0.19523219800797076</v>
      </c>
      <c r="BA977" s="56">
        <v>8.7054747838892332E-2</v>
      </c>
      <c r="BB977" s="61">
        <v>-176</v>
      </c>
      <c r="BC977" s="57">
        <v>143</v>
      </c>
      <c r="BD977" s="57">
        <v>115</v>
      </c>
      <c r="BE977" s="57">
        <v>-111</v>
      </c>
      <c r="BF977" s="95">
        <v>0.63812047783892445</v>
      </c>
      <c r="BG977" s="58">
        <v>0.41073075357565852</v>
      </c>
      <c r="BH977" s="58">
        <v>0.46412231538740822</v>
      </c>
      <c r="BI977" s="58">
        <v>0.52576463852011357</v>
      </c>
      <c r="BJ977" s="57">
        <v>-173</v>
      </c>
      <c r="BK977" s="57">
        <v>152</v>
      </c>
      <c r="BL977" s="57">
        <v>123</v>
      </c>
      <c r="BM977" s="57">
        <v>-104</v>
      </c>
      <c r="BN977" s="58">
        <v>0.6343034344450843</v>
      </c>
      <c r="BO977" s="58">
        <v>0.3969444146556948</v>
      </c>
      <c r="BP977" s="58">
        <v>0.44789138452760879</v>
      </c>
      <c r="BQ977" s="58">
        <v>0.51069927933125625</v>
      </c>
      <c r="BR977" s="36">
        <v>2.85</v>
      </c>
      <c r="BS977" s="36">
        <v>3.5</v>
      </c>
      <c r="BT977" s="36">
        <v>0.39713999999999999</v>
      </c>
      <c r="BU977" s="36">
        <v>0.38424999999999998</v>
      </c>
      <c r="BV977" s="36">
        <v>0.433886630532972</v>
      </c>
      <c r="BW977" s="36">
        <v>0.49864999999999998</v>
      </c>
    </row>
    <row r="978" spans="1:75" s="36" customFormat="1" ht="16.75" customHeight="1" x14ac:dyDescent="0.2">
      <c r="A978" s="36" t="s">
        <v>1277</v>
      </c>
      <c r="B978" s="36">
        <v>2025020457</v>
      </c>
      <c r="C978" s="35">
        <v>45998</v>
      </c>
      <c r="D978" s="45" t="s">
        <v>6</v>
      </c>
      <c r="E978" s="36" t="s">
        <v>12</v>
      </c>
      <c r="F978" s="45">
        <v>0</v>
      </c>
      <c r="G978" s="45">
        <v>0</v>
      </c>
      <c r="H978" s="36" t="s">
        <v>50</v>
      </c>
      <c r="I978" s="36" t="s">
        <v>419</v>
      </c>
      <c r="J978" s="46" t="s">
        <v>186</v>
      </c>
      <c r="K978" s="47">
        <v>2.98</v>
      </c>
      <c r="L978" s="48">
        <v>0.15</v>
      </c>
      <c r="M978" s="49">
        <v>0.1</v>
      </c>
      <c r="N978" s="36">
        <v>2.69999999999999</v>
      </c>
      <c r="O978" s="36">
        <v>2.94999999999999</v>
      </c>
      <c r="P978" s="70">
        <v>2.69999999999999</v>
      </c>
      <c r="Q978" s="36">
        <v>2.94999999999999</v>
      </c>
      <c r="R978" s="50">
        <v>2.628460783675556</v>
      </c>
      <c r="S978" s="50">
        <v>2.9416607138289974</v>
      </c>
      <c r="T978" s="50">
        <v>2.628460783675556</v>
      </c>
      <c r="U978" s="50">
        <v>2.9416607138289974</v>
      </c>
      <c r="V978" s="50">
        <v>0.96699999999999997</v>
      </c>
      <c r="W978" s="50">
        <v>0.96943075693561398</v>
      </c>
      <c r="X978" s="50">
        <v>1.0703117012433991</v>
      </c>
      <c r="Y978" s="50">
        <v>0.98430067204818816</v>
      </c>
      <c r="Z978" s="50">
        <v>0.99</v>
      </c>
      <c r="AA978" s="23">
        <v>0.97</v>
      </c>
      <c r="AB978" s="23">
        <v>1</v>
      </c>
      <c r="AC978" s="51">
        <v>1</v>
      </c>
      <c r="AD978" s="51">
        <v>1</v>
      </c>
      <c r="AE978" s="51">
        <v>1</v>
      </c>
      <c r="AF978" s="51">
        <v>1</v>
      </c>
      <c r="AG978" s="52">
        <v>1</v>
      </c>
      <c r="AH978" s="52">
        <v>1</v>
      </c>
      <c r="AI978" s="53">
        <v>894</v>
      </c>
      <c r="AJ978" s="53">
        <v>820</v>
      </c>
      <c r="AK978" s="51">
        <v>2.7373213028744292</v>
      </c>
      <c r="AL978" s="51">
        <v>2.7209922249945984</v>
      </c>
      <c r="AM978" s="51">
        <v>3.0420316677385713</v>
      </c>
      <c r="AN978" s="51">
        <v>3.0269760246521349</v>
      </c>
      <c r="AO978" s="51">
        <v>2.9767140547489781</v>
      </c>
      <c r="AP978" s="51">
        <v>2.9670435625402378</v>
      </c>
      <c r="AQ978" s="51">
        <v>3.0116113510611857</v>
      </c>
      <c r="AR978" s="67">
        <v>0.02</v>
      </c>
      <c r="AS978" s="96"/>
      <c r="AT978" s="54">
        <v>2.8107491433215253</v>
      </c>
      <c r="AU978" s="54">
        <v>3.0179947040558939</v>
      </c>
      <c r="AV978" s="55">
        <v>2.7907491433215252</v>
      </c>
      <c r="AW978" s="55">
        <v>3.0506554945787081</v>
      </c>
      <c r="AX978" s="56">
        <v>0.11074914332153529</v>
      </c>
      <c r="AY978" s="56">
        <v>6.799470405590391E-2</v>
      </c>
      <c r="AZ978" s="56">
        <v>0.1787438473774392</v>
      </c>
      <c r="BA978" s="56">
        <v>4.2754439265631383E-2</v>
      </c>
      <c r="BB978" s="61">
        <v>117</v>
      </c>
      <c r="BC978" s="57">
        <v>-115</v>
      </c>
      <c r="BD978" s="57">
        <v>111</v>
      </c>
      <c r="BE978" s="57">
        <v>138</v>
      </c>
      <c r="BF978" s="95">
        <v>0.46173409418930333</v>
      </c>
      <c r="BG978" s="58">
        <v>0.53415784988922554</v>
      </c>
      <c r="BH978" s="58">
        <v>0.47462137905751267</v>
      </c>
      <c r="BI978" s="58">
        <v>0.420835714239994</v>
      </c>
      <c r="BJ978" s="57">
        <v>120</v>
      </c>
      <c r="BK978" s="57">
        <v>-115</v>
      </c>
      <c r="BL978" s="57">
        <v>110</v>
      </c>
      <c r="BM978" s="57">
        <v>137</v>
      </c>
      <c r="BN978" s="58">
        <v>0.4536846493662951</v>
      </c>
      <c r="BO978" s="58">
        <v>0.53506944195522355</v>
      </c>
      <c r="BP978" s="58">
        <v>0.47578198135478889</v>
      </c>
      <c r="BQ978" s="58">
        <v>0.4219735892083577</v>
      </c>
      <c r="BR978" s="36">
        <v>2.85</v>
      </c>
      <c r="BS978" s="36">
        <v>3.55</v>
      </c>
      <c r="BT978" s="36">
        <v>0.39151999999999998</v>
      </c>
      <c r="BU978" s="36">
        <v>0.37730999999999998</v>
      </c>
      <c r="BV978" s="36">
        <v>0.42558879263670801</v>
      </c>
      <c r="BW978" s="36">
        <v>0.49075000000000002</v>
      </c>
    </row>
    <row r="979" spans="1:75" s="36" customFormat="1" ht="16.75" customHeight="1" x14ac:dyDescent="0.2">
      <c r="A979" s="36" t="s">
        <v>1278</v>
      </c>
      <c r="B979" s="36">
        <v>2025020457</v>
      </c>
      <c r="C979" s="35">
        <v>45998</v>
      </c>
      <c r="D979" s="45" t="s">
        <v>9</v>
      </c>
      <c r="E979" s="36" t="s">
        <v>19</v>
      </c>
      <c r="F979" s="45">
        <v>0</v>
      </c>
      <c r="G979" s="45">
        <v>0</v>
      </c>
      <c r="H979" s="36" t="s">
        <v>51</v>
      </c>
      <c r="I979" s="36" t="s">
        <v>468</v>
      </c>
      <c r="J979" s="46" t="s">
        <v>171</v>
      </c>
      <c r="K979" s="47">
        <v>2.98</v>
      </c>
      <c r="L979" s="48">
        <v>0.15</v>
      </c>
      <c r="M979" s="49">
        <v>0.1</v>
      </c>
      <c r="N979" s="36">
        <v>2.94999999999999</v>
      </c>
      <c r="O979" s="36">
        <v>2.69999999999999</v>
      </c>
      <c r="P979" s="70">
        <v>2.94999999999999</v>
      </c>
      <c r="Q979" s="36">
        <v>2.69999999999999</v>
      </c>
      <c r="R979" s="50">
        <v>2.82225321319827</v>
      </c>
      <c r="S979" s="50">
        <v>3.0780748841338736</v>
      </c>
      <c r="T979" s="50">
        <v>2.82225321319827</v>
      </c>
      <c r="U979" s="50">
        <v>3.0780748841338736</v>
      </c>
      <c r="V979" s="50">
        <v>1.03</v>
      </c>
      <c r="W979" s="50">
        <v>1.0342925072321845</v>
      </c>
      <c r="X979" s="50">
        <v>1.0208159958854266</v>
      </c>
      <c r="Y979" s="50">
        <v>0.918564195595446</v>
      </c>
      <c r="Z979" s="50">
        <v>0.99</v>
      </c>
      <c r="AA979" s="23">
        <v>0.97</v>
      </c>
      <c r="AB979" s="23">
        <v>1.03</v>
      </c>
      <c r="AC979" s="51">
        <v>1</v>
      </c>
      <c r="AD979" s="51">
        <v>1</v>
      </c>
      <c r="AE979" s="51">
        <v>1</v>
      </c>
      <c r="AF979" s="51">
        <v>1</v>
      </c>
      <c r="AG979" s="52">
        <v>1</v>
      </c>
      <c r="AH979" s="52">
        <v>1</v>
      </c>
      <c r="AI979" s="53">
        <v>886</v>
      </c>
      <c r="AJ979" s="53">
        <v>844</v>
      </c>
      <c r="AK979" s="51">
        <v>2.9332160027036007</v>
      </c>
      <c r="AL979" s="51">
        <v>2.9165715842778006</v>
      </c>
      <c r="AM979" s="51">
        <v>3.1895288697053292</v>
      </c>
      <c r="AN979" s="51">
        <v>3.172810771869611</v>
      </c>
      <c r="AO979" s="51">
        <v>3.1417671306936708</v>
      </c>
      <c r="AP979" s="51">
        <v>3.1275961813835003</v>
      </c>
      <c r="AQ979" s="51">
        <v>3.1576335810082758</v>
      </c>
      <c r="AR979" s="67">
        <v>-0.02</v>
      </c>
      <c r="AS979" s="96"/>
      <c r="AT979" s="54">
        <v>3.0179947040558939</v>
      </c>
      <c r="AU979" s="54">
        <v>2.8107491433215253</v>
      </c>
      <c r="AV979" s="55">
        <v>3.0506554945787081</v>
      </c>
      <c r="AW979" s="55">
        <v>2.7907491433215252</v>
      </c>
      <c r="AX979" s="56">
        <v>6.799470405590391E-2</v>
      </c>
      <c r="AY979" s="56">
        <v>0.11074914332153529</v>
      </c>
      <c r="AZ979" s="56">
        <v>0.1787438473774392</v>
      </c>
      <c r="BA979" s="56">
        <v>-4.2754439265631383E-2</v>
      </c>
      <c r="BB979" s="61">
        <v>-117</v>
      </c>
      <c r="BC979" s="57">
        <v>115</v>
      </c>
      <c r="BD979" s="57">
        <v>-111</v>
      </c>
      <c r="BE979" s="57">
        <v>-138</v>
      </c>
      <c r="BF979" s="95">
        <v>0.53826590581069667</v>
      </c>
      <c r="BG979" s="58">
        <v>0.46584215011077446</v>
      </c>
      <c r="BH979" s="58">
        <v>0.52537862094248733</v>
      </c>
      <c r="BI979" s="58">
        <v>0.579164285760006</v>
      </c>
      <c r="BJ979" s="57">
        <v>-120</v>
      </c>
      <c r="BK979" s="57">
        <v>115</v>
      </c>
      <c r="BL979" s="57">
        <v>-110</v>
      </c>
      <c r="BM979" s="57">
        <v>-137</v>
      </c>
      <c r="BN979" s="58">
        <v>0.54631535063370484</v>
      </c>
      <c r="BO979" s="58">
        <v>0.46493055804477645</v>
      </c>
      <c r="BP979" s="58">
        <v>0.52421801864521111</v>
      </c>
      <c r="BQ979" s="58">
        <v>0.5780264107916423</v>
      </c>
      <c r="BR979" s="36">
        <v>2.85</v>
      </c>
      <c r="BS979" s="36">
        <v>3.6</v>
      </c>
      <c r="BT979" s="36">
        <v>0.38523000000000002</v>
      </c>
      <c r="BU979" s="36">
        <v>0.36848999999999998</v>
      </c>
      <c r="BV979" s="36">
        <v>0.415354441651543</v>
      </c>
      <c r="BW979" s="36">
        <v>0.48132000000000003</v>
      </c>
    </row>
    <row r="980" spans="1:75" s="36" customFormat="1" ht="16.75" customHeight="1" x14ac:dyDescent="0.2">
      <c r="A980" s="36" t="s">
        <v>1279</v>
      </c>
      <c r="B980" s="36">
        <v>2025020458</v>
      </c>
      <c r="C980" s="35">
        <v>45998</v>
      </c>
      <c r="D980" s="45" t="s">
        <v>6</v>
      </c>
      <c r="E980" s="36" t="s">
        <v>25</v>
      </c>
      <c r="F980" s="45">
        <v>1</v>
      </c>
      <c r="G980" s="45">
        <v>0</v>
      </c>
      <c r="H980" s="36" t="s">
        <v>52</v>
      </c>
      <c r="I980" s="36" t="s">
        <v>1199</v>
      </c>
      <c r="J980" s="46" t="s">
        <v>1164</v>
      </c>
      <c r="K980" s="47">
        <v>2.98</v>
      </c>
      <c r="L980" s="48">
        <v>0.15</v>
      </c>
      <c r="M980" s="49">
        <v>0.1</v>
      </c>
      <c r="N980" s="36">
        <v>3.2999999999999901</v>
      </c>
      <c r="O980" s="36">
        <v>2.6499999999999901</v>
      </c>
      <c r="P980" s="70">
        <v>3.2999999999999901</v>
      </c>
      <c r="Q980" s="36">
        <v>2.6499999999999901</v>
      </c>
      <c r="R980" s="50">
        <v>3.2854520814165191</v>
      </c>
      <c r="S980" s="50">
        <v>2.6268237958044347</v>
      </c>
      <c r="T980" s="50">
        <v>3.2854520814165191</v>
      </c>
      <c r="U980" s="50">
        <v>2.6268237958044347</v>
      </c>
      <c r="V980" s="50">
        <v>1.04</v>
      </c>
      <c r="W980" s="50">
        <v>1.0074936850113505</v>
      </c>
      <c r="X980" s="50">
        <v>0.97264107150167423</v>
      </c>
      <c r="Y980" s="50">
        <v>0.97033990220052591</v>
      </c>
      <c r="Z980" s="50">
        <v>1.04</v>
      </c>
      <c r="AA980" s="23">
        <v>0.99</v>
      </c>
      <c r="AB980" s="23">
        <v>1.01</v>
      </c>
      <c r="AC980" s="51">
        <v>1</v>
      </c>
      <c r="AD980" s="51">
        <v>1</v>
      </c>
      <c r="AE980" s="51">
        <v>1</v>
      </c>
      <c r="AF980" s="51">
        <v>1</v>
      </c>
      <c r="AG980" s="52">
        <v>1</v>
      </c>
      <c r="AH980" s="52">
        <v>1</v>
      </c>
      <c r="AI980" s="53">
        <v>874</v>
      </c>
      <c r="AJ980" s="53">
        <v>797</v>
      </c>
      <c r="AK980" s="51">
        <v>3.1850361868979276</v>
      </c>
      <c r="AL980" s="51">
        <v>3.2000985710757162</v>
      </c>
      <c r="AM980" s="51">
        <v>2.7002347479259017</v>
      </c>
      <c r="AN980" s="51">
        <v>2.6892231051076814</v>
      </c>
      <c r="AO980" s="51">
        <v>2.9022217878721714</v>
      </c>
      <c r="AP980" s="51">
        <v>2.8766730318368374</v>
      </c>
      <c r="AQ980" s="51">
        <v>2.8082441378429377</v>
      </c>
      <c r="AR980" s="67">
        <v>0</v>
      </c>
      <c r="AS980" s="96"/>
      <c r="AT980" s="54">
        <v>3.2858464211681961</v>
      </c>
      <c r="AU980" s="54">
        <v>2.7113265853593678</v>
      </c>
      <c r="AV980" s="55">
        <v>3.2858464211681961</v>
      </c>
      <c r="AW980" s="55">
        <v>2.7240586496256731</v>
      </c>
      <c r="AX980" s="56">
        <v>-1.4153578831793912E-2</v>
      </c>
      <c r="AY980" s="56">
        <v>6.1326585359377628E-2</v>
      </c>
      <c r="AZ980" s="56">
        <v>4.7173006527583716E-2</v>
      </c>
      <c r="BA980" s="56">
        <v>-7.5480164191171539E-2</v>
      </c>
      <c r="BB980" s="61">
        <v>-145</v>
      </c>
      <c r="BC980" s="57">
        <v>-127</v>
      </c>
      <c r="BD980" s="57">
        <v>-101</v>
      </c>
      <c r="BE980" s="57">
        <v>125</v>
      </c>
      <c r="BF980" s="95">
        <v>0.59218995663361962</v>
      </c>
      <c r="BG980" s="58">
        <v>0.5587333955628403</v>
      </c>
      <c r="BH980" s="58">
        <v>0.50184852988026629</v>
      </c>
      <c r="BI980" s="58">
        <v>0.44454524910849158</v>
      </c>
      <c r="BJ980" s="57">
        <v>-144</v>
      </c>
      <c r="BK980" s="57">
        <v>-128</v>
      </c>
      <c r="BL980" s="57">
        <v>-102</v>
      </c>
      <c r="BM980" s="57">
        <v>124</v>
      </c>
      <c r="BN980" s="58">
        <v>0.59016313466866677</v>
      </c>
      <c r="BO980" s="58">
        <v>0.56080696046454903</v>
      </c>
      <c r="BP980" s="58">
        <v>0.50440613055997296</v>
      </c>
      <c r="BQ980" s="58">
        <v>0.44700983547026707</v>
      </c>
      <c r="BR980" s="36">
        <v>2.85</v>
      </c>
      <c r="BS980" s="36">
        <v>3.65</v>
      </c>
      <c r="BT980" s="36">
        <v>0.37709999999999999</v>
      </c>
      <c r="BU980" s="36">
        <v>0.36247000000000001</v>
      </c>
      <c r="BV980" s="36">
        <v>0.40770026769846801</v>
      </c>
      <c r="BW980" s="36">
        <v>0.47341</v>
      </c>
    </row>
    <row r="981" spans="1:75" s="36" customFormat="1" ht="16.75" customHeight="1" x14ac:dyDescent="0.2">
      <c r="A981" s="36" t="s">
        <v>1280</v>
      </c>
      <c r="B981" s="36">
        <v>2025020458</v>
      </c>
      <c r="C981" s="35">
        <v>45998</v>
      </c>
      <c r="D981" s="45" t="s">
        <v>9</v>
      </c>
      <c r="E981" s="36" t="s">
        <v>20</v>
      </c>
      <c r="F981" s="45">
        <v>0</v>
      </c>
      <c r="G981" s="45">
        <v>1</v>
      </c>
      <c r="H981" s="36" t="s">
        <v>53</v>
      </c>
      <c r="I981" s="36" t="s">
        <v>380</v>
      </c>
      <c r="J981" s="46" t="s">
        <v>178</v>
      </c>
      <c r="K981" s="47">
        <v>2.98</v>
      </c>
      <c r="L981" s="48">
        <v>0.15</v>
      </c>
      <c r="M981" s="49">
        <v>0.1</v>
      </c>
      <c r="N981" s="36">
        <v>2.6499999999999901</v>
      </c>
      <c r="O981" s="36">
        <v>3.2999999999999901</v>
      </c>
      <c r="P981" s="70">
        <v>2.6499999999999901</v>
      </c>
      <c r="Q981" s="36">
        <v>3.2999999999999901</v>
      </c>
      <c r="R981" s="50">
        <v>2.7989339868606913</v>
      </c>
      <c r="S981" s="50">
        <v>3.0048759945401051</v>
      </c>
      <c r="T981" s="50">
        <v>2.7989339868606913</v>
      </c>
      <c r="U981" s="50">
        <v>3.0048759945401051</v>
      </c>
      <c r="V981" s="50">
        <v>1</v>
      </c>
      <c r="W981" s="50">
        <v>1.0046958799928625</v>
      </c>
      <c r="X981" s="50">
        <v>0.90611904292815493</v>
      </c>
      <c r="Y981" s="50">
        <v>1.0688040895630631</v>
      </c>
      <c r="Z981" s="50">
        <v>1.0249999999999999</v>
      </c>
      <c r="AA981" s="23">
        <v>0.99</v>
      </c>
      <c r="AB981" s="23">
        <v>1.02</v>
      </c>
      <c r="AC981" s="51">
        <v>1</v>
      </c>
      <c r="AD981" s="51">
        <v>1</v>
      </c>
      <c r="AE981" s="51">
        <v>1</v>
      </c>
      <c r="AF981" s="51">
        <v>1</v>
      </c>
      <c r="AG981" s="52">
        <v>1</v>
      </c>
      <c r="AH981" s="52">
        <v>1</v>
      </c>
      <c r="AI981" s="53">
        <v>883</v>
      </c>
      <c r="AJ981" s="53">
        <v>741</v>
      </c>
      <c r="AK981" s="51">
        <v>2.8916129085575673</v>
      </c>
      <c r="AL981" s="51">
        <v>2.877711070303036</v>
      </c>
      <c r="AM981" s="51">
        <v>2.8984703930749891</v>
      </c>
      <c r="AN981" s="51">
        <v>2.9144312332947564</v>
      </c>
      <c r="AO981" s="51">
        <v>3.0264896747707204</v>
      </c>
      <c r="AP981" s="51">
        <v>3.0345159077156536</v>
      </c>
      <c r="AQ981" s="51">
        <v>2.9709321529018635</v>
      </c>
      <c r="AR981" s="67">
        <v>0</v>
      </c>
      <c r="AS981" s="96"/>
      <c r="AT981" s="54">
        <v>2.7113265853593678</v>
      </c>
      <c r="AU981" s="54">
        <v>3.2858464211681961</v>
      </c>
      <c r="AV981" s="55">
        <v>2.7240586496256731</v>
      </c>
      <c r="AW981" s="55">
        <v>3.2858464211681961</v>
      </c>
      <c r="AX981" s="56">
        <v>6.1326585359377628E-2</v>
      </c>
      <c r="AY981" s="56">
        <v>-1.4153578831793912E-2</v>
      </c>
      <c r="AZ981" s="56">
        <v>4.7173006527583716E-2</v>
      </c>
      <c r="BA981" s="56">
        <v>7.5480164191171539E-2</v>
      </c>
      <c r="BB981" s="61">
        <v>145</v>
      </c>
      <c r="BC981" s="57">
        <v>127</v>
      </c>
      <c r="BD981" s="57">
        <v>101</v>
      </c>
      <c r="BE981" s="57">
        <v>-125</v>
      </c>
      <c r="BF981" s="95">
        <v>0.40781004336638038</v>
      </c>
      <c r="BG981" s="58">
        <v>0.4412666044371597</v>
      </c>
      <c r="BH981" s="58">
        <v>0.49815147011973371</v>
      </c>
      <c r="BI981" s="58">
        <v>0.55545475089150842</v>
      </c>
      <c r="BJ981" s="57">
        <v>144</v>
      </c>
      <c r="BK981" s="57">
        <v>128</v>
      </c>
      <c r="BL981" s="57">
        <v>102</v>
      </c>
      <c r="BM981" s="57">
        <v>-124</v>
      </c>
      <c r="BN981" s="58">
        <v>0.40983686533133323</v>
      </c>
      <c r="BO981" s="58">
        <v>0.43919303953545097</v>
      </c>
      <c r="BP981" s="58">
        <v>0.49559386944002704</v>
      </c>
      <c r="BQ981" s="58">
        <v>0.55299016452973293</v>
      </c>
      <c r="BR981" s="36">
        <v>2.85</v>
      </c>
      <c r="BS981" s="36">
        <v>3.7</v>
      </c>
      <c r="BT981" s="36">
        <v>0.37494</v>
      </c>
      <c r="BU981" s="36">
        <v>0.35687000000000002</v>
      </c>
      <c r="BV981" s="36">
        <v>0.40193041930869799</v>
      </c>
      <c r="BW981" s="36">
        <v>0.46898000000000001</v>
      </c>
    </row>
    <row r="982" spans="1:75" s="36" customFormat="1" ht="16.75" customHeight="1" x14ac:dyDescent="0.2">
      <c r="A982" s="36" t="s">
        <v>1281</v>
      </c>
      <c r="B982" s="36">
        <v>2025020460</v>
      </c>
      <c r="C982" s="35">
        <v>45998</v>
      </c>
      <c r="D982" s="45" t="s">
        <v>6</v>
      </c>
      <c r="E982" s="36" t="s">
        <v>14</v>
      </c>
      <c r="F982" s="45">
        <v>0</v>
      </c>
      <c r="G982" s="45">
        <v>1</v>
      </c>
      <c r="H982" s="36" t="s">
        <v>26</v>
      </c>
      <c r="I982" s="36" t="s">
        <v>460</v>
      </c>
      <c r="J982" s="46" t="s">
        <v>303</v>
      </c>
      <c r="K982" s="47">
        <v>2.98</v>
      </c>
      <c r="L982" s="48">
        <v>0.15</v>
      </c>
      <c r="M982" s="49">
        <v>0.1</v>
      </c>
      <c r="N982" s="36">
        <v>2.8499999999999899</v>
      </c>
      <c r="O982" s="36">
        <v>3.7499999999999898</v>
      </c>
      <c r="P982" s="70">
        <v>2.8499999999999899</v>
      </c>
      <c r="Q982" s="36">
        <v>3.7499999999999898</v>
      </c>
      <c r="R982" s="50">
        <v>2.6624321176189158</v>
      </c>
      <c r="S982" s="50">
        <v>3.2324005075582285</v>
      </c>
      <c r="T982" s="50">
        <v>2.6624321176189158</v>
      </c>
      <c r="U982" s="50">
        <v>3.2324005075582285</v>
      </c>
      <c r="V982" s="50">
        <v>0.95</v>
      </c>
      <c r="W982" s="50">
        <v>0.92554174501717079</v>
      </c>
      <c r="X982" s="50">
        <v>1.0905852806925191</v>
      </c>
      <c r="Y982" s="50">
        <v>1.0508829427743036</v>
      </c>
      <c r="Z982" s="50">
        <v>1.0449999999999999</v>
      </c>
      <c r="AA982" s="23">
        <v>0.995</v>
      </c>
      <c r="AB982" s="23">
        <v>1</v>
      </c>
      <c r="AC982" s="51">
        <v>1</v>
      </c>
      <c r="AD982" s="51">
        <v>1</v>
      </c>
      <c r="AE982" s="51">
        <v>1</v>
      </c>
      <c r="AF982" s="51">
        <v>1</v>
      </c>
      <c r="AG982" s="52">
        <v>1</v>
      </c>
      <c r="AH982" s="52">
        <v>1</v>
      </c>
      <c r="AI982" s="53">
        <v>898</v>
      </c>
      <c r="AJ982" s="53">
        <v>737</v>
      </c>
      <c r="AK982" s="51">
        <v>2.7066014752466061</v>
      </c>
      <c r="AL982" s="51">
        <v>2.6999760716024523</v>
      </c>
      <c r="AM982" s="51">
        <v>3.3421232056889361</v>
      </c>
      <c r="AN982" s="51">
        <v>3.3256648009693297</v>
      </c>
      <c r="AO982" s="51">
        <v>3.5158588784210187</v>
      </c>
      <c r="AP982" s="51">
        <v>3.4951588262176183</v>
      </c>
      <c r="AQ982" s="51">
        <v>3.4925187499449382</v>
      </c>
      <c r="AR982" s="67">
        <v>0</v>
      </c>
      <c r="AS982" s="96"/>
      <c r="AT982" s="54">
        <v>2.9589750616679837</v>
      </c>
      <c r="AU982" s="54">
        <v>3.7959337037076208</v>
      </c>
      <c r="AV982" s="55">
        <v>2.9589750616679837</v>
      </c>
      <c r="AW982" s="55">
        <v>3.8772924308197623</v>
      </c>
      <c r="AX982" s="56">
        <v>0.10897506166799387</v>
      </c>
      <c r="AY982" s="56">
        <v>4.5933703707631057E-2</v>
      </c>
      <c r="AZ982" s="56">
        <v>0.15490876537562492</v>
      </c>
      <c r="BA982" s="56">
        <v>6.3041357960362809E-2</v>
      </c>
      <c r="BB982" s="61">
        <v>167</v>
      </c>
      <c r="BC982" s="57">
        <v>-206</v>
      </c>
      <c r="BD982" s="57">
        <v>-173</v>
      </c>
      <c r="BE982" s="57">
        <v>-130</v>
      </c>
      <c r="BF982" s="95">
        <v>0.3743244760295284</v>
      </c>
      <c r="BG982" s="58">
        <v>0.67347213067186951</v>
      </c>
      <c r="BH982" s="58">
        <v>0.63361741954540118</v>
      </c>
      <c r="BI982" s="58">
        <v>0.5646997983505182</v>
      </c>
      <c r="BJ982" s="57">
        <v>175</v>
      </c>
      <c r="BK982" s="57">
        <v>-216</v>
      </c>
      <c r="BL982" s="57">
        <v>-182</v>
      </c>
      <c r="BM982" s="57">
        <v>-135</v>
      </c>
      <c r="BN982" s="58">
        <v>0.36353099034297376</v>
      </c>
      <c r="BO982" s="58">
        <v>0.68328482742986807</v>
      </c>
      <c r="BP982" s="58">
        <v>0.64477532570345875</v>
      </c>
      <c r="BQ982" s="58">
        <v>0.57487661980409965</v>
      </c>
      <c r="BR982" s="36">
        <v>2.85</v>
      </c>
      <c r="BS982" s="36">
        <v>3.75</v>
      </c>
      <c r="BT982" s="36">
        <v>0.36359999999999998</v>
      </c>
      <c r="BU982" s="36">
        <v>0.34915000000000002</v>
      </c>
      <c r="BV982" s="36">
        <v>0.39244006339286702</v>
      </c>
      <c r="BW982" s="36">
        <v>0.45945999999999998</v>
      </c>
    </row>
    <row r="983" spans="1:75" s="36" customFormat="1" ht="16.75" customHeight="1" x14ac:dyDescent="0.2">
      <c r="A983" s="36" t="s">
        <v>1282</v>
      </c>
      <c r="B983" s="36">
        <v>2025020460</v>
      </c>
      <c r="C983" s="35">
        <v>45998</v>
      </c>
      <c r="D983" s="45" t="s">
        <v>9</v>
      </c>
      <c r="E983" s="36" t="s">
        <v>48</v>
      </c>
      <c r="F983" s="45">
        <v>1</v>
      </c>
      <c r="G983" s="45">
        <v>0</v>
      </c>
      <c r="H983" s="36" t="s">
        <v>27</v>
      </c>
      <c r="I983" s="36" t="s">
        <v>1177</v>
      </c>
      <c r="J983" s="46" t="s">
        <v>1165</v>
      </c>
      <c r="K983" s="47">
        <v>2.98</v>
      </c>
      <c r="L983" s="48">
        <v>0.15</v>
      </c>
      <c r="M983" s="49">
        <v>0.1</v>
      </c>
      <c r="N983" s="36">
        <v>3.7499999999999898</v>
      </c>
      <c r="O983" s="36">
        <v>2.8499999999999899</v>
      </c>
      <c r="P983" s="70">
        <v>3.7499999999999898</v>
      </c>
      <c r="Q983" s="36">
        <v>2.8499999999999899</v>
      </c>
      <c r="R983" s="50">
        <v>2.9833866902256334</v>
      </c>
      <c r="S983" s="50">
        <v>3.2451024955904617</v>
      </c>
      <c r="T983" s="50">
        <v>2.9833866902256334</v>
      </c>
      <c r="U983" s="50">
        <v>3.2451024955904617</v>
      </c>
      <c r="V983" s="50">
        <v>1.05</v>
      </c>
      <c r="W983" s="50">
        <v>1.0725047827848808</v>
      </c>
      <c r="X983" s="50">
        <v>1.1215178542580322</v>
      </c>
      <c r="Y983" s="50">
        <v>0.9082555286062437</v>
      </c>
      <c r="Z983" s="50">
        <v>1.05</v>
      </c>
      <c r="AA983" s="23">
        <v>0.98499999999999999</v>
      </c>
      <c r="AB983" s="23">
        <v>1.01</v>
      </c>
      <c r="AC983" s="51">
        <v>1</v>
      </c>
      <c r="AD983" s="51">
        <v>1</v>
      </c>
      <c r="AE983" s="51">
        <v>1</v>
      </c>
      <c r="AF983" s="51">
        <v>1</v>
      </c>
      <c r="AG983" s="52">
        <v>1</v>
      </c>
      <c r="AH983" s="52">
        <v>1</v>
      </c>
      <c r="AI983" s="53">
        <v>881</v>
      </c>
      <c r="AJ983" s="53">
        <v>839</v>
      </c>
      <c r="AK983" s="51">
        <v>3.131631169467425</v>
      </c>
      <c r="AL983" s="51">
        <v>3.1093944975811563</v>
      </c>
      <c r="AM983" s="51">
        <v>3.2499441364637072</v>
      </c>
      <c r="AN983" s="51">
        <v>3.23</v>
      </c>
      <c r="AO983" s="51">
        <v>3.4147413526835777</v>
      </c>
      <c r="AP983" s="51">
        <v>3.4136337928365386</v>
      </c>
      <c r="AQ983" s="51">
        <v>3.4124413432868925</v>
      </c>
      <c r="AR983" s="67">
        <v>0</v>
      </c>
      <c r="AS983" s="96"/>
      <c r="AT983" s="54">
        <v>3.7959337037076208</v>
      </c>
      <c r="AU983" s="54">
        <v>2.9589750616679837</v>
      </c>
      <c r="AV983" s="55">
        <v>3.8772924308197623</v>
      </c>
      <c r="AW983" s="55">
        <v>2.9589750616679837</v>
      </c>
      <c r="AX983" s="56">
        <v>4.5933703707631057E-2</v>
      </c>
      <c r="AY983" s="56">
        <v>0.10897506166799387</v>
      </c>
      <c r="AZ983" s="56">
        <v>0.15490876537562492</v>
      </c>
      <c r="BA983" s="56">
        <v>-6.3041357960362809E-2</v>
      </c>
      <c r="BB983" s="61">
        <v>-167</v>
      </c>
      <c r="BC983" s="57">
        <v>206</v>
      </c>
      <c r="BD983" s="57">
        <v>173</v>
      </c>
      <c r="BE983" s="57">
        <v>130</v>
      </c>
      <c r="BF983" s="95">
        <v>0.62567552397047166</v>
      </c>
      <c r="BG983" s="58">
        <v>0.32652786932813049</v>
      </c>
      <c r="BH983" s="58">
        <v>0.36638258045459876</v>
      </c>
      <c r="BI983" s="58">
        <v>0.43530020164948185</v>
      </c>
      <c r="BJ983" s="57">
        <v>-175</v>
      </c>
      <c r="BK983" s="57">
        <v>216</v>
      </c>
      <c r="BL983" s="57">
        <v>182</v>
      </c>
      <c r="BM983" s="57">
        <v>135</v>
      </c>
      <c r="BN983" s="58">
        <v>0.63646900965702624</v>
      </c>
      <c r="BO983" s="58">
        <v>0.31671517257013193</v>
      </c>
      <c r="BP983" s="58">
        <v>0.35522467429654131</v>
      </c>
      <c r="BQ983" s="58">
        <v>0.42512338019590035</v>
      </c>
      <c r="BR983" s="36">
        <v>2.85</v>
      </c>
      <c r="BS983" s="36">
        <v>3.8</v>
      </c>
      <c r="BT983" s="36">
        <v>0.35625000000000001</v>
      </c>
      <c r="BU983" s="36">
        <v>0.34365000000000001</v>
      </c>
      <c r="BV983" s="36">
        <v>0.38698452737550898</v>
      </c>
      <c r="BW983" s="36">
        <v>0.45562999999999998</v>
      </c>
    </row>
    <row r="984" spans="1:75" s="36" customFormat="1" ht="16.75" customHeight="1" x14ac:dyDescent="0.2">
      <c r="A984" s="36" t="s">
        <v>1283</v>
      </c>
      <c r="B984" s="36">
        <v>2025020461</v>
      </c>
      <c r="C984" s="35">
        <v>45999</v>
      </c>
      <c r="D984" s="45" t="s">
        <v>6</v>
      </c>
      <c r="E984" s="36" t="s">
        <v>41</v>
      </c>
      <c r="F984" s="45">
        <v>1</v>
      </c>
      <c r="G984" s="45">
        <v>1</v>
      </c>
      <c r="H984" s="36" t="s">
        <v>46</v>
      </c>
      <c r="I984" s="36" t="s">
        <v>402</v>
      </c>
      <c r="J984" s="46" t="s">
        <v>188</v>
      </c>
      <c r="K984" s="47">
        <v>2.98</v>
      </c>
      <c r="L984" s="48">
        <v>0.15</v>
      </c>
      <c r="M984" s="49">
        <v>0.1</v>
      </c>
      <c r="N984" s="36">
        <v>3.2999999999999901</v>
      </c>
      <c r="O984" s="36">
        <v>3.0499999999999901</v>
      </c>
      <c r="P984" s="70">
        <v>3.2999999999999901</v>
      </c>
      <c r="Q984" s="36">
        <v>3.0499999999999901</v>
      </c>
      <c r="R984" s="50">
        <v>3.1078011917417547</v>
      </c>
      <c r="S984" s="50">
        <v>2.7439757444443011</v>
      </c>
      <c r="T984" s="50">
        <v>3.1078011917417547</v>
      </c>
      <c r="U984" s="50">
        <v>2.7439757444443011</v>
      </c>
      <c r="V984" s="50">
        <v>0.95</v>
      </c>
      <c r="W984" s="50">
        <v>0.95302926576458757</v>
      </c>
      <c r="X984" s="50">
        <v>1.055392375119943</v>
      </c>
      <c r="Y984" s="50">
        <v>1.0187010224624049</v>
      </c>
      <c r="Z984" s="50">
        <v>1.04</v>
      </c>
      <c r="AA984" s="23">
        <v>0.99</v>
      </c>
      <c r="AB984" s="23">
        <v>1.02</v>
      </c>
      <c r="AC984" s="51">
        <v>1</v>
      </c>
      <c r="AD984" s="51">
        <v>1</v>
      </c>
      <c r="AE984" s="51">
        <v>1</v>
      </c>
      <c r="AF984" s="51">
        <v>1</v>
      </c>
      <c r="AG984" s="52">
        <v>1</v>
      </c>
      <c r="AH984" s="52">
        <v>1</v>
      </c>
      <c r="AI984" s="53">
        <v>893</v>
      </c>
      <c r="AJ984" s="53">
        <v>851</v>
      </c>
      <c r="AK984" s="51">
        <v>3.1367190461547092</v>
      </c>
      <c r="AL984" s="51">
        <v>3.11</v>
      </c>
      <c r="AM984" s="51">
        <v>2.933630346165645</v>
      </c>
      <c r="AN984" s="51">
        <v>2.9051821559074433</v>
      </c>
      <c r="AO984" s="51">
        <v>3.0896745633662195</v>
      </c>
      <c r="AP984" s="51">
        <v>3.0542835949945975</v>
      </c>
      <c r="AQ984" s="51">
        <v>3.050975560012271</v>
      </c>
      <c r="AR984" s="67">
        <v>0.04</v>
      </c>
      <c r="AS984" s="96"/>
      <c r="AT984" s="54">
        <v>3.3269181885778201</v>
      </c>
      <c r="AU984" s="54">
        <v>3.3149339784150977</v>
      </c>
      <c r="AV984" s="55">
        <v>3.28691818857782</v>
      </c>
      <c r="AW984" s="55">
        <v>3.3586301741693165</v>
      </c>
      <c r="AX984" s="56">
        <v>2.6918188577830016E-2</v>
      </c>
      <c r="AY984" s="56">
        <v>0.26493397841510768</v>
      </c>
      <c r="AZ984" s="56">
        <v>0.2918521669929377</v>
      </c>
      <c r="BA984" s="56">
        <v>-0.23801578983727767</v>
      </c>
      <c r="BB984" s="61">
        <v>-103</v>
      </c>
      <c r="BC984" s="57">
        <v>-192</v>
      </c>
      <c r="BD984" s="57">
        <v>-160</v>
      </c>
      <c r="BE984" s="57">
        <v>-122</v>
      </c>
      <c r="BF984" s="95">
        <v>0.50775877887431586</v>
      </c>
      <c r="BG984" s="58">
        <v>0.65737791754231911</v>
      </c>
      <c r="BH984" s="58">
        <v>0.61598700326536437</v>
      </c>
      <c r="BI984" s="58">
        <v>0.54958491054817471</v>
      </c>
      <c r="BJ984" s="57">
        <v>106</v>
      </c>
      <c r="BK984" s="57">
        <v>-193</v>
      </c>
      <c r="BL984" s="57">
        <v>-161</v>
      </c>
      <c r="BM984" s="57">
        <v>-122</v>
      </c>
      <c r="BN984" s="58">
        <v>0.48630243883284635</v>
      </c>
      <c r="BO984" s="58">
        <v>0.65859270472213838</v>
      </c>
      <c r="BP984" s="58">
        <v>0.61714098011719143</v>
      </c>
      <c r="BQ984" s="58">
        <v>0.55032628329841937</v>
      </c>
      <c r="BR984" s="36">
        <v>2.85</v>
      </c>
      <c r="BS984" s="36">
        <v>3.85</v>
      </c>
      <c r="BT984" s="36">
        <v>0.35476999999999997</v>
      </c>
      <c r="BU984" s="36">
        <v>0.33582000000000001</v>
      </c>
      <c r="BV984" s="36">
        <v>0.37856788564729199</v>
      </c>
      <c r="BW984" s="36">
        <v>0.44874000000000003</v>
      </c>
    </row>
    <row r="985" spans="1:75" s="36" customFormat="1" ht="16.75" customHeight="1" x14ac:dyDescent="0.2">
      <c r="A985" s="36" t="s">
        <v>1284</v>
      </c>
      <c r="B985" s="36">
        <v>2025020461</v>
      </c>
      <c r="C985" s="35">
        <v>45999</v>
      </c>
      <c r="D985" s="45" t="s">
        <v>9</v>
      </c>
      <c r="E985" s="36" t="s">
        <v>18</v>
      </c>
      <c r="F985" s="45">
        <v>1</v>
      </c>
      <c r="G985" s="45">
        <v>1</v>
      </c>
      <c r="H985" s="36" t="s">
        <v>47</v>
      </c>
      <c r="I985" s="36" t="s">
        <v>838</v>
      </c>
      <c r="J985" s="46" t="s">
        <v>804</v>
      </c>
      <c r="K985" s="47">
        <v>2.98</v>
      </c>
      <c r="L985" s="48">
        <v>0.15</v>
      </c>
      <c r="M985" s="49">
        <v>0.1</v>
      </c>
      <c r="N985" s="36">
        <v>3.0499999999999901</v>
      </c>
      <c r="O985" s="36">
        <v>3.2999999999999901</v>
      </c>
      <c r="P985" s="70">
        <v>3.0499999999999901</v>
      </c>
      <c r="Q985" s="36">
        <v>3.2999999999999901</v>
      </c>
      <c r="R985" s="50">
        <v>2.7567708003012776</v>
      </c>
      <c r="S985" s="50">
        <v>3.210500939709783</v>
      </c>
      <c r="T985" s="50">
        <v>2.7567708003012776</v>
      </c>
      <c r="U985" s="50">
        <v>3.210500939709783</v>
      </c>
      <c r="V985" s="50">
        <v>1.048</v>
      </c>
      <c r="W985" s="50">
        <v>1.0491546019013618</v>
      </c>
      <c r="X985" s="50">
        <v>0.98443971347840442</v>
      </c>
      <c r="Y985" s="50">
        <v>1.0525902839445334</v>
      </c>
      <c r="Z985" s="50">
        <v>1.0349999999999999</v>
      </c>
      <c r="AA985" s="23">
        <v>1</v>
      </c>
      <c r="AB985" s="23">
        <v>1.02</v>
      </c>
      <c r="AC985" s="51">
        <v>1</v>
      </c>
      <c r="AD985" s="51">
        <v>1</v>
      </c>
      <c r="AE985" s="51">
        <v>1</v>
      </c>
      <c r="AF985" s="51">
        <v>1</v>
      </c>
      <c r="AG985" s="52">
        <v>1</v>
      </c>
      <c r="AH985" s="52">
        <v>1</v>
      </c>
      <c r="AI985" s="53">
        <v>887</v>
      </c>
      <c r="AJ985" s="53">
        <v>845</v>
      </c>
      <c r="AK985" s="51">
        <v>3.0357290469379663</v>
      </c>
      <c r="AL985" s="51">
        <v>3.03</v>
      </c>
      <c r="AM985" s="51">
        <v>3.1450692778574303</v>
      </c>
      <c r="AN985" s="51">
        <v>3.1548840271352829</v>
      </c>
      <c r="AO985" s="51">
        <v>3.1194019942388844</v>
      </c>
      <c r="AP985" s="51">
        <v>3.1499219659929953</v>
      </c>
      <c r="AQ985" s="51">
        <v>3.2551467025824401</v>
      </c>
      <c r="AR985" s="67">
        <v>-0.04</v>
      </c>
      <c r="AS985" s="96"/>
      <c r="AT985" s="54">
        <v>3.3149339784150977</v>
      </c>
      <c r="AU985" s="54">
        <v>3.3269181885778201</v>
      </c>
      <c r="AV985" s="55">
        <v>3.3586301741693165</v>
      </c>
      <c r="AW985" s="55">
        <v>3.28691818857782</v>
      </c>
      <c r="AX985" s="56">
        <v>0.26493397841510768</v>
      </c>
      <c r="AY985" s="56">
        <v>2.6918188577830016E-2</v>
      </c>
      <c r="AZ985" s="56">
        <v>0.2918521669929377</v>
      </c>
      <c r="BA985" s="56">
        <v>0.23801578983727767</v>
      </c>
      <c r="BB985" s="61">
        <v>103</v>
      </c>
      <c r="BC985" s="57">
        <v>192</v>
      </c>
      <c r="BD985" s="57">
        <v>160</v>
      </c>
      <c r="BE985" s="57">
        <v>122</v>
      </c>
      <c r="BF985" s="95">
        <v>0.49224122112568414</v>
      </c>
      <c r="BG985" s="58">
        <v>0.34262208245768083</v>
      </c>
      <c r="BH985" s="58">
        <v>0.38401299673463563</v>
      </c>
      <c r="BI985" s="58">
        <v>0.45041508945182535</v>
      </c>
      <c r="BJ985" s="57">
        <v>-106</v>
      </c>
      <c r="BK985" s="57">
        <v>193</v>
      </c>
      <c r="BL985" s="57">
        <v>161</v>
      </c>
      <c r="BM985" s="57">
        <v>122</v>
      </c>
      <c r="BN985" s="58">
        <v>0.5136975611671537</v>
      </c>
      <c r="BO985" s="58">
        <v>0.34140729527786162</v>
      </c>
      <c r="BP985" s="58">
        <v>0.38285901988280857</v>
      </c>
      <c r="BQ985" s="58">
        <v>0.44967371670158063</v>
      </c>
      <c r="BR985" s="36">
        <v>2.85</v>
      </c>
      <c r="BS985" s="36">
        <v>3.9</v>
      </c>
      <c r="BT985" s="36">
        <v>0.34683000000000003</v>
      </c>
      <c r="BU985" s="36">
        <v>0.32546000000000003</v>
      </c>
      <c r="BV985" s="36">
        <v>0.36627802286846101</v>
      </c>
      <c r="BW985" s="36">
        <v>0.43690000000000001</v>
      </c>
    </row>
    <row r="986" spans="1:75" s="36" customFormat="1" ht="16.75" customHeight="1" x14ac:dyDescent="0.2">
      <c r="A986" s="36" t="s">
        <v>1285</v>
      </c>
      <c r="B986" s="36">
        <v>2025020463</v>
      </c>
      <c r="C986" s="35">
        <v>45999</v>
      </c>
      <c r="D986" s="45" t="s">
        <v>6</v>
      </c>
      <c r="E986" s="36" t="s">
        <v>5</v>
      </c>
      <c r="F986" s="45">
        <v>2</v>
      </c>
      <c r="G986" s="45">
        <v>1</v>
      </c>
      <c r="H986" s="36" t="s">
        <v>44</v>
      </c>
      <c r="I986" s="36" t="s">
        <v>597</v>
      </c>
      <c r="J986" s="46" t="s">
        <v>225</v>
      </c>
      <c r="K986" s="47">
        <v>2.98</v>
      </c>
      <c r="L986" s="48">
        <v>0.15</v>
      </c>
      <c r="M986" s="49">
        <v>0.1</v>
      </c>
      <c r="N986" s="36">
        <v>3.0499999999999901</v>
      </c>
      <c r="O986" s="36">
        <v>3.0499999999999901</v>
      </c>
      <c r="P986" s="70">
        <v>3.0499999999999901</v>
      </c>
      <c r="Q986" s="36">
        <v>3.0499999999999901</v>
      </c>
      <c r="R986" s="50">
        <v>3.0318498741191746</v>
      </c>
      <c r="S986" s="50">
        <v>3.2713708803089356</v>
      </c>
      <c r="T986" s="50">
        <v>3.0318498741191746</v>
      </c>
      <c r="U986" s="50">
        <v>3.2713708803089356</v>
      </c>
      <c r="V986" s="50">
        <v>0.96</v>
      </c>
      <c r="W986" s="50">
        <v>0.96305398776725637</v>
      </c>
      <c r="X986" s="50">
        <v>1.0658974835989248</v>
      </c>
      <c r="Y986" s="50">
        <v>0.90268456375838924</v>
      </c>
      <c r="Z986" s="50">
        <v>1.01</v>
      </c>
      <c r="AA986" s="23">
        <v>0.995</v>
      </c>
      <c r="AB986" s="23">
        <v>1</v>
      </c>
      <c r="AC986" s="51">
        <v>1</v>
      </c>
      <c r="AD986" s="51">
        <v>1</v>
      </c>
      <c r="AE986" s="51">
        <v>1</v>
      </c>
      <c r="AF986" s="51">
        <v>1</v>
      </c>
      <c r="AG986" s="52">
        <v>1</v>
      </c>
      <c r="AH986" s="52">
        <v>1</v>
      </c>
      <c r="AI986" s="53">
        <v>872</v>
      </c>
      <c r="AJ986" s="53">
        <v>830</v>
      </c>
      <c r="AK986" s="51">
        <v>2.9793566985522855</v>
      </c>
      <c r="AL986" s="51">
        <v>2.9872306748873187</v>
      </c>
      <c r="AM986" s="51">
        <v>3.2081259556819743</v>
      </c>
      <c r="AN986" s="51">
        <v>3.2176126943760184</v>
      </c>
      <c r="AO986" s="51">
        <v>3.2894844391577482</v>
      </c>
      <c r="AP986" s="51">
        <v>3.2916744616508895</v>
      </c>
      <c r="AQ986" s="51">
        <v>3.2402072152387942</v>
      </c>
      <c r="AR986" s="67">
        <v>0</v>
      </c>
      <c r="AS986" s="96"/>
      <c r="AT986" s="54">
        <v>2.9727495901612726</v>
      </c>
      <c r="AU986" s="54">
        <v>2.9969834527261807</v>
      </c>
      <c r="AV986" s="55">
        <v>2.9727495901612726</v>
      </c>
      <c r="AW986" s="55">
        <v>2.9910348055387574</v>
      </c>
      <c r="AX986" s="56">
        <v>-7.7250409838717449E-2</v>
      </c>
      <c r="AY986" s="56">
        <v>-5.3016547273809334E-2</v>
      </c>
      <c r="AZ986" s="56">
        <v>-0.13026695711252678</v>
      </c>
      <c r="BA986" s="56">
        <v>-2.4233862564908115E-2</v>
      </c>
      <c r="BB986" s="61">
        <v>105</v>
      </c>
      <c r="BC986" s="57">
        <v>-126</v>
      </c>
      <c r="BD986" s="57">
        <v>-101</v>
      </c>
      <c r="BE986" s="57">
        <v>125</v>
      </c>
      <c r="BF986" s="95">
        <v>0.48897845890675362</v>
      </c>
      <c r="BG986" s="58">
        <v>0.55793753441630123</v>
      </c>
      <c r="BH986" s="58">
        <v>0.50150777578216177</v>
      </c>
      <c r="BI986" s="58">
        <v>0.44473750569286608</v>
      </c>
      <c r="BJ986" s="57">
        <v>104</v>
      </c>
      <c r="BK986" s="57">
        <v>-126</v>
      </c>
      <c r="BL986" s="57">
        <v>-100</v>
      </c>
      <c r="BM986" s="57">
        <v>125</v>
      </c>
      <c r="BN986" s="58">
        <v>0.48944816146490744</v>
      </c>
      <c r="BO986" s="58">
        <v>0.55695346579560701</v>
      </c>
      <c r="BP986" s="58">
        <v>0.50052036954516921</v>
      </c>
      <c r="BQ986" s="58">
        <v>0.44396531678082407</v>
      </c>
      <c r="BR986" s="36">
        <v>2.85</v>
      </c>
      <c r="BS986" s="36">
        <v>3.95</v>
      </c>
      <c r="BT986" s="36">
        <v>0.34033999999999998</v>
      </c>
      <c r="BU986" s="36">
        <v>0.32340999999999998</v>
      </c>
      <c r="BV986" s="36">
        <v>0.36322693681349499</v>
      </c>
      <c r="BW986" s="36">
        <v>0.43303000000000003</v>
      </c>
    </row>
    <row r="987" spans="1:75" s="36" customFormat="1" ht="16.75" customHeight="1" x14ac:dyDescent="0.2">
      <c r="A987" s="36" t="s">
        <v>1286</v>
      </c>
      <c r="B987" s="36">
        <v>2025020463</v>
      </c>
      <c r="C987" s="35">
        <v>45999</v>
      </c>
      <c r="D987" s="45" t="s">
        <v>9</v>
      </c>
      <c r="E987" s="36" t="s">
        <v>22</v>
      </c>
      <c r="F987" s="45">
        <v>1</v>
      </c>
      <c r="G987" s="45">
        <v>2</v>
      </c>
      <c r="H987" s="36" t="s">
        <v>45</v>
      </c>
      <c r="I987" s="36" t="s">
        <v>320</v>
      </c>
      <c r="J987" s="46" t="s">
        <v>151</v>
      </c>
      <c r="K987" s="47">
        <v>2.98</v>
      </c>
      <c r="L987" s="48">
        <v>0.15</v>
      </c>
      <c r="M987" s="49">
        <v>0.1</v>
      </c>
      <c r="N987" s="36">
        <v>3.0499999999999901</v>
      </c>
      <c r="O987" s="36">
        <v>3.0499999999999901</v>
      </c>
      <c r="P987" s="70">
        <v>3.0499999999999901</v>
      </c>
      <c r="Q987" s="36">
        <v>3.0499999999999901</v>
      </c>
      <c r="R987" s="50">
        <v>2.7156002949076092</v>
      </c>
      <c r="S987" s="50">
        <v>3.2485818352504863</v>
      </c>
      <c r="T987" s="50">
        <v>2.7156002949076092</v>
      </c>
      <c r="U987" s="50">
        <v>3.2485818352504863</v>
      </c>
      <c r="V987" s="50">
        <v>1.0349999999999999</v>
      </c>
      <c r="W987" s="50">
        <v>1.0329456510400874</v>
      </c>
      <c r="X987" s="50">
        <v>1.076552334121468</v>
      </c>
      <c r="Y987" s="50">
        <v>0.99978412703096831</v>
      </c>
      <c r="Z987" s="50">
        <v>0.98</v>
      </c>
      <c r="AA987" s="23">
        <v>0.99</v>
      </c>
      <c r="AB987" s="23">
        <v>1</v>
      </c>
      <c r="AC987" s="51">
        <v>1</v>
      </c>
      <c r="AD987" s="51">
        <v>1</v>
      </c>
      <c r="AE987" s="51">
        <v>1</v>
      </c>
      <c r="AF987" s="51">
        <v>1</v>
      </c>
      <c r="AG987" s="52">
        <v>1</v>
      </c>
      <c r="AH987" s="52">
        <v>1</v>
      </c>
      <c r="AI987" s="53">
        <v>897</v>
      </c>
      <c r="AJ987" s="53">
        <v>855</v>
      </c>
      <c r="AK987" s="51">
        <v>2.69</v>
      </c>
      <c r="AL987" s="51">
        <v>2.6938400442361412</v>
      </c>
      <c r="AM987" s="51">
        <v>3.1763745011247959</v>
      </c>
      <c r="AN987" s="51">
        <v>3.1872056012436496</v>
      </c>
      <c r="AO987" s="51">
        <v>3.0948369794748034</v>
      </c>
      <c r="AP987" s="51">
        <v>3.1081529623354043</v>
      </c>
      <c r="AQ987" s="51">
        <v>3.1128470111022999</v>
      </c>
      <c r="AR987" s="67">
        <v>0</v>
      </c>
      <c r="AS987" s="96"/>
      <c r="AT987" s="54">
        <v>2.9969834527261807</v>
      </c>
      <c r="AU987" s="54">
        <v>2.9727495901612726</v>
      </c>
      <c r="AV987" s="55">
        <v>2.9910348055387574</v>
      </c>
      <c r="AW987" s="55">
        <v>2.9727495901612726</v>
      </c>
      <c r="AX987" s="56">
        <v>-5.3016547273809334E-2</v>
      </c>
      <c r="AY987" s="56">
        <v>-7.7250409838717449E-2</v>
      </c>
      <c r="AZ987" s="56">
        <v>-0.13026695711252678</v>
      </c>
      <c r="BA987" s="56">
        <v>2.4233862564908115E-2</v>
      </c>
      <c r="BB987" s="61">
        <v>-105</v>
      </c>
      <c r="BC987" s="57">
        <v>126</v>
      </c>
      <c r="BD987" s="57">
        <v>101</v>
      </c>
      <c r="BE987" s="57">
        <v>-125</v>
      </c>
      <c r="BF987" s="95">
        <v>0.51102154109324638</v>
      </c>
      <c r="BG987" s="58">
        <v>0.44206246558369877</v>
      </c>
      <c r="BH987" s="58">
        <v>0.49849222421783823</v>
      </c>
      <c r="BI987" s="58">
        <v>0.55526249430713392</v>
      </c>
      <c r="BJ987" s="57">
        <v>-104</v>
      </c>
      <c r="BK987" s="57">
        <v>126</v>
      </c>
      <c r="BL987" s="57">
        <v>100</v>
      </c>
      <c r="BM987" s="57">
        <v>-125</v>
      </c>
      <c r="BN987" s="58">
        <v>0.51055183853509256</v>
      </c>
      <c r="BO987" s="58">
        <v>0.44304653420439305</v>
      </c>
      <c r="BP987" s="58">
        <v>0.49947963045483079</v>
      </c>
      <c r="BQ987" s="58">
        <v>0.55603468321917593</v>
      </c>
      <c r="BR987" s="36">
        <v>2.85</v>
      </c>
      <c r="BS987" s="36">
        <v>4</v>
      </c>
      <c r="BT987" s="36">
        <v>0.33413999999999999</v>
      </c>
      <c r="BU987" s="36">
        <v>0.31681999999999999</v>
      </c>
      <c r="BV987" s="36">
        <v>0.355721728195454</v>
      </c>
      <c r="BW987" s="36">
        <v>0.42618</v>
      </c>
    </row>
    <row r="988" spans="1:75" s="36" customFormat="1" ht="16.75" customHeight="1" x14ac:dyDescent="0.2">
      <c r="A988" s="36" t="s">
        <v>1287</v>
      </c>
      <c r="B988" s="36">
        <v>2025020462</v>
      </c>
      <c r="C988" s="35">
        <v>45999</v>
      </c>
      <c r="D988" s="45" t="s">
        <v>6</v>
      </c>
      <c r="E988" s="36" t="s">
        <v>28</v>
      </c>
      <c r="F988" s="45">
        <v>1</v>
      </c>
      <c r="G988" s="45">
        <v>1</v>
      </c>
      <c r="H988" s="36" t="s">
        <v>46</v>
      </c>
      <c r="I988" s="36" t="s">
        <v>314</v>
      </c>
      <c r="J988" s="46" t="s">
        <v>167</v>
      </c>
      <c r="K988" s="47">
        <v>2.98</v>
      </c>
      <c r="L988" s="48">
        <v>0.15</v>
      </c>
      <c r="M988" s="49">
        <v>0.1</v>
      </c>
      <c r="N988" s="36">
        <v>2.7499999999999898</v>
      </c>
      <c r="O988" s="36">
        <v>2.7499999999999898</v>
      </c>
      <c r="P988" s="70">
        <v>2.7499999999999898</v>
      </c>
      <c r="Q988" s="36">
        <v>2.7499999999999898</v>
      </c>
      <c r="R988" s="50">
        <v>2.9629616522703217</v>
      </c>
      <c r="S988" s="50">
        <v>2.8383313229525995</v>
      </c>
      <c r="T988" s="50">
        <v>2.9629616522703217</v>
      </c>
      <c r="U988" s="50">
        <v>2.8383313229525995</v>
      </c>
      <c r="V988" s="50">
        <v>0.95</v>
      </c>
      <c r="W988" s="50">
        <v>0.95302926576458757</v>
      </c>
      <c r="X988" s="50">
        <v>0.99374361259943256</v>
      </c>
      <c r="Y988" s="50">
        <v>0.97651006711409405</v>
      </c>
      <c r="Z988" s="50">
        <v>0.96499999999999997</v>
      </c>
      <c r="AA988" s="23">
        <v>1</v>
      </c>
      <c r="AB988" s="23">
        <v>1</v>
      </c>
      <c r="AC988" s="51">
        <v>1</v>
      </c>
      <c r="AD988" s="51">
        <v>1</v>
      </c>
      <c r="AE988" s="51">
        <v>1</v>
      </c>
      <c r="AF988" s="51">
        <v>1</v>
      </c>
      <c r="AG988" s="52">
        <v>1</v>
      </c>
      <c r="AH988" s="52">
        <v>1</v>
      </c>
      <c r="AI988" s="53">
        <v>899</v>
      </c>
      <c r="AJ988" s="53">
        <v>857</v>
      </c>
      <c r="AK988" s="51">
        <v>2.8767715101946538</v>
      </c>
      <c r="AL988" s="51">
        <v>2.9</v>
      </c>
      <c r="AM988" s="51">
        <v>2.832092131762038</v>
      </c>
      <c r="AN988" s="51">
        <v>2.8330280104406222</v>
      </c>
      <c r="AO988" s="51">
        <v>2.738124951367424</v>
      </c>
      <c r="AP988" s="51">
        <v>2.738254667659699</v>
      </c>
      <c r="AQ988" s="51">
        <v>2.7329689071503664</v>
      </c>
      <c r="AR988" s="67">
        <v>0</v>
      </c>
      <c r="AS988" s="96"/>
      <c r="AT988" s="54">
        <v>2.6615179545556473</v>
      </c>
      <c r="AU988" s="54">
        <v>2.7409352363836121</v>
      </c>
      <c r="AV988" s="55">
        <v>2.6615179545556473</v>
      </c>
      <c r="AW988" s="55">
        <v>2.7439549778296408</v>
      </c>
      <c r="AX988" s="56">
        <v>-8.8482045444342461E-2</v>
      </c>
      <c r="AY988" s="56">
        <v>-9.0647636163776468E-3</v>
      </c>
      <c r="AZ988" s="56">
        <v>-9.7546809060720108E-2</v>
      </c>
      <c r="BA988" s="56">
        <v>-7.9417281827964814E-2</v>
      </c>
      <c r="BB988" s="61">
        <v>108</v>
      </c>
      <c r="BC988" s="57">
        <v>116</v>
      </c>
      <c r="BD988" s="57">
        <v>153</v>
      </c>
      <c r="BE988" s="57">
        <v>185</v>
      </c>
      <c r="BF988" s="95">
        <v>0.48064640978547524</v>
      </c>
      <c r="BG988" s="58">
        <v>0.46254059313407547</v>
      </c>
      <c r="BH988" s="58">
        <v>0.39513602160249228</v>
      </c>
      <c r="BI988" s="58">
        <v>0.35110247142206086</v>
      </c>
      <c r="BJ988" s="57">
        <v>108</v>
      </c>
      <c r="BK988" s="57">
        <v>116</v>
      </c>
      <c r="BL988" s="57">
        <v>153</v>
      </c>
      <c r="BM988" s="57">
        <v>184</v>
      </c>
      <c r="BN988" s="58">
        <v>0.47991498957073853</v>
      </c>
      <c r="BO988" s="58">
        <v>0.46307357480343758</v>
      </c>
      <c r="BP988" s="58">
        <v>0.39569401783127667</v>
      </c>
      <c r="BQ988" s="58">
        <v>0.35157475747155831</v>
      </c>
      <c r="BR988" s="36">
        <v>2.85</v>
      </c>
      <c r="BS988" s="36">
        <v>4.05</v>
      </c>
      <c r="BT988" s="36">
        <v>0.32734000000000002</v>
      </c>
      <c r="BU988" s="36">
        <v>0.30778</v>
      </c>
      <c r="BV988" s="36">
        <v>0.34602628531597401</v>
      </c>
      <c r="BW988" s="36">
        <v>0.41831000000000002</v>
      </c>
    </row>
    <row r="989" spans="1:75" s="36" customFormat="1" ht="16.75" customHeight="1" x14ac:dyDescent="0.2">
      <c r="A989" s="36" t="s">
        <v>1288</v>
      </c>
      <c r="B989" s="36">
        <v>2025020462</v>
      </c>
      <c r="C989" s="35">
        <v>45999</v>
      </c>
      <c r="D989" s="45" t="s">
        <v>9</v>
      </c>
      <c r="E989" s="36" t="s">
        <v>15</v>
      </c>
      <c r="F989" s="45">
        <v>1</v>
      </c>
      <c r="G989" s="45">
        <v>1</v>
      </c>
      <c r="H989" s="36" t="s">
        <v>47</v>
      </c>
      <c r="I989" s="36" t="s">
        <v>358</v>
      </c>
      <c r="J989" s="46" t="s">
        <v>191</v>
      </c>
      <c r="K989" s="47">
        <v>2.98</v>
      </c>
      <c r="L989" s="48">
        <v>0.15</v>
      </c>
      <c r="M989" s="49">
        <v>0.1</v>
      </c>
      <c r="N989" s="36">
        <v>2.7499999999999898</v>
      </c>
      <c r="O989" s="36">
        <v>2.7499999999999898</v>
      </c>
      <c r="P989" s="70">
        <v>2.7499999999999898</v>
      </c>
      <c r="Q989" s="36">
        <v>2.7499999999999898</v>
      </c>
      <c r="R989" s="50">
        <v>2.8580826082660575</v>
      </c>
      <c r="S989" s="50">
        <v>3.0500803186979404</v>
      </c>
      <c r="T989" s="50">
        <v>2.8580826082660575</v>
      </c>
      <c r="U989" s="50">
        <v>3.0500803186979404</v>
      </c>
      <c r="V989" s="50">
        <v>1.048</v>
      </c>
      <c r="W989" s="50">
        <v>1.0491546019013618</v>
      </c>
      <c r="X989" s="50">
        <v>0.95036648716846917</v>
      </c>
      <c r="Y989" s="50">
        <v>0.96535956717941407</v>
      </c>
      <c r="Z989" s="50">
        <v>0.98</v>
      </c>
      <c r="AA989" s="23">
        <v>0.98</v>
      </c>
      <c r="AB989" s="23">
        <v>1</v>
      </c>
      <c r="AC989" s="51">
        <v>1</v>
      </c>
      <c r="AD989" s="51">
        <v>1</v>
      </c>
      <c r="AE989" s="51">
        <v>1</v>
      </c>
      <c r="AF989" s="51">
        <v>1</v>
      </c>
      <c r="AG989" s="52">
        <v>1</v>
      </c>
      <c r="AH989" s="52">
        <v>1</v>
      </c>
      <c r="AI989" s="53">
        <v>896</v>
      </c>
      <c r="AJ989" s="53">
        <v>836</v>
      </c>
      <c r="AK989" s="51">
        <v>2.91</v>
      </c>
      <c r="AL989" s="51">
        <v>2.9022123912399085</v>
      </c>
      <c r="AM989" s="51">
        <v>2.9613559655463089</v>
      </c>
      <c r="AN989" s="51">
        <v>2.9746646185190535</v>
      </c>
      <c r="AO989" s="51">
        <v>2.8878853088178258</v>
      </c>
      <c r="AP989" s="51">
        <v>2.9030643193437489</v>
      </c>
      <c r="AQ989" s="51">
        <v>2.9021288462353825</v>
      </c>
      <c r="AR989" s="67">
        <v>0</v>
      </c>
      <c r="AS989" s="96"/>
      <c r="AT989" s="54">
        <v>2.7409352363836121</v>
      </c>
      <c r="AU989" s="54">
        <v>2.6615179545556473</v>
      </c>
      <c r="AV989" s="55">
        <v>2.7439549778296408</v>
      </c>
      <c r="AW989" s="55">
        <v>2.6615179545556473</v>
      </c>
      <c r="AX989" s="56">
        <v>-9.0647636163776468E-3</v>
      </c>
      <c r="AY989" s="56">
        <v>-8.8482045444342461E-2</v>
      </c>
      <c r="AZ989" s="56">
        <v>-9.7546809060720108E-2</v>
      </c>
      <c r="BA989" s="56">
        <v>7.9417281827964814E-2</v>
      </c>
      <c r="BB989" s="61">
        <v>-108</v>
      </c>
      <c r="BC989" s="57">
        <v>-116</v>
      </c>
      <c r="BD989" s="57">
        <v>-153</v>
      </c>
      <c r="BE989" s="57">
        <v>-185</v>
      </c>
      <c r="BF989" s="95">
        <v>0.51935359021452476</v>
      </c>
      <c r="BG989" s="58">
        <v>0.53745940686592453</v>
      </c>
      <c r="BH989" s="58">
        <v>0.60486397839750772</v>
      </c>
      <c r="BI989" s="58">
        <v>0.64889752857793914</v>
      </c>
      <c r="BJ989" s="57">
        <v>-108</v>
      </c>
      <c r="BK989" s="57">
        <v>-116</v>
      </c>
      <c r="BL989" s="57">
        <v>-153</v>
      </c>
      <c r="BM989" s="57">
        <v>-184</v>
      </c>
      <c r="BN989" s="58">
        <v>0.52008501042926147</v>
      </c>
      <c r="BO989" s="58">
        <v>0.53692642519656242</v>
      </c>
      <c r="BP989" s="58">
        <v>0.60430598216872333</v>
      </c>
      <c r="BQ989" s="58">
        <v>0.64842524252844169</v>
      </c>
      <c r="BR989" s="36">
        <v>2.85</v>
      </c>
      <c r="BS989" s="36">
        <v>4.0999999999999996</v>
      </c>
      <c r="BT989" s="36">
        <v>0.32074999999999998</v>
      </c>
      <c r="BU989" s="36">
        <v>0.30164999999999997</v>
      </c>
      <c r="BV989" s="36">
        <v>0.337907471715021</v>
      </c>
      <c r="BW989" s="36">
        <v>0.40894999999999998</v>
      </c>
    </row>
    <row r="990" spans="1:75" s="36" customFormat="1" ht="16.75" customHeight="1" x14ac:dyDescent="0.2">
      <c r="A990" s="36" t="s">
        <v>1289</v>
      </c>
      <c r="B990" s="36">
        <v>2025020464</v>
      </c>
      <c r="C990" s="35">
        <v>45999</v>
      </c>
      <c r="D990" s="45" t="s">
        <v>6</v>
      </c>
      <c r="E990" s="36" t="s">
        <v>30</v>
      </c>
      <c r="F990" s="45">
        <v>1</v>
      </c>
      <c r="G990" s="45">
        <v>1</v>
      </c>
      <c r="H990" s="36" t="s">
        <v>46</v>
      </c>
      <c r="I990" s="36" t="s">
        <v>495</v>
      </c>
      <c r="J990" s="46" t="s">
        <v>161</v>
      </c>
      <c r="K990" s="47">
        <v>2.98</v>
      </c>
      <c r="L990" s="48">
        <v>0.15</v>
      </c>
      <c r="M990" s="49">
        <v>0.1</v>
      </c>
      <c r="N990" s="36">
        <v>3.19999999999999</v>
      </c>
      <c r="O990" s="36">
        <v>2.9999999999999898</v>
      </c>
      <c r="P990" s="70">
        <v>3.19999999999999</v>
      </c>
      <c r="Q990" s="36">
        <v>2.9999999999999898</v>
      </c>
      <c r="R990" s="50">
        <v>2.9871044399725859</v>
      </c>
      <c r="S990" s="50">
        <v>3.1208592013097696</v>
      </c>
      <c r="T990" s="50">
        <v>2.9871044399725859</v>
      </c>
      <c r="U990" s="50">
        <v>3.1208592013097696</v>
      </c>
      <c r="V990" s="50">
        <v>0.95</v>
      </c>
      <c r="W990" s="50">
        <v>0.95302926576458757</v>
      </c>
      <c r="X990" s="50">
        <v>1.091330038089644</v>
      </c>
      <c r="Y990" s="50">
        <v>0.94932031362608538</v>
      </c>
      <c r="Z990" s="50">
        <v>0.995</v>
      </c>
      <c r="AA990" s="23">
        <v>0.99</v>
      </c>
      <c r="AB990" s="23">
        <v>1</v>
      </c>
      <c r="AC990" s="51">
        <v>1</v>
      </c>
      <c r="AD990" s="51">
        <v>1</v>
      </c>
      <c r="AE990" s="51">
        <v>1</v>
      </c>
      <c r="AF990" s="51">
        <v>1</v>
      </c>
      <c r="AG990" s="52">
        <v>1</v>
      </c>
      <c r="AH990" s="52">
        <v>1</v>
      </c>
      <c r="AI990" s="53">
        <v>900</v>
      </c>
      <c r="AJ990" s="53">
        <v>858</v>
      </c>
      <c r="AK990" s="51">
        <v>2.97</v>
      </c>
      <c r="AL990" s="51">
        <v>2.9725656659958881</v>
      </c>
      <c r="AM990" s="51">
        <v>3.08</v>
      </c>
      <c r="AN990" s="51">
        <v>3.0861288801964655</v>
      </c>
      <c r="AO990" s="51">
        <v>3.1101481360839314</v>
      </c>
      <c r="AP990" s="51">
        <v>3.1094141514668245</v>
      </c>
      <c r="AQ990" s="51">
        <v>3.0646</v>
      </c>
      <c r="AR990" s="67">
        <v>0.05</v>
      </c>
      <c r="AS990" s="96"/>
      <c r="AT990" s="54">
        <v>3.1898477002085879</v>
      </c>
      <c r="AU990" s="54">
        <v>2.9074648264072751</v>
      </c>
      <c r="AV990" s="55">
        <v>3.1398477002085881</v>
      </c>
      <c r="AW990" s="55">
        <v>2.9607231226971416</v>
      </c>
      <c r="AX990" s="56">
        <v>-1.0152299791402086E-2</v>
      </c>
      <c r="AY990" s="56">
        <v>-9.2535173592714681E-2</v>
      </c>
      <c r="AZ990" s="56">
        <v>-0.10268747338411677</v>
      </c>
      <c r="BA990" s="56">
        <v>8.2382873801312595E-2</v>
      </c>
      <c r="BB990" s="61">
        <v>-122</v>
      </c>
      <c r="BC990" s="57">
        <v>-136</v>
      </c>
      <c r="BD990" s="57">
        <v>-109</v>
      </c>
      <c r="BE990" s="57">
        <v>116</v>
      </c>
      <c r="BF990" s="95">
        <v>0.54975204473763806</v>
      </c>
      <c r="BG990" s="58">
        <v>0.57584416723211929</v>
      </c>
      <c r="BH990" s="58">
        <v>0.52149411395206613</v>
      </c>
      <c r="BI990" s="58">
        <v>0.46226594187729342</v>
      </c>
      <c r="BJ990" s="57">
        <v>-113</v>
      </c>
      <c r="BK990" s="57">
        <v>-137</v>
      </c>
      <c r="BL990" s="57">
        <v>-110</v>
      </c>
      <c r="BM990" s="57">
        <v>115</v>
      </c>
      <c r="BN990" s="58">
        <v>0.53136120249664476</v>
      </c>
      <c r="BO990" s="58">
        <v>0.57785379058461905</v>
      </c>
      <c r="BP990" s="58">
        <v>0.52426348424318059</v>
      </c>
      <c r="BQ990" s="58">
        <v>0.4652059262610444</v>
      </c>
      <c r="BR990" s="36">
        <v>2.85</v>
      </c>
      <c r="BS990" s="36">
        <v>4.1500000000000004</v>
      </c>
      <c r="BT990" s="36">
        <v>0.31445000000000001</v>
      </c>
      <c r="BU990" s="36">
        <v>0.29532000000000003</v>
      </c>
      <c r="BV990" s="36">
        <v>0.33125077114623103</v>
      </c>
      <c r="BW990" s="36">
        <v>0.40378999999999998</v>
      </c>
    </row>
    <row r="991" spans="1:75" s="36" customFormat="1" ht="16.75" customHeight="1" x14ac:dyDescent="0.2">
      <c r="A991" s="36" t="s">
        <v>1290</v>
      </c>
      <c r="B991" s="36">
        <v>2025020464</v>
      </c>
      <c r="C991" s="35">
        <v>45999</v>
      </c>
      <c r="D991" s="45" t="s">
        <v>9</v>
      </c>
      <c r="E991" s="36" t="s">
        <v>23</v>
      </c>
      <c r="F991" s="45">
        <v>1</v>
      </c>
      <c r="G991" s="45">
        <v>1</v>
      </c>
      <c r="H991" s="36" t="s">
        <v>47</v>
      </c>
      <c r="I991" s="36" t="s">
        <v>421</v>
      </c>
      <c r="J991" s="46" t="s">
        <v>194</v>
      </c>
      <c r="K991" s="47">
        <v>2.98</v>
      </c>
      <c r="L991" s="48">
        <v>0.15</v>
      </c>
      <c r="M991" s="49">
        <v>0.1</v>
      </c>
      <c r="N991" s="36">
        <v>2.9999999999999898</v>
      </c>
      <c r="O991" s="36">
        <v>3.19999999999999</v>
      </c>
      <c r="P991" s="70">
        <v>2.9999999999999898</v>
      </c>
      <c r="Q991" s="36">
        <v>3.19999999999999</v>
      </c>
      <c r="R991" s="50">
        <v>2.7805085293498277</v>
      </c>
      <c r="S991" s="50">
        <v>3.3039322758609733</v>
      </c>
      <c r="T991" s="50">
        <v>2.7805085293498277</v>
      </c>
      <c r="U991" s="50">
        <v>3.3039322758609733</v>
      </c>
      <c r="V991" s="50">
        <v>1.048</v>
      </c>
      <c r="W991" s="50">
        <v>1.0491546019013618</v>
      </c>
      <c r="X991" s="50">
        <v>1.0335570469798658</v>
      </c>
      <c r="Y991" s="50">
        <v>0.99664429530201348</v>
      </c>
      <c r="Z991" s="50">
        <v>1.03</v>
      </c>
      <c r="AA991" s="23">
        <v>0.97</v>
      </c>
      <c r="AB991" s="23">
        <v>1</v>
      </c>
      <c r="AC991" s="51">
        <v>1</v>
      </c>
      <c r="AD991" s="51">
        <v>1</v>
      </c>
      <c r="AE991" s="51">
        <v>1</v>
      </c>
      <c r="AF991" s="51">
        <v>1</v>
      </c>
      <c r="AG991" s="52">
        <v>1</v>
      </c>
      <c r="AH991" s="52">
        <v>1</v>
      </c>
      <c r="AI991" s="53">
        <v>903</v>
      </c>
      <c r="AJ991" s="53">
        <v>837</v>
      </c>
      <c r="AK991" s="51">
        <v>2.8289745346057344</v>
      </c>
      <c r="AL991" s="51">
        <v>2.8217046338173484</v>
      </c>
      <c r="AM991" s="51">
        <v>3.2521635135071394</v>
      </c>
      <c r="AN991" s="51">
        <v>3.2599288278602145</v>
      </c>
      <c r="AO991" s="51">
        <v>3.3254808888410978</v>
      </c>
      <c r="AP991" s="51">
        <v>3.3371162921354536</v>
      </c>
      <c r="AQ991" s="51">
        <v>3.3497284189123535</v>
      </c>
      <c r="AR991" s="67">
        <v>-0.05</v>
      </c>
      <c r="AS991" s="96"/>
      <c r="AT991" s="54">
        <v>2.9074648264072751</v>
      </c>
      <c r="AU991" s="54">
        <v>3.1898477002085879</v>
      </c>
      <c r="AV991" s="55">
        <v>2.9607231226971416</v>
      </c>
      <c r="AW991" s="55">
        <v>3.1398477002085881</v>
      </c>
      <c r="AX991" s="56">
        <v>-9.2535173592714681E-2</v>
      </c>
      <c r="AY991" s="56">
        <v>-1.0152299791402086E-2</v>
      </c>
      <c r="AZ991" s="56">
        <v>-0.10268747338411677</v>
      </c>
      <c r="BA991" s="56">
        <v>-8.2382873801312595E-2</v>
      </c>
      <c r="BB991" s="61">
        <v>122</v>
      </c>
      <c r="BC991" s="57">
        <v>136</v>
      </c>
      <c r="BD991" s="57">
        <v>109</v>
      </c>
      <c r="BE991" s="57">
        <v>-116</v>
      </c>
      <c r="BF991" s="95">
        <v>0.45024795526236194</v>
      </c>
      <c r="BG991" s="58">
        <v>0.42415583276788066</v>
      </c>
      <c r="BH991" s="58">
        <v>0.47850588604793393</v>
      </c>
      <c r="BI991" s="58">
        <v>0.53773405812270658</v>
      </c>
      <c r="BJ991" s="57">
        <v>113</v>
      </c>
      <c r="BK991" s="57">
        <v>137</v>
      </c>
      <c r="BL991" s="57">
        <v>110</v>
      </c>
      <c r="BM991" s="57">
        <v>-115</v>
      </c>
      <c r="BN991" s="58">
        <v>0.46863879750335524</v>
      </c>
      <c r="BO991" s="58">
        <v>0.42214620941538089</v>
      </c>
      <c r="BP991" s="58">
        <v>0.47573651575681941</v>
      </c>
      <c r="BQ991" s="58">
        <v>0.5347940737389556</v>
      </c>
      <c r="BR991" s="36">
        <v>2.85</v>
      </c>
      <c r="BS991" s="36">
        <v>4.2</v>
      </c>
      <c r="BT991" s="36">
        <v>0.30714999999999998</v>
      </c>
      <c r="BU991" s="36">
        <v>0.28832000000000002</v>
      </c>
      <c r="BV991" s="36">
        <v>0.32245509651732301</v>
      </c>
      <c r="BW991" s="36">
        <v>0.39417999999999997</v>
      </c>
    </row>
    <row r="992" spans="1:75" s="36" customFormat="1" ht="16.75" customHeight="1" x14ac:dyDescent="0.2">
      <c r="A992" s="36" t="s">
        <v>1291</v>
      </c>
      <c r="B992" s="36">
        <v>2025020465</v>
      </c>
      <c r="C992" s="35">
        <v>45999</v>
      </c>
      <c r="D992" s="45" t="s">
        <v>6</v>
      </c>
      <c r="E992" s="36" t="s">
        <v>33</v>
      </c>
      <c r="F992" s="45">
        <v>1</v>
      </c>
      <c r="G992" s="45">
        <v>1</v>
      </c>
      <c r="H992" s="36" t="s">
        <v>46</v>
      </c>
      <c r="I992" s="36" t="s">
        <v>356</v>
      </c>
      <c r="J992" s="46" t="s">
        <v>169</v>
      </c>
      <c r="K992" s="47">
        <v>2.98</v>
      </c>
      <c r="L992" s="48">
        <v>0.15</v>
      </c>
      <c r="M992" s="49">
        <v>0.1</v>
      </c>
      <c r="N992" s="36">
        <v>2.8999999999999901</v>
      </c>
      <c r="O992" s="36">
        <v>2.5999999999999899</v>
      </c>
      <c r="P992" s="70">
        <v>2.8999999999999901</v>
      </c>
      <c r="Q992" s="36">
        <v>2.5999999999999899</v>
      </c>
      <c r="R992" s="50">
        <v>2.6718384865792895</v>
      </c>
      <c r="S992" s="50">
        <v>2.8261730180056577</v>
      </c>
      <c r="T992" s="50">
        <v>2.6718384865792895</v>
      </c>
      <c r="U992" s="50">
        <v>2.8261730180056577</v>
      </c>
      <c r="V992" s="50">
        <v>0.95</v>
      </c>
      <c r="W992" s="50">
        <v>0.95302926576458757</v>
      </c>
      <c r="X992" s="50">
        <v>1.0804412802014696</v>
      </c>
      <c r="Y992" s="50">
        <v>0.88590604026845643</v>
      </c>
      <c r="Z992" s="50">
        <v>1.01</v>
      </c>
      <c r="AA992" s="23">
        <v>0.97</v>
      </c>
      <c r="AB992" s="23">
        <v>1</v>
      </c>
      <c r="AC992" s="51">
        <v>1</v>
      </c>
      <c r="AD992" s="51">
        <v>1</v>
      </c>
      <c r="AE992" s="51">
        <v>1</v>
      </c>
      <c r="AF992" s="51">
        <v>1</v>
      </c>
      <c r="AG992" s="52">
        <v>1</v>
      </c>
      <c r="AH992" s="52">
        <v>1</v>
      </c>
      <c r="AI992" s="53">
        <v>902</v>
      </c>
      <c r="AJ992" s="53">
        <v>824</v>
      </c>
      <c r="AK992" s="51">
        <v>2.8481275041211607</v>
      </c>
      <c r="AL992" s="51">
        <v>2.85</v>
      </c>
      <c r="AM992" s="51">
        <v>2.8799125941056816</v>
      </c>
      <c r="AN992" s="51">
        <v>2.8718516576906779</v>
      </c>
      <c r="AO992" s="51">
        <v>3.007617294065668</v>
      </c>
      <c r="AP992" s="51">
        <v>2.9846399121836749</v>
      </c>
      <c r="AQ992" s="51">
        <v>2.9087117200467385</v>
      </c>
      <c r="AR992" s="67">
        <v>0.05</v>
      </c>
      <c r="AS992" s="96"/>
      <c r="AT992" s="54">
        <v>3.1007020013238313</v>
      </c>
      <c r="AU992" s="54">
        <v>2.5965231786194494</v>
      </c>
      <c r="AV992" s="55">
        <v>3.0507020013238315</v>
      </c>
      <c r="AW992" s="55">
        <v>2.6494389044725333</v>
      </c>
      <c r="AX992" s="56">
        <v>0.20070200132384119</v>
      </c>
      <c r="AY992" s="56">
        <v>-3.4768213805405068E-3</v>
      </c>
      <c r="AZ992" s="56">
        <v>0.19722517994330069</v>
      </c>
      <c r="BA992" s="56">
        <v>0.2041788227043817</v>
      </c>
      <c r="BB992" s="61">
        <v>-141</v>
      </c>
      <c r="BC992" s="57">
        <v>-105</v>
      </c>
      <c r="BD992" s="57">
        <v>123</v>
      </c>
      <c r="BE992" s="57">
        <v>152</v>
      </c>
      <c r="BF992" s="95">
        <v>0.58420414382086239</v>
      </c>
      <c r="BG992" s="58">
        <v>0.51124418825227935</v>
      </c>
      <c r="BH992" s="58">
        <v>0.44784726506243455</v>
      </c>
      <c r="BI992" s="58">
        <v>0.39642610423618185</v>
      </c>
      <c r="BJ992" s="57">
        <v>-133</v>
      </c>
      <c r="BK992" s="57">
        <v>-105</v>
      </c>
      <c r="BL992" s="57">
        <v>123</v>
      </c>
      <c r="BM992" s="57">
        <v>152</v>
      </c>
      <c r="BN992" s="58">
        <v>0.57051709477185253</v>
      </c>
      <c r="BO992" s="58">
        <v>0.51108350845394068</v>
      </c>
      <c r="BP992" s="58">
        <v>0.44819713665946792</v>
      </c>
      <c r="BQ992" s="58">
        <v>0.39711828626419921</v>
      </c>
      <c r="BR992" s="36">
        <v>2.85</v>
      </c>
      <c r="BS992" s="36">
        <v>4.25</v>
      </c>
      <c r="BT992" s="36">
        <v>0.30375000000000002</v>
      </c>
      <c r="BU992" s="36">
        <v>0.28111999999999998</v>
      </c>
      <c r="BV992" s="36">
        <v>0.31453986013986002</v>
      </c>
      <c r="BW992" s="36">
        <v>0.38736999999999999</v>
      </c>
    </row>
    <row r="993" spans="1:75" s="36" customFormat="1" ht="16.75" customHeight="1" x14ac:dyDescent="0.2">
      <c r="A993" s="36" t="s">
        <v>1292</v>
      </c>
      <c r="B993" s="36">
        <v>2025020465</v>
      </c>
      <c r="C993" s="35">
        <v>45999</v>
      </c>
      <c r="D993" s="45" t="s">
        <v>9</v>
      </c>
      <c r="E993" s="36" t="s">
        <v>13</v>
      </c>
      <c r="F993" s="45">
        <v>1</v>
      </c>
      <c r="G993" s="45">
        <v>1</v>
      </c>
      <c r="H993" s="36" t="s">
        <v>47</v>
      </c>
      <c r="I993" s="36" t="s">
        <v>472</v>
      </c>
      <c r="J993" s="36" t="s">
        <v>185</v>
      </c>
      <c r="K993" s="47">
        <v>2.98</v>
      </c>
      <c r="L993" s="48">
        <v>0.15</v>
      </c>
      <c r="M993" s="49">
        <v>0.1</v>
      </c>
      <c r="N993" s="36">
        <v>2.5999999999999899</v>
      </c>
      <c r="O993" s="36">
        <v>2.8999999999999901</v>
      </c>
      <c r="P993" s="70">
        <v>2.5999999999999899</v>
      </c>
      <c r="Q993" s="36">
        <v>2.8999999999999901</v>
      </c>
      <c r="R993" s="50">
        <v>2.5389224822827803</v>
      </c>
      <c r="S993" s="50">
        <v>3.1119541069576968</v>
      </c>
      <c r="T993" s="50">
        <v>2.5389224822827803</v>
      </c>
      <c r="U993" s="50">
        <v>3.1119541069576968</v>
      </c>
      <c r="V993" s="50">
        <v>1.048</v>
      </c>
      <c r="W993" s="50">
        <v>1.0491546019013618</v>
      </c>
      <c r="X993" s="50">
        <v>0.96641362218311466</v>
      </c>
      <c r="Y993" s="50">
        <v>0.95574748460441639</v>
      </c>
      <c r="Z993" s="50">
        <v>1.0334279867740526</v>
      </c>
      <c r="AA993" s="23">
        <v>0.98</v>
      </c>
      <c r="AB993" s="23">
        <v>1.02</v>
      </c>
      <c r="AC993" s="51">
        <v>1</v>
      </c>
      <c r="AD993" s="51">
        <v>1</v>
      </c>
      <c r="AE993" s="51">
        <v>1</v>
      </c>
      <c r="AF993" s="51">
        <v>1</v>
      </c>
      <c r="AG993" s="52">
        <v>1</v>
      </c>
      <c r="AH993" s="52">
        <v>1</v>
      </c>
      <c r="AI993" s="53">
        <v>901</v>
      </c>
      <c r="AJ993" s="53">
        <v>638</v>
      </c>
      <c r="AK993" s="51">
        <v>2.64</v>
      </c>
      <c r="AL993" s="51">
        <v>2.6248383723424173</v>
      </c>
      <c r="AM993" s="51">
        <v>3.219715015000379</v>
      </c>
      <c r="AN993" s="51">
        <v>3.22</v>
      </c>
      <c r="AO993" s="51">
        <v>3.3482667255069747</v>
      </c>
      <c r="AP993" s="51">
        <v>3.328423786833909</v>
      </c>
      <c r="AQ993" s="51">
        <v>3.3273436059380304</v>
      </c>
      <c r="AR993" s="67">
        <v>-0.05</v>
      </c>
      <c r="AS993" s="96"/>
      <c r="AT993" s="54">
        <v>2.5965231786194494</v>
      </c>
      <c r="AU993" s="54">
        <v>3.1007020013238313</v>
      </c>
      <c r="AV993" s="55">
        <v>2.6494389044725333</v>
      </c>
      <c r="AW993" s="55">
        <v>3.0507020013238315</v>
      </c>
      <c r="AX993" s="56">
        <v>-3.4768213805405068E-3</v>
      </c>
      <c r="AY993" s="56">
        <v>0.20070200132384119</v>
      </c>
      <c r="AZ993" s="56">
        <v>0.19722517994330069</v>
      </c>
      <c r="BA993" s="56">
        <v>-0.2041788227043817</v>
      </c>
      <c r="BB993" s="61">
        <v>141</v>
      </c>
      <c r="BC993" s="57">
        <v>105</v>
      </c>
      <c r="BD993" s="57">
        <v>-123</v>
      </c>
      <c r="BE993" s="57">
        <v>-152</v>
      </c>
      <c r="BF993" s="95">
        <v>0.41579585617913761</v>
      </c>
      <c r="BG993" s="58">
        <v>0.4887558117477207</v>
      </c>
      <c r="BH993" s="58">
        <v>0.55215273493756545</v>
      </c>
      <c r="BI993" s="58">
        <v>0.60357389576381815</v>
      </c>
      <c r="BJ993" s="57">
        <v>133</v>
      </c>
      <c r="BK993" s="57">
        <v>105</v>
      </c>
      <c r="BL993" s="57">
        <v>-123</v>
      </c>
      <c r="BM993" s="57">
        <v>-152</v>
      </c>
      <c r="BN993" s="58">
        <v>0.42948290522814747</v>
      </c>
      <c r="BO993" s="58">
        <v>0.48891649154605932</v>
      </c>
      <c r="BP993" s="58">
        <v>0.55180286334053208</v>
      </c>
      <c r="BQ993" s="58">
        <v>0.60288171373580079</v>
      </c>
      <c r="BR993" s="36">
        <v>2.85</v>
      </c>
      <c r="BS993" s="36">
        <v>4.3</v>
      </c>
      <c r="BT993" s="36">
        <v>0.30053000000000002</v>
      </c>
      <c r="BU993" s="36">
        <v>0.27639000000000002</v>
      </c>
      <c r="BV993" s="36">
        <v>0.309202577527184</v>
      </c>
      <c r="BW993" s="36">
        <v>0.38251000000000002</v>
      </c>
    </row>
    <row r="994" spans="1:75" s="36" customFormat="1" ht="16.75" customHeight="1" x14ac:dyDescent="0.2">
      <c r="A994" s="36" t="s">
        <v>1307</v>
      </c>
      <c r="B994" s="36">
        <v>2025020470</v>
      </c>
      <c r="C994" s="35">
        <v>46000</v>
      </c>
      <c r="D994" s="45" t="s">
        <v>6</v>
      </c>
      <c r="E994" s="36" t="s">
        <v>48</v>
      </c>
      <c r="F994" s="45">
        <v>1</v>
      </c>
      <c r="G994" s="45">
        <v>1</v>
      </c>
      <c r="H994" s="36" t="s">
        <v>46</v>
      </c>
      <c r="I994" s="36" t="s">
        <v>1177</v>
      </c>
      <c r="J994" s="46" t="s">
        <v>1165</v>
      </c>
      <c r="K994" s="47">
        <v>2.98</v>
      </c>
      <c r="L994" s="48">
        <v>0.15</v>
      </c>
      <c r="M994" s="49">
        <v>0.1</v>
      </c>
      <c r="N994" s="36">
        <v>3.2499999999999898</v>
      </c>
      <c r="O994" s="36">
        <v>3.2499999999999898</v>
      </c>
      <c r="P994" s="70">
        <v>3.2499999999999898</v>
      </c>
      <c r="Q994" s="36">
        <v>3.2499999999999898</v>
      </c>
      <c r="R994" s="50">
        <v>3.1019966034800142</v>
      </c>
      <c r="S994" s="50">
        <v>3.1910734126328637</v>
      </c>
      <c r="T994" s="50">
        <v>3.1019966034800142</v>
      </c>
      <c r="U994" s="50">
        <v>3.1910734126328637</v>
      </c>
      <c r="V994" s="50">
        <v>0.95</v>
      </c>
      <c r="W994" s="50">
        <v>0.95302926576458757</v>
      </c>
      <c r="X994" s="50">
        <v>1.0776880278041348</v>
      </c>
      <c r="Y994" s="50">
        <v>0.95311661905266043</v>
      </c>
      <c r="Z994" s="50">
        <v>1.05</v>
      </c>
      <c r="AA994" s="51">
        <v>0.98499999999999999</v>
      </c>
      <c r="AB994" s="51">
        <v>1.01</v>
      </c>
      <c r="AC994" s="51">
        <v>1</v>
      </c>
      <c r="AD994" s="51">
        <v>1</v>
      </c>
      <c r="AE994" s="51">
        <v>1</v>
      </c>
      <c r="AF994" s="51">
        <v>1</v>
      </c>
      <c r="AG994" s="52">
        <v>1</v>
      </c>
      <c r="AH994" s="52">
        <v>1</v>
      </c>
      <c r="AI994" s="53">
        <v>921</v>
      </c>
      <c r="AJ994" s="53">
        <v>879</v>
      </c>
      <c r="AK994" s="51">
        <v>3.1093944975811563</v>
      </c>
      <c r="AL994" s="51">
        <v>3.1082848134659846</v>
      </c>
      <c r="AM994" s="51">
        <v>3.23</v>
      </c>
      <c r="AN994" s="51">
        <v>3.2241610118949295</v>
      </c>
      <c r="AO994" s="51">
        <v>3.4136337928365386</v>
      </c>
      <c r="AP994" s="51">
        <v>3.4041827864007335</v>
      </c>
      <c r="AQ994" s="51">
        <v>3.3915000000000002</v>
      </c>
      <c r="AR994" s="67">
        <v>0.05</v>
      </c>
      <c r="AS994" s="96"/>
      <c r="AT994" s="54">
        <v>3.2486849524014181</v>
      </c>
      <c r="AU994" s="54">
        <v>3.2688853822503505</v>
      </c>
      <c r="AV994" s="55">
        <v>3.1986849524014183</v>
      </c>
      <c r="AW994" s="55">
        <v>3.3225418625678582</v>
      </c>
      <c r="AX994" s="56">
        <v>-1.3150475985717058E-3</v>
      </c>
      <c r="AY994" s="56">
        <v>1.8885382250360738E-2</v>
      </c>
      <c r="AZ994" s="56">
        <v>1.7570334651789032E-2</v>
      </c>
      <c r="BA994" s="56">
        <v>-2.0200429848932444E-2</v>
      </c>
      <c r="BB994" s="61">
        <v>102</v>
      </c>
      <c r="BC994" s="57">
        <v>-181</v>
      </c>
      <c r="BD994" s="57">
        <v>-150</v>
      </c>
      <c r="BE994" s="57">
        <v>-115</v>
      </c>
      <c r="BF994" s="95">
        <v>0.49400177931437145</v>
      </c>
      <c r="BG994" s="58">
        <v>0.64359667592895842</v>
      </c>
      <c r="BH994" s="58">
        <v>0.59991564921164298</v>
      </c>
      <c r="BI994" s="58">
        <v>0.53441912243859624</v>
      </c>
      <c r="BJ994" s="57">
        <v>109</v>
      </c>
      <c r="BK994" s="57">
        <v>-180</v>
      </c>
      <c r="BL994" s="57">
        <v>-149</v>
      </c>
      <c r="BM994" s="57">
        <v>-114</v>
      </c>
      <c r="BN994" s="58">
        <v>0.47826613047720939</v>
      </c>
      <c r="BO994" s="58">
        <v>0.64296422735395375</v>
      </c>
      <c r="BP994" s="58">
        <v>0.59866576166137653</v>
      </c>
      <c r="BQ994" s="58">
        <v>0.53258934942340008</v>
      </c>
      <c r="BR994" s="36">
        <v>2.85</v>
      </c>
      <c r="BS994" s="36">
        <v>4.3499999999999996</v>
      </c>
      <c r="BT994" s="36">
        <v>0.29276999999999997</v>
      </c>
      <c r="BU994" s="36">
        <v>0.27456000000000003</v>
      </c>
      <c r="BV994" s="36">
        <v>0.306575700391929</v>
      </c>
      <c r="BW994" s="36">
        <v>0.37898999999999999</v>
      </c>
    </row>
    <row r="995" spans="1:75" s="36" customFormat="1" ht="16.75" customHeight="1" x14ac:dyDescent="0.2">
      <c r="A995" s="36" t="s">
        <v>1308</v>
      </c>
      <c r="B995" s="36">
        <v>2025020470</v>
      </c>
      <c r="C995" s="35">
        <v>46000</v>
      </c>
      <c r="D995" s="45" t="s">
        <v>9</v>
      </c>
      <c r="E995" s="36" t="s">
        <v>21</v>
      </c>
      <c r="F995" s="45">
        <v>1</v>
      </c>
      <c r="G995" s="45">
        <v>1</v>
      </c>
      <c r="H995" s="36" t="s">
        <v>47</v>
      </c>
      <c r="I995" s="36" t="s">
        <v>336</v>
      </c>
      <c r="J995" s="46" t="s">
        <v>232</v>
      </c>
      <c r="K995" s="47">
        <v>2.98</v>
      </c>
      <c r="L995" s="48">
        <v>0.15</v>
      </c>
      <c r="M995" s="49">
        <v>0.1</v>
      </c>
      <c r="N995" s="36">
        <v>3.2499999999999898</v>
      </c>
      <c r="O995" s="36">
        <v>3.2499999999999898</v>
      </c>
      <c r="P995" s="70">
        <v>3.2499999999999898</v>
      </c>
      <c r="Q995" s="36">
        <v>3.2499999999999898</v>
      </c>
      <c r="R995" s="50">
        <v>2.6949265930208774</v>
      </c>
      <c r="S995" s="50">
        <v>3.285185958150417</v>
      </c>
      <c r="T995" s="50">
        <v>2.6949265930208774</v>
      </c>
      <c r="U995" s="50">
        <v>3.285185958150417</v>
      </c>
      <c r="V995" s="50">
        <v>1.048</v>
      </c>
      <c r="W995" s="50">
        <v>1.0491546019013618</v>
      </c>
      <c r="X995" s="50">
        <v>1.0838926174496644</v>
      </c>
      <c r="Y995" s="50">
        <v>1.04342097234267</v>
      </c>
      <c r="Z995" s="50">
        <v>1.01</v>
      </c>
      <c r="AA995" s="51">
        <v>0.97</v>
      </c>
      <c r="AB995" s="51">
        <v>1.01</v>
      </c>
      <c r="AC995" s="51">
        <v>1</v>
      </c>
      <c r="AD995" s="51">
        <v>1</v>
      </c>
      <c r="AE995" s="51">
        <v>1</v>
      </c>
      <c r="AF995" s="51">
        <v>1</v>
      </c>
      <c r="AG995" s="52">
        <v>1</v>
      </c>
      <c r="AH995" s="52">
        <v>1</v>
      </c>
      <c r="AI995" s="53">
        <v>912</v>
      </c>
      <c r="AJ995" s="53">
        <v>751</v>
      </c>
      <c r="AK995" s="51">
        <v>2.8402875247769281</v>
      </c>
      <c r="AL995" s="51">
        <v>2.8184833850135207</v>
      </c>
      <c r="AM995" s="51">
        <v>3.2115103228563213</v>
      </c>
      <c r="AN995" s="51">
        <v>3.2225616681504357</v>
      </c>
      <c r="AO995" s="51">
        <v>3.3075162284363619</v>
      </c>
      <c r="AP995" s="51">
        <v>3.3090944668306959</v>
      </c>
      <c r="AQ995" s="51">
        <v>3.2436254260848845</v>
      </c>
      <c r="AR995" s="67">
        <v>-0.05</v>
      </c>
      <c r="AS995" s="96"/>
      <c r="AT995" s="54">
        <v>3.2688853822503505</v>
      </c>
      <c r="AU995" s="54">
        <v>3.2486849524014181</v>
      </c>
      <c r="AV995" s="55">
        <v>3.3225418625678582</v>
      </c>
      <c r="AW995" s="55">
        <v>3.1986849524014183</v>
      </c>
      <c r="AX995" s="56">
        <v>1.8885382250360738E-2</v>
      </c>
      <c r="AY995" s="56">
        <v>-1.3150475985717058E-3</v>
      </c>
      <c r="AZ995" s="56">
        <v>1.7570334651789032E-2</v>
      </c>
      <c r="BA995" s="56">
        <v>2.0200429848932444E-2</v>
      </c>
      <c r="BB995" s="61">
        <v>-102</v>
      </c>
      <c r="BC995" s="57">
        <v>181</v>
      </c>
      <c r="BD995" s="57">
        <v>150</v>
      </c>
      <c r="BE995" s="57">
        <v>115</v>
      </c>
      <c r="BF995" s="95">
        <v>0.50599822068562861</v>
      </c>
      <c r="BG995" s="58">
        <v>0.35640332407104158</v>
      </c>
      <c r="BH995" s="58">
        <v>0.40008435078835702</v>
      </c>
      <c r="BI995" s="58">
        <v>0.46558087756140376</v>
      </c>
      <c r="BJ995" s="57">
        <v>-109</v>
      </c>
      <c r="BK995" s="57">
        <v>180</v>
      </c>
      <c r="BL995" s="57">
        <v>149</v>
      </c>
      <c r="BM995" s="57">
        <v>114</v>
      </c>
      <c r="BN995" s="58">
        <v>0.52173386952279066</v>
      </c>
      <c r="BO995" s="58">
        <v>0.3570357726460463</v>
      </c>
      <c r="BP995" s="58">
        <v>0.40133423833862347</v>
      </c>
      <c r="BQ995" s="58">
        <v>0.46741065057659992</v>
      </c>
      <c r="BR995" s="36">
        <v>2.85</v>
      </c>
      <c r="BS995" s="36">
        <v>4.4000000000000004</v>
      </c>
      <c r="BT995" s="36">
        <v>0.28650999999999999</v>
      </c>
      <c r="BU995" s="36">
        <v>0.26543</v>
      </c>
      <c r="BV995" s="36">
        <v>0.29648701480033501</v>
      </c>
      <c r="BW995" s="36">
        <v>0.37018000000000001</v>
      </c>
    </row>
    <row r="996" spans="1:75" s="36" customFormat="1" ht="16.75" customHeight="1" x14ac:dyDescent="0.2">
      <c r="A996" s="36" t="s">
        <v>1309</v>
      </c>
      <c r="B996" s="36">
        <v>2025020467</v>
      </c>
      <c r="C996" s="35">
        <v>46000</v>
      </c>
      <c r="D996" s="45" t="s">
        <v>6</v>
      </c>
      <c r="E996" s="36" t="s">
        <v>4</v>
      </c>
      <c r="F996" s="45">
        <v>2</v>
      </c>
      <c r="G996" s="45">
        <v>2</v>
      </c>
      <c r="H996" s="36" t="s">
        <v>8</v>
      </c>
      <c r="I996" s="36" t="s">
        <v>330</v>
      </c>
      <c r="J996" s="46" t="s">
        <v>173</v>
      </c>
      <c r="K996" s="47">
        <v>2.98</v>
      </c>
      <c r="L996" s="48">
        <v>0.15</v>
      </c>
      <c r="M996" s="49">
        <v>0.1</v>
      </c>
      <c r="N996" s="36">
        <v>2.4999999999999898</v>
      </c>
      <c r="O996" s="36">
        <v>3.0499999999999901</v>
      </c>
      <c r="P996" s="70">
        <v>2.4999999999999898</v>
      </c>
      <c r="Q996" s="36">
        <v>3.0499999999999901</v>
      </c>
      <c r="R996" s="50">
        <v>2.6238298967955753</v>
      </c>
      <c r="S996" s="50">
        <v>3.0674538594442251</v>
      </c>
      <c r="T996" s="50">
        <v>2.6238298967955753</v>
      </c>
      <c r="U996" s="50">
        <v>3.0674538594442251</v>
      </c>
      <c r="V996" s="50">
        <v>0.96</v>
      </c>
      <c r="W996" s="50">
        <v>0.95702751457800772</v>
      </c>
      <c r="X996" s="50">
        <v>0.98592650513970626</v>
      </c>
      <c r="Y996" s="50">
        <v>0.97256823830496608</v>
      </c>
      <c r="Z996" s="50">
        <v>1.01</v>
      </c>
      <c r="AA996" s="51">
        <v>0.96</v>
      </c>
      <c r="AB996" s="51">
        <v>1.01</v>
      </c>
      <c r="AC996" s="51">
        <v>1</v>
      </c>
      <c r="AD996" s="51">
        <v>1</v>
      </c>
      <c r="AE996" s="51">
        <v>1</v>
      </c>
      <c r="AF996" s="51">
        <v>1</v>
      </c>
      <c r="AG996" s="52">
        <v>1</v>
      </c>
      <c r="AH996" s="52">
        <v>1</v>
      </c>
      <c r="AI996" s="53">
        <v>890</v>
      </c>
      <c r="AJ996" s="53">
        <v>833</v>
      </c>
      <c r="AK996" s="51">
        <v>2.9043024078621071</v>
      </c>
      <c r="AL996" s="51">
        <v>2.9</v>
      </c>
      <c r="AM996" s="51">
        <v>2.98</v>
      </c>
      <c r="AN996" s="51">
        <v>2.9931180789166336</v>
      </c>
      <c r="AO996" s="51">
        <v>2.9502770711974557</v>
      </c>
      <c r="AP996" s="51">
        <v>2.9724547702236372</v>
      </c>
      <c r="AQ996" s="51">
        <v>3.0097999999999998</v>
      </c>
      <c r="AR996" s="67">
        <v>0.02</v>
      </c>
      <c r="AS996" s="96"/>
      <c r="AT996" s="54">
        <v>2.6847974829083094</v>
      </c>
      <c r="AU996" s="54">
        <v>2.9570559747720733</v>
      </c>
      <c r="AV996" s="55">
        <v>2.6647974829083094</v>
      </c>
      <c r="AW996" s="55">
        <v>2.9926741918990825</v>
      </c>
      <c r="AX996" s="56">
        <v>0.18479748290831965</v>
      </c>
      <c r="AY996" s="56">
        <v>-9.2944025227916782E-2</v>
      </c>
      <c r="AZ996" s="56">
        <v>9.1853457680402872E-2</v>
      </c>
      <c r="BA996" s="56">
        <v>0.27774150813623644</v>
      </c>
      <c r="BB996" s="61">
        <v>122</v>
      </c>
      <c r="BC996" s="57">
        <v>-101</v>
      </c>
      <c r="BD996" s="57">
        <v>128</v>
      </c>
      <c r="BE996" s="57">
        <v>157</v>
      </c>
      <c r="BF996" s="95">
        <v>0.45125687401756742</v>
      </c>
      <c r="BG996" s="58">
        <v>0.50276491306094517</v>
      </c>
      <c r="BH996" s="58">
        <v>0.43894688630684209</v>
      </c>
      <c r="BI996" s="58">
        <v>0.38901653399739233</v>
      </c>
      <c r="BJ996" s="57">
        <v>127</v>
      </c>
      <c r="BK996" s="57">
        <v>-102</v>
      </c>
      <c r="BL996" s="57">
        <v>126</v>
      </c>
      <c r="BM996" s="57">
        <v>155</v>
      </c>
      <c r="BN996" s="58">
        <v>0.44086850610260647</v>
      </c>
      <c r="BO996" s="58">
        <v>0.50585371046319039</v>
      </c>
      <c r="BP996" s="58">
        <v>0.44252609199137527</v>
      </c>
      <c r="BQ996" s="58">
        <v>0.39225168918710784</v>
      </c>
      <c r="BR996" s="36">
        <v>2.85</v>
      </c>
      <c r="BS996" s="36">
        <v>4.45</v>
      </c>
      <c r="BT996" s="36">
        <v>0.28011000000000003</v>
      </c>
      <c r="BU996" s="36">
        <v>0.25907999999999998</v>
      </c>
      <c r="BV996" s="36">
        <v>0.28928092898615398</v>
      </c>
      <c r="BW996" s="36">
        <v>0.36348000000000003</v>
      </c>
    </row>
    <row r="997" spans="1:75" s="36" customFormat="1" ht="16.75" customHeight="1" x14ac:dyDescent="0.2">
      <c r="A997" s="36" t="s">
        <v>1310</v>
      </c>
      <c r="B997" s="36">
        <v>2025020467</v>
      </c>
      <c r="C997" s="35">
        <v>46000</v>
      </c>
      <c r="D997" s="45" t="s">
        <v>9</v>
      </c>
      <c r="E997" s="36" t="s">
        <v>39</v>
      </c>
      <c r="F997" s="45">
        <v>2</v>
      </c>
      <c r="G997" s="45">
        <v>2</v>
      </c>
      <c r="H997" s="36" t="s">
        <v>11</v>
      </c>
      <c r="I997" s="36" t="s">
        <v>338</v>
      </c>
      <c r="J997" s="46" t="s">
        <v>179</v>
      </c>
      <c r="K997" s="47">
        <v>2.98</v>
      </c>
      <c r="L997" s="48">
        <v>0.15</v>
      </c>
      <c r="M997" s="49">
        <v>0.1</v>
      </c>
      <c r="N997" s="36">
        <v>3.0499999999999901</v>
      </c>
      <c r="O997" s="36">
        <v>2.4999999999999898</v>
      </c>
      <c r="P997" s="70">
        <v>3.0499999999999901</v>
      </c>
      <c r="Q997" s="36">
        <v>2.4999999999999898</v>
      </c>
      <c r="R997" s="50">
        <v>2.8946950814239703</v>
      </c>
      <c r="S997" s="50">
        <v>2.820223884211003</v>
      </c>
      <c r="T997" s="50">
        <v>2.8946950814239703</v>
      </c>
      <c r="U997" s="50">
        <v>2.820223884211003</v>
      </c>
      <c r="V997" s="50">
        <v>1.0275000000000001</v>
      </c>
      <c r="W997" s="50">
        <v>1.0328904656929507</v>
      </c>
      <c r="X997" s="50">
        <v>1</v>
      </c>
      <c r="Y997" s="50">
        <v>0.97459812344366015</v>
      </c>
      <c r="Z997" s="50">
        <v>0.99</v>
      </c>
      <c r="AA997" s="51">
        <v>0.98</v>
      </c>
      <c r="AB997" s="51">
        <v>1.02</v>
      </c>
      <c r="AC997" s="51">
        <v>1</v>
      </c>
      <c r="AD997" s="51">
        <v>1</v>
      </c>
      <c r="AE997" s="51">
        <v>1</v>
      </c>
      <c r="AF997" s="51">
        <v>1</v>
      </c>
      <c r="AG997" s="52">
        <v>1</v>
      </c>
      <c r="AH997" s="52">
        <v>1</v>
      </c>
      <c r="AI997" s="53">
        <v>895</v>
      </c>
      <c r="AJ997" s="53">
        <v>853</v>
      </c>
      <c r="AK997" s="51">
        <v>2.8982533501487988</v>
      </c>
      <c r="AL997" s="51">
        <v>2.8977196098400744</v>
      </c>
      <c r="AM997" s="51">
        <v>2.9380609853163246</v>
      </c>
      <c r="AN997" s="51">
        <v>2.94</v>
      </c>
      <c r="AO997" s="51">
        <v>2.8913030222920519</v>
      </c>
      <c r="AP997" s="51">
        <v>2.8764108157535779</v>
      </c>
      <c r="AQ997" s="51">
        <v>2.9086803754631614</v>
      </c>
      <c r="AR997" s="67">
        <v>-0.02</v>
      </c>
      <c r="AS997" s="96"/>
      <c r="AT997" s="54">
        <v>2.9570559747720733</v>
      </c>
      <c r="AU997" s="54">
        <v>2.6847974829083094</v>
      </c>
      <c r="AV997" s="55">
        <v>2.9926741918990825</v>
      </c>
      <c r="AW997" s="55">
        <v>2.6647974829083094</v>
      </c>
      <c r="AX997" s="56">
        <v>-9.2944025227916782E-2</v>
      </c>
      <c r="AY997" s="56">
        <v>0.18479748290831965</v>
      </c>
      <c r="AZ997" s="56">
        <v>9.1853457680402872E-2</v>
      </c>
      <c r="BA997" s="56">
        <v>-0.27774150813623644</v>
      </c>
      <c r="BB997" s="61">
        <v>-122</v>
      </c>
      <c r="BC997" s="57">
        <v>101</v>
      </c>
      <c r="BD997" s="57">
        <v>-128</v>
      </c>
      <c r="BE997" s="57">
        <v>-157</v>
      </c>
      <c r="BF997" s="95">
        <v>0.54874312598243258</v>
      </c>
      <c r="BG997" s="58">
        <v>0.49723508693905483</v>
      </c>
      <c r="BH997" s="58">
        <v>0.56105311369315791</v>
      </c>
      <c r="BI997" s="58">
        <v>0.61098346600260767</v>
      </c>
      <c r="BJ997" s="57">
        <v>-127</v>
      </c>
      <c r="BK997" s="57">
        <v>102</v>
      </c>
      <c r="BL997" s="57">
        <v>-126</v>
      </c>
      <c r="BM997" s="57">
        <v>-155</v>
      </c>
      <c r="BN997" s="58">
        <v>0.55913149389739347</v>
      </c>
      <c r="BO997" s="58">
        <v>0.49414628953680956</v>
      </c>
      <c r="BP997" s="58">
        <v>0.55747390800862473</v>
      </c>
      <c r="BQ997" s="58">
        <v>0.60774831081289216</v>
      </c>
      <c r="BR997" s="36">
        <v>2.85</v>
      </c>
      <c r="BS997" s="36">
        <v>4.5</v>
      </c>
      <c r="BT997" s="36">
        <v>0.27398</v>
      </c>
      <c r="BU997" s="36">
        <v>0.25296000000000002</v>
      </c>
      <c r="BV997" s="36">
        <v>0.28167069382119397</v>
      </c>
      <c r="BW997" s="36">
        <v>0.35488999999999998</v>
      </c>
    </row>
    <row r="998" spans="1:75" s="36" customFormat="1" ht="16.75" customHeight="1" x14ac:dyDescent="0.2">
      <c r="A998" s="36" t="s">
        <v>1311</v>
      </c>
      <c r="B998" s="36">
        <v>2025020469</v>
      </c>
      <c r="C998" s="35">
        <v>46000</v>
      </c>
      <c r="D998" s="45" t="s">
        <v>6</v>
      </c>
      <c r="E998" s="36" t="s">
        <v>40</v>
      </c>
      <c r="F998" s="45">
        <v>1</v>
      </c>
      <c r="G998" s="45">
        <v>1</v>
      </c>
      <c r="H998" s="36" t="s">
        <v>46</v>
      </c>
      <c r="I998" s="36" t="s">
        <v>526</v>
      </c>
      <c r="J998" s="46" t="s">
        <v>182</v>
      </c>
      <c r="K998" s="47">
        <v>2.98</v>
      </c>
      <c r="L998" s="48">
        <v>0.15</v>
      </c>
      <c r="M998" s="49">
        <v>0.1</v>
      </c>
      <c r="N998" s="36">
        <v>2.5999999999999899</v>
      </c>
      <c r="O998" s="36">
        <v>3.3499999999999899</v>
      </c>
      <c r="P998" s="70">
        <v>2.5999999999999899</v>
      </c>
      <c r="Q998" s="36">
        <v>3.3499999999999899</v>
      </c>
      <c r="R998" s="50">
        <v>2.6224645910399871</v>
      </c>
      <c r="S998" s="50">
        <v>3.5324231807861302</v>
      </c>
      <c r="T998" s="50">
        <v>2.6224645910399871</v>
      </c>
      <c r="U998" s="50">
        <v>3.5324231807861302</v>
      </c>
      <c r="V998" s="50">
        <v>0.95</v>
      </c>
      <c r="W998" s="50">
        <v>0.95302926576458757</v>
      </c>
      <c r="X998" s="50">
        <v>1.0302013422818792</v>
      </c>
      <c r="Y998" s="50">
        <v>0.90428711684325269</v>
      </c>
      <c r="Z998" s="50">
        <v>1.02</v>
      </c>
      <c r="AA998" s="51">
        <v>0.99</v>
      </c>
      <c r="AB998" s="51">
        <v>1</v>
      </c>
      <c r="AC998" s="51">
        <v>1</v>
      </c>
      <c r="AD998" s="51">
        <v>1</v>
      </c>
      <c r="AE998" s="51">
        <v>1</v>
      </c>
      <c r="AF998" s="51">
        <v>1</v>
      </c>
      <c r="AG998" s="52">
        <v>1</v>
      </c>
      <c r="AH998" s="52">
        <v>1</v>
      </c>
      <c r="AI998" s="53">
        <v>910</v>
      </c>
      <c r="AJ998" s="53">
        <v>868</v>
      </c>
      <c r="AK998" s="51">
        <v>2.58</v>
      </c>
      <c r="AL998" s="51">
        <v>2.5863696886559979</v>
      </c>
      <c r="AM998" s="51">
        <v>3.4827757798650993</v>
      </c>
      <c r="AN998" s="51">
        <v>3.4902228900032539</v>
      </c>
      <c r="AO998" s="51">
        <v>3.5429219856089027</v>
      </c>
      <c r="AP998" s="51">
        <v>3.551944434427845</v>
      </c>
      <c r="AQ998" s="51">
        <v>3.5524312954624016</v>
      </c>
      <c r="AR998" s="67">
        <v>0</v>
      </c>
      <c r="AS998" s="96"/>
      <c r="AT998" s="54">
        <v>2.5242710329328859</v>
      </c>
      <c r="AU998" s="54">
        <v>3.2992816327284449</v>
      </c>
      <c r="AV998" s="55">
        <v>2.5242710329328859</v>
      </c>
      <c r="AW998" s="55">
        <v>3.3029165152153497</v>
      </c>
      <c r="AX998" s="56">
        <v>-7.5728967067103969E-2</v>
      </c>
      <c r="AY998" s="56">
        <v>-5.0718367271544995E-2</v>
      </c>
      <c r="AZ998" s="56">
        <v>-0.12644733433864896</v>
      </c>
      <c r="BA998" s="56">
        <v>-2.5010599795558974E-2</v>
      </c>
      <c r="BB998" s="61">
        <v>166</v>
      </c>
      <c r="BC998" s="57">
        <v>-114</v>
      </c>
      <c r="BD998" s="57">
        <v>112</v>
      </c>
      <c r="BE998" s="57">
        <v>139</v>
      </c>
      <c r="BF998" s="95">
        <v>0.37597871383911985</v>
      </c>
      <c r="BG998" s="58">
        <v>0.53333606455807925</v>
      </c>
      <c r="BH998" s="58">
        <v>0.4723262117555147</v>
      </c>
      <c r="BI998" s="58">
        <v>0.4177085971656852</v>
      </c>
      <c r="BJ998" s="57">
        <v>166</v>
      </c>
      <c r="BK998" s="57">
        <v>-115</v>
      </c>
      <c r="BL998" s="57">
        <v>111</v>
      </c>
      <c r="BM998" s="57">
        <v>139</v>
      </c>
      <c r="BN998" s="58">
        <v>0.37553132900355884</v>
      </c>
      <c r="BO998" s="58">
        <v>0.53394854238305445</v>
      </c>
      <c r="BP998" s="58">
        <v>0.47298997055532199</v>
      </c>
      <c r="BQ998" s="58">
        <v>0.41827272061546739</v>
      </c>
      <c r="BR998" s="36">
        <v>2.85</v>
      </c>
      <c r="BS998" s="36">
        <v>4.55</v>
      </c>
      <c r="BT998" s="36">
        <v>0.27250000000000002</v>
      </c>
      <c r="BU998" s="36">
        <v>0.24751999999999999</v>
      </c>
      <c r="BV998" s="36">
        <v>0.275337330500461</v>
      </c>
      <c r="BW998" s="36">
        <v>0.34855000000000003</v>
      </c>
    </row>
    <row r="999" spans="1:75" s="36" customFormat="1" ht="16.75" customHeight="1" x14ac:dyDescent="0.2">
      <c r="A999" s="36" t="s">
        <v>1312</v>
      </c>
      <c r="B999" s="36">
        <v>2025020469</v>
      </c>
      <c r="C999" s="35">
        <v>46000</v>
      </c>
      <c r="D999" s="45" t="s">
        <v>9</v>
      </c>
      <c r="E999" s="36" t="s">
        <v>43</v>
      </c>
      <c r="F999" s="45">
        <v>1</v>
      </c>
      <c r="G999" s="45">
        <v>1</v>
      </c>
      <c r="H999" s="36" t="s">
        <v>47</v>
      </c>
      <c r="I999" s="36" t="s">
        <v>413</v>
      </c>
      <c r="J999" s="46" t="s">
        <v>180</v>
      </c>
      <c r="K999" s="47">
        <v>2.98</v>
      </c>
      <c r="L999" s="48">
        <v>0.15</v>
      </c>
      <c r="M999" s="49">
        <v>0.1</v>
      </c>
      <c r="N999" s="36">
        <v>3.3499999999999899</v>
      </c>
      <c r="O999" s="36">
        <v>2.5999999999999899</v>
      </c>
      <c r="P999" s="70">
        <v>3.3499999999999899</v>
      </c>
      <c r="Q999" s="36">
        <v>2.5999999999999899</v>
      </c>
      <c r="R999" s="50">
        <v>2.6785261695058074</v>
      </c>
      <c r="S999" s="50">
        <v>3.2150910736757559</v>
      </c>
      <c r="T999" s="50">
        <v>2.6785261695058074</v>
      </c>
      <c r="U999" s="50">
        <v>3.2150910736757559</v>
      </c>
      <c r="V999" s="50">
        <v>1.048</v>
      </c>
      <c r="W999" s="50">
        <v>1.0491546019013618</v>
      </c>
      <c r="X999" s="50">
        <v>1.1687167046527178</v>
      </c>
      <c r="Y999" s="50">
        <v>0.865771812080537</v>
      </c>
      <c r="Z999" s="50">
        <v>0.99</v>
      </c>
      <c r="AA999" s="51">
        <v>0.98</v>
      </c>
      <c r="AB999" s="51">
        <v>1.02</v>
      </c>
      <c r="AC999" s="51">
        <v>1</v>
      </c>
      <c r="AD999" s="51">
        <v>1</v>
      </c>
      <c r="AE999" s="51">
        <v>1</v>
      </c>
      <c r="AF999" s="51">
        <v>1</v>
      </c>
      <c r="AG999" s="52">
        <v>1</v>
      </c>
      <c r="AH999" s="52">
        <v>1</v>
      </c>
      <c r="AI999" s="53">
        <v>907</v>
      </c>
      <c r="AJ999" s="53">
        <v>773</v>
      </c>
      <c r="AK999" s="51">
        <v>2.6947756081928929</v>
      </c>
      <c r="AL999" s="51">
        <v>2.6923381923898302</v>
      </c>
      <c r="AM999" s="51">
        <v>3.07</v>
      </c>
      <c r="AN999" s="51">
        <v>3.0917636610513632</v>
      </c>
      <c r="AO999" s="51">
        <v>3.0575407896352038</v>
      </c>
      <c r="AP999" s="51">
        <v>3.0763506956307727</v>
      </c>
      <c r="AQ999" s="51">
        <v>3.0392999999999999</v>
      </c>
      <c r="AR999" s="67">
        <v>0</v>
      </c>
      <c r="AS999" s="96"/>
      <c r="AT999" s="54">
        <v>3.2992816327284449</v>
      </c>
      <c r="AU999" s="54">
        <v>2.5242710329328859</v>
      </c>
      <c r="AV999" s="55">
        <v>3.3029165152153497</v>
      </c>
      <c r="AW999" s="55">
        <v>2.5242710329328859</v>
      </c>
      <c r="AX999" s="56">
        <v>-5.0718367271544995E-2</v>
      </c>
      <c r="AY999" s="56">
        <v>-7.5728967067103969E-2</v>
      </c>
      <c r="AZ999" s="56">
        <v>-0.12644733433864896</v>
      </c>
      <c r="BA999" s="56">
        <v>2.5010599795558974E-2</v>
      </c>
      <c r="BB999" s="61">
        <v>-166</v>
      </c>
      <c r="BC999" s="57">
        <v>114</v>
      </c>
      <c r="BD999" s="57">
        <v>-112</v>
      </c>
      <c r="BE999" s="57">
        <v>-139</v>
      </c>
      <c r="BF999" s="95">
        <v>0.62402128616088015</v>
      </c>
      <c r="BG999" s="58">
        <v>0.46666393544192075</v>
      </c>
      <c r="BH999" s="58">
        <v>0.5276737882444853</v>
      </c>
      <c r="BI999" s="58">
        <v>0.5822914028343148</v>
      </c>
      <c r="BJ999" s="57">
        <v>-166</v>
      </c>
      <c r="BK999" s="57">
        <v>115</v>
      </c>
      <c r="BL999" s="57">
        <v>-111</v>
      </c>
      <c r="BM999" s="57">
        <v>-139</v>
      </c>
      <c r="BN999" s="58">
        <v>0.6244686709964411</v>
      </c>
      <c r="BO999" s="58">
        <v>0.46605145761694555</v>
      </c>
      <c r="BP999" s="58">
        <v>0.52701002944467801</v>
      </c>
      <c r="BQ999" s="58">
        <v>0.58172727938453261</v>
      </c>
      <c r="BR999" s="36">
        <v>2.85</v>
      </c>
      <c r="BS999" s="36">
        <v>4.5999999999999996</v>
      </c>
      <c r="BT999" s="36">
        <v>0.26540000000000002</v>
      </c>
      <c r="BU999" s="36">
        <v>0.24199000000000001</v>
      </c>
      <c r="BV999" s="36">
        <v>0.269425609851141</v>
      </c>
      <c r="BW999" s="36">
        <v>0.34382000000000001</v>
      </c>
    </row>
    <row r="1000" spans="1:75" s="36" customFormat="1" ht="16.75" customHeight="1" x14ac:dyDescent="0.2">
      <c r="A1000" s="36" t="s">
        <v>1313</v>
      </c>
      <c r="B1000" s="36">
        <v>2025020466</v>
      </c>
      <c r="C1000" s="35">
        <v>46000</v>
      </c>
      <c r="D1000" s="45" t="s">
        <v>6</v>
      </c>
      <c r="E1000" s="36" t="s">
        <v>41</v>
      </c>
      <c r="F1000" s="45">
        <v>0</v>
      </c>
      <c r="G1000" s="45">
        <v>1</v>
      </c>
      <c r="H1000" s="36" t="s">
        <v>26</v>
      </c>
      <c r="I1000" s="36" t="s">
        <v>402</v>
      </c>
      <c r="J1000" s="46" t="s">
        <v>188</v>
      </c>
      <c r="K1000" s="47">
        <v>2.98</v>
      </c>
      <c r="L1000" s="48">
        <v>0.15</v>
      </c>
      <c r="M1000" s="49">
        <v>0.1</v>
      </c>
      <c r="N1000" s="36">
        <v>3.0999999999999899</v>
      </c>
      <c r="O1000" s="36">
        <v>3.0999999999999899</v>
      </c>
      <c r="P1000" s="70">
        <v>3.0999999999999899</v>
      </c>
      <c r="Q1000" s="36">
        <v>3.0999999999999899</v>
      </c>
      <c r="R1000" s="50">
        <v>3.0850723658074148</v>
      </c>
      <c r="S1000" s="50">
        <v>2.9275276564370736</v>
      </c>
      <c r="T1000" s="50">
        <v>3.0850723658074148</v>
      </c>
      <c r="U1000" s="50">
        <v>2.9275276564370736</v>
      </c>
      <c r="V1000" s="50">
        <v>0.95</v>
      </c>
      <c r="W1000" s="50">
        <v>0.92554174501717079</v>
      </c>
      <c r="X1000" s="50">
        <v>1.0647016012985271</v>
      </c>
      <c r="Y1000" s="50">
        <v>0.978715296737517</v>
      </c>
      <c r="Z1000" s="50">
        <v>1.04</v>
      </c>
      <c r="AA1000" s="51">
        <v>0.99</v>
      </c>
      <c r="AB1000" s="51">
        <v>1.02</v>
      </c>
      <c r="AC1000" s="51">
        <v>1</v>
      </c>
      <c r="AD1000" s="51">
        <v>1</v>
      </c>
      <c r="AE1000" s="51">
        <v>1</v>
      </c>
      <c r="AF1000" s="51">
        <v>1</v>
      </c>
      <c r="AG1000" s="52">
        <v>1</v>
      </c>
      <c r="AH1000" s="52">
        <v>1</v>
      </c>
      <c r="AI1000" s="53">
        <v>922</v>
      </c>
      <c r="AJ1000" s="53">
        <v>880</v>
      </c>
      <c r="AK1000" s="51">
        <v>3.11</v>
      </c>
      <c r="AL1000" s="51">
        <v>3.1062608548711124</v>
      </c>
      <c r="AM1000" s="51">
        <v>2.9051821559074433</v>
      </c>
      <c r="AN1000" s="51">
        <v>2.908533980986888</v>
      </c>
      <c r="AO1000" s="51">
        <v>3.0542835949945975</v>
      </c>
      <c r="AP1000" s="51">
        <v>3.0528353701495909</v>
      </c>
      <c r="AQ1000" s="51">
        <v>3.0213894421437413</v>
      </c>
      <c r="AR1000" s="67">
        <v>0</v>
      </c>
      <c r="AS1000" s="96"/>
      <c r="AT1000" s="54">
        <v>3.1755540963889883</v>
      </c>
      <c r="AU1000" s="54">
        <v>3.0720217665316025</v>
      </c>
      <c r="AV1000" s="55">
        <v>3.1755540963889883</v>
      </c>
      <c r="AW1000" s="55">
        <v>3.1378647975470497</v>
      </c>
      <c r="AX1000" s="56">
        <v>7.555409638899846E-2</v>
      </c>
      <c r="AY1000" s="56">
        <v>-2.7978233468387348E-2</v>
      </c>
      <c r="AZ1000" s="56">
        <v>4.7575862920611112E-2</v>
      </c>
      <c r="BA1000" s="56">
        <v>0.10353232985738581</v>
      </c>
      <c r="BB1000" s="61">
        <v>-108</v>
      </c>
      <c r="BC1000" s="57">
        <v>-150</v>
      </c>
      <c r="BD1000" s="57">
        <v>-122</v>
      </c>
      <c r="BE1000" s="57">
        <v>105</v>
      </c>
      <c r="BF1000" s="95">
        <v>0.51948216177702256</v>
      </c>
      <c r="BG1000" s="58">
        <v>0.59999503812954436</v>
      </c>
      <c r="BH1000" s="58">
        <v>0.54965420279630051</v>
      </c>
      <c r="BI1000" s="58">
        <v>0.48821489038954546</v>
      </c>
      <c r="BJ1000" s="57">
        <v>-104</v>
      </c>
      <c r="BK1000" s="57">
        <v>-157</v>
      </c>
      <c r="BL1000" s="57">
        <v>-129</v>
      </c>
      <c r="BM1000" s="57">
        <v>-100</v>
      </c>
      <c r="BN1000" s="58">
        <v>0.51043560954386558</v>
      </c>
      <c r="BO1000" s="58">
        <v>0.61150453882228784</v>
      </c>
      <c r="BP1000" s="58">
        <v>0.56291395992577797</v>
      </c>
      <c r="BQ1000" s="58">
        <v>0.50034120997244935</v>
      </c>
      <c r="BR1000" s="36">
        <v>2.85</v>
      </c>
      <c r="BS1000" s="36">
        <v>4.6500000000000004</v>
      </c>
      <c r="BT1000" s="36">
        <v>0.26062999999999997</v>
      </c>
      <c r="BU1000" s="36">
        <v>0.23713999999999999</v>
      </c>
      <c r="BV1000" s="36">
        <v>0.26369105202877702</v>
      </c>
      <c r="BW1000" s="36">
        <v>0.33783000000000002</v>
      </c>
    </row>
    <row r="1001" spans="1:75" s="36" customFormat="1" ht="16.75" customHeight="1" x14ac:dyDescent="0.2">
      <c r="A1001" s="36" t="s">
        <v>1314</v>
      </c>
      <c r="B1001" s="36">
        <v>2025020466</v>
      </c>
      <c r="C1001" s="35">
        <v>46000</v>
      </c>
      <c r="D1001" s="45" t="s">
        <v>9</v>
      </c>
      <c r="E1001" s="36" t="s">
        <v>19</v>
      </c>
      <c r="F1001" s="45">
        <v>1</v>
      </c>
      <c r="G1001" s="45">
        <v>0</v>
      </c>
      <c r="H1001" s="36" t="s">
        <v>27</v>
      </c>
      <c r="I1001" s="36" t="s">
        <v>468</v>
      </c>
      <c r="J1001" s="46" t="s">
        <v>171</v>
      </c>
      <c r="K1001" s="47">
        <v>2.98</v>
      </c>
      <c r="L1001" s="48">
        <v>0.15</v>
      </c>
      <c r="M1001" s="49">
        <v>0.1</v>
      </c>
      <c r="N1001" s="36">
        <v>3.0999999999999899</v>
      </c>
      <c r="O1001" s="36">
        <v>3.0999999999999899</v>
      </c>
      <c r="P1001" s="70">
        <v>3.0999999999999899</v>
      </c>
      <c r="Q1001" s="36">
        <v>3.0999999999999899</v>
      </c>
      <c r="R1001" s="50">
        <v>2.7949358304982281</v>
      </c>
      <c r="S1001" s="50">
        <v>3.2745465456032874</v>
      </c>
      <c r="T1001" s="50">
        <v>2.7949358304982281</v>
      </c>
      <c r="U1001" s="50">
        <v>3.2745465456032874</v>
      </c>
      <c r="V1001" s="50">
        <v>1.05</v>
      </c>
      <c r="W1001" s="50">
        <v>1.0725047827848808</v>
      </c>
      <c r="X1001" s="50">
        <v>0.97489334090853808</v>
      </c>
      <c r="Y1001" s="50">
        <v>1.0436241610738255</v>
      </c>
      <c r="Z1001" s="50">
        <v>0.99</v>
      </c>
      <c r="AA1001" s="51">
        <v>0.97</v>
      </c>
      <c r="AB1001" s="51">
        <v>1.03</v>
      </c>
      <c r="AC1001" s="51">
        <v>1</v>
      </c>
      <c r="AD1001" s="51">
        <v>1</v>
      </c>
      <c r="AE1001" s="51">
        <v>1</v>
      </c>
      <c r="AF1001" s="51">
        <v>1</v>
      </c>
      <c r="AG1001" s="52">
        <v>1</v>
      </c>
      <c r="AH1001" s="52">
        <v>1</v>
      </c>
      <c r="AI1001" s="53">
        <v>917</v>
      </c>
      <c r="AJ1001" s="53">
        <v>875</v>
      </c>
      <c r="AK1001" s="51">
        <v>2.9165715842778006</v>
      </c>
      <c r="AL1001" s="51">
        <v>2.8983262212108647</v>
      </c>
      <c r="AM1001" s="51">
        <v>3.172810771869611</v>
      </c>
      <c r="AN1001" s="51">
        <v>3.1880711379296622</v>
      </c>
      <c r="AO1001" s="51">
        <v>3.1275961813835003</v>
      </c>
      <c r="AP1001" s="51">
        <v>3.1447269161980635</v>
      </c>
      <c r="AQ1001" s="51">
        <v>3.1410826641509151</v>
      </c>
      <c r="AR1001" s="67">
        <v>0</v>
      </c>
      <c r="AS1001" s="96"/>
      <c r="AT1001" s="54">
        <v>3.0720217665316025</v>
      </c>
      <c r="AU1001" s="54">
        <v>3.1755540963889883</v>
      </c>
      <c r="AV1001" s="55">
        <v>3.1378647975470497</v>
      </c>
      <c r="AW1001" s="55">
        <v>3.1755540963889883</v>
      </c>
      <c r="AX1001" s="56">
        <v>-2.7978233468387348E-2</v>
      </c>
      <c r="AY1001" s="56">
        <v>7.555409638899846E-2</v>
      </c>
      <c r="AZ1001" s="56">
        <v>4.7575862920611112E-2</v>
      </c>
      <c r="BA1001" s="56">
        <v>-0.10353232985738581</v>
      </c>
      <c r="BB1001" s="61">
        <v>108</v>
      </c>
      <c r="BC1001" s="57">
        <v>150</v>
      </c>
      <c r="BD1001" s="57">
        <v>122</v>
      </c>
      <c r="BE1001" s="57">
        <v>-105</v>
      </c>
      <c r="BF1001" s="95">
        <v>0.48051783822297744</v>
      </c>
      <c r="BG1001" s="58">
        <v>0.40000496187045564</v>
      </c>
      <c r="BH1001" s="58">
        <v>0.45034579720369949</v>
      </c>
      <c r="BI1001" s="58">
        <v>0.51178510961045454</v>
      </c>
      <c r="BJ1001" s="57">
        <v>104</v>
      </c>
      <c r="BK1001" s="57">
        <v>157</v>
      </c>
      <c r="BL1001" s="57">
        <v>129</v>
      </c>
      <c r="BM1001" s="57">
        <v>100</v>
      </c>
      <c r="BN1001" s="58">
        <v>0.48956439045613442</v>
      </c>
      <c r="BO1001" s="58">
        <v>0.38849546117771216</v>
      </c>
      <c r="BP1001" s="58">
        <v>0.43708604007422197</v>
      </c>
      <c r="BQ1001" s="58">
        <v>0.4996587900275507</v>
      </c>
      <c r="BR1001" s="36">
        <v>2.85</v>
      </c>
      <c r="BS1001" s="36">
        <v>4.7</v>
      </c>
      <c r="BT1001" s="36">
        <v>0.25567000000000001</v>
      </c>
      <c r="BU1001" s="36">
        <v>0.23039999999999999</v>
      </c>
      <c r="BV1001" s="36">
        <v>0.255633591851679</v>
      </c>
      <c r="BW1001" s="36">
        <v>0.32911000000000001</v>
      </c>
    </row>
    <row r="1002" spans="1:75" s="36" customFormat="1" ht="16.75" customHeight="1" x14ac:dyDescent="0.2">
      <c r="A1002" s="36" t="s">
        <v>1315</v>
      </c>
      <c r="B1002" s="36">
        <v>2025020468</v>
      </c>
      <c r="C1002" s="35">
        <v>46000</v>
      </c>
      <c r="D1002" s="45" t="s">
        <v>6</v>
      </c>
      <c r="E1002" s="36" t="s">
        <v>25</v>
      </c>
      <c r="F1002" s="45">
        <v>1</v>
      </c>
      <c r="G1002" s="45">
        <v>1</v>
      </c>
      <c r="H1002" s="36" t="s">
        <v>46</v>
      </c>
      <c r="I1002" s="36" t="s">
        <v>1199</v>
      </c>
      <c r="J1002" s="46" t="s">
        <v>1164</v>
      </c>
      <c r="K1002" s="47">
        <v>2.98</v>
      </c>
      <c r="L1002" s="48">
        <v>0.15</v>
      </c>
      <c r="M1002" s="49">
        <v>0.1</v>
      </c>
      <c r="N1002" s="36">
        <v>2.94999999999999</v>
      </c>
      <c r="O1002" s="36">
        <v>2.5999999999999899</v>
      </c>
      <c r="P1002" s="70">
        <v>2.94999999999999</v>
      </c>
      <c r="Q1002" s="36">
        <v>2.5999999999999899</v>
      </c>
      <c r="R1002" s="50">
        <v>2.914641114032356</v>
      </c>
      <c r="S1002" s="50">
        <v>2.5045308054683892</v>
      </c>
      <c r="T1002" s="50">
        <v>2.914641114032356</v>
      </c>
      <c r="U1002" s="50">
        <v>2.5045308054683892</v>
      </c>
      <c r="V1002" s="50">
        <v>0.95</v>
      </c>
      <c r="W1002" s="50">
        <v>0.95302926576458757</v>
      </c>
      <c r="X1002" s="50">
        <v>1.0570469798657718</v>
      </c>
      <c r="Y1002" s="50">
        <v>0.97084090232689557</v>
      </c>
      <c r="Z1002" s="50">
        <v>1.04</v>
      </c>
      <c r="AA1002" s="51">
        <v>0.99</v>
      </c>
      <c r="AB1002" s="51">
        <v>1.01</v>
      </c>
      <c r="AC1002" s="51">
        <v>1</v>
      </c>
      <c r="AD1002" s="51">
        <v>1</v>
      </c>
      <c r="AE1002" s="51">
        <v>1</v>
      </c>
      <c r="AF1002" s="51">
        <v>1</v>
      </c>
      <c r="AG1002" s="52">
        <v>1</v>
      </c>
      <c r="AH1002" s="52">
        <v>1</v>
      </c>
      <c r="AI1002" s="53">
        <v>918</v>
      </c>
      <c r="AJ1002" s="53">
        <v>876</v>
      </c>
      <c r="AK1002" s="51">
        <v>3.2000985710757162</v>
      </c>
      <c r="AL1002" s="51">
        <v>3.1572799525192119</v>
      </c>
      <c r="AM1002" s="51">
        <v>2.6892231051076814</v>
      </c>
      <c r="AN1002" s="51">
        <v>2.6615192601617874</v>
      </c>
      <c r="AO1002" s="51">
        <v>2.8766730318368374</v>
      </c>
      <c r="AP1002" s="51">
        <v>2.8358788827143808</v>
      </c>
      <c r="AQ1002" s="51">
        <v>2.7967920293119888</v>
      </c>
      <c r="AR1002" s="67">
        <v>0</v>
      </c>
      <c r="AS1002" s="96"/>
      <c r="AT1002" s="54">
        <v>3.1963391022544965</v>
      </c>
      <c r="AU1002" s="54">
        <v>2.8165467914863838</v>
      </c>
      <c r="AV1002" s="55">
        <v>3.1963391022544965</v>
      </c>
      <c r="AW1002" s="55">
        <v>2.8196498356473798</v>
      </c>
      <c r="AX1002" s="56">
        <v>0.2463391022545065</v>
      </c>
      <c r="AY1002" s="56">
        <v>0.21654679148639389</v>
      </c>
      <c r="AZ1002" s="56">
        <v>0.46288589374090039</v>
      </c>
      <c r="BA1002" s="56">
        <v>2.9792310768112618E-2</v>
      </c>
      <c r="BB1002" s="61">
        <v>-128</v>
      </c>
      <c r="BC1002" s="57">
        <v>-129</v>
      </c>
      <c r="BD1002" s="57">
        <v>-102</v>
      </c>
      <c r="BE1002" s="57">
        <v>123</v>
      </c>
      <c r="BF1002" s="95">
        <v>0.56167937348645047</v>
      </c>
      <c r="BG1002" s="58">
        <v>0.56240047055068532</v>
      </c>
      <c r="BH1002" s="58">
        <v>0.50582482911365989</v>
      </c>
      <c r="BI1002" s="58">
        <v>0.44791681152763319</v>
      </c>
      <c r="BJ1002" s="57">
        <v>-128</v>
      </c>
      <c r="BK1002" s="57">
        <v>-129</v>
      </c>
      <c r="BL1002" s="57">
        <v>-103</v>
      </c>
      <c r="BM1002" s="57">
        <v>123</v>
      </c>
      <c r="BN1002" s="58">
        <v>0.56121158749479416</v>
      </c>
      <c r="BO1002" s="58">
        <v>0.56298359056816683</v>
      </c>
      <c r="BP1002" s="58">
        <v>0.50649388761289227</v>
      </c>
      <c r="BQ1002" s="58">
        <v>0.44851900300558301</v>
      </c>
      <c r="BR1002" s="36">
        <v>2.85</v>
      </c>
      <c r="BS1002" s="36">
        <v>4.75</v>
      </c>
      <c r="BT1002" s="36">
        <v>0.24883</v>
      </c>
      <c r="BU1002" s="36">
        <v>0.22703000000000001</v>
      </c>
      <c r="BV1002" s="36">
        <v>0.25185817931707699</v>
      </c>
      <c r="BW1002" s="36">
        <v>0.32561000000000001</v>
      </c>
    </row>
    <row r="1003" spans="1:75" s="36" customFormat="1" ht="16.75" customHeight="1" x14ac:dyDescent="0.2">
      <c r="A1003" s="36" t="s">
        <v>1316</v>
      </c>
      <c r="B1003" s="36">
        <v>2025020468</v>
      </c>
      <c r="C1003" s="35">
        <v>46000</v>
      </c>
      <c r="D1003" s="45" t="s">
        <v>9</v>
      </c>
      <c r="E1003" s="36" t="s">
        <v>37</v>
      </c>
      <c r="F1003" s="45">
        <v>1</v>
      </c>
      <c r="G1003" s="45">
        <v>1</v>
      </c>
      <c r="H1003" s="36" t="s">
        <v>47</v>
      </c>
      <c r="I1003" s="36" t="s">
        <v>352</v>
      </c>
      <c r="J1003" s="46" t="s">
        <v>175</v>
      </c>
      <c r="K1003" s="47">
        <v>2.98</v>
      </c>
      <c r="L1003" s="48">
        <v>0.15</v>
      </c>
      <c r="M1003" s="49">
        <v>0.1</v>
      </c>
      <c r="N1003" s="36">
        <v>2.5999999999999899</v>
      </c>
      <c r="O1003" s="36">
        <v>2.94999999999999</v>
      </c>
      <c r="P1003" s="70">
        <v>2.5999999999999899</v>
      </c>
      <c r="Q1003" s="36">
        <v>2.94999999999999</v>
      </c>
      <c r="R1003" s="50">
        <v>2.6143791728350148</v>
      </c>
      <c r="S1003" s="50">
        <v>2.9559512126919407</v>
      </c>
      <c r="T1003" s="50">
        <v>2.6143791728350148</v>
      </c>
      <c r="U1003" s="50">
        <v>2.9559512126919407</v>
      </c>
      <c r="V1003" s="50">
        <v>1.048</v>
      </c>
      <c r="W1003" s="50">
        <v>1.0491546019013618</v>
      </c>
      <c r="X1003" s="50">
        <v>0.90242386077438974</v>
      </c>
      <c r="Y1003" s="50">
        <v>1.0738585808978913</v>
      </c>
      <c r="Z1003" s="50">
        <v>0.98499999999999999</v>
      </c>
      <c r="AA1003" s="51">
        <v>0.98</v>
      </c>
      <c r="AB1003" s="51">
        <v>1.02</v>
      </c>
      <c r="AC1003" s="51">
        <v>1</v>
      </c>
      <c r="AD1003" s="51">
        <v>1</v>
      </c>
      <c r="AE1003" s="51">
        <v>1</v>
      </c>
      <c r="AF1003" s="51">
        <v>1</v>
      </c>
      <c r="AG1003" s="52">
        <v>1</v>
      </c>
      <c r="AH1003" s="52">
        <v>1</v>
      </c>
      <c r="AI1003" s="53">
        <v>908</v>
      </c>
      <c r="AJ1003" s="53">
        <v>850</v>
      </c>
      <c r="AK1003" s="51">
        <v>2.8931058889341488</v>
      </c>
      <c r="AL1003" s="51">
        <v>2.8512968815192785</v>
      </c>
      <c r="AM1003" s="51">
        <v>3.15</v>
      </c>
      <c r="AN1003" s="51">
        <v>3.1208926819037908</v>
      </c>
      <c r="AO1003" s="51">
        <v>3.0732969748300132</v>
      </c>
      <c r="AP1003" s="51">
        <v>3.0490442202807455</v>
      </c>
      <c r="AQ1003" s="51">
        <v>3.1027499999999999</v>
      </c>
      <c r="AR1003" s="67">
        <v>0</v>
      </c>
      <c r="AS1003" s="96"/>
      <c r="AT1003" s="54">
        <v>2.8165467914863838</v>
      </c>
      <c r="AU1003" s="54">
        <v>3.1963391022544965</v>
      </c>
      <c r="AV1003" s="55">
        <v>2.8196498356473798</v>
      </c>
      <c r="AW1003" s="55">
        <v>3.1963391022544965</v>
      </c>
      <c r="AX1003" s="56">
        <v>0.21654679148639389</v>
      </c>
      <c r="AY1003" s="56">
        <v>0.2463391022545065</v>
      </c>
      <c r="AZ1003" s="56">
        <v>0.46288589374090039</v>
      </c>
      <c r="BA1003" s="56">
        <v>-2.9792310768112618E-2</v>
      </c>
      <c r="BB1003" s="61">
        <v>128</v>
      </c>
      <c r="BC1003" s="57">
        <v>129</v>
      </c>
      <c r="BD1003" s="57">
        <v>102</v>
      </c>
      <c r="BE1003" s="57">
        <v>-123</v>
      </c>
      <c r="BF1003" s="95">
        <v>0.43832062651354953</v>
      </c>
      <c r="BG1003" s="58">
        <v>0.43759952944931463</v>
      </c>
      <c r="BH1003" s="58">
        <v>0.49417517088634011</v>
      </c>
      <c r="BI1003" s="58">
        <v>0.55208318847236681</v>
      </c>
      <c r="BJ1003" s="57">
        <v>128</v>
      </c>
      <c r="BK1003" s="57">
        <v>129</v>
      </c>
      <c r="BL1003" s="57">
        <v>103</v>
      </c>
      <c r="BM1003" s="57">
        <v>-123</v>
      </c>
      <c r="BN1003" s="58">
        <v>0.43878841250520584</v>
      </c>
      <c r="BO1003" s="58">
        <v>0.43701640943183317</v>
      </c>
      <c r="BP1003" s="58">
        <v>0.49350611238710773</v>
      </c>
      <c r="BQ1003" s="58">
        <v>0.55148099699441699</v>
      </c>
      <c r="BR1003" s="36">
        <v>2.85</v>
      </c>
      <c r="BS1003" s="36">
        <v>4.8</v>
      </c>
      <c r="BT1003" s="36">
        <v>0.24496000000000001</v>
      </c>
      <c r="BU1003" s="36">
        <v>0.21940999999999999</v>
      </c>
      <c r="BV1003" s="36">
        <v>0.24313781983798899</v>
      </c>
      <c r="BW1003" s="36">
        <v>0.317</v>
      </c>
    </row>
    <row r="1004" spans="1:75" s="36" customFormat="1" ht="16.75" customHeight="1" x14ac:dyDescent="0.2">
      <c r="A1004" s="36" t="s">
        <v>1317</v>
      </c>
      <c r="B1004" s="36">
        <v>2025020471</v>
      </c>
      <c r="C1004" s="35">
        <v>46000</v>
      </c>
      <c r="D1004" s="45" t="s">
        <v>6</v>
      </c>
      <c r="E1004" s="36" t="s">
        <v>32</v>
      </c>
      <c r="F1004" s="45">
        <v>1</v>
      </c>
      <c r="G1004" s="45">
        <v>1</v>
      </c>
      <c r="H1004" s="36" t="s">
        <v>46</v>
      </c>
      <c r="I1004" s="36" t="s">
        <v>417</v>
      </c>
      <c r="J1004" s="46" t="s">
        <v>227</v>
      </c>
      <c r="K1004" s="47">
        <v>2.98</v>
      </c>
      <c r="L1004" s="48">
        <v>0.15</v>
      </c>
      <c r="M1004" s="49">
        <v>0.1</v>
      </c>
      <c r="N1004" s="36">
        <v>2.69999999999999</v>
      </c>
      <c r="O1004" s="36">
        <v>3.7499999999999898</v>
      </c>
      <c r="P1004" s="70">
        <v>2.69999999999999</v>
      </c>
      <c r="Q1004" s="36">
        <v>3.7499999999999898</v>
      </c>
      <c r="R1004" s="50">
        <v>3.0663721337657792</v>
      </c>
      <c r="S1004" s="50">
        <v>3.2345765440405021</v>
      </c>
      <c r="T1004" s="50">
        <v>3.0663721337657792</v>
      </c>
      <c r="U1004" s="50">
        <v>3.2345765440405021</v>
      </c>
      <c r="V1004" s="50">
        <v>0.95</v>
      </c>
      <c r="W1004" s="50">
        <v>0.95302926576458757</v>
      </c>
      <c r="X1004" s="50">
        <v>0.91945701491138232</v>
      </c>
      <c r="Y1004" s="50">
        <v>1.116192629245675</v>
      </c>
      <c r="Z1004" s="50">
        <v>0.99</v>
      </c>
      <c r="AA1004" s="51">
        <v>0.995</v>
      </c>
      <c r="AB1004" s="51">
        <v>1.0049999999999999</v>
      </c>
      <c r="AC1004" s="51">
        <v>1</v>
      </c>
      <c r="AD1004" s="51">
        <v>1</v>
      </c>
      <c r="AE1004" s="51">
        <v>1</v>
      </c>
      <c r="AF1004" s="51">
        <v>1</v>
      </c>
      <c r="AG1004" s="52">
        <v>1</v>
      </c>
      <c r="AH1004" s="52">
        <v>1</v>
      </c>
      <c r="AI1004" s="53">
        <v>914</v>
      </c>
      <c r="AJ1004" s="53">
        <v>872</v>
      </c>
      <c r="AK1004" s="51">
        <v>3.0181210443884354</v>
      </c>
      <c r="AL1004" s="51">
        <v>3.025358707795037</v>
      </c>
      <c r="AM1004" s="51">
        <v>3.2968217717764898</v>
      </c>
      <c r="AN1004" s="51">
        <v>3.2874849876160912</v>
      </c>
      <c r="AO1004" s="51">
        <v>3.2353182304773354</v>
      </c>
      <c r="AP1004" s="51">
        <v>3.2303551126957495</v>
      </c>
      <c r="AQ1004" s="51">
        <v>3.2638535540587248</v>
      </c>
      <c r="AR1004" s="67">
        <v>0</v>
      </c>
      <c r="AS1004" s="96"/>
      <c r="AT1004" s="54">
        <v>2.6358215658554704</v>
      </c>
      <c r="AU1004" s="54">
        <v>3.8370473532436584</v>
      </c>
      <c r="AV1004" s="55">
        <v>2.6358215658554704</v>
      </c>
      <c r="AW1004" s="55">
        <v>3.8412747026421989</v>
      </c>
      <c r="AX1004" s="56">
        <v>-6.4178434144519514E-2</v>
      </c>
      <c r="AY1004" s="56">
        <v>8.7047353243668635E-2</v>
      </c>
      <c r="AZ1004" s="56">
        <v>2.2868919099149121E-2</v>
      </c>
      <c r="BA1004" s="56">
        <v>-0.15122578738818815</v>
      </c>
      <c r="BB1004" s="61">
        <v>210</v>
      </c>
      <c r="BC1004" s="57">
        <v>-171</v>
      </c>
      <c r="BD1004" s="57">
        <v>-140</v>
      </c>
      <c r="BE1004" s="57">
        <v>-107</v>
      </c>
      <c r="BF1004" s="95">
        <v>0.32208379712248031</v>
      </c>
      <c r="BG1004" s="58">
        <v>0.63068951833707132</v>
      </c>
      <c r="BH1004" s="58">
        <v>0.58306294654749802</v>
      </c>
      <c r="BI1004" s="58">
        <v>0.51647123817995322</v>
      </c>
      <c r="BJ1004" s="57">
        <v>211</v>
      </c>
      <c r="BK1004" s="57">
        <v>-171</v>
      </c>
      <c r="BL1004" s="57">
        <v>-140</v>
      </c>
      <c r="BM1004" s="57">
        <v>-107</v>
      </c>
      <c r="BN1004" s="58">
        <v>0.32134583117879512</v>
      </c>
      <c r="BO1004" s="58">
        <v>0.63112382243154452</v>
      </c>
      <c r="BP1004" s="58">
        <v>0.58359772731160187</v>
      </c>
      <c r="BQ1004" s="58">
        <v>0.51699914968229388</v>
      </c>
      <c r="BR1004" s="36">
        <v>2.85</v>
      </c>
      <c r="BS1004" s="36">
        <v>4.8499999999999996</v>
      </c>
      <c r="BT1004" s="36">
        <v>0.23901</v>
      </c>
      <c r="BU1004" s="36">
        <v>0.21618999999999999</v>
      </c>
      <c r="BV1004" s="36">
        <v>0.23936535352864299</v>
      </c>
      <c r="BW1004" s="36">
        <v>0.31301000000000001</v>
      </c>
    </row>
    <row r="1005" spans="1:75" s="36" customFormat="1" ht="16.75" customHeight="1" x14ac:dyDescent="0.2">
      <c r="A1005" s="36" t="s">
        <v>1318</v>
      </c>
      <c r="B1005" s="36">
        <v>2025020471</v>
      </c>
      <c r="C1005" s="35">
        <v>46000</v>
      </c>
      <c r="D1005" s="45" t="s">
        <v>9</v>
      </c>
      <c r="E1005" s="36" t="s">
        <v>42</v>
      </c>
      <c r="F1005" s="45">
        <v>1</v>
      </c>
      <c r="G1005" s="45">
        <v>1</v>
      </c>
      <c r="H1005" s="36" t="s">
        <v>47</v>
      </c>
      <c r="I1005" s="36" t="s">
        <v>444</v>
      </c>
      <c r="J1005" s="46" t="s">
        <v>396</v>
      </c>
      <c r="K1005" s="47">
        <v>2.98</v>
      </c>
      <c r="L1005" s="48">
        <v>0.15</v>
      </c>
      <c r="M1005" s="49">
        <v>0.1</v>
      </c>
      <c r="N1005" s="36">
        <v>3.7499999999999898</v>
      </c>
      <c r="O1005" s="36">
        <v>2.69999999999999</v>
      </c>
      <c r="P1005" s="70">
        <v>3.7499999999999898</v>
      </c>
      <c r="Q1005" s="36">
        <v>2.69999999999999</v>
      </c>
      <c r="R1005" s="50">
        <v>3.2472170301282</v>
      </c>
      <c r="S1005" s="50">
        <v>2.8397418520784319</v>
      </c>
      <c r="T1005" s="50">
        <v>3.2472170301282</v>
      </c>
      <c r="U1005" s="50">
        <v>2.8397418520784319</v>
      </c>
      <c r="V1005" s="50">
        <v>1.048</v>
      </c>
      <c r="W1005" s="50">
        <v>1.0491546019013618</v>
      </c>
      <c r="X1005" s="50">
        <v>1.1063160307974798</v>
      </c>
      <c r="Y1005" s="50">
        <v>1.0127922967746428</v>
      </c>
      <c r="Z1005" s="50">
        <v>0.99</v>
      </c>
      <c r="AA1005" s="51">
        <v>1</v>
      </c>
      <c r="AB1005" s="51">
        <v>1.0149999999999999</v>
      </c>
      <c r="AC1005" s="51">
        <v>1</v>
      </c>
      <c r="AD1005" s="51">
        <v>1</v>
      </c>
      <c r="AE1005" s="51">
        <v>1</v>
      </c>
      <c r="AF1005" s="51">
        <v>1</v>
      </c>
      <c r="AG1005" s="52">
        <v>1</v>
      </c>
      <c r="AH1005" s="52">
        <v>1</v>
      </c>
      <c r="AI1005" s="53">
        <v>911</v>
      </c>
      <c r="AJ1005" s="53">
        <v>847</v>
      </c>
      <c r="AK1005" s="51">
        <v>3.3262540351521115</v>
      </c>
      <c r="AL1005" s="51">
        <v>3.3143984843985246</v>
      </c>
      <c r="AM1005" s="51">
        <v>2.7399819044359193</v>
      </c>
      <c r="AN1005" s="51">
        <v>2.7549458965822962</v>
      </c>
      <c r="AO1005" s="51">
        <v>2.7574653199833263</v>
      </c>
      <c r="AP1005" s="51">
        <v>2.7655471870194743</v>
      </c>
      <c r="AQ1005" s="51">
        <v>2.7125820853915599</v>
      </c>
      <c r="AR1005" s="67">
        <v>0</v>
      </c>
      <c r="AS1005" s="96"/>
      <c r="AT1005" s="54">
        <v>3.8370473532436584</v>
      </c>
      <c r="AU1005" s="54">
        <v>2.6358215658554704</v>
      </c>
      <c r="AV1005" s="55">
        <v>3.8412747026421989</v>
      </c>
      <c r="AW1005" s="55">
        <v>2.6358215658554704</v>
      </c>
      <c r="AX1005" s="56">
        <v>8.7047353243668635E-2</v>
      </c>
      <c r="AY1005" s="56">
        <v>-6.4178434144519514E-2</v>
      </c>
      <c r="AZ1005" s="56">
        <v>2.2868919099149121E-2</v>
      </c>
      <c r="BA1005" s="56">
        <v>0.15122578738818815</v>
      </c>
      <c r="BB1005" s="61">
        <v>-210</v>
      </c>
      <c r="BC1005" s="57">
        <v>171</v>
      </c>
      <c r="BD1005" s="57">
        <v>140</v>
      </c>
      <c r="BE1005" s="57">
        <v>107</v>
      </c>
      <c r="BF1005" s="95">
        <v>0.67791620287751964</v>
      </c>
      <c r="BG1005" s="58">
        <v>0.36931048166292874</v>
      </c>
      <c r="BH1005" s="58">
        <v>0.41693705345250198</v>
      </c>
      <c r="BI1005" s="58">
        <v>0.48352876182004678</v>
      </c>
      <c r="BJ1005" s="57">
        <v>-211</v>
      </c>
      <c r="BK1005" s="57">
        <v>171</v>
      </c>
      <c r="BL1005" s="57">
        <v>140</v>
      </c>
      <c r="BM1005" s="57">
        <v>107</v>
      </c>
      <c r="BN1005" s="58">
        <v>0.67865416882120488</v>
      </c>
      <c r="BO1005" s="58">
        <v>0.36887617756845548</v>
      </c>
      <c r="BP1005" s="58">
        <v>0.41640227268839813</v>
      </c>
      <c r="BQ1005" s="58">
        <v>0.48300085031770612</v>
      </c>
      <c r="BR1005" s="36">
        <v>2.85</v>
      </c>
      <c r="BS1005" s="36">
        <v>4.9000000000000004</v>
      </c>
      <c r="BT1005" s="36">
        <v>0.23502999999999999</v>
      </c>
      <c r="BU1005" s="36">
        <v>0.21134</v>
      </c>
      <c r="BV1005" s="36">
        <v>0.23358422582534699</v>
      </c>
      <c r="BW1005" s="36">
        <v>0.30657000000000001</v>
      </c>
    </row>
    <row r="1006" spans="1:75" s="36" customFormat="1" ht="16.75" customHeight="1" x14ac:dyDescent="0.2">
      <c r="A1006" s="36" t="s">
        <v>1319</v>
      </c>
      <c r="B1006" s="36">
        <v>2025020472</v>
      </c>
      <c r="C1006" s="35">
        <v>46000</v>
      </c>
      <c r="D1006" s="45" t="s">
        <v>6</v>
      </c>
      <c r="E1006" s="36" t="s">
        <v>7</v>
      </c>
      <c r="F1006" s="45">
        <v>2</v>
      </c>
      <c r="G1006" s="45">
        <v>1</v>
      </c>
      <c r="H1006" s="36" t="s">
        <v>44</v>
      </c>
      <c r="I1006" s="36" t="s">
        <v>324</v>
      </c>
      <c r="J1006" s="46" t="s">
        <v>148</v>
      </c>
      <c r="K1006" s="47">
        <v>2.98</v>
      </c>
      <c r="L1006" s="48">
        <v>0.15</v>
      </c>
      <c r="M1006" s="49">
        <v>0.1</v>
      </c>
      <c r="N1006" s="36">
        <v>2.69999999999999</v>
      </c>
      <c r="O1006" s="36">
        <v>2.8999999999999901</v>
      </c>
      <c r="P1006" s="70">
        <v>2.69999999999999</v>
      </c>
      <c r="Q1006" s="36">
        <v>2.8999999999999901</v>
      </c>
      <c r="R1006" s="50">
        <v>2.7600720120449971</v>
      </c>
      <c r="S1006" s="50">
        <v>3.2678794034755403</v>
      </c>
      <c r="T1006" s="50">
        <v>2.7600720120449971</v>
      </c>
      <c r="U1006" s="50">
        <v>3.2678794034755403</v>
      </c>
      <c r="V1006" s="50">
        <v>0.96</v>
      </c>
      <c r="W1006" s="50">
        <v>0.96305398776725637</v>
      </c>
      <c r="X1006" s="50">
        <v>1.0157637666617902</v>
      </c>
      <c r="Y1006" s="50">
        <v>0.91308463925993233</v>
      </c>
      <c r="Z1006" s="50">
        <v>0.97</v>
      </c>
      <c r="AA1006" s="51">
        <v>0.99</v>
      </c>
      <c r="AB1006" s="51">
        <v>1.02</v>
      </c>
      <c r="AC1006" s="51">
        <v>1</v>
      </c>
      <c r="AD1006" s="51">
        <v>1</v>
      </c>
      <c r="AE1006" s="51">
        <v>1</v>
      </c>
      <c r="AF1006" s="51">
        <v>1</v>
      </c>
      <c r="AG1006" s="52">
        <v>1</v>
      </c>
      <c r="AH1006" s="52">
        <v>1</v>
      </c>
      <c r="AI1006" s="53">
        <v>891</v>
      </c>
      <c r="AJ1006" s="53">
        <v>849</v>
      </c>
      <c r="AK1006" s="51">
        <v>2.706063688793932</v>
      </c>
      <c r="AL1006" s="51">
        <v>2.75</v>
      </c>
      <c r="AM1006" s="51">
        <v>3.18</v>
      </c>
      <c r="AN1006" s="51">
        <v>3.15</v>
      </c>
      <c r="AO1006" s="51">
        <v>3.274181817315394</v>
      </c>
      <c r="AP1006" s="51">
        <v>3.258530997923776</v>
      </c>
      <c r="AQ1006" s="51">
        <v>3.0846</v>
      </c>
      <c r="AR1006" s="67">
        <v>0.03</v>
      </c>
      <c r="AS1006" s="96"/>
      <c r="AT1006" s="54">
        <v>2.6423848616663639</v>
      </c>
      <c r="AU1006" s="54">
        <v>2.8541785778649258</v>
      </c>
      <c r="AV1006" s="55">
        <v>2.6123848616663641</v>
      </c>
      <c r="AW1006" s="55">
        <v>2.8784538346169652</v>
      </c>
      <c r="AX1006" s="56">
        <v>-5.7615138333626081E-2</v>
      </c>
      <c r="AY1006" s="56">
        <v>-4.5821422135064349E-2</v>
      </c>
      <c r="AZ1006" s="56">
        <v>-0.10343656046869043</v>
      </c>
      <c r="BA1006" s="56">
        <v>-1.1793716198561732E-2</v>
      </c>
      <c r="BB1006" s="61">
        <v>117</v>
      </c>
      <c r="BC1006" s="57">
        <v>109</v>
      </c>
      <c r="BD1006" s="57">
        <v>143</v>
      </c>
      <c r="BE1006" s="57">
        <v>173</v>
      </c>
      <c r="BF1006" s="95">
        <v>0.46123822260197056</v>
      </c>
      <c r="BG1006" s="58">
        <v>0.47779480142310715</v>
      </c>
      <c r="BH1006" s="58">
        <v>0.41210566496157952</v>
      </c>
      <c r="BI1006" s="58">
        <v>0.36605774625709608</v>
      </c>
      <c r="BJ1006" s="57">
        <v>121</v>
      </c>
      <c r="BK1006" s="57">
        <v>110</v>
      </c>
      <c r="BL1006" s="57">
        <v>144</v>
      </c>
      <c r="BM1006" s="57">
        <v>174</v>
      </c>
      <c r="BN1006" s="58">
        <v>0.45221984288717298</v>
      </c>
      <c r="BO1006" s="58">
        <v>0.47653253518052419</v>
      </c>
      <c r="BP1006" s="58">
        <v>0.41066923089289664</v>
      </c>
      <c r="BQ1006" s="58">
        <v>0.36477127098374962</v>
      </c>
      <c r="BR1006" s="36">
        <v>2.85</v>
      </c>
      <c r="BS1006" s="36">
        <v>4.95</v>
      </c>
      <c r="BT1006" s="36">
        <v>0.23124</v>
      </c>
      <c r="BU1006" s="36">
        <v>0.20757999999999999</v>
      </c>
      <c r="BV1006" s="36">
        <v>0.22880132267842301</v>
      </c>
      <c r="BW1006" s="36">
        <v>0.30032999999999999</v>
      </c>
    </row>
    <row r="1007" spans="1:75" s="36" customFormat="1" ht="16.75" customHeight="1" x14ac:dyDescent="0.2">
      <c r="A1007" s="36" t="s">
        <v>1320</v>
      </c>
      <c r="B1007" s="36">
        <v>2025020472</v>
      </c>
      <c r="C1007" s="35">
        <v>46000</v>
      </c>
      <c r="D1007" s="45" t="s">
        <v>9</v>
      </c>
      <c r="E1007" s="36" t="s">
        <v>12</v>
      </c>
      <c r="F1007" s="45">
        <v>1</v>
      </c>
      <c r="G1007" s="45">
        <v>2</v>
      </c>
      <c r="H1007" s="36" t="s">
        <v>45</v>
      </c>
      <c r="I1007" s="36" t="s">
        <v>318</v>
      </c>
      <c r="J1007" s="46" t="s">
        <v>233</v>
      </c>
      <c r="K1007" s="47">
        <v>2.98</v>
      </c>
      <c r="L1007" s="48">
        <v>0.15</v>
      </c>
      <c r="M1007" s="49">
        <v>0.1</v>
      </c>
      <c r="N1007" s="36">
        <v>2.8999999999999901</v>
      </c>
      <c r="O1007" s="36">
        <v>2.69999999999999</v>
      </c>
      <c r="P1007" s="70">
        <v>2.8999999999999901</v>
      </c>
      <c r="Q1007" s="36">
        <v>2.69999999999999</v>
      </c>
      <c r="R1007" s="50">
        <v>2.6591189467272853</v>
      </c>
      <c r="S1007" s="50">
        <v>3.1185749493004882</v>
      </c>
      <c r="T1007" s="50">
        <v>2.6591189467272853</v>
      </c>
      <c r="U1007" s="50">
        <v>3.1185749493004882</v>
      </c>
      <c r="V1007" s="50">
        <v>1.0349999999999999</v>
      </c>
      <c r="W1007" s="50">
        <v>1.0329456510400874</v>
      </c>
      <c r="X1007" s="50">
        <v>1.0671140939597317</v>
      </c>
      <c r="Y1007" s="50">
        <v>0.9080750633536685</v>
      </c>
      <c r="Z1007" s="50">
        <v>1</v>
      </c>
      <c r="AA1007" s="51">
        <v>0.97</v>
      </c>
      <c r="AB1007" s="51">
        <v>1</v>
      </c>
      <c r="AC1007" s="51">
        <v>1</v>
      </c>
      <c r="AD1007" s="51">
        <v>1</v>
      </c>
      <c r="AE1007" s="51">
        <v>1</v>
      </c>
      <c r="AF1007" s="51">
        <v>1</v>
      </c>
      <c r="AG1007" s="52">
        <v>1</v>
      </c>
      <c r="AH1007" s="52">
        <v>1</v>
      </c>
      <c r="AI1007" s="53">
        <v>916</v>
      </c>
      <c r="AJ1007" s="53">
        <v>852</v>
      </c>
      <c r="AK1007" s="51">
        <v>2.7209922249945984</v>
      </c>
      <c r="AL1007" s="51">
        <v>2.7</v>
      </c>
      <c r="AM1007" s="51">
        <v>3.0269760246521349</v>
      </c>
      <c r="AN1007" s="51">
        <v>3.0407158633493876</v>
      </c>
      <c r="AO1007" s="51">
        <v>3.0126331435874425</v>
      </c>
      <c r="AP1007" s="51">
        <v>3.0285244144443992</v>
      </c>
      <c r="AQ1007" s="51">
        <v>3.0269760246521349</v>
      </c>
      <c r="AR1007" s="67">
        <v>-0.03</v>
      </c>
      <c r="AS1007" s="96"/>
      <c r="AT1007" s="54">
        <v>2.8541785778649258</v>
      </c>
      <c r="AU1007" s="54">
        <v>2.6423848616663639</v>
      </c>
      <c r="AV1007" s="55">
        <v>2.8784538346169652</v>
      </c>
      <c r="AW1007" s="55">
        <v>2.6123848616663641</v>
      </c>
      <c r="AX1007" s="56">
        <v>-4.5821422135064349E-2</v>
      </c>
      <c r="AY1007" s="56">
        <v>-5.7615138333626081E-2</v>
      </c>
      <c r="AZ1007" s="56">
        <v>-0.10343656046869043</v>
      </c>
      <c r="BA1007" s="56">
        <v>1.1793716198561732E-2</v>
      </c>
      <c r="BB1007" s="61">
        <v>-117</v>
      </c>
      <c r="BC1007" s="57">
        <v>-109</v>
      </c>
      <c r="BD1007" s="57">
        <v>-143</v>
      </c>
      <c r="BE1007" s="57">
        <v>-173</v>
      </c>
      <c r="BF1007" s="95">
        <v>0.53876177739802944</v>
      </c>
      <c r="BG1007" s="58">
        <v>0.52220519857689285</v>
      </c>
      <c r="BH1007" s="58">
        <v>0.58789433503842048</v>
      </c>
      <c r="BI1007" s="58">
        <v>0.63394225374290392</v>
      </c>
      <c r="BJ1007" s="57">
        <v>-121</v>
      </c>
      <c r="BK1007" s="57">
        <v>-110</v>
      </c>
      <c r="BL1007" s="57">
        <v>-144</v>
      </c>
      <c r="BM1007" s="57">
        <v>-174</v>
      </c>
      <c r="BN1007" s="58">
        <v>0.54778015711282702</v>
      </c>
      <c r="BO1007" s="58">
        <v>0.52346746481947581</v>
      </c>
      <c r="BP1007" s="58">
        <v>0.58933076910710336</v>
      </c>
      <c r="BQ1007" s="58">
        <v>0.63522872901625038</v>
      </c>
      <c r="BR1007" s="36">
        <v>2.85</v>
      </c>
      <c r="BS1007" s="36">
        <v>5</v>
      </c>
      <c r="BT1007" s="36">
        <v>0.22620999999999999</v>
      </c>
      <c r="BU1007" s="36">
        <v>0.20077999999999999</v>
      </c>
      <c r="BV1007" s="36">
        <v>0.22176323753561999</v>
      </c>
      <c r="BW1007" s="36">
        <v>0.2954</v>
      </c>
    </row>
    <row r="1008" spans="1:75" s="36" customFormat="1" ht="16.75" customHeight="1" x14ac:dyDescent="0.2">
      <c r="A1008" s="36" t="s">
        <v>1321</v>
      </c>
      <c r="B1008" s="36">
        <v>2025020473</v>
      </c>
      <c r="C1008" s="35">
        <v>46000</v>
      </c>
      <c r="D1008" s="45" t="s">
        <v>6</v>
      </c>
      <c r="E1008" s="36" t="s">
        <v>34</v>
      </c>
      <c r="F1008" s="45">
        <v>1</v>
      </c>
      <c r="G1008" s="45">
        <v>2</v>
      </c>
      <c r="H1008" s="36" t="s">
        <v>36</v>
      </c>
      <c r="I1008" s="36" t="s">
        <v>480</v>
      </c>
      <c r="J1008" s="46" t="s">
        <v>451</v>
      </c>
      <c r="K1008" s="47">
        <v>2.98</v>
      </c>
      <c r="L1008" s="48">
        <v>0.15</v>
      </c>
      <c r="M1008" s="49">
        <v>0.1</v>
      </c>
      <c r="N1008" s="36">
        <v>3.0999999999999899</v>
      </c>
      <c r="O1008" s="36">
        <v>2.69999999999999</v>
      </c>
      <c r="P1008" s="70">
        <v>3.0999999999999899</v>
      </c>
      <c r="Q1008" s="36">
        <v>2.69999999999999</v>
      </c>
      <c r="R1008" s="50">
        <v>3.1023598580745344</v>
      </c>
      <c r="S1008" s="50">
        <v>2.5889678008205292</v>
      </c>
      <c r="T1008" s="50">
        <v>3.1023598580745344</v>
      </c>
      <c r="U1008" s="50">
        <v>2.5889678008205292</v>
      </c>
      <c r="V1008" s="50">
        <v>0.97</v>
      </c>
      <c r="W1008" s="50">
        <v>0.95751047349149665</v>
      </c>
      <c r="X1008" s="50">
        <v>0.99388626590073503</v>
      </c>
      <c r="Y1008" s="50">
        <v>0.97368628715740502</v>
      </c>
      <c r="Z1008" s="50">
        <v>1.03</v>
      </c>
      <c r="AA1008" s="51">
        <v>0.99</v>
      </c>
      <c r="AB1008" s="51">
        <v>1.01</v>
      </c>
      <c r="AC1008" s="51">
        <v>1</v>
      </c>
      <c r="AD1008" s="51">
        <v>1</v>
      </c>
      <c r="AE1008" s="51">
        <v>1</v>
      </c>
      <c r="AF1008" s="51">
        <v>1</v>
      </c>
      <c r="AG1008" s="52">
        <v>1</v>
      </c>
      <c r="AH1008" s="52">
        <v>1</v>
      </c>
      <c r="AI1008" s="53">
        <v>913</v>
      </c>
      <c r="AJ1008" s="53">
        <v>782</v>
      </c>
      <c r="AK1008" s="51">
        <v>3.0842466772232515</v>
      </c>
      <c r="AL1008" s="51">
        <v>3.0869636543509436</v>
      </c>
      <c r="AM1008" s="51">
        <v>2.8879980497654598</v>
      </c>
      <c r="AN1008" s="51">
        <v>2.87</v>
      </c>
      <c r="AO1008" s="51">
        <v>2.8755274049036879</v>
      </c>
      <c r="AP1008" s="51">
        <v>2.8441938193949068</v>
      </c>
      <c r="AQ1008" s="51">
        <v>2.9746379912584238</v>
      </c>
      <c r="AR1008" s="67">
        <v>0.05</v>
      </c>
      <c r="AS1008" s="96"/>
      <c r="AT1008" s="54">
        <v>3.1408791344274443</v>
      </c>
      <c r="AU1008" s="54">
        <v>3.0069676174193991</v>
      </c>
      <c r="AV1008" s="55">
        <v>3.0908791344274444</v>
      </c>
      <c r="AW1008" s="55">
        <v>3.0419732061612947</v>
      </c>
      <c r="AX1008" s="56">
        <v>4.0879134427454389E-2</v>
      </c>
      <c r="AY1008" s="56">
        <v>0.30696761741940914</v>
      </c>
      <c r="AZ1008" s="56">
        <v>0.34784675184686353</v>
      </c>
      <c r="BA1008" s="56">
        <v>-0.26608848299195476</v>
      </c>
      <c r="BB1008" s="61">
        <v>-111</v>
      </c>
      <c r="BC1008" s="57">
        <v>-141</v>
      </c>
      <c r="BD1008" s="57">
        <v>-114</v>
      </c>
      <c r="BE1008" s="57">
        <v>112</v>
      </c>
      <c r="BF1008" s="95">
        <v>0.52554079258459652</v>
      </c>
      <c r="BG1008" s="58">
        <v>0.58458482967918135</v>
      </c>
      <c r="BH1008" s="58">
        <v>0.53197075652411785</v>
      </c>
      <c r="BI1008" s="58">
        <v>0.47217358353922856</v>
      </c>
      <c r="BJ1008" s="57">
        <v>-106</v>
      </c>
      <c r="BK1008" s="57">
        <v>-140</v>
      </c>
      <c r="BL1008" s="57">
        <v>-113</v>
      </c>
      <c r="BM1008" s="57">
        <v>113</v>
      </c>
      <c r="BN1008" s="58">
        <v>0.51380269348881102</v>
      </c>
      <c r="BO1008" s="58">
        <v>0.58271971542893619</v>
      </c>
      <c r="BP1008" s="58">
        <v>0.52974343895025988</v>
      </c>
      <c r="BQ1008" s="58">
        <v>0.47007141836882949</v>
      </c>
      <c r="BR1008" s="36">
        <v>2.9</v>
      </c>
      <c r="BS1008" s="36">
        <v>2.9</v>
      </c>
      <c r="BT1008" s="36">
        <v>0.49197999999999997</v>
      </c>
      <c r="BU1008" s="36">
        <v>0.46969</v>
      </c>
      <c r="BV1008" s="36">
        <v>0.53074715241366799</v>
      </c>
      <c r="BW1008" s="36">
        <v>0.58472999999999997</v>
      </c>
    </row>
    <row r="1009" spans="1:75" s="36" customFormat="1" ht="16.75" customHeight="1" x14ac:dyDescent="0.2">
      <c r="A1009" s="36" t="s">
        <v>1322</v>
      </c>
      <c r="B1009" s="36">
        <v>2025020473</v>
      </c>
      <c r="C1009" s="35">
        <v>46000</v>
      </c>
      <c r="D1009" s="45" t="s">
        <v>9</v>
      </c>
      <c r="E1009" s="36" t="s">
        <v>16</v>
      </c>
      <c r="F1009" s="45">
        <v>2</v>
      </c>
      <c r="G1009" s="45">
        <v>1</v>
      </c>
      <c r="H1009" s="36" t="s">
        <v>38</v>
      </c>
      <c r="I1009" s="36" t="s">
        <v>406</v>
      </c>
      <c r="J1009" s="46" t="s">
        <v>200</v>
      </c>
      <c r="K1009" s="47">
        <v>2.98</v>
      </c>
      <c r="L1009" s="48">
        <v>0.15</v>
      </c>
      <c r="M1009" s="49">
        <v>0.1</v>
      </c>
      <c r="N1009" s="36">
        <v>2.69999999999999</v>
      </c>
      <c r="O1009" s="36">
        <v>3.0999999999999899</v>
      </c>
      <c r="P1009" s="70">
        <v>2.69999999999999</v>
      </c>
      <c r="Q1009" s="36">
        <v>3.0999999999999899</v>
      </c>
      <c r="R1009" s="50">
        <v>2.5753941062336416</v>
      </c>
      <c r="S1009" s="50">
        <v>3.0092677136946837</v>
      </c>
      <c r="T1009" s="50">
        <v>2.5753941062336416</v>
      </c>
      <c r="U1009" s="50">
        <v>3.0092677136946837</v>
      </c>
      <c r="V1009" s="50">
        <v>1.0449999999999999</v>
      </c>
      <c r="W1009" s="50">
        <v>1.0398742800952707</v>
      </c>
      <c r="X1009" s="50">
        <v>0.96912686233740264</v>
      </c>
      <c r="Y1009" s="50">
        <v>1.0349821064507556</v>
      </c>
      <c r="Z1009" s="50">
        <v>1.05</v>
      </c>
      <c r="AA1009" s="51">
        <v>1</v>
      </c>
      <c r="AB1009" s="51">
        <v>1</v>
      </c>
      <c r="AC1009" s="51">
        <v>1</v>
      </c>
      <c r="AD1009" s="51">
        <v>1</v>
      </c>
      <c r="AE1009" s="51">
        <v>1</v>
      </c>
      <c r="AF1009" s="51">
        <v>1</v>
      </c>
      <c r="AG1009" s="52">
        <v>1</v>
      </c>
      <c r="AH1009" s="52">
        <v>1</v>
      </c>
      <c r="AI1009" s="53">
        <v>904</v>
      </c>
      <c r="AJ1009" s="53">
        <v>862</v>
      </c>
      <c r="AK1009" s="51">
        <v>2.901585135729067</v>
      </c>
      <c r="AL1009" s="51">
        <v>2.88</v>
      </c>
      <c r="AM1009" s="51">
        <v>2.9617810723841904</v>
      </c>
      <c r="AN1009" s="51">
        <v>2.9689040685807644</v>
      </c>
      <c r="AO1009" s="51">
        <v>3.1005474364899923</v>
      </c>
      <c r="AP1009" s="51">
        <v>3.1094249859234062</v>
      </c>
      <c r="AQ1009" s="51">
        <v>3.1098701260034001</v>
      </c>
      <c r="AR1009" s="67">
        <v>-0.05</v>
      </c>
      <c r="AS1009" s="96"/>
      <c r="AT1009" s="54">
        <v>3.0069676174193991</v>
      </c>
      <c r="AU1009" s="54">
        <v>3.1408791344274443</v>
      </c>
      <c r="AV1009" s="55">
        <v>3.0419732061612947</v>
      </c>
      <c r="AW1009" s="55">
        <v>3.0908791344274444</v>
      </c>
      <c r="AX1009" s="56">
        <v>0.30696761741940914</v>
      </c>
      <c r="AY1009" s="56">
        <v>4.0879134427454389E-2</v>
      </c>
      <c r="AZ1009" s="56">
        <v>0.34784675184686353</v>
      </c>
      <c r="BA1009" s="56">
        <v>0.26608848299195476</v>
      </c>
      <c r="BB1009" s="61">
        <v>111</v>
      </c>
      <c r="BC1009" s="57">
        <v>141</v>
      </c>
      <c r="BD1009" s="57">
        <v>114</v>
      </c>
      <c r="BE1009" s="57">
        <v>-112</v>
      </c>
      <c r="BF1009" s="95">
        <v>0.47445920741540348</v>
      </c>
      <c r="BG1009" s="58">
        <v>0.41541517032081871</v>
      </c>
      <c r="BH1009" s="58">
        <v>0.4680292434758821</v>
      </c>
      <c r="BI1009" s="58">
        <v>0.52782641646077144</v>
      </c>
      <c r="BJ1009" s="57">
        <v>106</v>
      </c>
      <c r="BK1009" s="57">
        <v>140</v>
      </c>
      <c r="BL1009" s="57">
        <v>113</v>
      </c>
      <c r="BM1009" s="57">
        <v>-113</v>
      </c>
      <c r="BN1009" s="58">
        <v>0.48619730651118898</v>
      </c>
      <c r="BO1009" s="58">
        <v>0.41728028457106381</v>
      </c>
      <c r="BP1009" s="58">
        <v>0.47025656104974012</v>
      </c>
      <c r="BQ1009" s="58">
        <v>0.52992858163117051</v>
      </c>
      <c r="BR1009" s="36">
        <v>2.9</v>
      </c>
      <c r="BS1009" s="36">
        <v>2.95</v>
      </c>
      <c r="BT1009" s="36">
        <v>0.48753000000000002</v>
      </c>
      <c r="BU1009" s="36">
        <v>0.46240999999999999</v>
      </c>
      <c r="BV1009" s="36">
        <v>0.52216086814142304</v>
      </c>
      <c r="BW1009" s="36">
        <v>0.57684000000000002</v>
      </c>
    </row>
    <row r="1010" spans="1:75" s="36" customFormat="1" ht="16.75" customHeight="1" x14ac:dyDescent="0.2">
      <c r="A1010" s="36" t="s">
        <v>1323</v>
      </c>
      <c r="B1010" s="36">
        <v>2025020474</v>
      </c>
      <c r="C1010" s="35">
        <v>46000</v>
      </c>
      <c r="D1010" s="45" t="s">
        <v>6</v>
      </c>
      <c r="E1010" s="36" t="s">
        <v>5</v>
      </c>
      <c r="F1010" s="45">
        <v>0</v>
      </c>
      <c r="G1010" s="45">
        <v>2</v>
      </c>
      <c r="H1010" s="36" t="s">
        <v>29</v>
      </c>
      <c r="I1010" s="36" t="s">
        <v>920</v>
      </c>
      <c r="J1010" s="46" t="s">
        <v>543</v>
      </c>
      <c r="K1010" s="47">
        <v>2.98</v>
      </c>
      <c r="L1010" s="48">
        <v>0.15</v>
      </c>
      <c r="M1010" s="49">
        <v>0.1</v>
      </c>
      <c r="N1010" s="36">
        <v>2.8499999999999899</v>
      </c>
      <c r="O1010" s="36">
        <v>3.7999999999999901</v>
      </c>
      <c r="P1010" s="70">
        <v>2.8499999999999899</v>
      </c>
      <c r="Q1010" s="36">
        <v>3.7999999999999901</v>
      </c>
      <c r="R1010" s="50">
        <v>3.0580475962843248</v>
      </c>
      <c r="S1010" s="50">
        <v>3.2596440568531846</v>
      </c>
      <c r="T1010" s="50">
        <v>3.0580475962843248</v>
      </c>
      <c r="U1010" s="50">
        <v>3.2596440568531846</v>
      </c>
      <c r="V1010" s="50">
        <v>0.90300000000000002</v>
      </c>
      <c r="W1010" s="50">
        <v>0.92051577291954856</v>
      </c>
      <c r="X1010" s="50">
        <v>1.0228735191544682</v>
      </c>
      <c r="Y1010" s="50">
        <v>1.0613615814381379</v>
      </c>
      <c r="Z1010" s="50">
        <v>1.04</v>
      </c>
      <c r="AA1010" s="51">
        <v>0.97</v>
      </c>
      <c r="AB1010" s="51">
        <v>1</v>
      </c>
      <c r="AC1010" s="51">
        <v>1</v>
      </c>
      <c r="AD1010" s="51">
        <v>1</v>
      </c>
      <c r="AE1010" s="51">
        <v>1</v>
      </c>
      <c r="AF1010" s="51">
        <v>1</v>
      </c>
      <c r="AG1010" s="52">
        <v>1</v>
      </c>
      <c r="AH1010" s="52">
        <v>1</v>
      </c>
      <c r="AI1010" s="53">
        <v>924</v>
      </c>
      <c r="AJ1010" s="53">
        <v>802</v>
      </c>
      <c r="AK1010" s="51">
        <v>2.9872306748873187</v>
      </c>
      <c r="AL1010" s="51">
        <v>2.99785321309687</v>
      </c>
      <c r="AM1010" s="51">
        <v>3.2176126943760184</v>
      </c>
      <c r="AN1010" s="51">
        <v>3.2239173987475933</v>
      </c>
      <c r="AO1010" s="51">
        <v>3.3175476858974715</v>
      </c>
      <c r="AP1010" s="51">
        <v>3.3284200058819478</v>
      </c>
      <c r="AQ1010" s="51">
        <v>3.3463172021510594</v>
      </c>
      <c r="AR1010" s="67">
        <v>0</v>
      </c>
      <c r="AS1010" s="96"/>
      <c r="AT1010" s="54">
        <v>2.6490955905187104</v>
      </c>
      <c r="AU1010" s="54">
        <v>3.7572044071287682</v>
      </c>
      <c r="AV1010" s="55">
        <v>2.6490955905187104</v>
      </c>
      <c r="AW1010" s="55">
        <v>3.7510010373441034</v>
      </c>
      <c r="AX1010" s="56">
        <v>-0.20090440948127952</v>
      </c>
      <c r="AY1010" s="56">
        <v>-4.279559287122181E-2</v>
      </c>
      <c r="AZ1010" s="56">
        <v>-0.24370000235250133</v>
      </c>
      <c r="BA1010" s="56">
        <v>-0.15810881661005771</v>
      </c>
      <c r="BB1010" s="61">
        <v>201</v>
      </c>
      <c r="BC1010" s="57">
        <v>-167</v>
      </c>
      <c r="BD1010" s="57">
        <v>-136</v>
      </c>
      <c r="BE1010" s="57">
        <v>-104</v>
      </c>
      <c r="BF1010" s="95">
        <v>0.33266318038423393</v>
      </c>
      <c r="BG1010" s="58">
        <v>0.62480437623137941</v>
      </c>
      <c r="BH1010" s="58">
        <v>0.5754934259433282</v>
      </c>
      <c r="BI1010" s="58">
        <v>0.50864758178860259</v>
      </c>
      <c r="BJ1010" s="57">
        <v>200</v>
      </c>
      <c r="BK1010" s="57">
        <v>-166</v>
      </c>
      <c r="BL1010" s="57">
        <v>-135</v>
      </c>
      <c r="BM1010" s="57">
        <v>-103</v>
      </c>
      <c r="BN1010" s="58">
        <v>0.33300833132653368</v>
      </c>
      <c r="BO1010" s="58">
        <v>0.62418592106802839</v>
      </c>
      <c r="BP1010" s="58">
        <v>0.57468073432393374</v>
      </c>
      <c r="BQ1010" s="58">
        <v>0.50779123468189313</v>
      </c>
      <c r="BR1010" s="36">
        <v>2.9</v>
      </c>
      <c r="BS1010" s="36">
        <v>3</v>
      </c>
      <c r="BT1010" s="36">
        <v>0.47889999999999999</v>
      </c>
      <c r="BU1010" s="36">
        <v>0.45458999999999999</v>
      </c>
      <c r="BV1010" s="36">
        <v>0.51244504565437898</v>
      </c>
      <c r="BW1010" s="36">
        <v>0.56749000000000005</v>
      </c>
    </row>
    <row r="1011" spans="1:75" s="36" customFormat="1" ht="16.75" customHeight="1" x14ac:dyDescent="0.2">
      <c r="A1011" s="36" t="s">
        <v>1324</v>
      </c>
      <c r="B1011" s="36">
        <v>2025020474</v>
      </c>
      <c r="C1011" s="35">
        <v>46000</v>
      </c>
      <c r="D1011" s="45" t="s">
        <v>9</v>
      </c>
      <c r="E1011" s="36" t="s">
        <v>17</v>
      </c>
      <c r="F1011" s="45">
        <v>2</v>
      </c>
      <c r="G1011" s="45">
        <v>0</v>
      </c>
      <c r="H1011" s="36" t="s">
        <v>31</v>
      </c>
      <c r="I1011" s="36" t="s">
        <v>429</v>
      </c>
      <c r="J1011" s="46" t="s">
        <v>163</v>
      </c>
      <c r="K1011" s="47">
        <v>2.98</v>
      </c>
      <c r="L1011" s="48">
        <v>0.15</v>
      </c>
      <c r="M1011" s="49">
        <v>0.1</v>
      </c>
      <c r="N1011" s="36">
        <v>3.7999999999999901</v>
      </c>
      <c r="O1011" s="36">
        <v>2.8499999999999899</v>
      </c>
      <c r="P1011" s="70">
        <v>3.7999999999999901</v>
      </c>
      <c r="Q1011" s="36">
        <v>2.8499999999999899</v>
      </c>
      <c r="R1011" s="50">
        <v>3.124069273197938</v>
      </c>
      <c r="S1011" s="50">
        <v>3.2491018047059397</v>
      </c>
      <c r="T1011" s="50">
        <v>3.124069273197938</v>
      </c>
      <c r="U1011" s="50">
        <v>3.2491018047059397</v>
      </c>
      <c r="V1011" s="50">
        <v>1.085</v>
      </c>
      <c r="W1011" s="50">
        <v>1.0832085999357419</v>
      </c>
      <c r="X1011" s="50">
        <v>1.0797358034818854</v>
      </c>
      <c r="Y1011" s="50">
        <v>1.002426400968899</v>
      </c>
      <c r="Z1011" s="50">
        <v>0.98</v>
      </c>
      <c r="AA1011" s="51">
        <v>0.97499999999999998</v>
      </c>
      <c r="AB1011" s="51">
        <v>1.01</v>
      </c>
      <c r="AC1011" s="51">
        <v>1</v>
      </c>
      <c r="AD1011" s="51">
        <v>1</v>
      </c>
      <c r="AE1011" s="51">
        <v>1</v>
      </c>
      <c r="AF1011" s="51">
        <v>1</v>
      </c>
      <c r="AG1011" s="52">
        <v>1</v>
      </c>
      <c r="AH1011" s="52">
        <v>1</v>
      </c>
      <c r="AI1011" s="53">
        <v>905</v>
      </c>
      <c r="AJ1011" s="53">
        <v>863</v>
      </c>
      <c r="AK1011" s="51">
        <v>3.1628575126856506</v>
      </c>
      <c r="AL1011" s="51">
        <v>3.157039276762494</v>
      </c>
      <c r="AM1011" s="51">
        <v>3.0481630870803151</v>
      </c>
      <c r="AN1011" s="51">
        <v>3.06</v>
      </c>
      <c r="AO1011" s="51">
        <v>2.9579582423891537</v>
      </c>
      <c r="AP1011" s="51">
        <v>2.9918824713225538</v>
      </c>
      <c r="AQ1011" s="51">
        <v>2.9871998253387089</v>
      </c>
      <c r="AR1011" s="67">
        <v>0</v>
      </c>
      <c r="AS1011" s="96"/>
      <c r="AT1011" s="54">
        <v>3.7572044071287682</v>
      </c>
      <c r="AU1011" s="54">
        <v>2.6490955905187104</v>
      </c>
      <c r="AV1011" s="55">
        <v>3.7510010373441034</v>
      </c>
      <c r="AW1011" s="55">
        <v>2.6490955905187104</v>
      </c>
      <c r="AX1011" s="56">
        <v>-4.279559287122181E-2</v>
      </c>
      <c r="AY1011" s="56">
        <v>-0.20090440948127952</v>
      </c>
      <c r="AZ1011" s="56">
        <v>-0.24370000235250133</v>
      </c>
      <c r="BA1011" s="56">
        <v>0.15810881661005771</v>
      </c>
      <c r="BB1011" s="61">
        <v>-201</v>
      </c>
      <c r="BC1011" s="57">
        <v>167</v>
      </c>
      <c r="BD1011" s="57">
        <v>136</v>
      </c>
      <c r="BE1011" s="57">
        <v>104</v>
      </c>
      <c r="BF1011" s="95">
        <v>0.66733681961576607</v>
      </c>
      <c r="BG1011" s="58">
        <v>0.37519562376862059</v>
      </c>
      <c r="BH1011" s="58">
        <v>0.4245065740566718</v>
      </c>
      <c r="BI1011" s="58">
        <v>0.49135241821139741</v>
      </c>
      <c r="BJ1011" s="57">
        <v>-200</v>
      </c>
      <c r="BK1011" s="57">
        <v>166</v>
      </c>
      <c r="BL1011" s="57">
        <v>135</v>
      </c>
      <c r="BM1011" s="57">
        <v>103</v>
      </c>
      <c r="BN1011" s="58">
        <v>0.66699166867346626</v>
      </c>
      <c r="BO1011" s="58">
        <v>0.37581407893197161</v>
      </c>
      <c r="BP1011" s="58">
        <v>0.4253192656760662</v>
      </c>
      <c r="BQ1011" s="58">
        <v>0.49220876531810687</v>
      </c>
      <c r="BR1011" s="36">
        <v>2.9</v>
      </c>
      <c r="BS1011" s="36">
        <v>3.05</v>
      </c>
      <c r="BT1011" s="36">
        <v>0.47228999999999999</v>
      </c>
      <c r="BU1011" s="36">
        <v>0.44535000000000002</v>
      </c>
      <c r="BV1011" s="36">
        <v>0.50302708563941501</v>
      </c>
      <c r="BW1011" s="36">
        <v>0.56001000000000001</v>
      </c>
    </row>
    <row r="1012" spans="1:75" s="36" customFormat="1" ht="16.75" customHeight="1" x14ac:dyDescent="0.2">
      <c r="A1012" s="36" t="s">
        <v>1325</v>
      </c>
      <c r="B1012" s="36">
        <v>2025020475</v>
      </c>
      <c r="C1012" s="35">
        <v>46000</v>
      </c>
      <c r="D1012" s="45" t="s">
        <v>6</v>
      </c>
      <c r="E1012" s="36" t="s">
        <v>24</v>
      </c>
      <c r="F1012" s="45">
        <v>1</v>
      </c>
      <c r="G1012" s="45">
        <v>2</v>
      </c>
      <c r="H1012" s="36" t="s">
        <v>36</v>
      </c>
      <c r="I1012" s="36" t="s">
        <v>364</v>
      </c>
      <c r="J1012" s="46" t="s">
        <v>158</v>
      </c>
      <c r="K1012" s="47">
        <v>2.98</v>
      </c>
      <c r="L1012" s="48">
        <v>0.15</v>
      </c>
      <c r="M1012" s="49">
        <v>0.1</v>
      </c>
      <c r="N1012" s="36">
        <v>3.4999999999999898</v>
      </c>
      <c r="O1012" s="36">
        <v>2.4999999999999898</v>
      </c>
      <c r="P1012" s="70">
        <v>3.4999999999999898</v>
      </c>
      <c r="Q1012" s="36">
        <v>2.4999999999999898</v>
      </c>
      <c r="R1012" s="50">
        <v>3.4447326239067713</v>
      </c>
      <c r="S1012" s="50">
        <v>2.6213770894352426</v>
      </c>
      <c r="T1012" s="50">
        <v>3.4447326239067713</v>
      </c>
      <c r="U1012" s="50">
        <v>2.6213770894352426</v>
      </c>
      <c r="V1012" s="50">
        <v>0.97</v>
      </c>
      <c r="W1012" s="50">
        <v>0.95751047349149665</v>
      </c>
      <c r="X1012" s="50">
        <v>1.0708313735800061</v>
      </c>
      <c r="Y1012" s="50">
        <v>0.91712740851544428</v>
      </c>
      <c r="Z1012" s="50">
        <v>1</v>
      </c>
      <c r="AA1012" s="51">
        <v>0.98499999999999999</v>
      </c>
      <c r="AB1012" s="51">
        <v>1</v>
      </c>
      <c r="AC1012" s="51">
        <v>1</v>
      </c>
      <c r="AD1012" s="51">
        <v>1</v>
      </c>
      <c r="AE1012" s="51">
        <v>1</v>
      </c>
      <c r="AF1012" s="51">
        <v>1</v>
      </c>
      <c r="AG1012" s="52">
        <v>1</v>
      </c>
      <c r="AH1012" s="52">
        <v>1</v>
      </c>
      <c r="AI1012" s="53">
        <v>906</v>
      </c>
      <c r="AJ1012" s="53">
        <v>795</v>
      </c>
      <c r="AK1012" s="51">
        <v>3.5</v>
      </c>
      <c r="AL1012" s="51">
        <v>3.48</v>
      </c>
      <c r="AM1012" s="51">
        <v>2.6953381956649896</v>
      </c>
      <c r="AN1012" s="51">
        <v>2.69</v>
      </c>
      <c r="AO1012" s="51">
        <v>2.6941634364490721</v>
      </c>
      <c r="AP1012" s="51">
        <v>2.6832454843969975</v>
      </c>
      <c r="AQ1012" s="51">
        <v>2.6953381956649896</v>
      </c>
      <c r="AR1012" s="67">
        <v>0.02</v>
      </c>
      <c r="AS1012" s="96"/>
      <c r="AT1012" s="54">
        <v>3.5685015743758277</v>
      </c>
      <c r="AU1012" s="54">
        <v>2.5632071185137568</v>
      </c>
      <c r="AV1012" s="55">
        <v>3.5485015743758277</v>
      </c>
      <c r="AW1012" s="55">
        <v>2.5705365001927958</v>
      </c>
      <c r="AX1012" s="56">
        <v>6.8501574375837926E-2</v>
      </c>
      <c r="AY1012" s="56">
        <v>6.3207118513767035E-2</v>
      </c>
      <c r="AZ1012" s="56">
        <v>0.13170869288960496</v>
      </c>
      <c r="BA1012" s="56">
        <v>5.2944558620708904E-3</v>
      </c>
      <c r="BB1012" s="61">
        <v>-190</v>
      </c>
      <c r="BC1012" s="57">
        <v>-139</v>
      </c>
      <c r="BD1012" s="57">
        <v>-112</v>
      </c>
      <c r="BE1012" s="57">
        <v>115</v>
      </c>
      <c r="BF1012" s="95">
        <v>0.65567769865255721</v>
      </c>
      <c r="BG1012" s="58">
        <v>0.58194154655162922</v>
      </c>
      <c r="BH1012" s="58">
        <v>0.52721160178751592</v>
      </c>
      <c r="BI1012" s="58">
        <v>0.46616430171791279</v>
      </c>
      <c r="BJ1012" s="57">
        <v>-187</v>
      </c>
      <c r="BK1012" s="57">
        <v>-138</v>
      </c>
      <c r="BL1012" s="57">
        <v>-111</v>
      </c>
      <c r="BM1012" s="57">
        <v>115</v>
      </c>
      <c r="BN1012" s="58">
        <v>0.65168970051573605</v>
      </c>
      <c r="BO1012" s="58">
        <v>0.57995018144124433</v>
      </c>
      <c r="BP1012" s="58">
        <v>0.525268370159656</v>
      </c>
      <c r="BQ1012" s="58">
        <v>0.46475357306288845</v>
      </c>
      <c r="BR1012" s="36">
        <v>2.9</v>
      </c>
      <c r="BS1012" s="36">
        <v>3.1</v>
      </c>
      <c r="BT1012" s="36">
        <v>0.46222000000000002</v>
      </c>
      <c r="BU1012" s="36">
        <v>0.43686000000000003</v>
      </c>
      <c r="BV1012" s="36">
        <v>0.49397876454425099</v>
      </c>
      <c r="BW1012" s="36">
        <v>0.55249000000000004</v>
      </c>
    </row>
    <row r="1013" spans="1:75" s="36" customFormat="1" ht="16.75" customHeight="1" x14ac:dyDescent="0.2">
      <c r="A1013" s="36" t="s">
        <v>1326</v>
      </c>
      <c r="B1013" s="36">
        <v>2025020475</v>
      </c>
      <c r="C1013" s="35">
        <v>46000</v>
      </c>
      <c r="D1013" s="45" t="s">
        <v>9</v>
      </c>
      <c r="E1013" s="36" t="s">
        <v>35</v>
      </c>
      <c r="F1013" s="45">
        <v>2</v>
      </c>
      <c r="G1013" s="45">
        <v>1</v>
      </c>
      <c r="H1013" s="36" t="s">
        <v>38</v>
      </c>
      <c r="I1013" s="36" t="s">
        <v>360</v>
      </c>
      <c r="J1013" s="46" t="s">
        <v>172</v>
      </c>
      <c r="K1013" s="47">
        <v>2.98</v>
      </c>
      <c r="L1013" s="48">
        <v>0.15</v>
      </c>
      <c r="M1013" s="49">
        <v>0.1</v>
      </c>
      <c r="N1013" s="36">
        <v>2.4999999999999898</v>
      </c>
      <c r="O1013" s="36">
        <v>3.4999999999999898</v>
      </c>
      <c r="P1013" s="70">
        <v>2.4999999999999898</v>
      </c>
      <c r="Q1013" s="36">
        <v>3.4999999999999898</v>
      </c>
      <c r="R1013" s="50">
        <v>2.6580440281348161</v>
      </c>
      <c r="S1013" s="50">
        <v>3.1885159525674722</v>
      </c>
      <c r="T1013" s="50">
        <v>2.6580440281348161</v>
      </c>
      <c r="U1013" s="50">
        <v>3.1885159525674722</v>
      </c>
      <c r="V1013" s="50">
        <v>1.0449999999999999</v>
      </c>
      <c r="W1013" s="50">
        <v>1.0398742800952707</v>
      </c>
      <c r="X1013" s="50">
        <v>0.90447590458556693</v>
      </c>
      <c r="Y1013" s="50">
        <v>1.174496644295302</v>
      </c>
      <c r="Z1013" s="50">
        <v>0.99094124800379646</v>
      </c>
      <c r="AA1013" s="51">
        <v>1</v>
      </c>
      <c r="AB1013" s="51">
        <v>1</v>
      </c>
      <c r="AC1013" s="51">
        <v>1</v>
      </c>
      <c r="AD1013" s="51">
        <v>1</v>
      </c>
      <c r="AE1013" s="51">
        <v>1</v>
      </c>
      <c r="AF1013" s="51">
        <v>1</v>
      </c>
      <c r="AG1013" s="52">
        <v>1</v>
      </c>
      <c r="AH1013" s="52">
        <v>1</v>
      </c>
      <c r="AI1013" s="53">
        <v>888</v>
      </c>
      <c r="AJ1013" s="53">
        <v>846</v>
      </c>
      <c r="AK1013" s="51">
        <v>2.7330396773760239</v>
      </c>
      <c r="AL1013" s="51">
        <v>2.74</v>
      </c>
      <c r="AM1013" s="51">
        <v>3.1910774932684181</v>
      </c>
      <c r="AN1013" s="51">
        <v>3.17</v>
      </c>
      <c r="AO1013" s="51">
        <v>3.196513262471941</v>
      </c>
      <c r="AP1013" s="51">
        <v>3.1909810696987337</v>
      </c>
      <c r="AQ1013" s="51">
        <v>3.1621703136562327</v>
      </c>
      <c r="AR1013" s="67">
        <v>-0.02</v>
      </c>
      <c r="AS1013" s="96"/>
      <c r="AT1013" s="54">
        <v>2.5632071185137568</v>
      </c>
      <c r="AU1013" s="54">
        <v>3.5685015743758277</v>
      </c>
      <c r="AV1013" s="55">
        <v>2.5705365001927958</v>
      </c>
      <c r="AW1013" s="55">
        <v>3.5485015743758277</v>
      </c>
      <c r="AX1013" s="56">
        <v>6.3207118513767035E-2</v>
      </c>
      <c r="AY1013" s="56">
        <v>6.8501574375837926E-2</v>
      </c>
      <c r="AZ1013" s="56">
        <v>0.13170869288960496</v>
      </c>
      <c r="BA1013" s="56">
        <v>-5.2944558620708904E-3</v>
      </c>
      <c r="BB1013" s="61">
        <v>190</v>
      </c>
      <c r="BC1013" s="57">
        <v>139</v>
      </c>
      <c r="BD1013" s="57">
        <v>112</v>
      </c>
      <c r="BE1013" s="57">
        <v>-115</v>
      </c>
      <c r="BF1013" s="95">
        <v>0.34432230134744279</v>
      </c>
      <c r="BG1013" s="58">
        <v>0.41805845344837078</v>
      </c>
      <c r="BH1013" s="58">
        <v>0.47278839821248414</v>
      </c>
      <c r="BI1013" s="58">
        <v>0.53383569828208721</v>
      </c>
      <c r="BJ1013" s="57">
        <v>187</v>
      </c>
      <c r="BK1013" s="57">
        <v>138</v>
      </c>
      <c r="BL1013" s="57">
        <v>111</v>
      </c>
      <c r="BM1013" s="57">
        <v>-115</v>
      </c>
      <c r="BN1013" s="58">
        <v>0.34831029948426395</v>
      </c>
      <c r="BO1013" s="58">
        <v>0.42004981855875567</v>
      </c>
      <c r="BP1013" s="58">
        <v>0.474731629840344</v>
      </c>
      <c r="BQ1013" s="58">
        <v>0.53524642693711155</v>
      </c>
      <c r="BR1013" s="36">
        <v>2.9</v>
      </c>
      <c r="BS1013" s="36">
        <v>3.15</v>
      </c>
      <c r="BT1013" s="36">
        <v>0.45701000000000003</v>
      </c>
      <c r="BU1013" s="36">
        <v>0.43185000000000001</v>
      </c>
      <c r="BV1013" s="36">
        <v>0.48720639003587601</v>
      </c>
      <c r="BW1013" s="36">
        <v>0.54547000000000001</v>
      </c>
    </row>
    <row r="1014" spans="1:75" s="36" customFormat="1" ht="16.75" customHeight="1" x14ac:dyDescent="0.2">
      <c r="A1014" s="36" t="s">
        <v>1327</v>
      </c>
      <c r="B1014" s="36">
        <v>2025020476</v>
      </c>
      <c r="C1014" s="35">
        <v>46001</v>
      </c>
      <c r="D1014" s="45" t="s">
        <v>6</v>
      </c>
      <c r="E1014" s="36" t="s">
        <v>20</v>
      </c>
      <c r="F1014" s="45">
        <v>2</v>
      </c>
      <c r="G1014" s="45">
        <v>2</v>
      </c>
      <c r="H1014" s="36" t="s">
        <v>8</v>
      </c>
      <c r="I1014" s="36" t="s">
        <v>334</v>
      </c>
      <c r="J1014" s="46" t="s">
        <v>177</v>
      </c>
      <c r="K1014" s="47">
        <v>2.98</v>
      </c>
      <c r="L1014" s="48">
        <v>0.15</v>
      </c>
      <c r="M1014" s="49">
        <v>0.1</v>
      </c>
      <c r="N1014" s="36">
        <v>3.1499999999999901</v>
      </c>
      <c r="O1014" s="36">
        <v>2.69999999999999</v>
      </c>
      <c r="P1014" s="70">
        <v>3.1499999999999901</v>
      </c>
      <c r="Q1014" s="36">
        <v>2.69999999999999</v>
      </c>
      <c r="R1014" s="50">
        <v>3.0050537459366145</v>
      </c>
      <c r="S1014" s="50">
        <v>2.9920258533137325</v>
      </c>
      <c r="T1014" s="50">
        <v>3.0050537459366145</v>
      </c>
      <c r="U1014" s="50">
        <v>2.9920258533137325</v>
      </c>
      <c r="V1014" s="50">
        <v>0.96</v>
      </c>
      <c r="W1014" s="50">
        <v>0.95702751457800772</v>
      </c>
      <c r="X1014" s="50">
        <v>1.1409395973154361</v>
      </c>
      <c r="Y1014" s="50">
        <v>0.89597315436241609</v>
      </c>
      <c r="Z1014" s="50">
        <v>0.98</v>
      </c>
      <c r="AA1014" s="51">
        <v>0.99</v>
      </c>
      <c r="AB1014" s="51">
        <v>1.02</v>
      </c>
      <c r="AC1014" s="51">
        <v>1</v>
      </c>
      <c r="AD1014" s="51">
        <v>1</v>
      </c>
      <c r="AE1014" s="51">
        <v>1</v>
      </c>
      <c r="AF1014" s="51">
        <v>1</v>
      </c>
      <c r="AG1014" s="52">
        <v>1</v>
      </c>
      <c r="AH1014" s="52">
        <v>1</v>
      </c>
      <c r="AI1014" s="53">
        <v>919</v>
      </c>
      <c r="AJ1014" s="53">
        <v>841</v>
      </c>
      <c r="AK1014" s="51">
        <v>2.877711070303036</v>
      </c>
      <c r="AL1014" s="51">
        <v>2.8968124716480728</v>
      </c>
      <c r="AM1014" s="51">
        <v>2.9144312332947564</v>
      </c>
      <c r="AN1014" s="51">
        <v>2.9260704262976027</v>
      </c>
      <c r="AO1014" s="51">
        <v>2.8819205918791648</v>
      </c>
      <c r="AP1014" s="51">
        <v>2.8894603035344084</v>
      </c>
      <c r="AQ1014" s="51">
        <v>2.8561426086288613</v>
      </c>
      <c r="AR1014" s="67">
        <v>0</v>
      </c>
      <c r="AS1014" s="96"/>
      <c r="AT1014" s="54">
        <v>2.9956253779761881</v>
      </c>
      <c r="AU1014" s="54">
        <v>2.6685784128574466</v>
      </c>
      <c r="AV1014" s="55">
        <v>2.9956253779761881</v>
      </c>
      <c r="AW1014" s="55">
        <v>2.6825782964423195</v>
      </c>
      <c r="AX1014" s="56">
        <v>-0.15437462202380203</v>
      </c>
      <c r="AY1014" s="56">
        <v>-3.1421587142543395E-2</v>
      </c>
      <c r="AZ1014" s="56">
        <v>-0.18579620916634543</v>
      </c>
      <c r="BA1014" s="56">
        <v>-0.12295303488125864</v>
      </c>
      <c r="BB1014" s="61">
        <v>-127</v>
      </c>
      <c r="BC1014" s="57">
        <v>-103</v>
      </c>
      <c r="BD1014" s="57">
        <v>125</v>
      </c>
      <c r="BE1014" s="57">
        <v>154</v>
      </c>
      <c r="BF1014" s="95">
        <v>0.559141297557045</v>
      </c>
      <c r="BG1014" s="58">
        <v>0.50708042182630331</v>
      </c>
      <c r="BH1014" s="58">
        <v>0.44384846253863908</v>
      </c>
      <c r="BI1014" s="58">
        <v>0.39337891933821023</v>
      </c>
      <c r="BJ1014" s="57">
        <v>-126</v>
      </c>
      <c r="BK1014" s="57">
        <v>-104</v>
      </c>
      <c r="BL1014" s="57">
        <v>124</v>
      </c>
      <c r="BM1014" s="57">
        <v>153</v>
      </c>
      <c r="BN1014" s="58">
        <v>0.5568657187489735</v>
      </c>
      <c r="BO1014" s="58">
        <v>0.5097171993241838</v>
      </c>
      <c r="BP1014" s="58">
        <v>0.44657007337566657</v>
      </c>
      <c r="BQ1014" s="58">
        <v>0.39560924138477804</v>
      </c>
      <c r="BR1014" s="36">
        <v>2.9</v>
      </c>
      <c r="BS1014" s="36">
        <v>3.2</v>
      </c>
      <c r="BT1014" s="36">
        <v>0.44696999999999998</v>
      </c>
      <c r="BU1014" s="36">
        <v>0.42359000000000002</v>
      </c>
      <c r="BV1014" s="36">
        <v>0.47806557192032001</v>
      </c>
      <c r="BW1014" s="36">
        <v>0.53754000000000002</v>
      </c>
    </row>
    <row r="1015" spans="1:75" s="36" customFormat="1" ht="16.75" customHeight="1" x14ac:dyDescent="0.2">
      <c r="A1015" s="36" t="s">
        <v>1328</v>
      </c>
      <c r="B1015" s="36">
        <v>2025020476</v>
      </c>
      <c r="C1015" s="35">
        <v>46001</v>
      </c>
      <c r="D1015" s="45" t="s">
        <v>9</v>
      </c>
      <c r="E1015" s="36" t="s">
        <v>14</v>
      </c>
      <c r="F1015" s="45">
        <v>2</v>
      </c>
      <c r="G1015" s="45">
        <v>2</v>
      </c>
      <c r="H1015" s="36" t="s">
        <v>11</v>
      </c>
      <c r="I1015" s="36" t="s">
        <v>328</v>
      </c>
      <c r="J1015" s="46" t="s">
        <v>155</v>
      </c>
      <c r="K1015" s="47">
        <v>2.98</v>
      </c>
      <c r="L1015" s="48">
        <v>0.15</v>
      </c>
      <c r="M1015" s="49">
        <v>0.1</v>
      </c>
      <c r="N1015" s="36">
        <v>2.69999999999999</v>
      </c>
      <c r="O1015" s="36">
        <v>3.1499999999999901</v>
      </c>
      <c r="P1015" s="70">
        <v>2.69999999999999</v>
      </c>
      <c r="Q1015" s="36">
        <v>3.1499999999999901</v>
      </c>
      <c r="R1015" s="50">
        <v>2.6739033151475455</v>
      </c>
      <c r="S1015" s="50">
        <v>3.5863178582135316</v>
      </c>
      <c r="T1015" s="50">
        <v>2.6739033151475455</v>
      </c>
      <c r="U1015" s="50">
        <v>3.5863178582135316</v>
      </c>
      <c r="V1015" s="50">
        <v>1.0275000000000001</v>
      </c>
      <c r="W1015" s="50">
        <v>1.0328904656929507</v>
      </c>
      <c r="X1015" s="50">
        <v>0.97799705815260285</v>
      </c>
      <c r="Y1015" s="50">
        <v>0.9656748558063879</v>
      </c>
      <c r="Z1015" s="50">
        <v>0.96</v>
      </c>
      <c r="AA1015" s="51">
        <v>0.995</v>
      </c>
      <c r="AB1015" s="51">
        <v>1</v>
      </c>
      <c r="AC1015" s="51">
        <v>1</v>
      </c>
      <c r="AD1015" s="51">
        <v>1</v>
      </c>
      <c r="AE1015" s="51">
        <v>1</v>
      </c>
      <c r="AF1015" s="51">
        <v>1</v>
      </c>
      <c r="AG1015" s="52">
        <v>1</v>
      </c>
      <c r="AH1015" s="52">
        <v>1</v>
      </c>
      <c r="AI1015" s="53">
        <v>920</v>
      </c>
      <c r="AJ1015" s="53">
        <v>856</v>
      </c>
      <c r="AK1015" s="51">
        <v>2.67</v>
      </c>
      <c r="AL1015" s="51">
        <v>2.6705854972721319</v>
      </c>
      <c r="AM1015" s="51">
        <v>3.4</v>
      </c>
      <c r="AN1015" s="51">
        <v>3.4279476787320293</v>
      </c>
      <c r="AO1015" s="51">
        <v>3.2904352699057</v>
      </c>
      <c r="AP1015" s="51">
        <v>3.3132997510025932</v>
      </c>
      <c r="AQ1015" s="51">
        <v>3.2639999999999998</v>
      </c>
      <c r="AR1015" s="67">
        <v>0</v>
      </c>
      <c r="AS1015" s="96"/>
      <c r="AT1015" s="54">
        <v>2.6685784128574466</v>
      </c>
      <c r="AU1015" s="54">
        <v>2.9956253779761881</v>
      </c>
      <c r="AV1015" s="55">
        <v>2.6825782964423195</v>
      </c>
      <c r="AW1015" s="55">
        <v>2.9956253779761881</v>
      </c>
      <c r="AX1015" s="56">
        <v>-3.1421587142543395E-2</v>
      </c>
      <c r="AY1015" s="56">
        <v>-0.15437462202380203</v>
      </c>
      <c r="AZ1015" s="56">
        <v>-0.18579620916634543</v>
      </c>
      <c r="BA1015" s="56">
        <v>0.12295303488125864</v>
      </c>
      <c r="BB1015" s="61">
        <v>127</v>
      </c>
      <c r="BC1015" s="57">
        <v>103</v>
      </c>
      <c r="BD1015" s="57">
        <v>-125</v>
      </c>
      <c r="BE1015" s="57">
        <v>-154</v>
      </c>
      <c r="BF1015" s="95">
        <v>0.440858702442955</v>
      </c>
      <c r="BG1015" s="58">
        <v>0.49291957817369669</v>
      </c>
      <c r="BH1015" s="58">
        <v>0.55615153746136092</v>
      </c>
      <c r="BI1015" s="58">
        <v>0.60662108066178977</v>
      </c>
      <c r="BJ1015" s="57">
        <v>126</v>
      </c>
      <c r="BK1015" s="57">
        <v>104</v>
      </c>
      <c r="BL1015" s="57">
        <v>-124</v>
      </c>
      <c r="BM1015" s="57">
        <v>-153</v>
      </c>
      <c r="BN1015" s="58">
        <v>0.4431342812510265</v>
      </c>
      <c r="BO1015" s="58">
        <v>0.49028280067581625</v>
      </c>
      <c r="BP1015" s="58">
        <v>0.55342992662433343</v>
      </c>
      <c r="BQ1015" s="58">
        <v>0.60439075861522196</v>
      </c>
      <c r="BR1015" s="36">
        <v>2.9</v>
      </c>
      <c r="BS1015" s="36">
        <v>3.25</v>
      </c>
      <c r="BT1015" s="36">
        <v>0.44156000000000001</v>
      </c>
      <c r="BU1015" s="36">
        <v>0.41443000000000002</v>
      </c>
      <c r="BV1015" s="36">
        <v>0.46770116239701998</v>
      </c>
      <c r="BW1015" s="36">
        <v>0.52832999999999997</v>
      </c>
    </row>
    <row r="1016" spans="1:75" s="36" customFormat="1" ht="16.75" customHeight="1" x14ac:dyDescent="0.2">
      <c r="A1016" s="36" t="s">
        <v>1329</v>
      </c>
      <c r="B1016" s="36">
        <v>2025020477</v>
      </c>
      <c r="C1016" s="35">
        <v>46001</v>
      </c>
      <c r="D1016" s="45" t="s">
        <v>6</v>
      </c>
      <c r="E1016" s="36" t="s">
        <v>30</v>
      </c>
      <c r="F1016" s="45">
        <v>1</v>
      </c>
      <c r="G1016" s="45">
        <v>1</v>
      </c>
      <c r="H1016" s="36" t="s">
        <v>46</v>
      </c>
      <c r="I1016" s="36" t="s">
        <v>495</v>
      </c>
      <c r="J1016" s="46" t="s">
        <v>161</v>
      </c>
      <c r="K1016" s="47">
        <v>2.98</v>
      </c>
      <c r="L1016" s="48">
        <v>0.15</v>
      </c>
      <c r="M1016" s="49">
        <v>0.1</v>
      </c>
      <c r="N1016" s="36">
        <v>2.9999999999999898</v>
      </c>
      <c r="O1016" s="36">
        <v>2.9999999999999898</v>
      </c>
      <c r="P1016" s="70">
        <v>2.9999999999999898</v>
      </c>
      <c r="Q1016" s="36">
        <v>2.9999999999999898</v>
      </c>
      <c r="R1016" s="50">
        <v>2.857485115720392</v>
      </c>
      <c r="S1016" s="50">
        <v>3.2112043915556132</v>
      </c>
      <c r="T1016" s="50">
        <v>2.857485115720392</v>
      </c>
      <c r="U1016" s="50">
        <v>3.2112043915556132</v>
      </c>
      <c r="V1016" s="50">
        <v>0.95</v>
      </c>
      <c r="W1016" s="50">
        <v>0.95302926576458757</v>
      </c>
      <c r="X1016" s="50">
        <v>1.0695320809542448</v>
      </c>
      <c r="Y1016" s="50">
        <v>0.90397316920675885</v>
      </c>
      <c r="Z1016" s="50">
        <v>0.995</v>
      </c>
      <c r="AA1016" s="51">
        <v>0.99</v>
      </c>
      <c r="AB1016" s="51">
        <v>1</v>
      </c>
      <c r="AC1016" s="51">
        <v>1</v>
      </c>
      <c r="AD1016" s="51">
        <v>1</v>
      </c>
      <c r="AE1016" s="51">
        <v>1</v>
      </c>
      <c r="AF1016" s="51">
        <v>1</v>
      </c>
      <c r="AG1016" s="52">
        <v>1</v>
      </c>
      <c r="AH1016" s="52">
        <v>1</v>
      </c>
      <c r="AI1016" s="53">
        <v>928</v>
      </c>
      <c r="AJ1016" s="53">
        <v>886</v>
      </c>
      <c r="AK1016" s="51">
        <v>2.9725656659958881</v>
      </c>
      <c r="AL1016" s="51">
        <v>2.9553035834545636</v>
      </c>
      <c r="AM1016" s="51">
        <v>3.0861288801964655</v>
      </c>
      <c r="AN1016" s="51">
        <v>3.1048902069003375</v>
      </c>
      <c r="AO1016" s="51">
        <v>3.1094141514668245</v>
      </c>
      <c r="AP1016" s="51">
        <v>3.1222742841864757</v>
      </c>
      <c r="AQ1016" s="51">
        <v>3.0706982357954833</v>
      </c>
      <c r="AR1016" s="67">
        <v>0.03</v>
      </c>
      <c r="AS1016" s="96"/>
      <c r="AT1016" s="54">
        <v>3.109791370419805</v>
      </c>
      <c r="AU1016" s="54">
        <v>2.8499779130618257</v>
      </c>
      <c r="AV1016" s="55">
        <v>3.0797913704198052</v>
      </c>
      <c r="AW1016" s="55">
        <v>2.8831508405182196</v>
      </c>
      <c r="AX1016" s="56">
        <v>0.10979137041981524</v>
      </c>
      <c r="AY1016" s="56">
        <v>-0.1500220869381641</v>
      </c>
      <c r="AZ1016" s="56">
        <v>-4.0230716518348864E-2</v>
      </c>
      <c r="BA1016" s="56">
        <v>0.25981345735797934</v>
      </c>
      <c r="BB1016" s="61">
        <v>-119</v>
      </c>
      <c r="BC1016" s="57">
        <v>-125</v>
      </c>
      <c r="BD1016" s="57">
        <v>101</v>
      </c>
      <c r="BE1016" s="57">
        <v>127</v>
      </c>
      <c r="BF1016" s="95">
        <v>0.54409674362274585</v>
      </c>
      <c r="BG1016" s="58">
        <v>0.55538802249421881</v>
      </c>
      <c r="BH1016" s="58">
        <v>0.49773208914066736</v>
      </c>
      <c r="BI1016" s="58">
        <v>0.44059825152895793</v>
      </c>
      <c r="BJ1016" s="57">
        <v>-116</v>
      </c>
      <c r="BK1016" s="57">
        <v>-126</v>
      </c>
      <c r="BL1016" s="57">
        <v>100</v>
      </c>
      <c r="BM1016" s="57">
        <v>126</v>
      </c>
      <c r="BN1016" s="58">
        <v>0.5365849027080718</v>
      </c>
      <c r="BO1016" s="58">
        <v>0.5566963537073466</v>
      </c>
      <c r="BP1016" s="58">
        <v>0.49911352335843895</v>
      </c>
      <c r="BQ1016" s="58">
        <v>0.44172683659320422</v>
      </c>
      <c r="BR1016" s="36">
        <v>2.9</v>
      </c>
      <c r="BS1016" s="36">
        <v>3.3</v>
      </c>
      <c r="BT1016" s="36">
        <v>0.43526999999999999</v>
      </c>
      <c r="BU1016" s="36">
        <v>0.40444999999999998</v>
      </c>
      <c r="BV1016" s="36">
        <v>0.456628995292019</v>
      </c>
      <c r="BW1016" s="36">
        <v>0.51871999999999996</v>
      </c>
    </row>
    <row r="1017" spans="1:75" s="36" customFormat="1" ht="16.75" customHeight="1" x14ac:dyDescent="0.2">
      <c r="A1017" s="36" t="s">
        <v>1330</v>
      </c>
      <c r="B1017" s="36">
        <v>2025020477</v>
      </c>
      <c r="C1017" s="35">
        <v>46001</v>
      </c>
      <c r="D1017" s="45" t="s">
        <v>9</v>
      </c>
      <c r="E1017" s="36" t="s">
        <v>22</v>
      </c>
      <c r="F1017" s="45">
        <v>1</v>
      </c>
      <c r="G1017" s="45">
        <v>1</v>
      </c>
      <c r="H1017" s="36" t="s">
        <v>47</v>
      </c>
      <c r="I1017" s="36" t="s">
        <v>457</v>
      </c>
      <c r="J1017" s="46" t="s">
        <v>152</v>
      </c>
      <c r="K1017" s="47">
        <v>2.98</v>
      </c>
      <c r="L1017" s="48">
        <v>0.15</v>
      </c>
      <c r="M1017" s="49">
        <v>0.1</v>
      </c>
      <c r="N1017" s="36">
        <v>2.9999999999999898</v>
      </c>
      <c r="O1017" s="36">
        <v>2.9999999999999898</v>
      </c>
      <c r="P1017" s="70">
        <v>2.9999999999999898</v>
      </c>
      <c r="Q1017" s="36">
        <v>2.9999999999999898</v>
      </c>
      <c r="R1017" s="50">
        <v>2.7749865941607341</v>
      </c>
      <c r="S1017" s="50">
        <v>3.0947630647272373</v>
      </c>
      <c r="T1017" s="50">
        <v>2.7749865941607341</v>
      </c>
      <c r="U1017" s="50">
        <v>3.0947630647272373</v>
      </c>
      <c r="V1017" s="50">
        <v>1.048</v>
      </c>
      <c r="W1017" s="50">
        <v>1.0491546019013618</v>
      </c>
      <c r="X1017" s="50">
        <v>1.0356137181867333</v>
      </c>
      <c r="Y1017" s="50">
        <v>0.9975052570456</v>
      </c>
      <c r="Z1017" s="50">
        <v>1.03</v>
      </c>
      <c r="AA1017" s="51">
        <v>0.99</v>
      </c>
      <c r="AB1017" s="51">
        <v>1</v>
      </c>
      <c r="AC1017" s="51">
        <v>1</v>
      </c>
      <c r="AD1017" s="51">
        <v>1</v>
      </c>
      <c r="AE1017" s="51">
        <v>1</v>
      </c>
      <c r="AF1017" s="51">
        <v>1</v>
      </c>
      <c r="AG1017" s="52">
        <v>1</v>
      </c>
      <c r="AH1017" s="52">
        <v>1</v>
      </c>
      <c r="AI1017" s="53">
        <v>925</v>
      </c>
      <c r="AJ1017" s="53">
        <v>790</v>
      </c>
      <c r="AK1017" s="51">
        <v>2.6938400442361412</v>
      </c>
      <c r="AL1017" s="51">
        <v>2.7060120267248298</v>
      </c>
      <c r="AM1017" s="51">
        <v>3.1872056012436496</v>
      </c>
      <c r="AN1017" s="51">
        <v>3.1733392207661875</v>
      </c>
      <c r="AO1017" s="51">
        <v>3.2762355752452903</v>
      </c>
      <c r="AP1017" s="51">
        <v>3.2629411324588551</v>
      </c>
      <c r="AQ1017" s="51">
        <v>3.2828217692809591</v>
      </c>
      <c r="AR1017" s="67">
        <v>-0.03</v>
      </c>
      <c r="AS1017" s="96"/>
      <c r="AT1017" s="54">
        <v>2.8499779130618257</v>
      </c>
      <c r="AU1017" s="54">
        <v>3.109791370419805</v>
      </c>
      <c r="AV1017" s="55">
        <v>2.8831508405182196</v>
      </c>
      <c r="AW1017" s="55">
        <v>3.0797913704198052</v>
      </c>
      <c r="AX1017" s="56">
        <v>-0.1500220869381641</v>
      </c>
      <c r="AY1017" s="56">
        <v>0.10979137041981524</v>
      </c>
      <c r="AZ1017" s="56">
        <v>-4.0230716518348864E-2</v>
      </c>
      <c r="BA1017" s="56">
        <v>-0.25981345735797934</v>
      </c>
      <c r="BB1017" s="61">
        <v>119</v>
      </c>
      <c r="BC1017" s="57">
        <v>125</v>
      </c>
      <c r="BD1017" s="57">
        <v>-101</v>
      </c>
      <c r="BE1017" s="57">
        <v>-127</v>
      </c>
      <c r="BF1017" s="95">
        <v>0.45590325637725415</v>
      </c>
      <c r="BG1017" s="58">
        <v>0.44461197750578119</v>
      </c>
      <c r="BH1017" s="58">
        <v>0.50226791085933264</v>
      </c>
      <c r="BI1017" s="58">
        <v>0.55940174847104207</v>
      </c>
      <c r="BJ1017" s="57">
        <v>116</v>
      </c>
      <c r="BK1017" s="57">
        <v>126</v>
      </c>
      <c r="BL1017" s="57">
        <v>-100</v>
      </c>
      <c r="BM1017" s="57">
        <v>-126</v>
      </c>
      <c r="BN1017" s="58">
        <v>0.4634150972919282</v>
      </c>
      <c r="BO1017" s="58">
        <v>0.4433036462926534</v>
      </c>
      <c r="BP1017" s="58">
        <v>0.50088647664156105</v>
      </c>
      <c r="BQ1017" s="58">
        <v>0.55827316340679578</v>
      </c>
      <c r="BR1017" s="36">
        <v>2.9</v>
      </c>
      <c r="BS1017" s="36">
        <v>3.35</v>
      </c>
      <c r="BT1017" s="36">
        <v>0.42812</v>
      </c>
      <c r="BU1017" s="36">
        <v>0.40166000000000002</v>
      </c>
      <c r="BV1017" s="36">
        <v>0.45323854660347501</v>
      </c>
      <c r="BW1017" s="36">
        <v>0.51546000000000003</v>
      </c>
    </row>
    <row r="1018" spans="1:75" s="36" customFormat="1" ht="16.75" customHeight="1" x14ac:dyDescent="0.2">
      <c r="A1018" s="36" t="s">
        <v>1331</v>
      </c>
      <c r="B1018" s="36">
        <v>2025020478</v>
      </c>
      <c r="C1018" s="35">
        <v>46001</v>
      </c>
      <c r="D1018" s="45" t="s">
        <v>6</v>
      </c>
      <c r="E1018" s="36" t="s">
        <v>10</v>
      </c>
      <c r="F1018" s="45">
        <v>2</v>
      </c>
      <c r="G1018" s="45">
        <v>1</v>
      </c>
      <c r="H1018" s="36" t="s">
        <v>44</v>
      </c>
      <c r="I1018" s="36" t="s">
        <v>340</v>
      </c>
      <c r="J1018" s="46" t="s">
        <v>165</v>
      </c>
      <c r="K1018" s="47">
        <v>2.98</v>
      </c>
      <c r="L1018" s="48">
        <v>0.15</v>
      </c>
      <c r="M1018" s="49">
        <v>0.1</v>
      </c>
      <c r="N1018" s="36">
        <v>2.8499999999999899</v>
      </c>
      <c r="O1018" s="36">
        <v>2.8499999999999899</v>
      </c>
      <c r="P1018" s="70">
        <v>2.8499999999999899</v>
      </c>
      <c r="Q1018" s="36">
        <v>2.8499999999999899</v>
      </c>
      <c r="R1018" s="50">
        <v>3.0251464678523923</v>
      </c>
      <c r="S1018" s="50">
        <v>2.9348922022572532</v>
      </c>
      <c r="T1018" s="50">
        <v>3.0251464678523923</v>
      </c>
      <c r="U1018" s="50">
        <v>2.9348922022572532</v>
      </c>
      <c r="V1018" s="50">
        <v>0.96</v>
      </c>
      <c r="W1018" s="50">
        <v>0.96305398776725637</v>
      </c>
      <c r="X1018" s="50">
        <v>0.99820960352988375</v>
      </c>
      <c r="Y1018" s="50">
        <v>0.9738967755838619</v>
      </c>
      <c r="Z1018" s="50">
        <v>0.98499999999999999</v>
      </c>
      <c r="AA1018" s="51">
        <v>1</v>
      </c>
      <c r="AB1018" s="51">
        <v>1.01</v>
      </c>
      <c r="AC1018" s="51">
        <v>1</v>
      </c>
      <c r="AD1018" s="51">
        <v>1</v>
      </c>
      <c r="AE1018" s="51">
        <v>1</v>
      </c>
      <c r="AF1018" s="51">
        <v>1</v>
      </c>
      <c r="AG1018" s="52">
        <v>1</v>
      </c>
      <c r="AH1018" s="52">
        <v>1</v>
      </c>
      <c r="AI1018" s="53">
        <v>909</v>
      </c>
      <c r="AJ1018" s="53">
        <v>843</v>
      </c>
      <c r="AK1018" s="51">
        <v>2.9426156577848133</v>
      </c>
      <c r="AL1018" s="51">
        <v>2.9549952792949497</v>
      </c>
      <c r="AM1018" s="51">
        <v>2.87</v>
      </c>
      <c r="AN1018" s="51">
        <v>2.879733830338588</v>
      </c>
      <c r="AO1018" s="51">
        <v>2.824925257415809</v>
      </c>
      <c r="AP1018" s="51">
        <v>2.8348167916869467</v>
      </c>
      <c r="AQ1018" s="51">
        <v>2.8269500000000001</v>
      </c>
      <c r="AR1018" s="67">
        <v>0</v>
      </c>
      <c r="AS1018" s="96"/>
      <c r="AT1018" s="54">
        <v>2.7634562543195922</v>
      </c>
      <c r="AU1018" s="54">
        <v>2.8204529182584346</v>
      </c>
      <c r="AV1018" s="55">
        <v>2.7634562543195922</v>
      </c>
      <c r="AW1018" s="55">
        <v>2.8148546626844184</v>
      </c>
      <c r="AX1018" s="56">
        <v>-8.6543745680397688E-2</v>
      </c>
      <c r="AY1018" s="56">
        <v>-2.9547081741555292E-2</v>
      </c>
      <c r="AZ1018" s="56">
        <v>-0.11609082742195298</v>
      </c>
      <c r="BA1018" s="56">
        <v>-5.6996663938842396E-2</v>
      </c>
      <c r="BB1018" s="61">
        <v>106</v>
      </c>
      <c r="BC1018" s="57">
        <v>102</v>
      </c>
      <c r="BD1018" s="57">
        <v>133</v>
      </c>
      <c r="BE1018" s="57">
        <v>162</v>
      </c>
      <c r="BF1018" s="95">
        <v>0.4849970708062657</v>
      </c>
      <c r="BG1018" s="58">
        <v>0.49442208317932868</v>
      </c>
      <c r="BH1018" s="58">
        <v>0.43001316015103563</v>
      </c>
      <c r="BI1018" s="58">
        <v>0.38142321316576255</v>
      </c>
      <c r="BJ1018" s="57">
        <v>106</v>
      </c>
      <c r="BK1018" s="57">
        <v>103</v>
      </c>
      <c r="BL1018" s="57">
        <v>133</v>
      </c>
      <c r="BM1018" s="57">
        <v>163</v>
      </c>
      <c r="BN1018" s="58">
        <v>0.48617523895219039</v>
      </c>
      <c r="BO1018" s="58">
        <v>0.49330937924357532</v>
      </c>
      <c r="BP1018" s="58">
        <v>0.4288034680424444</v>
      </c>
      <c r="BQ1018" s="58">
        <v>0.38038119702195672</v>
      </c>
      <c r="BR1018" s="36">
        <v>2.9</v>
      </c>
      <c r="BS1018" s="36">
        <v>3.4</v>
      </c>
      <c r="BT1018" s="36">
        <v>0.41771999999999998</v>
      </c>
      <c r="BU1018" s="36">
        <v>0.38902999999999999</v>
      </c>
      <c r="BV1018" s="36">
        <v>0.43904118091841599</v>
      </c>
      <c r="BW1018" s="36">
        <v>0.50294000000000005</v>
      </c>
    </row>
    <row r="1019" spans="1:75" s="36" customFormat="1" ht="16.75" customHeight="1" x14ac:dyDescent="0.2">
      <c r="A1019" s="36" t="s">
        <v>1332</v>
      </c>
      <c r="B1019" s="36">
        <v>2025020478</v>
      </c>
      <c r="C1019" s="35">
        <v>46001</v>
      </c>
      <c r="D1019" s="45" t="s">
        <v>9</v>
      </c>
      <c r="E1019" s="36" t="s">
        <v>15</v>
      </c>
      <c r="F1019" s="45">
        <v>1</v>
      </c>
      <c r="G1019" s="45">
        <v>2</v>
      </c>
      <c r="H1019" s="36" t="s">
        <v>45</v>
      </c>
      <c r="I1019" s="36" t="s">
        <v>358</v>
      </c>
      <c r="J1019" s="46" t="s">
        <v>191</v>
      </c>
      <c r="K1019" s="47">
        <v>2.98</v>
      </c>
      <c r="L1019" s="48">
        <v>0.15</v>
      </c>
      <c r="M1019" s="49">
        <v>0.1</v>
      </c>
      <c r="N1019" s="36">
        <v>2.8499999999999899</v>
      </c>
      <c r="O1019" s="36">
        <v>2.8499999999999899</v>
      </c>
      <c r="P1019" s="70">
        <v>2.8499999999999899</v>
      </c>
      <c r="Q1019" s="36">
        <v>2.8499999999999899</v>
      </c>
      <c r="R1019" s="50">
        <v>2.8796794790828635</v>
      </c>
      <c r="S1019" s="50">
        <v>3.0580942978236747</v>
      </c>
      <c r="T1019" s="50">
        <v>2.8796794790828635</v>
      </c>
      <c r="U1019" s="50">
        <v>3.0580942978236747</v>
      </c>
      <c r="V1019" s="50">
        <v>1.0349999999999999</v>
      </c>
      <c r="W1019" s="50">
        <v>1.0329456510400874</v>
      </c>
      <c r="X1019" s="50">
        <v>0.96308724832214765</v>
      </c>
      <c r="Y1019" s="50">
        <v>0.98745491871973601</v>
      </c>
      <c r="Z1019" s="50">
        <v>0.98</v>
      </c>
      <c r="AA1019" s="51">
        <v>0.98</v>
      </c>
      <c r="AB1019" s="51">
        <v>1</v>
      </c>
      <c r="AC1019" s="51">
        <v>1</v>
      </c>
      <c r="AD1019" s="51">
        <v>1</v>
      </c>
      <c r="AE1019" s="51">
        <v>1</v>
      </c>
      <c r="AF1019" s="51">
        <v>1</v>
      </c>
      <c r="AG1019" s="52">
        <v>1</v>
      </c>
      <c r="AH1019" s="52">
        <v>1</v>
      </c>
      <c r="AI1019" s="53">
        <v>927</v>
      </c>
      <c r="AJ1019" s="53">
        <v>885</v>
      </c>
      <c r="AK1019" s="51">
        <v>2.9022123912399085</v>
      </c>
      <c r="AL1019" s="51">
        <v>2.8988324544163517</v>
      </c>
      <c r="AM1019" s="51">
        <v>2.9746646185190535</v>
      </c>
      <c r="AN1019" s="51">
        <v>2.9871790704147463</v>
      </c>
      <c r="AO1019" s="51">
        <v>2.9030643193437489</v>
      </c>
      <c r="AP1019" s="51">
        <v>2.9171445332222667</v>
      </c>
      <c r="AQ1019" s="51">
        <v>2.9151713261486725</v>
      </c>
      <c r="AR1019" s="67">
        <v>0</v>
      </c>
      <c r="AS1019" s="96"/>
      <c r="AT1019" s="54">
        <v>2.8204529182584346</v>
      </c>
      <c r="AU1019" s="54">
        <v>2.7634562543195922</v>
      </c>
      <c r="AV1019" s="55">
        <v>2.8148546626844184</v>
      </c>
      <c r="AW1019" s="55">
        <v>2.7634562543195922</v>
      </c>
      <c r="AX1019" s="56">
        <v>-2.9547081741555292E-2</v>
      </c>
      <c r="AY1019" s="56">
        <v>-8.6543745680397688E-2</v>
      </c>
      <c r="AZ1019" s="56">
        <v>-0.11609082742195298</v>
      </c>
      <c r="BA1019" s="56">
        <v>5.6996663938842396E-2</v>
      </c>
      <c r="BB1019" s="61">
        <v>-106</v>
      </c>
      <c r="BC1019" s="57">
        <v>-102</v>
      </c>
      <c r="BD1019" s="57">
        <v>-133</v>
      </c>
      <c r="BE1019" s="57">
        <v>-162</v>
      </c>
      <c r="BF1019" s="95">
        <v>0.51500292919373436</v>
      </c>
      <c r="BG1019" s="58">
        <v>0.50557791682067132</v>
      </c>
      <c r="BH1019" s="58">
        <v>0.56998683984896437</v>
      </c>
      <c r="BI1019" s="58">
        <v>0.61857678683423745</v>
      </c>
      <c r="BJ1019" s="57">
        <v>-106</v>
      </c>
      <c r="BK1019" s="57">
        <v>-103</v>
      </c>
      <c r="BL1019" s="57">
        <v>-133</v>
      </c>
      <c r="BM1019" s="57">
        <v>-163</v>
      </c>
      <c r="BN1019" s="58">
        <v>0.51382476104780961</v>
      </c>
      <c r="BO1019" s="58">
        <v>0.50669062075642468</v>
      </c>
      <c r="BP1019" s="58">
        <v>0.5711965319575556</v>
      </c>
      <c r="BQ1019" s="58">
        <v>0.61961880297804328</v>
      </c>
      <c r="BR1019" s="36">
        <v>2.9</v>
      </c>
      <c r="BS1019" s="36">
        <v>3.45</v>
      </c>
      <c r="BT1019" s="36">
        <v>0.41094999999999998</v>
      </c>
      <c r="BU1019" s="36">
        <v>0.38547999999999999</v>
      </c>
      <c r="BV1019" s="36">
        <v>0.434774762581489</v>
      </c>
      <c r="BW1019" s="36">
        <v>0.49886000000000003</v>
      </c>
    </row>
    <row r="1020" spans="1:75" s="36" customFormat="1" ht="16.75" customHeight="1" x14ac:dyDescent="0.2">
      <c r="A1020" s="36" t="s">
        <v>1333</v>
      </c>
      <c r="B1020" s="36">
        <v>2025020479</v>
      </c>
      <c r="C1020" s="35">
        <v>46001</v>
      </c>
      <c r="D1020" s="45" t="s">
        <v>6</v>
      </c>
      <c r="E1020" s="36" t="s">
        <v>28</v>
      </c>
      <c r="F1020" s="45">
        <v>1</v>
      </c>
      <c r="G1020" s="45">
        <v>1</v>
      </c>
      <c r="H1020" s="36" t="s">
        <v>46</v>
      </c>
      <c r="I1020" s="36" t="s">
        <v>488</v>
      </c>
      <c r="J1020" s="36" t="s">
        <v>168</v>
      </c>
      <c r="K1020" s="47">
        <v>2.98</v>
      </c>
      <c r="L1020" s="48">
        <v>0.15</v>
      </c>
      <c r="M1020" s="49">
        <v>0.1</v>
      </c>
      <c r="N1020" s="36">
        <v>2.94999999999999</v>
      </c>
      <c r="O1020" s="36">
        <v>2.4999999999999898</v>
      </c>
      <c r="P1020" s="70">
        <v>2.94999999999999</v>
      </c>
      <c r="Q1020" s="36">
        <v>2.4999999999999898</v>
      </c>
      <c r="R1020" s="50">
        <v>2.8658266943097637</v>
      </c>
      <c r="S1020" s="50">
        <v>2.641629162311709</v>
      </c>
      <c r="T1020" s="50">
        <v>2.8658266943097637</v>
      </c>
      <c r="U1020" s="50">
        <v>2.641629162311709</v>
      </c>
      <c r="V1020" s="50">
        <v>0.95</v>
      </c>
      <c r="W1020" s="50">
        <v>0.95302926576458757</v>
      </c>
      <c r="X1020" s="50">
        <v>1.080536912751678</v>
      </c>
      <c r="Y1020" s="50">
        <v>0.88081824575248902</v>
      </c>
      <c r="Z1020" s="50">
        <v>1.0449999999999999</v>
      </c>
      <c r="AA1020" s="51">
        <v>1</v>
      </c>
      <c r="AB1020" s="51">
        <v>1</v>
      </c>
      <c r="AC1020" s="51">
        <v>1</v>
      </c>
      <c r="AD1020" s="51">
        <v>1</v>
      </c>
      <c r="AE1020" s="51">
        <v>1</v>
      </c>
      <c r="AF1020" s="51">
        <v>1</v>
      </c>
      <c r="AG1020" s="52">
        <v>1</v>
      </c>
      <c r="AH1020" s="52">
        <v>1</v>
      </c>
      <c r="AI1020" s="53">
        <v>926</v>
      </c>
      <c r="AJ1020" s="53">
        <v>761</v>
      </c>
      <c r="AK1020" s="51">
        <v>2.9</v>
      </c>
      <c r="AL1020" s="51">
        <v>2.8948740041464642</v>
      </c>
      <c r="AM1020" s="51">
        <v>2.8330280104406222</v>
      </c>
      <c r="AN1020" s="51">
        <v>2.8043181832212856</v>
      </c>
      <c r="AO1020" s="51">
        <v>2.863527715588333</v>
      </c>
      <c r="AP1020" s="51">
        <v>2.8480739294424433</v>
      </c>
      <c r="AQ1020" s="51">
        <v>2.9605142709104499</v>
      </c>
      <c r="AR1020" s="67">
        <v>0</v>
      </c>
      <c r="AS1020" s="96"/>
      <c r="AT1020" s="54">
        <v>2.9756884429530204</v>
      </c>
      <c r="AU1020" s="54">
        <v>2.6781865182669877</v>
      </c>
      <c r="AV1020" s="55">
        <v>2.9756884429530204</v>
      </c>
      <c r="AW1020" s="55">
        <v>2.6811371282347292</v>
      </c>
      <c r="AX1020" s="56">
        <v>2.568844295303041E-2</v>
      </c>
      <c r="AY1020" s="56">
        <v>0.17818651826699794</v>
      </c>
      <c r="AZ1020" s="56">
        <v>0.20387496122002835</v>
      </c>
      <c r="BA1020" s="56">
        <v>-0.15249807531396753</v>
      </c>
      <c r="BB1020" s="61">
        <v>-124</v>
      </c>
      <c r="BC1020" s="57">
        <v>-102</v>
      </c>
      <c r="BD1020" s="57">
        <v>126</v>
      </c>
      <c r="BE1020" s="57">
        <v>156</v>
      </c>
      <c r="BF1020" s="95">
        <v>0.5534993616886531</v>
      </c>
      <c r="BG1020" s="58">
        <v>0.50519046345492313</v>
      </c>
      <c r="BH1020" s="58">
        <v>0.44161745871404023</v>
      </c>
      <c r="BI1020" s="58">
        <v>0.39133376035494483</v>
      </c>
      <c r="BJ1020" s="57">
        <v>-124</v>
      </c>
      <c r="BK1020" s="57">
        <v>-102</v>
      </c>
      <c r="BL1020" s="57">
        <v>126</v>
      </c>
      <c r="BM1020" s="57">
        <v>155</v>
      </c>
      <c r="BN1020" s="58">
        <v>0.5530501158700073</v>
      </c>
      <c r="BO1020" s="58">
        <v>0.50569701100947406</v>
      </c>
      <c r="BP1020" s="58">
        <v>0.44216220206999146</v>
      </c>
      <c r="BQ1020" s="58">
        <v>0.39179723362846375</v>
      </c>
      <c r="BR1020" s="36">
        <v>2.9</v>
      </c>
      <c r="BS1020" s="36">
        <v>3.5</v>
      </c>
      <c r="BT1020" s="36">
        <v>0.40545999999999999</v>
      </c>
      <c r="BU1020" s="36">
        <v>0.38057999999999997</v>
      </c>
      <c r="BV1020" s="36">
        <v>0.42773332134508102</v>
      </c>
      <c r="BW1020" s="36">
        <v>0.49081999999999998</v>
      </c>
    </row>
    <row r="1021" spans="1:75" s="36" customFormat="1" ht="16.75" customHeight="1" x14ac:dyDescent="0.2">
      <c r="A1021" s="36" t="s">
        <v>1334</v>
      </c>
      <c r="B1021" s="36">
        <v>2025020479</v>
      </c>
      <c r="C1021" s="35">
        <v>46001</v>
      </c>
      <c r="D1021" s="45" t="s">
        <v>9</v>
      </c>
      <c r="E1021" s="36" t="s">
        <v>13</v>
      </c>
      <c r="F1021" s="45">
        <v>1</v>
      </c>
      <c r="G1021" s="45">
        <v>1</v>
      </c>
      <c r="H1021" s="36" t="s">
        <v>47</v>
      </c>
      <c r="I1021" s="36" t="s">
        <v>376</v>
      </c>
      <c r="J1021" s="46" t="s">
        <v>184</v>
      </c>
      <c r="K1021" s="47">
        <v>2.98</v>
      </c>
      <c r="L1021" s="48">
        <v>0.15</v>
      </c>
      <c r="M1021" s="49">
        <v>0.1</v>
      </c>
      <c r="N1021" s="36">
        <v>2.4999999999999898</v>
      </c>
      <c r="O1021" s="36">
        <v>2.94999999999999</v>
      </c>
      <c r="P1021" s="70">
        <v>2.4999999999999898</v>
      </c>
      <c r="Q1021" s="36">
        <v>2.94999999999999</v>
      </c>
      <c r="R1021" s="50">
        <v>2.3985546820848342</v>
      </c>
      <c r="S1021" s="50">
        <v>3.2456969637210311</v>
      </c>
      <c r="T1021" s="50">
        <v>2.3985546820848342</v>
      </c>
      <c r="U1021" s="50">
        <v>3.2456969637210311</v>
      </c>
      <c r="V1021" s="50">
        <v>1.048</v>
      </c>
      <c r="W1021" s="50">
        <v>1.0491546019013618</v>
      </c>
      <c r="X1021" s="50">
        <v>0.95068054041631622</v>
      </c>
      <c r="Y1021" s="50">
        <v>0.97315436241610731</v>
      </c>
      <c r="Z1021" s="50">
        <v>0.98</v>
      </c>
      <c r="AA1021" s="51">
        <v>0.98</v>
      </c>
      <c r="AB1021" s="51">
        <v>1.02</v>
      </c>
      <c r="AC1021" s="51">
        <v>1</v>
      </c>
      <c r="AD1021" s="51">
        <v>1</v>
      </c>
      <c r="AE1021" s="51">
        <v>1</v>
      </c>
      <c r="AF1021" s="51">
        <v>1</v>
      </c>
      <c r="AG1021" s="52">
        <v>1</v>
      </c>
      <c r="AH1021" s="52">
        <v>1</v>
      </c>
      <c r="AI1021" s="53">
        <v>931</v>
      </c>
      <c r="AJ1021" s="53">
        <v>859</v>
      </c>
      <c r="AK1021" s="51">
        <v>2.6248383723424173</v>
      </c>
      <c r="AL1021" s="51">
        <v>2.5908958188037796</v>
      </c>
      <c r="AM1021" s="51">
        <v>3.22</v>
      </c>
      <c r="AN1021" s="51">
        <v>3.2238545445581548</v>
      </c>
      <c r="AO1021" s="51">
        <v>3.1642600689896119</v>
      </c>
      <c r="AP1021" s="51">
        <v>3.1667385123081617</v>
      </c>
      <c r="AQ1021" s="51">
        <v>3.1556000000000002</v>
      </c>
      <c r="AR1021" s="67">
        <v>0</v>
      </c>
      <c r="AS1021" s="96"/>
      <c r="AT1021" s="54">
        <v>2.6781865182669877</v>
      </c>
      <c r="AU1021" s="54">
        <v>2.9756884429530204</v>
      </c>
      <c r="AV1021" s="55">
        <v>2.6811371282347292</v>
      </c>
      <c r="AW1021" s="55">
        <v>2.9756884429530204</v>
      </c>
      <c r="AX1021" s="56">
        <v>0.17818651826699794</v>
      </c>
      <c r="AY1021" s="56">
        <v>2.568844295303041E-2</v>
      </c>
      <c r="AZ1021" s="56">
        <v>0.20387496122002835</v>
      </c>
      <c r="BA1021" s="56">
        <v>0.15249807531396753</v>
      </c>
      <c r="BB1021" s="61">
        <v>124</v>
      </c>
      <c r="BC1021" s="57">
        <v>102</v>
      </c>
      <c r="BD1021" s="57">
        <v>-126</v>
      </c>
      <c r="BE1021" s="57">
        <v>-156</v>
      </c>
      <c r="BF1021" s="95">
        <v>0.4465006383113469</v>
      </c>
      <c r="BG1021" s="58">
        <v>0.49480953654507692</v>
      </c>
      <c r="BH1021" s="58">
        <v>0.55838254128595977</v>
      </c>
      <c r="BI1021" s="58">
        <v>0.60866623964505517</v>
      </c>
      <c r="BJ1021" s="57">
        <v>124</v>
      </c>
      <c r="BK1021" s="57">
        <v>102</v>
      </c>
      <c r="BL1021" s="57">
        <v>-126</v>
      </c>
      <c r="BM1021" s="57">
        <v>-155</v>
      </c>
      <c r="BN1021" s="58">
        <v>0.4469498841299927</v>
      </c>
      <c r="BO1021" s="58">
        <v>0.49430298899052588</v>
      </c>
      <c r="BP1021" s="58">
        <v>0.55783779793000854</v>
      </c>
      <c r="BQ1021" s="58">
        <v>0.60820276637153625</v>
      </c>
      <c r="BR1021" s="36">
        <v>2.9</v>
      </c>
      <c r="BS1021" s="36">
        <v>3.55</v>
      </c>
      <c r="BT1021" s="36">
        <v>0.39828000000000002</v>
      </c>
      <c r="BU1021" s="36">
        <v>0.37143999999999999</v>
      </c>
      <c r="BV1021" s="36">
        <v>0.41850508146111698</v>
      </c>
      <c r="BW1021" s="36">
        <v>0.4839</v>
      </c>
    </row>
    <row r="1022" spans="1:75" s="36" customFormat="1" ht="16.75" customHeight="1" x14ac:dyDescent="0.2">
      <c r="A1022" s="36" t="s">
        <v>1335</v>
      </c>
      <c r="B1022" s="36">
        <v>2025020482</v>
      </c>
      <c r="C1022" s="35">
        <v>46002</v>
      </c>
      <c r="D1022" s="45" t="s">
        <v>6</v>
      </c>
      <c r="E1022" s="36" t="s">
        <v>48</v>
      </c>
      <c r="F1022" s="45">
        <v>1</v>
      </c>
      <c r="G1022" s="45">
        <v>1</v>
      </c>
      <c r="H1022" s="36" t="s">
        <v>46</v>
      </c>
      <c r="I1022" s="36" t="s">
        <v>1177</v>
      </c>
      <c r="J1022" s="46" t="s">
        <v>1165</v>
      </c>
      <c r="K1022" s="47">
        <v>2.94</v>
      </c>
      <c r="L1022" s="48">
        <v>0.15</v>
      </c>
      <c r="M1022" s="49">
        <v>0.1</v>
      </c>
      <c r="N1022" s="36">
        <v>3.19999999999999</v>
      </c>
      <c r="O1022" s="36">
        <v>3.2999999999999901</v>
      </c>
      <c r="P1022" s="70">
        <v>3.19999999999999</v>
      </c>
      <c r="Q1022" s="36">
        <v>3.2999999999999901</v>
      </c>
      <c r="R1022" s="50">
        <v>3.1627835642005051</v>
      </c>
      <c r="S1022" s="50">
        <v>3.1312987806381463</v>
      </c>
      <c r="T1022" s="50">
        <v>3.1627835642005051</v>
      </c>
      <c r="U1022" s="50">
        <v>3.1312987806381463</v>
      </c>
      <c r="V1022" s="50">
        <v>0.95</v>
      </c>
      <c r="W1022" s="50">
        <v>0.95302926576458757</v>
      </c>
      <c r="X1022" s="50">
        <v>1.0204081632653061</v>
      </c>
      <c r="Y1022" s="50">
        <v>0.97619047619047628</v>
      </c>
      <c r="Z1022" s="50">
        <v>1.05</v>
      </c>
      <c r="AA1022" s="51">
        <v>0.98499999999999999</v>
      </c>
      <c r="AB1022" s="51">
        <v>1.01</v>
      </c>
      <c r="AC1022" s="51">
        <v>1</v>
      </c>
      <c r="AD1022" s="51">
        <v>1</v>
      </c>
      <c r="AE1022" s="51">
        <v>1</v>
      </c>
      <c r="AF1022" s="51">
        <v>1</v>
      </c>
      <c r="AG1022" s="52">
        <v>1</v>
      </c>
      <c r="AH1022" s="52">
        <v>1</v>
      </c>
      <c r="AI1022" s="53">
        <v>932</v>
      </c>
      <c r="AJ1022" s="53">
        <v>890</v>
      </c>
      <c r="AK1022" s="51">
        <v>3.19</v>
      </c>
      <c r="AL1022" s="51">
        <v>3.1859175346300757</v>
      </c>
      <c r="AM1022" s="51">
        <v>3.15</v>
      </c>
      <c r="AN1022" s="51">
        <v>3.1471948170957216</v>
      </c>
      <c r="AO1022" s="51">
        <v>3.4041827864007335</v>
      </c>
      <c r="AP1022" s="51">
        <v>3.3867349263911315</v>
      </c>
      <c r="AQ1022" s="51">
        <v>3.3075000000000001</v>
      </c>
      <c r="AR1022" s="67">
        <v>0</v>
      </c>
      <c r="AS1022" s="96"/>
      <c r="AT1022" s="54">
        <v>3.1690185887755105</v>
      </c>
      <c r="AU1022" s="54">
        <v>3.3492159539999999</v>
      </c>
      <c r="AV1022" s="55">
        <v>3.1690185887755105</v>
      </c>
      <c r="AW1022" s="55">
        <v>3.3529058500959539</v>
      </c>
      <c r="AX1022" s="56">
        <v>-3.0981411224479505E-2</v>
      </c>
      <c r="AY1022" s="56">
        <v>4.9215954000009887E-2</v>
      </c>
      <c r="AZ1022" s="56">
        <v>1.8234542775530382E-2</v>
      </c>
      <c r="BA1022" s="56">
        <v>-8.0197365224489392E-2</v>
      </c>
      <c r="BB1022" s="61">
        <v>113</v>
      </c>
      <c r="BC1022" s="57">
        <v>-178</v>
      </c>
      <c r="BD1022" s="57">
        <v>-147</v>
      </c>
      <c r="BE1022" s="57">
        <v>-113</v>
      </c>
      <c r="BF1022" s="95">
        <v>0.47034426983033262</v>
      </c>
      <c r="BG1022" s="58">
        <v>0.64027928019138947</v>
      </c>
      <c r="BH1022" s="58">
        <v>0.59578887352985133</v>
      </c>
      <c r="BI1022" s="58">
        <v>0.53021221120169781</v>
      </c>
      <c r="BJ1022" s="57">
        <v>113</v>
      </c>
      <c r="BK1022" s="57">
        <v>-178</v>
      </c>
      <c r="BL1022" s="57">
        <v>-148</v>
      </c>
      <c r="BM1022" s="57">
        <v>-113</v>
      </c>
      <c r="BN1022" s="58">
        <v>0.46969090243400158</v>
      </c>
      <c r="BO1022" s="58">
        <v>0.6408199029942816</v>
      </c>
      <c r="BP1022" s="58">
        <v>0.59643211698934717</v>
      </c>
      <c r="BQ1022" s="58">
        <v>0.53083318347216435</v>
      </c>
      <c r="BR1022" s="36">
        <v>2.9</v>
      </c>
      <c r="BS1022" s="36">
        <v>3.6</v>
      </c>
      <c r="BT1022" s="36">
        <v>0.39296999999999999</v>
      </c>
      <c r="BU1022" s="36">
        <v>0.36301</v>
      </c>
      <c r="BV1022" s="36">
        <v>0.40917288487116399</v>
      </c>
      <c r="BW1022" s="36">
        <v>0.47582999999999998</v>
      </c>
    </row>
    <row r="1023" spans="1:75" s="36" customFormat="1" ht="16.75" customHeight="1" x14ac:dyDescent="0.2">
      <c r="A1023" s="36" t="s">
        <v>1336</v>
      </c>
      <c r="B1023" s="36">
        <v>2025020482</v>
      </c>
      <c r="C1023" s="35">
        <v>46002</v>
      </c>
      <c r="D1023" s="45" t="s">
        <v>9</v>
      </c>
      <c r="E1023" s="36" t="s">
        <v>37</v>
      </c>
      <c r="F1023" s="45">
        <v>1</v>
      </c>
      <c r="G1023" s="45">
        <v>1</v>
      </c>
      <c r="H1023" s="36" t="s">
        <v>47</v>
      </c>
      <c r="I1023" s="36" t="s">
        <v>489</v>
      </c>
      <c r="J1023" s="46" t="s">
        <v>176</v>
      </c>
      <c r="K1023" s="47">
        <v>2.94</v>
      </c>
      <c r="L1023" s="48">
        <v>0.15</v>
      </c>
      <c r="M1023" s="49">
        <v>0.1</v>
      </c>
      <c r="N1023" s="36">
        <v>3.2999999999999901</v>
      </c>
      <c r="O1023" s="36">
        <v>3.19999999999999</v>
      </c>
      <c r="P1023" s="70">
        <v>3.2999999999999901</v>
      </c>
      <c r="Q1023" s="36">
        <v>3.19999999999999</v>
      </c>
      <c r="R1023" s="50">
        <v>2.7682196921021061</v>
      </c>
      <c r="S1023" s="50">
        <v>3.0800941095916952</v>
      </c>
      <c r="T1023" s="50">
        <v>2.7682196921021061</v>
      </c>
      <c r="U1023" s="50">
        <v>3.0800941095916952</v>
      </c>
      <c r="V1023" s="50">
        <v>1.048</v>
      </c>
      <c r="W1023" s="50">
        <v>1.0491546019013618</v>
      </c>
      <c r="X1023" s="50">
        <v>1.0714285714285714</v>
      </c>
      <c r="Y1023" s="50">
        <v>1.0850340136054422</v>
      </c>
      <c r="Z1023" s="50">
        <v>1.02</v>
      </c>
      <c r="AA1023" s="51">
        <v>0.98</v>
      </c>
      <c r="AB1023" s="51">
        <v>1.02</v>
      </c>
      <c r="AC1023" s="51">
        <v>1</v>
      </c>
      <c r="AD1023" s="51">
        <v>1</v>
      </c>
      <c r="AE1023" s="51">
        <v>1</v>
      </c>
      <c r="AF1023" s="51">
        <v>1</v>
      </c>
      <c r="AG1023" s="52">
        <v>1</v>
      </c>
      <c r="AH1023" s="52">
        <v>1</v>
      </c>
      <c r="AI1023" s="53">
        <v>941</v>
      </c>
      <c r="AJ1023" s="53">
        <v>866</v>
      </c>
      <c r="AK1023" s="51">
        <v>2.87</v>
      </c>
      <c r="AL1023" s="51">
        <v>2.88</v>
      </c>
      <c r="AM1023" s="51">
        <v>3</v>
      </c>
      <c r="AN1023" s="51">
        <v>3.0120141164387539</v>
      </c>
      <c r="AO1023" s="51">
        <v>3.3348473765498454</v>
      </c>
      <c r="AP1023" s="51">
        <v>3.3058746688348979</v>
      </c>
      <c r="AQ1023" s="51">
        <v>3.06</v>
      </c>
      <c r="AR1023" s="67">
        <v>0</v>
      </c>
      <c r="AS1023" s="96"/>
      <c r="AT1023" s="54">
        <v>3.3492159539999999</v>
      </c>
      <c r="AU1023" s="54">
        <v>3.1690185887755105</v>
      </c>
      <c r="AV1023" s="55">
        <v>3.3529058500959539</v>
      </c>
      <c r="AW1023" s="55">
        <v>3.1690185887755105</v>
      </c>
      <c r="AX1023" s="56">
        <v>4.9215954000009887E-2</v>
      </c>
      <c r="AY1023" s="56">
        <v>-3.0981411224479505E-2</v>
      </c>
      <c r="AZ1023" s="56">
        <v>1.8234542775530382E-2</v>
      </c>
      <c r="BA1023" s="56">
        <v>8.0197365224489392E-2</v>
      </c>
      <c r="BB1023" s="61">
        <v>-113</v>
      </c>
      <c r="BC1023" s="57">
        <v>178</v>
      </c>
      <c r="BD1023" s="57">
        <v>147</v>
      </c>
      <c r="BE1023" s="57">
        <v>113</v>
      </c>
      <c r="BF1023" s="95">
        <v>0.52965573016966738</v>
      </c>
      <c r="BG1023" s="58">
        <v>0.35972071980861048</v>
      </c>
      <c r="BH1023" s="58">
        <v>0.40421112647014862</v>
      </c>
      <c r="BI1023" s="58">
        <v>0.46978778879830219</v>
      </c>
      <c r="BJ1023" s="57">
        <v>-113</v>
      </c>
      <c r="BK1023" s="57">
        <v>178</v>
      </c>
      <c r="BL1023" s="57">
        <v>148</v>
      </c>
      <c r="BM1023" s="57">
        <v>113</v>
      </c>
      <c r="BN1023" s="58">
        <v>0.53030909756599842</v>
      </c>
      <c r="BO1023" s="58">
        <v>0.3591800970057184</v>
      </c>
      <c r="BP1023" s="58">
        <v>0.40356788301065283</v>
      </c>
      <c r="BQ1023" s="58">
        <v>0.46916681652783565</v>
      </c>
      <c r="BR1023" s="36">
        <v>2.9</v>
      </c>
      <c r="BS1023" s="36">
        <v>3.65</v>
      </c>
      <c r="BT1023" s="36">
        <v>0.38661000000000001</v>
      </c>
      <c r="BU1023" s="36">
        <v>0.3594</v>
      </c>
      <c r="BV1023" s="36">
        <v>0.404697827873928</v>
      </c>
      <c r="BW1023" s="36">
        <v>0.47133000000000003</v>
      </c>
    </row>
    <row r="1024" spans="1:75" s="36" customFormat="1" ht="16.75" customHeight="1" x14ac:dyDescent="0.2">
      <c r="A1024" s="36" t="s">
        <v>1337</v>
      </c>
      <c r="B1024" s="36">
        <v>2025020485</v>
      </c>
      <c r="C1024" s="35">
        <v>46002</v>
      </c>
      <c r="D1024" s="45" t="s">
        <v>6</v>
      </c>
      <c r="E1024" s="36" t="s">
        <v>42</v>
      </c>
      <c r="F1024" s="45">
        <v>1</v>
      </c>
      <c r="G1024" s="45">
        <v>2</v>
      </c>
      <c r="H1024" s="36" t="s">
        <v>36</v>
      </c>
      <c r="I1024" s="36" t="s">
        <v>444</v>
      </c>
      <c r="J1024" s="46" t="s">
        <v>396</v>
      </c>
      <c r="K1024" s="47">
        <v>2.94</v>
      </c>
      <c r="L1024" s="48">
        <v>0.15</v>
      </c>
      <c r="M1024" s="49">
        <v>0.1</v>
      </c>
      <c r="N1024" s="36">
        <v>2.94999999999999</v>
      </c>
      <c r="O1024" s="36">
        <v>2.8499999999999899</v>
      </c>
      <c r="P1024" s="70">
        <v>2.94999999999999</v>
      </c>
      <c r="Q1024" s="36">
        <v>2.8499999999999899</v>
      </c>
      <c r="R1024" s="50">
        <v>3.3659845292390487</v>
      </c>
      <c r="S1024" s="50">
        <v>2.6980129873136427</v>
      </c>
      <c r="T1024" s="50">
        <v>3.3659845292390487</v>
      </c>
      <c r="U1024" s="50">
        <v>2.6980129873136427</v>
      </c>
      <c r="V1024" s="50">
        <v>0.97</v>
      </c>
      <c r="W1024" s="50">
        <v>0.95751047349149665</v>
      </c>
      <c r="X1024" s="50">
        <v>0.93877551020408156</v>
      </c>
      <c r="Y1024" s="50">
        <v>1.0578231292517006</v>
      </c>
      <c r="Z1024" s="50">
        <v>0.99</v>
      </c>
      <c r="AA1024" s="51">
        <v>1</v>
      </c>
      <c r="AB1024" s="51">
        <v>1.0149999999999999</v>
      </c>
      <c r="AC1024" s="51">
        <v>1</v>
      </c>
      <c r="AD1024" s="51">
        <v>1</v>
      </c>
      <c r="AE1024" s="51">
        <v>1</v>
      </c>
      <c r="AF1024" s="51">
        <v>1</v>
      </c>
      <c r="AG1024" s="52">
        <v>1</v>
      </c>
      <c r="AH1024" s="52">
        <v>1</v>
      </c>
      <c r="AI1024" s="53">
        <v>943</v>
      </c>
      <c r="AJ1024" s="53">
        <v>901</v>
      </c>
      <c r="AK1024" s="51">
        <v>3.29</v>
      </c>
      <c r="AL1024" s="51">
        <v>3.3013976793858575</v>
      </c>
      <c r="AM1024" s="51">
        <v>2.66</v>
      </c>
      <c r="AN1024" s="51">
        <v>2.6657019480970465</v>
      </c>
      <c r="AO1024" s="51">
        <v>2.7655471870194743</v>
      </c>
      <c r="AP1024" s="51">
        <v>2.7513700375826291</v>
      </c>
      <c r="AQ1024" s="51">
        <v>2.6334</v>
      </c>
      <c r="AR1024" s="67">
        <v>0</v>
      </c>
      <c r="AS1024" s="96"/>
      <c r="AT1024" s="54">
        <v>2.9210164285714284</v>
      </c>
      <c r="AU1024" s="54">
        <v>2.8660512812249999</v>
      </c>
      <c r="AV1024" s="55">
        <v>2.9210164285714284</v>
      </c>
      <c r="AW1024" s="55">
        <v>2.8519933136650484</v>
      </c>
      <c r="AX1024" s="56">
        <v>-2.8983571428561561E-2</v>
      </c>
      <c r="AY1024" s="56">
        <v>1.6051281225009983E-2</v>
      </c>
      <c r="AZ1024" s="56">
        <v>-1.2932290203551577E-2</v>
      </c>
      <c r="BA1024" s="56">
        <v>-4.5034852653571544E-2</v>
      </c>
      <c r="BB1024" s="61">
        <v>-107</v>
      </c>
      <c r="BC1024" s="57">
        <v>-111</v>
      </c>
      <c r="BD1024" s="57">
        <v>115</v>
      </c>
      <c r="BE1024" s="57">
        <v>143</v>
      </c>
      <c r="BF1024" s="95">
        <v>0.51603452367291103</v>
      </c>
      <c r="BG1024" s="58">
        <v>0.5265747063591506</v>
      </c>
      <c r="BH1024" s="58">
        <v>0.46533799083141925</v>
      </c>
      <c r="BI1024" s="58">
        <v>0.41203766508060957</v>
      </c>
      <c r="BJ1024" s="57">
        <v>-108</v>
      </c>
      <c r="BK1024" s="57">
        <v>-110</v>
      </c>
      <c r="BL1024" s="57">
        <v>116</v>
      </c>
      <c r="BM1024" s="57">
        <v>144</v>
      </c>
      <c r="BN1024" s="58">
        <v>0.51857874392016967</v>
      </c>
      <c r="BO1024" s="58">
        <v>0.52376081798437024</v>
      </c>
      <c r="BP1024" s="58">
        <v>0.46222238028868579</v>
      </c>
      <c r="BQ1024" s="58">
        <v>0.40932587506500495</v>
      </c>
      <c r="BR1024" s="36">
        <v>2.9</v>
      </c>
      <c r="BS1024" s="36">
        <v>3.7</v>
      </c>
      <c r="BT1024" s="36">
        <v>0.37695000000000001</v>
      </c>
      <c r="BU1024" s="36">
        <v>0.34792000000000001</v>
      </c>
      <c r="BV1024" s="36">
        <v>0.39129945790314202</v>
      </c>
      <c r="BW1024" s="36">
        <v>0.45878000000000002</v>
      </c>
    </row>
    <row r="1025" spans="1:75" s="36" customFormat="1" ht="16.75" customHeight="1" x14ac:dyDescent="0.2">
      <c r="A1025" s="36" t="s">
        <v>1338</v>
      </c>
      <c r="B1025" s="36">
        <v>2025020485</v>
      </c>
      <c r="C1025" s="35">
        <v>46002</v>
      </c>
      <c r="D1025" s="45" t="s">
        <v>9</v>
      </c>
      <c r="E1025" s="36" t="s">
        <v>49</v>
      </c>
      <c r="F1025" s="45">
        <v>2</v>
      </c>
      <c r="G1025" s="45">
        <v>1</v>
      </c>
      <c r="H1025" s="36" t="s">
        <v>38</v>
      </c>
      <c r="I1025" s="36" t="s">
        <v>350</v>
      </c>
      <c r="J1025" s="46" t="s">
        <v>197</v>
      </c>
      <c r="K1025" s="47">
        <v>2.94</v>
      </c>
      <c r="L1025" s="48">
        <v>0.15</v>
      </c>
      <c r="M1025" s="49">
        <v>0.1</v>
      </c>
      <c r="N1025" s="36">
        <v>2.8499999999999899</v>
      </c>
      <c r="O1025" s="36">
        <v>2.94999999999999</v>
      </c>
      <c r="P1025" s="70">
        <v>2.8499999999999899</v>
      </c>
      <c r="Q1025" s="36">
        <v>2.94999999999999</v>
      </c>
      <c r="R1025" s="50">
        <v>3.0145915696244554</v>
      </c>
      <c r="S1025" s="50">
        <v>2.823743860395068</v>
      </c>
      <c r="T1025" s="50">
        <v>3.0145915696244554</v>
      </c>
      <c r="U1025" s="50">
        <v>2.823743860395068</v>
      </c>
      <c r="V1025" s="50">
        <v>1.0449999999999999</v>
      </c>
      <c r="W1025" s="50">
        <v>1.0398742800952707</v>
      </c>
      <c r="X1025" s="50">
        <v>0.90476190476190488</v>
      </c>
      <c r="Y1025" s="50">
        <v>1.1190476190476191</v>
      </c>
      <c r="Z1025" s="50">
        <v>0.97499999999999998</v>
      </c>
      <c r="AA1025" s="51">
        <v>0.97</v>
      </c>
      <c r="AB1025" s="51">
        <v>1</v>
      </c>
      <c r="AC1025" s="51">
        <v>1</v>
      </c>
      <c r="AD1025" s="51">
        <v>1</v>
      </c>
      <c r="AE1025" s="51">
        <v>1</v>
      </c>
      <c r="AF1025" s="51">
        <v>1</v>
      </c>
      <c r="AG1025" s="52">
        <v>1</v>
      </c>
      <c r="AH1025" s="52">
        <v>1</v>
      </c>
      <c r="AI1025" s="53">
        <v>915</v>
      </c>
      <c r="AJ1025" s="53">
        <v>873</v>
      </c>
      <c r="AK1025" s="51">
        <v>3.11</v>
      </c>
      <c r="AL1025" s="51">
        <v>3.0956887354436682</v>
      </c>
      <c r="AM1025" s="51">
        <v>2.76</v>
      </c>
      <c r="AN1025" s="51">
        <v>2.7695615790592596</v>
      </c>
      <c r="AO1025" s="51">
        <v>2.8232060267684633</v>
      </c>
      <c r="AP1025" s="51">
        <v>2.8126976623359727</v>
      </c>
      <c r="AQ1025" s="51">
        <v>2.6909999999999998</v>
      </c>
      <c r="AR1025" s="67">
        <v>0</v>
      </c>
      <c r="AS1025" s="96"/>
      <c r="AT1025" s="54">
        <v>2.8660512812249999</v>
      </c>
      <c r="AU1025" s="54">
        <v>2.9210164285714284</v>
      </c>
      <c r="AV1025" s="55">
        <v>2.8519933136650484</v>
      </c>
      <c r="AW1025" s="55">
        <v>2.9210164285714284</v>
      </c>
      <c r="AX1025" s="56">
        <v>1.6051281225009983E-2</v>
      </c>
      <c r="AY1025" s="56">
        <v>-2.8983571428561561E-2</v>
      </c>
      <c r="AZ1025" s="56">
        <v>-1.2932290203551577E-2</v>
      </c>
      <c r="BA1025" s="56">
        <v>4.5034852653571544E-2</v>
      </c>
      <c r="BB1025" s="61">
        <v>107</v>
      </c>
      <c r="BC1025" s="57">
        <v>111</v>
      </c>
      <c r="BD1025" s="57">
        <v>-115</v>
      </c>
      <c r="BE1025" s="57">
        <v>-143</v>
      </c>
      <c r="BF1025" s="95">
        <v>0.48396547632708897</v>
      </c>
      <c r="BG1025" s="58">
        <v>0.47342529364084934</v>
      </c>
      <c r="BH1025" s="58">
        <v>0.53466200916858075</v>
      </c>
      <c r="BI1025" s="58">
        <v>0.58796233491939043</v>
      </c>
      <c r="BJ1025" s="57">
        <v>108</v>
      </c>
      <c r="BK1025" s="57">
        <v>110</v>
      </c>
      <c r="BL1025" s="57">
        <v>-116</v>
      </c>
      <c r="BM1025" s="57">
        <v>-144</v>
      </c>
      <c r="BN1025" s="58">
        <v>0.48142125607983033</v>
      </c>
      <c r="BO1025" s="58">
        <v>0.47623918201562976</v>
      </c>
      <c r="BP1025" s="58">
        <v>0.53777761971131421</v>
      </c>
      <c r="BQ1025" s="58">
        <v>0.59067412493499505</v>
      </c>
      <c r="BR1025" s="36">
        <v>2.9</v>
      </c>
      <c r="BS1025" s="36">
        <v>3.75</v>
      </c>
      <c r="BT1025" s="36">
        <v>0.37325999999999998</v>
      </c>
      <c r="BU1025" s="36">
        <v>0.33993000000000001</v>
      </c>
      <c r="BV1025" s="36">
        <v>0.38261447030750501</v>
      </c>
      <c r="BW1025" s="36">
        <v>0.45149</v>
      </c>
    </row>
    <row r="1026" spans="1:75" s="36" customFormat="1" ht="16.75" customHeight="1" x14ac:dyDescent="0.2">
      <c r="A1026" s="36" t="s">
        <v>1339</v>
      </c>
      <c r="B1026" s="36">
        <v>2025020484</v>
      </c>
      <c r="C1026" s="35">
        <v>46002</v>
      </c>
      <c r="D1026" s="45" t="s">
        <v>6</v>
      </c>
      <c r="E1026" s="36" t="s">
        <v>19</v>
      </c>
      <c r="F1026" s="45">
        <v>1</v>
      </c>
      <c r="G1026" s="45">
        <v>1</v>
      </c>
      <c r="H1026" s="36" t="s">
        <v>46</v>
      </c>
      <c r="I1026" s="36" t="s">
        <v>326</v>
      </c>
      <c r="J1026" s="46" t="s">
        <v>170</v>
      </c>
      <c r="K1026" s="47">
        <v>2.94</v>
      </c>
      <c r="L1026" s="48">
        <v>0.15</v>
      </c>
      <c r="M1026" s="49">
        <v>0.1</v>
      </c>
      <c r="N1026" s="36">
        <v>2.8999999999999901</v>
      </c>
      <c r="O1026" s="36">
        <v>3.19999999999999</v>
      </c>
      <c r="P1026" s="70">
        <v>2.8999999999999901</v>
      </c>
      <c r="Q1026" s="36">
        <v>3.19999999999999</v>
      </c>
      <c r="R1026" s="50">
        <v>2.8577767347754115</v>
      </c>
      <c r="S1026" s="50">
        <v>3.2450422227991198</v>
      </c>
      <c r="T1026" s="50">
        <v>2.8577767347754115</v>
      </c>
      <c r="U1026" s="50">
        <v>3.2450422227991198</v>
      </c>
      <c r="V1026" s="50">
        <v>0.95</v>
      </c>
      <c r="W1026" s="50">
        <v>0.95302926576458757</v>
      </c>
      <c r="X1026" s="50">
        <v>1.0442176870748299</v>
      </c>
      <c r="Y1026" s="50">
        <v>0.97959183673469385</v>
      </c>
      <c r="Z1026" s="50">
        <v>1.01</v>
      </c>
      <c r="AA1026" s="51">
        <v>0.97</v>
      </c>
      <c r="AB1026" s="51">
        <v>1.04</v>
      </c>
      <c r="AC1026" s="51">
        <v>1</v>
      </c>
      <c r="AD1026" s="51">
        <v>1</v>
      </c>
      <c r="AE1026" s="51">
        <v>1</v>
      </c>
      <c r="AF1026" s="51">
        <v>1</v>
      </c>
      <c r="AG1026" s="52">
        <v>1</v>
      </c>
      <c r="AH1026" s="52">
        <v>1</v>
      </c>
      <c r="AI1026" s="53">
        <v>939</v>
      </c>
      <c r="AJ1026" s="53">
        <v>785</v>
      </c>
      <c r="AK1026" s="51">
        <v>2.85</v>
      </c>
      <c r="AL1026" s="51">
        <v>2.8511665102163115</v>
      </c>
      <c r="AM1026" s="51">
        <v>3.11</v>
      </c>
      <c r="AN1026" s="51">
        <v>3.1</v>
      </c>
      <c r="AO1026" s="51">
        <v>3.0841162695792366</v>
      </c>
      <c r="AP1026" s="51">
        <v>3.1131227258964178</v>
      </c>
      <c r="AQ1026" s="51">
        <v>3.1410999999999998</v>
      </c>
      <c r="AR1026" s="67">
        <v>0.05</v>
      </c>
      <c r="AS1026" s="96"/>
      <c r="AT1026" s="54">
        <v>2.8464281414030603</v>
      </c>
      <c r="AU1026" s="54">
        <v>3.135995421779592</v>
      </c>
      <c r="AV1026" s="55">
        <v>2.7964281414030605</v>
      </c>
      <c r="AW1026" s="55">
        <v>3.1895054946533672</v>
      </c>
      <c r="AX1026" s="56">
        <v>-5.3571858596929811E-2</v>
      </c>
      <c r="AY1026" s="56">
        <v>-6.4004578220397956E-2</v>
      </c>
      <c r="AZ1026" s="56">
        <v>-0.11757643681732777</v>
      </c>
      <c r="BA1026" s="56">
        <v>1.0432719623468145E-2</v>
      </c>
      <c r="BB1026" s="61">
        <v>122</v>
      </c>
      <c r="BC1026" s="57">
        <v>-127</v>
      </c>
      <c r="BD1026" s="57">
        <v>-101</v>
      </c>
      <c r="BE1026" s="57">
        <v>125</v>
      </c>
      <c r="BF1026" s="95">
        <v>0.45116149479589573</v>
      </c>
      <c r="BG1026" s="58">
        <v>0.5586762253755102</v>
      </c>
      <c r="BH1026" s="58">
        <v>0.50160789314569332</v>
      </c>
      <c r="BI1026" s="58">
        <v>0.44417255915194576</v>
      </c>
      <c r="BJ1026" s="57">
        <v>129</v>
      </c>
      <c r="BK1026" s="57">
        <v>-126</v>
      </c>
      <c r="BL1026" s="57">
        <v>-100</v>
      </c>
      <c r="BM1026" s="57">
        <v>126</v>
      </c>
      <c r="BN1026" s="58">
        <v>0.43605563138029402</v>
      </c>
      <c r="BO1026" s="58">
        <v>0.55741452313733364</v>
      </c>
      <c r="BP1026" s="58">
        <v>0.50023021303874082</v>
      </c>
      <c r="BQ1026" s="58">
        <v>0.44299056439482354</v>
      </c>
      <c r="BR1026" s="36">
        <v>2.9</v>
      </c>
      <c r="BS1026" s="36">
        <v>3.8</v>
      </c>
      <c r="BT1026" s="36">
        <v>0.36703999999999998</v>
      </c>
      <c r="BU1026" s="36">
        <v>0.33872999999999998</v>
      </c>
      <c r="BV1026" s="36">
        <v>0.379618733819722</v>
      </c>
      <c r="BW1026" s="36">
        <v>0.44644</v>
      </c>
    </row>
    <row r="1027" spans="1:75" s="36" customFormat="1" ht="16.75" customHeight="1" x14ac:dyDescent="0.2">
      <c r="A1027" s="36" t="s">
        <v>1340</v>
      </c>
      <c r="B1027" s="36">
        <v>2025020484</v>
      </c>
      <c r="C1027" s="35">
        <v>46002</v>
      </c>
      <c r="D1027" s="45" t="s">
        <v>9</v>
      </c>
      <c r="E1027" s="36" t="s">
        <v>21</v>
      </c>
      <c r="F1027" s="45">
        <v>1</v>
      </c>
      <c r="G1027" s="45">
        <v>1</v>
      </c>
      <c r="H1027" s="36" t="s">
        <v>47</v>
      </c>
      <c r="I1027" s="36" t="s">
        <v>447</v>
      </c>
      <c r="J1027" s="46" t="s">
        <v>181</v>
      </c>
      <c r="K1027" s="47">
        <v>2.94</v>
      </c>
      <c r="L1027" s="48">
        <v>0.15</v>
      </c>
      <c r="M1027" s="49">
        <v>0.1</v>
      </c>
      <c r="N1027" s="36">
        <v>3.19999999999999</v>
      </c>
      <c r="O1027" s="36">
        <v>2.8999999999999901</v>
      </c>
      <c r="P1027" s="70">
        <v>3.19999999999999</v>
      </c>
      <c r="Q1027" s="36">
        <v>2.8999999999999901</v>
      </c>
      <c r="R1027" s="50">
        <v>2.7450023254941849</v>
      </c>
      <c r="S1027" s="50">
        <v>3.2687921190209175</v>
      </c>
      <c r="T1027" s="50">
        <v>2.7450023254941849</v>
      </c>
      <c r="U1027" s="50">
        <v>3.2687921190209175</v>
      </c>
      <c r="V1027" s="50">
        <v>1.048</v>
      </c>
      <c r="W1027" s="50">
        <v>1.0491546019013618</v>
      </c>
      <c r="X1027" s="50">
        <v>1.0578231292517006</v>
      </c>
      <c r="Y1027" s="50">
        <v>0.96938775510204089</v>
      </c>
      <c r="Z1027" s="50">
        <v>0.99</v>
      </c>
      <c r="AA1027" s="51">
        <v>0.95</v>
      </c>
      <c r="AB1027" s="51">
        <v>1.03</v>
      </c>
      <c r="AC1027" s="51">
        <v>1</v>
      </c>
      <c r="AD1027" s="51">
        <v>1</v>
      </c>
      <c r="AE1027" s="51">
        <v>1</v>
      </c>
      <c r="AF1027" s="51">
        <v>1</v>
      </c>
      <c r="AG1027" s="52">
        <v>1</v>
      </c>
      <c r="AH1027" s="52">
        <v>1</v>
      </c>
      <c r="AI1027" s="53">
        <v>933</v>
      </c>
      <c r="AJ1027" s="53">
        <v>870</v>
      </c>
      <c r="AK1027" s="51">
        <v>2.88</v>
      </c>
      <c r="AL1027" s="51">
        <v>2.8597503488241278</v>
      </c>
      <c r="AM1027" s="51">
        <v>3.07</v>
      </c>
      <c r="AN1027" s="51">
        <v>3.0998188178531372</v>
      </c>
      <c r="AO1027" s="51">
        <v>3.2380272565329249</v>
      </c>
      <c r="AP1027" s="51">
        <v>3.2377387977275927</v>
      </c>
      <c r="AQ1027" s="51">
        <v>3.0392999999999999</v>
      </c>
      <c r="AR1027" s="67">
        <v>-0.05</v>
      </c>
      <c r="AS1027" s="96"/>
      <c r="AT1027" s="54">
        <v>3.135995421779592</v>
      </c>
      <c r="AU1027" s="54">
        <v>2.8464281414030603</v>
      </c>
      <c r="AV1027" s="55">
        <v>3.1895054946533672</v>
      </c>
      <c r="AW1027" s="55">
        <v>2.7964281414030605</v>
      </c>
      <c r="AX1027" s="56">
        <v>-6.4004578220397956E-2</v>
      </c>
      <c r="AY1027" s="56">
        <v>-5.3571858596929811E-2</v>
      </c>
      <c r="AZ1027" s="56">
        <v>-0.11757643681732777</v>
      </c>
      <c r="BA1027" s="56">
        <v>-1.0432719623468145E-2</v>
      </c>
      <c r="BB1027" s="61">
        <v>-122</v>
      </c>
      <c r="BC1027" s="57">
        <v>127</v>
      </c>
      <c r="BD1027" s="57">
        <v>101</v>
      </c>
      <c r="BE1027" s="57">
        <v>-125</v>
      </c>
      <c r="BF1027" s="95">
        <v>0.54883850520410427</v>
      </c>
      <c r="BG1027" s="58">
        <v>0.44132377462448985</v>
      </c>
      <c r="BH1027" s="58">
        <v>0.49839210685430663</v>
      </c>
      <c r="BI1027" s="58">
        <v>0.55582744084805424</v>
      </c>
      <c r="BJ1027" s="57">
        <v>-129</v>
      </c>
      <c r="BK1027" s="57">
        <v>126</v>
      </c>
      <c r="BL1027" s="57">
        <v>100</v>
      </c>
      <c r="BM1027" s="57">
        <v>-126</v>
      </c>
      <c r="BN1027" s="58">
        <v>0.56394436861970598</v>
      </c>
      <c r="BO1027" s="58">
        <v>0.44258547686266636</v>
      </c>
      <c r="BP1027" s="58">
        <v>0.49976978696125918</v>
      </c>
      <c r="BQ1027" s="58">
        <v>0.55700943560517646</v>
      </c>
      <c r="BR1027" s="36">
        <v>2.9</v>
      </c>
      <c r="BS1027" s="36">
        <v>3.85</v>
      </c>
      <c r="BT1027" s="36">
        <v>0.36020999999999997</v>
      </c>
      <c r="BU1027" s="36">
        <v>0.32855000000000001</v>
      </c>
      <c r="BV1027" s="36">
        <v>0.36953098639073201</v>
      </c>
      <c r="BW1027" s="36">
        <v>0.43945000000000001</v>
      </c>
    </row>
    <row r="1028" spans="1:75" s="36" customFormat="1" ht="16.75" customHeight="1" x14ac:dyDescent="0.2">
      <c r="A1028" s="36" t="s">
        <v>1341</v>
      </c>
      <c r="B1028" s="36">
        <v>2025020486</v>
      </c>
      <c r="C1028" s="35">
        <v>46002</v>
      </c>
      <c r="D1028" s="45" t="s">
        <v>6</v>
      </c>
      <c r="E1028" s="36" t="s">
        <v>39</v>
      </c>
      <c r="F1028" s="45">
        <v>1</v>
      </c>
      <c r="G1028" s="45">
        <v>1</v>
      </c>
      <c r="H1028" s="36" t="s">
        <v>46</v>
      </c>
      <c r="I1028" s="36" t="s">
        <v>338</v>
      </c>
      <c r="J1028" s="46" t="s">
        <v>179</v>
      </c>
      <c r="K1028" s="47">
        <v>2.94</v>
      </c>
      <c r="L1028" s="48">
        <v>0.15</v>
      </c>
      <c r="M1028" s="49">
        <v>0.1</v>
      </c>
      <c r="N1028" s="36">
        <v>3.2499999999999898</v>
      </c>
      <c r="O1028" s="36">
        <v>3.0499999999999901</v>
      </c>
      <c r="P1028" s="70">
        <v>3.2499999999999898</v>
      </c>
      <c r="Q1028" s="36">
        <v>3.0499999999999901</v>
      </c>
      <c r="R1028" s="50">
        <v>3.1204248557513914</v>
      </c>
      <c r="S1028" s="50">
        <v>2.8873624016315143</v>
      </c>
      <c r="T1028" s="50">
        <v>3.1204248557513914</v>
      </c>
      <c r="U1028" s="50">
        <v>2.8873624016315143</v>
      </c>
      <c r="V1028" s="50">
        <v>0.95</v>
      </c>
      <c r="W1028" s="50">
        <v>0.95302926576458757</v>
      </c>
      <c r="X1028" s="50">
        <v>1.0714285714285714</v>
      </c>
      <c r="Y1028" s="50">
        <v>1.0170068027210886</v>
      </c>
      <c r="Z1028" s="50">
        <v>0.99</v>
      </c>
      <c r="AA1028" s="51">
        <v>0.98</v>
      </c>
      <c r="AB1028" s="51">
        <v>1.02</v>
      </c>
      <c r="AC1028" s="51">
        <v>1</v>
      </c>
      <c r="AD1028" s="51">
        <v>1</v>
      </c>
      <c r="AE1028" s="51">
        <v>1</v>
      </c>
      <c r="AF1028" s="51">
        <v>1</v>
      </c>
      <c r="AG1028" s="52">
        <v>1</v>
      </c>
      <c r="AH1028" s="52">
        <v>1</v>
      </c>
      <c r="AI1028" s="53">
        <v>935</v>
      </c>
      <c r="AJ1028" s="53">
        <v>893</v>
      </c>
      <c r="AK1028" s="51">
        <v>2.94</v>
      </c>
      <c r="AL1028" s="51">
        <v>3</v>
      </c>
      <c r="AM1028" s="51">
        <v>2.77</v>
      </c>
      <c r="AN1028" s="51">
        <v>2.7876043602447269</v>
      </c>
      <c r="AO1028" s="51">
        <v>2.8764108157535779</v>
      </c>
      <c r="AP1028" s="51">
        <v>2.8737225100328212</v>
      </c>
      <c r="AQ1028" s="51">
        <v>2.7423000000000002</v>
      </c>
      <c r="AR1028" s="67">
        <v>0</v>
      </c>
      <c r="AS1028" s="96"/>
      <c r="AT1028" s="54">
        <v>2.9913029999999998</v>
      </c>
      <c r="AU1028" s="54">
        <v>2.9812629026938784</v>
      </c>
      <c r="AV1028" s="55">
        <v>2.9913029999999998</v>
      </c>
      <c r="AW1028" s="55">
        <v>2.9845474177853943</v>
      </c>
      <c r="AX1028" s="56">
        <v>-0.25869699999998996</v>
      </c>
      <c r="AY1028" s="56">
        <v>-6.8737097306111661E-2</v>
      </c>
      <c r="AZ1028" s="56">
        <v>-0.32743409730610162</v>
      </c>
      <c r="BA1028" s="56">
        <v>-0.1899599026938783</v>
      </c>
      <c r="BB1028" s="61">
        <v>-104</v>
      </c>
      <c r="BC1028" s="57">
        <v>-127</v>
      </c>
      <c r="BD1028" s="57">
        <v>-101</v>
      </c>
      <c r="BE1028" s="57">
        <v>124</v>
      </c>
      <c r="BF1028" s="95">
        <v>0.5089427538822866</v>
      </c>
      <c r="BG1028" s="58">
        <v>0.55850595051643226</v>
      </c>
      <c r="BH1028" s="58">
        <v>0.50229124771133027</v>
      </c>
      <c r="BI1028" s="58">
        <v>0.44555642793158301</v>
      </c>
      <c r="BJ1028" s="57">
        <v>-103</v>
      </c>
      <c r="BK1028" s="57">
        <v>-127</v>
      </c>
      <c r="BL1028" s="57">
        <v>-101</v>
      </c>
      <c r="BM1028" s="57">
        <v>124</v>
      </c>
      <c r="BN1028" s="58">
        <v>0.50828396334020742</v>
      </c>
      <c r="BO1028" s="58">
        <v>0.55911393315371516</v>
      </c>
      <c r="BP1028" s="58">
        <v>0.5029873549306566</v>
      </c>
      <c r="BQ1028" s="58">
        <v>0.44618408211270277</v>
      </c>
      <c r="BR1028" s="36">
        <v>2.9</v>
      </c>
      <c r="BS1028" s="36">
        <v>3.9</v>
      </c>
      <c r="BT1028" s="36">
        <v>0.35352</v>
      </c>
      <c r="BU1028" s="36">
        <v>0.32125999999999999</v>
      </c>
      <c r="BV1028" s="36">
        <v>0.36083655314942897</v>
      </c>
      <c r="BW1028" s="36">
        <v>0.43093999999999999</v>
      </c>
    </row>
    <row r="1029" spans="1:75" s="36" customFormat="1" ht="16.75" customHeight="1" x14ac:dyDescent="0.2">
      <c r="A1029" s="36" t="s">
        <v>1342</v>
      </c>
      <c r="B1029" s="36">
        <v>2025020486</v>
      </c>
      <c r="C1029" s="35">
        <v>46002</v>
      </c>
      <c r="D1029" s="45" t="s">
        <v>9</v>
      </c>
      <c r="E1029" s="36" t="s">
        <v>32</v>
      </c>
      <c r="F1029" s="45">
        <v>1</v>
      </c>
      <c r="G1029" s="45">
        <v>1</v>
      </c>
      <c r="H1029" s="36" t="s">
        <v>47</v>
      </c>
      <c r="I1029" s="36" t="s">
        <v>354</v>
      </c>
      <c r="J1029" s="46" t="s">
        <v>159</v>
      </c>
      <c r="K1029" s="47">
        <v>2.94</v>
      </c>
      <c r="L1029" s="48">
        <v>0.15</v>
      </c>
      <c r="M1029" s="49">
        <v>0.1</v>
      </c>
      <c r="N1029" s="36">
        <v>3.0499999999999901</v>
      </c>
      <c r="O1029" s="36">
        <v>3.2499999999999898</v>
      </c>
      <c r="P1029" s="70">
        <v>3.0499999999999901</v>
      </c>
      <c r="Q1029" s="36">
        <v>3.2499999999999898</v>
      </c>
      <c r="R1029" s="50">
        <v>3.0555721600050356</v>
      </c>
      <c r="S1029" s="50">
        <v>3.4115432096407341</v>
      </c>
      <c r="T1029" s="50">
        <v>3.0555721600050356</v>
      </c>
      <c r="U1029" s="50">
        <v>3.4115432096407341</v>
      </c>
      <c r="V1029" s="50">
        <v>1.048</v>
      </c>
      <c r="W1029" s="50">
        <v>1.0491546019013618</v>
      </c>
      <c r="X1029" s="50">
        <v>0.94217687074829937</v>
      </c>
      <c r="Y1029" s="50">
        <v>1</v>
      </c>
      <c r="Z1029" s="50">
        <v>1.02</v>
      </c>
      <c r="AA1029" s="51">
        <v>1</v>
      </c>
      <c r="AB1029" s="51">
        <v>1</v>
      </c>
      <c r="AC1029" s="51">
        <v>1</v>
      </c>
      <c r="AD1029" s="51">
        <v>1</v>
      </c>
      <c r="AE1029" s="51">
        <v>1</v>
      </c>
      <c r="AF1029" s="51">
        <v>1</v>
      </c>
      <c r="AG1029" s="52">
        <v>1</v>
      </c>
      <c r="AH1029" s="52">
        <v>1</v>
      </c>
      <c r="AI1029" s="53">
        <v>942</v>
      </c>
      <c r="AJ1029" s="53">
        <v>842</v>
      </c>
      <c r="AK1029" s="51">
        <v>2.99</v>
      </c>
      <c r="AL1029" s="51">
        <v>2.9998358240007557</v>
      </c>
      <c r="AM1029" s="51">
        <v>3.15</v>
      </c>
      <c r="AN1029" s="51">
        <v>3.18923148144611</v>
      </c>
      <c r="AO1029" s="51">
        <v>3.3057915345006434</v>
      </c>
      <c r="AP1029" s="51">
        <v>3.3318889154005791</v>
      </c>
      <c r="AQ1029" s="51">
        <v>3.2130000000000001</v>
      </c>
      <c r="AR1029" s="67">
        <v>0</v>
      </c>
      <c r="AS1029" s="96"/>
      <c r="AT1029" s="54">
        <v>2.9812629026938784</v>
      </c>
      <c r="AU1029" s="54">
        <v>2.9913029999999998</v>
      </c>
      <c r="AV1029" s="55">
        <v>2.9845474177853943</v>
      </c>
      <c r="AW1029" s="55">
        <v>2.9913029999999998</v>
      </c>
      <c r="AX1029" s="56">
        <v>-6.8737097306111661E-2</v>
      </c>
      <c r="AY1029" s="56">
        <v>-0.25869699999998996</v>
      </c>
      <c r="AZ1029" s="56">
        <v>-0.32743409730610162</v>
      </c>
      <c r="BA1029" s="56">
        <v>0.1899599026938783</v>
      </c>
      <c r="BB1029" s="61">
        <v>104</v>
      </c>
      <c r="BC1029" s="57">
        <v>127</v>
      </c>
      <c r="BD1029" s="57">
        <v>101</v>
      </c>
      <c r="BE1029" s="57">
        <v>-124</v>
      </c>
      <c r="BF1029" s="95">
        <v>0.4910572461177134</v>
      </c>
      <c r="BG1029" s="58">
        <v>0.4414940494835678</v>
      </c>
      <c r="BH1029" s="58">
        <v>0.49770875228866973</v>
      </c>
      <c r="BI1029" s="58">
        <v>0.55444357206841699</v>
      </c>
      <c r="BJ1029" s="57">
        <v>103</v>
      </c>
      <c r="BK1029" s="57">
        <v>127</v>
      </c>
      <c r="BL1029" s="57">
        <v>101</v>
      </c>
      <c r="BM1029" s="57">
        <v>-124</v>
      </c>
      <c r="BN1029" s="58">
        <v>0.49171603665979258</v>
      </c>
      <c r="BO1029" s="58">
        <v>0.4408860668462849</v>
      </c>
      <c r="BP1029" s="58">
        <v>0.4970126450693434</v>
      </c>
      <c r="BQ1029" s="58">
        <v>0.55381591788729723</v>
      </c>
      <c r="BR1029" s="36">
        <v>2.9</v>
      </c>
      <c r="BS1029" s="36">
        <v>3.95</v>
      </c>
      <c r="BT1029" s="36">
        <v>0.34676000000000001</v>
      </c>
      <c r="BU1029" s="36">
        <v>0.31724000000000002</v>
      </c>
      <c r="BV1029" s="36">
        <v>0.35567813617660499</v>
      </c>
      <c r="BW1029" s="36">
        <v>0.42531000000000002</v>
      </c>
    </row>
    <row r="1030" spans="1:75" s="36" customFormat="1" ht="16.75" customHeight="1" x14ac:dyDescent="0.2">
      <c r="A1030" s="36" t="s">
        <v>1343</v>
      </c>
      <c r="B1030" s="36">
        <v>2025020480</v>
      </c>
      <c r="C1030" s="35">
        <v>46002</v>
      </c>
      <c r="D1030" s="45" t="s">
        <v>6</v>
      </c>
      <c r="E1030" s="36" t="s">
        <v>40</v>
      </c>
      <c r="F1030" s="45">
        <v>1</v>
      </c>
      <c r="G1030" s="45">
        <v>2</v>
      </c>
      <c r="H1030" s="36" t="s">
        <v>36</v>
      </c>
      <c r="I1030" s="36" t="s">
        <v>526</v>
      </c>
      <c r="J1030" s="46" t="s">
        <v>182</v>
      </c>
      <c r="K1030" s="47">
        <v>2.94</v>
      </c>
      <c r="L1030" s="48">
        <v>0.15</v>
      </c>
      <c r="M1030" s="49">
        <v>0.1</v>
      </c>
      <c r="N1030" s="36">
        <v>2.5999999999999899</v>
      </c>
      <c r="O1030" s="36">
        <v>3.44999999999999</v>
      </c>
      <c r="P1030" s="70">
        <v>2.5999999999999899</v>
      </c>
      <c r="Q1030" s="36">
        <v>3.44999999999999</v>
      </c>
      <c r="R1030" s="50">
        <v>2.5461276571694516</v>
      </c>
      <c r="S1030" s="50">
        <v>3.1876025263835222</v>
      </c>
      <c r="T1030" s="50">
        <v>2.5461276571694516</v>
      </c>
      <c r="U1030" s="50">
        <v>3.1876025263835222</v>
      </c>
      <c r="V1030" s="50">
        <v>0.97</v>
      </c>
      <c r="W1030" s="50">
        <v>0.95751047349149665</v>
      </c>
      <c r="X1030" s="50">
        <v>1.0102040816326532</v>
      </c>
      <c r="Y1030" s="50">
        <v>1.0204081632653061</v>
      </c>
      <c r="Z1030" s="50">
        <v>1.02</v>
      </c>
      <c r="AA1030" s="51">
        <v>0.99</v>
      </c>
      <c r="AB1030" s="51">
        <v>1</v>
      </c>
      <c r="AC1030" s="51">
        <v>1</v>
      </c>
      <c r="AD1030" s="51">
        <v>1</v>
      </c>
      <c r="AE1030" s="51">
        <v>1</v>
      </c>
      <c r="AF1030" s="51">
        <v>1</v>
      </c>
      <c r="AG1030" s="52">
        <v>1</v>
      </c>
      <c r="AH1030" s="52">
        <v>1</v>
      </c>
      <c r="AI1030" s="53">
        <v>936</v>
      </c>
      <c r="AJ1030" s="53">
        <v>894</v>
      </c>
      <c r="AK1030" s="51">
        <v>2.5863696886559979</v>
      </c>
      <c r="AL1030" s="51">
        <v>2.580333383933016</v>
      </c>
      <c r="AM1030" s="51">
        <v>3.37</v>
      </c>
      <c r="AN1030" s="51">
        <v>3.3426403789575283</v>
      </c>
      <c r="AO1030" s="51">
        <v>3.551944434427845</v>
      </c>
      <c r="AP1030" s="51">
        <v>3.5068559558003471</v>
      </c>
      <c r="AQ1030" s="51">
        <v>3.4374000000000002</v>
      </c>
      <c r="AR1030" s="67">
        <v>0</v>
      </c>
      <c r="AS1030" s="96"/>
      <c r="AT1030" s="54">
        <v>2.6487878227991923</v>
      </c>
      <c r="AU1030" s="54">
        <v>3.6653908163265307</v>
      </c>
      <c r="AV1030" s="55">
        <v>2.6487878227991923</v>
      </c>
      <c r="AW1030" s="55">
        <v>3.6474120922443714</v>
      </c>
      <c r="AX1030" s="56">
        <v>4.8787822799202463E-2</v>
      </c>
      <c r="AY1030" s="56">
        <v>0.21539081632654078</v>
      </c>
      <c r="AZ1030" s="56">
        <v>0.26417863912574324</v>
      </c>
      <c r="BA1030" s="56">
        <v>-0.16660299352733832</v>
      </c>
      <c r="BB1030" s="61">
        <v>191</v>
      </c>
      <c r="BC1030" s="57">
        <v>-157</v>
      </c>
      <c r="BD1030" s="57">
        <v>-127</v>
      </c>
      <c r="BE1030" s="57">
        <v>102</v>
      </c>
      <c r="BF1030" s="95">
        <v>0.34377157519268231</v>
      </c>
      <c r="BG1030" s="58">
        <v>0.61024468933832376</v>
      </c>
      <c r="BH1030" s="58">
        <v>0.55965330106948297</v>
      </c>
      <c r="BI1030" s="58">
        <v>0.49535604786461174</v>
      </c>
      <c r="BJ1030" s="57">
        <v>189</v>
      </c>
      <c r="BK1030" s="57">
        <v>-155</v>
      </c>
      <c r="BL1030" s="57">
        <v>-126</v>
      </c>
      <c r="BM1030" s="57">
        <v>103</v>
      </c>
      <c r="BN1030" s="58">
        <v>0.34621317927377465</v>
      </c>
      <c r="BO1030" s="58">
        <v>0.60846643669523992</v>
      </c>
      <c r="BP1030" s="58">
        <v>0.55766560358373773</v>
      </c>
      <c r="BQ1030" s="58">
        <v>0.49362147534324319</v>
      </c>
      <c r="BR1030" s="36">
        <v>2.9</v>
      </c>
      <c r="BS1030" s="36">
        <v>4</v>
      </c>
      <c r="BT1030" s="36">
        <v>0.33932000000000001</v>
      </c>
      <c r="BU1030" s="36">
        <v>0.30785000000000001</v>
      </c>
      <c r="BV1030" s="36">
        <v>0.34469438255086099</v>
      </c>
      <c r="BW1030" s="36">
        <v>0.41474</v>
      </c>
    </row>
    <row r="1031" spans="1:75" s="36" customFormat="1" ht="16.75" customHeight="1" x14ac:dyDescent="0.2">
      <c r="A1031" s="36" t="s">
        <v>1344</v>
      </c>
      <c r="B1031" s="36">
        <v>2025020480</v>
      </c>
      <c r="C1031" s="35">
        <v>46002</v>
      </c>
      <c r="D1031" s="45" t="s">
        <v>9</v>
      </c>
      <c r="E1031" s="36" t="s">
        <v>18</v>
      </c>
      <c r="F1031" s="45">
        <v>2</v>
      </c>
      <c r="G1031" s="45">
        <v>1</v>
      </c>
      <c r="H1031" s="36" t="s">
        <v>38</v>
      </c>
      <c r="I1031" s="36" t="s">
        <v>838</v>
      </c>
      <c r="J1031" s="46" t="s">
        <v>804</v>
      </c>
      <c r="K1031" s="47">
        <v>2.94</v>
      </c>
      <c r="L1031" s="48">
        <v>0.15</v>
      </c>
      <c r="M1031" s="49">
        <v>0.1</v>
      </c>
      <c r="N1031" s="36">
        <v>3.44999999999999</v>
      </c>
      <c r="O1031" s="36">
        <v>2.5999999999999899</v>
      </c>
      <c r="P1031" s="70">
        <v>3.44999999999999</v>
      </c>
      <c r="Q1031" s="36">
        <v>2.5999999999999899</v>
      </c>
      <c r="R1031" s="50">
        <v>2.8376283617657467</v>
      </c>
      <c r="S1031" s="50">
        <v>3.012388625304057</v>
      </c>
      <c r="T1031" s="50">
        <v>2.8376283617657467</v>
      </c>
      <c r="U1031" s="50">
        <v>3.012388625304057</v>
      </c>
      <c r="V1031" s="50">
        <v>1.0449999999999999</v>
      </c>
      <c r="W1031" s="50">
        <v>1.0398742800952707</v>
      </c>
      <c r="X1031" s="50">
        <v>1.1462585034013606</v>
      </c>
      <c r="Y1031" s="50">
        <v>0.87971758117550947</v>
      </c>
      <c r="Z1031" s="50">
        <v>1.0349999999999999</v>
      </c>
      <c r="AA1031" s="51">
        <v>1</v>
      </c>
      <c r="AB1031" s="51">
        <v>1.02</v>
      </c>
      <c r="AC1031" s="51">
        <v>1</v>
      </c>
      <c r="AD1031" s="51">
        <v>1</v>
      </c>
      <c r="AE1031" s="51">
        <v>1</v>
      </c>
      <c r="AF1031" s="51">
        <v>1</v>
      </c>
      <c r="AG1031" s="52">
        <v>1</v>
      </c>
      <c r="AH1031" s="52">
        <v>1</v>
      </c>
      <c r="AI1031" s="53">
        <v>923</v>
      </c>
      <c r="AJ1031" s="53">
        <v>881</v>
      </c>
      <c r="AK1031" s="51">
        <v>3</v>
      </c>
      <c r="AL1031" s="51">
        <v>2.96</v>
      </c>
      <c r="AM1031" s="51">
        <v>2.97</v>
      </c>
      <c r="AN1031" s="51">
        <v>2.9763582937956086</v>
      </c>
      <c r="AO1031" s="51">
        <v>3.1499219659929953</v>
      </c>
      <c r="AP1031" s="51">
        <v>3.1451070051725005</v>
      </c>
      <c r="AQ1031" s="51">
        <v>3.07395</v>
      </c>
      <c r="AR1031" s="67">
        <v>0</v>
      </c>
      <c r="AS1031" s="96"/>
      <c r="AT1031" s="54">
        <v>3.6653908163265307</v>
      </c>
      <c r="AU1031" s="54">
        <v>2.6487878227991923</v>
      </c>
      <c r="AV1031" s="55">
        <v>3.6474120922443714</v>
      </c>
      <c r="AW1031" s="55">
        <v>2.6487878227991923</v>
      </c>
      <c r="AX1031" s="56">
        <v>0.21539081632654078</v>
      </c>
      <c r="AY1031" s="56">
        <v>4.8787822799202463E-2</v>
      </c>
      <c r="AZ1031" s="56">
        <v>0.26417863912574324</v>
      </c>
      <c r="BA1031" s="56">
        <v>0.16660299352733832</v>
      </c>
      <c r="BB1031" s="61">
        <v>-191</v>
      </c>
      <c r="BC1031" s="57">
        <v>157</v>
      </c>
      <c r="BD1031" s="57">
        <v>127</v>
      </c>
      <c r="BE1031" s="57">
        <v>-102</v>
      </c>
      <c r="BF1031" s="95">
        <v>0.65622842480731769</v>
      </c>
      <c r="BG1031" s="58">
        <v>0.38975531066167629</v>
      </c>
      <c r="BH1031" s="58">
        <v>0.44034669893051703</v>
      </c>
      <c r="BI1031" s="58">
        <v>0.50464395213538826</v>
      </c>
      <c r="BJ1031" s="57">
        <v>-189</v>
      </c>
      <c r="BK1031" s="57">
        <v>155</v>
      </c>
      <c r="BL1031" s="57">
        <v>126</v>
      </c>
      <c r="BM1031" s="57">
        <v>-103</v>
      </c>
      <c r="BN1031" s="58">
        <v>0.6537868207262254</v>
      </c>
      <c r="BO1031" s="58">
        <v>0.39153356330476013</v>
      </c>
      <c r="BP1031" s="58">
        <v>0.44233439641626221</v>
      </c>
      <c r="BQ1031" s="58">
        <v>0.50637852465675681</v>
      </c>
      <c r="BR1031" s="36">
        <v>2.9</v>
      </c>
      <c r="BS1031" s="36">
        <v>4.05</v>
      </c>
      <c r="BT1031" s="36">
        <v>0.33295999999999998</v>
      </c>
      <c r="BU1031" s="36">
        <v>0.29901</v>
      </c>
      <c r="BV1031" s="36">
        <v>0.33560805881362499</v>
      </c>
      <c r="BW1031" s="36">
        <v>0.40805999999999998</v>
      </c>
    </row>
    <row r="1032" spans="1:75" s="36" customFormat="1" ht="16.75" customHeight="1" x14ac:dyDescent="0.2">
      <c r="A1032" s="36" t="s">
        <v>1345</v>
      </c>
      <c r="B1032" s="36">
        <v>2025020481</v>
      </c>
      <c r="C1032" s="35">
        <v>46002</v>
      </c>
      <c r="D1032" s="45" t="s">
        <v>6</v>
      </c>
      <c r="E1032" s="36" t="s">
        <v>41</v>
      </c>
      <c r="F1032" s="45">
        <v>1</v>
      </c>
      <c r="G1032" s="45">
        <v>1</v>
      </c>
      <c r="H1032" s="36" t="s">
        <v>46</v>
      </c>
      <c r="I1032" s="36" t="s">
        <v>402</v>
      </c>
      <c r="J1032" s="46" t="s">
        <v>188</v>
      </c>
      <c r="K1032" s="47">
        <v>2.94</v>
      </c>
      <c r="L1032" s="48">
        <v>0.15</v>
      </c>
      <c r="M1032" s="49">
        <v>0.1</v>
      </c>
      <c r="N1032" s="36">
        <v>3.1499999999999901</v>
      </c>
      <c r="O1032" s="36">
        <v>2.7999999999999901</v>
      </c>
      <c r="P1032" s="70">
        <v>3.1499999999999901</v>
      </c>
      <c r="Q1032" s="36">
        <v>2.7999999999999901</v>
      </c>
      <c r="R1032" s="50">
        <v>3.2848148963205137</v>
      </c>
      <c r="S1032" s="50">
        <v>2.7965512469543912</v>
      </c>
      <c r="T1032" s="50">
        <v>3.2848148963205137</v>
      </c>
      <c r="U1032" s="50">
        <v>2.7965512469543912</v>
      </c>
      <c r="V1032" s="50">
        <v>0.95</v>
      </c>
      <c r="W1032" s="50">
        <v>0.95302926576458757</v>
      </c>
      <c r="X1032" s="50">
        <v>0.98639455782312924</v>
      </c>
      <c r="Y1032" s="50">
        <v>0.97619047619047628</v>
      </c>
      <c r="Z1032" s="50">
        <v>1.04</v>
      </c>
      <c r="AA1032" s="51">
        <v>1</v>
      </c>
      <c r="AB1032" s="51">
        <v>1.02</v>
      </c>
      <c r="AC1032" s="51">
        <v>1</v>
      </c>
      <c r="AD1032" s="51">
        <v>1</v>
      </c>
      <c r="AE1032" s="51">
        <v>1</v>
      </c>
      <c r="AF1032" s="51">
        <v>1</v>
      </c>
      <c r="AG1032" s="52">
        <v>1</v>
      </c>
      <c r="AH1032" s="52">
        <v>1</v>
      </c>
      <c r="AI1032" s="53">
        <v>938</v>
      </c>
      <c r="AJ1032" s="53">
        <v>896</v>
      </c>
      <c r="AK1032" s="51">
        <v>3.21</v>
      </c>
      <c r="AL1032" s="51">
        <v>3.25</v>
      </c>
      <c r="AM1032" s="51">
        <v>2.73</v>
      </c>
      <c r="AN1032" s="51">
        <v>2.7399826870431587</v>
      </c>
      <c r="AO1032" s="51">
        <v>3.0528353701495909</v>
      </c>
      <c r="AP1032" s="51">
        <v>3.0311720591520372</v>
      </c>
      <c r="AQ1032" s="51">
        <v>2.8391999999999999</v>
      </c>
      <c r="AR1032" s="67">
        <v>0</v>
      </c>
      <c r="AS1032" s="96"/>
      <c r="AT1032" s="54">
        <v>3.0684712091836732</v>
      </c>
      <c r="AU1032" s="54">
        <v>2.7849657638400003</v>
      </c>
      <c r="AV1032" s="55">
        <v>3.0684712091836732</v>
      </c>
      <c r="AW1032" s="55">
        <v>2.7880340145710658</v>
      </c>
      <c r="AX1032" s="56">
        <v>-8.1528790816316921E-2</v>
      </c>
      <c r="AY1032" s="56">
        <v>-1.5034236159989778E-2</v>
      </c>
      <c r="AZ1032" s="56">
        <v>-9.6563026976306698E-2</v>
      </c>
      <c r="BA1032" s="56">
        <v>-6.6494554656327143E-2</v>
      </c>
      <c r="BB1032" s="61">
        <v>-122</v>
      </c>
      <c r="BC1032" s="57">
        <v>-116</v>
      </c>
      <c r="BD1032" s="57">
        <v>109</v>
      </c>
      <c r="BE1032" s="57">
        <v>136</v>
      </c>
      <c r="BF1032" s="95">
        <v>0.54890146842301302</v>
      </c>
      <c r="BG1032" s="58">
        <v>0.53744649871711203</v>
      </c>
      <c r="BH1032" s="58">
        <v>0.47839138152816441</v>
      </c>
      <c r="BI1032" s="58">
        <v>0.42422749073496513</v>
      </c>
      <c r="BJ1032" s="57">
        <v>-121</v>
      </c>
      <c r="BK1032" s="57">
        <v>-116</v>
      </c>
      <c r="BL1032" s="57">
        <v>109</v>
      </c>
      <c r="BM1032" s="57">
        <v>135</v>
      </c>
      <c r="BN1032" s="58">
        <v>0.54831675787643053</v>
      </c>
      <c r="BO1032" s="58">
        <v>0.53789065625480892</v>
      </c>
      <c r="BP1032" s="58">
        <v>0.47888058469075723</v>
      </c>
      <c r="BQ1032" s="58">
        <v>0.42465128484033665</v>
      </c>
      <c r="BR1032" s="36">
        <v>2.9</v>
      </c>
      <c r="BS1032" s="36">
        <v>4.0999999999999996</v>
      </c>
      <c r="BT1032" s="36">
        <v>0.32668000000000003</v>
      </c>
      <c r="BU1032" s="36">
        <v>0.29631000000000002</v>
      </c>
      <c r="BV1032" s="36">
        <v>0.33205952887912599</v>
      </c>
      <c r="BW1032" s="36">
        <v>0.40397</v>
      </c>
    </row>
    <row r="1033" spans="1:75" s="36" customFormat="1" ht="16.75" customHeight="1" x14ac:dyDescent="0.2">
      <c r="A1033" s="36" t="s">
        <v>1346</v>
      </c>
      <c r="B1033" s="36">
        <v>2025020481</v>
      </c>
      <c r="C1033" s="35">
        <v>46002</v>
      </c>
      <c r="D1033" s="45" t="s">
        <v>9</v>
      </c>
      <c r="E1033" s="36" t="s">
        <v>4</v>
      </c>
      <c r="F1033" s="45">
        <v>1</v>
      </c>
      <c r="G1033" s="45">
        <v>1</v>
      </c>
      <c r="H1033" s="36" t="s">
        <v>47</v>
      </c>
      <c r="I1033" s="36" t="s">
        <v>330</v>
      </c>
      <c r="J1033" s="46" t="s">
        <v>173</v>
      </c>
      <c r="K1033" s="47">
        <v>2.94</v>
      </c>
      <c r="L1033" s="48">
        <v>0.15</v>
      </c>
      <c r="M1033" s="49">
        <v>0.1</v>
      </c>
      <c r="N1033" s="36">
        <v>2.7999999999999901</v>
      </c>
      <c r="O1033" s="36">
        <v>3.1499999999999901</v>
      </c>
      <c r="P1033" s="70">
        <v>2.7999999999999901</v>
      </c>
      <c r="Q1033" s="36">
        <v>3.1499999999999901</v>
      </c>
      <c r="R1033" s="50">
        <v>2.7093787093419368</v>
      </c>
      <c r="S1033" s="50">
        <v>2.9972656795398085</v>
      </c>
      <c r="T1033" s="50">
        <v>2.7093787093419368</v>
      </c>
      <c r="U1033" s="50">
        <v>2.9972656795398085</v>
      </c>
      <c r="V1033" s="50">
        <v>1.048</v>
      </c>
      <c r="W1033" s="50">
        <v>1.0491546019013618</v>
      </c>
      <c r="X1033" s="50">
        <v>0.9285714285714286</v>
      </c>
      <c r="Y1033" s="50">
        <v>1.0918367346938775</v>
      </c>
      <c r="Z1033" s="50">
        <v>1.01</v>
      </c>
      <c r="AA1033" s="51">
        <v>0.94</v>
      </c>
      <c r="AB1033" s="51">
        <v>1.01</v>
      </c>
      <c r="AC1033" s="51">
        <v>1</v>
      </c>
      <c r="AD1033" s="51">
        <v>1</v>
      </c>
      <c r="AE1033" s="51">
        <v>1</v>
      </c>
      <c r="AF1033" s="51">
        <v>1</v>
      </c>
      <c r="AG1033" s="52">
        <v>1</v>
      </c>
      <c r="AH1033" s="52">
        <v>1</v>
      </c>
      <c r="AI1033" s="53">
        <v>934</v>
      </c>
      <c r="AJ1033" s="53">
        <v>892</v>
      </c>
      <c r="AK1033" s="51">
        <v>2.87</v>
      </c>
      <c r="AL1033" s="51">
        <v>2.8459068064012909</v>
      </c>
      <c r="AM1033" s="51">
        <v>2.9</v>
      </c>
      <c r="AN1033" s="51">
        <v>2.93</v>
      </c>
      <c r="AO1033" s="51">
        <v>2.9724547702236372</v>
      </c>
      <c r="AP1033" s="51">
        <v>2.9806723051403727</v>
      </c>
      <c r="AQ1033" s="51">
        <v>2.9289999999999998</v>
      </c>
      <c r="AR1033" s="67">
        <v>0</v>
      </c>
      <c r="AS1033" s="96"/>
      <c r="AT1033" s="54">
        <v>2.7849657638400003</v>
      </c>
      <c r="AU1033" s="54">
        <v>3.0684712091836732</v>
      </c>
      <c r="AV1033" s="55">
        <v>2.7880340145710658</v>
      </c>
      <c r="AW1033" s="55">
        <v>3.0684712091836732</v>
      </c>
      <c r="AX1033" s="56">
        <v>-1.5034236159989778E-2</v>
      </c>
      <c r="AY1033" s="56">
        <v>-8.1528790816316921E-2</v>
      </c>
      <c r="AZ1033" s="56">
        <v>-9.6563026976306698E-2</v>
      </c>
      <c r="BA1033" s="56">
        <v>6.6494554656327143E-2</v>
      </c>
      <c r="BB1033" s="61">
        <v>122</v>
      </c>
      <c r="BC1033" s="57">
        <v>116</v>
      </c>
      <c r="BD1033" s="57">
        <v>-109</v>
      </c>
      <c r="BE1033" s="57">
        <v>-136</v>
      </c>
      <c r="BF1033" s="95">
        <v>0.45109853157698698</v>
      </c>
      <c r="BG1033" s="58">
        <v>0.46255350128288797</v>
      </c>
      <c r="BH1033" s="58">
        <v>0.52160861847183559</v>
      </c>
      <c r="BI1033" s="58">
        <v>0.57577250926503487</v>
      </c>
      <c r="BJ1033" s="57">
        <v>121</v>
      </c>
      <c r="BK1033" s="57">
        <v>116</v>
      </c>
      <c r="BL1033" s="57">
        <v>-109</v>
      </c>
      <c r="BM1033" s="57">
        <v>-135</v>
      </c>
      <c r="BN1033" s="58">
        <v>0.45168324212356947</v>
      </c>
      <c r="BO1033" s="58">
        <v>0.46210934374519108</v>
      </c>
      <c r="BP1033" s="58">
        <v>0.52111941530924277</v>
      </c>
      <c r="BQ1033" s="58">
        <v>0.57534871515966335</v>
      </c>
      <c r="BR1033" s="36">
        <v>2.9</v>
      </c>
      <c r="BS1033" s="36">
        <v>4.1500000000000004</v>
      </c>
      <c r="BT1033" s="36">
        <v>0.32068000000000002</v>
      </c>
      <c r="BU1033" s="36">
        <v>0.29022999999999999</v>
      </c>
      <c r="BV1033" s="36">
        <v>0.32436993573623901</v>
      </c>
      <c r="BW1033" s="36">
        <v>0.39548</v>
      </c>
    </row>
    <row r="1034" spans="1:75" s="36" customFormat="1" ht="16.75" customHeight="1" x14ac:dyDescent="0.2">
      <c r="A1034" s="36" t="s">
        <v>1347</v>
      </c>
      <c r="B1034" s="36">
        <v>2025020483</v>
      </c>
      <c r="C1034" s="35">
        <v>46002</v>
      </c>
      <c r="D1034" s="45" t="s">
        <v>6</v>
      </c>
      <c r="E1034" s="36" t="s">
        <v>25</v>
      </c>
      <c r="F1034" s="45">
        <v>1</v>
      </c>
      <c r="G1034" s="45">
        <v>1</v>
      </c>
      <c r="H1034" s="36" t="s">
        <v>46</v>
      </c>
      <c r="I1034" s="36" t="s">
        <v>483</v>
      </c>
      <c r="J1034" s="46" t="s">
        <v>196</v>
      </c>
      <c r="K1034" s="47">
        <v>2.94</v>
      </c>
      <c r="L1034" s="48">
        <v>0.15</v>
      </c>
      <c r="M1034" s="49">
        <v>0.1</v>
      </c>
      <c r="N1034" s="36">
        <v>3.0499999999999901</v>
      </c>
      <c r="O1034" s="36">
        <v>2.5999999999999899</v>
      </c>
      <c r="P1034" s="70">
        <v>3.0499999999999901</v>
      </c>
      <c r="Q1034" s="36">
        <v>2.5999999999999899</v>
      </c>
      <c r="R1034" s="50">
        <v>3.1800792701635929</v>
      </c>
      <c r="S1034" s="50">
        <v>2.6313291200578646</v>
      </c>
      <c r="T1034" s="50">
        <v>3.1800792701635929</v>
      </c>
      <c r="U1034" s="50">
        <v>2.6313291200578646</v>
      </c>
      <c r="V1034" s="50">
        <v>0.95</v>
      </c>
      <c r="W1034" s="50">
        <v>0.95302926576458757</v>
      </c>
      <c r="X1034" s="50">
        <v>0.99659863945578242</v>
      </c>
      <c r="Y1034" s="50">
        <v>0.94217687074829937</v>
      </c>
      <c r="Z1034" s="50">
        <v>1.02</v>
      </c>
      <c r="AA1034" s="51">
        <v>0.99</v>
      </c>
      <c r="AB1034" s="51">
        <v>1.01</v>
      </c>
      <c r="AC1034" s="51">
        <v>1</v>
      </c>
      <c r="AD1034" s="51">
        <v>1</v>
      </c>
      <c r="AE1034" s="51">
        <v>1</v>
      </c>
      <c r="AF1034" s="51">
        <v>1</v>
      </c>
      <c r="AG1034" s="52">
        <v>1</v>
      </c>
      <c r="AH1034" s="52">
        <v>1</v>
      </c>
      <c r="AI1034" s="53">
        <v>940</v>
      </c>
      <c r="AJ1034" s="53">
        <v>832</v>
      </c>
      <c r="AK1034" s="51">
        <v>3.1572799525192119</v>
      </c>
      <c r="AL1034" s="51">
        <v>3.160699850165869</v>
      </c>
      <c r="AM1034" s="51">
        <v>2.58</v>
      </c>
      <c r="AN1034" s="51">
        <v>2.5876993680086797</v>
      </c>
      <c r="AO1034" s="51">
        <v>2.7950519232326849</v>
      </c>
      <c r="AP1034" s="51">
        <v>2.7783874901166357</v>
      </c>
      <c r="AQ1034" s="51">
        <v>2.6316000000000002</v>
      </c>
      <c r="AR1034" s="67">
        <v>0.05</v>
      </c>
      <c r="AS1034" s="96"/>
      <c r="AT1034" s="54">
        <v>3.0383230740783578</v>
      </c>
      <c r="AU1034" s="54">
        <v>2.5219412771200007</v>
      </c>
      <c r="AV1034" s="55">
        <v>2.988323074078358</v>
      </c>
      <c r="AW1034" s="55">
        <v>2.5747748346474366</v>
      </c>
      <c r="AX1034" s="56">
        <v>-1.1676925921632275E-2</v>
      </c>
      <c r="AY1034" s="56">
        <v>-7.8058722879989162E-2</v>
      </c>
      <c r="AZ1034" s="56">
        <v>-8.9735648801621437E-2</v>
      </c>
      <c r="BA1034" s="56">
        <v>6.6381796958356887E-2</v>
      </c>
      <c r="BB1034" s="61">
        <v>-143</v>
      </c>
      <c r="BC1034" s="57">
        <v>105</v>
      </c>
      <c r="BD1034" s="57">
        <v>137</v>
      </c>
      <c r="BE1034" s="57">
        <v>167</v>
      </c>
      <c r="BF1034" s="95">
        <v>0.58825799102720777</v>
      </c>
      <c r="BG1034" s="58">
        <v>0.48754113252797882</v>
      </c>
      <c r="BH1034" s="58">
        <v>0.42196634049631732</v>
      </c>
      <c r="BI1034" s="58">
        <v>0.37409902986189036</v>
      </c>
      <c r="BJ1034" s="57">
        <v>-133</v>
      </c>
      <c r="BK1034" s="57">
        <v>105</v>
      </c>
      <c r="BL1034" s="57">
        <v>136</v>
      </c>
      <c r="BM1034" s="57">
        <v>166</v>
      </c>
      <c r="BN1034" s="58">
        <v>0.57143438900192234</v>
      </c>
      <c r="BO1034" s="58">
        <v>0.48885788674887765</v>
      </c>
      <c r="BP1034" s="58">
        <v>0.42405177383359483</v>
      </c>
      <c r="BQ1034" s="58">
        <v>0.37632930296242328</v>
      </c>
      <c r="BR1034" s="36">
        <v>2.9</v>
      </c>
      <c r="BS1034" s="36">
        <v>4.2</v>
      </c>
      <c r="BT1034" s="36">
        <v>0.31541000000000002</v>
      </c>
      <c r="BU1034" s="36">
        <v>0.28533999999999998</v>
      </c>
      <c r="BV1034" s="36">
        <v>0.31887264762415601</v>
      </c>
      <c r="BW1034" s="36">
        <v>0.39050000000000001</v>
      </c>
    </row>
    <row r="1035" spans="1:75" s="36" customFormat="1" ht="16.75" customHeight="1" x14ac:dyDescent="0.2">
      <c r="A1035" s="36" t="s">
        <v>1348</v>
      </c>
      <c r="B1035" s="36">
        <v>2025020483</v>
      </c>
      <c r="C1035" s="35">
        <v>46002</v>
      </c>
      <c r="D1035" s="45" t="s">
        <v>9</v>
      </c>
      <c r="E1035" s="36" t="s">
        <v>43</v>
      </c>
      <c r="F1035" s="45">
        <v>1</v>
      </c>
      <c r="G1035" s="45">
        <v>1</v>
      </c>
      <c r="H1035" s="36" t="s">
        <v>47</v>
      </c>
      <c r="I1035" s="36" t="s">
        <v>413</v>
      </c>
      <c r="J1035" s="46" t="s">
        <v>180</v>
      </c>
      <c r="K1035" s="47">
        <v>2.94</v>
      </c>
      <c r="L1035" s="48">
        <v>0.15</v>
      </c>
      <c r="M1035" s="49">
        <v>0.1</v>
      </c>
      <c r="N1035" s="36">
        <v>2.5999999999999899</v>
      </c>
      <c r="O1035" s="36">
        <v>3.0499999999999901</v>
      </c>
      <c r="P1035" s="70">
        <v>2.5999999999999899</v>
      </c>
      <c r="Q1035" s="36">
        <v>3.0499999999999901</v>
      </c>
      <c r="R1035" s="50">
        <v>2.741195037727024</v>
      </c>
      <c r="S1035" s="50">
        <v>3.0405871188883884</v>
      </c>
      <c r="T1035" s="50">
        <v>2.741195037727024</v>
      </c>
      <c r="U1035" s="50">
        <v>3.0405871188883884</v>
      </c>
      <c r="V1035" s="50">
        <v>1.048</v>
      </c>
      <c r="W1035" s="50">
        <v>1.0491546019013618</v>
      </c>
      <c r="X1035" s="50">
        <v>0.87755102040816335</v>
      </c>
      <c r="Y1035" s="50">
        <v>1.0739047457548341</v>
      </c>
      <c r="Z1035" s="50">
        <v>0.99</v>
      </c>
      <c r="AA1035" s="51">
        <v>0.98</v>
      </c>
      <c r="AB1035" s="51">
        <v>1.02</v>
      </c>
      <c r="AC1035" s="51">
        <v>1</v>
      </c>
      <c r="AD1035" s="51">
        <v>1</v>
      </c>
      <c r="AE1035" s="51">
        <v>1</v>
      </c>
      <c r="AF1035" s="51">
        <v>1</v>
      </c>
      <c r="AG1035" s="52">
        <v>1</v>
      </c>
      <c r="AH1035" s="52">
        <v>1</v>
      </c>
      <c r="AI1035" s="53">
        <v>937</v>
      </c>
      <c r="AJ1035" s="53">
        <v>895</v>
      </c>
      <c r="AK1035" s="51">
        <v>2.77</v>
      </c>
      <c r="AL1035" s="51">
        <v>2.7656792556590535</v>
      </c>
      <c r="AM1035" s="51">
        <v>2.93</v>
      </c>
      <c r="AN1035" s="51">
        <v>2.94</v>
      </c>
      <c r="AO1035" s="51">
        <v>3.0763506956307727</v>
      </c>
      <c r="AP1035" s="51">
        <v>3.0664252784410824</v>
      </c>
      <c r="AQ1035" s="51">
        <v>2.9007000000000001</v>
      </c>
      <c r="AR1035" s="67">
        <v>-0.05</v>
      </c>
      <c r="AS1035" s="96"/>
      <c r="AT1035" s="54">
        <v>2.5219412771200007</v>
      </c>
      <c r="AU1035" s="54">
        <v>3.0383230740783578</v>
      </c>
      <c r="AV1035" s="55">
        <v>2.5747748346474366</v>
      </c>
      <c r="AW1035" s="55">
        <v>2.988323074078358</v>
      </c>
      <c r="AX1035" s="56">
        <v>-7.8058722879989162E-2</v>
      </c>
      <c r="AY1035" s="56">
        <v>-1.1676925921632275E-2</v>
      </c>
      <c r="AZ1035" s="56">
        <v>-8.9735648801621437E-2</v>
      </c>
      <c r="BA1035" s="56">
        <v>-6.6381796958356887E-2</v>
      </c>
      <c r="BB1035" s="61">
        <v>143</v>
      </c>
      <c r="BC1035" s="57">
        <v>-105</v>
      </c>
      <c r="BD1035" s="57">
        <v>-137</v>
      </c>
      <c r="BE1035" s="57">
        <v>-167</v>
      </c>
      <c r="BF1035" s="95">
        <v>0.41174200897279223</v>
      </c>
      <c r="BG1035" s="58">
        <v>0.51245886747202118</v>
      </c>
      <c r="BH1035" s="58">
        <v>0.57803365950368268</v>
      </c>
      <c r="BI1035" s="58">
        <v>0.62590097013810964</v>
      </c>
      <c r="BJ1035" s="57">
        <v>133</v>
      </c>
      <c r="BK1035" s="57">
        <v>-105</v>
      </c>
      <c r="BL1035" s="57">
        <v>-136</v>
      </c>
      <c r="BM1035" s="57">
        <v>-166</v>
      </c>
      <c r="BN1035" s="58">
        <v>0.42856561099807766</v>
      </c>
      <c r="BO1035" s="58">
        <v>0.51114211325112235</v>
      </c>
      <c r="BP1035" s="58">
        <v>0.57594822616640517</v>
      </c>
      <c r="BQ1035" s="58">
        <v>0.62367069703757672</v>
      </c>
      <c r="BR1035" s="36">
        <v>2.9</v>
      </c>
      <c r="BS1035" s="36">
        <v>4.25</v>
      </c>
      <c r="BT1035" s="36">
        <v>0.31036000000000002</v>
      </c>
      <c r="BU1035" s="36">
        <v>0.27506999999999998</v>
      </c>
      <c r="BV1035" s="36">
        <v>0.30729614692837898</v>
      </c>
      <c r="BW1035" s="36">
        <v>0.37994</v>
      </c>
    </row>
    <row r="1036" spans="1:75" s="36" customFormat="1" ht="16.75" customHeight="1" x14ac:dyDescent="0.2">
      <c r="A1036" s="36" t="s">
        <v>1349</v>
      </c>
      <c r="B1036" s="36">
        <v>2025020489</v>
      </c>
      <c r="C1036" s="35">
        <v>46002</v>
      </c>
      <c r="D1036" s="45" t="s">
        <v>6</v>
      </c>
      <c r="E1036" s="36" t="s">
        <v>7</v>
      </c>
      <c r="F1036" s="45">
        <v>1</v>
      </c>
      <c r="G1036" s="45">
        <v>1</v>
      </c>
      <c r="H1036" s="36" t="s">
        <v>46</v>
      </c>
      <c r="I1036" s="36" t="s">
        <v>404</v>
      </c>
      <c r="J1036" s="46" t="s">
        <v>149</v>
      </c>
      <c r="K1036" s="47">
        <v>2.94</v>
      </c>
      <c r="L1036" s="48">
        <v>0.15</v>
      </c>
      <c r="M1036" s="49">
        <v>0.1</v>
      </c>
      <c r="N1036" s="36">
        <v>2.7999999999999901</v>
      </c>
      <c r="O1036" s="36">
        <v>3.2499999999999898</v>
      </c>
      <c r="P1036" s="70">
        <v>2.7999999999999901</v>
      </c>
      <c r="Q1036" s="36">
        <v>3.2499999999999898</v>
      </c>
      <c r="R1036" s="50">
        <v>2.8172602912621612</v>
      </c>
      <c r="S1036" s="50">
        <v>3.1024809018460506</v>
      </c>
      <c r="T1036" s="50">
        <v>2.8172602912621612</v>
      </c>
      <c r="U1036" s="50">
        <v>3.1024809018460506</v>
      </c>
      <c r="V1036" s="50">
        <v>0.95</v>
      </c>
      <c r="W1036" s="50">
        <v>0.95302926576458757</v>
      </c>
      <c r="X1036" s="50">
        <v>0.99319727891156462</v>
      </c>
      <c r="Y1036" s="50">
        <v>0.96938775510204089</v>
      </c>
      <c r="Z1036" s="50">
        <v>1.03</v>
      </c>
      <c r="AA1036" s="51">
        <v>1</v>
      </c>
      <c r="AB1036" s="51">
        <v>1</v>
      </c>
      <c r="AC1036" s="51">
        <v>1</v>
      </c>
      <c r="AD1036" s="51">
        <v>1</v>
      </c>
      <c r="AE1036" s="51">
        <v>1</v>
      </c>
      <c r="AF1036" s="51">
        <v>1</v>
      </c>
      <c r="AG1036" s="52">
        <v>1</v>
      </c>
      <c r="AH1036" s="52">
        <v>1</v>
      </c>
      <c r="AI1036" s="53">
        <v>944</v>
      </c>
      <c r="AJ1036" s="53">
        <v>821</v>
      </c>
      <c r="AK1036" s="51">
        <v>2.83</v>
      </c>
      <c r="AL1036" s="51">
        <v>2.88</v>
      </c>
      <c r="AM1036" s="51">
        <v>3.07</v>
      </c>
      <c r="AN1036" s="51">
        <v>3.04</v>
      </c>
      <c r="AO1036" s="51">
        <v>3.3171397469524289</v>
      </c>
      <c r="AP1036" s="51">
        <v>3.2989020842447792</v>
      </c>
      <c r="AQ1036" s="51">
        <v>3.1621000000000001</v>
      </c>
      <c r="AR1036" s="67">
        <v>0</v>
      </c>
      <c r="AS1036" s="96"/>
      <c r="AT1036" s="54">
        <v>2.8037214285714285</v>
      </c>
      <c r="AU1036" s="54">
        <v>3.212435469387755</v>
      </c>
      <c r="AV1036" s="55">
        <v>2.8037214285714285</v>
      </c>
      <c r="AW1036" s="55">
        <v>3.2159746717741644</v>
      </c>
      <c r="AX1036" s="56">
        <v>3.7214285714384232E-3</v>
      </c>
      <c r="AY1036" s="56">
        <v>-3.7564530612234748E-2</v>
      </c>
      <c r="AZ1036" s="56">
        <v>-3.3843102040796325E-2</v>
      </c>
      <c r="BA1036" s="56">
        <v>4.1285959183673171E-2</v>
      </c>
      <c r="BB1036" s="61">
        <v>131</v>
      </c>
      <c r="BC1036" s="57">
        <v>-129</v>
      </c>
      <c r="BD1036" s="57">
        <v>-102</v>
      </c>
      <c r="BE1036" s="57">
        <v>123</v>
      </c>
      <c r="BF1036" s="95">
        <v>0.43360646124481633</v>
      </c>
      <c r="BG1036" s="58">
        <v>0.56242902106186576</v>
      </c>
      <c r="BH1036" s="58">
        <v>0.50615978128382944</v>
      </c>
      <c r="BI1036" s="58">
        <v>0.44849565064586572</v>
      </c>
      <c r="BJ1036" s="57">
        <v>131</v>
      </c>
      <c r="BK1036" s="57">
        <v>-129</v>
      </c>
      <c r="BL1036" s="57">
        <v>-103</v>
      </c>
      <c r="BM1036" s="57">
        <v>123</v>
      </c>
      <c r="BN1036" s="58">
        <v>0.43296105937603552</v>
      </c>
      <c r="BO1036" s="58">
        <v>0.56292966146343704</v>
      </c>
      <c r="BP1036" s="58">
        <v>0.50682580199185512</v>
      </c>
      <c r="BQ1036" s="58">
        <v>0.4491790271450522</v>
      </c>
      <c r="BR1036" s="36">
        <v>2.9</v>
      </c>
      <c r="BS1036" s="36">
        <v>4.3</v>
      </c>
      <c r="BT1036" s="36">
        <v>0.30564999999999998</v>
      </c>
      <c r="BU1036" s="36">
        <v>0.27012999999999998</v>
      </c>
      <c r="BV1036" s="36">
        <v>0.30232792389479501</v>
      </c>
      <c r="BW1036" s="36">
        <v>0.37663000000000002</v>
      </c>
    </row>
    <row r="1037" spans="1:75" s="36" customFormat="1" ht="16.75" customHeight="1" x14ac:dyDescent="0.2">
      <c r="A1037" s="36" t="s">
        <v>1350</v>
      </c>
      <c r="B1037" s="36">
        <v>2025020489</v>
      </c>
      <c r="C1037" s="35">
        <v>46002</v>
      </c>
      <c r="D1037" s="45" t="s">
        <v>9</v>
      </c>
      <c r="E1037" s="36" t="s">
        <v>16</v>
      </c>
      <c r="F1037" s="45">
        <v>1</v>
      </c>
      <c r="G1037" s="45">
        <v>1</v>
      </c>
      <c r="H1037" s="36" t="s">
        <v>47</v>
      </c>
      <c r="I1037" s="36" t="s">
        <v>406</v>
      </c>
      <c r="J1037" s="46" t="s">
        <v>200</v>
      </c>
      <c r="K1037" s="47">
        <v>2.94</v>
      </c>
      <c r="L1037" s="48">
        <v>0.15</v>
      </c>
      <c r="M1037" s="49">
        <v>0.1</v>
      </c>
      <c r="N1037" s="36">
        <v>3.2499999999999898</v>
      </c>
      <c r="O1037" s="36">
        <v>2.7999999999999901</v>
      </c>
      <c r="P1037" s="70">
        <v>3.2499999999999898</v>
      </c>
      <c r="Q1037" s="36">
        <v>2.7999999999999901</v>
      </c>
      <c r="R1037" s="50">
        <v>2.88015328021539</v>
      </c>
      <c r="S1037" s="50">
        <v>2.9068551415143142</v>
      </c>
      <c r="T1037" s="50">
        <v>2.88015328021539</v>
      </c>
      <c r="U1037" s="50">
        <v>2.9068551415143142</v>
      </c>
      <c r="V1037" s="50">
        <v>1.048</v>
      </c>
      <c r="W1037" s="50">
        <v>1.0491546019013618</v>
      </c>
      <c r="X1037" s="50">
        <v>1.0442176870748299</v>
      </c>
      <c r="Y1037" s="50">
        <v>0.96258503401360551</v>
      </c>
      <c r="Z1037" s="50">
        <v>1.05</v>
      </c>
      <c r="AA1037" s="51">
        <v>1</v>
      </c>
      <c r="AB1037" s="51">
        <v>1</v>
      </c>
      <c r="AC1037" s="51">
        <v>1</v>
      </c>
      <c r="AD1037" s="51">
        <v>1</v>
      </c>
      <c r="AE1037" s="51">
        <v>1</v>
      </c>
      <c r="AF1037" s="51">
        <v>1</v>
      </c>
      <c r="AG1037" s="52">
        <v>1</v>
      </c>
      <c r="AH1037" s="52">
        <v>1</v>
      </c>
      <c r="AI1037" s="53">
        <v>947</v>
      </c>
      <c r="AJ1037" s="53">
        <v>905</v>
      </c>
      <c r="AK1037" s="51">
        <v>2.85</v>
      </c>
      <c r="AL1037" s="51">
        <v>2.82</v>
      </c>
      <c r="AM1037" s="51">
        <v>2.92</v>
      </c>
      <c r="AN1037" s="51">
        <v>2.94</v>
      </c>
      <c r="AO1037" s="51">
        <v>3.1094249859234062</v>
      </c>
      <c r="AP1037" s="51">
        <v>3.1008409228233997</v>
      </c>
      <c r="AQ1037" s="51">
        <v>3.0659999999999998</v>
      </c>
      <c r="AR1037" s="67">
        <v>0</v>
      </c>
      <c r="AS1037" s="96"/>
      <c r="AT1037" s="54">
        <v>3.212435469387755</v>
      </c>
      <c r="AU1037" s="54">
        <v>2.8037214285714285</v>
      </c>
      <c r="AV1037" s="55">
        <v>3.2159746717741644</v>
      </c>
      <c r="AW1037" s="55">
        <v>2.8037214285714285</v>
      </c>
      <c r="AX1037" s="56">
        <v>-3.7564530612234748E-2</v>
      </c>
      <c r="AY1037" s="56">
        <v>3.7214285714384232E-3</v>
      </c>
      <c r="AZ1037" s="56">
        <v>-3.3843102040796325E-2</v>
      </c>
      <c r="BA1037" s="56">
        <v>-4.1285959183673171E-2</v>
      </c>
      <c r="BB1037" s="61">
        <v>-131</v>
      </c>
      <c r="BC1037" s="57">
        <v>129</v>
      </c>
      <c r="BD1037" s="57">
        <v>102</v>
      </c>
      <c r="BE1037" s="57">
        <v>-123</v>
      </c>
      <c r="BF1037" s="95">
        <v>0.56639353875518372</v>
      </c>
      <c r="BG1037" s="58">
        <v>0.43757097893813424</v>
      </c>
      <c r="BH1037" s="58">
        <v>0.49384021871617062</v>
      </c>
      <c r="BI1037" s="58">
        <v>0.55150434935413428</v>
      </c>
      <c r="BJ1037" s="57">
        <v>-131</v>
      </c>
      <c r="BK1037" s="57">
        <v>129</v>
      </c>
      <c r="BL1037" s="57">
        <v>103</v>
      </c>
      <c r="BM1037" s="57">
        <v>-123</v>
      </c>
      <c r="BN1037" s="58">
        <v>0.56703894062396443</v>
      </c>
      <c r="BO1037" s="58">
        <v>0.43707033853656296</v>
      </c>
      <c r="BP1037" s="58">
        <v>0.49317419800814488</v>
      </c>
      <c r="BQ1037" s="58">
        <v>0.5508209728549478</v>
      </c>
      <c r="BR1037" s="36">
        <v>2.9</v>
      </c>
      <c r="BS1037" s="36">
        <v>4.3499999999999996</v>
      </c>
      <c r="BT1037" s="36">
        <v>0.29927999999999999</v>
      </c>
      <c r="BU1037" s="36">
        <v>0.26535999999999998</v>
      </c>
      <c r="BV1037" s="36">
        <v>0.29680002684353501</v>
      </c>
      <c r="BW1037" s="36">
        <v>0.37129000000000001</v>
      </c>
    </row>
    <row r="1038" spans="1:75" s="36" customFormat="1" ht="16.5" customHeight="1" x14ac:dyDescent="0.2">
      <c r="A1038" s="36" t="s">
        <v>1351</v>
      </c>
      <c r="B1038" s="36">
        <v>2025020488</v>
      </c>
      <c r="C1038" s="35">
        <v>46002</v>
      </c>
      <c r="D1038" s="45" t="s">
        <v>6</v>
      </c>
      <c r="E1038" s="36" t="s">
        <v>34</v>
      </c>
      <c r="F1038" s="45">
        <v>1</v>
      </c>
      <c r="G1038" s="45">
        <v>2</v>
      </c>
      <c r="H1038" s="36" t="s">
        <v>36</v>
      </c>
      <c r="I1038" s="36" t="s">
        <v>362</v>
      </c>
      <c r="J1038" s="46" t="s">
        <v>160</v>
      </c>
      <c r="K1038" s="47">
        <v>2.94</v>
      </c>
      <c r="L1038" s="48">
        <v>0.15</v>
      </c>
      <c r="M1038" s="49">
        <v>0.1</v>
      </c>
      <c r="N1038" s="36">
        <v>2.94999999999999</v>
      </c>
      <c r="O1038" s="36">
        <v>2.5999999999999899</v>
      </c>
      <c r="P1038" s="70">
        <v>2.94999999999999</v>
      </c>
      <c r="Q1038" s="36">
        <v>2.5999999999999899</v>
      </c>
      <c r="R1038" s="50">
        <v>3.2029223366981188</v>
      </c>
      <c r="S1038" s="50">
        <v>2.6943879965298927</v>
      </c>
      <c r="T1038" s="50">
        <v>3.2029223366981188</v>
      </c>
      <c r="U1038" s="50">
        <v>2.6943879965298927</v>
      </c>
      <c r="V1038" s="50">
        <v>0.97</v>
      </c>
      <c r="W1038" s="50">
        <v>0.95751047349149665</v>
      </c>
      <c r="X1038" s="50">
        <v>0.95238095238095233</v>
      </c>
      <c r="Y1038" s="50">
        <v>0.97619047619047628</v>
      </c>
      <c r="Z1038" s="50">
        <v>0.98</v>
      </c>
      <c r="AA1038" s="51">
        <v>0.99</v>
      </c>
      <c r="AB1038" s="51">
        <v>1.01</v>
      </c>
      <c r="AC1038" s="51">
        <v>1</v>
      </c>
      <c r="AD1038" s="51">
        <v>1</v>
      </c>
      <c r="AE1038" s="51">
        <v>1</v>
      </c>
      <c r="AF1038" s="51">
        <v>1</v>
      </c>
      <c r="AG1038" s="52">
        <v>1</v>
      </c>
      <c r="AH1038" s="52">
        <v>1</v>
      </c>
      <c r="AI1038" s="53">
        <v>946</v>
      </c>
      <c r="AJ1038" s="53">
        <v>871</v>
      </c>
      <c r="AK1038" s="51">
        <v>3.18</v>
      </c>
      <c r="AL1038" s="51">
        <v>3.1834383505047175</v>
      </c>
      <c r="AM1038" s="51">
        <v>2.73</v>
      </c>
      <c r="AN1038" s="51">
        <v>2.7246581994794838</v>
      </c>
      <c r="AO1038" s="51">
        <v>2.8799953953220401</v>
      </c>
      <c r="AP1038" s="51">
        <v>2.8440711215136285</v>
      </c>
      <c r="AQ1038" s="51">
        <v>2.6753999999999998</v>
      </c>
      <c r="AR1038" s="67">
        <v>0.08</v>
      </c>
      <c r="AS1038" s="96"/>
      <c r="AT1038" s="54">
        <v>3.0174205142857145</v>
      </c>
      <c r="AU1038" s="54">
        <v>2.5938232020499998</v>
      </c>
      <c r="AV1038" s="55">
        <v>2.9374205142857144</v>
      </c>
      <c r="AW1038" s="55">
        <v>2.6607081122811249</v>
      </c>
      <c r="AX1038" s="56">
        <v>6.7420514285724487E-2</v>
      </c>
      <c r="AY1038" s="56">
        <v>-6.1767979499900427E-3</v>
      </c>
      <c r="AZ1038" s="56">
        <v>6.1243716335734444E-2</v>
      </c>
      <c r="BA1038" s="56">
        <v>7.3597312235714529E-2</v>
      </c>
      <c r="BB1038" s="61">
        <v>-134</v>
      </c>
      <c r="BC1038" s="57">
        <v>101</v>
      </c>
      <c r="BD1038" s="57">
        <v>131</v>
      </c>
      <c r="BE1038" s="57">
        <v>161</v>
      </c>
      <c r="BF1038" s="95">
        <v>0.57271021067979067</v>
      </c>
      <c r="BG1038" s="58">
        <v>0.49643304346945061</v>
      </c>
      <c r="BH1038" s="58">
        <v>0.43204503708984376</v>
      </c>
      <c r="BI1038" s="58">
        <v>0.38306406186708974</v>
      </c>
      <c r="BJ1038" s="57">
        <v>-122</v>
      </c>
      <c r="BK1038" s="57">
        <v>102</v>
      </c>
      <c r="BL1038" s="57">
        <v>132</v>
      </c>
      <c r="BM1038" s="57">
        <v>161</v>
      </c>
      <c r="BN1038" s="58">
        <v>0.54884552638856721</v>
      </c>
      <c r="BO1038" s="58">
        <v>0.49591090984394726</v>
      </c>
      <c r="BP1038" s="58">
        <v>0.43141781752211894</v>
      </c>
      <c r="BQ1038" s="58">
        <v>0.38247998174138231</v>
      </c>
      <c r="BR1038" s="36">
        <v>2.9</v>
      </c>
      <c r="BS1038" s="36">
        <v>4.4000000000000004</v>
      </c>
      <c r="BT1038" s="36">
        <v>0.29274</v>
      </c>
      <c r="BU1038" s="36">
        <v>0.25902999999999998</v>
      </c>
      <c r="BV1038" s="36">
        <v>0.28847139007060602</v>
      </c>
      <c r="BW1038" s="36">
        <v>0.36109000000000002</v>
      </c>
    </row>
    <row r="1039" spans="1:75" s="36" customFormat="1" ht="16.75" customHeight="1" x14ac:dyDescent="0.2">
      <c r="A1039" s="36" t="s">
        <v>1352</v>
      </c>
      <c r="B1039" s="36">
        <v>2025020488</v>
      </c>
      <c r="C1039" s="35">
        <v>46002</v>
      </c>
      <c r="D1039" s="45" t="s">
        <v>9</v>
      </c>
      <c r="E1039" s="36" t="s">
        <v>33</v>
      </c>
      <c r="F1039" s="45">
        <v>2</v>
      </c>
      <c r="G1039" s="45">
        <v>1</v>
      </c>
      <c r="H1039" s="36" t="s">
        <v>38</v>
      </c>
      <c r="I1039" s="36" t="s">
        <v>356</v>
      </c>
      <c r="J1039" s="46" t="s">
        <v>169</v>
      </c>
      <c r="K1039" s="47">
        <v>2.94</v>
      </c>
      <c r="L1039" s="48">
        <v>0.15</v>
      </c>
      <c r="M1039" s="49">
        <v>0.1</v>
      </c>
      <c r="N1039" s="36">
        <v>2.5999999999999899</v>
      </c>
      <c r="O1039" s="36">
        <v>2.94999999999999</v>
      </c>
      <c r="P1039" s="70">
        <v>2.5999999999999899</v>
      </c>
      <c r="Q1039" s="36">
        <v>2.94999999999999</v>
      </c>
      <c r="R1039" s="50">
        <v>2.7203810769736942</v>
      </c>
      <c r="S1039" s="50">
        <v>2.8486698884298107</v>
      </c>
      <c r="T1039" s="50">
        <v>2.7203810769736942</v>
      </c>
      <c r="U1039" s="50">
        <v>2.8486698884298107</v>
      </c>
      <c r="V1039" s="50">
        <v>1.0449999999999999</v>
      </c>
      <c r="W1039" s="50">
        <v>1.0398742800952707</v>
      </c>
      <c r="X1039" s="50">
        <v>0.9285714285714286</v>
      </c>
      <c r="Y1039" s="50">
        <v>1.0816326530612246</v>
      </c>
      <c r="Z1039" s="50">
        <v>1.01</v>
      </c>
      <c r="AA1039" s="51">
        <v>0.97</v>
      </c>
      <c r="AB1039" s="51">
        <v>1</v>
      </c>
      <c r="AC1039" s="51">
        <v>1</v>
      </c>
      <c r="AD1039" s="51">
        <v>1</v>
      </c>
      <c r="AE1039" s="51">
        <v>1</v>
      </c>
      <c r="AF1039" s="51">
        <v>1</v>
      </c>
      <c r="AG1039" s="52">
        <v>1</v>
      </c>
      <c r="AH1039" s="52">
        <v>1</v>
      </c>
      <c r="AI1039" s="53">
        <v>930</v>
      </c>
      <c r="AJ1039" s="53">
        <v>888</v>
      </c>
      <c r="AK1039" s="51">
        <v>2.87</v>
      </c>
      <c r="AL1039" s="51">
        <v>2.88</v>
      </c>
      <c r="AM1039" s="51">
        <v>2.8</v>
      </c>
      <c r="AN1039" s="51">
        <v>2.8</v>
      </c>
      <c r="AO1039" s="51">
        <v>2.9846399121836749</v>
      </c>
      <c r="AP1039" s="51">
        <v>2.9685174134532399</v>
      </c>
      <c r="AQ1039" s="51">
        <v>2.8279999999999998</v>
      </c>
      <c r="AR1039" s="67">
        <v>-0.08</v>
      </c>
      <c r="AS1039" s="96"/>
      <c r="AT1039" s="54">
        <v>2.5938232020499998</v>
      </c>
      <c r="AU1039" s="54">
        <v>3.0174205142857145</v>
      </c>
      <c r="AV1039" s="55">
        <v>2.6607081122811249</v>
      </c>
      <c r="AW1039" s="55">
        <v>2.9374205142857144</v>
      </c>
      <c r="AX1039" s="56">
        <v>-6.1767979499900427E-3</v>
      </c>
      <c r="AY1039" s="56">
        <v>6.7420514285724487E-2</v>
      </c>
      <c r="AZ1039" s="56">
        <v>6.1243716335734444E-2</v>
      </c>
      <c r="BA1039" s="56">
        <v>-7.3597312235714529E-2</v>
      </c>
      <c r="BB1039" s="61">
        <v>134</v>
      </c>
      <c r="BC1039" s="57">
        <v>-101</v>
      </c>
      <c r="BD1039" s="57">
        <v>-131</v>
      </c>
      <c r="BE1039" s="57">
        <v>-161</v>
      </c>
      <c r="BF1039" s="95">
        <v>0.42728978932020933</v>
      </c>
      <c r="BG1039" s="58">
        <v>0.50356695653054939</v>
      </c>
      <c r="BH1039" s="58">
        <v>0.56795496291015624</v>
      </c>
      <c r="BI1039" s="58">
        <v>0.61693593813291026</v>
      </c>
      <c r="BJ1039" s="57">
        <v>122</v>
      </c>
      <c r="BK1039" s="57">
        <v>-102</v>
      </c>
      <c r="BL1039" s="57">
        <v>-132</v>
      </c>
      <c r="BM1039" s="57">
        <v>-161</v>
      </c>
      <c r="BN1039" s="58">
        <v>0.45115447361143279</v>
      </c>
      <c r="BO1039" s="58">
        <v>0.50408909015605274</v>
      </c>
      <c r="BP1039" s="58">
        <v>0.56858218247788106</v>
      </c>
      <c r="BQ1039" s="58">
        <v>0.61752001825861769</v>
      </c>
      <c r="BR1039" s="36">
        <v>2.9</v>
      </c>
      <c r="BS1039" s="36">
        <v>4.45</v>
      </c>
      <c r="BT1039" s="36">
        <v>0.28953000000000001</v>
      </c>
      <c r="BU1039" s="36">
        <v>0.25258000000000003</v>
      </c>
      <c r="BV1039" s="36">
        <v>0.28122564410893602</v>
      </c>
      <c r="BW1039" s="36">
        <v>0.35443999999999998</v>
      </c>
    </row>
    <row r="1040" spans="1:75" s="36" customFormat="1" ht="16.75" customHeight="1" x14ac:dyDescent="0.2">
      <c r="A1040" s="36" t="s">
        <v>1353</v>
      </c>
      <c r="B1040" s="36">
        <v>2025020487</v>
      </c>
      <c r="C1040" s="35">
        <v>46002</v>
      </c>
      <c r="D1040" s="45" t="s">
        <v>6</v>
      </c>
      <c r="E1040" s="36" t="s">
        <v>12</v>
      </c>
      <c r="F1040" s="45">
        <v>1</v>
      </c>
      <c r="G1040" s="45">
        <v>1</v>
      </c>
      <c r="H1040" s="36" t="s">
        <v>46</v>
      </c>
      <c r="I1040" s="36" t="s">
        <v>419</v>
      </c>
      <c r="J1040" s="46" t="s">
        <v>186</v>
      </c>
      <c r="K1040" s="47">
        <v>2.94</v>
      </c>
      <c r="L1040" s="48">
        <v>0.15</v>
      </c>
      <c r="M1040" s="49">
        <v>0.1</v>
      </c>
      <c r="N1040" s="36">
        <v>2.69999999999999</v>
      </c>
      <c r="O1040" s="36">
        <v>2.94999999999999</v>
      </c>
      <c r="P1040" s="70">
        <v>2.69999999999999</v>
      </c>
      <c r="Q1040" s="36">
        <v>2.94999999999999</v>
      </c>
      <c r="R1040" s="50">
        <v>2.7201851888727147</v>
      </c>
      <c r="S1040" s="50">
        <v>3.0170276729633674</v>
      </c>
      <c r="T1040" s="50">
        <v>2.7201851888727147</v>
      </c>
      <c r="U1040" s="50">
        <v>3.0170276729633674</v>
      </c>
      <c r="V1040" s="50">
        <v>0.95</v>
      </c>
      <c r="W1040" s="50">
        <v>0.95302926576458757</v>
      </c>
      <c r="X1040" s="50">
        <v>1.0510204081632653</v>
      </c>
      <c r="Y1040" s="50">
        <v>0.93197278911564629</v>
      </c>
      <c r="Z1040" s="50">
        <v>1</v>
      </c>
      <c r="AA1040" s="51">
        <v>0.96</v>
      </c>
      <c r="AB1040" s="51">
        <v>1</v>
      </c>
      <c r="AC1040" s="51">
        <v>1</v>
      </c>
      <c r="AD1040" s="51">
        <v>1</v>
      </c>
      <c r="AE1040" s="51">
        <v>1</v>
      </c>
      <c r="AF1040" s="51">
        <v>1</v>
      </c>
      <c r="AG1040" s="52">
        <v>1</v>
      </c>
      <c r="AH1040" s="52">
        <v>1</v>
      </c>
      <c r="AI1040" s="53">
        <v>945</v>
      </c>
      <c r="AJ1040" s="53">
        <v>874</v>
      </c>
      <c r="AK1040" s="51">
        <v>2.75</v>
      </c>
      <c r="AL1040" s="51">
        <v>2.73</v>
      </c>
      <c r="AM1040" s="51">
        <v>2.96</v>
      </c>
      <c r="AN1040" s="51">
        <v>3</v>
      </c>
      <c r="AO1040" s="51">
        <v>2.9670435625402378</v>
      </c>
      <c r="AP1040" s="51">
        <v>2.9745411791037073</v>
      </c>
      <c r="AQ1040" s="51">
        <v>2.96</v>
      </c>
      <c r="AR1040" s="67"/>
      <c r="AS1040" s="96"/>
      <c r="AT1040" s="54">
        <v>2.612080683156456</v>
      </c>
      <c r="AU1040" s="54">
        <v>2.8910541496598641</v>
      </c>
      <c r="AV1040" s="55">
        <v>2.612080683156456</v>
      </c>
      <c r="AW1040" s="55">
        <v>2.8942392800206824</v>
      </c>
      <c r="AX1040" s="56">
        <v>-8.7919316843533935E-2</v>
      </c>
      <c r="AY1040" s="56">
        <v>-5.8945850340125894E-2</v>
      </c>
      <c r="AZ1040" s="56">
        <v>-0.14686516718365983</v>
      </c>
      <c r="BA1040" s="56">
        <v>-2.8973466503408041E-2</v>
      </c>
      <c r="BB1040" s="61">
        <v>122</v>
      </c>
      <c r="BC1040" s="57">
        <v>109</v>
      </c>
      <c r="BD1040" s="57">
        <v>142</v>
      </c>
      <c r="BE1040" s="57">
        <v>173</v>
      </c>
      <c r="BF1040" s="95">
        <v>0.44993763339133969</v>
      </c>
      <c r="BG1040" s="58">
        <v>0.4782008345654275</v>
      </c>
      <c r="BH1040" s="58">
        <v>0.4125610477015873</v>
      </c>
      <c r="BI1040" s="58">
        <v>0.36645904290455167</v>
      </c>
      <c r="BJ1040" s="57">
        <v>123</v>
      </c>
      <c r="BK1040" s="57">
        <v>109</v>
      </c>
      <c r="BL1040" s="57">
        <v>142</v>
      </c>
      <c r="BM1040" s="57">
        <v>173</v>
      </c>
      <c r="BN1040" s="58">
        <v>0.44937399814003659</v>
      </c>
      <c r="BO1040" s="58">
        <v>0.47863815177094948</v>
      </c>
      <c r="BP1040" s="58">
        <v>0.41305638877367734</v>
      </c>
      <c r="BQ1040" s="58">
        <v>0.36690060532234958</v>
      </c>
      <c r="BR1040" s="36">
        <v>2.9</v>
      </c>
      <c r="BS1040" s="36">
        <v>4.5</v>
      </c>
      <c r="BT1040" s="36">
        <v>0.27855000000000002</v>
      </c>
      <c r="BU1040" s="36">
        <v>0.24809</v>
      </c>
      <c r="BV1040" s="36">
        <v>0.27593762512790798</v>
      </c>
      <c r="BW1040" s="36">
        <v>0.34900999999999999</v>
      </c>
    </row>
    <row r="1041" spans="1:75" s="36" customFormat="1" ht="16.75" customHeight="1" x14ac:dyDescent="0.2">
      <c r="A1041" s="36" t="s">
        <v>1354</v>
      </c>
      <c r="B1041" s="36">
        <v>2025020487</v>
      </c>
      <c r="C1041" s="35">
        <v>46002</v>
      </c>
      <c r="D1041" s="45" t="s">
        <v>9</v>
      </c>
      <c r="E1041" s="36" t="s">
        <v>35</v>
      </c>
      <c r="F1041" s="45">
        <v>1</v>
      </c>
      <c r="G1041" s="45">
        <v>1</v>
      </c>
      <c r="H1041" s="36" t="s">
        <v>47</v>
      </c>
      <c r="I1041" s="36" t="s">
        <v>360</v>
      </c>
      <c r="J1041" s="46" t="s">
        <v>172</v>
      </c>
      <c r="K1041" s="47">
        <v>2.94</v>
      </c>
      <c r="L1041" s="48">
        <v>0.15</v>
      </c>
      <c r="M1041" s="49">
        <v>0.1</v>
      </c>
      <c r="N1041" s="36">
        <v>2.94999999999999</v>
      </c>
      <c r="O1041" s="36">
        <v>2.69999999999999</v>
      </c>
      <c r="P1041" s="70">
        <v>2.94999999999999</v>
      </c>
      <c r="Q1041" s="36">
        <v>2.69999999999999</v>
      </c>
      <c r="R1041" s="50">
        <v>2.7927891297025766</v>
      </c>
      <c r="S1041" s="50">
        <v>3.1838531187941994</v>
      </c>
      <c r="T1041" s="50">
        <v>2.7927891297025766</v>
      </c>
      <c r="U1041" s="50">
        <v>3.1838531187941994</v>
      </c>
      <c r="V1041" s="50">
        <v>1.048</v>
      </c>
      <c r="W1041" s="50">
        <v>1.0491546019013618</v>
      </c>
      <c r="X1041" s="50">
        <v>1.0068027210884354</v>
      </c>
      <c r="Y1041" s="50">
        <v>0.93537414965986398</v>
      </c>
      <c r="Z1041" s="50">
        <v>0.99094124800379646</v>
      </c>
      <c r="AA1041" s="51">
        <v>1</v>
      </c>
      <c r="AB1041" s="51">
        <v>1</v>
      </c>
      <c r="AC1041" s="51">
        <v>1</v>
      </c>
      <c r="AD1041" s="51">
        <v>1</v>
      </c>
      <c r="AE1041" s="51">
        <v>1</v>
      </c>
      <c r="AF1041" s="51">
        <v>1</v>
      </c>
      <c r="AG1041" s="52">
        <v>1</v>
      </c>
      <c r="AH1041" s="52">
        <v>1</v>
      </c>
      <c r="AI1041" s="53">
        <v>951</v>
      </c>
      <c r="AJ1041" s="53">
        <v>909</v>
      </c>
      <c r="AK1041" s="51">
        <v>2.74</v>
      </c>
      <c r="AL1041" s="51">
        <v>2.76</v>
      </c>
      <c r="AM1041" s="51">
        <v>3.09</v>
      </c>
      <c r="AN1041" s="51">
        <v>3.08</v>
      </c>
      <c r="AO1041" s="51">
        <v>3.1909810696987337</v>
      </c>
      <c r="AP1041" s="51">
        <v>3.1855856166937295</v>
      </c>
      <c r="AQ1041" s="51">
        <v>3.0620084563317311</v>
      </c>
      <c r="AR1041" s="67"/>
      <c r="AS1041" s="96"/>
      <c r="AT1041" s="54">
        <v>2.8910541496598641</v>
      </c>
      <c r="AU1041" s="54">
        <v>2.612080683156456</v>
      </c>
      <c r="AV1041" s="55">
        <v>2.8942392800206824</v>
      </c>
      <c r="AW1041" s="55">
        <v>2.612080683156456</v>
      </c>
      <c r="AX1041" s="56">
        <v>-5.8945850340125894E-2</v>
      </c>
      <c r="AY1041" s="56">
        <v>-8.7919316843533935E-2</v>
      </c>
      <c r="AZ1041" s="56">
        <v>-0.14686516718365983</v>
      </c>
      <c r="BA1041" s="56">
        <v>2.8973466503408041E-2</v>
      </c>
      <c r="BB1041" s="61">
        <v>-122</v>
      </c>
      <c r="BC1041" s="57">
        <v>-109</v>
      </c>
      <c r="BD1041" s="57">
        <v>-142</v>
      </c>
      <c r="BE1041" s="57">
        <v>-173</v>
      </c>
      <c r="BF1041" s="95">
        <v>0.55006236660866037</v>
      </c>
      <c r="BG1041" s="58">
        <v>0.5217991654345725</v>
      </c>
      <c r="BH1041" s="58">
        <v>0.5874389522984127</v>
      </c>
      <c r="BI1041" s="58">
        <v>0.63354095709544833</v>
      </c>
      <c r="BJ1041" s="57">
        <v>-123</v>
      </c>
      <c r="BK1041" s="57">
        <v>-109</v>
      </c>
      <c r="BL1041" s="57">
        <v>-142</v>
      </c>
      <c r="BM1041" s="57">
        <v>-173</v>
      </c>
      <c r="BN1041" s="58">
        <v>0.55062600185996335</v>
      </c>
      <c r="BO1041" s="58">
        <v>0.52136184822905052</v>
      </c>
      <c r="BP1041" s="58">
        <v>0.58694361122632266</v>
      </c>
      <c r="BQ1041" s="58">
        <v>0.63309939467765042</v>
      </c>
      <c r="BR1041" s="36">
        <v>2.9</v>
      </c>
      <c r="BS1041" s="36">
        <v>4.55</v>
      </c>
      <c r="BT1041" s="36">
        <v>0.27635999999999999</v>
      </c>
      <c r="BU1041" s="36">
        <v>0.24582000000000001</v>
      </c>
      <c r="BV1041" s="36">
        <v>0.27363195155616898</v>
      </c>
      <c r="BW1041" s="36">
        <v>0.34745999999999999</v>
      </c>
    </row>
    <row r="1042" spans="1:75" s="36" customFormat="1" ht="16.75" customHeight="1" x14ac:dyDescent="0.2">
      <c r="A1042" s="36" t="s">
        <v>1355</v>
      </c>
      <c r="B1042" s="36">
        <v>2025020491</v>
      </c>
      <c r="C1042" s="35">
        <v>46002</v>
      </c>
      <c r="D1042" s="45" t="s">
        <v>6</v>
      </c>
      <c r="E1042" s="36" t="s">
        <v>30</v>
      </c>
      <c r="F1042" s="45">
        <v>0</v>
      </c>
      <c r="G1042" s="45">
        <v>1</v>
      </c>
      <c r="H1042" s="36" t="s">
        <v>26</v>
      </c>
      <c r="I1042" s="36" t="s">
        <v>348</v>
      </c>
      <c r="J1042" s="46" t="s">
        <v>162</v>
      </c>
      <c r="K1042" s="47">
        <v>2.94</v>
      </c>
      <c r="L1042" s="48">
        <v>0.15</v>
      </c>
      <c r="M1042" s="49">
        <v>0.1</v>
      </c>
      <c r="N1042" s="36">
        <v>2.8999999999999901</v>
      </c>
      <c r="O1042" s="36">
        <v>3.6499999999999901</v>
      </c>
      <c r="P1042" s="70">
        <v>2.8999999999999901</v>
      </c>
      <c r="Q1042" s="36">
        <v>3.6499999999999901</v>
      </c>
      <c r="R1042" s="50">
        <v>3.1441999475387377</v>
      </c>
      <c r="S1042" s="50">
        <v>3.2343744293413184</v>
      </c>
      <c r="T1042" s="50">
        <v>3.1441999475387377</v>
      </c>
      <c r="U1042" s="50">
        <v>3.2343744293413184</v>
      </c>
      <c r="V1042" s="50">
        <v>0.95</v>
      </c>
      <c r="W1042" s="50">
        <v>0.92554174501717079</v>
      </c>
      <c r="X1042" s="50">
        <v>1.0068027210884354</v>
      </c>
      <c r="Y1042" s="50">
        <v>1.0738228832525489</v>
      </c>
      <c r="Z1042" s="50">
        <v>1.0049999999999999</v>
      </c>
      <c r="AA1042" s="51">
        <v>0.99</v>
      </c>
      <c r="AB1042" s="51">
        <v>1</v>
      </c>
      <c r="AC1042" s="51">
        <v>1</v>
      </c>
      <c r="AD1042" s="51">
        <v>1</v>
      </c>
      <c r="AE1042" s="51">
        <v>1</v>
      </c>
      <c r="AF1042" s="51">
        <v>1</v>
      </c>
      <c r="AG1042" s="52">
        <v>1</v>
      </c>
      <c r="AH1042" s="52">
        <v>1</v>
      </c>
      <c r="AI1042" s="53">
        <v>954</v>
      </c>
      <c r="AJ1042" s="53">
        <v>812</v>
      </c>
      <c r="AK1042" s="51">
        <v>2.96</v>
      </c>
      <c r="AL1042" s="51">
        <v>2.96</v>
      </c>
      <c r="AM1042" s="51">
        <v>3.02</v>
      </c>
      <c r="AN1042" s="51">
        <v>3.0521561644011976</v>
      </c>
      <c r="AO1042" s="51">
        <v>3.0740817516411516</v>
      </c>
      <c r="AP1042" s="51">
        <v>3.1005514341181826</v>
      </c>
      <c r="AQ1042" s="51">
        <v>3.0350999999999999</v>
      </c>
      <c r="AR1042" s="67">
        <v>-0.08</v>
      </c>
      <c r="AS1042" s="96"/>
      <c r="AT1042" s="54">
        <v>2.6942292159999996</v>
      </c>
      <c r="AU1042" s="54">
        <v>3.4165648789926064</v>
      </c>
      <c r="AV1042" s="55">
        <v>2.7742292159999997</v>
      </c>
      <c r="AW1042" s="55">
        <v>3.4080778959920259</v>
      </c>
      <c r="AX1042" s="56">
        <v>-0.20577078399999049</v>
      </c>
      <c r="AY1042" s="56">
        <v>-0.23343512100738373</v>
      </c>
      <c r="AZ1042" s="56">
        <v>-0.43920590500737422</v>
      </c>
      <c r="BA1042" s="56">
        <v>2.7664337007393236E-2</v>
      </c>
      <c r="BB1042" s="61">
        <v>160</v>
      </c>
      <c r="BC1042" s="57">
        <v>-138</v>
      </c>
      <c r="BD1042" s="57">
        <v>-110</v>
      </c>
      <c r="BE1042" s="57">
        <v>116</v>
      </c>
      <c r="BF1042" s="95">
        <v>0.38514664572629148</v>
      </c>
      <c r="BG1042" s="58">
        <v>0.57977220192088619</v>
      </c>
      <c r="BH1042" s="58">
        <v>0.52474356497727714</v>
      </c>
      <c r="BI1042" s="58">
        <v>0.46398157731998113</v>
      </c>
      <c r="BJ1042" s="57">
        <v>150</v>
      </c>
      <c r="BK1042" s="57">
        <v>-144</v>
      </c>
      <c r="BL1042" s="57">
        <v>-116</v>
      </c>
      <c r="BM1042" s="57">
        <v>110</v>
      </c>
      <c r="BN1042" s="58">
        <v>0.40017998595363158</v>
      </c>
      <c r="BO1042" s="58">
        <v>0.58986180469314098</v>
      </c>
      <c r="BP1042" s="58">
        <v>0.53746688202547099</v>
      </c>
      <c r="BQ1042" s="58">
        <v>0.47658260641319483</v>
      </c>
      <c r="BR1042" s="36">
        <v>2.9</v>
      </c>
      <c r="BS1042" s="36">
        <v>4.5999999999999996</v>
      </c>
      <c r="BT1042" s="36">
        <v>0.27150999999999997</v>
      </c>
      <c r="BU1042" s="36">
        <v>0.23730000000000001</v>
      </c>
      <c r="BV1042" s="36">
        <v>0.26353197254736399</v>
      </c>
      <c r="BW1042" s="36">
        <v>0.33683999999999997</v>
      </c>
    </row>
    <row r="1043" spans="1:75" s="36" customFormat="1" ht="16.75" customHeight="1" x14ac:dyDescent="0.2">
      <c r="A1043" s="36" t="s">
        <v>1356</v>
      </c>
      <c r="B1043" s="36">
        <v>2025020491</v>
      </c>
      <c r="C1043" s="35">
        <v>46002</v>
      </c>
      <c r="D1043" s="45" t="s">
        <v>9</v>
      </c>
      <c r="E1043" s="36" t="s">
        <v>17</v>
      </c>
      <c r="F1043" s="45">
        <v>1</v>
      </c>
      <c r="G1043" s="45">
        <v>0</v>
      </c>
      <c r="H1043" s="36" t="s">
        <v>27</v>
      </c>
      <c r="I1043" s="36" t="s">
        <v>429</v>
      </c>
      <c r="J1043" s="46" t="s">
        <v>163</v>
      </c>
      <c r="K1043" s="47">
        <v>2.94</v>
      </c>
      <c r="L1043" s="48">
        <v>0.15</v>
      </c>
      <c r="M1043" s="49">
        <v>0.1</v>
      </c>
      <c r="N1043" s="36">
        <v>3.6499999999999901</v>
      </c>
      <c r="O1043" s="36">
        <v>2.8999999999999901</v>
      </c>
      <c r="P1043" s="70">
        <v>3.6499999999999901</v>
      </c>
      <c r="Q1043" s="36">
        <v>2.8999999999999901</v>
      </c>
      <c r="R1043" s="50">
        <v>3.2966128912109762</v>
      </c>
      <c r="S1043" s="50">
        <v>3.2077191383981063</v>
      </c>
      <c r="T1043" s="50">
        <v>3.2966128912109762</v>
      </c>
      <c r="U1043" s="50">
        <v>3.2077191383981063</v>
      </c>
      <c r="V1043" s="50">
        <v>1.05</v>
      </c>
      <c r="W1043" s="50">
        <v>1.0725047827848808</v>
      </c>
      <c r="X1043" s="50">
        <v>1.0272108843537415</v>
      </c>
      <c r="Y1043" s="50">
        <v>1.0068027210884354</v>
      </c>
      <c r="Z1043" s="50">
        <v>0.98</v>
      </c>
      <c r="AA1043" s="51">
        <v>0.97499999999999998</v>
      </c>
      <c r="AB1043" s="51">
        <v>1.01</v>
      </c>
      <c r="AC1043" s="51">
        <v>1</v>
      </c>
      <c r="AD1043" s="51">
        <v>1</v>
      </c>
      <c r="AE1043" s="51">
        <v>1</v>
      </c>
      <c r="AF1043" s="51">
        <v>1</v>
      </c>
      <c r="AG1043" s="52">
        <v>1</v>
      </c>
      <c r="AH1043" s="52">
        <v>1</v>
      </c>
      <c r="AI1043" s="53">
        <v>949</v>
      </c>
      <c r="AJ1043" s="53">
        <v>907</v>
      </c>
      <c r="AK1043" s="51">
        <v>3.157039276762494</v>
      </c>
      <c r="AL1043" s="51">
        <v>3.2</v>
      </c>
      <c r="AM1043" s="51">
        <v>2.96</v>
      </c>
      <c r="AN1043" s="51">
        <v>2.96</v>
      </c>
      <c r="AO1043" s="51">
        <v>2.9918824713225538</v>
      </c>
      <c r="AP1043" s="51">
        <v>3.0146348139686925</v>
      </c>
      <c r="AQ1043" s="51">
        <v>2.9007999999999998</v>
      </c>
      <c r="AR1043" s="67">
        <v>0.08</v>
      </c>
      <c r="AS1043" s="96"/>
      <c r="AT1043" s="54">
        <v>3.4165648789926064</v>
      </c>
      <c r="AU1043" s="54">
        <v>2.6942292159999996</v>
      </c>
      <c r="AV1043" s="55">
        <v>3.4080778959920259</v>
      </c>
      <c r="AW1043" s="55">
        <v>2.7742292159999997</v>
      </c>
      <c r="AX1043" s="56">
        <v>-0.23343512100738373</v>
      </c>
      <c r="AY1043" s="56">
        <v>-0.20577078399999049</v>
      </c>
      <c r="AZ1043" s="56">
        <v>-0.43920590500737422</v>
      </c>
      <c r="BA1043" s="56">
        <v>-2.7664337007393236E-2</v>
      </c>
      <c r="BB1043" s="61">
        <v>-160</v>
      </c>
      <c r="BC1043" s="57">
        <v>138</v>
      </c>
      <c r="BD1043" s="57">
        <v>110</v>
      </c>
      <c r="BE1043" s="57">
        <v>-116</v>
      </c>
      <c r="BF1043" s="95">
        <v>0.61485335427370846</v>
      </c>
      <c r="BG1043" s="58">
        <v>0.42022779807911376</v>
      </c>
      <c r="BH1043" s="58">
        <v>0.4752564350227228</v>
      </c>
      <c r="BI1043" s="58">
        <v>0.53601842268001887</v>
      </c>
      <c r="BJ1043" s="57">
        <v>-150</v>
      </c>
      <c r="BK1043" s="57">
        <v>144</v>
      </c>
      <c r="BL1043" s="57">
        <v>116</v>
      </c>
      <c r="BM1043" s="57">
        <v>-110</v>
      </c>
      <c r="BN1043" s="58">
        <v>0.59982001404636842</v>
      </c>
      <c r="BO1043" s="58">
        <v>0.41013819530685908</v>
      </c>
      <c r="BP1043" s="58">
        <v>0.46253311797452901</v>
      </c>
      <c r="BQ1043" s="58">
        <v>0.52341739358680517</v>
      </c>
      <c r="BR1043" s="36">
        <v>2.9</v>
      </c>
      <c r="BS1043" s="36">
        <v>4.6500000000000004</v>
      </c>
      <c r="BT1043" s="36">
        <v>0.26557999999999998</v>
      </c>
      <c r="BU1043" s="36">
        <v>0.22867000000000001</v>
      </c>
      <c r="BV1043" s="36">
        <v>0.25396208393953801</v>
      </c>
      <c r="BW1043" s="36">
        <v>0.32826</v>
      </c>
    </row>
    <row r="1044" spans="1:75" s="36" customFormat="1" ht="16.75" customHeight="1" x14ac:dyDescent="0.2">
      <c r="A1044" s="36" t="s">
        <v>1357</v>
      </c>
      <c r="B1044" s="36">
        <v>2025020490</v>
      </c>
      <c r="C1044" s="35">
        <v>46002</v>
      </c>
      <c r="D1044" s="45" t="s">
        <v>6</v>
      </c>
      <c r="E1044" s="36" t="s">
        <v>10</v>
      </c>
      <c r="F1044" s="45">
        <v>0</v>
      </c>
      <c r="G1044" s="45">
        <v>1</v>
      </c>
      <c r="H1044" s="36" t="s">
        <v>26</v>
      </c>
      <c r="I1044" s="36" t="s">
        <v>411</v>
      </c>
      <c r="J1044" s="46" t="s">
        <v>166</v>
      </c>
      <c r="K1044" s="47">
        <v>2.94</v>
      </c>
      <c r="L1044" s="48">
        <v>0.15</v>
      </c>
      <c r="M1044" s="49">
        <v>0.1</v>
      </c>
      <c r="N1044" s="36">
        <v>2.4999999999999898</v>
      </c>
      <c r="O1044" s="36">
        <v>3.69999999999999</v>
      </c>
      <c r="P1044" s="70">
        <v>2.4999999999999898</v>
      </c>
      <c r="Q1044" s="36">
        <v>3.69999999999999</v>
      </c>
      <c r="R1044" s="50">
        <v>3.0426417492068198</v>
      </c>
      <c r="S1044" s="50">
        <v>2.872745266700433</v>
      </c>
      <c r="T1044" s="50">
        <v>3.0426417492068198</v>
      </c>
      <c r="U1044" s="50">
        <v>2.872745266700433</v>
      </c>
      <c r="V1044" s="50">
        <v>0.95</v>
      </c>
      <c r="W1044" s="50">
        <v>0.92554174501717079</v>
      </c>
      <c r="X1044" s="50">
        <v>0.88775510204081631</v>
      </c>
      <c r="Y1044" s="50">
        <v>1.1836734693877551</v>
      </c>
      <c r="Z1044" s="50">
        <v>1.03</v>
      </c>
      <c r="AA1044" s="51">
        <v>1</v>
      </c>
      <c r="AB1044" s="51">
        <v>1.01</v>
      </c>
      <c r="AC1044" s="51">
        <v>1</v>
      </c>
      <c r="AD1044" s="51">
        <v>1</v>
      </c>
      <c r="AE1044" s="51">
        <v>1</v>
      </c>
      <c r="AF1044" s="51">
        <v>1</v>
      </c>
      <c r="AG1044" s="52">
        <v>1</v>
      </c>
      <c r="AH1044" s="52">
        <v>1</v>
      </c>
      <c r="AI1044" s="53">
        <v>956</v>
      </c>
      <c r="AJ1044" s="53">
        <v>867</v>
      </c>
      <c r="AK1044" s="51">
        <v>3.02</v>
      </c>
      <c r="AL1044" s="51">
        <v>3.0233962623810227</v>
      </c>
      <c r="AM1044" s="51">
        <v>2.79</v>
      </c>
      <c r="AN1044" s="51">
        <v>2.81</v>
      </c>
      <c r="AO1044" s="51">
        <v>2.8722028245861573</v>
      </c>
      <c r="AP1044" s="51">
        <v>2.8852115446034503</v>
      </c>
      <c r="AQ1044" s="51">
        <v>2.8736999999999999</v>
      </c>
      <c r="AR1044" s="67">
        <v>0</v>
      </c>
      <c r="AS1044" s="96"/>
      <c r="AT1044" s="54">
        <v>2.5469693877551016</v>
      </c>
      <c r="AU1044" s="54">
        <v>3.5532048387857142</v>
      </c>
      <c r="AV1044" s="55">
        <v>2.5469693877551016</v>
      </c>
      <c r="AW1044" s="55">
        <v>3.6293611274400575</v>
      </c>
      <c r="AX1044" s="56">
        <v>4.6969387755111836E-2</v>
      </c>
      <c r="AY1044" s="56">
        <v>-0.14679516121427572</v>
      </c>
      <c r="AZ1044" s="56">
        <v>-9.982577345916388E-2</v>
      </c>
      <c r="BA1044" s="56">
        <v>0.19376454896938755</v>
      </c>
      <c r="BB1044" s="61">
        <v>190</v>
      </c>
      <c r="BC1044" s="57">
        <v>-136</v>
      </c>
      <c r="BD1044" s="57">
        <v>-109</v>
      </c>
      <c r="BE1044" s="57">
        <v>117</v>
      </c>
      <c r="BF1044" s="95">
        <v>0.34459571836655351</v>
      </c>
      <c r="BG1044" s="58">
        <v>0.57622017974339823</v>
      </c>
      <c r="BH1044" s="58">
        <v>0.52139416605291433</v>
      </c>
      <c r="BI1044" s="58">
        <v>0.46166618891868838</v>
      </c>
      <c r="BJ1044" s="57">
        <v>202</v>
      </c>
      <c r="BK1044" s="57">
        <v>-144</v>
      </c>
      <c r="BL1044" s="57">
        <v>-116</v>
      </c>
      <c r="BM1044" s="57">
        <v>111</v>
      </c>
      <c r="BN1044" s="58">
        <v>0.33117391866804685</v>
      </c>
      <c r="BO1044" s="58">
        <v>0.59030785465539193</v>
      </c>
      <c r="BP1044" s="58">
        <v>0.53612040743440059</v>
      </c>
      <c r="BQ1044" s="58">
        <v>0.47350127713613199</v>
      </c>
      <c r="BR1044" s="36">
        <v>2.9</v>
      </c>
      <c r="BS1044" s="36">
        <v>4.7</v>
      </c>
      <c r="BT1044" s="36">
        <v>0.26135000000000003</v>
      </c>
      <c r="BU1044" s="36">
        <v>0.22703000000000001</v>
      </c>
      <c r="BV1044" s="36">
        <v>0.25167948916923399</v>
      </c>
      <c r="BW1044" s="36">
        <v>0.32496999999999998</v>
      </c>
    </row>
    <row r="1045" spans="1:75" s="36" customFormat="1" ht="16.75" customHeight="1" x14ac:dyDescent="0.2">
      <c r="A1045" s="36" t="s">
        <v>1358</v>
      </c>
      <c r="B1045" s="36">
        <v>2025020490</v>
      </c>
      <c r="C1045" s="35">
        <v>46002</v>
      </c>
      <c r="D1045" s="45" t="s">
        <v>9</v>
      </c>
      <c r="E1045" s="36" t="s">
        <v>24</v>
      </c>
      <c r="F1045" s="45">
        <v>1</v>
      </c>
      <c r="G1045" s="45">
        <v>0</v>
      </c>
      <c r="H1045" s="36" t="s">
        <v>27</v>
      </c>
      <c r="I1045" s="36" t="s">
        <v>706</v>
      </c>
      <c r="J1045" s="46" t="s">
        <v>157</v>
      </c>
      <c r="K1045" s="47">
        <v>2.94</v>
      </c>
      <c r="L1045" s="48">
        <v>0.15</v>
      </c>
      <c r="M1045" s="49">
        <v>0.1</v>
      </c>
      <c r="N1045" s="36">
        <v>3.69999999999999</v>
      </c>
      <c r="O1045" s="36">
        <v>2.4999999999999898</v>
      </c>
      <c r="P1045" s="70">
        <v>3.69999999999999</v>
      </c>
      <c r="Q1045" s="36">
        <v>2.4999999999999898</v>
      </c>
      <c r="R1045" s="50">
        <v>3.4945158540742196</v>
      </c>
      <c r="S1045" s="50">
        <v>2.6295678693476159</v>
      </c>
      <c r="T1045" s="50">
        <v>3.4945158540742196</v>
      </c>
      <c r="U1045" s="50">
        <v>2.6295678693476159</v>
      </c>
      <c r="V1045" s="50">
        <v>1.05</v>
      </c>
      <c r="W1045" s="50">
        <v>1.0725047827848808</v>
      </c>
      <c r="X1045" s="50">
        <v>0.94897959183673475</v>
      </c>
      <c r="Y1045" s="50">
        <v>1.0272108843537415</v>
      </c>
      <c r="Z1045" s="50">
        <v>1</v>
      </c>
      <c r="AA1045" s="51">
        <v>0.98499999999999999</v>
      </c>
      <c r="AB1045" s="51">
        <v>1</v>
      </c>
      <c r="AC1045" s="51">
        <v>1</v>
      </c>
      <c r="AD1045" s="51">
        <v>1</v>
      </c>
      <c r="AE1045" s="51">
        <v>1</v>
      </c>
      <c r="AF1045" s="51">
        <v>1</v>
      </c>
      <c r="AG1045" s="52">
        <v>1</v>
      </c>
      <c r="AH1045" s="52">
        <v>1</v>
      </c>
      <c r="AI1045" s="53">
        <v>950</v>
      </c>
      <c r="AJ1045" s="53">
        <v>864</v>
      </c>
      <c r="AK1045" s="51">
        <v>3.48</v>
      </c>
      <c r="AL1045" s="51">
        <v>3.51</v>
      </c>
      <c r="AM1045" s="51">
        <v>2.61</v>
      </c>
      <c r="AN1045" s="51">
        <v>2.6129351804021419</v>
      </c>
      <c r="AO1045" s="51">
        <v>2.7427274449873424</v>
      </c>
      <c r="AP1045" s="51">
        <v>2.7257535086413833</v>
      </c>
      <c r="AQ1045" s="51">
        <v>2.61</v>
      </c>
      <c r="AR1045" s="67">
        <v>0</v>
      </c>
      <c r="AS1045" s="96"/>
      <c r="AT1045" s="54">
        <v>3.5532048387857142</v>
      </c>
      <c r="AU1045" s="54">
        <v>2.5469693877551016</v>
      </c>
      <c r="AV1045" s="55">
        <v>3.6293611274400575</v>
      </c>
      <c r="AW1045" s="55">
        <v>2.5469693877551016</v>
      </c>
      <c r="AX1045" s="56">
        <v>-0.14679516121427572</v>
      </c>
      <c r="AY1045" s="56">
        <v>4.6969387755111836E-2</v>
      </c>
      <c r="AZ1045" s="56">
        <v>-9.982577345916388E-2</v>
      </c>
      <c r="BA1045" s="56">
        <v>-0.19376454896938755</v>
      </c>
      <c r="BB1045" s="61">
        <v>-190</v>
      </c>
      <c r="BC1045" s="57">
        <v>136</v>
      </c>
      <c r="BD1045" s="57">
        <v>109</v>
      </c>
      <c r="BE1045" s="57">
        <v>-117</v>
      </c>
      <c r="BF1045" s="95">
        <v>0.65540428163344644</v>
      </c>
      <c r="BG1045" s="58">
        <v>0.42377982025660177</v>
      </c>
      <c r="BH1045" s="58">
        <v>0.47860583394708567</v>
      </c>
      <c r="BI1045" s="58">
        <v>0.53833381108131162</v>
      </c>
      <c r="BJ1045" s="57">
        <v>-202</v>
      </c>
      <c r="BK1045" s="57">
        <v>144</v>
      </c>
      <c r="BL1045" s="57">
        <v>116</v>
      </c>
      <c r="BM1045" s="57">
        <v>-111</v>
      </c>
      <c r="BN1045" s="58">
        <v>0.66882608133195309</v>
      </c>
      <c r="BO1045" s="58">
        <v>0.40969214534460813</v>
      </c>
      <c r="BP1045" s="58">
        <v>0.46387959256559941</v>
      </c>
      <c r="BQ1045" s="58">
        <v>0.52649872286386801</v>
      </c>
      <c r="BR1045" s="36">
        <v>2.9</v>
      </c>
      <c r="BS1045" s="36">
        <v>4.75</v>
      </c>
      <c r="BT1045" s="36">
        <v>0.25588</v>
      </c>
      <c r="BU1045" s="36">
        <v>0.21995000000000001</v>
      </c>
      <c r="BV1045" s="36">
        <v>0.24391731541242401</v>
      </c>
      <c r="BW1045" s="36">
        <v>0.31820999999999999</v>
      </c>
    </row>
    <row r="1046" spans="1:75" s="36" customFormat="1" ht="16.75" customHeight="1" x14ac:dyDescent="0.2">
      <c r="A1046" s="36" t="s">
        <v>1359</v>
      </c>
      <c r="B1046" s="36">
        <v>2025020492</v>
      </c>
      <c r="C1046" s="35">
        <v>46002</v>
      </c>
      <c r="D1046" s="45" t="s">
        <v>6</v>
      </c>
      <c r="E1046" s="36" t="s">
        <v>5</v>
      </c>
      <c r="F1046" s="45">
        <v>1</v>
      </c>
      <c r="G1046" s="45">
        <v>2</v>
      </c>
      <c r="H1046" s="36" t="s">
        <v>36</v>
      </c>
      <c r="I1046" s="36" t="s">
        <v>322</v>
      </c>
      <c r="J1046" s="46" t="s">
        <v>274</v>
      </c>
      <c r="K1046" s="47">
        <v>2.94</v>
      </c>
      <c r="L1046" s="48">
        <v>0.15</v>
      </c>
      <c r="M1046" s="49">
        <v>0.1</v>
      </c>
      <c r="N1046" s="36">
        <v>3.0499999999999901</v>
      </c>
      <c r="O1046" s="36">
        <v>2.9999999999999898</v>
      </c>
      <c r="P1046" s="70">
        <v>3.0499999999999901</v>
      </c>
      <c r="Q1046" s="36">
        <v>2.9999999999999898</v>
      </c>
      <c r="R1046" s="50">
        <v>2.9956210792499429</v>
      </c>
      <c r="S1046" s="50">
        <v>3.099102637320565</v>
      </c>
      <c r="T1046" s="50">
        <v>2.9956210792499429</v>
      </c>
      <c r="U1046" s="50">
        <v>3.099102637320565</v>
      </c>
      <c r="V1046" s="50">
        <v>0.97</v>
      </c>
      <c r="W1046" s="50">
        <v>0.95751047349149665</v>
      </c>
      <c r="X1046" s="50">
        <v>1.0850340136054422</v>
      </c>
      <c r="Y1046" s="50">
        <v>0.96938775510204089</v>
      </c>
      <c r="Z1046" s="50">
        <v>0.99</v>
      </c>
      <c r="AA1046" s="51">
        <v>0.95</v>
      </c>
      <c r="AB1046" s="51">
        <v>1</v>
      </c>
      <c r="AC1046" s="51">
        <v>1</v>
      </c>
      <c r="AD1046" s="51">
        <v>1</v>
      </c>
      <c r="AE1046" s="51">
        <v>1</v>
      </c>
      <c r="AF1046" s="51">
        <v>1</v>
      </c>
      <c r="AG1046" s="52">
        <v>1</v>
      </c>
      <c r="AH1046" s="52">
        <v>1</v>
      </c>
      <c r="AI1046" s="53">
        <v>948</v>
      </c>
      <c r="AJ1046" s="53">
        <v>723</v>
      </c>
      <c r="AK1046" s="51">
        <v>2.99</v>
      </c>
      <c r="AL1046" s="51">
        <v>2.9908431618874913</v>
      </c>
      <c r="AM1046" s="51">
        <v>3.15</v>
      </c>
      <c r="AN1046" s="51">
        <v>3.1423653955980844</v>
      </c>
      <c r="AO1046" s="51">
        <v>3.2696088183307368</v>
      </c>
      <c r="AP1046" s="51">
        <v>3.2393842372232298</v>
      </c>
      <c r="AQ1046" s="51">
        <v>3.1185</v>
      </c>
      <c r="AR1046" s="67">
        <v>0.08</v>
      </c>
      <c r="AS1046" s="96"/>
      <c r="AT1046" s="54">
        <v>3.0097863833333331</v>
      </c>
      <c r="AU1046" s="54">
        <v>2.984300151785714</v>
      </c>
      <c r="AV1046" s="55">
        <v>2.9297863833333331</v>
      </c>
      <c r="AW1046" s="55">
        <v>3.049269774482295</v>
      </c>
      <c r="AX1046" s="56">
        <v>-4.0213616666656904E-2</v>
      </c>
      <c r="AY1046" s="56">
        <v>-1.5699848214275836E-2</v>
      </c>
      <c r="AZ1046" s="56">
        <v>-5.5913464880932739E-2</v>
      </c>
      <c r="BA1046" s="56">
        <v>-2.4513768452381068E-2</v>
      </c>
      <c r="BB1046" s="61">
        <v>-104</v>
      </c>
      <c r="BC1046" s="57">
        <v>-128</v>
      </c>
      <c r="BD1046" s="57">
        <v>-102</v>
      </c>
      <c r="BE1046" s="57">
        <v>123</v>
      </c>
      <c r="BF1046" s="95">
        <v>0.50967701623966244</v>
      </c>
      <c r="BG1046" s="58">
        <v>0.56141108622369096</v>
      </c>
      <c r="BH1046" s="58">
        <v>0.50531985193719997</v>
      </c>
      <c r="BI1046" s="58">
        <v>0.44802090526564153</v>
      </c>
      <c r="BJ1046" s="57">
        <v>110</v>
      </c>
      <c r="BK1046" s="57">
        <v>-127</v>
      </c>
      <c r="BL1046" s="57">
        <v>-101</v>
      </c>
      <c r="BM1046" s="57">
        <v>125</v>
      </c>
      <c r="BN1046" s="58">
        <v>0.4753440832017497</v>
      </c>
      <c r="BO1046" s="58">
        <v>0.55851000656358762</v>
      </c>
      <c r="BP1046" s="58">
        <v>0.50147498593918916</v>
      </c>
      <c r="BQ1046" s="58">
        <v>0.44410364819853498</v>
      </c>
      <c r="BR1046" s="36">
        <v>2.9</v>
      </c>
      <c r="BS1046" s="36">
        <v>4.8</v>
      </c>
      <c r="BT1046" s="36">
        <v>0.25103999999999999</v>
      </c>
      <c r="BU1046" s="36">
        <v>0.21706</v>
      </c>
      <c r="BV1046" s="36">
        <v>0.23997788833609701</v>
      </c>
      <c r="BW1046" s="36">
        <v>0.31256</v>
      </c>
    </row>
    <row r="1047" spans="1:75" s="36" customFormat="1" ht="16.75" customHeight="1" x14ac:dyDescent="0.2">
      <c r="A1047" s="36" t="s">
        <v>1360</v>
      </c>
      <c r="B1047" s="36">
        <v>2025020492</v>
      </c>
      <c r="C1047" s="35">
        <v>46002</v>
      </c>
      <c r="D1047" s="45" t="s">
        <v>9</v>
      </c>
      <c r="E1047" s="36" t="s">
        <v>23</v>
      </c>
      <c r="F1047" s="45">
        <v>2</v>
      </c>
      <c r="G1047" s="45">
        <v>1</v>
      </c>
      <c r="H1047" s="36" t="s">
        <v>38</v>
      </c>
      <c r="I1047" s="36" t="s">
        <v>370</v>
      </c>
      <c r="J1047" s="46" t="s">
        <v>193</v>
      </c>
      <c r="K1047" s="47">
        <v>2.94</v>
      </c>
      <c r="L1047" s="48">
        <v>0.15</v>
      </c>
      <c r="M1047" s="49">
        <v>0.1</v>
      </c>
      <c r="N1047" s="36">
        <v>2.9999999999999898</v>
      </c>
      <c r="O1047" s="36">
        <v>3.0499999999999901</v>
      </c>
      <c r="P1047" s="70">
        <v>2.9999999999999898</v>
      </c>
      <c r="Q1047" s="36">
        <v>3.0499999999999901</v>
      </c>
      <c r="R1047" s="50">
        <v>2.7198315050389539</v>
      </c>
      <c r="S1047" s="50">
        <v>3.3642074433400166</v>
      </c>
      <c r="T1047" s="50">
        <v>2.7198315050389539</v>
      </c>
      <c r="U1047" s="50">
        <v>3.3642074433400166</v>
      </c>
      <c r="V1047" s="50">
        <v>1.0449999999999999</v>
      </c>
      <c r="W1047" s="50">
        <v>1.0398742800952707</v>
      </c>
      <c r="X1047" s="50">
        <v>1.0714285714285714</v>
      </c>
      <c r="Y1047" s="50">
        <v>1.0170068027210886</v>
      </c>
      <c r="Z1047" s="50">
        <v>0.98</v>
      </c>
      <c r="AA1047" s="51">
        <v>0.97</v>
      </c>
      <c r="AB1047" s="51">
        <v>1</v>
      </c>
      <c r="AC1047" s="51">
        <v>1</v>
      </c>
      <c r="AD1047" s="51">
        <v>1</v>
      </c>
      <c r="AE1047" s="51">
        <v>1</v>
      </c>
      <c r="AF1047" s="51">
        <v>1</v>
      </c>
      <c r="AG1047" s="52">
        <v>1</v>
      </c>
      <c r="AH1047" s="52">
        <v>1</v>
      </c>
      <c r="AI1047" s="53">
        <v>929</v>
      </c>
      <c r="AJ1047" s="53">
        <v>487</v>
      </c>
      <c r="AK1047" s="51">
        <v>2.85</v>
      </c>
      <c r="AL1047" s="51">
        <v>2.8304747257558431</v>
      </c>
      <c r="AM1047" s="51">
        <v>3.19</v>
      </c>
      <c r="AN1047" s="51">
        <v>3.2161311165010025</v>
      </c>
      <c r="AO1047" s="51">
        <v>2.9760299117107554</v>
      </c>
      <c r="AP1047" s="51">
        <v>3.0241639191251242</v>
      </c>
      <c r="AQ1047" s="51">
        <v>3.1261999999999999</v>
      </c>
      <c r="AR1047" s="67">
        <v>-0.08</v>
      </c>
      <c r="AS1047" s="96"/>
      <c r="AT1047" s="54">
        <v>2.984300151785714</v>
      </c>
      <c r="AU1047" s="54">
        <v>3.0097863833333331</v>
      </c>
      <c r="AV1047" s="55">
        <v>3.049269774482295</v>
      </c>
      <c r="AW1047" s="55">
        <v>2.9297863833333331</v>
      </c>
      <c r="AX1047" s="56">
        <v>-1.5699848214275836E-2</v>
      </c>
      <c r="AY1047" s="56">
        <v>-4.0213616666656904E-2</v>
      </c>
      <c r="AZ1047" s="56">
        <v>-5.5913464880932739E-2</v>
      </c>
      <c r="BA1047" s="56">
        <v>2.4513768452381068E-2</v>
      </c>
      <c r="BB1047" s="61">
        <v>104</v>
      </c>
      <c r="BC1047" s="57">
        <v>128</v>
      </c>
      <c r="BD1047" s="57">
        <v>102</v>
      </c>
      <c r="BE1047" s="57">
        <v>-123</v>
      </c>
      <c r="BF1047" s="95">
        <v>0.49032298376033756</v>
      </c>
      <c r="BG1047" s="58">
        <v>0.43858891377630899</v>
      </c>
      <c r="BH1047" s="58">
        <v>0.49468014806280008</v>
      </c>
      <c r="BI1047" s="58">
        <v>0.55197909473435847</v>
      </c>
      <c r="BJ1047" s="57">
        <v>-110</v>
      </c>
      <c r="BK1047" s="57">
        <v>127</v>
      </c>
      <c r="BL1047" s="57">
        <v>101</v>
      </c>
      <c r="BM1047" s="57">
        <v>-125</v>
      </c>
      <c r="BN1047" s="58">
        <v>0.5246559167982503</v>
      </c>
      <c r="BO1047" s="58">
        <v>0.44148999343641238</v>
      </c>
      <c r="BP1047" s="58">
        <v>0.4985250140608109</v>
      </c>
      <c r="BQ1047" s="58">
        <v>0.55589635180146502</v>
      </c>
      <c r="BR1047" s="36">
        <v>2.9</v>
      </c>
      <c r="BS1047" s="36">
        <v>4.8499999999999996</v>
      </c>
      <c r="BT1047" s="36">
        <v>0.24636</v>
      </c>
      <c r="BU1047" s="36">
        <v>0.21018999999999999</v>
      </c>
      <c r="BV1047" s="36">
        <v>0.23234143214025099</v>
      </c>
      <c r="BW1047" s="36">
        <v>0.30553000000000002</v>
      </c>
    </row>
    <row r="1048" spans="1:75" s="36" customFormat="1" ht="16.75" customHeight="1" x14ac:dyDescent="0.2">
      <c r="A1048" s="36" t="s">
        <v>1361</v>
      </c>
      <c r="B1048" s="36">
        <v>2025020493</v>
      </c>
      <c r="C1048" s="35">
        <v>46003</v>
      </c>
      <c r="D1048" s="45" t="s">
        <v>6</v>
      </c>
      <c r="E1048" s="36" t="s">
        <v>14</v>
      </c>
      <c r="F1048" s="45">
        <v>1</v>
      </c>
      <c r="G1048" s="45">
        <v>0</v>
      </c>
      <c r="H1048" s="36" t="s">
        <v>52</v>
      </c>
      <c r="I1048" s="36" t="s">
        <v>328</v>
      </c>
      <c r="J1048" s="46" t="s">
        <v>155</v>
      </c>
      <c r="K1048" s="47">
        <v>2.94</v>
      </c>
      <c r="L1048" s="48">
        <v>0.15</v>
      </c>
      <c r="M1048" s="49">
        <v>0.1</v>
      </c>
      <c r="N1048" s="36">
        <v>0</v>
      </c>
      <c r="O1048" s="36">
        <v>0</v>
      </c>
      <c r="P1048" s="70">
        <v>0</v>
      </c>
      <c r="Q1048" s="36">
        <v>0</v>
      </c>
      <c r="R1048" s="50">
        <v>0</v>
      </c>
      <c r="S1048" s="50">
        <v>0</v>
      </c>
      <c r="T1048" s="50">
        <v>0</v>
      </c>
      <c r="U1048" s="50">
        <v>0</v>
      </c>
      <c r="V1048" s="50">
        <v>1.04</v>
      </c>
      <c r="W1048" s="50">
        <v>1.0074936850113505</v>
      </c>
      <c r="X1048" s="50">
        <v>1.0204081632653061</v>
      </c>
      <c r="Y1048" s="50">
        <v>0.9285714285714286</v>
      </c>
      <c r="Z1048" s="50">
        <v>0.96</v>
      </c>
      <c r="AA1048" s="51">
        <v>0.995</v>
      </c>
      <c r="AB1048" s="51">
        <v>1</v>
      </c>
      <c r="AC1048" s="51">
        <v>1</v>
      </c>
      <c r="AD1048" s="51">
        <v>1</v>
      </c>
      <c r="AE1048" s="51">
        <v>1</v>
      </c>
      <c r="AF1048" s="51">
        <v>1</v>
      </c>
      <c r="AG1048" s="52">
        <v>1</v>
      </c>
      <c r="AH1048" s="52">
        <v>1</v>
      </c>
      <c r="AI1048" s="53">
        <v>953</v>
      </c>
      <c r="AJ1048" s="53">
        <v>911</v>
      </c>
      <c r="AK1048" s="51">
        <v>2.72</v>
      </c>
      <c r="AL1048" s="51">
        <v>2.72</v>
      </c>
      <c r="AM1048" s="51">
        <v>3.29</v>
      </c>
      <c r="AN1048" s="51">
        <v>3.29</v>
      </c>
      <c r="AO1048" s="51">
        <v>3.3132997510025932</v>
      </c>
      <c r="AP1048" s="51">
        <v>3.3132997510025932</v>
      </c>
      <c r="AQ1048" s="51">
        <v>3.1583999999999999</v>
      </c>
      <c r="AR1048" s="67">
        <v>0</v>
      </c>
      <c r="AS1048" s="96"/>
      <c r="AT1048" s="54">
        <v>2.8720979591836739</v>
      </c>
      <c r="AU1048" s="54">
        <v>2.8154879999999998</v>
      </c>
      <c r="AV1048" s="55">
        <v>2.8720979591836739</v>
      </c>
      <c r="AW1048" s="55">
        <v>2.8287091937693445</v>
      </c>
      <c r="AX1048" s="56">
        <v>2.8720979591836739</v>
      </c>
      <c r="AY1048" s="56">
        <v>2.8154879999999998</v>
      </c>
      <c r="AZ1048" s="56">
        <v>5.6875859591836733</v>
      </c>
      <c r="BA1048" s="56">
        <v>5.6609959183674174E-2</v>
      </c>
      <c r="BB1048" s="61">
        <v>-106</v>
      </c>
      <c r="BC1048" s="57">
        <v>-104</v>
      </c>
      <c r="BD1048" s="57">
        <v>123</v>
      </c>
      <c r="BE1048" s="57">
        <v>152</v>
      </c>
      <c r="BF1048" s="95">
        <v>0.51489975507800834</v>
      </c>
      <c r="BG1048" s="58">
        <v>0.51014034531108576</v>
      </c>
      <c r="BH1048" s="58">
        <v>0.44752143920058285</v>
      </c>
      <c r="BI1048" s="58">
        <v>0.39679593078752662</v>
      </c>
      <c r="BJ1048" s="57">
        <v>-105</v>
      </c>
      <c r="BK1048" s="57">
        <v>-105</v>
      </c>
      <c r="BL1048" s="57">
        <v>122</v>
      </c>
      <c r="BM1048" s="57">
        <v>151</v>
      </c>
      <c r="BN1048" s="58">
        <v>0.512929517888421</v>
      </c>
      <c r="BO1048" s="58">
        <v>0.51232271822758779</v>
      </c>
      <c r="BP1048" s="58">
        <v>0.4498575195029868</v>
      </c>
      <c r="BQ1048" s="58">
        <v>0.39877560693811209</v>
      </c>
      <c r="BR1048" s="36">
        <v>2.9</v>
      </c>
      <c r="BS1048" s="36">
        <v>4.9000000000000004</v>
      </c>
      <c r="BT1048" s="36">
        <v>0.23918</v>
      </c>
      <c r="BU1048" s="36">
        <v>0.20691999999999999</v>
      </c>
      <c r="BV1048" s="36">
        <v>0.228433905190876</v>
      </c>
      <c r="BW1048" s="36">
        <v>0.30109999999999998</v>
      </c>
    </row>
    <row r="1049" spans="1:75" s="36" customFormat="1" ht="16.75" customHeight="1" x14ac:dyDescent="0.2">
      <c r="A1049" s="36" t="s">
        <v>1362</v>
      </c>
      <c r="B1049" s="36">
        <v>2025020493</v>
      </c>
      <c r="C1049" s="35">
        <v>46003</v>
      </c>
      <c r="D1049" s="45" t="s">
        <v>9</v>
      </c>
      <c r="E1049" s="36" t="s">
        <v>12</v>
      </c>
      <c r="F1049" s="45">
        <v>0</v>
      </c>
      <c r="G1049" s="45">
        <v>1</v>
      </c>
      <c r="H1049" s="36" t="s">
        <v>53</v>
      </c>
      <c r="I1049" s="36" t="s">
        <v>318</v>
      </c>
      <c r="J1049" s="46" t="s">
        <v>233</v>
      </c>
      <c r="K1049" s="47">
        <v>2.94</v>
      </c>
      <c r="L1049" s="48">
        <v>0.15</v>
      </c>
      <c r="M1049" s="49">
        <v>0.1</v>
      </c>
      <c r="N1049" s="36">
        <v>0</v>
      </c>
      <c r="O1049" s="36">
        <v>0</v>
      </c>
      <c r="P1049" s="70">
        <v>0</v>
      </c>
      <c r="Q1049" s="36">
        <v>0</v>
      </c>
      <c r="R1049" s="50">
        <v>0</v>
      </c>
      <c r="S1049" s="50">
        <v>0</v>
      </c>
      <c r="T1049" s="50">
        <v>0</v>
      </c>
      <c r="U1049" s="50">
        <v>0</v>
      </c>
      <c r="V1049" s="50">
        <v>1</v>
      </c>
      <c r="W1049" s="50">
        <v>1.0046958799928625</v>
      </c>
      <c r="X1049" s="50">
        <v>1.1190476190476191</v>
      </c>
      <c r="Y1049" s="50">
        <v>0.92517006802721091</v>
      </c>
      <c r="Z1049" s="50">
        <v>1</v>
      </c>
      <c r="AA1049" s="51">
        <v>0.96</v>
      </c>
      <c r="AB1049" s="51">
        <v>1</v>
      </c>
      <c r="AC1049" s="51">
        <v>1</v>
      </c>
      <c r="AD1049" s="51">
        <v>1</v>
      </c>
      <c r="AE1049" s="51">
        <v>1</v>
      </c>
      <c r="AF1049" s="51">
        <v>1</v>
      </c>
      <c r="AG1049" s="52">
        <v>1</v>
      </c>
      <c r="AH1049" s="52">
        <v>1</v>
      </c>
      <c r="AI1049" s="53">
        <v>978</v>
      </c>
      <c r="AJ1049" s="53">
        <v>903</v>
      </c>
      <c r="AK1049" s="51">
        <v>2.73</v>
      </c>
      <c r="AL1049" s="51">
        <v>2.73</v>
      </c>
      <c r="AM1049" s="51">
        <v>3</v>
      </c>
      <c r="AN1049" s="51">
        <v>3</v>
      </c>
      <c r="AO1049" s="51">
        <v>3.0285244144443992</v>
      </c>
      <c r="AP1049" s="51">
        <v>3.0285244144443992</v>
      </c>
      <c r="AQ1049" s="51">
        <v>3</v>
      </c>
      <c r="AR1049" s="67">
        <v>0</v>
      </c>
      <c r="AS1049" s="96"/>
      <c r="AT1049" s="54">
        <v>2.8154879999999998</v>
      </c>
      <c r="AU1049" s="54">
        <v>2.8720979591836739</v>
      </c>
      <c r="AV1049" s="55">
        <v>2.8287091937693445</v>
      </c>
      <c r="AW1049" s="55">
        <v>2.8720979591836739</v>
      </c>
      <c r="AX1049" s="56">
        <v>2.8154879999999998</v>
      </c>
      <c r="AY1049" s="56">
        <v>2.8720979591836739</v>
      </c>
      <c r="AZ1049" s="56">
        <v>5.6875859591836733</v>
      </c>
      <c r="BA1049" s="56">
        <v>-5.6609959183674174E-2</v>
      </c>
      <c r="BB1049" s="61">
        <v>106</v>
      </c>
      <c r="BC1049" s="57">
        <v>104</v>
      </c>
      <c r="BD1049" s="57">
        <v>-123</v>
      </c>
      <c r="BE1049" s="57">
        <v>-152</v>
      </c>
      <c r="BF1049" s="95">
        <v>0.48510024492199166</v>
      </c>
      <c r="BG1049" s="58">
        <v>0.48985965468891429</v>
      </c>
      <c r="BH1049" s="58">
        <v>0.55247856079941715</v>
      </c>
      <c r="BI1049" s="58">
        <v>0.60320406921247338</v>
      </c>
      <c r="BJ1049" s="57">
        <v>105</v>
      </c>
      <c r="BK1049" s="57">
        <v>105</v>
      </c>
      <c r="BL1049" s="57">
        <v>-122</v>
      </c>
      <c r="BM1049" s="57">
        <v>-151</v>
      </c>
      <c r="BN1049" s="58">
        <v>0.487070482111579</v>
      </c>
      <c r="BO1049" s="58">
        <v>0.48767728177241221</v>
      </c>
      <c r="BP1049" s="58">
        <v>0.5501424804970132</v>
      </c>
      <c r="BQ1049" s="58">
        <v>0.60122439306188791</v>
      </c>
      <c r="BR1049" s="36">
        <v>2.9</v>
      </c>
      <c r="BS1049" s="36">
        <v>4.95</v>
      </c>
      <c r="BT1049" s="36">
        <v>0.23454</v>
      </c>
      <c r="BU1049" s="36">
        <v>0.20207</v>
      </c>
      <c r="BV1049" s="36">
        <v>0.22295165169803799</v>
      </c>
      <c r="BW1049" s="36">
        <v>0.29572999999999999</v>
      </c>
    </row>
    <row r="1050" spans="1:75" s="36" customFormat="1" ht="16.75" customHeight="1" x14ac:dyDescent="0.2">
      <c r="A1050" s="36" t="s">
        <v>1363</v>
      </c>
      <c r="B1050" s="36">
        <v>2025020494</v>
      </c>
      <c r="C1050" s="35">
        <v>46003</v>
      </c>
      <c r="D1050" s="45" t="s">
        <v>6</v>
      </c>
      <c r="E1050" s="36" t="s">
        <v>13</v>
      </c>
      <c r="F1050" s="45">
        <v>1</v>
      </c>
      <c r="G1050" s="45">
        <v>1</v>
      </c>
      <c r="H1050" s="36" t="s">
        <v>46</v>
      </c>
      <c r="I1050" s="36" t="s">
        <v>472</v>
      </c>
      <c r="J1050" s="46" t="s">
        <v>185</v>
      </c>
      <c r="K1050" s="47">
        <v>2.94</v>
      </c>
      <c r="L1050" s="48">
        <v>0.15</v>
      </c>
      <c r="M1050" s="49">
        <v>0.1</v>
      </c>
      <c r="N1050" s="36">
        <v>0</v>
      </c>
      <c r="O1050" s="36">
        <v>0</v>
      </c>
      <c r="P1050" s="70">
        <v>0</v>
      </c>
      <c r="Q1050" s="36">
        <v>0</v>
      </c>
      <c r="R1050" s="50">
        <v>0</v>
      </c>
      <c r="S1050" s="50">
        <v>0</v>
      </c>
      <c r="T1050" s="50">
        <v>0</v>
      </c>
      <c r="U1050" s="50">
        <v>0</v>
      </c>
      <c r="V1050" s="50">
        <v>0.95</v>
      </c>
      <c r="W1050" s="50">
        <v>0.95302926576458757</v>
      </c>
      <c r="X1050" s="50">
        <v>0.97619047619047628</v>
      </c>
      <c r="Y1050" s="50">
        <v>1.0034013605442178</v>
      </c>
      <c r="Z1050" s="50">
        <v>1.0334279867740526</v>
      </c>
      <c r="AA1050" s="51">
        <v>0.98</v>
      </c>
      <c r="AB1050" s="51">
        <v>1.02</v>
      </c>
      <c r="AC1050" s="51">
        <v>1</v>
      </c>
      <c r="AD1050" s="51">
        <v>1</v>
      </c>
      <c r="AE1050" s="51">
        <v>1</v>
      </c>
      <c r="AF1050" s="51">
        <v>1</v>
      </c>
      <c r="AG1050" s="52">
        <v>1</v>
      </c>
      <c r="AH1050" s="52">
        <v>1</v>
      </c>
      <c r="AI1050" s="53">
        <v>959</v>
      </c>
      <c r="AJ1050" s="53">
        <v>889</v>
      </c>
      <c r="AK1050" s="51">
        <v>2.59</v>
      </c>
      <c r="AL1050" s="51">
        <v>2.59</v>
      </c>
      <c r="AM1050" s="51">
        <v>3.04</v>
      </c>
      <c r="AN1050" s="51">
        <v>3.04</v>
      </c>
      <c r="AO1050" s="51">
        <v>3.328423786833909</v>
      </c>
      <c r="AP1050" s="51">
        <v>3.328423786833909</v>
      </c>
      <c r="AQ1050" s="51">
        <v>3.1416210797931199</v>
      </c>
      <c r="AR1050" s="67">
        <v>-0.03</v>
      </c>
      <c r="AS1050" s="96"/>
      <c r="AT1050" s="54">
        <v>2.2768007666666668</v>
      </c>
      <c r="AU1050" s="54">
        <v>3.3322961482980595</v>
      </c>
      <c r="AV1050" s="55">
        <v>2.3068007666666666</v>
      </c>
      <c r="AW1050" s="55">
        <v>3.3059343519351629</v>
      </c>
      <c r="AX1050" s="56">
        <v>2.2768007666666668</v>
      </c>
      <c r="AY1050" s="56">
        <v>3.3322961482980595</v>
      </c>
      <c r="AZ1050" s="56">
        <v>5.6090969149647263</v>
      </c>
      <c r="BA1050" s="56">
        <v>-1.0554953816313928</v>
      </c>
      <c r="BB1050" s="61">
        <v>201</v>
      </c>
      <c r="BC1050" s="57">
        <v>102</v>
      </c>
      <c r="BD1050" s="57">
        <v>133</v>
      </c>
      <c r="BE1050" s="57">
        <v>164</v>
      </c>
      <c r="BF1050" s="95">
        <v>0.33185985279144858</v>
      </c>
      <c r="BG1050" s="58">
        <v>0.49531903745907102</v>
      </c>
      <c r="BH1050" s="58">
        <v>0.42843199659181908</v>
      </c>
      <c r="BI1050" s="58">
        <v>0.37829091800590475</v>
      </c>
      <c r="BJ1050" s="57">
        <v>192</v>
      </c>
      <c r="BK1050" s="57">
        <v>101</v>
      </c>
      <c r="BL1050" s="57">
        <v>132</v>
      </c>
      <c r="BM1050" s="57">
        <v>163</v>
      </c>
      <c r="BN1050" s="58">
        <v>0.34218266724702801</v>
      </c>
      <c r="BO1050" s="58">
        <v>0.49686323424657808</v>
      </c>
      <c r="BP1050" s="58">
        <v>0.43043774667917112</v>
      </c>
      <c r="BQ1050" s="58">
        <v>0.38023766772978218</v>
      </c>
      <c r="BR1050" s="36">
        <v>2.9</v>
      </c>
      <c r="BS1050" s="36">
        <v>5</v>
      </c>
      <c r="BT1050" s="36">
        <v>0.23194000000000001</v>
      </c>
      <c r="BU1050" s="36">
        <v>0.19647999999999999</v>
      </c>
      <c r="BV1050" s="36">
        <v>0.21643056993677101</v>
      </c>
      <c r="BW1050" s="36">
        <v>0.28866000000000003</v>
      </c>
    </row>
    <row r="1051" spans="1:75" s="36" customFormat="1" ht="16.75" customHeight="1" x14ac:dyDescent="0.2">
      <c r="A1051" s="36" t="s">
        <v>1364</v>
      </c>
      <c r="B1051" s="36">
        <v>2025020494</v>
      </c>
      <c r="C1051" s="35">
        <v>46003</v>
      </c>
      <c r="D1051" s="45" t="s">
        <v>9</v>
      </c>
      <c r="E1051" s="36" t="s">
        <v>15</v>
      </c>
      <c r="F1051" s="45">
        <v>1</v>
      </c>
      <c r="G1051" s="45">
        <v>1</v>
      </c>
      <c r="H1051" s="36" t="s">
        <v>47</v>
      </c>
      <c r="I1051" s="36" t="s">
        <v>358</v>
      </c>
      <c r="J1051" s="46" t="s">
        <v>191</v>
      </c>
      <c r="K1051" s="47">
        <v>2.94</v>
      </c>
      <c r="L1051" s="48">
        <v>0.15</v>
      </c>
      <c r="M1051" s="49">
        <v>0.1</v>
      </c>
      <c r="N1051" s="36">
        <v>0</v>
      </c>
      <c r="O1051" s="36">
        <v>0</v>
      </c>
      <c r="P1051" s="70">
        <v>0</v>
      </c>
      <c r="Q1051" s="36">
        <v>0</v>
      </c>
      <c r="R1051" s="50">
        <v>0</v>
      </c>
      <c r="S1051" s="50">
        <v>0</v>
      </c>
      <c r="T1051" s="50">
        <v>0</v>
      </c>
      <c r="U1051" s="50">
        <v>0</v>
      </c>
      <c r="V1051" s="50">
        <v>1.048</v>
      </c>
      <c r="W1051" s="50">
        <v>1.0491546019013618</v>
      </c>
      <c r="X1051" s="50">
        <v>1.0340136054421769</v>
      </c>
      <c r="Y1051" s="50">
        <v>0.88095238095238093</v>
      </c>
      <c r="Z1051" s="50">
        <v>0.98</v>
      </c>
      <c r="AA1051" s="51">
        <v>0.98</v>
      </c>
      <c r="AB1051" s="51">
        <v>1</v>
      </c>
      <c r="AC1051" s="51">
        <v>1</v>
      </c>
      <c r="AD1051" s="51">
        <v>1</v>
      </c>
      <c r="AE1051" s="51">
        <v>1</v>
      </c>
      <c r="AF1051" s="51">
        <v>1</v>
      </c>
      <c r="AG1051" s="52">
        <v>1</v>
      </c>
      <c r="AH1051" s="52">
        <v>1</v>
      </c>
      <c r="AI1051" s="53">
        <v>957</v>
      </c>
      <c r="AJ1051" s="53">
        <v>915</v>
      </c>
      <c r="AK1051" s="51">
        <v>2.95</v>
      </c>
      <c r="AL1051" s="51">
        <v>2.95</v>
      </c>
      <c r="AM1051" s="51">
        <v>2.87</v>
      </c>
      <c r="AN1051" s="51">
        <v>2.87</v>
      </c>
      <c r="AO1051" s="51">
        <v>2.9171445332222667</v>
      </c>
      <c r="AP1051" s="51">
        <v>2.9171445332222667</v>
      </c>
      <c r="AQ1051" s="51">
        <v>2.8126000000000002</v>
      </c>
      <c r="AR1051" s="67">
        <v>0.03</v>
      </c>
      <c r="AS1051" s="96"/>
      <c r="AT1051" s="54">
        <v>3.3322961482980595</v>
      </c>
      <c r="AU1051" s="54">
        <v>2.2768007666666668</v>
      </c>
      <c r="AV1051" s="55">
        <v>3.3059343519351629</v>
      </c>
      <c r="AW1051" s="55">
        <v>2.3068007666666666</v>
      </c>
      <c r="AX1051" s="56">
        <v>3.3322961482980595</v>
      </c>
      <c r="AY1051" s="56">
        <v>2.2768007666666668</v>
      </c>
      <c r="AZ1051" s="56">
        <v>5.6090969149647263</v>
      </c>
      <c r="BA1051" s="56">
        <v>1.0554953816313928</v>
      </c>
      <c r="BB1051" s="61">
        <v>-201</v>
      </c>
      <c r="BC1051" s="57">
        <v>-102</v>
      </c>
      <c r="BD1051" s="57">
        <v>-133</v>
      </c>
      <c r="BE1051" s="57">
        <v>-164</v>
      </c>
      <c r="BF1051" s="95">
        <v>0.66814014720855142</v>
      </c>
      <c r="BG1051" s="58">
        <v>0.50468096254092898</v>
      </c>
      <c r="BH1051" s="58">
        <v>0.57156800340818092</v>
      </c>
      <c r="BI1051" s="58">
        <v>0.62170908199409525</v>
      </c>
      <c r="BJ1051" s="57">
        <v>-192</v>
      </c>
      <c r="BK1051" s="57">
        <v>-101</v>
      </c>
      <c r="BL1051" s="57">
        <v>-132</v>
      </c>
      <c r="BM1051" s="57">
        <v>-163</v>
      </c>
      <c r="BN1051" s="58">
        <v>0.65781733275297194</v>
      </c>
      <c r="BO1051" s="58">
        <v>0.50313676575342192</v>
      </c>
      <c r="BP1051" s="58">
        <v>0.56956225332082888</v>
      </c>
      <c r="BQ1051" s="58">
        <v>0.61976233227021782</v>
      </c>
      <c r="BR1051" s="36">
        <v>2.95</v>
      </c>
      <c r="BS1051" s="36">
        <v>2.95</v>
      </c>
      <c r="BT1051" s="36">
        <v>0.49523</v>
      </c>
      <c r="BU1051" s="36">
        <v>0.45516000000000001</v>
      </c>
      <c r="BV1051" s="36">
        <v>0.51163418088622103</v>
      </c>
      <c r="BW1051" s="36">
        <v>0.56554000000000004</v>
      </c>
    </row>
    <row r="1052" spans="1:75" s="36" customFormat="1" ht="16.75" customHeight="1" x14ac:dyDescent="0.2">
      <c r="A1052" s="36" t="s">
        <v>1367</v>
      </c>
      <c r="B1052" s="36">
        <v>2025020495</v>
      </c>
      <c r="C1052" s="35">
        <v>46004</v>
      </c>
      <c r="D1052" s="45" t="s">
        <v>6</v>
      </c>
      <c r="E1052" s="36" t="s">
        <v>48</v>
      </c>
      <c r="F1052" s="45">
        <v>1</v>
      </c>
      <c r="G1052" s="45">
        <v>1</v>
      </c>
      <c r="H1052" s="36" t="s">
        <v>46</v>
      </c>
      <c r="I1052" s="36" t="s">
        <v>449</v>
      </c>
      <c r="J1052" s="46" t="s">
        <v>146</v>
      </c>
      <c r="K1052" s="47">
        <v>2.94</v>
      </c>
      <c r="L1052" s="48">
        <v>0.15</v>
      </c>
      <c r="M1052" s="49">
        <v>0.1</v>
      </c>
      <c r="N1052" s="36">
        <v>3.0499999999999901</v>
      </c>
      <c r="O1052" s="36">
        <v>3.0499999999999901</v>
      </c>
      <c r="P1052" s="70">
        <v>3.0499999999999901</v>
      </c>
      <c r="Q1052" s="36">
        <v>3.0499999999999901</v>
      </c>
      <c r="R1052" s="50">
        <v>3.1645666883579171</v>
      </c>
      <c r="S1052" s="50">
        <v>3.29372561770254</v>
      </c>
      <c r="T1052" s="50">
        <v>3.1645666883579171</v>
      </c>
      <c r="U1052" s="50">
        <v>3.29372561770254</v>
      </c>
      <c r="V1052" s="50">
        <v>0.95</v>
      </c>
      <c r="W1052" s="50">
        <v>0.95302926576458757</v>
      </c>
      <c r="X1052" s="50">
        <v>0.99659863945578242</v>
      </c>
      <c r="Y1052" s="50">
        <v>0.96799551238139148</v>
      </c>
      <c r="Z1052" s="50">
        <v>0.97</v>
      </c>
      <c r="AA1052" s="51">
        <v>0.98499999999999999</v>
      </c>
      <c r="AB1052" s="51">
        <v>1.01</v>
      </c>
      <c r="AC1052" s="51">
        <v>1</v>
      </c>
      <c r="AD1052" s="51">
        <v>1</v>
      </c>
      <c r="AE1052" s="51">
        <v>1</v>
      </c>
      <c r="AF1052" s="51">
        <v>1</v>
      </c>
      <c r="AG1052" s="52">
        <v>1</v>
      </c>
      <c r="AH1052" s="52">
        <v>1</v>
      </c>
      <c r="AI1052" s="53">
        <v>960</v>
      </c>
      <c r="AJ1052" s="53">
        <v>651</v>
      </c>
      <c r="AK1052" s="51">
        <v>3.1859175346300757</v>
      </c>
      <c r="AL1052" s="51">
        <v>3.1827149076892516</v>
      </c>
      <c r="AM1052" s="51">
        <v>3.1471948170957216</v>
      </c>
      <c r="AN1052" s="51">
        <v>3.1691744371867441</v>
      </c>
      <c r="AO1052" s="51">
        <v>3.2592997630451408</v>
      </c>
      <c r="AP1052" s="51">
        <v>3.2496418759640893</v>
      </c>
      <c r="AQ1052" s="51">
        <v>3.0527789725828498</v>
      </c>
      <c r="AR1052" s="67">
        <v>0</v>
      </c>
      <c r="AS1052" s="96"/>
      <c r="AT1052" s="54">
        <v>3.014905582297926</v>
      </c>
      <c r="AU1052" s="54">
        <v>2.9402158578249535</v>
      </c>
      <c r="AV1052" s="55">
        <v>3.014905582297926</v>
      </c>
      <c r="AW1052" s="55">
        <v>2.9434551505919941</v>
      </c>
      <c r="AX1052" s="56">
        <v>-3.5094417702064007E-2</v>
      </c>
      <c r="AY1052" s="56">
        <v>-0.10978414217503651</v>
      </c>
      <c r="AZ1052" s="56">
        <v>-0.14487855987710052</v>
      </c>
      <c r="BA1052" s="56">
        <v>7.4689724472972507E-2</v>
      </c>
      <c r="BB1052" s="61">
        <v>-108</v>
      </c>
      <c r="BC1052" s="57">
        <v>-125</v>
      </c>
      <c r="BD1052" s="57">
        <v>101</v>
      </c>
      <c r="BE1052" s="57">
        <v>126</v>
      </c>
      <c r="BF1052" s="95">
        <v>0.51928194182467347</v>
      </c>
      <c r="BG1052" s="58">
        <v>0.55529960753301322</v>
      </c>
      <c r="BH1052" s="58">
        <v>0.49821062038756636</v>
      </c>
      <c r="BI1052" s="58">
        <v>0.44152485429305388</v>
      </c>
      <c r="BJ1052" s="57">
        <v>-108</v>
      </c>
      <c r="BK1052" s="57">
        <v>-125</v>
      </c>
      <c r="BL1052" s="57">
        <v>100</v>
      </c>
      <c r="BM1052" s="57">
        <v>126</v>
      </c>
      <c r="BN1052" s="58">
        <v>0.51897678092545663</v>
      </c>
      <c r="BO1052" s="58">
        <v>0.5558743195072996</v>
      </c>
      <c r="BP1052" s="58">
        <v>0.49884276336306654</v>
      </c>
      <c r="BQ1052" s="58">
        <v>0.44207136840900585</v>
      </c>
      <c r="BR1052" s="36">
        <v>2.95</v>
      </c>
      <c r="BS1052" s="36">
        <v>3</v>
      </c>
      <c r="BT1052" s="36">
        <v>0.48349999999999999</v>
      </c>
      <c r="BU1052" s="36">
        <v>0.44478000000000001</v>
      </c>
      <c r="BV1052" s="36">
        <v>0.50183344428021803</v>
      </c>
      <c r="BW1052" s="36">
        <v>0.55847000000000002</v>
      </c>
    </row>
    <row r="1053" spans="1:75" s="36" customFormat="1" ht="16.75" customHeight="1" x14ac:dyDescent="0.2">
      <c r="A1053" s="36" t="s">
        <v>1368</v>
      </c>
      <c r="B1053" s="36">
        <v>2025020495</v>
      </c>
      <c r="C1053" s="35">
        <v>46004</v>
      </c>
      <c r="D1053" s="45" t="s">
        <v>9</v>
      </c>
      <c r="E1053" s="36" t="s">
        <v>4</v>
      </c>
      <c r="F1053" s="45">
        <v>1</v>
      </c>
      <c r="G1053" s="45">
        <v>1</v>
      </c>
      <c r="H1053" s="36" t="s">
        <v>47</v>
      </c>
      <c r="I1053" s="36" t="s">
        <v>415</v>
      </c>
      <c r="J1053" s="46" t="s">
        <v>174</v>
      </c>
      <c r="K1053" s="47">
        <v>2.94</v>
      </c>
      <c r="L1053" s="48">
        <v>0.15</v>
      </c>
      <c r="M1053" s="49">
        <v>0.1</v>
      </c>
      <c r="N1053" s="36">
        <v>3.0499999999999901</v>
      </c>
      <c r="O1053" s="36">
        <v>3.0499999999999901</v>
      </c>
      <c r="P1053" s="70">
        <v>3.0499999999999901</v>
      </c>
      <c r="Q1053" s="36">
        <v>3.0499999999999901</v>
      </c>
      <c r="R1053" s="50">
        <v>2.7719854376960611</v>
      </c>
      <c r="S1053" s="50">
        <v>3.0285515982612323</v>
      </c>
      <c r="T1053" s="50">
        <v>2.7719854376960611</v>
      </c>
      <c r="U1053" s="50">
        <v>3.0285515982612323</v>
      </c>
      <c r="V1053" s="50">
        <v>1.048</v>
      </c>
      <c r="W1053" s="50">
        <v>1.0491546019013618</v>
      </c>
      <c r="X1053" s="50">
        <v>1.0704744275835787</v>
      </c>
      <c r="Y1053" s="50">
        <v>1.0836454199422025</v>
      </c>
      <c r="Z1053" s="50">
        <v>0.99</v>
      </c>
      <c r="AA1053" s="51">
        <v>0.94</v>
      </c>
      <c r="AB1053" s="51">
        <v>1.0249999999999999</v>
      </c>
      <c r="AC1053" s="51">
        <v>1</v>
      </c>
      <c r="AD1053" s="51">
        <v>1</v>
      </c>
      <c r="AE1053" s="51">
        <v>1</v>
      </c>
      <c r="AF1053" s="51">
        <v>1</v>
      </c>
      <c r="AG1053" s="52">
        <v>1</v>
      </c>
      <c r="AH1053" s="52">
        <v>1</v>
      </c>
      <c r="AI1053" s="53">
        <v>971</v>
      </c>
      <c r="AJ1053" s="53">
        <v>848</v>
      </c>
      <c r="AK1053" s="51">
        <v>2.8459068064012909</v>
      </c>
      <c r="AL1053" s="51">
        <v>2.8348186010955065</v>
      </c>
      <c r="AM1053" s="51">
        <v>2.93</v>
      </c>
      <c r="AN1053" s="51">
        <v>2.9447827397391846</v>
      </c>
      <c r="AO1053" s="51">
        <v>2.9329879764417042</v>
      </c>
      <c r="AP1053" s="51">
        <v>2.9427796923172416</v>
      </c>
      <c r="AQ1053" s="51">
        <v>2.9007000000000001</v>
      </c>
      <c r="AR1053" s="67">
        <v>0</v>
      </c>
      <c r="AS1053" s="96"/>
      <c r="AT1053" s="54">
        <v>2.9402158578249535</v>
      </c>
      <c r="AU1053" s="54">
        <v>3.014905582297926</v>
      </c>
      <c r="AV1053" s="55">
        <v>2.9434551505919941</v>
      </c>
      <c r="AW1053" s="55">
        <v>3.014905582297926</v>
      </c>
      <c r="AX1053" s="56">
        <v>-0.10978414217503651</v>
      </c>
      <c r="AY1053" s="56">
        <v>-3.5094417702064007E-2</v>
      </c>
      <c r="AZ1053" s="56">
        <v>-0.14487855987710052</v>
      </c>
      <c r="BA1053" s="56">
        <v>-7.4689724472972507E-2</v>
      </c>
      <c r="BB1053" s="61">
        <v>108</v>
      </c>
      <c r="BC1053" s="57">
        <v>125</v>
      </c>
      <c r="BD1053" s="57">
        <v>-101</v>
      </c>
      <c r="BE1053" s="57">
        <v>-126</v>
      </c>
      <c r="BF1053" s="95">
        <v>0.48071805817532653</v>
      </c>
      <c r="BG1053" s="58">
        <v>0.44470039246698678</v>
      </c>
      <c r="BH1053" s="58">
        <v>0.50178937961243364</v>
      </c>
      <c r="BI1053" s="58">
        <v>0.55847514570694612</v>
      </c>
      <c r="BJ1053" s="57">
        <v>108</v>
      </c>
      <c r="BK1053" s="57">
        <v>125</v>
      </c>
      <c r="BL1053" s="57">
        <v>-100</v>
      </c>
      <c r="BM1053" s="57">
        <v>-126</v>
      </c>
      <c r="BN1053" s="58">
        <v>0.48102321907454337</v>
      </c>
      <c r="BO1053" s="58">
        <v>0.4441256804927004</v>
      </c>
      <c r="BP1053" s="58">
        <v>0.50115723663693346</v>
      </c>
      <c r="BQ1053" s="58">
        <v>0.55792863159099415</v>
      </c>
      <c r="BR1053" s="36">
        <v>2.95</v>
      </c>
      <c r="BS1053" s="36">
        <v>3.05</v>
      </c>
      <c r="BT1053" s="36">
        <v>0.47726000000000002</v>
      </c>
      <c r="BU1053" s="36">
        <v>0.43869000000000002</v>
      </c>
      <c r="BV1053" s="36">
        <v>0.49528078217083998</v>
      </c>
      <c r="BW1053" s="36">
        <v>0.55295000000000005</v>
      </c>
    </row>
    <row r="1054" spans="1:75" s="36" customFormat="1" ht="16.75" customHeight="1" x14ac:dyDescent="0.2">
      <c r="A1054" s="36" t="s">
        <v>1369</v>
      </c>
      <c r="B1054" s="36">
        <v>2025020496</v>
      </c>
      <c r="C1054" s="35">
        <v>46004</v>
      </c>
      <c r="D1054" s="45" t="s">
        <v>6</v>
      </c>
      <c r="E1054" s="36" t="s">
        <v>39</v>
      </c>
      <c r="F1054" s="45">
        <v>1</v>
      </c>
      <c r="G1054" s="45">
        <v>1</v>
      </c>
      <c r="H1054" s="36" t="s">
        <v>46</v>
      </c>
      <c r="I1054" s="36" t="s">
        <v>1365</v>
      </c>
      <c r="J1054" s="46" t="s">
        <v>450</v>
      </c>
      <c r="K1054" s="47">
        <v>2.94</v>
      </c>
      <c r="L1054" s="48">
        <v>0.15</v>
      </c>
      <c r="M1054" s="49">
        <v>0.1</v>
      </c>
      <c r="N1054" s="36">
        <v>2.8499999999999899</v>
      </c>
      <c r="O1054" s="36">
        <v>2.94999999999999</v>
      </c>
      <c r="P1054" s="70">
        <v>2.8499999999999899</v>
      </c>
      <c r="Q1054" s="36">
        <v>2.94999999999999</v>
      </c>
      <c r="R1054" s="50">
        <v>3.1095142793326791</v>
      </c>
      <c r="S1054" s="50">
        <v>2.9011184612165444</v>
      </c>
      <c r="T1054" s="50">
        <v>3.1095142793326791</v>
      </c>
      <c r="U1054" s="50">
        <v>2.9011184612165444</v>
      </c>
      <c r="V1054" s="50">
        <v>0.95</v>
      </c>
      <c r="W1054" s="50">
        <v>0.95302926576458757</v>
      </c>
      <c r="X1054" s="50">
        <v>0.95238095238095233</v>
      </c>
      <c r="Y1054" s="50">
        <v>0.97959183673469385</v>
      </c>
      <c r="Z1054" s="50">
        <v>1.02</v>
      </c>
      <c r="AA1054" s="51">
        <v>0.97</v>
      </c>
      <c r="AB1054" s="51">
        <v>1.02</v>
      </c>
      <c r="AC1054" s="51">
        <v>1</v>
      </c>
      <c r="AD1054" s="51">
        <v>1</v>
      </c>
      <c r="AE1054" s="51">
        <v>1</v>
      </c>
      <c r="AF1054" s="51">
        <v>1</v>
      </c>
      <c r="AG1054" s="52">
        <v>1</v>
      </c>
      <c r="AH1054" s="52">
        <v>1</v>
      </c>
      <c r="AI1054" s="53">
        <v>966</v>
      </c>
      <c r="AJ1054" s="53">
        <v>817</v>
      </c>
      <c r="AK1054" s="51">
        <v>3</v>
      </c>
      <c r="AL1054" s="51">
        <v>3.0164271418999018</v>
      </c>
      <c r="AM1054" s="51">
        <v>2.7876043602447269</v>
      </c>
      <c r="AN1054" s="51">
        <v>2.8046314753904995</v>
      </c>
      <c r="AO1054" s="51">
        <v>3.0188991171091737</v>
      </c>
      <c r="AP1054" s="51">
        <v>3.0099353741089288</v>
      </c>
      <c r="AQ1054" s="51">
        <v>2.8433564474496213</v>
      </c>
      <c r="AR1054" s="67">
        <v>0</v>
      </c>
      <c r="AS1054" s="96"/>
      <c r="AT1054" s="54">
        <v>2.6586591428571427</v>
      </c>
      <c r="AU1054" s="54">
        <v>2.8880828853783918</v>
      </c>
      <c r="AV1054" s="55">
        <v>2.6586591428571427</v>
      </c>
      <c r="AW1054" s="55">
        <v>2.8912647422397928</v>
      </c>
      <c r="AX1054" s="56">
        <v>-0.19134085714284721</v>
      </c>
      <c r="AY1054" s="56">
        <v>-6.1917114621598213E-2</v>
      </c>
      <c r="AZ1054" s="56">
        <v>-0.25325797176444542</v>
      </c>
      <c r="BA1054" s="56">
        <v>-0.129423742521249</v>
      </c>
      <c r="BB1054" s="61">
        <v>118</v>
      </c>
      <c r="BC1054" s="57">
        <v>105</v>
      </c>
      <c r="BD1054" s="57">
        <v>137</v>
      </c>
      <c r="BE1054" s="57">
        <v>166</v>
      </c>
      <c r="BF1054" s="95">
        <v>0.45839793690232455</v>
      </c>
      <c r="BG1054" s="58">
        <v>0.48755998281851076</v>
      </c>
      <c r="BH1054" s="58">
        <v>0.4227274608670738</v>
      </c>
      <c r="BI1054" s="58">
        <v>0.37524889754716284</v>
      </c>
      <c r="BJ1054" s="57">
        <v>118</v>
      </c>
      <c r="BK1054" s="57">
        <v>105</v>
      </c>
      <c r="BL1054" s="57">
        <v>136</v>
      </c>
      <c r="BM1054" s="57">
        <v>166</v>
      </c>
      <c r="BN1054" s="58">
        <v>0.45785365854773585</v>
      </c>
      <c r="BO1054" s="58">
        <v>0.48821310273620933</v>
      </c>
      <c r="BP1054" s="58">
        <v>0.42344243498700052</v>
      </c>
      <c r="BQ1054" s="58">
        <v>0.3758706253668862</v>
      </c>
      <c r="BR1054" s="36">
        <v>2.95</v>
      </c>
      <c r="BS1054" s="36">
        <v>3.1</v>
      </c>
      <c r="BT1054" s="36">
        <v>0.46937000000000001</v>
      </c>
      <c r="BU1054" s="36">
        <v>0.43279000000000001</v>
      </c>
      <c r="BV1054" s="36">
        <v>0.48749690238572602</v>
      </c>
      <c r="BW1054" s="36">
        <v>0.54500999999999999</v>
      </c>
    </row>
    <row r="1055" spans="1:75" s="36" customFormat="1" ht="16.75" customHeight="1" x14ac:dyDescent="0.2">
      <c r="A1055" s="36" t="s">
        <v>1370</v>
      </c>
      <c r="B1055" s="36">
        <v>2025020496</v>
      </c>
      <c r="C1055" s="35">
        <v>46004</v>
      </c>
      <c r="D1055" s="45" t="s">
        <v>9</v>
      </c>
      <c r="E1055" s="36" t="s">
        <v>33</v>
      </c>
      <c r="F1055" s="45">
        <v>1</v>
      </c>
      <c r="G1055" s="45">
        <v>1</v>
      </c>
      <c r="H1055" s="36" t="s">
        <v>47</v>
      </c>
      <c r="I1055" s="36" t="s">
        <v>424</v>
      </c>
      <c r="J1055" s="46" t="s">
        <v>229</v>
      </c>
      <c r="K1055" s="47">
        <v>2.94</v>
      </c>
      <c r="L1055" s="48">
        <v>0.15</v>
      </c>
      <c r="M1055" s="49">
        <v>0.1</v>
      </c>
      <c r="N1055" s="36">
        <v>2.94999999999999</v>
      </c>
      <c r="O1055" s="36">
        <v>2.8499999999999899</v>
      </c>
      <c r="P1055" s="70">
        <v>2.94999999999999</v>
      </c>
      <c r="Q1055" s="36">
        <v>2.8499999999999899</v>
      </c>
      <c r="R1055" s="50">
        <v>2.8503512250544643</v>
      </c>
      <c r="S1055" s="50">
        <v>3.0518119524997012</v>
      </c>
      <c r="T1055" s="50">
        <v>2.8503512250544643</v>
      </c>
      <c r="U1055" s="50">
        <v>3.0518119524997012</v>
      </c>
      <c r="V1055" s="50">
        <v>1.048</v>
      </c>
      <c r="W1055" s="50">
        <v>1.0491546019013618</v>
      </c>
      <c r="X1055" s="50">
        <v>0.94816474838256015</v>
      </c>
      <c r="Y1055" s="50">
        <v>1.0204081632653061</v>
      </c>
      <c r="Z1055" s="50">
        <v>0.99</v>
      </c>
      <c r="AA1055" s="51">
        <v>0.97</v>
      </c>
      <c r="AB1055" s="51">
        <v>1.02</v>
      </c>
      <c r="AC1055" s="51">
        <v>1</v>
      </c>
      <c r="AD1055" s="51">
        <v>1</v>
      </c>
      <c r="AE1055" s="51">
        <v>1</v>
      </c>
      <c r="AF1055" s="51">
        <v>1</v>
      </c>
      <c r="AG1055" s="52">
        <v>1</v>
      </c>
      <c r="AH1055" s="52">
        <v>1</v>
      </c>
      <c r="AI1055" s="53">
        <v>977</v>
      </c>
      <c r="AJ1055" s="53">
        <v>860</v>
      </c>
      <c r="AK1055" s="51">
        <v>2.88</v>
      </c>
      <c r="AL1055" s="51">
        <v>2.8755526837581695</v>
      </c>
      <c r="AM1055" s="51">
        <v>2.8</v>
      </c>
      <c r="AN1055" s="51">
        <v>2.8377717928749551</v>
      </c>
      <c r="AO1055" s="51">
        <v>3.0642344960705734</v>
      </c>
      <c r="AP1055" s="51">
        <v>3.057793396606193</v>
      </c>
      <c r="AQ1055" s="51">
        <v>2.7719999999999998</v>
      </c>
      <c r="AR1055" s="67">
        <v>0</v>
      </c>
      <c r="AS1055" s="96"/>
      <c r="AT1055" s="54">
        <v>2.8880828853783918</v>
      </c>
      <c r="AU1055" s="54">
        <v>2.6586591428571427</v>
      </c>
      <c r="AV1055" s="55">
        <v>2.8912647422397928</v>
      </c>
      <c r="AW1055" s="55">
        <v>2.6586591428571427</v>
      </c>
      <c r="AX1055" s="56">
        <v>-6.1917114621598213E-2</v>
      </c>
      <c r="AY1055" s="56">
        <v>-0.19134085714284721</v>
      </c>
      <c r="AZ1055" s="56">
        <v>-0.25325797176444542</v>
      </c>
      <c r="BA1055" s="56">
        <v>0.129423742521249</v>
      </c>
      <c r="BB1055" s="61">
        <v>-118</v>
      </c>
      <c r="BC1055" s="57">
        <v>-105</v>
      </c>
      <c r="BD1055" s="57">
        <v>-137</v>
      </c>
      <c r="BE1055" s="57">
        <v>-166</v>
      </c>
      <c r="BF1055" s="95">
        <v>0.54160206309767545</v>
      </c>
      <c r="BG1055" s="58">
        <v>0.51244001718148924</v>
      </c>
      <c r="BH1055" s="58">
        <v>0.5772725391329262</v>
      </c>
      <c r="BI1055" s="58">
        <v>0.62475110245283716</v>
      </c>
      <c r="BJ1055" s="57">
        <v>-118</v>
      </c>
      <c r="BK1055" s="57">
        <v>-105</v>
      </c>
      <c r="BL1055" s="57">
        <v>-136</v>
      </c>
      <c r="BM1055" s="57">
        <v>-166</v>
      </c>
      <c r="BN1055" s="58">
        <v>0.54214634145226415</v>
      </c>
      <c r="BO1055" s="58">
        <v>0.51178689726379067</v>
      </c>
      <c r="BP1055" s="58">
        <v>0.57655756501299948</v>
      </c>
      <c r="BQ1055" s="58">
        <v>0.6241293746331138</v>
      </c>
      <c r="BR1055" s="36">
        <v>2.95</v>
      </c>
      <c r="BS1055" s="36">
        <v>3.15</v>
      </c>
      <c r="BT1055" s="36">
        <v>0.46672999999999998</v>
      </c>
      <c r="BU1055" s="36">
        <v>0.42132999999999998</v>
      </c>
      <c r="BV1055" s="36">
        <v>0.474893204540075</v>
      </c>
      <c r="BW1055" s="36">
        <v>0.53412000000000004</v>
      </c>
    </row>
    <row r="1056" spans="1:75" s="36" customFormat="1" ht="16.75" customHeight="1" x14ac:dyDescent="0.2">
      <c r="A1056" s="36" t="s">
        <v>1371</v>
      </c>
      <c r="B1056" s="36">
        <v>2025020497</v>
      </c>
      <c r="C1056" s="35">
        <v>46004</v>
      </c>
      <c r="D1056" s="45" t="s">
        <v>6</v>
      </c>
      <c r="E1056" s="36" t="s">
        <v>40</v>
      </c>
      <c r="F1056" s="45">
        <v>1</v>
      </c>
      <c r="G1056" s="45">
        <v>1</v>
      </c>
      <c r="H1056" s="36" t="s">
        <v>46</v>
      </c>
      <c r="I1056" s="36" t="s">
        <v>368</v>
      </c>
      <c r="J1056" s="46" t="s">
        <v>183</v>
      </c>
      <c r="K1056" s="47">
        <v>2.94</v>
      </c>
      <c r="L1056" s="48">
        <v>0.15</v>
      </c>
      <c r="M1056" s="49">
        <v>0.1</v>
      </c>
      <c r="N1056" s="36">
        <v>2.6499999999999901</v>
      </c>
      <c r="O1056" s="36">
        <v>3.44999999999999</v>
      </c>
      <c r="P1056" s="70">
        <v>2.6499999999999901</v>
      </c>
      <c r="Q1056" s="36">
        <v>3.44999999999999</v>
      </c>
      <c r="R1056" s="50">
        <v>2.5350822721975237</v>
      </c>
      <c r="S1056" s="50">
        <v>3.6127588879951524</v>
      </c>
      <c r="T1056" s="50">
        <v>2.5350822721975237</v>
      </c>
      <c r="U1056" s="50">
        <v>3.6127588879951524</v>
      </c>
      <c r="V1056" s="50">
        <v>0.95</v>
      </c>
      <c r="W1056" s="50">
        <v>0.95302926576458757</v>
      </c>
      <c r="X1056" s="50">
        <v>1.0543601421269175</v>
      </c>
      <c r="Y1056" s="50">
        <v>0.97270420028031557</v>
      </c>
      <c r="Z1056" s="50">
        <v>0.98499999999999999</v>
      </c>
      <c r="AA1056" s="51">
        <v>0.99</v>
      </c>
      <c r="AB1056" s="51">
        <v>1</v>
      </c>
      <c r="AC1056" s="51">
        <v>1</v>
      </c>
      <c r="AD1056" s="51">
        <v>1</v>
      </c>
      <c r="AE1056" s="51">
        <v>1</v>
      </c>
      <c r="AF1056" s="51">
        <v>1</v>
      </c>
      <c r="AG1056" s="52">
        <v>1</v>
      </c>
      <c r="AH1056" s="52">
        <v>1</v>
      </c>
      <c r="AI1056" s="53">
        <v>968</v>
      </c>
      <c r="AJ1056" s="53">
        <v>834</v>
      </c>
      <c r="AK1056" s="51">
        <v>2.580333383933016</v>
      </c>
      <c r="AL1056" s="51">
        <v>2.5735457171726921</v>
      </c>
      <c r="AM1056" s="51">
        <v>3.3426403789575283</v>
      </c>
      <c r="AN1056" s="51">
        <v>3.3831581553131715</v>
      </c>
      <c r="AO1056" s="51">
        <v>3.5069610310678834</v>
      </c>
      <c r="AP1056" s="51">
        <v>3.5147020021089848</v>
      </c>
      <c r="AQ1056" s="51">
        <v>3.2925007732731655</v>
      </c>
      <c r="AR1056" s="67">
        <v>0</v>
      </c>
      <c r="AS1056" s="96"/>
      <c r="AT1056" s="54">
        <v>2.661841548164054</v>
      </c>
      <c r="AU1056" s="54">
        <v>3.1885377625300033</v>
      </c>
      <c r="AV1056" s="55">
        <v>2.661841548164054</v>
      </c>
      <c r="AW1056" s="55">
        <v>3.1920506363498324</v>
      </c>
      <c r="AX1056" s="56">
        <v>1.1841548164063909E-2</v>
      </c>
      <c r="AY1056" s="56">
        <v>-0.26146223746998665</v>
      </c>
      <c r="AZ1056" s="56">
        <v>-0.24962068930592274</v>
      </c>
      <c r="BA1056" s="56">
        <v>0.27330378563405056</v>
      </c>
      <c r="BB1056" s="61">
        <v>142</v>
      </c>
      <c r="BC1056" s="57">
        <v>-116</v>
      </c>
      <c r="BD1056" s="57">
        <v>109</v>
      </c>
      <c r="BE1056" s="57">
        <v>136</v>
      </c>
      <c r="BF1056" s="95">
        <v>0.41313393749520877</v>
      </c>
      <c r="BG1056" s="58">
        <v>0.53794120308513071</v>
      </c>
      <c r="BH1056" s="58">
        <v>0.47786090620609667</v>
      </c>
      <c r="BI1056" s="58">
        <v>0.42287304761778943</v>
      </c>
      <c r="BJ1056" s="57">
        <v>142</v>
      </c>
      <c r="BK1056" s="57">
        <v>-117</v>
      </c>
      <c r="BL1056" s="57">
        <v>109</v>
      </c>
      <c r="BM1056" s="57">
        <v>136</v>
      </c>
      <c r="BN1056" s="58">
        <v>0.41263597986634953</v>
      </c>
      <c r="BO1056" s="58">
        <v>0.53840923009459374</v>
      </c>
      <c r="BP1056" s="58">
        <v>0.47836761068416533</v>
      </c>
      <c r="BQ1056" s="58">
        <v>0.42330365371503875</v>
      </c>
      <c r="BR1056" s="36">
        <v>2.95</v>
      </c>
      <c r="BS1056" s="36">
        <v>3.2</v>
      </c>
      <c r="BT1056" s="36">
        <v>0.45490999999999998</v>
      </c>
      <c r="BU1056" s="36">
        <v>0.41693000000000002</v>
      </c>
      <c r="BV1056" s="36">
        <v>0.46930436740207099</v>
      </c>
      <c r="BW1056" s="36">
        <v>0.52853000000000006</v>
      </c>
    </row>
    <row r="1057" spans="1:75" s="36" customFormat="1" ht="16.75" customHeight="1" x14ac:dyDescent="0.2">
      <c r="A1057" s="36" t="s">
        <v>1372</v>
      </c>
      <c r="B1057" s="36">
        <v>2025020497</v>
      </c>
      <c r="C1057" s="35">
        <v>46004</v>
      </c>
      <c r="D1057" s="45" t="s">
        <v>9</v>
      </c>
      <c r="E1057" s="36" t="s">
        <v>21</v>
      </c>
      <c r="F1057" s="45">
        <v>1</v>
      </c>
      <c r="G1057" s="45">
        <v>1</v>
      </c>
      <c r="H1057" s="36" t="s">
        <v>47</v>
      </c>
      <c r="I1057" s="36" t="s">
        <v>336</v>
      </c>
      <c r="J1057" s="46" t="s">
        <v>232</v>
      </c>
      <c r="K1057" s="47">
        <v>2.94</v>
      </c>
      <c r="L1057" s="48">
        <v>0.15</v>
      </c>
      <c r="M1057" s="49">
        <v>0.1</v>
      </c>
      <c r="N1057" s="36">
        <v>3.44999999999999</v>
      </c>
      <c r="O1057" s="36">
        <v>2.6499999999999901</v>
      </c>
      <c r="P1057" s="70">
        <v>3.44999999999999</v>
      </c>
      <c r="Q1057" s="36">
        <v>2.6499999999999901</v>
      </c>
      <c r="R1057" s="50">
        <v>2.9363042244809292</v>
      </c>
      <c r="S1057" s="50">
        <v>3.1685063183468301</v>
      </c>
      <c r="T1057" s="50">
        <v>2.9363042244809292</v>
      </c>
      <c r="U1057" s="50">
        <v>3.1685063183468301</v>
      </c>
      <c r="V1057" s="50">
        <v>1.048</v>
      </c>
      <c r="W1057" s="50">
        <v>1.0491546019013618</v>
      </c>
      <c r="X1057" s="50">
        <v>1.1369525098494995</v>
      </c>
      <c r="Y1057" s="50">
        <v>0.87766441630374692</v>
      </c>
      <c r="Z1057" s="50">
        <v>1.01</v>
      </c>
      <c r="AA1057" s="51">
        <v>0.95</v>
      </c>
      <c r="AB1057" s="51">
        <v>1.03</v>
      </c>
      <c r="AC1057" s="51">
        <v>1</v>
      </c>
      <c r="AD1057" s="51">
        <v>1</v>
      </c>
      <c r="AE1057" s="51">
        <v>1</v>
      </c>
      <c r="AF1057" s="51">
        <v>1</v>
      </c>
      <c r="AG1057" s="52">
        <v>1</v>
      </c>
      <c r="AH1057" s="52">
        <v>1</v>
      </c>
      <c r="AI1057" s="53">
        <v>965</v>
      </c>
      <c r="AJ1057" s="53">
        <v>891</v>
      </c>
      <c r="AK1057" s="51">
        <v>2.8597503488241278</v>
      </c>
      <c r="AL1057" s="51">
        <v>2.8712334301726479</v>
      </c>
      <c r="AM1057" s="51">
        <v>3.0998188178531372</v>
      </c>
      <c r="AN1057" s="51">
        <v>3.1101219429271909</v>
      </c>
      <c r="AO1057" s="51">
        <v>3.3090944668306959</v>
      </c>
      <c r="AP1057" s="51">
        <v>3.292759004035636</v>
      </c>
      <c r="AQ1057" s="51">
        <v>3.1308170060316685</v>
      </c>
      <c r="AR1057" s="67">
        <v>0</v>
      </c>
      <c r="AS1057" s="96"/>
      <c r="AT1057" s="54">
        <v>3.1885377625300033</v>
      </c>
      <c r="AU1057" s="54">
        <v>2.661841548164054</v>
      </c>
      <c r="AV1057" s="55">
        <v>3.1920506363498324</v>
      </c>
      <c r="AW1057" s="55">
        <v>2.661841548164054</v>
      </c>
      <c r="AX1057" s="56">
        <v>-0.26146223746998665</v>
      </c>
      <c r="AY1057" s="56">
        <v>1.1841548164063909E-2</v>
      </c>
      <c r="AZ1057" s="56">
        <v>-0.24962068930592274</v>
      </c>
      <c r="BA1057" s="56">
        <v>-0.27330378563405056</v>
      </c>
      <c r="BB1057" s="61">
        <v>-142</v>
      </c>
      <c r="BC1057" s="57">
        <v>116</v>
      </c>
      <c r="BD1057" s="57">
        <v>-109</v>
      </c>
      <c r="BE1057" s="57">
        <v>-136</v>
      </c>
      <c r="BF1057" s="95">
        <v>0.58686606250479123</v>
      </c>
      <c r="BG1057" s="58">
        <v>0.46205879691486934</v>
      </c>
      <c r="BH1057" s="58">
        <v>0.52213909379390333</v>
      </c>
      <c r="BI1057" s="58">
        <v>0.57712695238221057</v>
      </c>
      <c r="BJ1057" s="57">
        <v>-142</v>
      </c>
      <c r="BK1057" s="57">
        <v>117</v>
      </c>
      <c r="BL1057" s="57">
        <v>-109</v>
      </c>
      <c r="BM1057" s="57">
        <v>-136</v>
      </c>
      <c r="BN1057" s="58">
        <v>0.58736402013365052</v>
      </c>
      <c r="BO1057" s="58">
        <v>0.46159076990540632</v>
      </c>
      <c r="BP1057" s="58">
        <v>0.52163238931583467</v>
      </c>
      <c r="BQ1057" s="58">
        <v>0.57669634628496125</v>
      </c>
      <c r="BR1057" s="36">
        <v>2.95</v>
      </c>
      <c r="BS1057" s="36">
        <v>3.25</v>
      </c>
      <c r="BT1057" s="36">
        <v>0.44823000000000002</v>
      </c>
      <c r="BU1057" s="36">
        <v>0.40314</v>
      </c>
      <c r="BV1057" s="36">
        <v>0.455057511485365</v>
      </c>
      <c r="BW1057" s="36">
        <v>0.51722999999999997</v>
      </c>
    </row>
    <row r="1058" spans="1:75" s="36" customFormat="1" ht="16.75" customHeight="1" x14ac:dyDescent="0.2">
      <c r="A1058" s="36" t="s">
        <v>1373</v>
      </c>
      <c r="B1058" s="36">
        <v>2025020498</v>
      </c>
      <c r="C1058" s="35">
        <v>46004</v>
      </c>
      <c r="D1058" s="45" t="s">
        <v>6</v>
      </c>
      <c r="E1058" s="36" t="s">
        <v>41</v>
      </c>
      <c r="F1058" s="45">
        <v>1</v>
      </c>
      <c r="G1058" s="45">
        <v>1</v>
      </c>
      <c r="H1058" s="36" t="s">
        <v>46</v>
      </c>
      <c r="I1058" s="36" t="s">
        <v>402</v>
      </c>
      <c r="J1058" s="46" t="s">
        <v>188</v>
      </c>
      <c r="K1058" s="47">
        <v>2.94</v>
      </c>
      <c r="L1058" s="48">
        <v>0.15</v>
      </c>
      <c r="M1058" s="49">
        <v>0.1</v>
      </c>
      <c r="N1058" s="36">
        <v>3.0499999999999901</v>
      </c>
      <c r="O1058" s="36">
        <v>2.8499999999999899</v>
      </c>
      <c r="P1058" s="70">
        <v>3.0499999999999901</v>
      </c>
      <c r="Q1058" s="36">
        <v>2.8499999999999899</v>
      </c>
      <c r="R1058" s="50">
        <v>3.1091918979268334</v>
      </c>
      <c r="S1058" s="50">
        <v>2.6933430872459261</v>
      </c>
      <c r="T1058" s="50">
        <v>3.1091918979268334</v>
      </c>
      <c r="U1058" s="50">
        <v>2.6933430872459261</v>
      </c>
      <c r="V1058" s="50">
        <v>0.95</v>
      </c>
      <c r="W1058" s="50">
        <v>0.95302926576458757</v>
      </c>
      <c r="X1058" s="50">
        <v>1.0244945974281476</v>
      </c>
      <c r="Y1058" s="50">
        <v>0.97959183673469385</v>
      </c>
      <c r="Z1058" s="50">
        <v>1.04</v>
      </c>
      <c r="AA1058" s="51">
        <v>1</v>
      </c>
      <c r="AB1058" s="51">
        <v>1.02</v>
      </c>
      <c r="AC1058" s="51">
        <v>1</v>
      </c>
      <c r="AD1058" s="51">
        <v>1</v>
      </c>
      <c r="AE1058" s="51">
        <v>1</v>
      </c>
      <c r="AF1058" s="51">
        <v>1</v>
      </c>
      <c r="AG1058" s="52">
        <v>1</v>
      </c>
      <c r="AH1058" s="52">
        <v>1</v>
      </c>
      <c r="AI1058" s="53">
        <v>970</v>
      </c>
      <c r="AJ1058" s="53">
        <v>928</v>
      </c>
      <c r="AK1058" s="51">
        <v>3.25</v>
      </c>
      <c r="AL1058" s="51">
        <v>3.2288787846890248</v>
      </c>
      <c r="AM1058" s="51">
        <v>2.7399826870431587</v>
      </c>
      <c r="AN1058" s="51">
        <v>2.7329867470735736</v>
      </c>
      <c r="AO1058" s="51">
        <v>3.0311720591520372</v>
      </c>
      <c r="AP1058" s="51">
        <v>2.9966577718895961</v>
      </c>
      <c r="AQ1058" s="51">
        <v>2.8495819945248853</v>
      </c>
      <c r="AR1058" s="67">
        <v>0</v>
      </c>
      <c r="AS1058" s="96"/>
      <c r="AT1058" s="54">
        <v>3.1779937667863347</v>
      </c>
      <c r="AU1058" s="54">
        <v>2.9540848429505129</v>
      </c>
      <c r="AV1058" s="55">
        <v>3.1779937667863347</v>
      </c>
      <c r="AW1058" s="55">
        <v>2.9573394154471297</v>
      </c>
      <c r="AX1058" s="56">
        <v>0.12799376678634466</v>
      </c>
      <c r="AY1058" s="56">
        <v>0.104084842950523</v>
      </c>
      <c r="AZ1058" s="56">
        <v>0.23207860973686767</v>
      </c>
      <c r="BA1058" s="56">
        <v>2.390892383582166E-2</v>
      </c>
      <c r="BB1058" s="61">
        <v>-117</v>
      </c>
      <c r="BC1058" s="57">
        <v>-139</v>
      </c>
      <c r="BD1058" s="57">
        <v>-112</v>
      </c>
      <c r="BE1058" s="57">
        <v>113</v>
      </c>
      <c r="BF1058" s="95">
        <v>0.53925328374861947</v>
      </c>
      <c r="BG1058" s="58">
        <v>0.58182904488497522</v>
      </c>
      <c r="BH1058" s="58">
        <v>0.52897641695633912</v>
      </c>
      <c r="BI1058" s="58">
        <v>0.46962222117336516</v>
      </c>
      <c r="BJ1058" s="57">
        <v>-117</v>
      </c>
      <c r="BK1058" s="57">
        <v>-139</v>
      </c>
      <c r="BL1058" s="57">
        <v>-113</v>
      </c>
      <c r="BM1058" s="57">
        <v>113</v>
      </c>
      <c r="BN1058" s="58">
        <v>0.53874779556923713</v>
      </c>
      <c r="BO1058" s="58">
        <v>0.58238325448402417</v>
      </c>
      <c r="BP1058" s="58">
        <v>0.52956646091142412</v>
      </c>
      <c r="BQ1058" s="58">
        <v>0.47011024100973808</v>
      </c>
      <c r="BR1058" s="36">
        <v>2.95</v>
      </c>
      <c r="BS1058" s="36">
        <v>3.3</v>
      </c>
      <c r="BT1058" s="36">
        <v>0.44207999999999997</v>
      </c>
      <c r="BU1058" s="36">
        <v>0.39742</v>
      </c>
      <c r="BV1058" s="36">
        <v>0.44675517384803798</v>
      </c>
      <c r="BW1058" s="36">
        <v>0.50785000000000002</v>
      </c>
    </row>
    <row r="1059" spans="1:75" s="36" customFormat="1" ht="16.75" customHeight="1" x14ac:dyDescent="0.2">
      <c r="A1059" s="36" t="s">
        <v>1374</v>
      </c>
      <c r="B1059" s="36">
        <v>2025020498</v>
      </c>
      <c r="C1059" s="35">
        <v>46004</v>
      </c>
      <c r="D1059" s="45" t="s">
        <v>9</v>
      </c>
      <c r="E1059" s="36" t="s">
        <v>37</v>
      </c>
      <c r="F1059" s="45">
        <v>1</v>
      </c>
      <c r="G1059" s="45">
        <v>1</v>
      </c>
      <c r="H1059" s="36" t="s">
        <v>47</v>
      </c>
      <c r="I1059" s="36" t="s">
        <v>352</v>
      </c>
      <c r="J1059" s="46" t="s">
        <v>175</v>
      </c>
      <c r="K1059" s="47">
        <v>2.94</v>
      </c>
      <c r="L1059" s="48">
        <v>0.15</v>
      </c>
      <c r="M1059" s="49">
        <v>0.1</v>
      </c>
      <c r="N1059" s="36">
        <v>2.8499999999999899</v>
      </c>
      <c r="O1059" s="36">
        <v>3.0499999999999901</v>
      </c>
      <c r="P1059" s="70">
        <v>2.8499999999999899</v>
      </c>
      <c r="Q1059" s="36">
        <v>3.0499999999999901</v>
      </c>
      <c r="R1059" s="50">
        <v>2.7477130144601234</v>
      </c>
      <c r="S1059" s="50">
        <v>2.9391472261594083</v>
      </c>
      <c r="T1059" s="50">
        <v>2.7477130144601234</v>
      </c>
      <c r="U1059" s="50">
        <v>2.9391472261594083</v>
      </c>
      <c r="V1059" s="50">
        <v>1.048</v>
      </c>
      <c r="W1059" s="50">
        <v>1.0491546019013618</v>
      </c>
      <c r="X1059" s="50">
        <v>0.93196690035481589</v>
      </c>
      <c r="Y1059" s="50">
        <v>1.1054421768707483</v>
      </c>
      <c r="Z1059" s="50">
        <v>0.98499999999999999</v>
      </c>
      <c r="AA1059" s="51">
        <v>0.99</v>
      </c>
      <c r="AB1059" s="51">
        <v>1.02</v>
      </c>
      <c r="AC1059" s="51">
        <v>1</v>
      </c>
      <c r="AD1059" s="51">
        <v>1</v>
      </c>
      <c r="AE1059" s="51">
        <v>1</v>
      </c>
      <c r="AF1059" s="51">
        <v>1</v>
      </c>
      <c r="AG1059" s="52">
        <v>1</v>
      </c>
      <c r="AH1059" s="52">
        <v>1</v>
      </c>
      <c r="AI1059" s="53">
        <v>961</v>
      </c>
      <c r="AJ1059" s="53">
        <v>899</v>
      </c>
      <c r="AK1059" s="51">
        <v>2.88</v>
      </c>
      <c r="AL1059" s="51">
        <v>2.8601569521690182</v>
      </c>
      <c r="AM1059" s="51">
        <v>3.0120141164387539</v>
      </c>
      <c r="AN1059" s="51">
        <v>3.0010840828968517</v>
      </c>
      <c r="AO1059" s="51">
        <v>3.0490442202807455</v>
      </c>
      <c r="AP1059" s="51">
        <v>3.0259465899036861</v>
      </c>
      <c r="AQ1059" s="51">
        <v>2.9668339046921726</v>
      </c>
      <c r="AR1059" s="67">
        <v>0</v>
      </c>
      <c r="AS1059" s="96"/>
      <c r="AT1059" s="54">
        <v>2.9540848429505129</v>
      </c>
      <c r="AU1059" s="54">
        <v>3.1779937667863347</v>
      </c>
      <c r="AV1059" s="55">
        <v>2.9573394154471297</v>
      </c>
      <c r="AW1059" s="55">
        <v>3.1779937667863347</v>
      </c>
      <c r="AX1059" s="56">
        <v>0.104084842950523</v>
      </c>
      <c r="AY1059" s="56">
        <v>0.12799376678634466</v>
      </c>
      <c r="AZ1059" s="56">
        <v>0.23207860973686767</v>
      </c>
      <c r="BA1059" s="56">
        <v>-2.390892383582166E-2</v>
      </c>
      <c r="BB1059" s="61">
        <v>117</v>
      </c>
      <c r="BC1059" s="57">
        <v>139</v>
      </c>
      <c r="BD1059" s="57">
        <v>112</v>
      </c>
      <c r="BE1059" s="57">
        <v>-113</v>
      </c>
      <c r="BF1059" s="95">
        <v>0.46074671625138053</v>
      </c>
      <c r="BG1059" s="58">
        <v>0.41817095511502478</v>
      </c>
      <c r="BH1059" s="58">
        <v>0.47102358304366093</v>
      </c>
      <c r="BI1059" s="58">
        <v>0.53037777882663484</v>
      </c>
      <c r="BJ1059" s="57">
        <v>117</v>
      </c>
      <c r="BK1059" s="57">
        <v>139</v>
      </c>
      <c r="BL1059" s="57">
        <v>113</v>
      </c>
      <c r="BM1059" s="57">
        <v>-113</v>
      </c>
      <c r="BN1059" s="58">
        <v>0.46125220443076287</v>
      </c>
      <c r="BO1059" s="58">
        <v>0.41761674551597583</v>
      </c>
      <c r="BP1059" s="58">
        <v>0.47043353908857594</v>
      </c>
      <c r="BQ1059" s="58">
        <v>0.52988975899026192</v>
      </c>
      <c r="BR1059" s="36">
        <v>2.95</v>
      </c>
      <c r="BS1059" s="36">
        <v>3.35</v>
      </c>
      <c r="BT1059" s="36">
        <v>0.43419000000000002</v>
      </c>
      <c r="BU1059" s="36">
        <v>0.39117000000000002</v>
      </c>
      <c r="BV1059" s="36">
        <v>0.44161078371604601</v>
      </c>
      <c r="BW1059" s="36">
        <v>0.50539000000000001</v>
      </c>
    </row>
    <row r="1060" spans="1:75" s="36" customFormat="1" ht="16.75" customHeight="1" x14ac:dyDescent="0.2">
      <c r="A1060" s="36" t="s">
        <v>1375</v>
      </c>
      <c r="B1060" s="36">
        <v>2025020501</v>
      </c>
      <c r="C1060" s="35">
        <v>46004</v>
      </c>
      <c r="D1060" s="45" t="s">
        <v>6</v>
      </c>
      <c r="E1060" s="36" t="s">
        <v>42</v>
      </c>
      <c r="F1060" s="45">
        <v>1</v>
      </c>
      <c r="G1060" s="45">
        <v>1</v>
      </c>
      <c r="H1060" s="36" t="s">
        <v>46</v>
      </c>
      <c r="I1060" s="36" t="s">
        <v>748</v>
      </c>
      <c r="J1060" s="46" t="s">
        <v>154</v>
      </c>
      <c r="K1060" s="47">
        <v>2.94</v>
      </c>
      <c r="L1060" s="48">
        <v>0.15</v>
      </c>
      <c r="M1060" s="49">
        <v>0.1</v>
      </c>
      <c r="N1060" s="36">
        <v>3.3999999999999901</v>
      </c>
      <c r="O1060" s="36">
        <v>2.5999999999999899</v>
      </c>
      <c r="P1060" s="70">
        <v>3.3999999999999901</v>
      </c>
      <c r="Q1060" s="36">
        <v>2.5999999999999899</v>
      </c>
      <c r="R1060" s="50">
        <v>3.462989177310869</v>
      </c>
      <c r="S1060" s="50">
        <v>2.7153017902517012</v>
      </c>
      <c r="T1060" s="50">
        <v>3.462989177310869</v>
      </c>
      <c r="U1060" s="50">
        <v>2.7153017902517012</v>
      </c>
      <c r="V1060" s="50">
        <v>0.95</v>
      </c>
      <c r="W1060" s="50">
        <v>0.95302926576458757</v>
      </c>
      <c r="X1060" s="50">
        <v>1</v>
      </c>
      <c r="Y1060" s="50">
        <v>0.94070722981600463</v>
      </c>
      <c r="Z1060" s="50">
        <v>0.99</v>
      </c>
      <c r="AA1060" s="51">
        <v>1</v>
      </c>
      <c r="AB1060" s="51">
        <v>1.0149999999999999</v>
      </c>
      <c r="AC1060" s="51">
        <v>1</v>
      </c>
      <c r="AD1060" s="51">
        <v>1</v>
      </c>
      <c r="AE1060" s="51">
        <v>1</v>
      </c>
      <c r="AF1060" s="51">
        <v>1</v>
      </c>
      <c r="AG1060" s="52">
        <v>1</v>
      </c>
      <c r="AH1060" s="52">
        <v>1</v>
      </c>
      <c r="AI1060" s="53">
        <v>962</v>
      </c>
      <c r="AJ1060" s="53">
        <v>869</v>
      </c>
      <c r="AK1060" s="51">
        <v>3.3013976793858575</v>
      </c>
      <c r="AL1060" s="51">
        <v>3.3256364040746091</v>
      </c>
      <c r="AM1060" s="51">
        <v>2.6657019480970465</v>
      </c>
      <c r="AN1060" s="51">
        <v>2.6731419244202446</v>
      </c>
      <c r="AO1060" s="51">
        <v>2.6903791639421062</v>
      </c>
      <c r="AP1060" s="51">
        <v>2.6900446052031679</v>
      </c>
      <c r="AQ1060" s="51">
        <v>2.6390449286160762</v>
      </c>
      <c r="AR1060" s="67">
        <v>0</v>
      </c>
      <c r="AS1060" s="96"/>
      <c r="AT1060" s="54">
        <v>3.2310448948381447</v>
      </c>
      <c r="AU1060" s="54">
        <v>2.5879427598008942</v>
      </c>
      <c r="AV1060" s="55">
        <v>3.2310448948381447</v>
      </c>
      <c r="AW1060" s="55">
        <v>2.590793946471774</v>
      </c>
      <c r="AX1060" s="56">
        <v>-0.16895510516184542</v>
      </c>
      <c r="AY1060" s="56">
        <v>-1.2057240199095709E-2</v>
      </c>
      <c r="AZ1060" s="56">
        <v>-0.18101234536094113</v>
      </c>
      <c r="BA1060" s="56">
        <v>-0.15689786496274971</v>
      </c>
      <c r="BB1060" s="61">
        <v>-154</v>
      </c>
      <c r="BC1060" s="57">
        <v>-114</v>
      </c>
      <c r="BD1060" s="57">
        <v>112</v>
      </c>
      <c r="BE1060" s="57">
        <v>139</v>
      </c>
      <c r="BF1060" s="95">
        <v>0.60602463750105984</v>
      </c>
      <c r="BG1060" s="58">
        <v>0.53283676665454127</v>
      </c>
      <c r="BH1060" s="58">
        <v>0.47266989507731172</v>
      </c>
      <c r="BI1060" s="58">
        <v>0.41873933619669568</v>
      </c>
      <c r="BJ1060" s="57">
        <v>-154</v>
      </c>
      <c r="BK1060" s="57">
        <v>-114</v>
      </c>
      <c r="BL1060" s="57">
        <v>111</v>
      </c>
      <c r="BM1060" s="57">
        <v>138</v>
      </c>
      <c r="BN1060" s="58">
        <v>0.60562001870148396</v>
      </c>
      <c r="BO1060" s="58">
        <v>0.5333878690707109</v>
      </c>
      <c r="BP1060" s="58">
        <v>0.47329939398160459</v>
      </c>
      <c r="BQ1060" s="58">
        <v>0.41930295329479206</v>
      </c>
      <c r="BR1060" s="36">
        <v>2.95</v>
      </c>
      <c r="BS1060" s="36">
        <v>3.4</v>
      </c>
      <c r="BT1060" s="36">
        <v>0.42886000000000002</v>
      </c>
      <c r="BU1060" s="36">
        <v>0.38527</v>
      </c>
      <c r="BV1060" s="36">
        <v>0.43446930398303901</v>
      </c>
      <c r="BW1060" s="36">
        <v>0.49851000000000001</v>
      </c>
    </row>
    <row r="1061" spans="1:75" s="36" customFormat="1" ht="16.75" customHeight="1" x14ac:dyDescent="0.2">
      <c r="A1061" s="36" t="s">
        <v>1376</v>
      </c>
      <c r="B1061" s="36">
        <v>2025020501</v>
      </c>
      <c r="C1061" s="35">
        <v>46004</v>
      </c>
      <c r="D1061" s="45" t="s">
        <v>9</v>
      </c>
      <c r="E1061" s="36" t="s">
        <v>43</v>
      </c>
      <c r="F1061" s="45">
        <v>1</v>
      </c>
      <c r="G1061" s="45">
        <v>1</v>
      </c>
      <c r="H1061" s="36" t="s">
        <v>47</v>
      </c>
      <c r="I1061" s="36" t="s">
        <v>342</v>
      </c>
      <c r="J1061" s="46" t="s">
        <v>231</v>
      </c>
      <c r="K1061" s="47">
        <v>2.94</v>
      </c>
      <c r="L1061" s="48">
        <v>0.15</v>
      </c>
      <c r="M1061" s="49">
        <v>0.1</v>
      </c>
      <c r="N1061" s="36">
        <v>2.5999999999999899</v>
      </c>
      <c r="O1061" s="36">
        <v>3.3999999999999901</v>
      </c>
      <c r="P1061" s="70">
        <v>2.5999999999999899</v>
      </c>
      <c r="Q1061" s="36">
        <v>3.3999999999999901</v>
      </c>
      <c r="R1061" s="50">
        <v>2.7199966068378401</v>
      </c>
      <c r="S1061" s="50">
        <v>3.1455804339365949</v>
      </c>
      <c r="T1061" s="50">
        <v>2.7199966068378401</v>
      </c>
      <c r="U1061" s="50">
        <v>3.1455804339365949</v>
      </c>
      <c r="V1061" s="50">
        <v>1.048</v>
      </c>
      <c r="W1061" s="50">
        <v>1.0491546019013618</v>
      </c>
      <c r="X1061" s="50">
        <v>0.90670134289015192</v>
      </c>
      <c r="Y1061" s="50">
        <v>1.122924380743489</v>
      </c>
      <c r="Z1061" s="50">
        <v>1.01</v>
      </c>
      <c r="AA1061" s="51">
        <v>0.98</v>
      </c>
      <c r="AB1061" s="51">
        <v>1.02</v>
      </c>
      <c r="AC1061" s="51">
        <v>1</v>
      </c>
      <c r="AD1061" s="51">
        <v>1</v>
      </c>
      <c r="AE1061" s="51">
        <v>1</v>
      </c>
      <c r="AF1061" s="51">
        <v>1</v>
      </c>
      <c r="AG1061" s="52">
        <v>1</v>
      </c>
      <c r="AH1061" s="52">
        <v>1</v>
      </c>
      <c r="AI1061" s="53">
        <v>973</v>
      </c>
      <c r="AJ1061" s="53">
        <v>865</v>
      </c>
      <c r="AK1061" s="51">
        <v>2.7656792556590535</v>
      </c>
      <c r="AL1061" s="51">
        <v>2.7588268583358713</v>
      </c>
      <c r="AM1061" s="51">
        <v>2.94</v>
      </c>
      <c r="AN1061" s="51">
        <v>2.9708370650904894</v>
      </c>
      <c r="AO1061" s="51">
        <v>3.156183055043229</v>
      </c>
      <c r="AP1061" s="51">
        <v>3.1593110325281391</v>
      </c>
      <c r="AQ1061" s="51">
        <v>2.9693999999999998</v>
      </c>
      <c r="AR1061" s="67">
        <v>0</v>
      </c>
      <c r="AS1061" s="96"/>
      <c r="AT1061" s="54">
        <v>2.5879427598008942</v>
      </c>
      <c r="AU1061" s="54">
        <v>3.2310448948381447</v>
      </c>
      <c r="AV1061" s="55">
        <v>2.590793946471774</v>
      </c>
      <c r="AW1061" s="55">
        <v>3.2310448948381447</v>
      </c>
      <c r="AX1061" s="56">
        <v>-1.2057240199095709E-2</v>
      </c>
      <c r="AY1061" s="56">
        <v>-0.16895510516184542</v>
      </c>
      <c r="AZ1061" s="56">
        <v>-0.18101234536094113</v>
      </c>
      <c r="BA1061" s="56">
        <v>0.15689786496274971</v>
      </c>
      <c r="BB1061" s="61">
        <v>154</v>
      </c>
      <c r="BC1061" s="57">
        <v>114</v>
      </c>
      <c r="BD1061" s="57">
        <v>-112</v>
      </c>
      <c r="BE1061" s="57">
        <v>-139</v>
      </c>
      <c r="BF1061" s="95">
        <v>0.39397536249894016</v>
      </c>
      <c r="BG1061" s="58">
        <v>0.46716323334545873</v>
      </c>
      <c r="BH1061" s="58">
        <v>0.52733010492268828</v>
      </c>
      <c r="BI1061" s="58">
        <v>0.58126066380330432</v>
      </c>
      <c r="BJ1061" s="57">
        <v>154</v>
      </c>
      <c r="BK1061" s="57">
        <v>114</v>
      </c>
      <c r="BL1061" s="57">
        <v>-111</v>
      </c>
      <c r="BM1061" s="57">
        <v>-138</v>
      </c>
      <c r="BN1061" s="58">
        <v>0.39437998129851604</v>
      </c>
      <c r="BO1061" s="58">
        <v>0.4666121309292891</v>
      </c>
      <c r="BP1061" s="58">
        <v>0.52670060601839541</v>
      </c>
      <c r="BQ1061" s="58">
        <v>0.58069704670520794</v>
      </c>
      <c r="BR1061" s="36">
        <v>2.95</v>
      </c>
      <c r="BS1061" s="36">
        <v>3.45</v>
      </c>
      <c r="BT1061" s="36">
        <v>0.41777999999999998</v>
      </c>
      <c r="BU1061" s="36">
        <v>0.37495000000000001</v>
      </c>
      <c r="BV1061" s="36">
        <v>0.42211264592972803</v>
      </c>
      <c r="BW1061" s="36">
        <v>0.48668</v>
      </c>
    </row>
    <row r="1062" spans="1:75" s="36" customFormat="1" ht="16.75" customHeight="1" x14ac:dyDescent="0.2">
      <c r="A1062" s="36" t="s">
        <v>1377</v>
      </c>
      <c r="B1062" s="36">
        <v>2025020499</v>
      </c>
      <c r="C1062" s="35">
        <v>46004</v>
      </c>
      <c r="D1062" s="45" t="s">
        <v>6</v>
      </c>
      <c r="E1062" s="36" t="s">
        <v>17</v>
      </c>
      <c r="F1062" s="45">
        <v>1</v>
      </c>
      <c r="G1062" s="45">
        <v>1</v>
      </c>
      <c r="H1062" s="36" t="s">
        <v>46</v>
      </c>
      <c r="I1062" s="36" t="s">
        <v>1378</v>
      </c>
      <c r="J1062" s="46" t="s">
        <v>181</v>
      </c>
      <c r="K1062" s="47">
        <v>2.94</v>
      </c>
      <c r="L1062" s="48">
        <v>0.15</v>
      </c>
      <c r="M1062" s="49">
        <v>0.1</v>
      </c>
      <c r="N1062" s="36">
        <v>3.2999999999999901</v>
      </c>
      <c r="O1062" s="36">
        <v>2.94999999999999</v>
      </c>
      <c r="P1062" s="70">
        <v>3.2999999999999901</v>
      </c>
      <c r="Q1062" s="36">
        <v>2.94999999999999</v>
      </c>
      <c r="R1062" s="50">
        <v>3.2084276338002011</v>
      </c>
      <c r="S1062" s="50">
        <v>2.8209991209116936</v>
      </c>
      <c r="T1062" s="50">
        <v>3.2084276338002011</v>
      </c>
      <c r="U1062" s="50">
        <v>2.8209991209116936</v>
      </c>
      <c r="V1062" s="50">
        <v>0.95</v>
      </c>
      <c r="W1062" s="50">
        <v>0.95302926576458757</v>
      </c>
      <c r="X1062" s="50">
        <v>1.0123667665971459</v>
      </c>
      <c r="Y1062" s="50">
        <v>1.0068027210884354</v>
      </c>
      <c r="Z1062" s="50">
        <v>0.99</v>
      </c>
      <c r="AA1062" s="51">
        <v>0.97499999999999998</v>
      </c>
      <c r="AB1062" s="51">
        <v>1.01</v>
      </c>
      <c r="AC1062" s="51">
        <v>1</v>
      </c>
      <c r="AD1062" s="51">
        <v>1</v>
      </c>
      <c r="AE1062" s="51">
        <v>1</v>
      </c>
      <c r="AF1062" s="51">
        <v>1</v>
      </c>
      <c r="AG1062" s="52">
        <v>1</v>
      </c>
      <c r="AH1062" s="52">
        <v>1</v>
      </c>
      <c r="AI1062" s="53">
        <v>981</v>
      </c>
      <c r="AJ1062" s="53">
        <v>0</v>
      </c>
      <c r="AK1062" s="51">
        <v>3.2</v>
      </c>
      <c r="AL1062" s="51">
        <v>3.23</v>
      </c>
      <c r="AM1062" s="51">
        <v>2.96</v>
      </c>
      <c r="AN1062" s="51">
        <v>2.9391498681367541</v>
      </c>
      <c r="AO1062" s="51">
        <v>3.2819799999999999</v>
      </c>
      <c r="AP1062" s="51">
        <v>3.2086013694553861</v>
      </c>
      <c r="AQ1062" s="51">
        <v>2.9304000000000001</v>
      </c>
      <c r="AR1062" s="67">
        <v>0</v>
      </c>
      <c r="AS1062" s="96"/>
      <c r="AT1062" s="54">
        <v>3.1988483652975503</v>
      </c>
      <c r="AU1062" s="54">
        <v>3.1228702667755104</v>
      </c>
      <c r="AV1062" s="55">
        <v>3.1988483652975503</v>
      </c>
      <c r="AW1062" s="55">
        <v>3.1263107934431869</v>
      </c>
      <c r="AX1062" s="56">
        <v>-0.10115163470243971</v>
      </c>
      <c r="AY1062" s="56">
        <v>0.17287026677552042</v>
      </c>
      <c r="AZ1062" s="56">
        <v>7.1718632073080713E-2</v>
      </c>
      <c r="BA1062" s="56">
        <v>-0.27402190147796013</v>
      </c>
      <c r="BB1062" s="61">
        <v>-106</v>
      </c>
      <c r="BC1062" s="57">
        <v>-158</v>
      </c>
      <c r="BD1062" s="57">
        <v>-129</v>
      </c>
      <c r="BE1062" s="57">
        <v>-101</v>
      </c>
      <c r="BF1062" s="95">
        <v>0.51550174654904657</v>
      </c>
      <c r="BG1062" s="58">
        <v>0.61234533213324904</v>
      </c>
      <c r="BH1062" s="58">
        <v>0.56402878050344762</v>
      </c>
      <c r="BI1062" s="58">
        <v>0.50152503047667452</v>
      </c>
      <c r="BJ1062" s="57">
        <v>-106</v>
      </c>
      <c r="BK1062" s="57">
        <v>-158</v>
      </c>
      <c r="BL1062" s="57">
        <v>-130</v>
      </c>
      <c r="BM1062" s="57">
        <v>-101</v>
      </c>
      <c r="BN1062" s="58">
        <v>0.51511626492199025</v>
      </c>
      <c r="BO1062" s="58">
        <v>0.61274484927817963</v>
      </c>
      <c r="BP1062" s="58">
        <v>0.56451573376845587</v>
      </c>
      <c r="BQ1062" s="58">
        <v>0.50200146748800445</v>
      </c>
      <c r="BR1062" s="36">
        <v>2.95</v>
      </c>
      <c r="BS1062" s="36">
        <v>3.5</v>
      </c>
      <c r="BT1062" s="36">
        <v>0.41393999999999997</v>
      </c>
      <c r="BU1062" s="36">
        <v>0.37230999999999997</v>
      </c>
      <c r="BV1062" s="36">
        <v>0.41919720767888302</v>
      </c>
      <c r="BW1062" s="36">
        <v>0.48415999999999998</v>
      </c>
    </row>
    <row r="1063" spans="1:75" s="36" customFormat="1" ht="16.75" customHeight="1" x14ac:dyDescent="0.2">
      <c r="A1063" s="36" t="s">
        <v>1379</v>
      </c>
      <c r="B1063" s="36">
        <v>2025020499</v>
      </c>
      <c r="C1063" s="35">
        <v>46004</v>
      </c>
      <c r="D1063" s="45" t="s">
        <v>9</v>
      </c>
      <c r="E1063" s="36" t="s">
        <v>18</v>
      </c>
      <c r="F1063" s="45">
        <v>1</v>
      </c>
      <c r="G1063" s="45">
        <v>1</v>
      </c>
      <c r="H1063" s="36" t="s">
        <v>47</v>
      </c>
      <c r="I1063" s="36" t="s">
        <v>838</v>
      </c>
      <c r="J1063" s="46" t="s">
        <v>804</v>
      </c>
      <c r="K1063" s="47">
        <v>2.94</v>
      </c>
      <c r="L1063" s="48">
        <v>0.15</v>
      </c>
      <c r="M1063" s="49">
        <v>0.1</v>
      </c>
      <c r="N1063" s="36">
        <v>2.94999999999999</v>
      </c>
      <c r="O1063" s="36">
        <v>3.2999999999999901</v>
      </c>
      <c r="P1063" s="70">
        <v>2.94999999999999</v>
      </c>
      <c r="Q1063" s="36">
        <v>3.2999999999999901</v>
      </c>
      <c r="R1063" s="50">
        <v>2.793068436546231</v>
      </c>
      <c r="S1063" s="50">
        <v>3.1525362512312105</v>
      </c>
      <c r="T1063" s="50">
        <v>2.793068436546231</v>
      </c>
      <c r="U1063" s="50">
        <v>3.1525362512312105</v>
      </c>
      <c r="V1063" s="50">
        <v>1.048</v>
      </c>
      <c r="W1063" s="50">
        <v>1.0491546019013618</v>
      </c>
      <c r="X1063" s="50">
        <v>1.0068027210884354</v>
      </c>
      <c r="Y1063" s="50">
        <v>1.08843537414966</v>
      </c>
      <c r="Z1063" s="50">
        <v>1.0349999999999999</v>
      </c>
      <c r="AA1063" s="51">
        <v>1</v>
      </c>
      <c r="AB1063" s="51">
        <v>1.03</v>
      </c>
      <c r="AC1063" s="51">
        <v>1</v>
      </c>
      <c r="AD1063" s="51">
        <v>1</v>
      </c>
      <c r="AE1063" s="51">
        <v>1</v>
      </c>
      <c r="AF1063" s="51">
        <v>1</v>
      </c>
      <c r="AG1063" s="52">
        <v>1</v>
      </c>
      <c r="AH1063" s="52">
        <v>1</v>
      </c>
      <c r="AI1063" s="53">
        <v>969</v>
      </c>
      <c r="AJ1063" s="53">
        <v>927</v>
      </c>
      <c r="AK1063" s="51">
        <v>2.96</v>
      </c>
      <c r="AL1063" s="51">
        <v>2.915</v>
      </c>
      <c r="AM1063" s="51">
        <v>2.9763582937956086</v>
      </c>
      <c r="AN1063" s="51">
        <v>3.02</v>
      </c>
      <c r="AO1063" s="51">
        <v>3.1451070051725005</v>
      </c>
      <c r="AP1063" s="51">
        <v>3.1627722074002707</v>
      </c>
      <c r="AQ1063" s="51">
        <v>3.0805308340784547</v>
      </c>
      <c r="AR1063" s="67">
        <v>0</v>
      </c>
      <c r="AS1063" s="96"/>
      <c r="AT1063" s="54">
        <v>3.1228702667755104</v>
      </c>
      <c r="AU1063" s="54">
        <v>3.1988483652975503</v>
      </c>
      <c r="AV1063" s="55">
        <v>3.1263107934431869</v>
      </c>
      <c r="AW1063" s="55">
        <v>3.1988483652975503</v>
      </c>
      <c r="AX1063" s="56">
        <v>0.17287026677552042</v>
      </c>
      <c r="AY1063" s="56">
        <v>-0.10115163470243971</v>
      </c>
      <c r="AZ1063" s="56">
        <v>7.1718632073080713E-2</v>
      </c>
      <c r="BA1063" s="56">
        <v>0.27402190147796013</v>
      </c>
      <c r="BB1063" s="61">
        <v>106</v>
      </c>
      <c r="BC1063" s="57">
        <v>158</v>
      </c>
      <c r="BD1063" s="57">
        <v>129</v>
      </c>
      <c r="BE1063" s="57">
        <v>101</v>
      </c>
      <c r="BF1063" s="95">
        <v>0.48449825345095343</v>
      </c>
      <c r="BG1063" s="58">
        <v>0.38765466786675096</v>
      </c>
      <c r="BH1063" s="58">
        <v>0.43597121949655238</v>
      </c>
      <c r="BI1063" s="58">
        <v>0.49847496952332554</v>
      </c>
      <c r="BJ1063" s="57">
        <v>106</v>
      </c>
      <c r="BK1063" s="57">
        <v>158</v>
      </c>
      <c r="BL1063" s="57">
        <v>130</v>
      </c>
      <c r="BM1063" s="57">
        <v>101</v>
      </c>
      <c r="BN1063" s="58">
        <v>0.48488373507800975</v>
      </c>
      <c r="BO1063" s="58">
        <v>0.38725515072182037</v>
      </c>
      <c r="BP1063" s="58">
        <v>0.43548426623154413</v>
      </c>
      <c r="BQ1063" s="58">
        <v>0.49799853251199555</v>
      </c>
      <c r="BR1063" s="36">
        <v>2.95</v>
      </c>
      <c r="BS1063" s="36">
        <v>3.55</v>
      </c>
      <c r="BT1063" s="36">
        <v>0.40658</v>
      </c>
      <c r="BU1063" s="36">
        <v>0.36370000000000002</v>
      </c>
      <c r="BV1063" s="36">
        <v>0.409185005175284</v>
      </c>
      <c r="BW1063" s="36">
        <v>0.47486</v>
      </c>
    </row>
    <row r="1064" spans="1:75" s="36" customFormat="1" ht="16.75" customHeight="1" x14ac:dyDescent="0.2">
      <c r="A1064" s="36" t="s">
        <v>1380</v>
      </c>
      <c r="B1064" s="36">
        <v>2025020500</v>
      </c>
      <c r="C1064" s="35">
        <v>46004</v>
      </c>
      <c r="D1064" s="45" t="s">
        <v>6</v>
      </c>
      <c r="E1064" s="36" t="s">
        <v>19</v>
      </c>
      <c r="F1064" s="45">
        <v>1</v>
      </c>
      <c r="G1064" s="45">
        <v>2</v>
      </c>
      <c r="H1064" s="36" t="s">
        <v>36</v>
      </c>
      <c r="I1064" s="36" t="s">
        <v>1381</v>
      </c>
      <c r="J1064" s="46" t="s">
        <v>1306</v>
      </c>
      <c r="K1064" s="47">
        <v>2.94</v>
      </c>
      <c r="L1064" s="48">
        <v>0.15</v>
      </c>
      <c r="M1064" s="49">
        <v>0.1</v>
      </c>
      <c r="N1064" s="36">
        <v>2.69999999999999</v>
      </c>
      <c r="O1064" s="36">
        <v>2.9999999999999898</v>
      </c>
      <c r="P1064" s="70">
        <v>2.69999999999999</v>
      </c>
      <c r="Q1064" s="36">
        <v>2.9999999999999898</v>
      </c>
      <c r="R1064" s="50">
        <v>2.8343699781423592</v>
      </c>
      <c r="S1064" s="50">
        <v>2.9874247708176149</v>
      </c>
      <c r="T1064" s="50">
        <v>2.8343699781423592</v>
      </c>
      <c r="U1064" s="50">
        <v>2.9874247708176149</v>
      </c>
      <c r="V1064" s="50">
        <v>0.97</v>
      </c>
      <c r="W1064" s="50">
        <v>0.95751047349149665</v>
      </c>
      <c r="X1064" s="50">
        <v>0.99526204976108934</v>
      </c>
      <c r="Y1064" s="50">
        <v>0.98531036450614717</v>
      </c>
      <c r="Z1064" s="50">
        <v>0.99</v>
      </c>
      <c r="AA1064" s="51">
        <v>0.97</v>
      </c>
      <c r="AB1064" s="51">
        <v>1.03</v>
      </c>
      <c r="AC1064" s="51">
        <v>1</v>
      </c>
      <c r="AD1064" s="51">
        <v>1</v>
      </c>
      <c r="AE1064" s="51">
        <v>1</v>
      </c>
      <c r="AF1064" s="51">
        <v>1</v>
      </c>
      <c r="AG1064" s="52">
        <v>1</v>
      </c>
      <c r="AH1064" s="52">
        <v>1</v>
      </c>
      <c r="AI1064" s="53">
        <v>964</v>
      </c>
      <c r="AJ1064" s="53">
        <v>0</v>
      </c>
      <c r="AK1064" s="51">
        <v>2.8511665102163115</v>
      </c>
      <c r="AL1064" s="51">
        <v>2.84</v>
      </c>
      <c r="AM1064" s="51">
        <v>3.1</v>
      </c>
      <c r="AN1064" s="51">
        <v>3.11</v>
      </c>
      <c r="AO1064" s="51">
        <v>3.0878715282348317</v>
      </c>
      <c r="AP1064" s="51">
        <v>3.0683233774660224</v>
      </c>
      <c r="AQ1064" s="51">
        <v>3.069</v>
      </c>
      <c r="AR1064" s="67">
        <v>0.03</v>
      </c>
      <c r="AS1064" s="96"/>
      <c r="AT1064" s="54">
        <v>2.6988842668015454</v>
      </c>
      <c r="AU1064" s="54">
        <v>3.1922456743517089</v>
      </c>
      <c r="AV1064" s="55">
        <v>2.6688842668015456</v>
      </c>
      <c r="AW1064" s="55">
        <v>3.2064405750302241</v>
      </c>
      <c r="AX1064" s="56">
        <v>-1.1157331984446017E-3</v>
      </c>
      <c r="AY1064" s="56">
        <v>0.19224567435171913</v>
      </c>
      <c r="AZ1064" s="56">
        <v>0.19112994115327453</v>
      </c>
      <c r="BA1064" s="56">
        <v>-0.19336140755016373</v>
      </c>
      <c r="BB1064" s="61">
        <v>140</v>
      </c>
      <c r="BC1064" s="57">
        <v>-119</v>
      </c>
      <c r="BD1064" s="57">
        <v>106</v>
      </c>
      <c r="BE1064" s="57">
        <v>133</v>
      </c>
      <c r="BF1064" s="95">
        <v>0.41751509540320469</v>
      </c>
      <c r="BG1064" s="58">
        <v>0.54406151677770809</v>
      </c>
      <c r="BH1064" s="58">
        <v>0.48455360319395091</v>
      </c>
      <c r="BI1064" s="58">
        <v>0.42861073490142132</v>
      </c>
      <c r="BJ1064" s="57">
        <v>143</v>
      </c>
      <c r="BK1064" s="57">
        <v>-118</v>
      </c>
      <c r="BL1064" s="57">
        <v>108</v>
      </c>
      <c r="BM1064" s="57">
        <v>135</v>
      </c>
      <c r="BN1064" s="58">
        <v>0.41154445249388355</v>
      </c>
      <c r="BO1064" s="58">
        <v>0.54131209104222489</v>
      </c>
      <c r="BP1064" s="58">
        <v>0.48162475666155147</v>
      </c>
      <c r="BQ1064" s="58">
        <v>0.42616898543548176</v>
      </c>
      <c r="BR1064" s="36">
        <v>2.95</v>
      </c>
      <c r="BS1064" s="36">
        <v>3.6</v>
      </c>
      <c r="BT1064" s="36">
        <v>0.39694000000000002</v>
      </c>
      <c r="BU1064" s="36">
        <v>0.35277999999999998</v>
      </c>
      <c r="BV1064" s="36">
        <v>0.39716296087813102</v>
      </c>
      <c r="BW1064" s="36">
        <v>0.46453</v>
      </c>
    </row>
    <row r="1065" spans="1:75" s="36" customFormat="1" ht="16.75" customHeight="1" x14ac:dyDescent="0.2">
      <c r="A1065" s="36" t="s">
        <v>1382</v>
      </c>
      <c r="B1065" s="36">
        <v>2025020500</v>
      </c>
      <c r="C1065" s="35">
        <v>46004</v>
      </c>
      <c r="D1065" s="45" t="s">
        <v>9</v>
      </c>
      <c r="E1065" s="36" t="s">
        <v>20</v>
      </c>
      <c r="F1065" s="45">
        <v>2</v>
      </c>
      <c r="G1065" s="45">
        <v>1</v>
      </c>
      <c r="H1065" s="36" t="s">
        <v>38</v>
      </c>
      <c r="I1065" s="36" t="s">
        <v>334</v>
      </c>
      <c r="J1065" s="46" t="s">
        <v>177</v>
      </c>
      <c r="K1065" s="47">
        <v>2.94</v>
      </c>
      <c r="L1065" s="48">
        <v>0.15</v>
      </c>
      <c r="M1065" s="49">
        <v>0.1</v>
      </c>
      <c r="N1065" s="36">
        <v>2.9999999999999898</v>
      </c>
      <c r="O1065" s="36">
        <v>2.69999999999999</v>
      </c>
      <c r="P1065" s="70">
        <v>2.9999999999999898</v>
      </c>
      <c r="Q1065" s="36">
        <v>2.69999999999999</v>
      </c>
      <c r="R1065" s="50">
        <v>2.6832036457477928</v>
      </c>
      <c r="S1065" s="50">
        <v>3.0587724532451084</v>
      </c>
      <c r="T1065" s="50">
        <v>2.6832036457477928</v>
      </c>
      <c r="U1065" s="50">
        <v>3.0587724532451084</v>
      </c>
      <c r="V1065" s="50">
        <v>1.0449999999999999</v>
      </c>
      <c r="W1065" s="50">
        <v>1.0398742800952707</v>
      </c>
      <c r="X1065" s="50">
        <v>1.0544217687074831</v>
      </c>
      <c r="Y1065" s="50">
        <v>0.96978452728445974</v>
      </c>
      <c r="Z1065" s="50">
        <v>0.98</v>
      </c>
      <c r="AA1065" s="51">
        <v>0.99</v>
      </c>
      <c r="AB1065" s="51">
        <v>1.02</v>
      </c>
      <c r="AC1065" s="51">
        <v>1</v>
      </c>
      <c r="AD1065" s="51">
        <v>1</v>
      </c>
      <c r="AE1065" s="51">
        <v>1</v>
      </c>
      <c r="AF1065" s="51">
        <v>1</v>
      </c>
      <c r="AG1065" s="52">
        <v>1</v>
      </c>
      <c r="AH1065" s="52">
        <v>1</v>
      </c>
      <c r="AI1065" s="53">
        <v>952</v>
      </c>
      <c r="AJ1065" s="53">
        <v>910</v>
      </c>
      <c r="AK1065" s="51">
        <v>2.8968124716480728</v>
      </c>
      <c r="AL1065" s="51">
        <v>2.8647711477630309</v>
      </c>
      <c r="AM1065" s="51">
        <v>2.9260704262976027</v>
      </c>
      <c r="AN1065" s="51">
        <v>2.945975730339728</v>
      </c>
      <c r="AO1065" s="51">
        <v>2.8894603035344084</v>
      </c>
      <c r="AP1065" s="51">
        <v>2.9056808086312782</v>
      </c>
      <c r="AQ1065" s="51">
        <v>2.8675490177716507</v>
      </c>
      <c r="AR1065" s="67">
        <v>-0.03</v>
      </c>
      <c r="AS1065" s="96"/>
      <c r="AT1065" s="54">
        <v>3.1922456743517089</v>
      </c>
      <c r="AU1065" s="54">
        <v>2.6988842668015454</v>
      </c>
      <c r="AV1065" s="55">
        <v>3.2064405750302241</v>
      </c>
      <c r="AW1065" s="55">
        <v>2.6688842668015456</v>
      </c>
      <c r="AX1065" s="56">
        <v>0.19224567435171913</v>
      </c>
      <c r="AY1065" s="56">
        <v>-1.1157331984446017E-3</v>
      </c>
      <c r="AZ1065" s="56">
        <v>0.19112994115327453</v>
      </c>
      <c r="BA1065" s="56">
        <v>0.19336140755016373</v>
      </c>
      <c r="BB1065" s="61">
        <v>-140</v>
      </c>
      <c r="BC1065" s="57">
        <v>119</v>
      </c>
      <c r="BD1065" s="57">
        <v>-106</v>
      </c>
      <c r="BE1065" s="57">
        <v>-133</v>
      </c>
      <c r="BF1065" s="95">
        <v>0.58248490459679525</v>
      </c>
      <c r="BG1065" s="58">
        <v>0.45593848322229197</v>
      </c>
      <c r="BH1065" s="58">
        <v>0.51544639680604909</v>
      </c>
      <c r="BI1065" s="58">
        <v>0.57138926509857868</v>
      </c>
      <c r="BJ1065" s="57">
        <v>-143</v>
      </c>
      <c r="BK1065" s="57">
        <v>118</v>
      </c>
      <c r="BL1065" s="57">
        <v>-108</v>
      </c>
      <c r="BM1065" s="57">
        <v>-135</v>
      </c>
      <c r="BN1065" s="58">
        <v>0.58845554750611639</v>
      </c>
      <c r="BO1065" s="58">
        <v>0.45868790895777517</v>
      </c>
      <c r="BP1065" s="58">
        <v>0.51837524333844853</v>
      </c>
      <c r="BQ1065" s="58">
        <v>0.57383101456451824</v>
      </c>
      <c r="BR1065" s="36">
        <v>2.95</v>
      </c>
      <c r="BS1065" s="36">
        <v>3.65</v>
      </c>
      <c r="BT1065" s="36">
        <v>0.39677000000000001</v>
      </c>
      <c r="BU1065" s="36">
        <v>0.34963</v>
      </c>
      <c r="BV1065" s="36">
        <v>0.39349705127627899</v>
      </c>
      <c r="BW1065" s="36">
        <v>0.46111000000000002</v>
      </c>
    </row>
    <row r="1066" spans="1:75" s="36" customFormat="1" ht="16.75" customHeight="1" x14ac:dyDescent="0.2">
      <c r="A1066" s="36" t="s">
        <v>1383</v>
      </c>
      <c r="B1066" s="36">
        <v>2025020502</v>
      </c>
      <c r="C1066" s="35">
        <v>46004</v>
      </c>
      <c r="D1066" s="45" t="s">
        <v>6</v>
      </c>
      <c r="E1066" s="36" t="s">
        <v>25</v>
      </c>
      <c r="F1066" s="45">
        <v>1</v>
      </c>
      <c r="G1066" s="45">
        <v>1</v>
      </c>
      <c r="H1066" s="36" t="s">
        <v>46</v>
      </c>
      <c r="I1066" s="36" t="s">
        <v>1199</v>
      </c>
      <c r="J1066" s="46" t="s">
        <v>1164</v>
      </c>
      <c r="K1066" s="47">
        <v>2.94</v>
      </c>
      <c r="L1066" s="48">
        <v>0.15</v>
      </c>
      <c r="M1066" s="49">
        <v>0.1</v>
      </c>
      <c r="N1066" s="36">
        <v>3.2499999999999898</v>
      </c>
      <c r="O1066" s="36">
        <v>2.8499999999999899</v>
      </c>
      <c r="P1066" s="70">
        <v>3.2499999999999898</v>
      </c>
      <c r="Q1066" s="36">
        <v>2.8499999999999899</v>
      </c>
      <c r="R1066" s="50">
        <v>3.1754349255500478</v>
      </c>
      <c r="S1066" s="50">
        <v>2.5598933611353694</v>
      </c>
      <c r="T1066" s="50">
        <v>3.1754349255500478</v>
      </c>
      <c r="U1066" s="50">
        <v>2.5598933611353694</v>
      </c>
      <c r="V1066" s="50">
        <v>0.95</v>
      </c>
      <c r="W1066" s="50">
        <v>0.95302926576458757</v>
      </c>
      <c r="X1066" s="50">
        <v>1.0847726127367721</v>
      </c>
      <c r="Y1066" s="50">
        <v>1.0203523210886924</v>
      </c>
      <c r="Z1066" s="50">
        <v>1.04</v>
      </c>
      <c r="AA1066" s="51">
        <v>0.99</v>
      </c>
      <c r="AB1066" s="51">
        <v>1.01</v>
      </c>
      <c r="AC1066" s="51">
        <v>1</v>
      </c>
      <c r="AD1066" s="51">
        <v>1</v>
      </c>
      <c r="AE1066" s="51">
        <v>1</v>
      </c>
      <c r="AF1066" s="51">
        <v>1</v>
      </c>
      <c r="AG1066" s="52">
        <v>1</v>
      </c>
      <c r="AH1066" s="52">
        <v>1</v>
      </c>
      <c r="AI1066" s="53">
        <v>972</v>
      </c>
      <c r="AJ1066" s="53">
        <v>898</v>
      </c>
      <c r="AK1066" s="51">
        <v>3.160699850165869</v>
      </c>
      <c r="AL1066" s="51">
        <v>3.1629101114734959</v>
      </c>
      <c r="AM1066" s="51">
        <v>2.5876993680086797</v>
      </c>
      <c r="AN1066" s="51">
        <v>2.583528466977683</v>
      </c>
      <c r="AO1066" s="51">
        <v>2.8358788827143808</v>
      </c>
      <c r="AP1066" s="51">
        <v>2.8098404146443414</v>
      </c>
      <c r="AQ1066" s="51">
        <v>2.6912073427290268</v>
      </c>
      <c r="AR1066" s="67">
        <v>0.05</v>
      </c>
      <c r="AS1066" s="96"/>
      <c r="AT1066" s="54">
        <v>3.2423901516180949</v>
      </c>
      <c r="AU1066" s="54">
        <v>2.8565645491243647</v>
      </c>
      <c r="AV1066" s="55">
        <v>3.192390151618095</v>
      </c>
      <c r="AW1066" s="55">
        <v>2.9097667675927328</v>
      </c>
      <c r="AX1066" s="56">
        <v>-7.6098483818949347E-3</v>
      </c>
      <c r="AY1066" s="56">
        <v>6.5645491243748744E-3</v>
      </c>
      <c r="AZ1066" s="56">
        <v>-1.0452992575200604E-3</v>
      </c>
      <c r="BA1066" s="56">
        <v>-1.4174397506269809E-2</v>
      </c>
      <c r="BB1066" s="61">
        <v>-129</v>
      </c>
      <c r="BC1066" s="57">
        <v>-136</v>
      </c>
      <c r="BD1066" s="57">
        <v>-109</v>
      </c>
      <c r="BE1066" s="57">
        <v>117</v>
      </c>
      <c r="BF1066" s="95">
        <v>0.56341461926274916</v>
      </c>
      <c r="BG1066" s="58">
        <v>0.57607785915586107</v>
      </c>
      <c r="BH1066" s="58">
        <v>0.52140793601430657</v>
      </c>
      <c r="BI1066" s="58">
        <v>0.46184807277351791</v>
      </c>
      <c r="BJ1066" s="57">
        <v>-122</v>
      </c>
      <c r="BK1066" s="57">
        <v>-136</v>
      </c>
      <c r="BL1066" s="57">
        <v>-109</v>
      </c>
      <c r="BM1066" s="57">
        <v>116</v>
      </c>
      <c r="BN1066" s="58">
        <v>0.5498980613333474</v>
      </c>
      <c r="BO1066" s="58">
        <v>0.57656854216080899</v>
      </c>
      <c r="BP1066" s="58">
        <v>0.52236019468257122</v>
      </c>
      <c r="BQ1066" s="58">
        <v>0.46308261647568627</v>
      </c>
      <c r="BR1066" s="36">
        <v>2.95</v>
      </c>
      <c r="BS1066" s="36">
        <v>3.7</v>
      </c>
      <c r="BT1066" s="36">
        <v>0.38644000000000001</v>
      </c>
      <c r="BU1066" s="36">
        <v>0.34148000000000001</v>
      </c>
      <c r="BV1066" s="36">
        <v>0.383983088012054</v>
      </c>
      <c r="BW1066" s="36">
        <v>0.45217000000000002</v>
      </c>
    </row>
    <row r="1067" spans="1:75" s="36" customFormat="1" ht="16.75" customHeight="1" x14ac:dyDescent="0.2">
      <c r="A1067" s="36" t="s">
        <v>1384</v>
      </c>
      <c r="B1067" s="36">
        <v>2025020502</v>
      </c>
      <c r="C1067" s="35">
        <v>46004</v>
      </c>
      <c r="D1067" s="45" t="s">
        <v>9</v>
      </c>
      <c r="E1067" s="36" t="s">
        <v>32</v>
      </c>
      <c r="F1067" s="45">
        <v>1</v>
      </c>
      <c r="G1067" s="45">
        <v>1</v>
      </c>
      <c r="H1067" s="36" t="s">
        <v>47</v>
      </c>
      <c r="I1067" s="36" t="s">
        <v>417</v>
      </c>
      <c r="J1067" s="46" t="s">
        <v>227</v>
      </c>
      <c r="K1067" s="47">
        <v>2.94</v>
      </c>
      <c r="L1067" s="48">
        <v>0.15</v>
      </c>
      <c r="M1067" s="49">
        <v>0.1</v>
      </c>
      <c r="N1067" s="36">
        <v>2.8499999999999899</v>
      </c>
      <c r="O1067" s="36">
        <v>3.2499999999999898</v>
      </c>
      <c r="P1067" s="70">
        <v>2.8499999999999899</v>
      </c>
      <c r="Q1067" s="36">
        <v>3.2499999999999898</v>
      </c>
      <c r="R1067" s="50">
        <v>2.9382190330928837</v>
      </c>
      <c r="S1067" s="50">
        <v>3.2364642124510747</v>
      </c>
      <c r="T1067" s="50">
        <v>2.9382190330928837</v>
      </c>
      <c r="U1067" s="50">
        <v>3.2364642124510747</v>
      </c>
      <c r="V1067" s="50">
        <v>1.048</v>
      </c>
      <c r="W1067" s="50">
        <v>1.0491546019013618</v>
      </c>
      <c r="X1067" s="50">
        <v>0.88016985306417683</v>
      </c>
      <c r="Y1067" s="50">
        <v>1.0750679762468942</v>
      </c>
      <c r="Z1067" s="50">
        <v>0.99</v>
      </c>
      <c r="AA1067" s="51">
        <v>1</v>
      </c>
      <c r="AB1067" s="51">
        <v>1</v>
      </c>
      <c r="AC1067" s="51">
        <v>1</v>
      </c>
      <c r="AD1067" s="51">
        <v>1</v>
      </c>
      <c r="AE1067" s="51">
        <v>1</v>
      </c>
      <c r="AF1067" s="51">
        <v>1</v>
      </c>
      <c r="AG1067" s="52">
        <v>1</v>
      </c>
      <c r="AH1067" s="52">
        <v>1</v>
      </c>
      <c r="AI1067" s="53">
        <v>967</v>
      </c>
      <c r="AJ1067" s="53">
        <v>900</v>
      </c>
      <c r="AK1067" s="51">
        <v>2.9998358240007557</v>
      </c>
      <c r="AL1067" s="51">
        <v>2.990593305364575</v>
      </c>
      <c r="AM1067" s="51">
        <v>3.18923148144611</v>
      </c>
      <c r="AN1067" s="51">
        <v>3.1963163910968544</v>
      </c>
      <c r="AO1067" s="51">
        <v>3.2303551126957495</v>
      </c>
      <c r="AP1067" s="51">
        <v>3.2264167813403715</v>
      </c>
      <c r="AQ1067" s="51">
        <v>3.1573391666316488</v>
      </c>
      <c r="AR1067" s="67">
        <v>-0.05</v>
      </c>
      <c r="AS1067" s="96"/>
      <c r="AT1067" s="54">
        <v>2.8565645491243647</v>
      </c>
      <c r="AU1067" s="54">
        <v>3.2423901516180949</v>
      </c>
      <c r="AV1067" s="55">
        <v>2.9097667675927328</v>
      </c>
      <c r="AW1067" s="55">
        <v>3.192390151618095</v>
      </c>
      <c r="AX1067" s="56">
        <v>6.5645491243748744E-3</v>
      </c>
      <c r="AY1067" s="56">
        <v>-7.6098483818949347E-3</v>
      </c>
      <c r="AZ1067" s="56">
        <v>-1.0452992575200604E-3</v>
      </c>
      <c r="BA1067" s="56">
        <v>1.4174397506269809E-2</v>
      </c>
      <c r="BB1067" s="61">
        <v>129</v>
      </c>
      <c r="BC1067" s="57">
        <v>136</v>
      </c>
      <c r="BD1067" s="57">
        <v>109</v>
      </c>
      <c r="BE1067" s="57">
        <v>-117</v>
      </c>
      <c r="BF1067" s="95">
        <v>0.43658538073725084</v>
      </c>
      <c r="BG1067" s="58">
        <v>0.42392214084413893</v>
      </c>
      <c r="BH1067" s="58">
        <v>0.47859206398569343</v>
      </c>
      <c r="BI1067" s="58">
        <v>0.53815192722648209</v>
      </c>
      <c r="BJ1067" s="57">
        <v>122</v>
      </c>
      <c r="BK1067" s="57">
        <v>136</v>
      </c>
      <c r="BL1067" s="57">
        <v>109</v>
      </c>
      <c r="BM1067" s="57">
        <v>-116</v>
      </c>
      <c r="BN1067" s="58">
        <v>0.4501019386666526</v>
      </c>
      <c r="BO1067" s="58">
        <v>0.42343145783919101</v>
      </c>
      <c r="BP1067" s="58">
        <v>0.47763980531742878</v>
      </c>
      <c r="BQ1067" s="58">
        <v>0.53691738352431373</v>
      </c>
      <c r="BR1067" s="36">
        <v>2.95</v>
      </c>
      <c r="BS1067" s="36">
        <v>3.75</v>
      </c>
      <c r="BT1067" s="36">
        <v>0.37992999999999999</v>
      </c>
      <c r="BU1067" s="36">
        <v>0.33505000000000001</v>
      </c>
      <c r="BV1067" s="36">
        <v>0.37626619949239698</v>
      </c>
      <c r="BW1067" s="36">
        <v>0.44458999999999999</v>
      </c>
    </row>
    <row r="1068" spans="1:75" s="36" customFormat="1" ht="16.75" customHeight="1" x14ac:dyDescent="0.2">
      <c r="A1068" s="36" t="s">
        <v>1385</v>
      </c>
      <c r="B1068" s="36">
        <v>2025020503</v>
      </c>
      <c r="C1068" s="35">
        <v>46004</v>
      </c>
      <c r="D1068" s="45" t="s">
        <v>6</v>
      </c>
      <c r="E1068" s="36" t="s">
        <v>49</v>
      </c>
      <c r="F1068" s="45">
        <v>1</v>
      </c>
      <c r="G1068" s="45">
        <v>1</v>
      </c>
      <c r="H1068" s="36" t="s">
        <v>46</v>
      </c>
      <c r="I1068" s="36" t="s">
        <v>350</v>
      </c>
      <c r="J1068" s="46" t="s">
        <v>197</v>
      </c>
      <c r="K1068" s="47">
        <v>2.94</v>
      </c>
      <c r="L1068" s="48">
        <v>0.15</v>
      </c>
      <c r="M1068" s="49">
        <v>0.1</v>
      </c>
      <c r="N1068" s="36">
        <v>2.94999999999999</v>
      </c>
      <c r="O1068" s="36">
        <v>2.8999999999999901</v>
      </c>
      <c r="P1068" s="70">
        <v>2.94999999999999</v>
      </c>
      <c r="Q1068" s="36">
        <v>2.8999999999999901</v>
      </c>
      <c r="R1068" s="50">
        <v>3.2013841298681176</v>
      </c>
      <c r="S1068" s="50">
        <v>2.9556439401144639</v>
      </c>
      <c r="T1068" s="50">
        <v>3.2013841298681176</v>
      </c>
      <c r="U1068" s="50">
        <v>2.9556439401144639</v>
      </c>
      <c r="V1068" s="50">
        <v>0.95</v>
      </c>
      <c r="W1068" s="50">
        <v>0.95302926576458757</v>
      </c>
      <c r="X1068" s="50">
        <v>1</v>
      </c>
      <c r="Y1068" s="50">
        <v>0.95918367346938771</v>
      </c>
      <c r="Z1068" s="50">
        <v>0.97499999999999998</v>
      </c>
      <c r="AA1068" s="51">
        <v>0.97</v>
      </c>
      <c r="AB1068" s="51">
        <v>1</v>
      </c>
      <c r="AC1068" s="51">
        <v>1</v>
      </c>
      <c r="AD1068" s="51">
        <v>1</v>
      </c>
      <c r="AE1068" s="51">
        <v>1</v>
      </c>
      <c r="AF1068" s="51">
        <v>1</v>
      </c>
      <c r="AG1068" s="52">
        <v>1</v>
      </c>
      <c r="AH1068" s="52">
        <v>1</v>
      </c>
      <c r="AI1068" s="53">
        <v>963</v>
      </c>
      <c r="AJ1068" s="53">
        <v>921</v>
      </c>
      <c r="AK1068" s="51">
        <v>3.0956887354436682</v>
      </c>
      <c r="AL1068" s="51">
        <v>3.1115430446073358</v>
      </c>
      <c r="AM1068" s="51">
        <v>2.7695615790592596</v>
      </c>
      <c r="AN1068" s="51">
        <v>2.7974739332175402</v>
      </c>
      <c r="AO1068" s="51">
        <v>2.8126976623359727</v>
      </c>
      <c r="AP1068" s="51">
        <v>2.8230559392273169</v>
      </c>
      <c r="AQ1068" s="51">
        <v>2.7003225395827779</v>
      </c>
      <c r="AR1068" s="67">
        <v>0.05</v>
      </c>
      <c r="AS1068" s="96"/>
      <c r="AT1068" s="54">
        <v>2.8082308872798456</v>
      </c>
      <c r="AU1068" s="54">
        <v>2.6644303471365167</v>
      </c>
      <c r="AV1068" s="55">
        <v>2.7582308872798458</v>
      </c>
      <c r="AW1068" s="55">
        <v>2.7174208876326209</v>
      </c>
      <c r="AX1068" s="56">
        <v>-0.14176911272014436</v>
      </c>
      <c r="AY1068" s="56">
        <v>-0.23556965286347342</v>
      </c>
      <c r="AZ1068" s="56">
        <v>-0.37733876558361779</v>
      </c>
      <c r="BA1068" s="56">
        <v>9.3800540143329059E-2</v>
      </c>
      <c r="BB1068" s="61">
        <v>-112</v>
      </c>
      <c r="BC1068" s="57">
        <v>111</v>
      </c>
      <c r="BD1068" s="57">
        <v>145</v>
      </c>
      <c r="BE1068" s="57">
        <v>176</v>
      </c>
      <c r="BF1068" s="95">
        <v>0.52795150008377534</v>
      </c>
      <c r="BG1068" s="58">
        <v>0.47440587363198727</v>
      </c>
      <c r="BH1068" s="58">
        <v>0.40833114090997114</v>
      </c>
      <c r="BI1068" s="58">
        <v>0.36272897892240052</v>
      </c>
      <c r="BJ1068" s="57">
        <v>-105</v>
      </c>
      <c r="BK1068" s="57">
        <v>111</v>
      </c>
      <c r="BL1068" s="57">
        <v>145</v>
      </c>
      <c r="BM1068" s="57">
        <v>175</v>
      </c>
      <c r="BN1068" s="58">
        <v>0.51145375979203322</v>
      </c>
      <c r="BO1068" s="58">
        <v>0.47485300226481109</v>
      </c>
      <c r="BP1068" s="58">
        <v>0.40892250758523341</v>
      </c>
      <c r="BQ1068" s="58">
        <v>0.36330419170461736</v>
      </c>
      <c r="BR1068" s="36">
        <v>2.95</v>
      </c>
      <c r="BS1068" s="36">
        <v>3.8</v>
      </c>
      <c r="BT1068" s="36">
        <v>0.3725</v>
      </c>
      <c r="BU1068" s="36">
        <v>0.32730999999999999</v>
      </c>
      <c r="BV1068" s="36">
        <v>0.367343045049493</v>
      </c>
      <c r="BW1068" s="36">
        <v>0.43629000000000001</v>
      </c>
    </row>
    <row r="1069" spans="1:75" s="36" customFormat="1" ht="16.75" customHeight="1" x14ac:dyDescent="0.2">
      <c r="A1069" s="36" t="s">
        <v>1386</v>
      </c>
      <c r="B1069" s="36">
        <v>2025020503</v>
      </c>
      <c r="C1069" s="35">
        <v>46004</v>
      </c>
      <c r="D1069" s="45" t="s">
        <v>9</v>
      </c>
      <c r="E1069" s="36" t="s">
        <v>16</v>
      </c>
      <c r="F1069" s="45">
        <v>1</v>
      </c>
      <c r="G1069" s="45">
        <v>1</v>
      </c>
      <c r="H1069" s="36" t="s">
        <v>47</v>
      </c>
      <c r="I1069" s="36" t="s">
        <v>316</v>
      </c>
      <c r="J1069" s="46" t="s">
        <v>199</v>
      </c>
      <c r="K1069" s="47">
        <v>2.94</v>
      </c>
      <c r="L1069" s="48">
        <v>0.15</v>
      </c>
      <c r="M1069" s="49">
        <v>0.1</v>
      </c>
      <c r="N1069" s="36">
        <v>2.8999999999999901</v>
      </c>
      <c r="O1069" s="36">
        <v>2.94999999999999</v>
      </c>
      <c r="P1069" s="70">
        <v>2.8999999999999901</v>
      </c>
      <c r="Q1069" s="36">
        <v>2.94999999999999</v>
      </c>
      <c r="R1069" s="50">
        <v>3.0094712369435457</v>
      </c>
      <c r="S1069" s="50">
        <v>3.1344121128246809</v>
      </c>
      <c r="T1069" s="50">
        <v>3.0094712369435457</v>
      </c>
      <c r="U1069" s="50">
        <v>3.1344121128246809</v>
      </c>
      <c r="V1069" s="50">
        <v>1.048</v>
      </c>
      <c r="W1069" s="50">
        <v>1.0491546019013618</v>
      </c>
      <c r="X1069" s="50">
        <v>0.94202774797933997</v>
      </c>
      <c r="Y1069" s="50">
        <v>1.0529553521917239</v>
      </c>
      <c r="Z1069" s="50">
        <v>0.96689205374015352</v>
      </c>
      <c r="AA1069" s="51">
        <v>1</v>
      </c>
      <c r="AB1069" s="51">
        <v>1</v>
      </c>
      <c r="AC1069" s="51">
        <v>1</v>
      </c>
      <c r="AD1069" s="51">
        <v>1</v>
      </c>
      <c r="AE1069" s="51">
        <v>1</v>
      </c>
      <c r="AF1069" s="51">
        <v>1</v>
      </c>
      <c r="AG1069" s="52">
        <v>1</v>
      </c>
      <c r="AH1069" s="52">
        <v>1</v>
      </c>
      <c r="AI1069" s="53">
        <v>975</v>
      </c>
      <c r="AJ1069" s="53">
        <v>548</v>
      </c>
      <c r="AK1069" s="51">
        <v>2.82</v>
      </c>
      <c r="AL1069" s="51">
        <v>2.8484206855415315</v>
      </c>
      <c r="AM1069" s="51">
        <v>2.94</v>
      </c>
      <c r="AN1069" s="51">
        <v>2.9691618169237022</v>
      </c>
      <c r="AO1069" s="51">
        <v>2.8327517625450356</v>
      </c>
      <c r="AP1069" s="51">
        <v>2.8624347229188407</v>
      </c>
      <c r="AQ1069" s="51">
        <v>2.8426626379960513</v>
      </c>
      <c r="AR1069" s="67">
        <v>-0.05</v>
      </c>
      <c r="AS1069" s="96"/>
      <c r="AT1069" s="54">
        <v>2.6644303471365167</v>
      </c>
      <c r="AU1069" s="54">
        <v>2.8082308872798456</v>
      </c>
      <c r="AV1069" s="55">
        <v>2.7174208876326209</v>
      </c>
      <c r="AW1069" s="55">
        <v>2.7582308872798458</v>
      </c>
      <c r="AX1069" s="56">
        <v>-0.23556965286347342</v>
      </c>
      <c r="AY1069" s="56">
        <v>-0.14176911272014436</v>
      </c>
      <c r="AZ1069" s="56">
        <v>-0.37733876558361779</v>
      </c>
      <c r="BA1069" s="56">
        <v>-9.3800540143329059E-2</v>
      </c>
      <c r="BB1069" s="61">
        <v>112</v>
      </c>
      <c r="BC1069" s="57">
        <v>-111</v>
      </c>
      <c r="BD1069" s="57">
        <v>-145</v>
      </c>
      <c r="BE1069" s="57">
        <v>-176</v>
      </c>
      <c r="BF1069" s="95">
        <v>0.47204849991622466</v>
      </c>
      <c r="BG1069" s="58">
        <v>0.52559412636801273</v>
      </c>
      <c r="BH1069" s="58">
        <v>0.59166885909002886</v>
      </c>
      <c r="BI1069" s="58">
        <v>0.63727102107759948</v>
      </c>
      <c r="BJ1069" s="57">
        <v>105</v>
      </c>
      <c r="BK1069" s="57">
        <v>-111</v>
      </c>
      <c r="BL1069" s="57">
        <v>-145</v>
      </c>
      <c r="BM1069" s="57">
        <v>-175</v>
      </c>
      <c r="BN1069" s="58">
        <v>0.48854624020796678</v>
      </c>
      <c r="BO1069" s="58">
        <v>0.52514699773518891</v>
      </c>
      <c r="BP1069" s="58">
        <v>0.59107749241476659</v>
      </c>
      <c r="BQ1069" s="58">
        <v>0.63669580829538264</v>
      </c>
      <c r="BR1069" s="36">
        <v>2.95</v>
      </c>
      <c r="BS1069" s="36">
        <v>3.85</v>
      </c>
      <c r="BT1069" s="36">
        <v>0.36742999999999998</v>
      </c>
      <c r="BU1069" s="36">
        <v>0.32240999999999997</v>
      </c>
      <c r="BV1069" s="36">
        <v>0.36149076679859599</v>
      </c>
      <c r="BW1069" s="36">
        <v>0.43052000000000001</v>
      </c>
    </row>
    <row r="1070" spans="1:75" s="36" customFormat="1" ht="16.75" customHeight="1" x14ac:dyDescent="0.2">
      <c r="A1070" s="36" t="s">
        <v>1387</v>
      </c>
      <c r="B1070" s="36">
        <v>2025020504</v>
      </c>
      <c r="C1070" s="35">
        <v>46004</v>
      </c>
      <c r="D1070" s="45" t="s">
        <v>6</v>
      </c>
      <c r="E1070" s="36" t="s">
        <v>30</v>
      </c>
      <c r="F1070" s="45">
        <v>1</v>
      </c>
      <c r="G1070" s="45">
        <v>0</v>
      </c>
      <c r="H1070" s="36" t="s">
        <v>52</v>
      </c>
      <c r="I1070" s="36" t="s">
        <v>495</v>
      </c>
      <c r="J1070" s="46" t="s">
        <v>161</v>
      </c>
      <c r="K1070" s="47">
        <v>2.94</v>
      </c>
      <c r="L1070" s="48">
        <v>0.15</v>
      </c>
      <c r="M1070" s="49">
        <v>0.1</v>
      </c>
      <c r="N1070" s="36">
        <v>3.5999999999999899</v>
      </c>
      <c r="O1070" s="36">
        <v>2.6499999999999901</v>
      </c>
      <c r="P1070" s="70">
        <v>3.5999999999999899</v>
      </c>
      <c r="Q1070" s="36">
        <v>2.6499999999999901</v>
      </c>
      <c r="R1070" s="50">
        <v>2.9956780576330617</v>
      </c>
      <c r="S1070" s="50">
        <v>3.0635616954820968</v>
      </c>
      <c r="T1070" s="50">
        <v>2.9956780576330617</v>
      </c>
      <c r="U1070" s="50">
        <v>3.0635616954820968</v>
      </c>
      <c r="V1070" s="50">
        <v>1.04</v>
      </c>
      <c r="W1070" s="50">
        <v>1.0074936850113505</v>
      </c>
      <c r="X1070" s="50">
        <v>1.1190476190476191</v>
      </c>
      <c r="Y1070" s="50">
        <v>0.92517006802721091</v>
      </c>
      <c r="Z1070" s="50">
        <v>0.99</v>
      </c>
      <c r="AA1070" s="51">
        <v>0.99</v>
      </c>
      <c r="AB1070" s="51">
        <v>1</v>
      </c>
      <c r="AC1070" s="51">
        <v>1</v>
      </c>
      <c r="AD1070" s="51">
        <v>1</v>
      </c>
      <c r="AE1070" s="51">
        <v>1</v>
      </c>
      <c r="AF1070" s="51">
        <v>1</v>
      </c>
      <c r="AG1070" s="52">
        <v>1</v>
      </c>
      <c r="AH1070" s="52">
        <v>1</v>
      </c>
      <c r="AI1070" s="53">
        <v>980</v>
      </c>
      <c r="AJ1070" s="53">
        <v>912</v>
      </c>
      <c r="AK1070" s="51">
        <v>2.96</v>
      </c>
      <c r="AL1070" s="51">
        <v>2.9653517086449592</v>
      </c>
      <c r="AM1070" s="51">
        <v>3.0521561644011976</v>
      </c>
      <c r="AN1070" s="51">
        <v>3.0538669940633323</v>
      </c>
      <c r="AO1070" s="51">
        <v>3.1222742841864757</v>
      </c>
      <c r="AP1070" s="51">
        <v>3.1088720533375955</v>
      </c>
      <c r="AQ1070" s="51">
        <v>3.0216346027571857</v>
      </c>
      <c r="AR1070" s="67">
        <v>0</v>
      </c>
      <c r="AS1070" s="96"/>
      <c r="AT1070" s="54">
        <v>3.6351745961142856</v>
      </c>
      <c r="AU1070" s="54">
        <v>2.6277943375270656</v>
      </c>
      <c r="AV1070" s="55">
        <v>3.6351745961142856</v>
      </c>
      <c r="AW1070" s="55">
        <v>2.6401341443820163</v>
      </c>
      <c r="AX1070" s="56">
        <v>3.5174596114295742E-2</v>
      </c>
      <c r="AY1070" s="56">
        <v>-2.2205662472924548E-2</v>
      </c>
      <c r="AZ1070" s="56">
        <v>1.2968933641371194E-2</v>
      </c>
      <c r="BA1070" s="56">
        <v>5.738025858722029E-2</v>
      </c>
      <c r="BB1070" s="61">
        <v>-190</v>
      </c>
      <c r="BC1070" s="57">
        <v>-151</v>
      </c>
      <c r="BD1070" s="57">
        <v>-122</v>
      </c>
      <c r="BE1070" s="57">
        <v>106</v>
      </c>
      <c r="BF1070" s="95">
        <v>0.65511607039240149</v>
      </c>
      <c r="BG1070" s="58">
        <v>0.60227256145064145</v>
      </c>
      <c r="BH1070" s="58">
        <v>0.55005217766347125</v>
      </c>
      <c r="BI1070" s="58">
        <v>0.48623258161222793</v>
      </c>
      <c r="BJ1070" s="57">
        <v>-188</v>
      </c>
      <c r="BK1070" s="57">
        <v>-153</v>
      </c>
      <c r="BL1070" s="57">
        <v>-124</v>
      </c>
      <c r="BM1070" s="57">
        <v>104</v>
      </c>
      <c r="BN1070" s="58">
        <v>0.65322486459267637</v>
      </c>
      <c r="BO1070" s="58">
        <v>0.60467199644122338</v>
      </c>
      <c r="BP1070" s="58">
        <v>0.55312083449786986</v>
      </c>
      <c r="BQ1070" s="58">
        <v>0.48932621729444858</v>
      </c>
      <c r="BR1070" s="36">
        <v>2.95</v>
      </c>
      <c r="BS1070" s="36">
        <v>3.9</v>
      </c>
      <c r="BT1070" s="36">
        <v>0.35814000000000001</v>
      </c>
      <c r="BU1070" s="36">
        <v>0.31472</v>
      </c>
      <c r="BV1070" s="36">
        <v>0.35322109988776601</v>
      </c>
      <c r="BW1070" s="36">
        <v>0.42371999999999999</v>
      </c>
    </row>
    <row r="1071" spans="1:75" s="36" customFormat="1" ht="16.75" customHeight="1" x14ac:dyDescent="0.2">
      <c r="A1071" s="36" t="s">
        <v>1388</v>
      </c>
      <c r="B1071" s="36">
        <v>2025020504</v>
      </c>
      <c r="C1071" s="35">
        <v>46004</v>
      </c>
      <c r="D1071" s="45" t="s">
        <v>9</v>
      </c>
      <c r="E1071" s="36" t="s">
        <v>14</v>
      </c>
      <c r="F1071" s="45">
        <v>0</v>
      </c>
      <c r="G1071" s="45">
        <v>1</v>
      </c>
      <c r="H1071" s="36" t="s">
        <v>53</v>
      </c>
      <c r="I1071" s="36" t="s">
        <v>460</v>
      </c>
      <c r="J1071" s="46" t="s">
        <v>303</v>
      </c>
      <c r="K1071" s="47">
        <v>2.94</v>
      </c>
      <c r="L1071" s="48">
        <v>0.15</v>
      </c>
      <c r="M1071" s="49">
        <v>0.1</v>
      </c>
      <c r="N1071" s="36">
        <v>2.6499999999999901</v>
      </c>
      <c r="O1071" s="36">
        <v>3.5999999999999899</v>
      </c>
      <c r="P1071" s="70">
        <v>2.6499999999999901</v>
      </c>
      <c r="Q1071" s="36">
        <v>3.5999999999999899</v>
      </c>
      <c r="R1071" s="50">
        <v>2.5663544462002856</v>
      </c>
      <c r="S1071" s="50">
        <v>3.4305543358603017</v>
      </c>
      <c r="T1071" s="50">
        <v>2.5663544462002856</v>
      </c>
      <c r="U1071" s="50">
        <v>3.4305543358603017</v>
      </c>
      <c r="V1071" s="50">
        <v>1</v>
      </c>
      <c r="W1071" s="50">
        <v>1.0046958799928625</v>
      </c>
      <c r="X1071" s="50">
        <v>1.0381483552385027</v>
      </c>
      <c r="Y1071" s="50">
        <v>1.0068027210884354</v>
      </c>
      <c r="Z1071" s="50">
        <v>1.0449999999999999</v>
      </c>
      <c r="AA1071" s="51">
        <v>0.94</v>
      </c>
      <c r="AB1071" s="51">
        <v>1.02</v>
      </c>
      <c r="AC1071" s="51">
        <v>1</v>
      </c>
      <c r="AD1071" s="51">
        <v>1</v>
      </c>
      <c r="AE1071" s="51">
        <v>1</v>
      </c>
      <c r="AF1071" s="51">
        <v>1</v>
      </c>
      <c r="AG1071" s="52">
        <v>1</v>
      </c>
      <c r="AH1071" s="52">
        <v>1</v>
      </c>
      <c r="AI1071" s="53">
        <v>986</v>
      </c>
      <c r="AJ1071" s="53">
        <v>878</v>
      </c>
      <c r="AK1071" s="51">
        <v>2.72</v>
      </c>
      <c r="AL1071" s="51">
        <v>2.6969531669300433</v>
      </c>
      <c r="AM1071" s="51">
        <v>3.29</v>
      </c>
      <c r="AN1071" s="51">
        <v>3.3110831503790452</v>
      </c>
      <c r="AO1071" s="51">
        <v>3.4951588262176183</v>
      </c>
      <c r="AP1071" s="51">
        <v>3.5086243944310773</v>
      </c>
      <c r="AQ1071" s="51">
        <v>3.4380499999999996</v>
      </c>
      <c r="AR1071" s="67">
        <v>0</v>
      </c>
      <c r="AS1071" s="96"/>
      <c r="AT1071" s="54">
        <v>2.6277943375270656</v>
      </c>
      <c r="AU1071" s="54">
        <v>3.6351745961142856</v>
      </c>
      <c r="AV1071" s="55">
        <v>2.6401341443820163</v>
      </c>
      <c r="AW1071" s="55">
        <v>3.6351745961142856</v>
      </c>
      <c r="AX1071" s="56">
        <v>-2.2205662472924548E-2</v>
      </c>
      <c r="AY1071" s="56">
        <v>3.5174596114295742E-2</v>
      </c>
      <c r="AZ1071" s="56">
        <v>1.2968933641371194E-2</v>
      </c>
      <c r="BA1071" s="56">
        <v>-5.738025858722029E-2</v>
      </c>
      <c r="BB1071" s="61">
        <v>190</v>
      </c>
      <c r="BC1071" s="57">
        <v>151</v>
      </c>
      <c r="BD1071" s="57">
        <v>122</v>
      </c>
      <c r="BE1071" s="57">
        <v>-106</v>
      </c>
      <c r="BF1071" s="95">
        <v>0.34488392960759851</v>
      </c>
      <c r="BG1071" s="58">
        <v>0.39772743854935849</v>
      </c>
      <c r="BH1071" s="58">
        <v>0.4499478223365288</v>
      </c>
      <c r="BI1071" s="58">
        <v>0.51376741838777207</v>
      </c>
      <c r="BJ1071" s="57">
        <v>188</v>
      </c>
      <c r="BK1071" s="57">
        <v>153</v>
      </c>
      <c r="BL1071" s="57">
        <v>124</v>
      </c>
      <c r="BM1071" s="57">
        <v>-104</v>
      </c>
      <c r="BN1071" s="58">
        <v>0.34677513540732363</v>
      </c>
      <c r="BO1071" s="58">
        <v>0.39532800355877662</v>
      </c>
      <c r="BP1071" s="58">
        <v>0.44687916550213014</v>
      </c>
      <c r="BQ1071" s="58">
        <v>0.51067378270555142</v>
      </c>
      <c r="BR1071" s="36">
        <v>2.95</v>
      </c>
      <c r="BS1071" s="36">
        <v>3.95</v>
      </c>
      <c r="BT1071" s="36">
        <v>0.35247000000000001</v>
      </c>
      <c r="BU1071" s="36">
        <v>0.30776999999999999</v>
      </c>
      <c r="BV1071" s="36">
        <v>0.34437345447628398</v>
      </c>
      <c r="BW1071" s="36">
        <v>0.41405999999999998</v>
      </c>
    </row>
    <row r="1072" spans="1:75" s="36" customFormat="1" ht="16.75" customHeight="1" x14ac:dyDescent="0.2">
      <c r="A1072" s="36" t="s">
        <v>1389</v>
      </c>
      <c r="B1072" s="36">
        <v>2025020505</v>
      </c>
      <c r="C1072" s="35">
        <v>46004</v>
      </c>
      <c r="D1072" s="45" t="s">
        <v>6</v>
      </c>
      <c r="E1072" s="36" t="s">
        <v>10</v>
      </c>
      <c r="F1072" s="45">
        <v>1</v>
      </c>
      <c r="G1072" s="45">
        <v>1</v>
      </c>
      <c r="H1072" s="36" t="s">
        <v>46</v>
      </c>
      <c r="I1072" s="36" t="s">
        <v>340</v>
      </c>
      <c r="J1072" s="46" t="s">
        <v>165</v>
      </c>
      <c r="K1072" s="47">
        <v>2.94</v>
      </c>
      <c r="L1072" s="48">
        <v>0.15</v>
      </c>
      <c r="M1072" s="49">
        <v>0.1</v>
      </c>
      <c r="N1072" s="36">
        <v>2.7499999999999898</v>
      </c>
      <c r="O1072" s="36">
        <v>2.9999999999999898</v>
      </c>
      <c r="P1072" s="70">
        <v>2.7499999999999898</v>
      </c>
      <c r="Q1072" s="36">
        <v>2.9999999999999898</v>
      </c>
      <c r="R1072" s="50">
        <v>3.113903786549248</v>
      </c>
      <c r="S1072" s="50">
        <v>2.7080783566844393</v>
      </c>
      <c r="T1072" s="50">
        <v>3.113903786549248</v>
      </c>
      <c r="U1072" s="50">
        <v>2.7080783566844393</v>
      </c>
      <c r="V1072" s="50">
        <v>0.95</v>
      </c>
      <c r="W1072" s="50">
        <v>0.95302926576458757</v>
      </c>
      <c r="X1072" s="50">
        <v>0.92675448961887208</v>
      </c>
      <c r="Y1072" s="50">
        <v>1.0828021600356181</v>
      </c>
      <c r="Z1072" s="50">
        <v>0.98499999999999999</v>
      </c>
      <c r="AA1072" s="51">
        <v>1</v>
      </c>
      <c r="AB1072" s="51">
        <v>1.01</v>
      </c>
      <c r="AC1072" s="51">
        <v>1</v>
      </c>
      <c r="AD1072" s="51">
        <v>1</v>
      </c>
      <c r="AE1072" s="51">
        <v>1</v>
      </c>
      <c r="AF1072" s="51">
        <v>1</v>
      </c>
      <c r="AG1072" s="52">
        <v>1</v>
      </c>
      <c r="AH1072" s="52">
        <v>1</v>
      </c>
      <c r="AI1072" s="53">
        <v>982</v>
      </c>
      <c r="AJ1072" s="53">
        <v>914</v>
      </c>
      <c r="AK1072" s="51">
        <v>3.0233962623810227</v>
      </c>
      <c r="AL1072" s="51">
        <v>3.0369723910062567</v>
      </c>
      <c r="AM1072" s="51">
        <v>2.81</v>
      </c>
      <c r="AN1072" s="51">
        <v>2.794711753502666</v>
      </c>
      <c r="AO1072" s="51">
        <v>2.8348167916869467</v>
      </c>
      <c r="AP1072" s="51">
        <v>2.8097128501340305</v>
      </c>
      <c r="AQ1072" s="51">
        <v>2.7678500000000001</v>
      </c>
      <c r="AR1072" s="67">
        <v>0</v>
      </c>
      <c r="AS1072" s="96"/>
      <c r="AT1072" s="54">
        <v>2.6615825721798982</v>
      </c>
      <c r="AU1072" s="54">
        <v>3.1405774995111391</v>
      </c>
      <c r="AV1072" s="55">
        <v>2.6615825721798982</v>
      </c>
      <c r="AW1072" s="55">
        <v>3.1440375345801366</v>
      </c>
      <c r="AX1072" s="56">
        <v>-8.8417427820091543E-2</v>
      </c>
      <c r="AY1072" s="56">
        <v>0.14057749951114928</v>
      </c>
      <c r="AZ1072" s="56">
        <v>5.2160071691057741E-2</v>
      </c>
      <c r="BA1072" s="56">
        <v>-0.22899492733124083</v>
      </c>
      <c r="BB1072" s="61">
        <v>138</v>
      </c>
      <c r="BC1072" s="57">
        <v>-113</v>
      </c>
      <c r="BD1072" s="57">
        <v>113</v>
      </c>
      <c r="BE1072" s="57">
        <v>140</v>
      </c>
      <c r="BF1072" s="95">
        <v>0.42006623984666192</v>
      </c>
      <c r="BG1072" s="58">
        <v>0.53087032274132995</v>
      </c>
      <c r="BH1072" s="58">
        <v>0.47026293416876408</v>
      </c>
      <c r="BI1072" s="58">
        <v>0.4164561979284388</v>
      </c>
      <c r="BJ1072" s="57">
        <v>138</v>
      </c>
      <c r="BK1072" s="57">
        <v>-113</v>
      </c>
      <c r="BL1072" s="57">
        <v>112</v>
      </c>
      <c r="BM1072" s="57">
        <v>140</v>
      </c>
      <c r="BN1072" s="58">
        <v>0.41951099467956648</v>
      </c>
      <c r="BO1072" s="58">
        <v>0.53156431530451675</v>
      </c>
      <c r="BP1072" s="58">
        <v>0.47099244648772987</v>
      </c>
      <c r="BQ1072" s="58">
        <v>0.4170607533459546</v>
      </c>
      <c r="BR1072" s="36">
        <v>2.95</v>
      </c>
      <c r="BS1072" s="36">
        <v>4</v>
      </c>
      <c r="BT1072" s="36">
        <v>0.34571000000000002</v>
      </c>
      <c r="BU1072" s="36">
        <v>0.30270000000000002</v>
      </c>
      <c r="BV1072" s="36">
        <v>0.33893181054753102</v>
      </c>
      <c r="BW1072" s="36">
        <v>0.40960000000000002</v>
      </c>
    </row>
    <row r="1073" spans="1:75" s="36" customFormat="1" ht="16.75" customHeight="1" x14ac:dyDescent="0.2">
      <c r="A1073" s="36" t="s">
        <v>1390</v>
      </c>
      <c r="B1073" s="36">
        <v>2025020505</v>
      </c>
      <c r="C1073" s="35">
        <v>46004</v>
      </c>
      <c r="D1073" s="45" t="s">
        <v>9</v>
      </c>
      <c r="E1073" s="36" t="s">
        <v>34</v>
      </c>
      <c r="F1073" s="45">
        <v>1</v>
      </c>
      <c r="G1073" s="45">
        <v>1</v>
      </c>
      <c r="H1073" s="36" t="s">
        <v>47</v>
      </c>
      <c r="I1073" s="36" t="s">
        <v>362</v>
      </c>
      <c r="J1073" s="46" t="s">
        <v>160</v>
      </c>
      <c r="K1073" s="47">
        <v>2.94</v>
      </c>
      <c r="L1073" s="48">
        <v>0.15</v>
      </c>
      <c r="M1073" s="49">
        <v>0.1</v>
      </c>
      <c r="N1073" s="36">
        <v>2.9999999999999898</v>
      </c>
      <c r="O1073" s="36">
        <v>2.7499999999999898</v>
      </c>
      <c r="P1073" s="70">
        <v>2.9999999999999898</v>
      </c>
      <c r="Q1073" s="36">
        <v>2.7499999999999898</v>
      </c>
      <c r="R1073" s="50">
        <v>3.0072197920695625</v>
      </c>
      <c r="S1073" s="50">
        <v>2.8342850144649057</v>
      </c>
      <c r="T1073" s="50">
        <v>3.0072197920695625</v>
      </c>
      <c r="U1073" s="50">
        <v>2.8342850144649057</v>
      </c>
      <c r="V1073" s="50">
        <v>1.048</v>
      </c>
      <c r="W1073" s="50">
        <v>1.0491546019013618</v>
      </c>
      <c r="X1073" s="50">
        <v>0.95578231292517013</v>
      </c>
      <c r="Y1073" s="50">
        <v>1.0283660756398036</v>
      </c>
      <c r="Z1073" s="50">
        <v>0.99</v>
      </c>
      <c r="AA1073" s="51">
        <v>0.99</v>
      </c>
      <c r="AB1073" s="51">
        <v>1.01</v>
      </c>
      <c r="AC1073" s="51">
        <v>1</v>
      </c>
      <c r="AD1073" s="51">
        <v>1</v>
      </c>
      <c r="AE1073" s="51">
        <v>1</v>
      </c>
      <c r="AF1073" s="51">
        <v>1</v>
      </c>
      <c r="AG1073" s="52">
        <v>1</v>
      </c>
      <c r="AH1073" s="52">
        <v>1</v>
      </c>
      <c r="AI1073" s="53">
        <v>976</v>
      </c>
      <c r="AJ1073" s="53">
        <v>934</v>
      </c>
      <c r="AK1073" s="51">
        <v>3.1834383505047175</v>
      </c>
      <c r="AL1073" s="51">
        <v>3.1570055667394441</v>
      </c>
      <c r="AM1073" s="51">
        <v>2.7246581994794838</v>
      </c>
      <c r="AN1073" s="51">
        <v>2.7411022217272971</v>
      </c>
      <c r="AO1073" s="51">
        <v>2.8440711215136285</v>
      </c>
      <c r="AP1073" s="51">
        <v>2.8383517779346223</v>
      </c>
      <c r="AQ1073" s="51">
        <v>2.6974116174846889</v>
      </c>
      <c r="AR1073" s="67">
        <v>0</v>
      </c>
      <c r="AS1073" s="96"/>
      <c r="AT1073" s="54">
        <v>3.1405774995111391</v>
      </c>
      <c r="AU1073" s="54">
        <v>2.6615825721798982</v>
      </c>
      <c r="AV1073" s="55">
        <v>3.1440375345801366</v>
      </c>
      <c r="AW1073" s="55">
        <v>2.6615825721798982</v>
      </c>
      <c r="AX1073" s="56">
        <v>0.14057749951114928</v>
      </c>
      <c r="AY1073" s="56">
        <v>-8.8417427820091543E-2</v>
      </c>
      <c r="AZ1073" s="56">
        <v>5.2160071691057741E-2</v>
      </c>
      <c r="BA1073" s="56">
        <v>0.22899492733124083</v>
      </c>
      <c r="BB1073" s="61">
        <v>-138</v>
      </c>
      <c r="BC1073" s="57">
        <v>113</v>
      </c>
      <c r="BD1073" s="57">
        <v>-113</v>
      </c>
      <c r="BE1073" s="57">
        <v>-140</v>
      </c>
      <c r="BF1073" s="95">
        <v>0.57993376015333808</v>
      </c>
      <c r="BG1073" s="58">
        <v>0.46912967725867005</v>
      </c>
      <c r="BH1073" s="58">
        <v>0.52973706583123592</v>
      </c>
      <c r="BI1073" s="58">
        <v>0.5835438020715612</v>
      </c>
      <c r="BJ1073" s="57">
        <v>-138</v>
      </c>
      <c r="BK1073" s="57">
        <v>113</v>
      </c>
      <c r="BL1073" s="57">
        <v>-112</v>
      </c>
      <c r="BM1073" s="57">
        <v>-140</v>
      </c>
      <c r="BN1073" s="58">
        <v>0.58048900532043346</v>
      </c>
      <c r="BO1073" s="58">
        <v>0.46843568469548325</v>
      </c>
      <c r="BP1073" s="58">
        <v>0.52900755351227013</v>
      </c>
      <c r="BQ1073" s="58">
        <v>0.5829392466540454</v>
      </c>
      <c r="BR1073" s="36">
        <v>2.95</v>
      </c>
      <c r="BS1073" s="36">
        <v>4.05</v>
      </c>
      <c r="BT1073" s="36">
        <v>0.34038000000000002</v>
      </c>
      <c r="BU1073" s="36">
        <v>0.29601</v>
      </c>
      <c r="BV1073" s="36">
        <v>0.33130379307643198</v>
      </c>
      <c r="BW1073" s="36">
        <v>0.40254000000000001</v>
      </c>
    </row>
    <row r="1074" spans="1:75" s="36" customFormat="1" ht="16.75" customHeight="1" x14ac:dyDescent="0.2">
      <c r="A1074" s="36" t="s">
        <v>1391</v>
      </c>
      <c r="B1074" s="36">
        <v>2025020506</v>
      </c>
      <c r="C1074" s="35">
        <v>46004</v>
      </c>
      <c r="D1074" s="45" t="s">
        <v>6</v>
      </c>
      <c r="E1074" s="36" t="s">
        <v>35</v>
      </c>
      <c r="F1074" s="45">
        <v>1</v>
      </c>
      <c r="G1074" s="45">
        <v>1</v>
      </c>
      <c r="H1074" s="36" t="s">
        <v>46</v>
      </c>
      <c r="I1074" s="36" t="s">
        <v>432</v>
      </c>
      <c r="J1074" s="46" t="s">
        <v>230</v>
      </c>
      <c r="K1074" s="47">
        <v>2.94</v>
      </c>
      <c r="L1074" s="48">
        <v>0.15</v>
      </c>
      <c r="M1074" s="49">
        <v>0.1</v>
      </c>
      <c r="N1074" s="36">
        <v>2.2999999999999901</v>
      </c>
      <c r="O1074" s="36">
        <v>4.0499999999999901</v>
      </c>
      <c r="P1074" s="70">
        <v>2.2999999999999901</v>
      </c>
      <c r="Q1074" s="36">
        <v>4.0499999999999901</v>
      </c>
      <c r="R1074" s="50">
        <v>2.7154405117894105</v>
      </c>
      <c r="S1074" s="50">
        <v>3.1870016773236127</v>
      </c>
      <c r="T1074" s="50">
        <v>2.7154405117894105</v>
      </c>
      <c r="U1074" s="50">
        <v>3.1870016773236127</v>
      </c>
      <c r="V1074" s="50">
        <v>0.95</v>
      </c>
      <c r="W1074" s="50">
        <v>0.95302926576458757</v>
      </c>
      <c r="X1074" s="50">
        <v>0.88875346272181699</v>
      </c>
      <c r="Y1074" s="50">
        <v>1.193877551020408</v>
      </c>
      <c r="Z1074" s="50">
        <v>1.03</v>
      </c>
      <c r="AA1074" s="51">
        <v>1</v>
      </c>
      <c r="AB1074" s="51">
        <v>1</v>
      </c>
      <c r="AC1074" s="51">
        <v>1</v>
      </c>
      <c r="AD1074" s="51">
        <v>1</v>
      </c>
      <c r="AE1074" s="51">
        <v>1</v>
      </c>
      <c r="AF1074" s="51">
        <v>1</v>
      </c>
      <c r="AG1074" s="52">
        <v>1</v>
      </c>
      <c r="AH1074" s="52">
        <v>1</v>
      </c>
      <c r="AI1074" s="53">
        <v>979</v>
      </c>
      <c r="AJ1074" s="53">
        <v>753</v>
      </c>
      <c r="AK1074" s="51">
        <v>2.76</v>
      </c>
      <c r="AL1074" s="51">
        <v>2.7533160767684111</v>
      </c>
      <c r="AM1074" s="51">
        <v>3.08</v>
      </c>
      <c r="AN1074" s="51">
        <v>3.096050251598542</v>
      </c>
      <c r="AO1074" s="51">
        <v>3.2484335970208997</v>
      </c>
      <c r="AP1074" s="51">
        <v>3.253560316614263</v>
      </c>
      <c r="AQ1074" s="51">
        <v>3.1724000000000001</v>
      </c>
      <c r="AR1074" s="67">
        <v>0</v>
      </c>
      <c r="AS1074" s="96"/>
      <c r="AT1074" s="54">
        <v>2.330311579256604</v>
      </c>
      <c r="AU1074" s="54">
        <v>3.9097162594285715</v>
      </c>
      <c r="AV1074" s="55">
        <v>2.330311579256604</v>
      </c>
      <c r="AW1074" s="55">
        <v>3.9140236695687634</v>
      </c>
      <c r="AX1074" s="56">
        <v>3.0311579256613985E-2</v>
      </c>
      <c r="AY1074" s="56">
        <v>-0.14028374057141857</v>
      </c>
      <c r="AZ1074" s="56">
        <v>-0.10997216131480458</v>
      </c>
      <c r="BA1074" s="56">
        <v>0.17059531982803255</v>
      </c>
      <c r="BB1074" s="61">
        <v>272</v>
      </c>
      <c r="BC1074" s="57">
        <v>-149</v>
      </c>
      <c r="BD1074" s="57">
        <v>-119</v>
      </c>
      <c r="BE1074" s="57">
        <v>109</v>
      </c>
      <c r="BF1074" s="95">
        <v>0.26885584865411083</v>
      </c>
      <c r="BG1074" s="58">
        <v>0.59763029464627793</v>
      </c>
      <c r="BH1074" s="58">
        <v>0.54289892258235506</v>
      </c>
      <c r="BI1074" s="58">
        <v>0.47790565450552569</v>
      </c>
      <c r="BJ1074" s="57">
        <v>272</v>
      </c>
      <c r="BK1074" s="57">
        <v>-149</v>
      </c>
      <c r="BL1074" s="57">
        <v>-119</v>
      </c>
      <c r="BM1074" s="57">
        <v>109</v>
      </c>
      <c r="BN1074" s="58">
        <v>0.26852827814651292</v>
      </c>
      <c r="BO1074" s="58">
        <v>0.5983660370774686</v>
      </c>
      <c r="BP1074" s="58">
        <v>0.54369527121612449</v>
      </c>
      <c r="BQ1074" s="58">
        <v>0.47856361225475985</v>
      </c>
      <c r="BR1074" s="36">
        <v>2.95</v>
      </c>
      <c r="BS1074" s="36">
        <v>4.0999999999999996</v>
      </c>
      <c r="BT1074" s="36">
        <v>0.33611000000000002</v>
      </c>
      <c r="BU1074" s="36">
        <v>0.28928999999999999</v>
      </c>
      <c r="BV1074" s="36">
        <v>0.322965625802418</v>
      </c>
      <c r="BW1074" s="36">
        <v>0.39356000000000002</v>
      </c>
    </row>
    <row r="1075" spans="1:75" s="36" customFormat="1" ht="16.75" customHeight="1" x14ac:dyDescent="0.2">
      <c r="A1075" s="36" t="s">
        <v>1392</v>
      </c>
      <c r="B1075" s="36">
        <v>2025020506</v>
      </c>
      <c r="C1075" s="35">
        <v>46004</v>
      </c>
      <c r="D1075" s="45" t="s">
        <v>9</v>
      </c>
      <c r="E1075" s="36" t="s">
        <v>24</v>
      </c>
      <c r="F1075" s="45">
        <v>1</v>
      </c>
      <c r="G1075" s="45">
        <v>1</v>
      </c>
      <c r="H1075" s="36" t="s">
        <v>47</v>
      </c>
      <c r="I1075" s="36" t="s">
        <v>364</v>
      </c>
      <c r="J1075" s="46" t="s">
        <v>158</v>
      </c>
      <c r="K1075" s="47">
        <v>2.94</v>
      </c>
      <c r="L1075" s="48">
        <v>0.15</v>
      </c>
      <c r="M1075" s="49">
        <v>0.1</v>
      </c>
      <c r="N1075" s="36">
        <v>4.0499999999999901</v>
      </c>
      <c r="O1075" s="36">
        <v>2.2999999999999901</v>
      </c>
      <c r="P1075" s="70">
        <v>4.0499999999999901</v>
      </c>
      <c r="Q1075" s="36">
        <v>2.2999999999999901</v>
      </c>
      <c r="R1075" s="50">
        <v>3.5774611198359709</v>
      </c>
      <c r="S1075" s="50">
        <v>2.5707500157767202</v>
      </c>
      <c r="T1075" s="50">
        <v>3.5774611198359709</v>
      </c>
      <c r="U1075" s="50">
        <v>2.5707500157767202</v>
      </c>
      <c r="V1075" s="50">
        <v>1.048</v>
      </c>
      <c r="W1075" s="50">
        <v>1.0491546019013618</v>
      </c>
      <c r="X1075" s="50">
        <v>1.0476190476190477</v>
      </c>
      <c r="Y1075" s="50">
        <v>0.93877551020408156</v>
      </c>
      <c r="Z1075" s="50">
        <v>1</v>
      </c>
      <c r="AA1075" s="51">
        <v>0.98499999999999999</v>
      </c>
      <c r="AB1075" s="51">
        <v>1</v>
      </c>
      <c r="AC1075" s="51">
        <v>1</v>
      </c>
      <c r="AD1075" s="51">
        <v>1</v>
      </c>
      <c r="AE1075" s="51">
        <v>1</v>
      </c>
      <c r="AF1075" s="51">
        <v>1</v>
      </c>
      <c r="AG1075" s="52">
        <v>1</v>
      </c>
      <c r="AH1075" s="52">
        <v>1</v>
      </c>
      <c r="AI1075" s="53">
        <v>983</v>
      </c>
      <c r="AJ1075" s="53">
        <v>908</v>
      </c>
      <c r="AK1075" s="51">
        <v>3.51</v>
      </c>
      <c r="AL1075" s="51">
        <v>3.5201191679753956</v>
      </c>
      <c r="AM1075" s="51">
        <v>2.6129351804021419</v>
      </c>
      <c r="AN1075" s="51">
        <v>2.6066074057083286</v>
      </c>
      <c r="AO1075" s="51">
        <v>2.6832454843969975</v>
      </c>
      <c r="AP1075" s="51">
        <v>2.666371164103956</v>
      </c>
      <c r="AQ1075" s="51">
        <v>2.6129351804021419</v>
      </c>
      <c r="AR1075" s="67">
        <v>0</v>
      </c>
      <c r="AS1075" s="96"/>
      <c r="AT1075" s="54">
        <v>3.9097162594285715</v>
      </c>
      <c r="AU1075" s="54">
        <v>2.330311579256604</v>
      </c>
      <c r="AV1075" s="55">
        <v>3.9140236695687634</v>
      </c>
      <c r="AW1075" s="55">
        <v>2.330311579256604</v>
      </c>
      <c r="AX1075" s="56">
        <v>-0.14028374057141857</v>
      </c>
      <c r="AY1075" s="56">
        <v>3.0311579256613985E-2</v>
      </c>
      <c r="AZ1075" s="56">
        <v>-0.10997216131480458</v>
      </c>
      <c r="BA1075" s="56">
        <v>-0.17059531982803255</v>
      </c>
      <c r="BB1075" s="61">
        <v>-272</v>
      </c>
      <c r="BC1075" s="57">
        <v>149</v>
      </c>
      <c r="BD1075" s="57">
        <v>119</v>
      </c>
      <c r="BE1075" s="57">
        <v>-109</v>
      </c>
      <c r="BF1075" s="95">
        <v>0.73114415134588917</v>
      </c>
      <c r="BG1075" s="58">
        <v>0.40236970535372213</v>
      </c>
      <c r="BH1075" s="58">
        <v>0.457101077417645</v>
      </c>
      <c r="BI1075" s="58">
        <v>0.52209434549447431</v>
      </c>
      <c r="BJ1075" s="57">
        <v>-272</v>
      </c>
      <c r="BK1075" s="57">
        <v>149</v>
      </c>
      <c r="BL1075" s="57">
        <v>119</v>
      </c>
      <c r="BM1075" s="57">
        <v>-109</v>
      </c>
      <c r="BN1075" s="58">
        <v>0.73147172185348708</v>
      </c>
      <c r="BO1075" s="58">
        <v>0.4016339629225314</v>
      </c>
      <c r="BP1075" s="58">
        <v>0.45630472878387546</v>
      </c>
      <c r="BQ1075" s="58">
        <v>0.52143638774524015</v>
      </c>
      <c r="BR1075" s="36">
        <v>2.95</v>
      </c>
      <c r="BS1075" s="36">
        <v>4.1500000000000004</v>
      </c>
      <c r="BT1075" s="36">
        <v>0.33112999999999998</v>
      </c>
      <c r="BU1075" s="36">
        <v>0.28254000000000001</v>
      </c>
      <c r="BV1075" s="36">
        <v>0.31575065376276701</v>
      </c>
      <c r="BW1075" s="36">
        <v>0.38772000000000001</v>
      </c>
    </row>
    <row r="1076" spans="1:75" s="36" customFormat="1" ht="16.75" customHeight="1" x14ac:dyDescent="0.2">
      <c r="A1076" s="36" t="s">
        <v>1393</v>
      </c>
      <c r="B1076" s="36">
        <v>2025020507</v>
      </c>
      <c r="C1076" s="35">
        <v>46004</v>
      </c>
      <c r="D1076" s="45" t="s">
        <v>6</v>
      </c>
      <c r="E1076" s="36" t="s">
        <v>22</v>
      </c>
      <c r="F1076" s="45">
        <v>2</v>
      </c>
      <c r="G1076" s="45">
        <v>2</v>
      </c>
      <c r="H1076" s="36" t="s">
        <v>8</v>
      </c>
      <c r="I1076" s="36" t="s">
        <v>320</v>
      </c>
      <c r="J1076" s="46" t="s">
        <v>151</v>
      </c>
      <c r="K1076" s="47">
        <v>2.94</v>
      </c>
      <c r="L1076" s="48">
        <v>0.15</v>
      </c>
      <c r="M1076" s="49">
        <v>0.1</v>
      </c>
      <c r="N1076" s="36">
        <v>2.2999999999999901</v>
      </c>
      <c r="O1076" s="36">
        <v>2.9999999999999898</v>
      </c>
      <c r="P1076" s="70">
        <v>2.2999999999999901</v>
      </c>
      <c r="Q1076" s="36">
        <v>2.9999999999999898</v>
      </c>
      <c r="R1076" s="50">
        <v>2.711812541967749</v>
      </c>
      <c r="S1076" s="50">
        <v>3.0360319955498176</v>
      </c>
      <c r="T1076" s="50">
        <v>2.711812541967749</v>
      </c>
      <c r="U1076" s="50">
        <v>3.0360319955498176</v>
      </c>
      <c r="V1076" s="50">
        <v>0.96</v>
      </c>
      <c r="W1076" s="50">
        <v>0.95702751457800772</v>
      </c>
      <c r="X1076" s="50">
        <v>0.91836734693877564</v>
      </c>
      <c r="Y1076" s="50">
        <v>0.97619047619047628</v>
      </c>
      <c r="Z1076" s="50">
        <v>0.98</v>
      </c>
      <c r="AA1076" s="51">
        <v>0.99</v>
      </c>
      <c r="AB1076" s="51">
        <v>1</v>
      </c>
      <c r="AC1076" s="51">
        <v>1</v>
      </c>
      <c r="AD1076" s="51">
        <v>1</v>
      </c>
      <c r="AE1076" s="51">
        <v>1</v>
      </c>
      <c r="AF1076" s="51">
        <v>1</v>
      </c>
      <c r="AG1076" s="52">
        <v>1</v>
      </c>
      <c r="AH1076" s="52">
        <v>1</v>
      </c>
      <c r="AI1076" s="53">
        <v>955</v>
      </c>
      <c r="AJ1076" s="53">
        <v>883</v>
      </c>
      <c r="AK1076" s="51">
        <v>2.69</v>
      </c>
      <c r="AL1076" s="51">
        <v>2.6932718812951624</v>
      </c>
      <c r="AM1076" s="51">
        <v>3.04</v>
      </c>
      <c r="AN1076" s="51">
        <v>3.0394047993324729</v>
      </c>
      <c r="AO1076" s="51">
        <v>3.1081529623354043</v>
      </c>
      <c r="AP1076" s="51">
        <v>3.0882267213309169</v>
      </c>
      <c r="AQ1076" s="51">
        <v>2.9792000000000001</v>
      </c>
      <c r="AR1076" s="67">
        <v>0</v>
      </c>
      <c r="AS1076" s="96"/>
      <c r="AT1076" s="54">
        <v>2.2657002612244894</v>
      </c>
      <c r="AU1076" s="54">
        <v>2.9882440000000003</v>
      </c>
      <c r="AV1076" s="55">
        <v>2.2657002612244894</v>
      </c>
      <c r="AW1076" s="55">
        <v>3.0039209116926191</v>
      </c>
      <c r="AX1076" s="56">
        <v>-3.4299738775500632E-2</v>
      </c>
      <c r="AY1076" s="56">
        <v>-1.1755999999989442E-2</v>
      </c>
      <c r="AZ1076" s="56">
        <v>-4.6055738775490074E-2</v>
      </c>
      <c r="BA1076" s="56">
        <v>-2.2543738775511191E-2</v>
      </c>
      <c r="BB1076" s="61">
        <v>165</v>
      </c>
      <c r="BC1076" s="57">
        <v>130</v>
      </c>
      <c r="BD1076" s="57">
        <v>175</v>
      </c>
      <c r="BE1076" s="57">
        <v>210</v>
      </c>
      <c r="BF1076" s="95">
        <v>0.37720576104027131</v>
      </c>
      <c r="BG1076" s="58">
        <v>0.43425788616482164</v>
      </c>
      <c r="BH1076" s="58">
        <v>0.36329615272351345</v>
      </c>
      <c r="BI1076" s="58">
        <v>0.32280303801016996</v>
      </c>
      <c r="BJ1076" s="57">
        <v>167</v>
      </c>
      <c r="BK1076" s="57">
        <v>129</v>
      </c>
      <c r="BL1076" s="57">
        <v>173</v>
      </c>
      <c r="BM1076" s="57">
        <v>207</v>
      </c>
      <c r="BN1076" s="58">
        <v>0.37481760750799975</v>
      </c>
      <c r="BO1076" s="58">
        <v>0.43720383303981203</v>
      </c>
      <c r="BP1076" s="58">
        <v>0.3662640824653316</v>
      </c>
      <c r="BQ1076" s="58">
        <v>0.32526437025928234</v>
      </c>
      <c r="BR1076" s="36">
        <v>2.95</v>
      </c>
      <c r="BS1076" s="36">
        <v>4.2</v>
      </c>
      <c r="BT1076" s="36">
        <v>0.32136999999999999</v>
      </c>
      <c r="BU1076" s="36">
        <v>0.27611000000000002</v>
      </c>
      <c r="BV1076" s="36">
        <v>0.30818255890527102</v>
      </c>
      <c r="BW1076" s="36">
        <v>0.38018000000000002</v>
      </c>
    </row>
    <row r="1077" spans="1:75" s="36" customFormat="1" ht="16.75" customHeight="1" x14ac:dyDescent="0.2">
      <c r="A1077" s="36" t="s">
        <v>1394</v>
      </c>
      <c r="B1077" s="36">
        <v>2025020507</v>
      </c>
      <c r="C1077" s="35">
        <v>46004</v>
      </c>
      <c r="D1077" s="45" t="s">
        <v>9</v>
      </c>
      <c r="E1077" s="36" t="s">
        <v>28</v>
      </c>
      <c r="F1077" s="45">
        <v>2</v>
      </c>
      <c r="G1077" s="45">
        <v>2</v>
      </c>
      <c r="H1077" s="36" t="s">
        <v>11</v>
      </c>
      <c r="I1077" s="36" t="s">
        <v>314</v>
      </c>
      <c r="J1077" s="46" t="s">
        <v>167</v>
      </c>
      <c r="K1077" s="47">
        <v>2.94</v>
      </c>
      <c r="L1077" s="48">
        <v>0.15</v>
      </c>
      <c r="M1077" s="49">
        <v>0.1</v>
      </c>
      <c r="N1077" s="36">
        <v>2.9999999999999898</v>
      </c>
      <c r="O1077" s="36">
        <v>2.2999999999999901</v>
      </c>
      <c r="P1077" s="70">
        <v>2.9999999999999898</v>
      </c>
      <c r="Q1077" s="36">
        <v>2.2999999999999901</v>
      </c>
      <c r="R1077" s="50">
        <v>2.8662538905355186</v>
      </c>
      <c r="S1077" s="50">
        <v>2.7493875045296541</v>
      </c>
      <c r="T1077" s="50">
        <v>2.8662538905355186</v>
      </c>
      <c r="U1077" s="50">
        <v>2.7493875045296541</v>
      </c>
      <c r="V1077" s="50">
        <v>1.0275000000000001</v>
      </c>
      <c r="W1077" s="50">
        <v>1.0328904656929507</v>
      </c>
      <c r="X1077" s="50">
        <v>1.0340136054421769</v>
      </c>
      <c r="Y1077" s="50">
        <v>0.91496598639455784</v>
      </c>
      <c r="Z1077" s="50">
        <v>0.96499999999999997</v>
      </c>
      <c r="AA1077" s="51">
        <v>1</v>
      </c>
      <c r="AB1077" s="51">
        <v>1</v>
      </c>
      <c r="AC1077" s="51">
        <v>1</v>
      </c>
      <c r="AD1077" s="51">
        <v>1</v>
      </c>
      <c r="AE1077" s="51">
        <v>1</v>
      </c>
      <c r="AF1077" s="51">
        <v>1</v>
      </c>
      <c r="AG1077" s="52">
        <v>1</v>
      </c>
      <c r="AH1077" s="52">
        <v>1</v>
      </c>
      <c r="AI1077" s="53">
        <v>958</v>
      </c>
      <c r="AJ1077" s="53">
        <v>884</v>
      </c>
      <c r="AK1077" s="51">
        <v>2.87</v>
      </c>
      <c r="AL1077" s="51">
        <v>2.8694380835803281</v>
      </c>
      <c r="AM1077" s="51">
        <v>2.7</v>
      </c>
      <c r="AN1077" s="51">
        <v>2.7074081256794482</v>
      </c>
      <c r="AO1077" s="51">
        <v>2.738254667659699</v>
      </c>
      <c r="AP1077" s="51">
        <v>2.7254903087914113</v>
      </c>
      <c r="AQ1077" s="51">
        <v>2.6055000000000001</v>
      </c>
      <c r="AR1077" s="67">
        <v>0</v>
      </c>
      <c r="AS1077" s="96"/>
      <c r="AT1077" s="54">
        <v>2.9882440000000003</v>
      </c>
      <c r="AU1077" s="54">
        <v>2.2657002612244894</v>
      </c>
      <c r="AV1077" s="55">
        <v>3.0039209116926191</v>
      </c>
      <c r="AW1077" s="55">
        <v>2.2657002612244894</v>
      </c>
      <c r="AX1077" s="56">
        <v>-1.1755999999989442E-2</v>
      </c>
      <c r="AY1077" s="56">
        <v>-3.4299738775500632E-2</v>
      </c>
      <c r="AZ1077" s="56">
        <v>-4.6055738775490074E-2</v>
      </c>
      <c r="BA1077" s="56">
        <v>2.2543738775511191E-2</v>
      </c>
      <c r="BB1077" s="61">
        <v>-165</v>
      </c>
      <c r="BC1077" s="57">
        <v>-130</v>
      </c>
      <c r="BD1077" s="57">
        <v>-175</v>
      </c>
      <c r="BE1077" s="57">
        <v>-210</v>
      </c>
      <c r="BF1077" s="95">
        <v>0.62279423895972874</v>
      </c>
      <c r="BG1077" s="58">
        <v>0.56574211383517836</v>
      </c>
      <c r="BH1077" s="58">
        <v>0.63670384727648655</v>
      </c>
      <c r="BI1077" s="58">
        <v>0.67719696198983004</v>
      </c>
      <c r="BJ1077" s="57">
        <v>-167</v>
      </c>
      <c r="BK1077" s="57">
        <v>-129</v>
      </c>
      <c r="BL1077" s="57">
        <v>-173</v>
      </c>
      <c r="BM1077" s="57">
        <v>-207</v>
      </c>
      <c r="BN1077" s="58">
        <v>0.62518239249200025</v>
      </c>
      <c r="BO1077" s="58">
        <v>0.56279616696018797</v>
      </c>
      <c r="BP1077" s="58">
        <v>0.6337359175346684</v>
      </c>
      <c r="BQ1077" s="58">
        <v>0.67473562974071766</v>
      </c>
      <c r="BR1077" s="36">
        <v>2.95</v>
      </c>
      <c r="BS1077" s="36">
        <v>4.25</v>
      </c>
      <c r="BT1077" s="36">
        <v>0.31778000000000001</v>
      </c>
      <c r="BU1077" s="36">
        <v>0.27238000000000001</v>
      </c>
      <c r="BV1077" s="36">
        <v>0.303321863272419</v>
      </c>
      <c r="BW1077" s="36">
        <v>0.37439</v>
      </c>
    </row>
    <row r="1078" spans="1:75" s="36" customFormat="1" ht="16.75" customHeight="1" x14ac:dyDescent="0.2">
      <c r="A1078" s="36" t="s">
        <v>1395</v>
      </c>
      <c r="B1078" s="36">
        <v>2025020508</v>
      </c>
      <c r="C1078" s="35">
        <v>46005</v>
      </c>
      <c r="D1078" s="45" t="s">
        <v>6</v>
      </c>
      <c r="E1078" s="36" t="s">
        <v>23</v>
      </c>
      <c r="F1078" s="45">
        <v>2</v>
      </c>
      <c r="G1078" s="45">
        <v>0</v>
      </c>
      <c r="H1078" s="36" t="s">
        <v>107</v>
      </c>
      <c r="I1078" s="36" t="s">
        <v>370</v>
      </c>
      <c r="J1078" s="46" t="s">
        <v>193</v>
      </c>
      <c r="K1078" s="47">
        <v>2.94</v>
      </c>
      <c r="L1078" s="48">
        <v>0.15</v>
      </c>
      <c r="M1078" s="49">
        <v>0.1</v>
      </c>
      <c r="N1078" s="36">
        <v>2.8499999999999899</v>
      </c>
      <c r="O1078" s="36">
        <v>2.94999999999999</v>
      </c>
      <c r="P1078" s="70">
        <v>2.8499999999999899</v>
      </c>
      <c r="Q1078" s="36">
        <v>2.94999999999999</v>
      </c>
      <c r="R1078" s="50">
        <v>2.725964706799862</v>
      </c>
      <c r="S1078" s="50">
        <v>3.3031868207784734</v>
      </c>
      <c r="T1078" s="50">
        <v>2.725964706799862</v>
      </c>
      <c r="U1078" s="50">
        <v>3.3031868207784734</v>
      </c>
      <c r="V1078" s="50">
        <v>1.0649999999999999</v>
      </c>
      <c r="W1078" s="50">
        <v>1.0082621487897616</v>
      </c>
      <c r="X1078" s="50">
        <v>1.0016267822242124</v>
      </c>
      <c r="Y1078" s="50">
        <v>0.96422401397806345</v>
      </c>
      <c r="Z1078" s="50">
        <v>0.98</v>
      </c>
      <c r="AA1078" s="51">
        <v>0.97</v>
      </c>
      <c r="AB1078" s="51">
        <v>1</v>
      </c>
      <c r="AC1078" s="51">
        <v>1</v>
      </c>
      <c r="AD1078" s="51">
        <v>1</v>
      </c>
      <c r="AE1078" s="51">
        <v>1</v>
      </c>
      <c r="AF1078" s="51">
        <v>1</v>
      </c>
      <c r="AG1078" s="52">
        <v>1</v>
      </c>
      <c r="AH1078" s="52">
        <v>1</v>
      </c>
      <c r="AI1078" s="53">
        <v>985</v>
      </c>
      <c r="AJ1078" s="53">
        <v>943</v>
      </c>
      <c r="AK1078" s="51">
        <v>2.67</v>
      </c>
      <c r="AL1078" s="51">
        <v>2.6783947060199793</v>
      </c>
      <c r="AM1078" s="51">
        <v>3.25</v>
      </c>
      <c r="AN1078" s="51">
        <v>3.2579780231167708</v>
      </c>
      <c r="AO1078" s="51">
        <v>3.0241639191251242</v>
      </c>
      <c r="AP1078" s="51">
        <v>3.0561077939107908</v>
      </c>
      <c r="AQ1078" s="51">
        <v>3.1850000000000001</v>
      </c>
      <c r="AR1078" s="67">
        <v>-0.1</v>
      </c>
      <c r="AS1078" s="96"/>
      <c r="AT1078" s="54">
        <v>2.760116813788577</v>
      </c>
      <c r="AU1078" s="54">
        <v>3.0156581782034135</v>
      </c>
      <c r="AV1078" s="55">
        <v>2.8601168137885771</v>
      </c>
      <c r="AW1078" s="55">
        <v>2.9025000764989874</v>
      </c>
      <c r="AX1078" s="56">
        <v>-8.9883186211412891E-2</v>
      </c>
      <c r="AY1078" s="56">
        <v>6.5658178203423567E-2</v>
      </c>
      <c r="AZ1078" s="56">
        <v>-2.4225008007989324E-2</v>
      </c>
      <c r="BA1078" s="56">
        <v>-0.15554136441483646</v>
      </c>
      <c r="BB1078" s="61">
        <v>119</v>
      </c>
      <c r="BC1078" s="57">
        <v>-111</v>
      </c>
      <c r="BD1078" s="57">
        <v>115</v>
      </c>
      <c r="BE1078" s="57">
        <v>143</v>
      </c>
      <c r="BF1078" s="95">
        <v>0.45569237417508646</v>
      </c>
      <c r="BG1078" s="58">
        <v>0.52520419178325639</v>
      </c>
      <c r="BH1078" s="58">
        <v>0.46458423414041305</v>
      </c>
      <c r="BI1078" s="58">
        <v>0.41198290241033142</v>
      </c>
      <c r="BJ1078" s="57">
        <v>106</v>
      </c>
      <c r="BK1078" s="57">
        <v>-109</v>
      </c>
      <c r="BL1078" s="57">
        <v>117</v>
      </c>
      <c r="BM1078" s="57">
        <v>145</v>
      </c>
      <c r="BN1078" s="58">
        <v>0.48600752817005488</v>
      </c>
      <c r="BO1078" s="58">
        <v>0.52193760231068409</v>
      </c>
      <c r="BP1078" s="58">
        <v>0.4602454229874392</v>
      </c>
      <c r="BQ1078" s="58">
        <v>0.4076372245618296</v>
      </c>
      <c r="BR1078" s="36">
        <v>2.95</v>
      </c>
      <c r="BS1078" s="36">
        <v>4.3</v>
      </c>
      <c r="BT1078" s="36">
        <v>0.31065999999999999</v>
      </c>
      <c r="BU1078" s="36">
        <v>0.26504</v>
      </c>
      <c r="BV1078" s="36">
        <v>0.295486978237602</v>
      </c>
      <c r="BW1078" s="36">
        <v>0.36808000000000002</v>
      </c>
    </row>
    <row r="1079" spans="1:75" s="36" customFormat="1" ht="16.75" customHeight="1" x14ac:dyDescent="0.2">
      <c r="A1079" s="36" t="s">
        <v>1396</v>
      </c>
      <c r="B1079" s="36">
        <v>2025020508</v>
      </c>
      <c r="C1079" s="35">
        <v>46005</v>
      </c>
      <c r="D1079" s="45" t="s">
        <v>9</v>
      </c>
      <c r="E1079" s="36" t="s">
        <v>4</v>
      </c>
      <c r="F1079" s="45">
        <v>0</v>
      </c>
      <c r="G1079" s="45">
        <v>2</v>
      </c>
      <c r="H1079" s="36" t="s">
        <v>106</v>
      </c>
      <c r="I1079" s="36" t="s">
        <v>330</v>
      </c>
      <c r="J1079" s="46" t="s">
        <v>173</v>
      </c>
      <c r="K1079" s="47">
        <v>2.94</v>
      </c>
      <c r="L1079" s="48">
        <v>0.15</v>
      </c>
      <c r="M1079" s="49">
        <v>0.1</v>
      </c>
      <c r="N1079" s="36">
        <v>2.94999999999999</v>
      </c>
      <c r="O1079" s="36">
        <v>2.8499999999999899</v>
      </c>
      <c r="P1079" s="70">
        <v>2.94999999999999</v>
      </c>
      <c r="Q1079" s="36">
        <v>2.8499999999999899</v>
      </c>
      <c r="R1079" s="50">
        <v>2.7083382510431275</v>
      </c>
      <c r="S1079" s="50">
        <v>3.1769790969402218</v>
      </c>
      <c r="T1079" s="50">
        <v>2.7083382510431275</v>
      </c>
      <c r="U1079" s="50">
        <v>3.1769790969402218</v>
      </c>
      <c r="V1079" s="50">
        <v>1.01</v>
      </c>
      <c r="W1079" s="50">
        <v>1.0054419613311261</v>
      </c>
      <c r="X1079" s="50">
        <v>1.1054421768707483</v>
      </c>
      <c r="Y1079" s="50">
        <v>0.90816326530612246</v>
      </c>
      <c r="Z1079" s="50">
        <v>1.01</v>
      </c>
      <c r="AA1079" s="51">
        <v>0.94</v>
      </c>
      <c r="AB1079" s="51">
        <v>1.0249999999999999</v>
      </c>
      <c r="AC1079" s="51">
        <v>1</v>
      </c>
      <c r="AD1079" s="51">
        <v>1</v>
      </c>
      <c r="AE1079" s="51">
        <v>1</v>
      </c>
      <c r="AF1079" s="51">
        <v>1</v>
      </c>
      <c r="AG1079" s="52">
        <v>1</v>
      </c>
      <c r="AH1079" s="52">
        <v>1</v>
      </c>
      <c r="AI1079" s="53">
        <v>991</v>
      </c>
      <c r="AJ1079" s="53">
        <v>929</v>
      </c>
      <c r="AK1079" s="51">
        <v>2.8348186010955065</v>
      </c>
      <c r="AL1079" s="51">
        <v>2.8158465485876496</v>
      </c>
      <c r="AM1079" s="51">
        <v>2.9447827397391846</v>
      </c>
      <c r="AN1079" s="51">
        <v>2.97961219331934</v>
      </c>
      <c r="AO1079" s="51">
        <v>2.9806723051403727</v>
      </c>
      <c r="AP1079" s="51">
        <v>3.0148837925557603</v>
      </c>
      <c r="AQ1079" s="51">
        <v>2.9742305671365763</v>
      </c>
      <c r="AR1079" s="67">
        <v>0.1</v>
      </c>
      <c r="AS1079" s="96"/>
      <c r="AT1079" s="54">
        <v>3.0156581782034135</v>
      </c>
      <c r="AU1079" s="54">
        <v>2.760116813788577</v>
      </c>
      <c r="AV1079" s="55">
        <v>2.9025000764989874</v>
      </c>
      <c r="AW1079" s="55">
        <v>2.8601168137885771</v>
      </c>
      <c r="AX1079" s="56">
        <v>6.5658178203423567E-2</v>
      </c>
      <c r="AY1079" s="56">
        <v>-8.9883186211412891E-2</v>
      </c>
      <c r="AZ1079" s="56">
        <v>-2.4225008007989324E-2</v>
      </c>
      <c r="BA1079" s="56">
        <v>0.15554136441483646</v>
      </c>
      <c r="BB1079" s="61">
        <v>-119</v>
      </c>
      <c r="BC1079" s="57">
        <v>111</v>
      </c>
      <c r="BD1079" s="57">
        <v>-115</v>
      </c>
      <c r="BE1079" s="57">
        <v>-143</v>
      </c>
      <c r="BF1079" s="95">
        <v>0.54430762582491354</v>
      </c>
      <c r="BG1079" s="58">
        <v>0.47479580821674355</v>
      </c>
      <c r="BH1079" s="58">
        <v>0.53541576585958695</v>
      </c>
      <c r="BI1079" s="58">
        <v>0.58801709758966858</v>
      </c>
      <c r="BJ1079" s="57">
        <v>-106</v>
      </c>
      <c r="BK1079" s="57">
        <v>109</v>
      </c>
      <c r="BL1079" s="57">
        <v>-117</v>
      </c>
      <c r="BM1079" s="57">
        <v>-145</v>
      </c>
      <c r="BN1079" s="58">
        <v>0.51399247182994512</v>
      </c>
      <c r="BO1079" s="58">
        <v>0.47806239768931585</v>
      </c>
      <c r="BP1079" s="58">
        <v>0.5397545770125608</v>
      </c>
      <c r="BQ1079" s="58">
        <v>0.5923627754381704</v>
      </c>
      <c r="BR1079" s="36">
        <v>2.95</v>
      </c>
      <c r="BS1079" s="36">
        <v>4.3499999999999996</v>
      </c>
      <c r="BT1079" s="36">
        <v>0.30676999999999999</v>
      </c>
      <c r="BU1079" s="36">
        <v>0.25940000000000002</v>
      </c>
      <c r="BV1079" s="36">
        <v>0.28918617614269698</v>
      </c>
      <c r="BW1079" s="36">
        <v>0.3624</v>
      </c>
    </row>
    <row r="1080" spans="1:75" s="36" customFormat="1" ht="16.75" customHeight="1" x14ac:dyDescent="0.2">
      <c r="A1080" s="36" t="s">
        <v>1397</v>
      </c>
      <c r="B1080" s="36">
        <v>2025020509</v>
      </c>
      <c r="C1080" s="35">
        <v>46005</v>
      </c>
      <c r="D1080" s="45" t="s">
        <v>6</v>
      </c>
      <c r="E1080" s="36" t="s">
        <v>15</v>
      </c>
      <c r="F1080" s="45">
        <v>1</v>
      </c>
      <c r="G1080" s="45">
        <v>0</v>
      </c>
      <c r="H1080" s="36" t="s">
        <v>52</v>
      </c>
      <c r="I1080" s="36" t="s">
        <v>358</v>
      </c>
      <c r="J1080" s="46" t="s">
        <v>191</v>
      </c>
      <c r="K1080" s="47">
        <v>2.94</v>
      </c>
      <c r="L1080" s="48">
        <v>0.15</v>
      </c>
      <c r="M1080" s="49">
        <v>0.1</v>
      </c>
      <c r="N1080" s="36">
        <v>3.19999999999999</v>
      </c>
      <c r="O1080" s="36">
        <v>2.9999999999999898</v>
      </c>
      <c r="P1080" s="70">
        <v>3.19999999999999</v>
      </c>
      <c r="Q1080" s="36">
        <v>2.9999999999999898</v>
      </c>
      <c r="R1080" s="50">
        <v>2.8301086537405853</v>
      </c>
      <c r="S1080" s="50">
        <v>3.2840955241828285</v>
      </c>
      <c r="T1080" s="50">
        <v>2.8301086537405853</v>
      </c>
      <c r="U1080" s="50">
        <v>3.2840955241828285</v>
      </c>
      <c r="V1080" s="50">
        <v>1.04</v>
      </c>
      <c r="W1080" s="50">
        <v>1.0074936850113505</v>
      </c>
      <c r="X1080" s="50">
        <v>1.0578646064378201</v>
      </c>
      <c r="Y1080" s="50">
        <v>0.97661001026280536</v>
      </c>
      <c r="Z1080" s="50">
        <v>0.98</v>
      </c>
      <c r="AA1080" s="51">
        <v>0.96499999999999997</v>
      </c>
      <c r="AB1080" s="51">
        <v>1</v>
      </c>
      <c r="AC1080" s="51">
        <v>1</v>
      </c>
      <c r="AD1080" s="51">
        <v>1</v>
      </c>
      <c r="AE1080" s="51">
        <v>1</v>
      </c>
      <c r="AF1080" s="51">
        <v>1</v>
      </c>
      <c r="AG1080" s="52">
        <v>1</v>
      </c>
      <c r="AH1080" s="52">
        <v>1</v>
      </c>
      <c r="AI1080" s="53">
        <v>989</v>
      </c>
      <c r="AJ1080" s="53">
        <v>947</v>
      </c>
      <c r="AK1080" s="51">
        <v>2.92</v>
      </c>
      <c r="AL1080" s="51">
        <v>2.9065162980610877</v>
      </c>
      <c r="AM1080" s="51">
        <v>2.87</v>
      </c>
      <c r="AN1080" s="51">
        <v>2.9321143286274243</v>
      </c>
      <c r="AO1080" s="51">
        <v>2.9171445332222667</v>
      </c>
      <c r="AP1080" s="51">
        <v>2.9623348952938025</v>
      </c>
      <c r="AQ1080" s="51">
        <v>2.8126000000000002</v>
      </c>
      <c r="AR1080" s="67">
        <v>0</v>
      </c>
      <c r="AS1080" s="96"/>
      <c r="AT1080" s="54">
        <v>3.2888800953849748</v>
      </c>
      <c r="AU1080" s="54">
        <v>2.6094726491219085</v>
      </c>
      <c r="AV1080" s="55">
        <v>3.2888800953849748</v>
      </c>
      <c r="AW1080" s="55">
        <v>2.6217264195268419</v>
      </c>
      <c r="AX1080" s="56">
        <v>8.888009538498487E-2</v>
      </c>
      <c r="AY1080" s="56">
        <v>-0.39052735087808133</v>
      </c>
      <c r="AZ1080" s="56">
        <v>-0.30164725549309646</v>
      </c>
      <c r="BA1080" s="56">
        <v>0.47940744626306619</v>
      </c>
      <c r="BB1080" s="61">
        <v>-156</v>
      </c>
      <c r="BC1080" s="57">
        <v>-119</v>
      </c>
      <c r="BD1080" s="57">
        <v>107</v>
      </c>
      <c r="BE1080" s="57">
        <v>133</v>
      </c>
      <c r="BF1080" s="95">
        <v>0.61012902467798669</v>
      </c>
      <c r="BG1080" s="58">
        <v>0.54322795869238649</v>
      </c>
      <c r="BH1080" s="58">
        <v>0.48406541220892829</v>
      </c>
      <c r="BI1080" s="58">
        <v>0.42855531942325042</v>
      </c>
      <c r="BJ1080" s="57">
        <v>-155</v>
      </c>
      <c r="BK1080" s="57">
        <v>-120</v>
      </c>
      <c r="BL1080" s="57">
        <v>106</v>
      </c>
      <c r="BM1080" s="57">
        <v>132</v>
      </c>
      <c r="BN1080" s="58">
        <v>0.60846192806859545</v>
      </c>
      <c r="BO1080" s="58">
        <v>0.54550761968990258</v>
      </c>
      <c r="BP1080" s="58">
        <v>0.48661182689972171</v>
      </c>
      <c r="BQ1080" s="58">
        <v>0.43078541253785696</v>
      </c>
      <c r="BR1080" s="36">
        <v>2.95</v>
      </c>
      <c r="BS1080" s="36">
        <v>4.4000000000000004</v>
      </c>
      <c r="BT1080" s="36">
        <v>0.30196000000000001</v>
      </c>
      <c r="BU1080" s="36">
        <v>0.25256000000000001</v>
      </c>
      <c r="BV1080" s="36">
        <v>0.28120337586567701</v>
      </c>
      <c r="BW1080" s="36">
        <v>0.35442000000000001</v>
      </c>
    </row>
    <row r="1081" spans="1:75" s="36" customFormat="1" ht="16.75" customHeight="1" x14ac:dyDescent="0.2">
      <c r="A1081" s="36" t="s">
        <v>1398</v>
      </c>
      <c r="B1081" s="36">
        <v>2025020509</v>
      </c>
      <c r="C1081" s="35">
        <v>46005</v>
      </c>
      <c r="D1081" s="45" t="s">
        <v>9</v>
      </c>
      <c r="E1081" s="36" t="s">
        <v>21</v>
      </c>
      <c r="F1081" s="45">
        <v>0</v>
      </c>
      <c r="G1081" s="45">
        <v>1</v>
      </c>
      <c r="H1081" s="36" t="s">
        <v>53</v>
      </c>
      <c r="I1081" s="36" t="s">
        <v>1399</v>
      </c>
      <c r="J1081" s="46" t="s">
        <v>1295</v>
      </c>
      <c r="K1081" s="47">
        <v>2.94</v>
      </c>
      <c r="L1081" s="48">
        <v>0.15</v>
      </c>
      <c r="M1081" s="49">
        <v>0.1</v>
      </c>
      <c r="N1081" s="36">
        <v>2.9999999999999898</v>
      </c>
      <c r="O1081" s="36">
        <v>3.19999999999999</v>
      </c>
      <c r="P1081" s="70">
        <v>2.9999999999999898</v>
      </c>
      <c r="Q1081" s="36">
        <v>3.19999999999999</v>
      </c>
      <c r="R1081" s="50">
        <v>3.1212315728461308</v>
      </c>
      <c r="S1081" s="50">
        <v>3.2174187364655862</v>
      </c>
      <c r="T1081" s="50">
        <v>3.1212315728461308</v>
      </c>
      <c r="U1081" s="50">
        <v>3.2174187364655862</v>
      </c>
      <c r="V1081" s="50">
        <v>1</v>
      </c>
      <c r="W1081" s="50">
        <v>1.0046958799928625</v>
      </c>
      <c r="X1081" s="50">
        <v>0.97619047619047628</v>
      </c>
      <c r="Y1081" s="50">
        <v>0.99319727891156462</v>
      </c>
      <c r="Z1081" s="50">
        <v>1.03</v>
      </c>
      <c r="AA1081" s="51">
        <v>0.95</v>
      </c>
      <c r="AB1081" s="51">
        <v>1.03</v>
      </c>
      <c r="AC1081" s="51">
        <v>1</v>
      </c>
      <c r="AD1081" s="51">
        <v>1</v>
      </c>
      <c r="AE1081" s="51">
        <v>1</v>
      </c>
      <c r="AF1081" s="51">
        <v>1</v>
      </c>
      <c r="AG1081" s="52">
        <v>1</v>
      </c>
      <c r="AH1081" s="52">
        <v>1</v>
      </c>
      <c r="AI1081" s="53">
        <v>995</v>
      </c>
      <c r="AJ1081" s="53">
        <v>0</v>
      </c>
      <c r="AK1081" s="51">
        <v>2.8712334301726479</v>
      </c>
      <c r="AL1081" s="51">
        <v>2.87</v>
      </c>
      <c r="AM1081" s="51">
        <v>3.1101219429271909</v>
      </c>
      <c r="AN1081" s="51">
        <v>3.18</v>
      </c>
      <c r="AO1081" s="51">
        <v>3.5658999999999996</v>
      </c>
      <c r="AP1081" s="51">
        <v>3.5281061947839327</v>
      </c>
      <c r="AQ1081" s="51">
        <v>3.2034256012150069</v>
      </c>
      <c r="AR1081" s="67">
        <v>0</v>
      </c>
      <c r="AS1081" s="96"/>
      <c r="AT1081" s="54">
        <v>2.6094726491219085</v>
      </c>
      <c r="AU1081" s="54">
        <v>3.2888800953849748</v>
      </c>
      <c r="AV1081" s="55">
        <v>2.6217264195268419</v>
      </c>
      <c r="AW1081" s="55">
        <v>3.2888800953849748</v>
      </c>
      <c r="AX1081" s="56">
        <v>-0.39052735087808133</v>
      </c>
      <c r="AY1081" s="56">
        <v>8.888009538498487E-2</v>
      </c>
      <c r="AZ1081" s="56">
        <v>-0.30164725549309646</v>
      </c>
      <c r="BA1081" s="56">
        <v>-0.47940744626306619</v>
      </c>
      <c r="BB1081" s="61">
        <v>156</v>
      </c>
      <c r="BC1081" s="57">
        <v>119</v>
      </c>
      <c r="BD1081" s="57">
        <v>-107</v>
      </c>
      <c r="BE1081" s="57">
        <v>-133</v>
      </c>
      <c r="BF1081" s="95">
        <v>0.38987097532201331</v>
      </c>
      <c r="BG1081" s="58">
        <v>0.45677204130761351</v>
      </c>
      <c r="BH1081" s="58">
        <v>0.51593458779107171</v>
      </c>
      <c r="BI1081" s="58">
        <v>0.57144468057674958</v>
      </c>
      <c r="BJ1081" s="57">
        <v>155</v>
      </c>
      <c r="BK1081" s="57">
        <v>120</v>
      </c>
      <c r="BL1081" s="57">
        <v>-106</v>
      </c>
      <c r="BM1081" s="57">
        <v>-132</v>
      </c>
      <c r="BN1081" s="58">
        <v>0.39153807193140455</v>
      </c>
      <c r="BO1081" s="58">
        <v>0.45449238031009742</v>
      </c>
      <c r="BP1081" s="58">
        <v>0.51338817310027829</v>
      </c>
      <c r="BQ1081" s="58">
        <v>0.56921458746214304</v>
      </c>
      <c r="BR1081" s="36">
        <v>2.95</v>
      </c>
      <c r="BS1081" s="36">
        <v>4.45</v>
      </c>
      <c r="BT1081" s="36">
        <v>0.29075000000000001</v>
      </c>
      <c r="BU1081" s="36">
        <v>0.24712000000000001</v>
      </c>
      <c r="BV1081" s="36">
        <v>0.27518318077548298</v>
      </c>
      <c r="BW1081" s="36">
        <v>0.34910000000000002</v>
      </c>
    </row>
    <row r="1082" spans="1:75" s="36" customFormat="1" ht="16.75" customHeight="1" x14ac:dyDescent="0.2">
      <c r="A1082" s="36" t="s">
        <v>1400</v>
      </c>
      <c r="B1082" s="36">
        <v>2025020510</v>
      </c>
      <c r="C1082" s="35">
        <v>46005</v>
      </c>
      <c r="D1082" s="45" t="s">
        <v>6</v>
      </c>
      <c r="E1082" s="36" t="s">
        <v>43</v>
      </c>
      <c r="F1082" s="45">
        <v>0</v>
      </c>
      <c r="G1082" s="45">
        <v>0</v>
      </c>
      <c r="H1082" s="36" t="s">
        <v>50</v>
      </c>
      <c r="I1082" s="36" t="s">
        <v>413</v>
      </c>
      <c r="J1082" s="46" t="s">
        <v>180</v>
      </c>
      <c r="K1082" s="47">
        <v>2.94</v>
      </c>
      <c r="L1082" s="48">
        <v>0.15</v>
      </c>
      <c r="M1082" s="49">
        <v>0.1</v>
      </c>
      <c r="N1082" s="36">
        <v>2.2999999999999901</v>
      </c>
      <c r="O1082" s="36">
        <v>3.4999999999999898</v>
      </c>
      <c r="P1082" s="70">
        <v>2.2999999999999901</v>
      </c>
      <c r="Q1082" s="36">
        <v>3.4999999999999898</v>
      </c>
      <c r="R1082" s="50">
        <v>2.6357314592219656</v>
      </c>
      <c r="S1082" s="50">
        <v>3.0217743896714175</v>
      </c>
      <c r="T1082" s="50">
        <v>2.6357314592219656</v>
      </c>
      <c r="U1082" s="50">
        <v>3.0217743896714175</v>
      </c>
      <c r="V1082" s="50">
        <v>0.96699999999999997</v>
      </c>
      <c r="W1082" s="50">
        <v>0.96943075693561398</v>
      </c>
      <c r="X1082" s="50">
        <v>0.90923194708171584</v>
      </c>
      <c r="Y1082" s="50">
        <v>1.1311688449233364</v>
      </c>
      <c r="Z1082" s="50">
        <v>0.99</v>
      </c>
      <c r="AA1082" s="51">
        <v>0.99</v>
      </c>
      <c r="AB1082" s="51">
        <v>1.01</v>
      </c>
      <c r="AC1082" s="51">
        <v>1</v>
      </c>
      <c r="AD1082" s="51">
        <v>1</v>
      </c>
      <c r="AE1082" s="51">
        <v>1</v>
      </c>
      <c r="AF1082" s="51">
        <v>1</v>
      </c>
      <c r="AG1082" s="52">
        <v>1</v>
      </c>
      <c r="AH1082" s="52">
        <v>1</v>
      </c>
      <c r="AI1082" s="53">
        <v>999</v>
      </c>
      <c r="AJ1082" s="53">
        <v>931</v>
      </c>
      <c r="AK1082" s="51">
        <v>2.7588268583358713</v>
      </c>
      <c r="AL1082" s="51">
        <v>2.74</v>
      </c>
      <c r="AM1082" s="51">
        <v>2.9708370650904894</v>
      </c>
      <c r="AN1082" s="51">
        <v>2.9784776637776287</v>
      </c>
      <c r="AO1082" s="51">
        <v>3.0664252784410824</v>
      </c>
      <c r="AP1082" s="51">
        <v>3.0551949835411252</v>
      </c>
      <c r="AQ1082" s="51">
        <v>2.9411286944395845</v>
      </c>
      <c r="AR1082" s="67">
        <v>0</v>
      </c>
      <c r="AS1082" s="96"/>
      <c r="AT1082" s="54">
        <v>2.3773657162221635</v>
      </c>
      <c r="AU1082" s="54">
        <v>3.4609877479269273</v>
      </c>
      <c r="AV1082" s="55">
        <v>2.3773657162221635</v>
      </c>
      <c r="AW1082" s="55">
        <v>3.4754113546633141</v>
      </c>
      <c r="AX1082" s="56">
        <v>7.7365716222173475E-2</v>
      </c>
      <c r="AY1082" s="56">
        <v>-3.901225207306247E-2</v>
      </c>
      <c r="AZ1082" s="56">
        <v>3.8353464149111005E-2</v>
      </c>
      <c r="BA1082" s="56">
        <v>0.11637796829523595</v>
      </c>
      <c r="BB1082" s="61">
        <v>203</v>
      </c>
      <c r="BC1082" s="57">
        <v>-114</v>
      </c>
      <c r="BD1082" s="57">
        <v>113</v>
      </c>
      <c r="BE1082" s="57">
        <v>141</v>
      </c>
      <c r="BF1082" s="95">
        <v>0.32977335118145151</v>
      </c>
      <c r="BG1082" s="58">
        <v>0.53193840739571296</v>
      </c>
      <c r="BH1082" s="58">
        <v>0.46966022510202488</v>
      </c>
      <c r="BI1082" s="58">
        <v>0.41450522786789368</v>
      </c>
      <c r="BJ1082" s="57">
        <v>205</v>
      </c>
      <c r="BK1082" s="57">
        <v>-115</v>
      </c>
      <c r="BL1082" s="57">
        <v>111</v>
      </c>
      <c r="BM1082" s="57">
        <v>139</v>
      </c>
      <c r="BN1082" s="58">
        <v>0.3283629587861745</v>
      </c>
      <c r="BO1082" s="58">
        <v>0.53489737856410413</v>
      </c>
      <c r="BP1082" s="58">
        <v>0.47305907565172012</v>
      </c>
      <c r="BQ1082" s="58">
        <v>0.41754093558914185</v>
      </c>
      <c r="BR1082" s="36">
        <v>2.95</v>
      </c>
      <c r="BS1082" s="36">
        <v>4.5</v>
      </c>
      <c r="BT1082" s="36">
        <v>0.28824</v>
      </c>
      <c r="BU1082" s="36">
        <v>0.24204999999999999</v>
      </c>
      <c r="BV1082" s="36">
        <v>0.26897731945015502</v>
      </c>
      <c r="BW1082" s="36">
        <v>0.34216000000000002</v>
      </c>
    </row>
    <row r="1083" spans="1:75" s="36" customFormat="1" ht="16.75" customHeight="1" x14ac:dyDescent="0.2">
      <c r="A1083" s="36" t="s">
        <v>1401</v>
      </c>
      <c r="B1083" s="36">
        <v>2025020510</v>
      </c>
      <c r="C1083" s="35">
        <v>46005</v>
      </c>
      <c r="D1083" s="45" t="s">
        <v>9</v>
      </c>
      <c r="E1083" s="36" t="s">
        <v>42</v>
      </c>
      <c r="F1083" s="45">
        <v>0</v>
      </c>
      <c r="G1083" s="45">
        <v>0</v>
      </c>
      <c r="H1083" s="36" t="s">
        <v>51</v>
      </c>
      <c r="I1083" s="36" t="s">
        <v>444</v>
      </c>
      <c r="J1083" s="46" t="s">
        <v>396</v>
      </c>
      <c r="K1083" s="47">
        <v>2.94</v>
      </c>
      <c r="L1083" s="48">
        <v>0.15</v>
      </c>
      <c r="M1083" s="49">
        <v>0.1</v>
      </c>
      <c r="N1083" s="36">
        <v>3.4999999999999898</v>
      </c>
      <c r="O1083" s="36">
        <v>2.2999999999999901</v>
      </c>
      <c r="P1083" s="70">
        <v>3.4999999999999898</v>
      </c>
      <c r="Q1083" s="36">
        <v>2.2999999999999901</v>
      </c>
      <c r="R1083" s="50">
        <v>3.3491653868952489</v>
      </c>
      <c r="S1083" s="50">
        <v>2.5796663431729048</v>
      </c>
      <c r="T1083" s="50">
        <v>3.3491653868952489</v>
      </c>
      <c r="U1083" s="50">
        <v>2.5796663431729048</v>
      </c>
      <c r="V1083" s="50">
        <v>1.03</v>
      </c>
      <c r="W1083" s="50">
        <v>1.0342925072321845</v>
      </c>
      <c r="X1083" s="50">
        <v>1.0104887976498262</v>
      </c>
      <c r="Y1083" s="50">
        <v>0.93837648242716709</v>
      </c>
      <c r="Z1083" s="50">
        <v>0.99</v>
      </c>
      <c r="AA1083" s="51">
        <v>1</v>
      </c>
      <c r="AB1083" s="51">
        <v>1</v>
      </c>
      <c r="AC1083" s="51">
        <v>1</v>
      </c>
      <c r="AD1083" s="51">
        <v>1</v>
      </c>
      <c r="AE1083" s="51">
        <v>1</v>
      </c>
      <c r="AF1083" s="51">
        <v>1</v>
      </c>
      <c r="AG1083" s="52">
        <v>1</v>
      </c>
      <c r="AH1083" s="52">
        <v>1</v>
      </c>
      <c r="AI1083" s="53">
        <v>998</v>
      </c>
      <c r="AJ1083" s="53">
        <v>920</v>
      </c>
      <c r="AK1083" s="51">
        <v>3.3256364040746091</v>
      </c>
      <c r="AL1083" s="51">
        <v>3.3291657514977047</v>
      </c>
      <c r="AM1083" s="51">
        <v>2.6731419244202446</v>
      </c>
      <c r="AN1083" s="51">
        <v>2.6591205872331436</v>
      </c>
      <c r="AO1083" s="51">
        <v>2.7513700375826291</v>
      </c>
      <c r="AP1083" s="51">
        <v>2.7217449839064107</v>
      </c>
      <c r="AQ1083" s="51">
        <v>2.6464105051760423</v>
      </c>
      <c r="AR1083" s="67">
        <v>0</v>
      </c>
      <c r="AS1083" s="96"/>
      <c r="AT1083" s="54">
        <v>3.4609877479269273</v>
      </c>
      <c r="AU1083" s="54">
        <v>2.3773657162221635</v>
      </c>
      <c r="AV1083" s="55">
        <v>3.4754113546633141</v>
      </c>
      <c r="AW1083" s="55">
        <v>2.3773657162221635</v>
      </c>
      <c r="AX1083" s="56">
        <v>-3.901225207306247E-2</v>
      </c>
      <c r="AY1083" s="56">
        <v>7.7365716222173475E-2</v>
      </c>
      <c r="AZ1083" s="56">
        <v>3.8353464149111005E-2</v>
      </c>
      <c r="BA1083" s="56">
        <v>-0.11637796829523595</v>
      </c>
      <c r="BB1083" s="61">
        <v>-203</v>
      </c>
      <c r="BC1083" s="57">
        <v>114</v>
      </c>
      <c r="BD1083" s="57">
        <v>-113</v>
      </c>
      <c r="BE1083" s="57">
        <v>-141</v>
      </c>
      <c r="BF1083" s="95">
        <v>0.67022664881854843</v>
      </c>
      <c r="BG1083" s="58">
        <v>0.46806159260428709</v>
      </c>
      <c r="BH1083" s="58">
        <v>0.53033977489797512</v>
      </c>
      <c r="BI1083" s="58">
        <v>0.58549477213210632</v>
      </c>
      <c r="BJ1083" s="57">
        <v>-205</v>
      </c>
      <c r="BK1083" s="57">
        <v>115</v>
      </c>
      <c r="BL1083" s="57">
        <v>-111</v>
      </c>
      <c r="BM1083" s="57">
        <v>-139</v>
      </c>
      <c r="BN1083" s="58">
        <v>0.6716370412138255</v>
      </c>
      <c r="BO1083" s="58">
        <v>0.46510262143589587</v>
      </c>
      <c r="BP1083" s="58">
        <v>0.52694092434827988</v>
      </c>
      <c r="BQ1083" s="58">
        <v>0.58245906441085815</v>
      </c>
      <c r="BR1083" s="36">
        <v>2.95</v>
      </c>
      <c r="BS1083" s="36">
        <v>4.55</v>
      </c>
      <c r="BT1083" s="36">
        <v>0.28138000000000002</v>
      </c>
      <c r="BU1083" s="36">
        <v>0.23769999999999999</v>
      </c>
      <c r="BV1083" s="36">
        <v>0.26394394661158999</v>
      </c>
      <c r="BW1083" s="36">
        <v>0.33712999999999999</v>
      </c>
    </row>
    <row r="1084" spans="1:75" s="36" customFormat="1" ht="16.75" customHeight="1" x14ac:dyDescent="0.2">
      <c r="A1084" s="36" t="s">
        <v>1402</v>
      </c>
      <c r="B1084" s="36">
        <v>2025020511</v>
      </c>
      <c r="C1084" s="35">
        <v>46005</v>
      </c>
      <c r="D1084" s="45" t="s">
        <v>6</v>
      </c>
      <c r="E1084" s="36" t="s">
        <v>7</v>
      </c>
      <c r="F1084" s="45">
        <v>2</v>
      </c>
      <c r="G1084" s="45">
        <v>0</v>
      </c>
      <c r="H1084" s="36" t="s">
        <v>107</v>
      </c>
      <c r="I1084" s="36" t="s">
        <v>324</v>
      </c>
      <c r="J1084" s="46" t="s">
        <v>148</v>
      </c>
      <c r="K1084" s="47">
        <v>2.94</v>
      </c>
      <c r="L1084" s="48">
        <v>0.15</v>
      </c>
      <c r="M1084" s="49">
        <v>0.1</v>
      </c>
      <c r="N1084" s="36">
        <v>2.8499999999999899</v>
      </c>
      <c r="O1084" s="36">
        <v>3.0499999999999901</v>
      </c>
      <c r="P1084" s="70">
        <v>2.8499999999999899</v>
      </c>
      <c r="Q1084" s="36">
        <v>3.0499999999999901</v>
      </c>
      <c r="R1084" s="50">
        <v>2.8426259326531325</v>
      </c>
      <c r="S1084" s="50">
        <v>3.1077555854644627</v>
      </c>
      <c r="T1084" s="50">
        <v>2.8426259326531325</v>
      </c>
      <c r="U1084" s="50">
        <v>3.1077555854644627</v>
      </c>
      <c r="V1084" s="50">
        <v>1.0649999999999999</v>
      </c>
      <c r="W1084" s="50">
        <v>1.0082621487897616</v>
      </c>
      <c r="X1084" s="50">
        <v>0.96522850097787594</v>
      </c>
      <c r="Y1084" s="50">
        <v>1.0374149659863945</v>
      </c>
      <c r="Z1084" s="50">
        <v>0.97</v>
      </c>
      <c r="AA1084" s="51">
        <v>0.99</v>
      </c>
      <c r="AB1084" s="51">
        <v>1</v>
      </c>
      <c r="AC1084" s="51">
        <v>1</v>
      </c>
      <c r="AD1084" s="51">
        <v>1</v>
      </c>
      <c r="AE1084" s="51">
        <v>1</v>
      </c>
      <c r="AF1084" s="51">
        <v>1</v>
      </c>
      <c r="AG1084" s="52">
        <v>1</v>
      </c>
      <c r="AH1084" s="52">
        <v>1</v>
      </c>
      <c r="AI1084" s="53">
        <v>974</v>
      </c>
      <c r="AJ1084" s="53">
        <v>902</v>
      </c>
      <c r="AK1084" s="51">
        <v>2.88</v>
      </c>
      <c r="AL1084" s="51">
        <v>2.87439388989797</v>
      </c>
      <c r="AM1084" s="51">
        <v>3.04</v>
      </c>
      <c r="AN1084" s="51">
        <v>3.0501633378196695</v>
      </c>
      <c r="AO1084" s="51">
        <v>3.258530997923776</v>
      </c>
      <c r="AP1084" s="51">
        <v>3.2219297859202887</v>
      </c>
      <c r="AQ1084" s="51">
        <v>2.9487999999999999</v>
      </c>
      <c r="AR1084" s="67">
        <v>-0.05</v>
      </c>
      <c r="AS1084" s="96"/>
      <c r="AT1084" s="54">
        <v>2.969457859379792</v>
      </c>
      <c r="AU1084" s="54">
        <v>3.0470289278911564</v>
      </c>
      <c r="AV1084" s="55">
        <v>3.0194578593797918</v>
      </c>
      <c r="AW1084" s="55">
        <v>2.9835036073514916</v>
      </c>
      <c r="AX1084" s="56">
        <v>0.11945785937980213</v>
      </c>
      <c r="AY1084" s="56">
        <v>-2.9710721088336278E-3</v>
      </c>
      <c r="AZ1084" s="56">
        <v>0.11648678727096851</v>
      </c>
      <c r="BA1084" s="56">
        <v>0.12242893148863576</v>
      </c>
      <c r="BB1084" s="61">
        <v>107</v>
      </c>
      <c r="BC1084" s="57">
        <v>-129</v>
      </c>
      <c r="BD1084" s="57">
        <v>-103</v>
      </c>
      <c r="BE1084" s="57">
        <v>122</v>
      </c>
      <c r="BF1084" s="95">
        <v>0.48244057485812564</v>
      </c>
      <c r="BG1084" s="58">
        <v>0.56423911224941414</v>
      </c>
      <c r="BH1084" s="58">
        <v>0.50796195671656907</v>
      </c>
      <c r="BI1084" s="58">
        <v>0.44986083388744114</v>
      </c>
      <c r="BJ1084" s="57">
        <v>-104</v>
      </c>
      <c r="BK1084" s="57">
        <v>-129</v>
      </c>
      <c r="BL1084" s="57">
        <v>-103</v>
      </c>
      <c r="BM1084" s="57">
        <v>123</v>
      </c>
      <c r="BN1084" s="58">
        <v>0.51096065794754242</v>
      </c>
      <c r="BO1084" s="58">
        <v>0.56267646938451921</v>
      </c>
      <c r="BP1084" s="58">
        <v>0.50658591318505553</v>
      </c>
      <c r="BQ1084" s="58">
        <v>0.44899409652237665</v>
      </c>
      <c r="BR1084" s="36">
        <v>2.95</v>
      </c>
      <c r="BS1084" s="36">
        <v>4.5999999999999996</v>
      </c>
      <c r="BT1084" s="36">
        <v>0.27822000000000002</v>
      </c>
      <c r="BU1084" s="36">
        <v>0.23111999999999999</v>
      </c>
      <c r="BV1084" s="36">
        <v>0.25550826377756802</v>
      </c>
      <c r="BW1084" s="36">
        <v>0.32657000000000003</v>
      </c>
    </row>
    <row r="1085" spans="1:75" s="36" customFormat="1" ht="16.75" customHeight="1" x14ac:dyDescent="0.2">
      <c r="A1085" s="36" t="s">
        <v>1403</v>
      </c>
      <c r="B1085" s="36">
        <v>2025020511</v>
      </c>
      <c r="C1085" s="35">
        <v>46005</v>
      </c>
      <c r="D1085" s="45" t="s">
        <v>9</v>
      </c>
      <c r="E1085" s="36" t="s">
        <v>33</v>
      </c>
      <c r="F1085" s="45">
        <v>0</v>
      </c>
      <c r="G1085" s="45">
        <v>2</v>
      </c>
      <c r="H1085" s="36" t="s">
        <v>106</v>
      </c>
      <c r="I1085" s="36" t="s">
        <v>356</v>
      </c>
      <c r="J1085" s="46" t="s">
        <v>169</v>
      </c>
      <c r="K1085" s="47">
        <v>2.94</v>
      </c>
      <c r="L1085" s="48">
        <v>0.15</v>
      </c>
      <c r="M1085" s="49">
        <v>0.1</v>
      </c>
      <c r="N1085" s="36">
        <v>3.0499999999999901</v>
      </c>
      <c r="O1085" s="36">
        <v>2.8499999999999899</v>
      </c>
      <c r="P1085" s="70">
        <v>3.0499999999999901</v>
      </c>
      <c r="Q1085" s="36">
        <v>2.8499999999999899</v>
      </c>
      <c r="R1085" s="50">
        <v>3.0244391117094116</v>
      </c>
      <c r="S1085" s="50">
        <v>2.8858228686747616</v>
      </c>
      <c r="T1085" s="50">
        <v>3.0244391117094116</v>
      </c>
      <c r="U1085" s="50">
        <v>2.8858228686747616</v>
      </c>
      <c r="V1085" s="50">
        <v>1.01</v>
      </c>
      <c r="W1085" s="50">
        <v>1.0054419613311261</v>
      </c>
      <c r="X1085" s="50">
        <v>1.0340136054421769</v>
      </c>
      <c r="Y1085" s="50">
        <v>0.97959183673469385</v>
      </c>
      <c r="Z1085" s="50">
        <v>1.01</v>
      </c>
      <c r="AA1085" s="51">
        <v>0.97</v>
      </c>
      <c r="AB1085" s="51">
        <v>1.02</v>
      </c>
      <c r="AC1085" s="51">
        <v>1</v>
      </c>
      <c r="AD1085" s="51">
        <v>1</v>
      </c>
      <c r="AE1085" s="51">
        <v>1</v>
      </c>
      <c r="AF1085" s="51">
        <v>1</v>
      </c>
      <c r="AG1085" s="52">
        <v>1</v>
      </c>
      <c r="AH1085" s="52">
        <v>1</v>
      </c>
      <c r="AI1085" s="53">
        <v>993</v>
      </c>
      <c r="AJ1085" s="53">
        <v>935</v>
      </c>
      <c r="AK1085" s="51">
        <v>3.05</v>
      </c>
      <c r="AL1085" s="51">
        <v>3.08</v>
      </c>
      <c r="AM1085" s="51">
        <v>2.8377717928749551</v>
      </c>
      <c r="AN1085" s="51">
        <v>2.83</v>
      </c>
      <c r="AO1085" s="51">
        <v>2.9685174134532399</v>
      </c>
      <c r="AP1085" s="51">
        <v>2.9604419660394803</v>
      </c>
      <c r="AQ1085" s="51">
        <v>2.8661495108037047</v>
      </c>
      <c r="AR1085" s="67">
        <v>0.05</v>
      </c>
      <c r="AS1085" s="96"/>
      <c r="AT1085" s="54">
        <v>3.0470289278911564</v>
      </c>
      <c r="AU1085" s="54">
        <v>2.969457859379792</v>
      </c>
      <c r="AV1085" s="55">
        <v>2.9835036073514916</v>
      </c>
      <c r="AW1085" s="55">
        <v>3.0194578593797918</v>
      </c>
      <c r="AX1085" s="56">
        <v>-2.9710721088336278E-3</v>
      </c>
      <c r="AY1085" s="56">
        <v>0.11945785937980213</v>
      </c>
      <c r="AZ1085" s="56">
        <v>0.11648678727096851</v>
      </c>
      <c r="BA1085" s="56">
        <v>-0.12242893148863576</v>
      </c>
      <c r="BB1085" s="61">
        <v>-107</v>
      </c>
      <c r="BC1085" s="57">
        <v>129</v>
      </c>
      <c r="BD1085" s="57">
        <v>103</v>
      </c>
      <c r="BE1085" s="57">
        <v>-122</v>
      </c>
      <c r="BF1085" s="95">
        <v>0.51755942514187436</v>
      </c>
      <c r="BG1085" s="58">
        <v>0.43576088775058591</v>
      </c>
      <c r="BH1085" s="58">
        <v>0.49203804328343093</v>
      </c>
      <c r="BI1085" s="58">
        <v>0.55013916611255886</v>
      </c>
      <c r="BJ1085" s="57">
        <v>104</v>
      </c>
      <c r="BK1085" s="57">
        <v>129</v>
      </c>
      <c r="BL1085" s="57">
        <v>103</v>
      </c>
      <c r="BM1085" s="57">
        <v>-123</v>
      </c>
      <c r="BN1085" s="58">
        <v>0.48903934205245758</v>
      </c>
      <c r="BO1085" s="58">
        <v>0.43732353061548079</v>
      </c>
      <c r="BP1085" s="58">
        <v>0.49341408681494447</v>
      </c>
      <c r="BQ1085" s="58">
        <v>0.55100590347762335</v>
      </c>
      <c r="BR1085" s="36">
        <v>2.95</v>
      </c>
      <c r="BS1085" s="36">
        <v>4.6500000000000004</v>
      </c>
      <c r="BT1085" s="36">
        <v>0.27456000000000003</v>
      </c>
      <c r="BU1085" s="36">
        <v>0.22642000000000001</v>
      </c>
      <c r="BV1085" s="36">
        <v>0.25079751883030499</v>
      </c>
      <c r="BW1085" s="36">
        <v>0.32362000000000002</v>
      </c>
    </row>
    <row r="1086" spans="1:75" s="36" customFormat="1" ht="16.75" customHeight="1" x14ac:dyDescent="0.2">
      <c r="A1086" s="36" t="s">
        <v>1404</v>
      </c>
      <c r="B1086" s="36">
        <v>2025020512</v>
      </c>
      <c r="C1086" s="35">
        <v>46005</v>
      </c>
      <c r="D1086" s="45" t="s">
        <v>6</v>
      </c>
      <c r="E1086" s="36" t="s">
        <v>17</v>
      </c>
      <c r="F1086" s="45">
        <v>0</v>
      </c>
      <c r="G1086" s="45">
        <v>0</v>
      </c>
      <c r="H1086" s="36" t="s">
        <v>50</v>
      </c>
      <c r="I1086" s="36" t="s">
        <v>372</v>
      </c>
      <c r="J1086" s="46" t="s">
        <v>164</v>
      </c>
      <c r="K1086" s="47">
        <v>2.94</v>
      </c>
      <c r="L1086" s="48">
        <v>0.15</v>
      </c>
      <c r="M1086" s="49">
        <v>0.1</v>
      </c>
      <c r="N1086" s="36">
        <v>3.3999999999999901</v>
      </c>
      <c r="O1086" s="36">
        <v>3.0499999999999901</v>
      </c>
      <c r="P1086" s="70">
        <v>3.3999999999999901</v>
      </c>
      <c r="Q1086" s="36">
        <v>3.0499999999999901</v>
      </c>
      <c r="R1086" s="50">
        <v>3.2833236707952813</v>
      </c>
      <c r="S1086" s="50">
        <v>3.0703639025423377</v>
      </c>
      <c r="T1086" s="50">
        <v>3.2833236707952813</v>
      </c>
      <c r="U1086" s="50">
        <v>3.0703639025423377</v>
      </c>
      <c r="V1086" s="50">
        <v>0.96699999999999997</v>
      </c>
      <c r="W1086" s="50">
        <v>0.96943075693561398</v>
      </c>
      <c r="X1086" s="50">
        <v>1.0578231292517006</v>
      </c>
      <c r="Y1086" s="50">
        <v>0.96598639455782309</v>
      </c>
      <c r="Z1086" s="50">
        <v>1.0249999999999999</v>
      </c>
      <c r="AA1086" s="51">
        <v>0.98</v>
      </c>
      <c r="AB1086" s="51">
        <v>1.01</v>
      </c>
      <c r="AC1086" s="51">
        <v>1</v>
      </c>
      <c r="AD1086" s="51">
        <v>1</v>
      </c>
      <c r="AE1086" s="51">
        <v>1</v>
      </c>
      <c r="AF1086" s="51">
        <v>1</v>
      </c>
      <c r="AG1086" s="52">
        <v>1</v>
      </c>
      <c r="AH1086" s="52">
        <v>1</v>
      </c>
      <c r="AI1086" s="53">
        <v>1000</v>
      </c>
      <c r="AJ1086" s="53">
        <v>827</v>
      </c>
      <c r="AK1086" s="51">
        <v>3.23</v>
      </c>
      <c r="AL1086" s="51">
        <v>3.2379985506192921</v>
      </c>
      <c r="AM1086" s="51">
        <v>2.9391498681367541</v>
      </c>
      <c r="AN1086" s="51">
        <v>2.97</v>
      </c>
      <c r="AO1086" s="51">
        <v>2.9532002486416156</v>
      </c>
      <c r="AP1086" s="51">
        <v>2.9822886613612574</v>
      </c>
      <c r="AQ1086" s="51">
        <v>3.0126286148401729</v>
      </c>
      <c r="AR1086" s="67">
        <v>0</v>
      </c>
      <c r="AS1086" s="96"/>
      <c r="AT1086" s="54">
        <v>3.2696667966599997</v>
      </c>
      <c r="AU1086" s="54">
        <v>2.9366145024764028</v>
      </c>
      <c r="AV1086" s="55">
        <v>3.2696667966599997</v>
      </c>
      <c r="AW1086" s="55">
        <v>2.9488527927579735</v>
      </c>
      <c r="AX1086" s="56">
        <v>-0.13033320333999043</v>
      </c>
      <c r="AY1086" s="56">
        <v>-0.11338549752358729</v>
      </c>
      <c r="AZ1086" s="56">
        <v>-0.24371870086357772</v>
      </c>
      <c r="BA1086" s="56">
        <v>-1.6947705816403147E-2</v>
      </c>
      <c r="BB1086" s="61">
        <v>-125</v>
      </c>
      <c r="BC1086" s="57">
        <v>-148</v>
      </c>
      <c r="BD1086" s="57">
        <v>-120</v>
      </c>
      <c r="BE1086" s="57">
        <v>107</v>
      </c>
      <c r="BF1086" s="95">
        <v>0.55598938335087522</v>
      </c>
      <c r="BG1086" s="58">
        <v>0.59653601395508982</v>
      </c>
      <c r="BH1086" s="58">
        <v>0.54511492796321881</v>
      </c>
      <c r="BI1086" s="58">
        <v>0.48351212959011236</v>
      </c>
      <c r="BJ1086" s="57">
        <v>-124</v>
      </c>
      <c r="BK1086" s="57">
        <v>-149</v>
      </c>
      <c r="BL1086" s="57">
        <v>-121</v>
      </c>
      <c r="BM1086" s="57">
        <v>106</v>
      </c>
      <c r="BN1086" s="58">
        <v>0.55434331690119354</v>
      </c>
      <c r="BO1086" s="58">
        <v>0.59888928760586546</v>
      </c>
      <c r="BP1086" s="58">
        <v>0.54794299551595538</v>
      </c>
      <c r="BQ1086" s="58">
        <v>0.48620688673970913</v>
      </c>
      <c r="BR1086" s="36">
        <v>2.95</v>
      </c>
      <c r="BS1086" s="36">
        <v>4.7</v>
      </c>
      <c r="BT1086" s="36">
        <v>0.26479000000000003</v>
      </c>
      <c r="BU1086" s="36">
        <v>0.22026999999999999</v>
      </c>
      <c r="BV1086" s="36">
        <v>0.24380984005755699</v>
      </c>
      <c r="BW1086" s="36">
        <v>0.31681999999999999</v>
      </c>
    </row>
    <row r="1087" spans="1:75" s="36" customFormat="1" ht="16.75" customHeight="1" x14ac:dyDescent="0.2">
      <c r="A1087" s="36" t="s">
        <v>1405</v>
      </c>
      <c r="B1087" s="36">
        <v>2025020512</v>
      </c>
      <c r="C1087" s="35">
        <v>46005</v>
      </c>
      <c r="D1087" s="45" t="s">
        <v>9</v>
      </c>
      <c r="E1087" s="36" t="s">
        <v>19</v>
      </c>
      <c r="F1087" s="45">
        <v>0</v>
      </c>
      <c r="G1087" s="45">
        <v>0</v>
      </c>
      <c r="H1087" s="36" t="s">
        <v>51</v>
      </c>
      <c r="I1087" s="36" t="s">
        <v>468</v>
      </c>
      <c r="J1087" s="46" t="s">
        <v>171</v>
      </c>
      <c r="K1087" s="47">
        <v>2.94</v>
      </c>
      <c r="L1087" s="48">
        <v>0.15</v>
      </c>
      <c r="M1087" s="49">
        <v>0.1</v>
      </c>
      <c r="N1087" s="36">
        <v>3.0499999999999901</v>
      </c>
      <c r="O1087" s="36">
        <v>3.3999999999999901</v>
      </c>
      <c r="P1087" s="70">
        <v>3.0499999999999901</v>
      </c>
      <c r="Q1087" s="36">
        <v>3.3999999999999901</v>
      </c>
      <c r="R1087" s="50">
        <v>2.8492910940263325</v>
      </c>
      <c r="S1087" s="50">
        <v>3.290376997692801</v>
      </c>
      <c r="T1087" s="50">
        <v>2.8492910940263325</v>
      </c>
      <c r="U1087" s="50">
        <v>3.290376997692801</v>
      </c>
      <c r="V1087" s="50">
        <v>1.03</v>
      </c>
      <c r="W1087" s="50">
        <v>1.0342925072321845</v>
      </c>
      <c r="X1087" s="50">
        <v>0.99971083950229733</v>
      </c>
      <c r="Y1087" s="50">
        <v>1.0986394557823129</v>
      </c>
      <c r="Z1087" s="50">
        <v>0.99</v>
      </c>
      <c r="AA1087" s="51">
        <v>0.97</v>
      </c>
      <c r="AB1087" s="51">
        <v>1.02</v>
      </c>
      <c r="AC1087" s="51">
        <v>1</v>
      </c>
      <c r="AD1087" s="51">
        <v>1</v>
      </c>
      <c r="AE1087" s="51">
        <v>1</v>
      </c>
      <c r="AF1087" s="51">
        <v>1</v>
      </c>
      <c r="AG1087" s="52">
        <v>1</v>
      </c>
      <c r="AH1087" s="52">
        <v>1</v>
      </c>
      <c r="AI1087" s="53">
        <v>1002</v>
      </c>
      <c r="AJ1087" s="53">
        <v>897</v>
      </c>
      <c r="AK1087" s="51">
        <v>2.84</v>
      </c>
      <c r="AL1087" s="51">
        <v>2.86</v>
      </c>
      <c r="AM1087" s="51">
        <v>3.11</v>
      </c>
      <c r="AN1087" s="51">
        <v>3.09</v>
      </c>
      <c r="AO1087" s="51">
        <v>3.1447269161980635</v>
      </c>
      <c r="AP1087" s="51">
        <v>3.1616388629257348</v>
      </c>
      <c r="AQ1087" s="51">
        <v>3.0789</v>
      </c>
      <c r="AR1087" s="67">
        <v>0</v>
      </c>
      <c r="AS1087" s="96"/>
      <c r="AT1087" s="54">
        <v>2.9366145024764028</v>
      </c>
      <c r="AU1087" s="54">
        <v>3.2696667966599997</v>
      </c>
      <c r="AV1087" s="55">
        <v>2.9488527927579735</v>
      </c>
      <c r="AW1087" s="55">
        <v>3.2696667966599997</v>
      </c>
      <c r="AX1087" s="56">
        <v>-0.11338549752358729</v>
      </c>
      <c r="AY1087" s="56">
        <v>-0.13033320333999043</v>
      </c>
      <c r="AZ1087" s="56">
        <v>-0.24371870086357772</v>
      </c>
      <c r="BA1087" s="56">
        <v>1.6947705816403147E-2</v>
      </c>
      <c r="BB1087" s="61">
        <v>125</v>
      </c>
      <c r="BC1087" s="57">
        <v>148</v>
      </c>
      <c r="BD1087" s="57">
        <v>120</v>
      </c>
      <c r="BE1087" s="57">
        <v>-107</v>
      </c>
      <c r="BF1087" s="95">
        <v>0.44401061664912478</v>
      </c>
      <c r="BG1087" s="58">
        <v>0.40346398604491018</v>
      </c>
      <c r="BH1087" s="58">
        <v>0.45488507203678119</v>
      </c>
      <c r="BI1087" s="58">
        <v>0.51648787040988764</v>
      </c>
      <c r="BJ1087" s="57">
        <v>124</v>
      </c>
      <c r="BK1087" s="57">
        <v>149</v>
      </c>
      <c r="BL1087" s="57">
        <v>121</v>
      </c>
      <c r="BM1087" s="57">
        <v>-106</v>
      </c>
      <c r="BN1087" s="58">
        <v>0.44565668309880646</v>
      </c>
      <c r="BO1087" s="58">
        <v>0.40111071239413454</v>
      </c>
      <c r="BP1087" s="58">
        <v>0.45205700448404462</v>
      </c>
      <c r="BQ1087" s="58">
        <v>0.51379311326029087</v>
      </c>
      <c r="BR1087" s="36">
        <v>2.95</v>
      </c>
      <c r="BS1087" s="36">
        <v>4.75</v>
      </c>
      <c r="BT1087" s="36">
        <v>0.26400000000000001</v>
      </c>
      <c r="BU1087" s="36">
        <v>0.21636</v>
      </c>
      <c r="BV1087" s="36">
        <v>0.23936011328561399</v>
      </c>
      <c r="BW1087" s="36">
        <v>0.31245000000000001</v>
      </c>
    </row>
    <row r="1088" spans="1:75" s="36" customFormat="1" ht="16.75" customHeight="1" x14ac:dyDescent="0.2">
      <c r="A1088" s="36" t="s">
        <v>1406</v>
      </c>
      <c r="B1088" s="36">
        <v>2025020513</v>
      </c>
      <c r="C1088" s="35">
        <v>46005</v>
      </c>
      <c r="D1088" s="45" t="s">
        <v>6</v>
      </c>
      <c r="E1088" s="36" t="s">
        <v>5</v>
      </c>
      <c r="F1088" s="45">
        <v>2</v>
      </c>
      <c r="G1088" s="45">
        <v>1</v>
      </c>
      <c r="H1088" s="36" t="s">
        <v>44</v>
      </c>
      <c r="I1088" s="36" t="s">
        <v>322</v>
      </c>
      <c r="J1088" s="46" t="s">
        <v>274</v>
      </c>
      <c r="K1088" s="47">
        <v>2.94</v>
      </c>
      <c r="L1088" s="48">
        <v>0.15</v>
      </c>
      <c r="M1088" s="49">
        <v>0.1</v>
      </c>
      <c r="N1088" s="36">
        <v>3.0499999999999901</v>
      </c>
      <c r="O1088" s="36">
        <v>2.8999999999999901</v>
      </c>
      <c r="P1088" s="70">
        <v>3.0499999999999901</v>
      </c>
      <c r="Q1088" s="36">
        <v>2.8999999999999901</v>
      </c>
      <c r="R1088" s="50">
        <v>3.0640560453210894</v>
      </c>
      <c r="S1088" s="50">
        <v>3.3532170450626451</v>
      </c>
      <c r="T1088" s="50">
        <v>3.0640560453210894</v>
      </c>
      <c r="U1088" s="50">
        <v>3.3532170450626451</v>
      </c>
      <c r="V1088" s="50">
        <v>0.96</v>
      </c>
      <c r="W1088" s="50">
        <v>0.96305398776725637</v>
      </c>
      <c r="X1088" s="50">
        <v>1.0340136054421769</v>
      </c>
      <c r="Y1088" s="50">
        <v>0.88095238095238093</v>
      </c>
      <c r="Z1088" s="50">
        <v>0.99</v>
      </c>
      <c r="AA1088" s="51">
        <v>0.995</v>
      </c>
      <c r="AB1088" s="51">
        <v>1</v>
      </c>
      <c r="AC1088" s="51">
        <v>1</v>
      </c>
      <c r="AD1088" s="51">
        <v>1</v>
      </c>
      <c r="AE1088" s="51">
        <v>1</v>
      </c>
      <c r="AF1088" s="51">
        <v>1</v>
      </c>
      <c r="AG1088" s="52">
        <v>1</v>
      </c>
      <c r="AH1088" s="52">
        <v>1</v>
      </c>
      <c r="AI1088" s="53">
        <v>984</v>
      </c>
      <c r="AJ1088" s="53">
        <v>942</v>
      </c>
      <c r="AK1088" s="51">
        <v>2.9908431618874913</v>
      </c>
      <c r="AL1088" s="51">
        <v>3.0018250944025309</v>
      </c>
      <c r="AM1088" s="51">
        <v>3.1423653955980844</v>
      </c>
      <c r="AN1088" s="51">
        <v>3.14</v>
      </c>
      <c r="AO1088" s="51">
        <v>3.2393842372232298</v>
      </c>
      <c r="AP1088" s="51">
        <v>3.251429332831548</v>
      </c>
      <c r="AQ1088" s="51">
        <v>3.1109417416421037</v>
      </c>
      <c r="AR1088" s="67">
        <v>0</v>
      </c>
      <c r="AS1088" s="96"/>
      <c r="AT1088" s="54">
        <v>2.9528436620796255</v>
      </c>
      <c r="AU1088" s="54">
        <v>2.7230517484842132</v>
      </c>
      <c r="AV1088" s="55">
        <v>2.9528436620796255</v>
      </c>
      <c r="AW1088" s="55">
        <v>2.7176468223708934</v>
      </c>
      <c r="AX1088" s="56">
        <v>-9.7156337920364599E-2</v>
      </c>
      <c r="AY1088" s="56">
        <v>-0.17694825151577698</v>
      </c>
      <c r="AZ1088" s="56">
        <v>-0.27410458943614158</v>
      </c>
      <c r="BA1088" s="56">
        <v>7.9791913595412378E-2</v>
      </c>
      <c r="BB1088" s="61">
        <v>-118</v>
      </c>
      <c r="BC1088" s="57">
        <v>-104</v>
      </c>
      <c r="BD1088" s="57">
        <v>124</v>
      </c>
      <c r="BE1088" s="57">
        <v>153</v>
      </c>
      <c r="BF1088" s="95">
        <v>0.54070885524626666</v>
      </c>
      <c r="BG1088" s="58">
        <v>0.50860701644893913</v>
      </c>
      <c r="BH1088" s="58">
        <v>0.44544453624607949</v>
      </c>
      <c r="BI1088" s="58">
        <v>0.39470708603564919</v>
      </c>
      <c r="BJ1088" s="57">
        <v>-118</v>
      </c>
      <c r="BK1088" s="57">
        <v>-103</v>
      </c>
      <c r="BL1088" s="57">
        <v>125</v>
      </c>
      <c r="BM1088" s="57">
        <v>154</v>
      </c>
      <c r="BN1088" s="58">
        <v>0.54189318497091465</v>
      </c>
      <c r="BO1088" s="58">
        <v>0.50759235591262386</v>
      </c>
      <c r="BP1088" s="58">
        <v>0.44433291199700098</v>
      </c>
      <c r="BQ1088" s="58">
        <v>0.39374573673631819</v>
      </c>
      <c r="BR1088" s="36">
        <v>2.95</v>
      </c>
      <c r="BS1088" s="36">
        <v>4.8</v>
      </c>
      <c r="BT1088" s="36">
        <v>0.2596</v>
      </c>
      <c r="BU1088" s="36">
        <v>0.21135999999999999</v>
      </c>
      <c r="BV1088" s="36">
        <v>0.23310393506264299</v>
      </c>
      <c r="BW1088" s="36">
        <v>0.30464000000000002</v>
      </c>
    </row>
    <row r="1089" spans="1:75" s="36" customFormat="1" ht="16.75" customHeight="1" x14ac:dyDescent="0.2">
      <c r="A1089" s="36" t="s">
        <v>1407</v>
      </c>
      <c r="B1089" s="36">
        <v>2025020513</v>
      </c>
      <c r="C1089" s="35">
        <v>46005</v>
      </c>
      <c r="D1089" s="45" t="s">
        <v>9</v>
      </c>
      <c r="E1089" s="36" t="s">
        <v>13</v>
      </c>
      <c r="F1089" s="45">
        <v>1</v>
      </c>
      <c r="G1089" s="45">
        <v>2</v>
      </c>
      <c r="H1089" s="36" t="s">
        <v>45</v>
      </c>
      <c r="I1089" s="36" t="s">
        <v>376</v>
      </c>
      <c r="J1089" s="46" t="s">
        <v>184</v>
      </c>
      <c r="K1089" s="47">
        <v>2.94</v>
      </c>
      <c r="L1089" s="48">
        <v>0.15</v>
      </c>
      <c r="M1089" s="49">
        <v>0.1</v>
      </c>
      <c r="N1089" s="36">
        <v>2.8999999999999901</v>
      </c>
      <c r="O1089" s="36">
        <v>3.0499999999999901</v>
      </c>
      <c r="P1089" s="70">
        <v>2.8999999999999901</v>
      </c>
      <c r="Q1089" s="36">
        <v>3.0499999999999901</v>
      </c>
      <c r="R1089" s="50">
        <v>2.6532365944848695</v>
      </c>
      <c r="S1089" s="50">
        <v>3.1926678573987473</v>
      </c>
      <c r="T1089" s="50">
        <v>2.6532365944848695</v>
      </c>
      <c r="U1089" s="50">
        <v>3.1926678573987473</v>
      </c>
      <c r="V1089" s="50">
        <v>1.0349999999999999</v>
      </c>
      <c r="W1089" s="50">
        <v>1.0329456510400874</v>
      </c>
      <c r="X1089" s="50">
        <v>1.0688317672102328</v>
      </c>
      <c r="Y1089" s="50">
        <v>1.0172935924787385</v>
      </c>
      <c r="Z1089" s="50">
        <v>0.98</v>
      </c>
      <c r="AA1089" s="51">
        <v>0.96</v>
      </c>
      <c r="AB1089" s="51">
        <v>1.02</v>
      </c>
      <c r="AC1089" s="51">
        <v>1</v>
      </c>
      <c r="AD1089" s="51">
        <v>1</v>
      </c>
      <c r="AE1089" s="51">
        <v>1</v>
      </c>
      <c r="AF1089" s="51">
        <v>1</v>
      </c>
      <c r="AG1089" s="52">
        <v>1</v>
      </c>
      <c r="AH1089" s="52">
        <v>1</v>
      </c>
      <c r="AI1089" s="53">
        <v>988</v>
      </c>
      <c r="AJ1089" s="53">
        <v>917</v>
      </c>
      <c r="AK1089" s="51">
        <v>2.59</v>
      </c>
      <c r="AL1089" s="51">
        <v>2.5994854891727304</v>
      </c>
      <c r="AM1089" s="51">
        <v>3.04</v>
      </c>
      <c r="AN1089" s="51">
        <v>3.0629001786098122</v>
      </c>
      <c r="AO1089" s="51">
        <v>3.1667385123081617</v>
      </c>
      <c r="AP1089" s="51">
        <v>3.1610499104995533</v>
      </c>
      <c r="AQ1089" s="51">
        <v>2.9792000000000001</v>
      </c>
      <c r="AR1089" s="67">
        <v>0</v>
      </c>
      <c r="AS1089" s="96"/>
      <c r="AT1089" s="54">
        <v>2.7230517484842132</v>
      </c>
      <c r="AU1089" s="54">
        <v>2.9528436620796255</v>
      </c>
      <c r="AV1089" s="55">
        <v>2.7176468223708934</v>
      </c>
      <c r="AW1089" s="55">
        <v>2.9528436620796255</v>
      </c>
      <c r="AX1089" s="56">
        <v>-0.17694825151577698</v>
      </c>
      <c r="AY1089" s="56">
        <v>-9.7156337920364599E-2</v>
      </c>
      <c r="AZ1089" s="56">
        <v>-0.27410458943614158</v>
      </c>
      <c r="BA1089" s="56">
        <v>-7.9791913595412378E-2</v>
      </c>
      <c r="BB1089" s="61">
        <v>118</v>
      </c>
      <c r="BC1089" s="57">
        <v>104</v>
      </c>
      <c r="BD1089" s="57">
        <v>-124</v>
      </c>
      <c r="BE1089" s="57">
        <v>-153</v>
      </c>
      <c r="BF1089" s="95">
        <v>0.45929114475373334</v>
      </c>
      <c r="BG1089" s="58">
        <v>0.49139298355106087</v>
      </c>
      <c r="BH1089" s="58">
        <v>0.55455546375392051</v>
      </c>
      <c r="BI1089" s="58">
        <v>0.60529291396435081</v>
      </c>
      <c r="BJ1089" s="57">
        <v>118</v>
      </c>
      <c r="BK1089" s="57">
        <v>103</v>
      </c>
      <c r="BL1089" s="57">
        <v>-125</v>
      </c>
      <c r="BM1089" s="57">
        <v>-154</v>
      </c>
      <c r="BN1089" s="58">
        <v>0.45810681502908535</v>
      </c>
      <c r="BO1089" s="58">
        <v>0.49240764408737614</v>
      </c>
      <c r="BP1089" s="58">
        <v>0.55566708800299902</v>
      </c>
      <c r="BQ1089" s="58">
        <v>0.60625426326368181</v>
      </c>
      <c r="BR1089" s="36">
        <v>2.95</v>
      </c>
      <c r="BS1089" s="36">
        <v>4.8499999999999996</v>
      </c>
      <c r="BT1089" s="36">
        <v>0.24965999999999999</v>
      </c>
      <c r="BU1089" s="36">
        <v>0.20669999999999999</v>
      </c>
      <c r="BV1089" s="36">
        <v>0.22833723653395699</v>
      </c>
      <c r="BW1089" s="36">
        <v>0.30146000000000001</v>
      </c>
    </row>
    <row r="1090" spans="1:75" s="36" customFormat="1" ht="16.75" customHeight="1" x14ac:dyDescent="0.2">
      <c r="A1090" s="36" t="s">
        <v>1408</v>
      </c>
      <c r="B1090" s="36">
        <v>2025020515</v>
      </c>
      <c r="C1090" s="35">
        <v>46006</v>
      </c>
      <c r="D1090" s="45" t="s">
        <v>6</v>
      </c>
      <c r="E1090" s="36" t="s">
        <v>48</v>
      </c>
      <c r="F1090" s="45">
        <v>1</v>
      </c>
      <c r="G1090" s="45">
        <v>1</v>
      </c>
      <c r="H1090" s="36" t="s">
        <v>46</v>
      </c>
      <c r="I1090" s="36" t="s">
        <v>449</v>
      </c>
      <c r="J1090" s="46" t="s">
        <v>146</v>
      </c>
      <c r="K1090" s="47">
        <v>2.94</v>
      </c>
      <c r="L1090" s="48">
        <v>0.15</v>
      </c>
      <c r="M1090" s="49">
        <v>0.1</v>
      </c>
      <c r="N1090" s="36">
        <v>3.0499999999999901</v>
      </c>
      <c r="O1090" s="36">
        <v>3.0499999999999901</v>
      </c>
      <c r="P1090" s="70">
        <v>3.0499999999999901</v>
      </c>
      <c r="Q1090" s="36">
        <v>3.0499999999999901</v>
      </c>
      <c r="R1090" s="50">
        <v>3.1951078363819572</v>
      </c>
      <c r="S1090" s="50">
        <v>3.106782261969574</v>
      </c>
      <c r="T1090" s="50">
        <v>3.1951078363819572</v>
      </c>
      <c r="U1090" s="50">
        <v>3.106782261969574</v>
      </c>
      <c r="V1090" s="50">
        <v>0.95</v>
      </c>
      <c r="W1090" s="50">
        <v>0.95302926576458757</v>
      </c>
      <c r="X1090" s="50">
        <v>1.0020325613400436</v>
      </c>
      <c r="Y1090" s="50">
        <v>0.97441195502143907</v>
      </c>
      <c r="Z1090" s="50">
        <v>0.97</v>
      </c>
      <c r="AA1090" s="51">
        <v>0.98499999999999999</v>
      </c>
      <c r="AB1090" s="51">
        <v>1.01</v>
      </c>
      <c r="AC1090" s="51">
        <v>1</v>
      </c>
      <c r="AD1090" s="51">
        <v>1</v>
      </c>
      <c r="AE1090" s="51">
        <v>1</v>
      </c>
      <c r="AF1090" s="51">
        <v>1</v>
      </c>
      <c r="AG1090" s="52">
        <v>1</v>
      </c>
      <c r="AH1090" s="52">
        <v>1</v>
      </c>
      <c r="AI1090" s="53">
        <v>990</v>
      </c>
      <c r="AJ1090" s="53">
        <v>948</v>
      </c>
      <c r="AK1090" s="51">
        <v>3.1827149076892516</v>
      </c>
      <c r="AL1090" s="51">
        <v>3.1845738469931573</v>
      </c>
      <c r="AM1090" s="51">
        <v>3.1691744371867441</v>
      </c>
      <c r="AN1090" s="51">
        <v>3.1598156109041686</v>
      </c>
      <c r="AO1090" s="51">
        <v>3.2496418759640893</v>
      </c>
      <c r="AP1090" s="51">
        <v>3.2142324136860485</v>
      </c>
      <c r="AQ1090" s="51">
        <v>3.0740992040711417</v>
      </c>
      <c r="AR1090" s="67">
        <v>0</v>
      </c>
      <c r="AS1090" s="96"/>
      <c r="AT1090" s="54">
        <v>2.983085189272038</v>
      </c>
      <c r="AU1090" s="54">
        <v>3.1389061660977031</v>
      </c>
      <c r="AV1090" s="55">
        <v>2.983085189272038</v>
      </c>
      <c r="AW1090" s="55">
        <v>3.1423643598263027</v>
      </c>
      <c r="AX1090" s="56">
        <v>-6.6914810727952023E-2</v>
      </c>
      <c r="AY1090" s="56">
        <v>8.8906166097713069E-2</v>
      </c>
      <c r="AZ1090" s="56">
        <v>2.1991355369761045E-2</v>
      </c>
      <c r="BA1090" s="56">
        <v>-0.15582097682566509</v>
      </c>
      <c r="BB1090" s="61">
        <v>112</v>
      </c>
      <c r="BC1090" s="57">
        <v>-139</v>
      </c>
      <c r="BD1090" s="57">
        <v>-112</v>
      </c>
      <c r="BE1090" s="57">
        <v>114</v>
      </c>
      <c r="BF1090" s="95">
        <v>0.4716286432077213</v>
      </c>
      <c r="BG1090" s="58">
        <v>0.58082977762022769</v>
      </c>
      <c r="BH1090" s="58">
        <v>0.5276401441288876</v>
      </c>
      <c r="BI1090" s="58">
        <v>0.46822763924336219</v>
      </c>
      <c r="BJ1090" s="57">
        <v>112</v>
      </c>
      <c r="BK1090" s="57">
        <v>-139</v>
      </c>
      <c r="BL1090" s="57">
        <v>-112</v>
      </c>
      <c r="BM1090" s="57">
        <v>113</v>
      </c>
      <c r="BN1090" s="58">
        <v>0.47116184373363085</v>
      </c>
      <c r="BO1090" s="58">
        <v>0.58147045251072416</v>
      </c>
      <c r="BP1090" s="58">
        <v>0.52838031416252107</v>
      </c>
      <c r="BQ1090" s="58">
        <v>0.46890257398152091</v>
      </c>
      <c r="BR1090" s="36">
        <v>2.95</v>
      </c>
      <c r="BS1090" s="36">
        <v>4.9000000000000004</v>
      </c>
      <c r="BT1090" s="36">
        <v>0.24661</v>
      </c>
      <c r="BU1090" s="36">
        <v>0.20113</v>
      </c>
      <c r="BV1090" s="36">
        <v>0.221848424350051</v>
      </c>
      <c r="BW1090" s="36">
        <v>0.29452</v>
      </c>
    </row>
    <row r="1091" spans="1:75" s="36" customFormat="1" ht="16.75" customHeight="1" x14ac:dyDescent="0.2">
      <c r="A1091" s="36" t="s">
        <v>1409</v>
      </c>
      <c r="B1091" s="36">
        <v>2025020515</v>
      </c>
      <c r="C1091" s="35">
        <v>46006</v>
      </c>
      <c r="D1091" s="45" t="s">
        <v>9</v>
      </c>
      <c r="E1091" s="36" t="s">
        <v>20</v>
      </c>
      <c r="F1091" s="45">
        <v>1</v>
      </c>
      <c r="G1091" s="45">
        <v>1</v>
      </c>
      <c r="H1091" s="36" t="s">
        <v>47</v>
      </c>
      <c r="I1091" s="36" t="s">
        <v>334</v>
      </c>
      <c r="J1091" s="46" t="s">
        <v>177</v>
      </c>
      <c r="K1091" s="47">
        <v>2.94</v>
      </c>
      <c r="L1091" s="48">
        <v>0.15</v>
      </c>
      <c r="M1091" s="49">
        <v>0.1</v>
      </c>
      <c r="N1091" s="36">
        <v>3.0499999999999901</v>
      </c>
      <c r="O1091" s="36">
        <v>3.0499999999999901</v>
      </c>
      <c r="P1091" s="70">
        <v>3.0499999999999901</v>
      </c>
      <c r="Q1091" s="36">
        <v>3.0499999999999901</v>
      </c>
      <c r="R1091" s="50">
        <v>2.7527604981965208</v>
      </c>
      <c r="S1091" s="50">
        <v>3.0625337820673915</v>
      </c>
      <c r="T1091" s="50">
        <v>2.7527604981965208</v>
      </c>
      <c r="U1091" s="50">
        <v>3.0625337820673915</v>
      </c>
      <c r="V1091" s="50">
        <v>1.048</v>
      </c>
      <c r="W1091" s="50">
        <v>1.0491546019013618</v>
      </c>
      <c r="X1091" s="50">
        <v>1.0779504888390286</v>
      </c>
      <c r="Y1091" s="50">
        <v>1.0825560910507659</v>
      </c>
      <c r="Z1091" s="50">
        <v>0.98</v>
      </c>
      <c r="AA1091" s="51">
        <v>0.99</v>
      </c>
      <c r="AB1091" s="51">
        <v>1.02</v>
      </c>
      <c r="AC1091" s="51">
        <v>1</v>
      </c>
      <c r="AD1091" s="51">
        <v>1</v>
      </c>
      <c r="AE1091" s="51">
        <v>1</v>
      </c>
      <c r="AF1091" s="51">
        <v>1</v>
      </c>
      <c r="AG1091" s="52">
        <v>1</v>
      </c>
      <c r="AH1091" s="52">
        <v>1</v>
      </c>
      <c r="AI1091" s="53">
        <v>1003</v>
      </c>
      <c r="AJ1091" s="53">
        <v>961</v>
      </c>
      <c r="AK1091" s="51">
        <v>2.8647711477630309</v>
      </c>
      <c r="AL1091" s="51">
        <v>2.8479695503280542</v>
      </c>
      <c r="AM1091" s="51">
        <v>2.945975730339728</v>
      </c>
      <c r="AN1091" s="51">
        <v>2.9634594380988775</v>
      </c>
      <c r="AO1091" s="51">
        <v>2.9056808086312782</v>
      </c>
      <c r="AP1091" s="51">
        <v>2.9200211533004929</v>
      </c>
      <c r="AQ1091" s="51">
        <v>2.8870562157329336</v>
      </c>
      <c r="AR1091" s="67">
        <v>0</v>
      </c>
      <c r="AS1091" s="96"/>
      <c r="AT1091" s="54">
        <v>3.1389061660977031</v>
      </c>
      <c r="AU1091" s="54">
        <v>2.983085189272038</v>
      </c>
      <c r="AV1091" s="55">
        <v>3.1423643598263027</v>
      </c>
      <c r="AW1091" s="55">
        <v>2.983085189272038</v>
      </c>
      <c r="AX1091" s="56">
        <v>8.8906166097713069E-2</v>
      </c>
      <c r="AY1091" s="56">
        <v>-6.6914810727952023E-2</v>
      </c>
      <c r="AZ1091" s="56">
        <v>2.1991355369761045E-2</v>
      </c>
      <c r="BA1091" s="56">
        <v>0.15582097682566509</v>
      </c>
      <c r="BB1091" s="61">
        <v>-112</v>
      </c>
      <c r="BC1091" s="57">
        <v>139</v>
      </c>
      <c r="BD1091" s="57">
        <v>112</v>
      </c>
      <c r="BE1091" s="57">
        <v>-114</v>
      </c>
      <c r="BF1091" s="95">
        <v>0.52837135679227876</v>
      </c>
      <c r="BG1091" s="58">
        <v>0.41917022237977231</v>
      </c>
      <c r="BH1091" s="58">
        <v>0.47235985587111246</v>
      </c>
      <c r="BI1091" s="58">
        <v>0.53177236075663781</v>
      </c>
      <c r="BJ1091" s="57">
        <v>-112</v>
      </c>
      <c r="BK1091" s="57">
        <v>139</v>
      </c>
      <c r="BL1091" s="57">
        <v>112</v>
      </c>
      <c r="BM1091" s="57">
        <v>-113</v>
      </c>
      <c r="BN1091" s="58">
        <v>0.5288381562663691</v>
      </c>
      <c r="BO1091" s="58">
        <v>0.41852954748927579</v>
      </c>
      <c r="BP1091" s="58">
        <v>0.47161968583747893</v>
      </c>
      <c r="BQ1091" s="58">
        <v>0.53109742601847909</v>
      </c>
      <c r="BR1091" s="36">
        <v>2.95</v>
      </c>
      <c r="BS1091" s="36">
        <v>4.95</v>
      </c>
      <c r="BT1091" s="36">
        <v>0.24429999999999999</v>
      </c>
      <c r="BU1091" s="36">
        <v>0.19461999999999999</v>
      </c>
      <c r="BV1091" s="36">
        <v>0.214332125590564</v>
      </c>
      <c r="BW1091" s="36">
        <v>0.28659000000000001</v>
      </c>
    </row>
    <row r="1092" spans="1:75" s="36" customFormat="1" ht="16.75" customHeight="1" x14ac:dyDescent="0.2">
      <c r="A1092" s="36" t="s">
        <v>1410</v>
      </c>
      <c r="B1092" s="36">
        <v>2025020514</v>
      </c>
      <c r="C1092" s="35">
        <v>46006</v>
      </c>
      <c r="D1092" s="45" t="s">
        <v>6</v>
      </c>
      <c r="E1092" s="36" t="s">
        <v>10</v>
      </c>
      <c r="F1092" s="45">
        <v>1</v>
      </c>
      <c r="G1092" s="45">
        <v>1</v>
      </c>
      <c r="H1092" s="36" t="s">
        <v>46</v>
      </c>
      <c r="I1092" s="36" t="s">
        <v>340</v>
      </c>
      <c r="J1092" s="46" t="s">
        <v>165</v>
      </c>
      <c r="K1092" s="47">
        <v>2.94</v>
      </c>
      <c r="L1092" s="48">
        <v>0.15</v>
      </c>
      <c r="M1092" s="49">
        <v>0.1</v>
      </c>
      <c r="N1092" s="36">
        <v>2.8499999999999899</v>
      </c>
      <c r="O1092" s="36">
        <v>2.9999999999999898</v>
      </c>
      <c r="P1092" s="70">
        <v>2.8499999999999899</v>
      </c>
      <c r="Q1092" s="36">
        <v>2.9999999999999898</v>
      </c>
      <c r="R1092" s="50">
        <v>2.9742793022960465</v>
      </c>
      <c r="S1092" s="50">
        <v>2.6432675430070742</v>
      </c>
      <c r="T1092" s="50">
        <v>2.9742793022960465</v>
      </c>
      <c r="U1092" s="50">
        <v>2.6432675430070742</v>
      </c>
      <c r="V1092" s="50">
        <v>0.95</v>
      </c>
      <c r="W1092" s="50">
        <v>0.95302926576458757</v>
      </c>
      <c r="X1092" s="50">
        <v>0.92958732893658969</v>
      </c>
      <c r="Y1092" s="50">
        <v>1.0982580900302805</v>
      </c>
      <c r="Z1092" s="50">
        <v>0.98499999999999999</v>
      </c>
      <c r="AA1092" s="51">
        <v>1</v>
      </c>
      <c r="AB1092" s="51">
        <v>1.01</v>
      </c>
      <c r="AC1092" s="51">
        <v>1</v>
      </c>
      <c r="AD1092" s="51">
        <v>1</v>
      </c>
      <c r="AE1092" s="51">
        <v>1</v>
      </c>
      <c r="AF1092" s="51">
        <v>1</v>
      </c>
      <c r="AG1092" s="52">
        <v>1</v>
      </c>
      <c r="AH1092" s="52">
        <v>1</v>
      </c>
      <c r="AI1092" s="53">
        <v>1010</v>
      </c>
      <c r="AJ1092" s="53">
        <v>968</v>
      </c>
      <c r="AK1092" s="51">
        <v>3.0369723910062567</v>
      </c>
      <c r="AL1092" s="51">
        <v>3.027568427699725</v>
      </c>
      <c r="AM1092" s="51">
        <v>2.794711753502666</v>
      </c>
      <c r="AN1092" s="51">
        <v>2.771995121928327</v>
      </c>
      <c r="AO1092" s="51">
        <v>2.8097128501340305</v>
      </c>
      <c r="AP1092" s="51">
        <v>2.778798702093221</v>
      </c>
      <c r="AQ1092" s="51">
        <v>2.7527910772001261</v>
      </c>
      <c r="AR1092" s="67">
        <v>-0.03</v>
      </c>
      <c r="AS1092" s="96"/>
      <c r="AT1092" s="54">
        <v>2.8708236195885011</v>
      </c>
      <c r="AU1092" s="54">
        <v>3.2300761968326399</v>
      </c>
      <c r="AV1092" s="55">
        <v>2.9008236195885009</v>
      </c>
      <c r="AW1092" s="55">
        <v>3.2036017827690575</v>
      </c>
      <c r="AX1092" s="56">
        <v>2.08236195885112E-2</v>
      </c>
      <c r="AY1092" s="56">
        <v>0.23007619683265013</v>
      </c>
      <c r="AZ1092" s="56">
        <v>0.25089981642116133</v>
      </c>
      <c r="BA1092" s="56">
        <v>-0.20925257724413893</v>
      </c>
      <c r="BB1092" s="61">
        <v>127</v>
      </c>
      <c r="BC1092" s="57">
        <v>-136</v>
      </c>
      <c r="BD1092" s="57">
        <v>-109</v>
      </c>
      <c r="BE1092" s="57">
        <v>116</v>
      </c>
      <c r="BF1092" s="95">
        <v>0.44026088503954292</v>
      </c>
      <c r="BG1092" s="58">
        <v>0.57684683673349024</v>
      </c>
      <c r="BH1092" s="58">
        <v>0.52233061514913803</v>
      </c>
      <c r="BI1092" s="58">
        <v>0.46271912374624646</v>
      </c>
      <c r="BJ1092" s="57">
        <v>124</v>
      </c>
      <c r="BK1092" s="57">
        <v>-137</v>
      </c>
      <c r="BL1092" s="57">
        <v>-110</v>
      </c>
      <c r="BM1092" s="57">
        <v>116</v>
      </c>
      <c r="BN1092" s="58">
        <v>0.44670957091363006</v>
      </c>
      <c r="BO1092" s="58">
        <v>0.57718504668833515</v>
      </c>
      <c r="BP1092" s="58">
        <v>0.52282996001462356</v>
      </c>
      <c r="BQ1092" s="58">
        <v>0.46327434462894013</v>
      </c>
      <c r="BR1092" s="36">
        <v>2.95</v>
      </c>
      <c r="BS1092" s="36">
        <v>5</v>
      </c>
      <c r="BT1092" s="36">
        <v>0.23973</v>
      </c>
      <c r="BU1092" s="36">
        <v>0.19489999999999999</v>
      </c>
      <c r="BV1092" s="36">
        <v>0.21432184565308199</v>
      </c>
      <c r="BW1092" s="36">
        <v>0.28552</v>
      </c>
    </row>
    <row r="1093" spans="1:75" s="36" customFormat="1" ht="16.75" customHeight="1" x14ac:dyDescent="0.2">
      <c r="A1093" s="36" t="s">
        <v>1411</v>
      </c>
      <c r="B1093" s="36">
        <v>2025020514</v>
      </c>
      <c r="C1093" s="35">
        <v>46006</v>
      </c>
      <c r="D1093" s="45" t="s">
        <v>9</v>
      </c>
      <c r="E1093" s="36" t="s">
        <v>41</v>
      </c>
      <c r="F1093" s="45">
        <v>1</v>
      </c>
      <c r="G1093" s="45">
        <v>1</v>
      </c>
      <c r="H1093" s="36" t="s">
        <v>47</v>
      </c>
      <c r="I1093" s="36" t="s">
        <v>402</v>
      </c>
      <c r="J1093" s="46" t="s">
        <v>188</v>
      </c>
      <c r="K1093" s="47">
        <v>2.94</v>
      </c>
      <c r="L1093" s="48">
        <v>0.15</v>
      </c>
      <c r="M1093" s="49">
        <v>0.1</v>
      </c>
      <c r="N1093" s="36">
        <v>2.9999999999999898</v>
      </c>
      <c r="O1093" s="36">
        <v>2.8499999999999899</v>
      </c>
      <c r="P1093" s="70">
        <v>2.9999999999999898</v>
      </c>
      <c r="Q1093" s="36">
        <v>2.8499999999999899</v>
      </c>
      <c r="R1093" s="50">
        <v>3.0236705467476437</v>
      </c>
      <c r="S1093" s="50">
        <v>2.7836316776920365</v>
      </c>
      <c r="T1093" s="50">
        <v>3.0236705467476437</v>
      </c>
      <c r="U1093" s="50">
        <v>2.7836316776920365</v>
      </c>
      <c r="V1093" s="50">
        <v>1.048</v>
      </c>
      <c r="W1093" s="50">
        <v>1.0491546019013618</v>
      </c>
      <c r="X1093" s="50">
        <v>0.95058222908253942</v>
      </c>
      <c r="Y1093" s="50">
        <v>1.0329838064647132</v>
      </c>
      <c r="Z1093" s="50">
        <v>1.04</v>
      </c>
      <c r="AA1093" s="51">
        <v>1</v>
      </c>
      <c r="AB1093" s="51">
        <v>1.04</v>
      </c>
      <c r="AC1093" s="51">
        <v>1</v>
      </c>
      <c r="AD1093" s="51">
        <v>1</v>
      </c>
      <c r="AE1093" s="51">
        <v>1</v>
      </c>
      <c r="AF1093" s="51">
        <v>1</v>
      </c>
      <c r="AG1093" s="52">
        <v>1</v>
      </c>
      <c r="AH1093" s="52">
        <v>1</v>
      </c>
      <c r="AI1093" s="53">
        <v>996</v>
      </c>
      <c r="AJ1093" s="53">
        <v>954</v>
      </c>
      <c r="AK1093" s="51">
        <v>3.2288787846890248</v>
      </c>
      <c r="AL1093" s="51">
        <v>3.1980975489978172</v>
      </c>
      <c r="AM1093" s="51">
        <v>2.7329867470735736</v>
      </c>
      <c r="AN1093" s="51">
        <v>2.7405834866663428</v>
      </c>
      <c r="AO1093" s="51">
        <v>2.9966577718895961</v>
      </c>
      <c r="AP1093" s="51">
        <v>2.9814056478261142</v>
      </c>
      <c r="AQ1093" s="51">
        <v>2.8423062169565165</v>
      </c>
      <c r="AR1093" s="67">
        <v>0.03</v>
      </c>
      <c r="AS1093" s="96"/>
      <c r="AT1093" s="54">
        <v>3.2300761968326399</v>
      </c>
      <c r="AU1093" s="54">
        <v>2.8708236195885011</v>
      </c>
      <c r="AV1093" s="55">
        <v>3.2036017827690575</v>
      </c>
      <c r="AW1093" s="55">
        <v>2.9008236195885009</v>
      </c>
      <c r="AX1093" s="56">
        <v>0.23007619683265013</v>
      </c>
      <c r="AY1093" s="56">
        <v>2.08236195885112E-2</v>
      </c>
      <c r="AZ1093" s="56">
        <v>0.25089981642116133</v>
      </c>
      <c r="BA1093" s="56">
        <v>0.20925257724413893</v>
      </c>
      <c r="BB1093" s="61">
        <v>-127</v>
      </c>
      <c r="BC1093" s="57">
        <v>136</v>
      </c>
      <c r="BD1093" s="57">
        <v>109</v>
      </c>
      <c r="BE1093" s="57">
        <v>-116</v>
      </c>
      <c r="BF1093" s="95">
        <v>0.55973911496045714</v>
      </c>
      <c r="BG1093" s="58">
        <v>0.4231531632665097</v>
      </c>
      <c r="BH1093" s="58">
        <v>0.47766938485086197</v>
      </c>
      <c r="BI1093" s="58">
        <v>0.53728087625375354</v>
      </c>
      <c r="BJ1093" s="57">
        <v>-124</v>
      </c>
      <c r="BK1093" s="57">
        <v>137</v>
      </c>
      <c r="BL1093" s="57">
        <v>110</v>
      </c>
      <c r="BM1093" s="57">
        <v>-116</v>
      </c>
      <c r="BN1093" s="58">
        <v>0.55329042908636994</v>
      </c>
      <c r="BO1093" s="58">
        <v>0.42281495331166485</v>
      </c>
      <c r="BP1093" s="58">
        <v>0.47717003998537644</v>
      </c>
      <c r="BQ1093" s="58">
        <v>0.53672565537105987</v>
      </c>
      <c r="BR1093" s="36">
        <v>3</v>
      </c>
      <c r="BS1093" s="36">
        <v>3</v>
      </c>
      <c r="BT1093" s="36">
        <v>0.49506</v>
      </c>
      <c r="BU1093" s="36">
        <v>0.43780000000000002</v>
      </c>
      <c r="BV1093" s="36">
        <v>0.49347926552971799</v>
      </c>
      <c r="BW1093" s="36">
        <v>0.55062999999999995</v>
      </c>
    </row>
    <row r="1094" spans="1:75" s="36" customFormat="1" ht="16.75" customHeight="1" x14ac:dyDescent="0.2">
      <c r="A1094" s="36" t="s">
        <v>1412</v>
      </c>
      <c r="B1094" s="36">
        <v>2025020516</v>
      </c>
      <c r="C1094" s="35">
        <v>46006</v>
      </c>
      <c r="D1094" s="45" t="s">
        <v>6</v>
      </c>
      <c r="E1094" s="36" t="s">
        <v>39</v>
      </c>
      <c r="F1094" s="45">
        <v>1</v>
      </c>
      <c r="G1094" s="45">
        <v>1</v>
      </c>
      <c r="H1094" s="36" t="s">
        <v>46</v>
      </c>
      <c r="I1094" s="36" t="s">
        <v>338</v>
      </c>
      <c r="J1094" s="46" t="s">
        <v>179</v>
      </c>
      <c r="K1094" s="47">
        <v>2.94</v>
      </c>
      <c r="L1094" s="48">
        <v>0.15</v>
      </c>
      <c r="M1094" s="49">
        <v>0.1</v>
      </c>
      <c r="N1094" s="36">
        <v>2.7499999999999898</v>
      </c>
      <c r="O1094" s="36">
        <v>2.9999999999999898</v>
      </c>
      <c r="P1094" s="70">
        <v>2.7499999999999898</v>
      </c>
      <c r="Q1094" s="36">
        <v>2.9999999999999898</v>
      </c>
      <c r="R1094" s="50">
        <v>2.9550302363943737</v>
      </c>
      <c r="S1094" s="50">
        <v>2.9811907814361387</v>
      </c>
      <c r="T1094" s="50">
        <v>2.9550302363943737</v>
      </c>
      <c r="U1094" s="50">
        <v>2.9811907814361387</v>
      </c>
      <c r="V1094" s="50">
        <v>0.95</v>
      </c>
      <c r="W1094" s="50">
        <v>0.95302926576458757</v>
      </c>
      <c r="X1094" s="50">
        <v>1.009918985348198</v>
      </c>
      <c r="Y1094" s="50">
        <v>0.96885057331344615</v>
      </c>
      <c r="Z1094" s="50">
        <v>0.99</v>
      </c>
      <c r="AA1094" s="51">
        <v>0.97</v>
      </c>
      <c r="AB1094" s="51">
        <v>1.02</v>
      </c>
      <c r="AC1094" s="51">
        <v>1</v>
      </c>
      <c r="AD1094" s="51">
        <v>1</v>
      </c>
      <c r="AE1094" s="51">
        <v>1</v>
      </c>
      <c r="AF1094" s="51">
        <v>1</v>
      </c>
      <c r="AG1094" s="52">
        <v>1</v>
      </c>
      <c r="AH1094" s="52">
        <v>1</v>
      </c>
      <c r="AI1094" s="53">
        <v>992</v>
      </c>
      <c r="AJ1094" s="53">
        <v>924</v>
      </c>
      <c r="AK1094" s="51">
        <v>3.0164271418999018</v>
      </c>
      <c r="AL1094" s="51">
        <v>3.0072176060740725</v>
      </c>
      <c r="AM1094" s="51">
        <v>2.8046314753904995</v>
      </c>
      <c r="AN1094" s="51">
        <v>2.8311153712973454</v>
      </c>
      <c r="AO1094" s="51">
        <v>2.8737225100328212</v>
      </c>
      <c r="AP1094" s="51">
        <v>2.8853709645711643</v>
      </c>
      <c r="AQ1094" s="51">
        <v>2.7765851606365946</v>
      </c>
      <c r="AR1094" s="67">
        <v>0</v>
      </c>
      <c r="AS1094" s="96"/>
      <c r="AT1094" s="54">
        <v>2.7142678780420133</v>
      </c>
      <c r="AU1094" s="54">
        <v>2.8756051534981917</v>
      </c>
      <c r="AV1094" s="55">
        <v>2.7142678780420133</v>
      </c>
      <c r="AW1094" s="55">
        <v>2.8787732634006673</v>
      </c>
      <c r="AX1094" s="56">
        <v>-3.5732121957976481E-2</v>
      </c>
      <c r="AY1094" s="56">
        <v>-0.12439484650179811</v>
      </c>
      <c r="AZ1094" s="56">
        <v>-0.16012696845977459</v>
      </c>
      <c r="BA1094" s="56">
        <v>8.8662724543821625E-2</v>
      </c>
      <c r="BB1094" s="61">
        <v>113</v>
      </c>
      <c r="BC1094" s="57">
        <v>102</v>
      </c>
      <c r="BD1094" s="57">
        <v>132</v>
      </c>
      <c r="BE1094" s="57">
        <v>162</v>
      </c>
      <c r="BF1094" s="95">
        <v>0.4690041760212717</v>
      </c>
      <c r="BG1094" s="58">
        <v>0.49429471822920512</v>
      </c>
      <c r="BH1094" s="58">
        <v>0.4301273791397503</v>
      </c>
      <c r="BI1094" s="58">
        <v>0.38170273327476723</v>
      </c>
      <c r="BJ1094" s="57">
        <v>114</v>
      </c>
      <c r="BK1094" s="57">
        <v>102</v>
      </c>
      <c r="BL1094" s="57">
        <v>132</v>
      </c>
      <c r="BM1094" s="57">
        <v>162</v>
      </c>
      <c r="BN1094" s="58">
        <v>0.46832007400868203</v>
      </c>
      <c r="BO1094" s="58">
        <v>0.49471293937030059</v>
      </c>
      <c r="BP1094" s="58">
        <v>0.4306552430845908</v>
      </c>
      <c r="BQ1094" s="58">
        <v>0.38220943163607668</v>
      </c>
      <c r="BR1094" s="36">
        <v>3</v>
      </c>
      <c r="BS1094" s="36">
        <v>3.05</v>
      </c>
      <c r="BT1094" s="36">
        <v>0.48966999999999999</v>
      </c>
      <c r="BU1094" s="36">
        <v>0.43014000000000002</v>
      </c>
      <c r="BV1094" s="36">
        <v>0.48588566200142302</v>
      </c>
      <c r="BW1094" s="36">
        <v>0.54486999999999997</v>
      </c>
    </row>
    <row r="1095" spans="1:75" s="36" customFormat="1" ht="16.75" customHeight="1" x14ac:dyDescent="0.2">
      <c r="A1095" s="36" t="s">
        <v>1413</v>
      </c>
      <c r="B1095" s="36">
        <v>2025020516</v>
      </c>
      <c r="C1095" s="35">
        <v>46006</v>
      </c>
      <c r="D1095" s="45" t="s">
        <v>9</v>
      </c>
      <c r="E1095" s="36" t="s">
        <v>16</v>
      </c>
      <c r="F1095" s="45">
        <v>1</v>
      </c>
      <c r="G1095" s="45">
        <v>1</v>
      </c>
      <c r="H1095" s="36" t="s">
        <v>47</v>
      </c>
      <c r="I1095" s="36" t="s">
        <v>316</v>
      </c>
      <c r="J1095" s="46" t="s">
        <v>199</v>
      </c>
      <c r="K1095" s="47">
        <v>2.94</v>
      </c>
      <c r="L1095" s="48">
        <v>0.15</v>
      </c>
      <c r="M1095" s="49">
        <v>0.1</v>
      </c>
      <c r="N1095" s="36">
        <v>2.9999999999999898</v>
      </c>
      <c r="O1095" s="36">
        <v>2.7499999999999898</v>
      </c>
      <c r="P1095" s="70">
        <v>2.9999999999999898</v>
      </c>
      <c r="Q1095" s="36">
        <v>2.7499999999999898</v>
      </c>
      <c r="R1095" s="50">
        <v>2.9683692582757031</v>
      </c>
      <c r="S1095" s="50">
        <v>2.99868758600108</v>
      </c>
      <c r="T1095" s="50">
        <v>2.9683692582757031</v>
      </c>
      <c r="U1095" s="50">
        <v>2.99868758600108</v>
      </c>
      <c r="V1095" s="50">
        <v>1.048</v>
      </c>
      <c r="W1095" s="50">
        <v>1.0491546019013618</v>
      </c>
      <c r="X1095" s="50">
        <v>0.95395628414642841</v>
      </c>
      <c r="Y1095" s="50">
        <v>1.0259956264965653</v>
      </c>
      <c r="Z1095" s="50">
        <v>0.96689205374015352</v>
      </c>
      <c r="AA1095" s="51">
        <v>1</v>
      </c>
      <c r="AB1095" s="51">
        <v>1</v>
      </c>
      <c r="AC1095" s="51">
        <v>1</v>
      </c>
      <c r="AD1095" s="51">
        <v>1</v>
      </c>
      <c r="AE1095" s="51">
        <v>1</v>
      </c>
      <c r="AF1095" s="51">
        <v>1</v>
      </c>
      <c r="AG1095" s="52">
        <v>1</v>
      </c>
      <c r="AH1095" s="52">
        <v>1</v>
      </c>
      <c r="AI1095" s="53">
        <v>1007</v>
      </c>
      <c r="AJ1095" s="53">
        <v>965</v>
      </c>
      <c r="AK1095" s="51">
        <v>2.8484206855415315</v>
      </c>
      <c r="AL1095" s="51">
        <v>2.8664129714516573</v>
      </c>
      <c r="AM1095" s="51">
        <v>2.9691618169237022</v>
      </c>
      <c r="AN1095" s="51">
        <v>2.9735906822853089</v>
      </c>
      <c r="AO1095" s="51">
        <v>2.8624347229188407</v>
      </c>
      <c r="AP1095" s="51">
        <v>2.8679805942640675</v>
      </c>
      <c r="AQ1095" s="51">
        <v>2.8708589670522042</v>
      </c>
      <c r="AR1095" s="67">
        <v>0</v>
      </c>
      <c r="AS1095" s="96"/>
      <c r="AT1095" s="54">
        <v>2.8756051534981917</v>
      </c>
      <c r="AU1095" s="54">
        <v>2.7142678780420133</v>
      </c>
      <c r="AV1095" s="55">
        <v>2.8787732634006673</v>
      </c>
      <c r="AW1095" s="55">
        <v>2.7142678780420133</v>
      </c>
      <c r="AX1095" s="56">
        <v>-0.12439484650179811</v>
      </c>
      <c r="AY1095" s="56">
        <v>-3.5732121957976481E-2</v>
      </c>
      <c r="AZ1095" s="56">
        <v>-0.16012696845977459</v>
      </c>
      <c r="BA1095" s="56">
        <v>-8.8662724543821625E-2</v>
      </c>
      <c r="BB1095" s="61">
        <v>-113</v>
      </c>
      <c r="BC1095" s="57">
        <v>-102</v>
      </c>
      <c r="BD1095" s="57">
        <v>-132</v>
      </c>
      <c r="BE1095" s="57">
        <v>-162</v>
      </c>
      <c r="BF1095" s="95">
        <v>0.53099582397872824</v>
      </c>
      <c r="BG1095" s="58">
        <v>0.50570528177079488</v>
      </c>
      <c r="BH1095" s="58">
        <v>0.5698726208602497</v>
      </c>
      <c r="BI1095" s="58">
        <v>0.61829726672523277</v>
      </c>
      <c r="BJ1095" s="57">
        <v>-114</v>
      </c>
      <c r="BK1095" s="57">
        <v>-102</v>
      </c>
      <c r="BL1095" s="57">
        <v>-132</v>
      </c>
      <c r="BM1095" s="57">
        <v>-162</v>
      </c>
      <c r="BN1095" s="58">
        <v>0.53167992599131797</v>
      </c>
      <c r="BO1095" s="58">
        <v>0.50528706062969941</v>
      </c>
      <c r="BP1095" s="58">
        <v>0.5693447569154092</v>
      </c>
      <c r="BQ1095" s="58">
        <v>0.61779056836392332</v>
      </c>
      <c r="BR1095" s="36">
        <v>3</v>
      </c>
      <c r="BS1095" s="36">
        <v>3.1</v>
      </c>
      <c r="BT1095" s="36">
        <v>0.48071999999999998</v>
      </c>
      <c r="BU1095" s="36">
        <v>0.42309999999999998</v>
      </c>
      <c r="BV1095" s="36">
        <v>0.47720556721030399</v>
      </c>
      <c r="BW1095" s="36">
        <v>0.53647999999999996</v>
      </c>
    </row>
    <row r="1096" spans="1:75" s="36" customFormat="1" ht="16.75" customHeight="1" x14ac:dyDescent="0.2">
      <c r="A1096" s="36" t="s">
        <v>1414</v>
      </c>
      <c r="B1096" s="36">
        <v>2025020518</v>
      </c>
      <c r="C1096" s="35">
        <v>46006</v>
      </c>
      <c r="D1096" s="45" t="s">
        <v>6</v>
      </c>
      <c r="E1096" s="36" t="s">
        <v>28</v>
      </c>
      <c r="F1096" s="45">
        <v>1</v>
      </c>
      <c r="G1096" s="45">
        <v>1</v>
      </c>
      <c r="H1096" s="36" t="s">
        <v>46</v>
      </c>
      <c r="I1096" s="36" t="s">
        <v>314</v>
      </c>
      <c r="J1096" s="46" t="s">
        <v>167</v>
      </c>
      <c r="K1096" s="47">
        <v>2.94</v>
      </c>
      <c r="L1096" s="48">
        <v>0.15</v>
      </c>
      <c r="M1096" s="49">
        <v>0.1</v>
      </c>
      <c r="N1096" s="36">
        <v>2.5499999999999901</v>
      </c>
      <c r="O1096" s="36">
        <v>2.7499999999999898</v>
      </c>
      <c r="P1096" s="70">
        <v>2.5499999999999901</v>
      </c>
      <c r="Q1096" s="36">
        <v>2.7499999999999898</v>
      </c>
      <c r="R1096" s="50">
        <v>2.7994236414889384</v>
      </c>
      <c r="S1096" s="50">
        <v>2.5550692699843482</v>
      </c>
      <c r="T1096" s="50">
        <v>2.7994236414889384</v>
      </c>
      <c r="U1096" s="50">
        <v>2.5550692699843482</v>
      </c>
      <c r="V1096" s="50">
        <v>0.95</v>
      </c>
      <c r="W1096" s="50">
        <v>0.95302926576458757</v>
      </c>
      <c r="X1096" s="50">
        <v>0.93234769446506705</v>
      </c>
      <c r="Y1096" s="50">
        <v>1.0738114172583144</v>
      </c>
      <c r="Z1096" s="50">
        <v>0.96499999999999997</v>
      </c>
      <c r="AA1096" s="51">
        <v>1</v>
      </c>
      <c r="AB1096" s="51">
        <v>1</v>
      </c>
      <c r="AC1096" s="51">
        <v>1</v>
      </c>
      <c r="AD1096" s="51">
        <v>1</v>
      </c>
      <c r="AE1096" s="51">
        <v>1</v>
      </c>
      <c r="AF1096" s="51">
        <v>1</v>
      </c>
      <c r="AG1096" s="52">
        <v>1</v>
      </c>
      <c r="AH1096" s="52">
        <v>1</v>
      </c>
      <c r="AI1096" s="53">
        <v>1015</v>
      </c>
      <c r="AJ1096" s="53">
        <v>973</v>
      </c>
      <c r="AK1096" s="51">
        <v>2.8694380835803281</v>
      </c>
      <c r="AL1096" s="51">
        <v>2.8589359172666198</v>
      </c>
      <c r="AM1096" s="51">
        <v>2.7074081256794482</v>
      </c>
      <c r="AN1096" s="51">
        <v>2.6845572973251834</v>
      </c>
      <c r="AO1096" s="51">
        <v>2.7254903087914113</v>
      </c>
      <c r="AP1096" s="51">
        <v>2.6865130393029339</v>
      </c>
      <c r="AQ1096" s="51">
        <v>2.6126488412806674</v>
      </c>
      <c r="AR1096" s="67">
        <v>0</v>
      </c>
      <c r="AS1096" s="96"/>
      <c r="AT1096" s="54">
        <v>2.6054682218608076</v>
      </c>
      <c r="AU1096" s="54">
        <v>2.9107542207115085</v>
      </c>
      <c r="AV1096" s="55">
        <v>2.6054682218608076</v>
      </c>
      <c r="AW1096" s="55">
        <v>2.9139610550222241</v>
      </c>
      <c r="AX1096" s="56">
        <v>5.5468221860817568E-2</v>
      </c>
      <c r="AY1096" s="56">
        <v>0.16075422071151868</v>
      </c>
      <c r="AZ1096" s="56">
        <v>0.21622244257233625</v>
      </c>
      <c r="BA1096" s="56">
        <v>-0.10528599885070111</v>
      </c>
      <c r="BB1096" s="61">
        <v>124</v>
      </c>
      <c r="BC1096" s="57">
        <v>108</v>
      </c>
      <c r="BD1096" s="57">
        <v>141</v>
      </c>
      <c r="BE1096" s="57">
        <v>172</v>
      </c>
      <c r="BF1096" s="95">
        <v>0.44608230540823229</v>
      </c>
      <c r="BG1096" s="58">
        <v>0.48001481496234089</v>
      </c>
      <c r="BH1096" s="58">
        <v>0.41457036995461993</v>
      </c>
      <c r="BI1096" s="58">
        <v>0.3682212630856827</v>
      </c>
      <c r="BJ1096" s="57">
        <v>124</v>
      </c>
      <c r="BK1096" s="57">
        <v>108</v>
      </c>
      <c r="BL1096" s="57">
        <v>141</v>
      </c>
      <c r="BM1096" s="57">
        <v>171</v>
      </c>
      <c r="BN1096" s="58">
        <v>0.44577108419786166</v>
      </c>
      <c r="BO1096" s="58">
        <v>0.48067571565145906</v>
      </c>
      <c r="BP1096" s="58">
        <v>0.41527868670740387</v>
      </c>
      <c r="BQ1096" s="58">
        <v>0.36882728722913583</v>
      </c>
      <c r="BR1096" s="36">
        <v>3</v>
      </c>
      <c r="BS1096" s="36">
        <v>3.15</v>
      </c>
      <c r="BT1096" s="36">
        <v>0.47187000000000001</v>
      </c>
      <c r="BU1096" s="36">
        <v>0.41496</v>
      </c>
      <c r="BV1096" s="36">
        <v>0.46747628596534702</v>
      </c>
      <c r="BW1096" s="36">
        <v>0.52729999999999999</v>
      </c>
    </row>
    <row r="1097" spans="1:75" s="36" customFormat="1" ht="16.75" customHeight="1" x14ac:dyDescent="0.2">
      <c r="A1097" s="36" t="s">
        <v>1415</v>
      </c>
      <c r="B1097" s="36">
        <v>2025020518</v>
      </c>
      <c r="C1097" s="35">
        <v>46006</v>
      </c>
      <c r="D1097" s="45" t="s">
        <v>9</v>
      </c>
      <c r="E1097" s="36" t="s">
        <v>34</v>
      </c>
      <c r="F1097" s="45">
        <v>1</v>
      </c>
      <c r="G1097" s="45">
        <v>1</v>
      </c>
      <c r="H1097" s="36" t="s">
        <v>47</v>
      </c>
      <c r="I1097" s="36" t="s">
        <v>480</v>
      </c>
      <c r="J1097" s="46" t="s">
        <v>451</v>
      </c>
      <c r="K1097" s="47">
        <v>2.94</v>
      </c>
      <c r="L1097" s="48">
        <v>0.15</v>
      </c>
      <c r="M1097" s="49">
        <v>0.1</v>
      </c>
      <c r="N1097" s="36">
        <v>2.7499999999999898</v>
      </c>
      <c r="O1097" s="36">
        <v>2.5499999999999901</v>
      </c>
      <c r="P1097" s="70">
        <v>2.7499999999999898</v>
      </c>
      <c r="Q1097" s="36">
        <v>2.5499999999999901</v>
      </c>
      <c r="R1097" s="50">
        <v>2.949575335138634</v>
      </c>
      <c r="S1097" s="50">
        <v>2.7009613733164559</v>
      </c>
      <c r="T1097" s="50">
        <v>2.949575335138634</v>
      </c>
      <c r="U1097" s="50">
        <v>2.7009613733164559</v>
      </c>
      <c r="V1097" s="50">
        <v>1.048</v>
      </c>
      <c r="W1097" s="50">
        <v>1.0491546019013618</v>
      </c>
      <c r="X1097" s="50">
        <v>0.92088711757804365</v>
      </c>
      <c r="Y1097" s="50">
        <v>0.97599934815657419</v>
      </c>
      <c r="Z1097" s="50">
        <v>1.0149999999999999</v>
      </c>
      <c r="AA1097" s="51">
        <v>0.99</v>
      </c>
      <c r="AB1097" s="51">
        <v>1.01</v>
      </c>
      <c r="AC1097" s="51">
        <v>1</v>
      </c>
      <c r="AD1097" s="51">
        <v>1</v>
      </c>
      <c r="AE1097" s="51">
        <v>1</v>
      </c>
      <c r="AF1097" s="51">
        <v>1</v>
      </c>
      <c r="AG1097" s="52">
        <v>1</v>
      </c>
      <c r="AH1097" s="52">
        <v>1</v>
      </c>
      <c r="AI1097" s="53">
        <v>1011</v>
      </c>
      <c r="AJ1097" s="53">
        <v>904</v>
      </c>
      <c r="AK1097" s="51">
        <v>3.1570055667394441</v>
      </c>
      <c r="AL1097" s="51">
        <v>3.1258910319993225</v>
      </c>
      <c r="AM1097" s="51">
        <v>2.7411022217272971</v>
      </c>
      <c r="AN1097" s="51">
        <v>2.7350810944656709</v>
      </c>
      <c r="AO1097" s="51">
        <v>2.8441938193949068</v>
      </c>
      <c r="AP1097" s="51">
        <v>2.8287861155731009</v>
      </c>
      <c r="AQ1097" s="51">
        <v>2.7822187550532065</v>
      </c>
      <c r="AR1097" s="67">
        <v>0</v>
      </c>
      <c r="AS1097" s="96"/>
      <c r="AT1097" s="54">
        <v>2.9107542207115085</v>
      </c>
      <c r="AU1097" s="54">
        <v>2.6054682218608076</v>
      </c>
      <c r="AV1097" s="55">
        <v>2.9139610550222241</v>
      </c>
      <c r="AW1097" s="55">
        <v>2.6054682218608076</v>
      </c>
      <c r="AX1097" s="56">
        <v>0.16075422071151868</v>
      </c>
      <c r="AY1097" s="56">
        <v>5.5468221860817568E-2</v>
      </c>
      <c r="AZ1097" s="56">
        <v>0.21622244257233625</v>
      </c>
      <c r="BA1097" s="56">
        <v>0.10528599885070111</v>
      </c>
      <c r="BB1097" s="61">
        <v>-124</v>
      </c>
      <c r="BC1097" s="57">
        <v>-108</v>
      </c>
      <c r="BD1097" s="57">
        <v>-141</v>
      </c>
      <c r="BE1097" s="57">
        <v>-172</v>
      </c>
      <c r="BF1097" s="95">
        <v>0.55391769459176765</v>
      </c>
      <c r="BG1097" s="58">
        <v>0.51998518503765911</v>
      </c>
      <c r="BH1097" s="58">
        <v>0.58542963004538007</v>
      </c>
      <c r="BI1097" s="58">
        <v>0.6317787369143173</v>
      </c>
      <c r="BJ1097" s="57">
        <v>-124</v>
      </c>
      <c r="BK1097" s="57">
        <v>-108</v>
      </c>
      <c r="BL1097" s="57">
        <v>-141</v>
      </c>
      <c r="BM1097" s="57">
        <v>-171</v>
      </c>
      <c r="BN1097" s="58">
        <v>0.55422891580213829</v>
      </c>
      <c r="BO1097" s="58">
        <v>0.51932428434854094</v>
      </c>
      <c r="BP1097" s="58">
        <v>0.58472131329259613</v>
      </c>
      <c r="BQ1097" s="58">
        <v>0.63117271277086417</v>
      </c>
      <c r="BR1097" s="36">
        <v>3</v>
      </c>
      <c r="BS1097" s="36">
        <v>3.2</v>
      </c>
      <c r="BT1097" s="36">
        <v>0.46473999999999999</v>
      </c>
      <c r="BU1097" s="36">
        <v>0.40672999999999998</v>
      </c>
      <c r="BV1097" s="36">
        <v>0.45894406643873398</v>
      </c>
      <c r="BW1097" s="36">
        <v>0.52049999999999996</v>
      </c>
    </row>
    <row r="1098" spans="1:75" s="36" customFormat="1" ht="16.75" customHeight="1" x14ac:dyDescent="0.2">
      <c r="A1098" s="36" t="s">
        <v>1416</v>
      </c>
      <c r="B1098" s="36">
        <v>2025020517</v>
      </c>
      <c r="C1098" s="35">
        <v>46006</v>
      </c>
      <c r="D1098" s="45" t="s">
        <v>6</v>
      </c>
      <c r="E1098" s="36" t="s">
        <v>35</v>
      </c>
      <c r="F1098" s="45">
        <v>1</v>
      </c>
      <c r="G1098" s="45">
        <v>2</v>
      </c>
      <c r="H1098" s="36" t="s">
        <v>36</v>
      </c>
      <c r="I1098" s="36" t="s">
        <v>360</v>
      </c>
      <c r="J1098" s="46" t="s">
        <v>172</v>
      </c>
      <c r="K1098" s="47">
        <v>2.94</v>
      </c>
      <c r="L1098" s="48">
        <v>0.15</v>
      </c>
      <c r="M1098" s="49">
        <v>0.1</v>
      </c>
      <c r="N1098" s="36">
        <v>2.8499999999999899</v>
      </c>
      <c r="O1098" s="36">
        <v>2.8499999999999899</v>
      </c>
      <c r="P1098" s="70">
        <v>2.8499999999999899</v>
      </c>
      <c r="Q1098" s="36">
        <v>2.8499999999999899</v>
      </c>
      <c r="R1098" s="50">
        <v>2.9169393728044626</v>
      </c>
      <c r="S1098" s="50">
        <v>3.1518750464187564</v>
      </c>
      <c r="T1098" s="50">
        <v>2.9169393728044626</v>
      </c>
      <c r="U1098" s="50">
        <v>3.1518750464187564</v>
      </c>
      <c r="V1098" s="50">
        <v>0.97</v>
      </c>
      <c r="W1098" s="50">
        <v>0.95751047349149665</v>
      </c>
      <c r="X1098" s="50">
        <v>1.0204081632653061</v>
      </c>
      <c r="Y1098" s="50">
        <v>0.9285714285714286</v>
      </c>
      <c r="Z1098" s="50">
        <v>0.99094124800379646</v>
      </c>
      <c r="AA1098" s="51">
        <v>1</v>
      </c>
      <c r="AB1098" s="51">
        <v>1</v>
      </c>
      <c r="AC1098" s="51">
        <v>1</v>
      </c>
      <c r="AD1098" s="51">
        <v>1</v>
      </c>
      <c r="AE1098" s="51">
        <v>1</v>
      </c>
      <c r="AF1098" s="51">
        <v>1</v>
      </c>
      <c r="AG1098" s="52">
        <v>1</v>
      </c>
      <c r="AH1098" s="52">
        <v>1</v>
      </c>
      <c r="AI1098" s="53">
        <v>1012</v>
      </c>
      <c r="AJ1098" s="53">
        <v>937</v>
      </c>
      <c r="AK1098" s="51">
        <v>2.7533160767684111</v>
      </c>
      <c r="AL1098" s="51">
        <v>2.7778595711738188</v>
      </c>
      <c r="AM1098" s="51">
        <v>3.096050251598542</v>
      </c>
      <c r="AN1098" s="51">
        <v>3.1044239708215744</v>
      </c>
      <c r="AO1098" s="51">
        <v>3.1855856166937295</v>
      </c>
      <c r="AP1098" s="51">
        <v>3.1762462229972042</v>
      </c>
      <c r="AQ1098" s="51">
        <v>3.0680039002015271</v>
      </c>
      <c r="AR1098" s="67">
        <v>0</v>
      </c>
      <c r="AS1098" s="96"/>
      <c r="AT1098" s="54">
        <v>2.7252210147605704</v>
      </c>
      <c r="AU1098" s="54">
        <v>2.8133212264360474</v>
      </c>
      <c r="AV1098" s="55">
        <v>2.7252210147605704</v>
      </c>
      <c r="AW1098" s="55">
        <v>2.7995218995377318</v>
      </c>
      <c r="AX1098" s="56">
        <v>-0.12477898523941944</v>
      </c>
      <c r="AY1098" s="56">
        <v>-3.6678773563942446E-2</v>
      </c>
      <c r="AZ1098" s="56">
        <v>-0.16145775880336188</v>
      </c>
      <c r="BA1098" s="56">
        <v>-8.8100211675476992E-2</v>
      </c>
      <c r="BB1098" s="61">
        <v>108</v>
      </c>
      <c r="BC1098" s="57">
        <v>106</v>
      </c>
      <c r="BD1098" s="57">
        <v>137</v>
      </c>
      <c r="BE1098" s="57">
        <v>167</v>
      </c>
      <c r="BF1098" s="95">
        <v>0.48001510665474451</v>
      </c>
      <c r="BG1098" s="58">
        <v>0.48657227321315211</v>
      </c>
      <c r="BH1098" s="58">
        <v>0.42137462609324783</v>
      </c>
      <c r="BI1098" s="58">
        <v>0.37388745494430298</v>
      </c>
      <c r="BJ1098" s="57">
        <v>108</v>
      </c>
      <c r="BK1098" s="57">
        <v>107</v>
      </c>
      <c r="BL1098" s="57">
        <v>139</v>
      </c>
      <c r="BM1098" s="57">
        <v>169</v>
      </c>
      <c r="BN1098" s="58">
        <v>0.4818570090677109</v>
      </c>
      <c r="BO1098" s="58">
        <v>0.48401627189153995</v>
      </c>
      <c r="BP1098" s="58">
        <v>0.41865677464174444</v>
      </c>
      <c r="BQ1098" s="58">
        <v>0.3715813222362655</v>
      </c>
      <c r="BR1098" s="36">
        <v>3</v>
      </c>
      <c r="BS1098" s="36">
        <v>3.25</v>
      </c>
      <c r="BT1098" s="36">
        <v>0.45679999999999998</v>
      </c>
      <c r="BU1098" s="36">
        <v>0.39763999999999999</v>
      </c>
      <c r="BV1098" s="36">
        <v>0.44788862481837299</v>
      </c>
      <c r="BW1098" s="36">
        <v>0.50983000000000001</v>
      </c>
    </row>
    <row r="1099" spans="1:75" s="36" customFormat="1" ht="16.75" customHeight="1" x14ac:dyDescent="0.2">
      <c r="A1099" s="36" t="s">
        <v>1417</v>
      </c>
      <c r="B1099" s="36">
        <v>2025020517</v>
      </c>
      <c r="C1099" s="35">
        <v>46006</v>
      </c>
      <c r="D1099" s="45" t="s">
        <v>9</v>
      </c>
      <c r="E1099" s="36" t="s">
        <v>12</v>
      </c>
      <c r="F1099" s="45">
        <v>2</v>
      </c>
      <c r="G1099" s="45">
        <v>1</v>
      </c>
      <c r="H1099" s="36" t="s">
        <v>38</v>
      </c>
      <c r="I1099" s="36" t="s">
        <v>318</v>
      </c>
      <c r="J1099" s="46" t="s">
        <v>233</v>
      </c>
      <c r="K1099" s="47">
        <v>2.94</v>
      </c>
      <c r="L1099" s="48">
        <v>0.15</v>
      </c>
      <c r="M1099" s="49">
        <v>0.1</v>
      </c>
      <c r="N1099" s="36">
        <v>2.8499999999999899</v>
      </c>
      <c r="O1099" s="36">
        <v>2.8499999999999899</v>
      </c>
      <c r="P1099" s="70">
        <v>2.8499999999999899</v>
      </c>
      <c r="Q1099" s="36">
        <v>2.8499999999999899</v>
      </c>
      <c r="R1099" s="50">
        <v>2.6263672026334426</v>
      </c>
      <c r="S1099" s="50">
        <v>3.1782831590785947</v>
      </c>
      <c r="T1099" s="50">
        <v>2.6263672026334426</v>
      </c>
      <c r="U1099" s="50">
        <v>3.1782831590785947</v>
      </c>
      <c r="V1099" s="50">
        <v>1.0449999999999999</v>
      </c>
      <c r="W1099" s="50">
        <v>1.0398742800952707</v>
      </c>
      <c r="X1099" s="50">
        <v>1.0530783168702524</v>
      </c>
      <c r="Y1099" s="50">
        <v>0.93650206692803095</v>
      </c>
      <c r="Z1099" s="50">
        <v>1</v>
      </c>
      <c r="AA1099" s="51">
        <v>0.94499999999999995</v>
      </c>
      <c r="AB1099" s="51">
        <v>1</v>
      </c>
      <c r="AC1099" s="51">
        <v>1</v>
      </c>
      <c r="AD1099" s="51">
        <v>1</v>
      </c>
      <c r="AE1099" s="51">
        <v>1</v>
      </c>
      <c r="AF1099" s="51">
        <v>1</v>
      </c>
      <c r="AG1099" s="52">
        <v>1</v>
      </c>
      <c r="AH1099" s="52">
        <v>1</v>
      </c>
      <c r="AI1099" s="53">
        <v>987</v>
      </c>
      <c r="AJ1099" s="53">
        <v>945</v>
      </c>
      <c r="AK1099" s="51">
        <v>2.73</v>
      </c>
      <c r="AL1099" s="51">
        <v>2.7144550803950165</v>
      </c>
      <c r="AM1099" s="51">
        <v>3</v>
      </c>
      <c r="AN1099" s="51">
        <v>3.026742473861789</v>
      </c>
      <c r="AO1099" s="51">
        <v>3.0285244144443992</v>
      </c>
      <c r="AP1099" s="51">
        <v>3.0509882261395282</v>
      </c>
      <c r="AQ1099" s="51">
        <v>3</v>
      </c>
      <c r="AR1099" s="67">
        <v>0</v>
      </c>
      <c r="AS1099" s="96"/>
      <c r="AT1099" s="54">
        <v>2.8133212264360474</v>
      </c>
      <c r="AU1099" s="54">
        <v>2.7252210147605704</v>
      </c>
      <c r="AV1099" s="55">
        <v>2.7995218995377318</v>
      </c>
      <c r="AW1099" s="55">
        <v>2.7252210147605704</v>
      </c>
      <c r="AX1099" s="56">
        <v>-3.6678773563942446E-2</v>
      </c>
      <c r="AY1099" s="56">
        <v>-0.12477898523941944</v>
      </c>
      <c r="AZ1099" s="56">
        <v>-0.16145775880336188</v>
      </c>
      <c r="BA1099" s="56">
        <v>8.8100211675476992E-2</v>
      </c>
      <c r="BB1099" s="61">
        <v>-108</v>
      </c>
      <c r="BC1099" s="57">
        <v>-106</v>
      </c>
      <c r="BD1099" s="57">
        <v>-137</v>
      </c>
      <c r="BE1099" s="57">
        <v>-167</v>
      </c>
      <c r="BF1099" s="95">
        <v>0.51998489334525555</v>
      </c>
      <c r="BG1099" s="58">
        <v>0.51342772678684789</v>
      </c>
      <c r="BH1099" s="58">
        <v>0.57862537390675217</v>
      </c>
      <c r="BI1099" s="58">
        <v>0.62611254505569702</v>
      </c>
      <c r="BJ1099" s="57">
        <v>-108</v>
      </c>
      <c r="BK1099" s="57">
        <v>-107</v>
      </c>
      <c r="BL1099" s="57">
        <v>-139</v>
      </c>
      <c r="BM1099" s="57">
        <v>-169</v>
      </c>
      <c r="BN1099" s="58">
        <v>0.5181429909322891</v>
      </c>
      <c r="BO1099" s="58">
        <v>0.51598372810846005</v>
      </c>
      <c r="BP1099" s="58">
        <v>0.58134322535825556</v>
      </c>
      <c r="BQ1099" s="58">
        <v>0.6284186777637345</v>
      </c>
      <c r="BR1099" s="36">
        <v>3</v>
      </c>
      <c r="BS1099" s="36">
        <v>3.3</v>
      </c>
      <c r="BT1099" s="36">
        <v>0.44808999999999999</v>
      </c>
      <c r="BU1099" s="36">
        <v>0.39300000000000002</v>
      </c>
      <c r="BV1099" s="36">
        <v>0.44221399556660701</v>
      </c>
      <c r="BW1099" s="36">
        <v>0.50429000000000002</v>
      </c>
    </row>
    <row r="1100" spans="1:75" s="36" customFormat="1" ht="16.75" customHeight="1" x14ac:dyDescent="0.2">
      <c r="A1100" s="36" t="s">
        <v>1418</v>
      </c>
      <c r="B1100" s="36">
        <v>2025020525</v>
      </c>
      <c r="C1100" s="35">
        <v>46007</v>
      </c>
      <c r="D1100" s="45" t="s">
        <v>6</v>
      </c>
      <c r="E1100" s="36" t="s">
        <v>48</v>
      </c>
      <c r="F1100" s="45">
        <v>0</v>
      </c>
      <c r="G1100" s="45">
        <v>2</v>
      </c>
      <c r="H1100" s="36" t="s">
        <v>29</v>
      </c>
      <c r="I1100" s="36" t="s">
        <v>1177</v>
      </c>
      <c r="J1100" s="46" t="s">
        <v>1165</v>
      </c>
      <c r="K1100" s="47">
        <v>2.94</v>
      </c>
      <c r="L1100" s="48">
        <v>0.15</v>
      </c>
      <c r="M1100" s="49">
        <v>0.1</v>
      </c>
      <c r="N1100" s="36">
        <v>3.0999999999999899</v>
      </c>
      <c r="O1100" s="36">
        <v>3.4999999999999898</v>
      </c>
      <c r="P1100" s="70">
        <v>3.0999999999999899</v>
      </c>
      <c r="Q1100" s="36">
        <v>3.4999999999999898</v>
      </c>
      <c r="R1100" s="50">
        <v>3.1289082851353101</v>
      </c>
      <c r="S1100" s="50">
        <v>3.0252176083707703</v>
      </c>
      <c r="T1100" s="50">
        <v>3.1289082851353101</v>
      </c>
      <c r="U1100" s="50">
        <v>3.0252176083707703</v>
      </c>
      <c r="V1100" s="50">
        <v>0.90300000000000002</v>
      </c>
      <c r="W1100" s="50">
        <v>0.92051577291954856</v>
      </c>
      <c r="X1100" s="50">
        <v>1.0871824459513111</v>
      </c>
      <c r="Y1100" s="50">
        <v>1.0172086072668622</v>
      </c>
      <c r="Z1100" s="50">
        <v>1.05</v>
      </c>
      <c r="AA1100" s="51">
        <v>0.98499999999999999</v>
      </c>
      <c r="AB1100" s="51">
        <v>1.01</v>
      </c>
      <c r="AC1100" s="51">
        <v>1</v>
      </c>
      <c r="AD1100" s="51">
        <v>1</v>
      </c>
      <c r="AE1100" s="51">
        <v>1</v>
      </c>
      <c r="AF1100" s="51">
        <v>1</v>
      </c>
      <c r="AG1100" s="52">
        <v>1</v>
      </c>
      <c r="AH1100" s="52">
        <v>1</v>
      </c>
      <c r="AI1100" s="53">
        <v>1028</v>
      </c>
      <c r="AJ1100" s="53">
        <v>918</v>
      </c>
      <c r="AK1100" s="51">
        <v>3.1845738469931573</v>
      </c>
      <c r="AL1100" s="51">
        <v>3.1762240127144801</v>
      </c>
      <c r="AM1100" s="51">
        <v>3.1598156109041686</v>
      </c>
      <c r="AN1100" s="51">
        <v>3.15</v>
      </c>
      <c r="AO1100" s="51">
        <v>3.3867349263911315</v>
      </c>
      <c r="AP1100" s="51">
        <v>3.3551964607508582</v>
      </c>
      <c r="AQ1100" s="51">
        <v>3.3178063914493774</v>
      </c>
      <c r="AR1100" s="67">
        <v>0.05</v>
      </c>
      <c r="AS1100" s="96"/>
      <c r="AT1100" s="54">
        <v>3.098687647327159</v>
      </c>
      <c r="AU1100" s="54">
        <v>3.6483855004327435</v>
      </c>
      <c r="AV1100" s="55">
        <v>3.0486876473271591</v>
      </c>
      <c r="AW1100" s="55">
        <v>3.6922792441902308</v>
      </c>
      <c r="AX1100" s="56">
        <v>-1.3123526728309187E-3</v>
      </c>
      <c r="AY1100" s="56">
        <v>0.14838550043275367</v>
      </c>
      <c r="AZ1100" s="56">
        <v>0.14707314775992275</v>
      </c>
      <c r="BA1100" s="56">
        <v>-0.14969785310558459</v>
      </c>
      <c r="BB1100" s="61">
        <v>140</v>
      </c>
      <c r="BC1100" s="57">
        <v>-204</v>
      </c>
      <c r="BD1100" s="57">
        <v>-171</v>
      </c>
      <c r="BE1100" s="57">
        <v>-129</v>
      </c>
      <c r="BF1100" s="95">
        <v>0.4168981791133381</v>
      </c>
      <c r="BG1100" s="58">
        <v>0.67072521942919805</v>
      </c>
      <c r="BH1100" s="58">
        <v>0.63111888326900134</v>
      </c>
      <c r="BI1100" s="58">
        <v>0.56335870125285425</v>
      </c>
      <c r="BJ1100" s="57">
        <v>150</v>
      </c>
      <c r="BK1100" s="57">
        <v>-202</v>
      </c>
      <c r="BL1100" s="57">
        <v>-169</v>
      </c>
      <c r="BM1100" s="57">
        <v>-128</v>
      </c>
      <c r="BN1100" s="58">
        <v>0.40072056810577578</v>
      </c>
      <c r="BO1100" s="58">
        <v>0.66851139878132881</v>
      </c>
      <c r="BP1100" s="58">
        <v>0.62857086660059958</v>
      </c>
      <c r="BQ1100" s="58">
        <v>0.56098865215315175</v>
      </c>
      <c r="BR1100" s="36">
        <v>3</v>
      </c>
      <c r="BS1100" s="36">
        <v>3.35</v>
      </c>
      <c r="BT1100" s="36">
        <v>0.43972</v>
      </c>
      <c r="BU1100" s="36">
        <v>0.38451000000000002</v>
      </c>
      <c r="BV1100" s="36">
        <v>0.43295312517593498</v>
      </c>
      <c r="BW1100" s="36">
        <v>0.49640000000000001</v>
      </c>
    </row>
    <row r="1101" spans="1:75" s="36" customFormat="1" ht="16.75" customHeight="1" x14ac:dyDescent="0.2">
      <c r="A1101" s="36" t="s">
        <v>1419</v>
      </c>
      <c r="B1101" s="36">
        <v>2025020525</v>
      </c>
      <c r="C1101" s="35">
        <v>46007</v>
      </c>
      <c r="D1101" s="45" t="s">
        <v>9</v>
      </c>
      <c r="E1101" s="36" t="s">
        <v>32</v>
      </c>
      <c r="F1101" s="45">
        <v>2</v>
      </c>
      <c r="G1101" s="45">
        <v>0</v>
      </c>
      <c r="H1101" s="36" t="s">
        <v>31</v>
      </c>
      <c r="I1101" s="36" t="s">
        <v>417</v>
      </c>
      <c r="J1101" s="46" t="s">
        <v>227</v>
      </c>
      <c r="K1101" s="47">
        <v>2.94</v>
      </c>
      <c r="L1101" s="48">
        <v>0.15</v>
      </c>
      <c r="M1101" s="49">
        <v>0.1</v>
      </c>
      <c r="N1101" s="36">
        <v>3.4999999999999898</v>
      </c>
      <c r="O1101" s="36">
        <v>3.0999999999999899</v>
      </c>
      <c r="P1101" s="70">
        <v>3.4999999999999898</v>
      </c>
      <c r="Q1101" s="36">
        <v>3.0999999999999899</v>
      </c>
      <c r="R1101" s="50">
        <v>2.834855079080445</v>
      </c>
      <c r="S1101" s="50">
        <v>3.1882696167282485</v>
      </c>
      <c r="T1101" s="50">
        <v>2.834855079080445</v>
      </c>
      <c r="U1101" s="50">
        <v>3.1882696167282485</v>
      </c>
      <c r="V1101" s="50">
        <v>1.085</v>
      </c>
      <c r="W1101" s="50">
        <v>1.0832085999357419</v>
      </c>
      <c r="X1101" s="50">
        <v>1.0747672145932547</v>
      </c>
      <c r="Y1101" s="50">
        <v>1.0831883833310059</v>
      </c>
      <c r="Z1101" s="50">
        <v>0.99</v>
      </c>
      <c r="AA1101" s="51">
        <v>1</v>
      </c>
      <c r="AB1101" s="51">
        <v>1</v>
      </c>
      <c r="AC1101" s="51">
        <v>1</v>
      </c>
      <c r="AD1101" s="51">
        <v>1</v>
      </c>
      <c r="AE1101" s="51">
        <v>1</v>
      </c>
      <c r="AF1101" s="51">
        <v>1</v>
      </c>
      <c r="AG1101" s="52">
        <v>1</v>
      </c>
      <c r="AH1101" s="52">
        <v>1</v>
      </c>
      <c r="AI1101" s="53">
        <v>1005</v>
      </c>
      <c r="AJ1101" s="53">
        <v>963</v>
      </c>
      <c r="AK1101" s="51">
        <v>2.990593305364575</v>
      </c>
      <c r="AL1101" s="51">
        <v>2.98</v>
      </c>
      <c r="AM1101" s="51">
        <v>3.1963163910968544</v>
      </c>
      <c r="AN1101" s="51">
        <v>3.1951093749415636</v>
      </c>
      <c r="AO1101" s="51">
        <v>3.2264167813403715</v>
      </c>
      <c r="AP1101" s="51">
        <v>3.2159123022234608</v>
      </c>
      <c r="AQ1101" s="51">
        <v>3.1643532271858859</v>
      </c>
      <c r="AR1101" s="67">
        <v>-0.05</v>
      </c>
      <c r="AS1101" s="96"/>
      <c r="AT1101" s="54">
        <v>3.6483855004327435</v>
      </c>
      <c r="AU1101" s="54">
        <v>3.098687647327159</v>
      </c>
      <c r="AV1101" s="55">
        <v>3.6922792441902308</v>
      </c>
      <c r="AW1101" s="55">
        <v>3.0486876473271591</v>
      </c>
      <c r="AX1101" s="56">
        <v>0.14838550043275367</v>
      </c>
      <c r="AY1101" s="56">
        <v>-1.3123526728309187E-3</v>
      </c>
      <c r="AZ1101" s="56">
        <v>0.14707314775992275</v>
      </c>
      <c r="BA1101" s="56">
        <v>0.14969785310558459</v>
      </c>
      <c r="BB1101" s="61">
        <v>-140</v>
      </c>
      <c r="BC1101" s="57">
        <v>204</v>
      </c>
      <c r="BD1101" s="57">
        <v>171</v>
      </c>
      <c r="BE1101" s="57">
        <v>129</v>
      </c>
      <c r="BF1101" s="95">
        <v>0.58310182088666185</v>
      </c>
      <c r="BG1101" s="58">
        <v>0.32927478057080195</v>
      </c>
      <c r="BH1101" s="58">
        <v>0.36888111673099871</v>
      </c>
      <c r="BI1101" s="58">
        <v>0.43664129874714575</v>
      </c>
      <c r="BJ1101" s="57">
        <v>-150</v>
      </c>
      <c r="BK1101" s="57">
        <v>202</v>
      </c>
      <c r="BL1101" s="57">
        <v>169</v>
      </c>
      <c r="BM1101" s="57">
        <v>128</v>
      </c>
      <c r="BN1101" s="58">
        <v>0.59927943189422428</v>
      </c>
      <c r="BO1101" s="58">
        <v>0.33148860121867119</v>
      </c>
      <c r="BP1101" s="58">
        <v>0.37142913339940048</v>
      </c>
      <c r="BQ1101" s="58">
        <v>0.43901134784684831</v>
      </c>
      <c r="BR1101" s="36">
        <v>3</v>
      </c>
      <c r="BS1101" s="36">
        <v>3.4</v>
      </c>
      <c r="BT1101" s="36">
        <v>0.43508000000000002</v>
      </c>
      <c r="BU1101" s="36">
        <v>0.376</v>
      </c>
      <c r="BV1101" s="36">
        <v>0.42351881054291501</v>
      </c>
      <c r="BW1101" s="36">
        <v>0.48820000000000002</v>
      </c>
    </row>
    <row r="1102" spans="1:75" s="36" customFormat="1" ht="16.75" customHeight="1" x14ac:dyDescent="0.2">
      <c r="A1102" s="36" t="s">
        <v>1420</v>
      </c>
      <c r="B1102" s="36">
        <v>2025020520</v>
      </c>
      <c r="C1102" s="35">
        <v>46007</v>
      </c>
      <c r="D1102" s="45" t="s">
        <v>6</v>
      </c>
      <c r="E1102" s="36" t="s">
        <v>14</v>
      </c>
      <c r="F1102" s="45">
        <v>2</v>
      </c>
      <c r="G1102" s="45">
        <v>2</v>
      </c>
      <c r="H1102" s="36" t="s">
        <v>8</v>
      </c>
      <c r="I1102" s="36" t="s">
        <v>328</v>
      </c>
      <c r="J1102" s="46" t="s">
        <v>155</v>
      </c>
      <c r="K1102" s="47">
        <v>2.94</v>
      </c>
      <c r="L1102" s="48">
        <v>0.15</v>
      </c>
      <c r="M1102" s="49">
        <v>0.1</v>
      </c>
      <c r="N1102" s="36">
        <v>2.44999999999999</v>
      </c>
      <c r="O1102" s="36">
        <v>3.2999999999999901</v>
      </c>
      <c r="P1102" s="70">
        <v>2.44999999999999</v>
      </c>
      <c r="Q1102" s="36">
        <v>3.2999999999999901</v>
      </c>
      <c r="R1102" s="50">
        <v>2.4440474235924836</v>
      </c>
      <c r="S1102" s="50">
        <v>3.356581600111407</v>
      </c>
      <c r="T1102" s="50">
        <v>2.4440474235924836</v>
      </c>
      <c r="U1102" s="50">
        <v>3.356581600111407</v>
      </c>
      <c r="V1102" s="50">
        <v>0.96</v>
      </c>
      <c r="W1102" s="50">
        <v>0.95702751457800772</v>
      </c>
      <c r="X1102" s="50">
        <v>1.0272108843537415</v>
      </c>
      <c r="Y1102" s="50">
        <v>0.99149659863945583</v>
      </c>
      <c r="Z1102" s="50">
        <v>0.96</v>
      </c>
      <c r="AA1102" s="51">
        <v>0.94</v>
      </c>
      <c r="AB1102" s="51">
        <v>1.01</v>
      </c>
      <c r="AC1102" s="51">
        <v>1</v>
      </c>
      <c r="AD1102" s="51">
        <v>1</v>
      </c>
      <c r="AE1102" s="51">
        <v>1</v>
      </c>
      <c r="AF1102" s="51">
        <v>1</v>
      </c>
      <c r="AG1102" s="52">
        <v>1</v>
      </c>
      <c r="AH1102" s="52">
        <v>1</v>
      </c>
      <c r="AI1102" s="53">
        <v>1009</v>
      </c>
      <c r="AJ1102" s="53">
        <v>944</v>
      </c>
      <c r="AK1102" s="51">
        <v>2.6969531669300433</v>
      </c>
      <c r="AL1102" s="51">
        <v>2.68</v>
      </c>
      <c r="AM1102" s="51">
        <v>3.3110831503790452</v>
      </c>
      <c r="AN1102" s="51">
        <v>3.3179079178388995</v>
      </c>
      <c r="AO1102" s="51">
        <v>3.3132997510025932</v>
      </c>
      <c r="AP1102" s="51">
        <v>3.2996525387682469</v>
      </c>
      <c r="AQ1102" s="51">
        <v>3.1786398243638834</v>
      </c>
      <c r="AR1102" s="67">
        <v>-0.13</v>
      </c>
      <c r="AS1102" s="96"/>
      <c r="AT1102" s="54">
        <v>2.4192036016625447</v>
      </c>
      <c r="AU1102" s="54">
        <v>3.4006626635954769</v>
      </c>
      <c r="AV1102" s="55">
        <v>2.5492036016625446</v>
      </c>
      <c r="AW1102" s="55">
        <v>3.2878211987597847</v>
      </c>
      <c r="AX1102" s="56">
        <v>-3.0796398337445297E-2</v>
      </c>
      <c r="AY1102" s="56">
        <v>0.10066266359548681</v>
      </c>
      <c r="AZ1102" s="56">
        <v>6.9866265258041516E-2</v>
      </c>
      <c r="BA1102" s="56">
        <v>-0.13145906193293211</v>
      </c>
      <c r="BB1102" s="61">
        <v>191</v>
      </c>
      <c r="BC1102" s="57">
        <v>-113</v>
      </c>
      <c r="BD1102" s="57">
        <v>114</v>
      </c>
      <c r="BE1102" s="57">
        <v>143</v>
      </c>
      <c r="BF1102" s="95">
        <v>0.34404420398821089</v>
      </c>
      <c r="BG1102" s="58">
        <v>0.52980402524255876</v>
      </c>
      <c r="BH1102" s="58">
        <v>0.46706009876619836</v>
      </c>
      <c r="BI1102" s="58">
        <v>0.41207817455918094</v>
      </c>
      <c r="BJ1102" s="57">
        <v>162</v>
      </c>
      <c r="BK1102" s="57">
        <v>-115</v>
      </c>
      <c r="BL1102" s="57">
        <v>111</v>
      </c>
      <c r="BM1102" s="57">
        <v>138</v>
      </c>
      <c r="BN1102" s="58">
        <v>0.38129143355007483</v>
      </c>
      <c r="BO1102" s="58">
        <v>0.53575876632891906</v>
      </c>
      <c r="BP1102" s="58">
        <v>0.47485540513157654</v>
      </c>
      <c r="BQ1102" s="58">
        <v>0.41977794428949888</v>
      </c>
      <c r="BR1102" s="36">
        <v>3</v>
      </c>
      <c r="BS1102" s="36">
        <v>3.45</v>
      </c>
      <c r="BT1102" s="36">
        <v>0.43036000000000002</v>
      </c>
      <c r="BU1102" s="36">
        <v>0.36907000000000001</v>
      </c>
      <c r="BV1102" s="36">
        <v>0.41553513927357</v>
      </c>
      <c r="BW1102" s="36">
        <v>0.48088999999999998</v>
      </c>
    </row>
    <row r="1103" spans="1:75" s="36" customFormat="1" ht="16.75" customHeight="1" x14ac:dyDescent="0.2">
      <c r="A1103" s="36" t="s">
        <v>1421</v>
      </c>
      <c r="B1103" s="36">
        <v>2025020520</v>
      </c>
      <c r="C1103" s="35">
        <v>46007</v>
      </c>
      <c r="D1103" s="45" t="s">
        <v>9</v>
      </c>
      <c r="E1103" s="36" t="s">
        <v>18</v>
      </c>
      <c r="F1103" s="45">
        <v>2</v>
      </c>
      <c r="G1103" s="45">
        <v>2</v>
      </c>
      <c r="H1103" s="36" t="s">
        <v>11</v>
      </c>
      <c r="I1103" s="36" t="s">
        <v>931</v>
      </c>
      <c r="J1103" s="46" t="s">
        <v>190</v>
      </c>
      <c r="K1103" s="47">
        <v>2.94</v>
      </c>
      <c r="L1103" s="48">
        <v>0.15</v>
      </c>
      <c r="M1103" s="49">
        <v>0.1</v>
      </c>
      <c r="N1103" s="36">
        <v>3.2999999999999901</v>
      </c>
      <c r="O1103" s="36">
        <v>2.44999999999999</v>
      </c>
      <c r="P1103" s="70">
        <v>3.2999999999999901</v>
      </c>
      <c r="Q1103" s="36">
        <v>2.44999999999999</v>
      </c>
      <c r="R1103" s="50">
        <v>2.9257977908374668</v>
      </c>
      <c r="S1103" s="50">
        <v>2.9988347706226248</v>
      </c>
      <c r="T1103" s="50">
        <v>2.9257977908374668</v>
      </c>
      <c r="U1103" s="50">
        <v>2.9988347706226248</v>
      </c>
      <c r="V1103" s="50">
        <v>1.0275000000000001</v>
      </c>
      <c r="W1103" s="50">
        <v>1.0328904656929507</v>
      </c>
      <c r="X1103" s="50">
        <v>1.1262187586323282</v>
      </c>
      <c r="Y1103" s="50">
        <v>0.91733100915987864</v>
      </c>
      <c r="Z1103" s="50">
        <v>0.99</v>
      </c>
      <c r="AA1103" s="51">
        <v>1</v>
      </c>
      <c r="AB1103" s="51">
        <v>1.03</v>
      </c>
      <c r="AC1103" s="51">
        <v>1</v>
      </c>
      <c r="AD1103" s="51">
        <v>1</v>
      </c>
      <c r="AE1103" s="51">
        <v>1</v>
      </c>
      <c r="AF1103" s="51">
        <v>1</v>
      </c>
      <c r="AG1103" s="52">
        <v>1</v>
      </c>
      <c r="AH1103" s="52">
        <v>1</v>
      </c>
      <c r="AI1103" s="53">
        <v>1001</v>
      </c>
      <c r="AJ1103" s="53">
        <v>822</v>
      </c>
      <c r="AK1103" s="51">
        <v>2.915</v>
      </c>
      <c r="AL1103" s="51">
        <v>2.9</v>
      </c>
      <c r="AM1103" s="51">
        <v>3.02</v>
      </c>
      <c r="AN1103" s="51">
        <v>3.0168252155933937</v>
      </c>
      <c r="AO1103" s="51">
        <v>3.1535352588064782</v>
      </c>
      <c r="AP1103" s="51">
        <v>3.1258319334229663</v>
      </c>
      <c r="AQ1103" s="51">
        <v>2.9897999999999998</v>
      </c>
      <c r="AR1103" s="67">
        <v>0.13</v>
      </c>
      <c r="AS1103" s="96"/>
      <c r="AT1103" s="54">
        <v>3.4006626635954769</v>
      </c>
      <c r="AU1103" s="54">
        <v>2.4192036016625447</v>
      </c>
      <c r="AV1103" s="55">
        <v>3.2878211987597847</v>
      </c>
      <c r="AW1103" s="55">
        <v>2.5492036016625446</v>
      </c>
      <c r="AX1103" s="56">
        <v>0.10066266359548681</v>
      </c>
      <c r="AY1103" s="56">
        <v>-3.0796398337445297E-2</v>
      </c>
      <c r="AZ1103" s="56">
        <v>6.9866265258041516E-2</v>
      </c>
      <c r="BA1103" s="56">
        <v>0.13145906193293211</v>
      </c>
      <c r="BB1103" s="61">
        <v>-191</v>
      </c>
      <c r="BC1103" s="57">
        <v>113</v>
      </c>
      <c r="BD1103" s="57">
        <v>-114</v>
      </c>
      <c r="BE1103" s="57">
        <v>-143</v>
      </c>
      <c r="BF1103" s="95">
        <v>0.65595579601178911</v>
      </c>
      <c r="BG1103" s="58">
        <v>0.47019597475744124</v>
      </c>
      <c r="BH1103" s="58">
        <v>0.53293990123380164</v>
      </c>
      <c r="BI1103" s="58">
        <v>0.58792182544081906</v>
      </c>
      <c r="BJ1103" s="57">
        <v>-162</v>
      </c>
      <c r="BK1103" s="57">
        <v>115</v>
      </c>
      <c r="BL1103" s="57">
        <v>-111</v>
      </c>
      <c r="BM1103" s="57">
        <v>-138</v>
      </c>
      <c r="BN1103" s="58">
        <v>0.61870856644992522</v>
      </c>
      <c r="BO1103" s="58">
        <v>0.46424123367108094</v>
      </c>
      <c r="BP1103" s="58">
        <v>0.52514459486842346</v>
      </c>
      <c r="BQ1103" s="58">
        <v>0.58022205571050112</v>
      </c>
      <c r="BR1103" s="36">
        <v>3</v>
      </c>
      <c r="BS1103" s="36">
        <v>3.5</v>
      </c>
      <c r="BT1103" s="36">
        <v>0.42024</v>
      </c>
      <c r="BU1103" s="36">
        <v>0.36293999999999998</v>
      </c>
      <c r="BV1103" s="36">
        <v>0.408495407887628</v>
      </c>
      <c r="BW1103" s="36">
        <v>0.47445999999999999</v>
      </c>
    </row>
    <row r="1104" spans="1:75" s="36" customFormat="1" ht="16.75" customHeight="1" x14ac:dyDescent="0.2">
      <c r="A1104" s="36" t="s">
        <v>1422</v>
      </c>
      <c r="B1104" s="36">
        <v>2025020522</v>
      </c>
      <c r="C1104" s="35">
        <v>46007</v>
      </c>
      <c r="D1104" s="45" t="s">
        <v>6</v>
      </c>
      <c r="E1104" s="36" t="s">
        <v>37</v>
      </c>
      <c r="F1104" s="45">
        <v>2</v>
      </c>
      <c r="G1104" s="45">
        <v>2</v>
      </c>
      <c r="H1104" s="36" t="s">
        <v>8</v>
      </c>
      <c r="I1104" s="36" t="s">
        <v>352</v>
      </c>
      <c r="J1104" s="46" t="s">
        <v>175</v>
      </c>
      <c r="K1104" s="47">
        <v>2.94</v>
      </c>
      <c r="L1104" s="48">
        <v>0.15</v>
      </c>
      <c r="M1104" s="49">
        <v>0.1</v>
      </c>
      <c r="N1104" s="36">
        <v>2.8499999999999899</v>
      </c>
      <c r="O1104" s="36">
        <v>3.0999999999999899</v>
      </c>
      <c r="P1104" s="70">
        <v>2.8499999999999899</v>
      </c>
      <c r="Q1104" s="36">
        <v>3.0999999999999899</v>
      </c>
      <c r="R1104" s="50">
        <v>2.8958926170877803</v>
      </c>
      <c r="S1104" s="50">
        <v>3.0514560544547624</v>
      </c>
      <c r="T1104" s="50">
        <v>2.8958926170877803</v>
      </c>
      <c r="U1104" s="50">
        <v>3.0514560544547624</v>
      </c>
      <c r="V1104" s="50">
        <v>0.96</v>
      </c>
      <c r="W1104" s="50">
        <v>0.95702751457800772</v>
      </c>
      <c r="X1104" s="50">
        <v>1.0387302700895689</v>
      </c>
      <c r="Y1104" s="50">
        <v>1.0086230301513468</v>
      </c>
      <c r="Z1104" s="50">
        <v>0.98499999999999999</v>
      </c>
      <c r="AA1104" s="51">
        <v>0.97</v>
      </c>
      <c r="AB1104" s="51">
        <v>1.01</v>
      </c>
      <c r="AC1104" s="51">
        <v>1</v>
      </c>
      <c r="AD1104" s="51">
        <v>1</v>
      </c>
      <c r="AE1104" s="51">
        <v>1</v>
      </c>
      <c r="AF1104" s="51">
        <v>1</v>
      </c>
      <c r="AG1104" s="52">
        <v>1</v>
      </c>
      <c r="AH1104" s="52">
        <v>1</v>
      </c>
      <c r="AI1104" s="53">
        <v>997</v>
      </c>
      <c r="AJ1104" s="53">
        <v>955</v>
      </c>
      <c r="AK1104" s="51">
        <v>2.8601569521690182</v>
      </c>
      <c r="AL1104" s="51">
        <v>2.8655173019068325</v>
      </c>
      <c r="AM1104" s="51">
        <v>3.0010840828968517</v>
      </c>
      <c r="AN1104" s="51">
        <v>2.97</v>
      </c>
      <c r="AO1104" s="51">
        <v>3.0259465899036861</v>
      </c>
      <c r="AP1104" s="51">
        <v>3.0229072334638243</v>
      </c>
      <c r="AQ1104" s="51">
        <v>2.9560678216533987</v>
      </c>
      <c r="AR1104" s="67">
        <v>0.03</v>
      </c>
      <c r="AS1104" s="96"/>
      <c r="AT1104" s="54">
        <v>2.7688661940183414</v>
      </c>
      <c r="AU1104" s="54">
        <v>3.0332445758150977</v>
      </c>
      <c r="AV1104" s="55">
        <v>2.7388661940183416</v>
      </c>
      <c r="AW1104" s="55">
        <v>3.0793149551776748</v>
      </c>
      <c r="AX1104" s="56">
        <v>-8.1133805981648432E-2</v>
      </c>
      <c r="AY1104" s="56">
        <v>-6.675542418489222E-2</v>
      </c>
      <c r="AZ1104" s="56">
        <v>-0.14788923016654065</v>
      </c>
      <c r="BA1104" s="56">
        <v>-1.4378381796756212E-2</v>
      </c>
      <c r="BB1104" s="61">
        <v>121</v>
      </c>
      <c r="BC1104" s="57">
        <v>-112</v>
      </c>
      <c r="BD1104" s="57">
        <v>113</v>
      </c>
      <c r="BE1104" s="57">
        <v>140</v>
      </c>
      <c r="BF1104" s="95">
        <v>0.45326154283554621</v>
      </c>
      <c r="BG1104" s="58">
        <v>0.5293869648309657</v>
      </c>
      <c r="BH1104" s="58">
        <v>0.4692714061745622</v>
      </c>
      <c r="BI1104" s="58">
        <v>0.41611756971529923</v>
      </c>
      <c r="BJ1104" s="57">
        <v>126</v>
      </c>
      <c r="BK1104" s="57">
        <v>-114</v>
      </c>
      <c r="BL1104" s="57">
        <v>111</v>
      </c>
      <c r="BM1104" s="57">
        <v>138</v>
      </c>
      <c r="BN1104" s="58">
        <v>0.44166545113054423</v>
      </c>
      <c r="BO1104" s="58">
        <v>0.53243694719645096</v>
      </c>
      <c r="BP1104" s="58">
        <v>0.47299399602666337</v>
      </c>
      <c r="BQ1104" s="58">
        <v>0.4196502951797032</v>
      </c>
      <c r="BR1104" s="36">
        <v>3</v>
      </c>
      <c r="BS1104" s="36">
        <v>3.55</v>
      </c>
      <c r="BT1104" s="36">
        <v>0.41455999999999998</v>
      </c>
      <c r="BU1104" s="36">
        <v>0.35365000000000002</v>
      </c>
      <c r="BV1104" s="36">
        <v>0.39794081242263901</v>
      </c>
      <c r="BW1104" s="36">
        <v>0.46494999999999997</v>
      </c>
    </row>
    <row r="1105" spans="1:75" s="36" customFormat="1" ht="16.75" customHeight="1" x14ac:dyDescent="0.2">
      <c r="A1105" s="36" t="s">
        <v>1423</v>
      </c>
      <c r="B1105" s="36">
        <v>2025020522</v>
      </c>
      <c r="C1105" s="35">
        <v>46007</v>
      </c>
      <c r="D1105" s="45" t="s">
        <v>9</v>
      </c>
      <c r="E1105" s="36" t="s">
        <v>30</v>
      </c>
      <c r="F1105" s="45">
        <v>2</v>
      </c>
      <c r="G1105" s="45">
        <v>2</v>
      </c>
      <c r="H1105" s="36" t="s">
        <v>11</v>
      </c>
      <c r="I1105" s="36" t="s">
        <v>495</v>
      </c>
      <c r="J1105" s="46" t="s">
        <v>161</v>
      </c>
      <c r="K1105" s="47">
        <v>2.94</v>
      </c>
      <c r="L1105" s="48">
        <v>0.15</v>
      </c>
      <c r="M1105" s="49">
        <v>0.1</v>
      </c>
      <c r="N1105" s="36">
        <v>3.0999999999999899</v>
      </c>
      <c r="O1105" s="36">
        <v>2.8499999999999899</v>
      </c>
      <c r="P1105" s="70">
        <v>3.0999999999999899</v>
      </c>
      <c r="Q1105" s="36">
        <v>2.8499999999999899</v>
      </c>
      <c r="R1105" s="50">
        <v>2.9554185025890756</v>
      </c>
      <c r="S1105" s="50">
        <v>3.187652505936998</v>
      </c>
      <c r="T1105" s="50">
        <v>2.9554185025890756</v>
      </c>
      <c r="U1105" s="50">
        <v>3.187652505936998</v>
      </c>
      <c r="V1105" s="50">
        <v>1.0275000000000001</v>
      </c>
      <c r="W1105" s="50">
        <v>1.0328904656929507</v>
      </c>
      <c r="X1105" s="50">
        <v>1.0207768989445074</v>
      </c>
      <c r="Y1105" s="50">
        <v>0.97284250073776135</v>
      </c>
      <c r="Z1105" s="50">
        <v>0.99</v>
      </c>
      <c r="AA1105" s="51">
        <v>0.99</v>
      </c>
      <c r="AB1105" s="51">
        <v>1</v>
      </c>
      <c r="AC1105" s="51">
        <v>1</v>
      </c>
      <c r="AD1105" s="51">
        <v>1</v>
      </c>
      <c r="AE1105" s="51">
        <v>1</v>
      </c>
      <c r="AF1105" s="51">
        <v>1</v>
      </c>
      <c r="AG1105" s="52">
        <v>1</v>
      </c>
      <c r="AH1105" s="52">
        <v>1</v>
      </c>
      <c r="AI1105" s="53">
        <v>1008</v>
      </c>
      <c r="AJ1105" s="53">
        <v>966</v>
      </c>
      <c r="AK1105" s="51">
        <v>2.9653517086449592</v>
      </c>
      <c r="AL1105" s="51">
        <v>2.98</v>
      </c>
      <c r="AM1105" s="51">
        <v>3.0538669940633323</v>
      </c>
      <c r="AN1105" s="51">
        <v>3.05</v>
      </c>
      <c r="AO1105" s="51">
        <v>3.1088720533375955</v>
      </c>
      <c r="AP1105" s="51">
        <v>3.1159076424686001</v>
      </c>
      <c r="AQ1105" s="51">
        <v>3.0233283241226991</v>
      </c>
      <c r="AR1105" s="67">
        <v>-0.03</v>
      </c>
      <c r="AS1105" s="96"/>
      <c r="AT1105" s="54">
        <v>3.0332445758150977</v>
      </c>
      <c r="AU1105" s="54">
        <v>2.7688661940183414</v>
      </c>
      <c r="AV1105" s="55">
        <v>3.0793149551776748</v>
      </c>
      <c r="AW1105" s="55">
        <v>2.7388661940183416</v>
      </c>
      <c r="AX1105" s="56">
        <v>-6.675542418489222E-2</v>
      </c>
      <c r="AY1105" s="56">
        <v>-8.1133805981648432E-2</v>
      </c>
      <c r="AZ1105" s="56">
        <v>-0.14788923016654065</v>
      </c>
      <c r="BA1105" s="56">
        <v>1.4378381796756212E-2</v>
      </c>
      <c r="BB1105" s="61">
        <v>-121</v>
      </c>
      <c r="BC1105" s="57">
        <v>112</v>
      </c>
      <c r="BD1105" s="57">
        <v>-113</v>
      </c>
      <c r="BE1105" s="57">
        <v>-140</v>
      </c>
      <c r="BF1105" s="95">
        <v>0.54673845716445379</v>
      </c>
      <c r="BG1105" s="58">
        <v>0.47061303516903424</v>
      </c>
      <c r="BH1105" s="58">
        <v>0.5307285938254378</v>
      </c>
      <c r="BI1105" s="58">
        <v>0.58388243028470077</v>
      </c>
      <c r="BJ1105" s="57">
        <v>-126</v>
      </c>
      <c r="BK1105" s="57">
        <v>114</v>
      </c>
      <c r="BL1105" s="57">
        <v>-111</v>
      </c>
      <c r="BM1105" s="57">
        <v>-138</v>
      </c>
      <c r="BN1105" s="58">
        <v>0.55833454886945577</v>
      </c>
      <c r="BO1105" s="58">
        <v>0.46756305280354904</v>
      </c>
      <c r="BP1105" s="58">
        <v>0.52700600397333663</v>
      </c>
      <c r="BQ1105" s="58">
        <v>0.5803497048202968</v>
      </c>
      <c r="BR1105" s="36">
        <v>3</v>
      </c>
      <c r="BS1105" s="36">
        <v>3.6</v>
      </c>
      <c r="BT1105" s="36">
        <v>0.40686</v>
      </c>
      <c r="BU1105" s="36">
        <v>0.34844999999999998</v>
      </c>
      <c r="BV1105" s="36">
        <v>0.39098528966236901</v>
      </c>
      <c r="BW1105" s="36">
        <v>0.45723999999999998</v>
      </c>
    </row>
    <row r="1106" spans="1:75" s="36" customFormat="1" ht="16.75" customHeight="1" x14ac:dyDescent="0.2">
      <c r="A1106" s="36" t="s">
        <v>1424</v>
      </c>
      <c r="B1106" s="36">
        <v>2025020521</v>
      </c>
      <c r="C1106" s="35">
        <v>46007</v>
      </c>
      <c r="D1106" s="45" t="s">
        <v>6</v>
      </c>
      <c r="E1106" s="36" t="s">
        <v>43</v>
      </c>
      <c r="F1106" s="45">
        <v>1</v>
      </c>
      <c r="G1106" s="45">
        <v>1</v>
      </c>
      <c r="H1106" s="36" t="s">
        <v>46</v>
      </c>
      <c r="I1106" s="36" t="s">
        <v>413</v>
      </c>
      <c r="J1106" s="46" t="s">
        <v>180</v>
      </c>
      <c r="K1106" s="47">
        <v>2.94</v>
      </c>
      <c r="L1106" s="48">
        <v>0.15</v>
      </c>
      <c r="M1106" s="49">
        <v>0.1</v>
      </c>
      <c r="N1106" s="36">
        <v>2.7999999999999901</v>
      </c>
      <c r="O1106" s="36">
        <v>2.9999999999999898</v>
      </c>
      <c r="P1106" s="70">
        <v>2.7999999999999901</v>
      </c>
      <c r="Q1106" s="36">
        <v>2.9999999999999898</v>
      </c>
      <c r="R1106" s="50">
        <v>2.7682498097959689</v>
      </c>
      <c r="S1106" s="50">
        <v>3.060949278850992</v>
      </c>
      <c r="T1106" s="50">
        <v>2.7682498097959689</v>
      </c>
      <c r="U1106" s="50">
        <v>3.060949278850992</v>
      </c>
      <c r="V1106" s="50">
        <v>0.95</v>
      </c>
      <c r="W1106" s="50">
        <v>0.95302926576458757</v>
      </c>
      <c r="X1106" s="50">
        <v>1.0510204081632653</v>
      </c>
      <c r="Y1106" s="50">
        <v>0.97278911564625847</v>
      </c>
      <c r="Z1106" s="50">
        <v>0.99</v>
      </c>
      <c r="AA1106" s="51">
        <v>0.99</v>
      </c>
      <c r="AB1106" s="51">
        <v>1.01</v>
      </c>
      <c r="AC1106" s="51">
        <v>1</v>
      </c>
      <c r="AD1106" s="51">
        <v>1</v>
      </c>
      <c r="AE1106" s="51">
        <v>1</v>
      </c>
      <c r="AF1106" s="51">
        <v>1</v>
      </c>
      <c r="AG1106" s="52">
        <v>1</v>
      </c>
      <c r="AH1106" s="52">
        <v>1</v>
      </c>
      <c r="AI1106" s="53">
        <v>1020</v>
      </c>
      <c r="AJ1106" s="53">
        <v>978</v>
      </c>
      <c r="AK1106" s="51">
        <v>2.74</v>
      </c>
      <c r="AL1106" s="51">
        <v>2.7442374714693956</v>
      </c>
      <c r="AM1106" s="51">
        <v>2.9784776637776287</v>
      </c>
      <c r="AN1106" s="51">
        <v>2.9908484060386331</v>
      </c>
      <c r="AO1106" s="51">
        <v>3.0551949835411252</v>
      </c>
      <c r="AP1106" s="51">
        <v>3.0514667039193286</v>
      </c>
      <c r="AQ1106" s="51">
        <v>2.9486928871398526</v>
      </c>
      <c r="AR1106" s="67">
        <v>-0.05</v>
      </c>
      <c r="AS1106" s="96"/>
      <c r="AT1106" s="54">
        <v>2.6849908522244896</v>
      </c>
      <c r="AU1106" s="54">
        <v>2.9951175629136659</v>
      </c>
      <c r="AV1106" s="55">
        <v>2.7349908522244895</v>
      </c>
      <c r="AW1106" s="55">
        <v>2.948362255984156</v>
      </c>
      <c r="AX1106" s="56">
        <v>-0.11500914777550042</v>
      </c>
      <c r="AY1106" s="56">
        <v>-4.8824370863238542E-3</v>
      </c>
      <c r="AZ1106" s="56">
        <v>-0.11989158486182427</v>
      </c>
      <c r="BA1106" s="56">
        <v>-0.11012671068917657</v>
      </c>
      <c r="BB1106" s="61">
        <v>125</v>
      </c>
      <c r="BC1106" s="57">
        <v>-104</v>
      </c>
      <c r="BD1106" s="57">
        <v>124</v>
      </c>
      <c r="BE1106" s="57">
        <v>153</v>
      </c>
      <c r="BF1106" s="95">
        <v>0.44362856888847535</v>
      </c>
      <c r="BG1106" s="58">
        <v>0.51007446604860418</v>
      </c>
      <c r="BH1106" s="58">
        <v>0.44693298276480642</v>
      </c>
      <c r="BI1106" s="58">
        <v>0.39590211861978797</v>
      </c>
      <c r="BJ1106" s="57">
        <v>116</v>
      </c>
      <c r="BK1106" s="57">
        <v>-104</v>
      </c>
      <c r="BL1106" s="57">
        <v>124</v>
      </c>
      <c r="BM1106" s="57">
        <v>152</v>
      </c>
      <c r="BN1106" s="58">
        <v>0.46255361995574068</v>
      </c>
      <c r="BO1106" s="58">
        <v>0.51003372647872358</v>
      </c>
      <c r="BP1106" s="58">
        <v>0.44702589117675573</v>
      </c>
      <c r="BQ1106" s="58">
        <v>0.39608632032742408</v>
      </c>
      <c r="BR1106" s="36">
        <v>3</v>
      </c>
      <c r="BS1106" s="36">
        <v>3.65</v>
      </c>
      <c r="BT1106" s="36">
        <v>0.40057999999999999</v>
      </c>
      <c r="BU1106" s="36">
        <v>0.34076000000000001</v>
      </c>
      <c r="BV1106" s="36">
        <v>0.38254973281242899</v>
      </c>
      <c r="BW1106" s="36">
        <v>0.45</v>
      </c>
    </row>
    <row r="1107" spans="1:75" s="36" customFormat="1" ht="16.75" customHeight="1" x14ac:dyDescent="0.2">
      <c r="A1107" s="36" t="s">
        <v>1425</v>
      </c>
      <c r="B1107" s="36">
        <v>2025020521</v>
      </c>
      <c r="C1107" s="35">
        <v>46007</v>
      </c>
      <c r="D1107" s="45" t="s">
        <v>9</v>
      </c>
      <c r="E1107" s="36" t="s">
        <v>19</v>
      </c>
      <c r="F1107" s="45">
        <v>1</v>
      </c>
      <c r="G1107" s="45">
        <v>1</v>
      </c>
      <c r="H1107" s="36" t="s">
        <v>47</v>
      </c>
      <c r="I1107" s="36" t="s">
        <v>1381</v>
      </c>
      <c r="J1107" s="46" t="s">
        <v>1306</v>
      </c>
      <c r="K1107" s="47">
        <v>2.94</v>
      </c>
      <c r="L1107" s="48">
        <v>0.15</v>
      </c>
      <c r="M1107" s="49">
        <v>0.1</v>
      </c>
      <c r="N1107" s="36">
        <v>2.9999999999999898</v>
      </c>
      <c r="O1107" s="36">
        <v>2.7999999999999901</v>
      </c>
      <c r="P1107" s="70">
        <v>2.9999999999999898</v>
      </c>
      <c r="Q1107" s="36">
        <v>2.7999999999999901</v>
      </c>
      <c r="R1107" s="50">
        <v>2.8227874587350898</v>
      </c>
      <c r="S1107" s="50">
        <v>3.216460130691932</v>
      </c>
      <c r="T1107" s="50">
        <v>2.8227874587350898</v>
      </c>
      <c r="U1107" s="50">
        <v>3.216460130691932</v>
      </c>
      <c r="V1107" s="50">
        <v>1.048</v>
      </c>
      <c r="W1107" s="50">
        <v>1.0491546019013618</v>
      </c>
      <c r="X1107" s="50">
        <v>1.0130876407406901</v>
      </c>
      <c r="Y1107" s="50">
        <v>0.93197278911564629</v>
      </c>
      <c r="Z1107" s="50">
        <v>0.99</v>
      </c>
      <c r="AA1107" s="51">
        <v>0.97</v>
      </c>
      <c r="AB1107" s="51">
        <v>1.02</v>
      </c>
      <c r="AC1107" s="51">
        <v>1</v>
      </c>
      <c r="AD1107" s="51">
        <v>1</v>
      </c>
      <c r="AE1107" s="51">
        <v>1</v>
      </c>
      <c r="AF1107" s="51">
        <v>1</v>
      </c>
      <c r="AG1107" s="52">
        <v>1</v>
      </c>
      <c r="AH1107" s="52">
        <v>1</v>
      </c>
      <c r="AI1107" s="53">
        <v>1025</v>
      </c>
      <c r="AJ1107" s="53">
        <v>960</v>
      </c>
      <c r="AK1107" s="51">
        <v>2.86</v>
      </c>
      <c r="AL1107" s="51">
        <v>2.8544181188102637</v>
      </c>
      <c r="AM1107" s="51">
        <v>3.09</v>
      </c>
      <c r="AN1107" s="51">
        <v>3.1089690196037894</v>
      </c>
      <c r="AO1107" s="51">
        <v>3.0683233774660224</v>
      </c>
      <c r="AP1107" s="51">
        <v>3.0857192002538709</v>
      </c>
      <c r="AQ1107" s="51">
        <v>3.0590999999999999</v>
      </c>
      <c r="AR1107" s="67">
        <v>0.05</v>
      </c>
      <c r="AS1107" s="96"/>
      <c r="AT1107" s="54">
        <v>2.9951175629136659</v>
      </c>
      <c r="AU1107" s="54">
        <v>2.6849908522244896</v>
      </c>
      <c r="AV1107" s="55">
        <v>2.948362255984156</v>
      </c>
      <c r="AW1107" s="55">
        <v>2.7349908522244895</v>
      </c>
      <c r="AX1107" s="56">
        <v>-4.8824370863238542E-3</v>
      </c>
      <c r="AY1107" s="56">
        <v>-0.11500914777550042</v>
      </c>
      <c r="AZ1107" s="56">
        <v>-0.11989158486182427</v>
      </c>
      <c r="BA1107" s="56">
        <v>0.11012671068917657</v>
      </c>
      <c r="BB1107" s="61">
        <v>-125</v>
      </c>
      <c r="BC1107" s="57">
        <v>104</v>
      </c>
      <c r="BD1107" s="57">
        <v>-124</v>
      </c>
      <c r="BE1107" s="57">
        <v>-153</v>
      </c>
      <c r="BF1107" s="95">
        <v>0.55637143111152465</v>
      </c>
      <c r="BG1107" s="58">
        <v>0.48992553395139582</v>
      </c>
      <c r="BH1107" s="58">
        <v>0.55306701723519358</v>
      </c>
      <c r="BI1107" s="58">
        <v>0.60409788138021203</v>
      </c>
      <c r="BJ1107" s="57">
        <v>-116</v>
      </c>
      <c r="BK1107" s="57">
        <v>104</v>
      </c>
      <c r="BL1107" s="57">
        <v>-124</v>
      </c>
      <c r="BM1107" s="57">
        <v>-152</v>
      </c>
      <c r="BN1107" s="58">
        <v>0.53744638004425926</v>
      </c>
      <c r="BO1107" s="58">
        <v>0.48996627352127642</v>
      </c>
      <c r="BP1107" s="58">
        <v>0.55297410882324427</v>
      </c>
      <c r="BQ1107" s="58">
        <v>0.60391367967257592</v>
      </c>
      <c r="BR1107" s="36">
        <v>3</v>
      </c>
      <c r="BS1107" s="36">
        <v>3.7</v>
      </c>
      <c r="BT1107" s="36">
        <v>0.39435999999999999</v>
      </c>
      <c r="BU1107" s="36">
        <v>0.33555000000000001</v>
      </c>
      <c r="BV1107" s="36">
        <v>0.37698434989720098</v>
      </c>
      <c r="BW1107" s="36">
        <v>0.44546000000000002</v>
      </c>
    </row>
    <row r="1108" spans="1:75" s="36" customFormat="1" ht="16.75" customHeight="1" x14ac:dyDescent="0.2">
      <c r="A1108" s="36" t="s">
        <v>1426</v>
      </c>
      <c r="B1108" s="36">
        <v>2025020519</v>
      </c>
      <c r="C1108" s="35">
        <v>46007</v>
      </c>
      <c r="D1108" s="45" t="s">
        <v>6</v>
      </c>
      <c r="E1108" s="36" t="s">
        <v>15</v>
      </c>
      <c r="F1108" s="45">
        <v>1</v>
      </c>
      <c r="G1108" s="45">
        <v>1</v>
      </c>
      <c r="H1108" s="36" t="s">
        <v>46</v>
      </c>
      <c r="I1108" s="36" t="s">
        <v>426</v>
      </c>
      <c r="J1108" s="46" t="s">
        <v>192</v>
      </c>
      <c r="K1108" s="47">
        <v>2.94</v>
      </c>
      <c r="L1108" s="48">
        <v>0.15</v>
      </c>
      <c r="M1108" s="49">
        <v>0.1</v>
      </c>
      <c r="N1108" s="36">
        <v>2.94999999999999</v>
      </c>
      <c r="O1108" s="36">
        <v>2.9999999999999898</v>
      </c>
      <c r="P1108" s="70">
        <v>2.94999999999999</v>
      </c>
      <c r="Q1108" s="36">
        <v>2.9999999999999898</v>
      </c>
      <c r="R1108" s="50">
        <v>3.0758721385122092</v>
      </c>
      <c r="S1108" s="50">
        <v>2.8682063627539476</v>
      </c>
      <c r="T1108" s="50">
        <v>3.0758721385122092</v>
      </c>
      <c r="U1108" s="50">
        <v>2.8682063627539476</v>
      </c>
      <c r="V1108" s="50">
        <v>0.95</v>
      </c>
      <c r="W1108" s="50">
        <v>0.95302926576458757</v>
      </c>
      <c r="X1108" s="50">
        <v>1.0374705230679149</v>
      </c>
      <c r="Y1108" s="50">
        <v>0.97768499656393537</v>
      </c>
      <c r="Z1108" s="50">
        <v>1.03</v>
      </c>
      <c r="AA1108" s="51">
        <v>0.96499999999999997</v>
      </c>
      <c r="AB1108" s="51">
        <v>1</v>
      </c>
      <c r="AC1108" s="51">
        <v>1</v>
      </c>
      <c r="AD1108" s="51">
        <v>1</v>
      </c>
      <c r="AE1108" s="51">
        <v>1</v>
      </c>
      <c r="AF1108" s="51">
        <v>1</v>
      </c>
      <c r="AG1108" s="52">
        <v>1</v>
      </c>
      <c r="AH1108" s="52">
        <v>1</v>
      </c>
      <c r="AI1108" s="53">
        <v>1018</v>
      </c>
      <c r="AJ1108" s="53">
        <v>854</v>
      </c>
      <c r="AK1108" s="51">
        <v>2.9065162980610877</v>
      </c>
      <c r="AL1108" s="51">
        <v>2.9319196741287561</v>
      </c>
      <c r="AM1108" s="51">
        <v>2.9321143286274243</v>
      </c>
      <c r="AN1108" s="51">
        <v>2.9225281337464026</v>
      </c>
      <c r="AO1108" s="51">
        <v>3.0287806299506967</v>
      </c>
      <c r="AP1108" s="51">
        <v>3.0176014185035771</v>
      </c>
      <c r="AQ1108" s="51">
        <v>3.0200777584862473</v>
      </c>
      <c r="AR1108" s="67">
        <v>0</v>
      </c>
      <c r="AS1108" s="96"/>
      <c r="AT1108" s="54">
        <v>2.6814591285083202</v>
      </c>
      <c r="AU1108" s="54">
        <v>3.0634694433575196</v>
      </c>
      <c r="AV1108" s="55">
        <v>2.6814591285083202</v>
      </c>
      <c r="AW1108" s="55">
        <v>3.0668445269873517</v>
      </c>
      <c r="AX1108" s="56">
        <v>-0.26854087149166972</v>
      </c>
      <c r="AY1108" s="56">
        <v>6.3469443357529798E-2</v>
      </c>
      <c r="AZ1108" s="56">
        <v>-0.20507142813413992</v>
      </c>
      <c r="BA1108" s="56">
        <v>-0.33201031484919952</v>
      </c>
      <c r="BB1108" s="61">
        <v>130</v>
      </c>
      <c r="BC1108" s="57">
        <v>-108</v>
      </c>
      <c r="BD1108" s="57">
        <v>118</v>
      </c>
      <c r="BE1108" s="57">
        <v>146</v>
      </c>
      <c r="BF1108" s="95">
        <v>0.43449552098132899</v>
      </c>
      <c r="BG1108" s="58">
        <v>0.51959008604105983</v>
      </c>
      <c r="BH1108" s="58">
        <v>0.45813663045861575</v>
      </c>
      <c r="BI1108" s="58">
        <v>0.40618249042278298</v>
      </c>
      <c r="BJ1108" s="57">
        <v>130</v>
      </c>
      <c r="BK1108" s="57">
        <v>-108</v>
      </c>
      <c r="BL1108" s="57">
        <v>118</v>
      </c>
      <c r="BM1108" s="57">
        <v>146</v>
      </c>
      <c r="BN1108" s="58">
        <v>0.43412357232674353</v>
      </c>
      <c r="BO1108" s="58">
        <v>0.52023255014982739</v>
      </c>
      <c r="BP1108" s="58">
        <v>0.45886712096747961</v>
      </c>
      <c r="BQ1108" s="58">
        <v>0.40683437588855809</v>
      </c>
      <c r="BR1108" s="36">
        <v>3</v>
      </c>
      <c r="BS1108" s="36">
        <v>3.75</v>
      </c>
      <c r="BT1108" s="36">
        <v>0.38579999999999998</v>
      </c>
      <c r="BU1108" s="36">
        <v>0.32747999999999999</v>
      </c>
      <c r="BV1108" s="36">
        <v>0.36745960502692998</v>
      </c>
      <c r="BW1108" s="36">
        <v>0.43628</v>
      </c>
    </row>
    <row r="1109" spans="1:75" s="36" customFormat="1" ht="16.75" customHeight="1" x14ac:dyDescent="0.2">
      <c r="A1109" s="36" t="s">
        <v>1427</v>
      </c>
      <c r="B1109" s="36">
        <v>2025020519</v>
      </c>
      <c r="C1109" s="35">
        <v>46007</v>
      </c>
      <c r="D1109" s="45" t="s">
        <v>9</v>
      </c>
      <c r="E1109" s="36" t="s">
        <v>7</v>
      </c>
      <c r="F1109" s="45">
        <v>1</v>
      </c>
      <c r="G1109" s="45">
        <v>1</v>
      </c>
      <c r="H1109" s="36" t="s">
        <v>47</v>
      </c>
      <c r="I1109" s="36" t="s">
        <v>324</v>
      </c>
      <c r="J1109" s="46" t="s">
        <v>148</v>
      </c>
      <c r="K1109" s="47">
        <v>2.94</v>
      </c>
      <c r="L1109" s="48">
        <v>0.15</v>
      </c>
      <c r="M1109" s="49">
        <v>0.1</v>
      </c>
      <c r="N1109" s="36">
        <v>2.9999999999999898</v>
      </c>
      <c r="O1109" s="36">
        <v>2.94999999999999</v>
      </c>
      <c r="P1109" s="70">
        <v>2.9999999999999898</v>
      </c>
      <c r="Q1109" s="36">
        <v>2.94999999999999</v>
      </c>
      <c r="R1109" s="50">
        <v>2.7836265509628002</v>
      </c>
      <c r="S1109" s="50">
        <v>3.3449628518449677</v>
      </c>
      <c r="T1109" s="50">
        <v>2.7836265509628002</v>
      </c>
      <c r="U1109" s="50">
        <v>3.3449628518449677</v>
      </c>
      <c r="V1109" s="50">
        <v>1.048</v>
      </c>
      <c r="W1109" s="50">
        <v>1.0491546019013618</v>
      </c>
      <c r="X1109" s="50">
        <v>0.99731779885286542</v>
      </c>
      <c r="Y1109" s="50">
        <v>0.9886109857350639</v>
      </c>
      <c r="Z1109" s="50">
        <v>0.97</v>
      </c>
      <c r="AA1109" s="51">
        <v>0.99</v>
      </c>
      <c r="AB1109" s="51">
        <v>1</v>
      </c>
      <c r="AC1109" s="51">
        <v>1</v>
      </c>
      <c r="AD1109" s="51">
        <v>1</v>
      </c>
      <c r="AE1109" s="51">
        <v>1</v>
      </c>
      <c r="AF1109" s="51">
        <v>1</v>
      </c>
      <c r="AG1109" s="52">
        <v>1</v>
      </c>
      <c r="AH1109" s="52">
        <v>1</v>
      </c>
      <c r="AI1109" s="53">
        <v>1022</v>
      </c>
      <c r="AJ1109" s="53">
        <v>980</v>
      </c>
      <c r="AK1109" s="51">
        <v>2.87439388989797</v>
      </c>
      <c r="AL1109" s="51">
        <v>2.89</v>
      </c>
      <c r="AM1109" s="51">
        <v>3.0501633378196695</v>
      </c>
      <c r="AN1109" s="51">
        <v>3.05</v>
      </c>
      <c r="AO1109" s="51">
        <v>3.2219297859202887</v>
      </c>
      <c r="AP1109" s="51">
        <v>3.2253324129756877</v>
      </c>
      <c r="AQ1109" s="51">
        <v>2.9586584376850795</v>
      </c>
      <c r="AR1109" s="67">
        <v>0</v>
      </c>
      <c r="AS1109" s="96"/>
      <c r="AT1109" s="54">
        <v>3.0634694433575196</v>
      </c>
      <c r="AU1109" s="54">
        <v>2.6814591285083202</v>
      </c>
      <c r="AV1109" s="55">
        <v>3.0668445269873517</v>
      </c>
      <c r="AW1109" s="55">
        <v>2.6814591285083202</v>
      </c>
      <c r="AX1109" s="56">
        <v>6.3469443357529798E-2</v>
      </c>
      <c r="AY1109" s="56">
        <v>-0.26854087149166972</v>
      </c>
      <c r="AZ1109" s="56">
        <v>-0.20507142813413992</v>
      </c>
      <c r="BA1109" s="56">
        <v>0.33201031484919952</v>
      </c>
      <c r="BB1109" s="61">
        <v>-130</v>
      </c>
      <c r="BC1109" s="57">
        <v>108</v>
      </c>
      <c r="BD1109" s="57">
        <v>-118</v>
      </c>
      <c r="BE1109" s="57">
        <v>-146</v>
      </c>
      <c r="BF1109" s="95">
        <v>0.56550447901867096</v>
      </c>
      <c r="BG1109" s="58">
        <v>0.48040991395894012</v>
      </c>
      <c r="BH1109" s="58">
        <v>0.54186336954138425</v>
      </c>
      <c r="BI1109" s="58">
        <v>0.59381750957721702</v>
      </c>
      <c r="BJ1109" s="57">
        <v>-130</v>
      </c>
      <c r="BK1109" s="57">
        <v>108</v>
      </c>
      <c r="BL1109" s="57">
        <v>-118</v>
      </c>
      <c r="BM1109" s="57">
        <v>-146</v>
      </c>
      <c r="BN1109" s="58">
        <v>0.56587642767325641</v>
      </c>
      <c r="BO1109" s="58">
        <v>0.47976744985017261</v>
      </c>
      <c r="BP1109" s="58">
        <v>0.54113287903252039</v>
      </c>
      <c r="BQ1109" s="58">
        <v>0.59316562411144191</v>
      </c>
      <c r="BR1109" s="36">
        <v>3</v>
      </c>
      <c r="BS1109" s="36">
        <v>3.8</v>
      </c>
      <c r="BT1109" s="36">
        <v>0.37938</v>
      </c>
      <c r="BU1109" s="36">
        <v>0.31941999999999998</v>
      </c>
      <c r="BV1109" s="36">
        <v>0.35789756747974699</v>
      </c>
      <c r="BW1109" s="36">
        <v>0.42692999999999998</v>
      </c>
    </row>
    <row r="1110" spans="1:75" s="36" customFormat="1" ht="16.75" customHeight="1" x14ac:dyDescent="0.2">
      <c r="A1110" s="36" t="s">
        <v>1428</v>
      </c>
      <c r="B1110" s="36">
        <v>2025020523</v>
      </c>
      <c r="C1110" s="35">
        <v>46007</v>
      </c>
      <c r="D1110" s="45" t="s">
        <v>6</v>
      </c>
      <c r="E1110" s="36" t="s">
        <v>23</v>
      </c>
      <c r="F1110" s="45">
        <v>1</v>
      </c>
      <c r="G1110" s="45">
        <v>0</v>
      </c>
      <c r="H1110" s="36" t="s">
        <v>52</v>
      </c>
      <c r="I1110" s="36" t="s">
        <v>370</v>
      </c>
      <c r="J1110" s="46" t="s">
        <v>193</v>
      </c>
      <c r="K1110" s="47">
        <v>2.94</v>
      </c>
      <c r="L1110" s="48">
        <v>0.15</v>
      </c>
      <c r="M1110" s="49">
        <v>0.1</v>
      </c>
      <c r="N1110" s="36">
        <v>2.7999999999999901</v>
      </c>
      <c r="O1110" s="36">
        <v>2.8999999999999901</v>
      </c>
      <c r="P1110" s="70">
        <v>2.7999999999999901</v>
      </c>
      <c r="Q1110" s="36">
        <v>2.8999999999999901</v>
      </c>
      <c r="R1110" s="50">
        <v>2.6371814039992478</v>
      </c>
      <c r="S1110" s="50">
        <v>3.071242401805915</v>
      </c>
      <c r="T1110" s="50">
        <v>2.6371814039992478</v>
      </c>
      <c r="U1110" s="50">
        <v>3.071242401805915</v>
      </c>
      <c r="V1110" s="50">
        <v>1.04</v>
      </c>
      <c r="W1110" s="50">
        <v>1.0074936850113505</v>
      </c>
      <c r="X1110" s="50">
        <v>1.007979400713904</v>
      </c>
      <c r="Y1110" s="50">
        <v>0.96869712596192326</v>
      </c>
      <c r="Z1110" s="50">
        <v>0.98</v>
      </c>
      <c r="AA1110" s="51">
        <v>0.97</v>
      </c>
      <c r="AB1110" s="51">
        <v>1</v>
      </c>
      <c r="AC1110" s="51">
        <v>1</v>
      </c>
      <c r="AD1110" s="51">
        <v>1</v>
      </c>
      <c r="AE1110" s="51">
        <v>1</v>
      </c>
      <c r="AF1110" s="51">
        <v>1</v>
      </c>
      <c r="AG1110" s="52">
        <v>1</v>
      </c>
      <c r="AH1110" s="52">
        <v>1</v>
      </c>
      <c r="AI1110" s="53">
        <v>1016</v>
      </c>
      <c r="AJ1110" s="53">
        <v>974</v>
      </c>
      <c r="AK1110" s="51">
        <v>2.6783947060199793</v>
      </c>
      <c r="AL1110" s="51">
        <v>2.6722127107168694</v>
      </c>
      <c r="AM1110" s="51">
        <v>3.2579780231167708</v>
      </c>
      <c r="AN1110" s="51">
        <v>3.21</v>
      </c>
      <c r="AO1110" s="51">
        <v>3.0561077939107908</v>
      </c>
      <c r="AP1110" s="51">
        <v>3.0491642578896414</v>
      </c>
      <c r="AQ1110" s="51">
        <v>3.1928184626544351</v>
      </c>
      <c r="AR1110" s="67">
        <v>-0.03</v>
      </c>
      <c r="AS1110" s="96"/>
      <c r="AT1110" s="54">
        <v>2.8174450085345053</v>
      </c>
      <c r="AU1110" s="54">
        <v>3.0919453278066023</v>
      </c>
      <c r="AV1110" s="55">
        <v>2.8474450085345051</v>
      </c>
      <c r="AW1110" s="55">
        <v>3.076323855610688</v>
      </c>
      <c r="AX1110" s="56">
        <v>1.7445008534515249E-2</v>
      </c>
      <c r="AY1110" s="56">
        <v>0.19194532780661211</v>
      </c>
      <c r="AZ1110" s="56">
        <v>0.20939033634112736</v>
      </c>
      <c r="BA1110" s="56">
        <v>-0.17450031927209686</v>
      </c>
      <c r="BB1110" s="61">
        <v>120</v>
      </c>
      <c r="BC1110" s="57">
        <v>-121</v>
      </c>
      <c r="BD1110" s="57">
        <v>105</v>
      </c>
      <c r="BE1110" s="57">
        <v>131</v>
      </c>
      <c r="BF1110" s="95">
        <v>0.45407793686390979</v>
      </c>
      <c r="BG1110" s="58">
        <v>0.54695760710744645</v>
      </c>
      <c r="BH1110" s="58">
        <v>0.48862489613652327</v>
      </c>
      <c r="BI1110" s="58">
        <v>0.43288095631670576</v>
      </c>
      <c r="BJ1110" s="57">
        <v>119</v>
      </c>
      <c r="BK1110" s="57">
        <v>-122</v>
      </c>
      <c r="BL1110" s="57">
        <v>103</v>
      </c>
      <c r="BM1110" s="57">
        <v>130</v>
      </c>
      <c r="BN1110" s="58">
        <v>0.45757652204631283</v>
      </c>
      <c r="BO1110" s="58">
        <v>0.54976542607523915</v>
      </c>
      <c r="BP1110" s="58">
        <v>0.49165506193948838</v>
      </c>
      <c r="BQ1110" s="58">
        <v>0.435447323981762</v>
      </c>
      <c r="BR1110" s="36">
        <v>3</v>
      </c>
      <c r="BS1110" s="36">
        <v>3.85</v>
      </c>
      <c r="BT1110" s="36">
        <v>0.37439</v>
      </c>
      <c r="BU1110" s="36">
        <v>0.31444</v>
      </c>
      <c r="BV1110" s="36">
        <v>0.35244799139167798</v>
      </c>
      <c r="BW1110" s="36">
        <v>0.42227999999999999</v>
      </c>
    </row>
    <row r="1111" spans="1:75" s="36" customFormat="1" ht="16.75" customHeight="1" x14ac:dyDescent="0.2">
      <c r="A1111" s="36" t="s">
        <v>1429</v>
      </c>
      <c r="B1111" s="36">
        <v>2025020523</v>
      </c>
      <c r="C1111" s="35">
        <v>46007</v>
      </c>
      <c r="D1111" s="45" t="s">
        <v>9</v>
      </c>
      <c r="E1111" s="36" t="s">
        <v>20</v>
      </c>
      <c r="F1111" s="45">
        <v>0</v>
      </c>
      <c r="G1111" s="45">
        <v>1</v>
      </c>
      <c r="H1111" s="36" t="s">
        <v>53</v>
      </c>
      <c r="I1111" s="36" t="s">
        <v>380</v>
      </c>
      <c r="J1111" s="46" t="s">
        <v>178</v>
      </c>
      <c r="K1111" s="47">
        <v>2.94</v>
      </c>
      <c r="L1111" s="48">
        <v>0.15</v>
      </c>
      <c r="M1111" s="49">
        <v>0.1</v>
      </c>
      <c r="N1111" s="36">
        <v>2.8999999999999901</v>
      </c>
      <c r="O1111" s="36">
        <v>2.7999999999999901</v>
      </c>
      <c r="P1111" s="70">
        <v>2.8999999999999901</v>
      </c>
      <c r="Q1111" s="36">
        <v>2.7999999999999901</v>
      </c>
      <c r="R1111" s="50">
        <v>2.6578868034583691</v>
      </c>
      <c r="S1111" s="50">
        <v>3.0682648973870772</v>
      </c>
      <c r="T1111" s="50">
        <v>2.6578868034583691</v>
      </c>
      <c r="U1111" s="50">
        <v>3.0682648973870772</v>
      </c>
      <c r="V1111" s="50">
        <v>1</v>
      </c>
      <c r="W1111" s="50">
        <v>1.0046958799928625</v>
      </c>
      <c r="X1111" s="50">
        <v>1.1081557901757724</v>
      </c>
      <c r="Y1111" s="50">
        <v>0.91101860748978891</v>
      </c>
      <c r="Z1111" s="50">
        <v>1.0249999999999999</v>
      </c>
      <c r="AA1111" s="51">
        <v>0.99</v>
      </c>
      <c r="AB1111" s="51">
        <v>1.02</v>
      </c>
      <c r="AC1111" s="51">
        <v>1</v>
      </c>
      <c r="AD1111" s="51">
        <v>1</v>
      </c>
      <c r="AE1111" s="51">
        <v>1</v>
      </c>
      <c r="AF1111" s="51">
        <v>1</v>
      </c>
      <c r="AG1111" s="52">
        <v>1</v>
      </c>
      <c r="AH1111" s="52">
        <v>1</v>
      </c>
      <c r="AI1111" s="53">
        <v>1029</v>
      </c>
      <c r="AJ1111" s="53">
        <v>877</v>
      </c>
      <c r="AK1111" s="51">
        <v>2.8479695503280542</v>
      </c>
      <c r="AL1111" s="51">
        <v>2.81</v>
      </c>
      <c r="AM1111" s="51">
        <v>2.9634594380988775</v>
      </c>
      <c r="AN1111" s="51">
        <v>2.9791802569921075</v>
      </c>
      <c r="AO1111" s="51">
        <v>3.0345159077156536</v>
      </c>
      <c r="AP1111" s="51">
        <v>3.0510842495315682</v>
      </c>
      <c r="AQ1111" s="51">
        <v>3.0375459240513489</v>
      </c>
      <c r="AR1111" s="67">
        <v>0.03</v>
      </c>
      <c r="AS1111" s="96"/>
      <c r="AT1111" s="54">
        <v>3.0919453278066023</v>
      </c>
      <c r="AU1111" s="54">
        <v>2.8174450085345053</v>
      </c>
      <c r="AV1111" s="55">
        <v>3.076323855610688</v>
      </c>
      <c r="AW1111" s="55">
        <v>2.8474450085345051</v>
      </c>
      <c r="AX1111" s="56">
        <v>0.19194532780661211</v>
      </c>
      <c r="AY1111" s="56">
        <v>1.7445008534515249E-2</v>
      </c>
      <c r="AZ1111" s="56">
        <v>0.20939033634112736</v>
      </c>
      <c r="BA1111" s="56">
        <v>0.17450031927209686</v>
      </c>
      <c r="BB1111" s="61">
        <v>-120</v>
      </c>
      <c r="BC1111" s="57">
        <v>121</v>
      </c>
      <c r="BD1111" s="57">
        <v>-105</v>
      </c>
      <c r="BE1111" s="57">
        <v>-131</v>
      </c>
      <c r="BF1111" s="95">
        <v>0.54592206313609015</v>
      </c>
      <c r="BG1111" s="58">
        <v>0.45304239289255349</v>
      </c>
      <c r="BH1111" s="58">
        <v>0.51137510386347673</v>
      </c>
      <c r="BI1111" s="58">
        <v>0.56711904368329424</v>
      </c>
      <c r="BJ1111" s="57">
        <v>-119</v>
      </c>
      <c r="BK1111" s="57">
        <v>122</v>
      </c>
      <c r="BL1111" s="57">
        <v>-103</v>
      </c>
      <c r="BM1111" s="57">
        <v>-130</v>
      </c>
      <c r="BN1111" s="58">
        <v>0.54242347795368717</v>
      </c>
      <c r="BO1111" s="58">
        <v>0.45023457392476079</v>
      </c>
      <c r="BP1111" s="58">
        <v>0.50834493806051162</v>
      </c>
      <c r="BQ1111" s="58">
        <v>0.564552676018238</v>
      </c>
      <c r="BR1111" s="36">
        <v>3</v>
      </c>
      <c r="BS1111" s="36">
        <v>3.9</v>
      </c>
      <c r="BT1111" s="36">
        <v>0.36431000000000002</v>
      </c>
      <c r="BU1111" s="36">
        <v>0.30607000000000001</v>
      </c>
      <c r="BV1111" s="36">
        <v>0.34286258387570101</v>
      </c>
      <c r="BW1111" s="36">
        <v>0.41338000000000003</v>
      </c>
    </row>
    <row r="1112" spans="1:75" s="36" customFormat="1" ht="16.75" customHeight="1" x14ac:dyDescent="0.2">
      <c r="A1112" s="36" t="s">
        <v>1430</v>
      </c>
      <c r="B1112" s="36">
        <v>2025020524</v>
      </c>
      <c r="C1112" s="35">
        <v>46007</v>
      </c>
      <c r="D1112" s="45" t="s">
        <v>6</v>
      </c>
      <c r="E1112" s="36" t="s">
        <v>17</v>
      </c>
      <c r="F1112" s="45">
        <v>1</v>
      </c>
      <c r="G1112" s="45">
        <v>1</v>
      </c>
      <c r="H1112" s="36" t="s">
        <v>46</v>
      </c>
      <c r="I1112" s="36" t="s">
        <v>1378</v>
      </c>
      <c r="J1112" s="46" t="s">
        <v>181</v>
      </c>
      <c r="K1112" s="47">
        <v>2.94</v>
      </c>
      <c r="L1112" s="48">
        <v>0.15</v>
      </c>
      <c r="M1112" s="49">
        <v>0.1</v>
      </c>
      <c r="N1112" s="36">
        <v>3.3999999999999901</v>
      </c>
      <c r="O1112" s="36">
        <v>2.94999999999999</v>
      </c>
      <c r="P1112" s="70">
        <v>3.3999999999999901</v>
      </c>
      <c r="Q1112" s="36">
        <v>2.94999999999999</v>
      </c>
      <c r="R1112" s="50">
        <v>3.2676052852772091</v>
      </c>
      <c r="S1112" s="50">
        <v>3.062592113661696</v>
      </c>
      <c r="T1112" s="50">
        <v>3.2676052852772091</v>
      </c>
      <c r="U1112" s="50">
        <v>3.062592113661696</v>
      </c>
      <c r="V1112" s="50">
        <v>0.95</v>
      </c>
      <c r="W1112" s="50">
        <v>0.95302926576458757</v>
      </c>
      <c r="X1112" s="50">
        <v>1.0816326530612246</v>
      </c>
      <c r="Y1112" s="50">
        <v>0.97619047619047628</v>
      </c>
      <c r="Z1112" s="50">
        <v>0.99</v>
      </c>
      <c r="AA1112" s="51">
        <v>0.98</v>
      </c>
      <c r="AB1112" s="51">
        <v>1.01</v>
      </c>
      <c r="AC1112" s="51">
        <v>1</v>
      </c>
      <c r="AD1112" s="51">
        <v>1</v>
      </c>
      <c r="AE1112" s="51">
        <v>1</v>
      </c>
      <c r="AF1112" s="51">
        <v>1</v>
      </c>
      <c r="AG1112" s="52">
        <v>1</v>
      </c>
      <c r="AH1112" s="52">
        <v>1</v>
      </c>
      <c r="AI1112" s="53">
        <v>1024</v>
      </c>
      <c r="AJ1112" s="53">
        <v>958</v>
      </c>
      <c r="AK1112" s="51">
        <v>3.2379985506192921</v>
      </c>
      <c r="AL1112" s="51">
        <v>3.2424395608179797</v>
      </c>
      <c r="AM1112" s="51">
        <v>2.97</v>
      </c>
      <c r="AN1112" s="51">
        <v>2.9838888170492543</v>
      </c>
      <c r="AO1112" s="51">
        <v>3.2086013694553861</v>
      </c>
      <c r="AP1112" s="51">
        <v>3.1821060929158396</v>
      </c>
      <c r="AQ1112" s="51">
        <v>2.9403000000000001</v>
      </c>
      <c r="AR1112" s="67">
        <v>0.03</v>
      </c>
      <c r="AS1112" s="96"/>
      <c r="AT1112" s="54">
        <v>3.3213147871540789</v>
      </c>
      <c r="AU1112" s="54">
        <v>2.8562402042571438</v>
      </c>
      <c r="AV1112" s="55">
        <v>3.2913147871540791</v>
      </c>
      <c r="AW1112" s="55">
        <v>2.8894200310010576</v>
      </c>
      <c r="AX1112" s="56">
        <v>-7.8685212845911234E-2</v>
      </c>
      <c r="AY1112" s="56">
        <v>-9.3759795742846208E-2</v>
      </c>
      <c r="AZ1112" s="56">
        <v>-0.17244500858875744</v>
      </c>
      <c r="BA1112" s="56">
        <v>1.5074582896934974E-2</v>
      </c>
      <c r="BB1112" s="61">
        <v>-135</v>
      </c>
      <c r="BC1112" s="57">
        <v>-143</v>
      </c>
      <c r="BD1112" s="57">
        <v>-116</v>
      </c>
      <c r="BE1112" s="57">
        <v>110</v>
      </c>
      <c r="BF1112" s="95">
        <v>0.57385591932974589</v>
      </c>
      <c r="BG1112" s="58">
        <v>0.58901519089190157</v>
      </c>
      <c r="BH1112" s="58">
        <v>0.53629110784926604</v>
      </c>
      <c r="BI1112" s="58">
        <v>0.47530218085351217</v>
      </c>
      <c r="BJ1112" s="57">
        <v>-130</v>
      </c>
      <c r="BK1112" s="57">
        <v>-145</v>
      </c>
      <c r="BL1112" s="57">
        <v>-117</v>
      </c>
      <c r="BM1112" s="57">
        <v>109</v>
      </c>
      <c r="BN1112" s="58">
        <v>0.56507828233026602</v>
      </c>
      <c r="BO1112" s="58">
        <v>0.59145057980925042</v>
      </c>
      <c r="BP1112" s="58">
        <v>0.53893671089302919</v>
      </c>
      <c r="BQ1112" s="58">
        <v>0.47754735025046269</v>
      </c>
      <c r="BR1112" s="36">
        <v>3</v>
      </c>
      <c r="BS1112" s="36">
        <v>3.95</v>
      </c>
      <c r="BT1112" s="36">
        <v>0.35979</v>
      </c>
      <c r="BU1112" s="36">
        <v>0.30168</v>
      </c>
      <c r="BV1112" s="36">
        <v>0.33755916348703702</v>
      </c>
      <c r="BW1112" s="36">
        <v>0.40797</v>
      </c>
    </row>
    <row r="1113" spans="1:75" s="36" customFormat="1" ht="16.75" customHeight="1" x14ac:dyDescent="0.2">
      <c r="A1113" s="36" t="s">
        <v>1431</v>
      </c>
      <c r="B1113" s="36">
        <v>2025020524</v>
      </c>
      <c r="C1113" s="35">
        <v>46007</v>
      </c>
      <c r="D1113" s="45" t="s">
        <v>9</v>
      </c>
      <c r="E1113" s="36" t="s">
        <v>21</v>
      </c>
      <c r="F1113" s="45">
        <v>1</v>
      </c>
      <c r="G1113" s="45">
        <v>1</v>
      </c>
      <c r="H1113" s="36" t="s">
        <v>47</v>
      </c>
      <c r="I1113" s="36" t="s">
        <v>1432</v>
      </c>
      <c r="J1113" s="46" t="s">
        <v>163</v>
      </c>
      <c r="K1113" s="47">
        <v>2.94</v>
      </c>
      <c r="L1113" s="48">
        <v>0.15</v>
      </c>
      <c r="M1113" s="49">
        <v>0.1</v>
      </c>
      <c r="N1113" s="36">
        <v>2.94999999999999</v>
      </c>
      <c r="O1113" s="36">
        <v>3.3999999999999901</v>
      </c>
      <c r="P1113" s="70">
        <v>2.94999999999999</v>
      </c>
      <c r="Q1113" s="36">
        <v>3.3999999999999901</v>
      </c>
      <c r="R1113" s="50">
        <v>2.7836641657161096</v>
      </c>
      <c r="S1113" s="50">
        <v>3.3728048121496115</v>
      </c>
      <c r="T1113" s="50">
        <v>2.7836641657161096</v>
      </c>
      <c r="U1113" s="50">
        <v>3.3728048121496115</v>
      </c>
      <c r="V1113" s="50">
        <v>1.048</v>
      </c>
      <c r="W1113" s="50">
        <v>1.0491546019013618</v>
      </c>
      <c r="X1113" s="50">
        <v>1.0102040816326532</v>
      </c>
      <c r="Y1113" s="50">
        <v>1.1013600512310517</v>
      </c>
      <c r="Z1113" s="50">
        <v>0.98</v>
      </c>
      <c r="AA1113" s="51">
        <v>0.95</v>
      </c>
      <c r="AB1113" s="51">
        <v>1.03</v>
      </c>
      <c r="AC1113" s="51">
        <v>1</v>
      </c>
      <c r="AD1113" s="51">
        <v>1</v>
      </c>
      <c r="AE1113" s="51">
        <v>1</v>
      </c>
      <c r="AF1113" s="51">
        <v>1</v>
      </c>
      <c r="AG1113" s="52">
        <v>1</v>
      </c>
      <c r="AH1113" s="52">
        <v>1</v>
      </c>
      <c r="AI1113" s="53">
        <v>1019</v>
      </c>
      <c r="AJ1113" s="53">
        <v>0</v>
      </c>
      <c r="AK1113" s="51">
        <v>2.87</v>
      </c>
      <c r="AL1113" s="51">
        <v>2.8570496248574164</v>
      </c>
      <c r="AM1113" s="51">
        <v>3.18</v>
      </c>
      <c r="AN1113" s="51">
        <v>3.23</v>
      </c>
      <c r="AO1113" s="51">
        <v>2.6939763581488934</v>
      </c>
      <c r="AP1113" s="51">
        <v>2.7856822118125524</v>
      </c>
      <c r="AQ1113" s="51">
        <v>3.1164000000000001</v>
      </c>
      <c r="AR1113" s="67">
        <v>-0.03</v>
      </c>
      <c r="AS1113" s="96"/>
      <c r="AT1113" s="54">
        <v>2.8562402042571438</v>
      </c>
      <c r="AU1113" s="54">
        <v>3.3213147871540789</v>
      </c>
      <c r="AV1113" s="55">
        <v>2.8894200310010576</v>
      </c>
      <c r="AW1113" s="55">
        <v>3.2913147871540791</v>
      </c>
      <c r="AX1113" s="56">
        <v>-9.3759795742846208E-2</v>
      </c>
      <c r="AY1113" s="56">
        <v>-7.8685212845911234E-2</v>
      </c>
      <c r="AZ1113" s="56">
        <v>-0.17244500858875744</v>
      </c>
      <c r="BA1113" s="56">
        <v>-1.5074582896934974E-2</v>
      </c>
      <c r="BB1113" s="61">
        <v>135</v>
      </c>
      <c r="BC1113" s="57">
        <v>143</v>
      </c>
      <c r="BD1113" s="57">
        <v>116</v>
      </c>
      <c r="BE1113" s="57">
        <v>-110</v>
      </c>
      <c r="BF1113" s="95">
        <v>0.42614408067025411</v>
      </c>
      <c r="BG1113" s="58">
        <v>0.41098480910809843</v>
      </c>
      <c r="BH1113" s="58">
        <v>0.46370889215073391</v>
      </c>
      <c r="BI1113" s="58">
        <v>0.52469781914648783</v>
      </c>
      <c r="BJ1113" s="57">
        <v>130</v>
      </c>
      <c r="BK1113" s="57">
        <v>145</v>
      </c>
      <c r="BL1113" s="57">
        <v>117</v>
      </c>
      <c r="BM1113" s="57">
        <v>-109</v>
      </c>
      <c r="BN1113" s="58">
        <v>0.43492171766973398</v>
      </c>
      <c r="BO1113" s="58">
        <v>0.40854942019074952</v>
      </c>
      <c r="BP1113" s="58">
        <v>0.46106328910697086</v>
      </c>
      <c r="BQ1113" s="58">
        <v>0.52245264974953731</v>
      </c>
      <c r="BR1113" s="36">
        <v>3</v>
      </c>
      <c r="BS1113" s="36">
        <v>4</v>
      </c>
      <c r="BT1113" s="36">
        <v>0.35549999999999998</v>
      </c>
      <c r="BU1113" s="36">
        <v>0.29637000000000002</v>
      </c>
      <c r="BV1113" s="36">
        <v>0.33139885944313902</v>
      </c>
      <c r="BW1113" s="36">
        <v>0.40206999999999998</v>
      </c>
    </row>
    <row r="1114" spans="1:75" s="36" customFormat="1" ht="16.75" customHeight="1" x14ac:dyDescent="0.2">
      <c r="A1114" s="36" t="s">
        <v>1433</v>
      </c>
      <c r="B1114" s="36">
        <v>2025020526</v>
      </c>
      <c r="C1114" s="35">
        <v>46007</v>
      </c>
      <c r="D1114" s="45" t="s">
        <v>6</v>
      </c>
      <c r="E1114" s="36" t="s">
        <v>49</v>
      </c>
      <c r="F1114" s="45">
        <v>2</v>
      </c>
      <c r="G1114" s="45">
        <v>1</v>
      </c>
      <c r="H1114" s="36" t="s">
        <v>44</v>
      </c>
      <c r="I1114" s="36" t="s">
        <v>378</v>
      </c>
      <c r="J1114" s="46" t="s">
        <v>198</v>
      </c>
      <c r="K1114" s="47">
        <v>2.94</v>
      </c>
      <c r="L1114" s="48">
        <v>0.15</v>
      </c>
      <c r="M1114" s="49">
        <v>0.1</v>
      </c>
      <c r="N1114" s="36">
        <v>2.94999999999999</v>
      </c>
      <c r="O1114" s="36">
        <v>2.94999999999999</v>
      </c>
      <c r="P1114" s="70">
        <v>2.94999999999999</v>
      </c>
      <c r="Q1114" s="36">
        <v>2.94999999999999</v>
      </c>
      <c r="R1114" s="50">
        <v>3.0889489536255055</v>
      </c>
      <c r="S1114" s="50">
        <v>2.7023157025491171</v>
      </c>
      <c r="T1114" s="50">
        <v>3.0889489536255055</v>
      </c>
      <c r="U1114" s="50">
        <v>2.7023157025491171</v>
      </c>
      <c r="V1114" s="50">
        <v>0.96</v>
      </c>
      <c r="W1114" s="50">
        <v>0.96305398776725637</v>
      </c>
      <c r="X1114" s="50">
        <v>0.96258503401360551</v>
      </c>
      <c r="Y1114" s="50">
        <v>1.0476190476190477</v>
      </c>
      <c r="Z1114" s="50">
        <v>1.04</v>
      </c>
      <c r="AA1114" s="51">
        <v>0.97</v>
      </c>
      <c r="AB1114" s="51">
        <v>1</v>
      </c>
      <c r="AC1114" s="51">
        <v>1</v>
      </c>
      <c r="AD1114" s="51">
        <v>1</v>
      </c>
      <c r="AE1114" s="51">
        <v>1</v>
      </c>
      <c r="AF1114" s="51">
        <v>1</v>
      </c>
      <c r="AG1114" s="52">
        <v>1</v>
      </c>
      <c r="AH1114" s="52">
        <v>1</v>
      </c>
      <c r="AI1114" s="53">
        <v>1006</v>
      </c>
      <c r="AJ1114" s="53">
        <v>808</v>
      </c>
      <c r="AK1114" s="51">
        <v>3.1115430446073358</v>
      </c>
      <c r="AL1114" s="51">
        <v>3.1081539309600612</v>
      </c>
      <c r="AM1114" s="51">
        <v>2.7974739332175402</v>
      </c>
      <c r="AN1114" s="51">
        <v>2.7832001986172767</v>
      </c>
      <c r="AO1114" s="51">
        <v>2.9873283693967334</v>
      </c>
      <c r="AP1114" s="51">
        <v>2.9607903635848856</v>
      </c>
      <c r="AQ1114" s="51">
        <v>2.9093728905462419</v>
      </c>
      <c r="AR1114" s="67">
        <v>0</v>
      </c>
      <c r="AS1114" s="96"/>
      <c r="AT1114" s="54">
        <v>2.8732898009686516</v>
      </c>
      <c r="AU1114" s="54">
        <v>3.0599537188669421</v>
      </c>
      <c r="AV1114" s="55">
        <v>2.8732898009686516</v>
      </c>
      <c r="AW1114" s="55">
        <v>3.0538800833696138</v>
      </c>
      <c r="AX1114" s="56">
        <v>-7.6710199031338355E-2</v>
      </c>
      <c r="AY1114" s="56">
        <v>0.10995371886695215</v>
      </c>
      <c r="AZ1114" s="56">
        <v>3.32435198356138E-2</v>
      </c>
      <c r="BA1114" s="56">
        <v>-0.18666391789829051</v>
      </c>
      <c r="BB1114" s="61">
        <v>116</v>
      </c>
      <c r="BC1114" s="57">
        <v>-123</v>
      </c>
      <c r="BD1114" s="57">
        <v>103</v>
      </c>
      <c r="BE1114" s="57">
        <v>129</v>
      </c>
      <c r="BF1114" s="95">
        <v>0.46372918053733403</v>
      </c>
      <c r="BG1114" s="58">
        <v>0.5517282050377823</v>
      </c>
      <c r="BH1114" s="58">
        <v>0.493826391287292</v>
      </c>
      <c r="BI1114" s="58">
        <v>0.43733031390924115</v>
      </c>
      <c r="BJ1114" s="57">
        <v>115</v>
      </c>
      <c r="BK1114" s="57">
        <v>-123</v>
      </c>
      <c r="BL1114" s="57">
        <v>103</v>
      </c>
      <c r="BM1114" s="57">
        <v>129</v>
      </c>
      <c r="BN1114" s="58">
        <v>0.46434048666154476</v>
      </c>
      <c r="BO1114" s="58">
        <v>0.55074686795833294</v>
      </c>
      <c r="BP1114" s="58">
        <v>0.49279011120978444</v>
      </c>
      <c r="BQ1114" s="58">
        <v>0.43647589012716692</v>
      </c>
      <c r="BR1114" s="36">
        <v>3</v>
      </c>
      <c r="BS1114" s="36">
        <v>4.05</v>
      </c>
      <c r="BT1114" s="36">
        <v>0.34642000000000001</v>
      </c>
      <c r="BU1114" s="36">
        <v>0.28808</v>
      </c>
      <c r="BV1114" s="36">
        <v>0.32221911526200903</v>
      </c>
      <c r="BW1114" s="36">
        <v>0.39402999999999999</v>
      </c>
    </row>
    <row r="1115" spans="1:75" s="36" customFormat="1" ht="16.75" customHeight="1" x14ac:dyDescent="0.2">
      <c r="A1115" s="36" t="s">
        <v>1434</v>
      </c>
      <c r="B1115" s="36">
        <v>2025020526</v>
      </c>
      <c r="C1115" s="35">
        <v>46007</v>
      </c>
      <c r="D1115" s="45" t="s">
        <v>9</v>
      </c>
      <c r="E1115" s="36" t="s">
        <v>33</v>
      </c>
      <c r="F1115" s="45">
        <v>1</v>
      </c>
      <c r="G1115" s="45">
        <v>2</v>
      </c>
      <c r="H1115" s="36" t="s">
        <v>45</v>
      </c>
      <c r="I1115" s="36" t="s">
        <v>356</v>
      </c>
      <c r="J1115" s="46" t="s">
        <v>169</v>
      </c>
      <c r="K1115" s="47">
        <v>2.94</v>
      </c>
      <c r="L1115" s="48">
        <v>0.15</v>
      </c>
      <c r="M1115" s="49">
        <v>0.1</v>
      </c>
      <c r="N1115" s="36">
        <v>2.94999999999999</v>
      </c>
      <c r="O1115" s="36">
        <v>2.94999999999999</v>
      </c>
      <c r="P1115" s="70">
        <v>2.94999999999999</v>
      </c>
      <c r="Q1115" s="36">
        <v>2.94999999999999</v>
      </c>
      <c r="R1115" s="50">
        <v>2.8859744847202218</v>
      </c>
      <c r="S1115" s="50">
        <v>2.9542673253085781</v>
      </c>
      <c r="T1115" s="50">
        <v>2.8859744847202218</v>
      </c>
      <c r="U1115" s="50">
        <v>2.9542673253085781</v>
      </c>
      <c r="V1115" s="50">
        <v>1.0349999999999999</v>
      </c>
      <c r="W1115" s="50">
        <v>1.0329456510400874</v>
      </c>
      <c r="X1115" s="50">
        <v>0.95152174599236061</v>
      </c>
      <c r="Y1115" s="50">
        <v>1.0583479743562367</v>
      </c>
      <c r="Z1115" s="50">
        <v>1.01</v>
      </c>
      <c r="AA1115" s="51">
        <v>0.97</v>
      </c>
      <c r="AB1115" s="51">
        <v>1.02</v>
      </c>
      <c r="AC1115" s="51">
        <v>1</v>
      </c>
      <c r="AD1115" s="51">
        <v>1</v>
      </c>
      <c r="AE1115" s="51">
        <v>1</v>
      </c>
      <c r="AF1115" s="51">
        <v>1</v>
      </c>
      <c r="AG1115" s="52">
        <v>1</v>
      </c>
      <c r="AH1115" s="52">
        <v>1</v>
      </c>
      <c r="AI1115" s="53">
        <v>1023</v>
      </c>
      <c r="AJ1115" s="53">
        <v>981</v>
      </c>
      <c r="AK1115" s="51">
        <v>3.08</v>
      </c>
      <c r="AL1115" s="51">
        <v>3.08</v>
      </c>
      <c r="AM1115" s="51">
        <v>2.83</v>
      </c>
      <c r="AN1115" s="51">
        <v>2.8486400987962868</v>
      </c>
      <c r="AO1115" s="51">
        <v>2.9604419660394803</v>
      </c>
      <c r="AP1115" s="51">
        <v>2.9639471709178076</v>
      </c>
      <c r="AQ1115" s="51">
        <v>2.8583000000000003</v>
      </c>
      <c r="AR1115" s="67">
        <v>0</v>
      </c>
      <c r="AS1115" s="96"/>
      <c r="AT1115" s="54">
        <v>3.0599537188669421</v>
      </c>
      <c r="AU1115" s="54">
        <v>2.8732898009686516</v>
      </c>
      <c r="AV1115" s="55">
        <v>3.0538800833696138</v>
      </c>
      <c r="AW1115" s="55">
        <v>2.8732898009686516</v>
      </c>
      <c r="AX1115" s="56">
        <v>0.10995371886695215</v>
      </c>
      <c r="AY1115" s="56">
        <v>-7.6710199031338355E-2</v>
      </c>
      <c r="AZ1115" s="56">
        <v>3.32435198356138E-2</v>
      </c>
      <c r="BA1115" s="56">
        <v>0.18666391789829051</v>
      </c>
      <c r="BB1115" s="61">
        <v>-116</v>
      </c>
      <c r="BC1115" s="57">
        <v>123</v>
      </c>
      <c r="BD1115" s="57">
        <v>-103</v>
      </c>
      <c r="BE1115" s="57">
        <v>-129</v>
      </c>
      <c r="BF1115" s="95">
        <v>0.53627081946266597</v>
      </c>
      <c r="BG1115" s="58">
        <v>0.4482717949622177</v>
      </c>
      <c r="BH1115" s="58">
        <v>0.506173608712708</v>
      </c>
      <c r="BI1115" s="58">
        <v>0.56266968609075885</v>
      </c>
      <c r="BJ1115" s="57">
        <v>-115</v>
      </c>
      <c r="BK1115" s="57">
        <v>123</v>
      </c>
      <c r="BL1115" s="57">
        <v>-103</v>
      </c>
      <c r="BM1115" s="57">
        <v>-129</v>
      </c>
      <c r="BN1115" s="58">
        <v>0.53565951333845518</v>
      </c>
      <c r="BO1115" s="58">
        <v>0.44925313204166706</v>
      </c>
      <c r="BP1115" s="58">
        <v>0.50720988879021556</v>
      </c>
      <c r="BQ1115" s="58">
        <v>0.56352410987283308</v>
      </c>
      <c r="BR1115" s="36">
        <v>3</v>
      </c>
      <c r="BS1115" s="36">
        <v>4.0999999999999996</v>
      </c>
      <c r="BT1115" s="36">
        <v>0.33955000000000002</v>
      </c>
      <c r="BU1115" s="36">
        <v>0.28349000000000002</v>
      </c>
      <c r="BV1115" s="36">
        <v>0.31712419178020801</v>
      </c>
      <c r="BW1115" s="36">
        <v>0.38955000000000001</v>
      </c>
    </row>
    <row r="1116" spans="1:75" s="36" customFormat="1" ht="16.75" customHeight="1" x14ac:dyDescent="0.2">
      <c r="A1116" s="36" t="s">
        <v>1435</v>
      </c>
      <c r="B1116" s="36">
        <v>2025020527</v>
      </c>
      <c r="C1116" s="35">
        <v>46007</v>
      </c>
      <c r="D1116" s="45" t="s">
        <v>6</v>
      </c>
      <c r="E1116" s="36" t="s">
        <v>22</v>
      </c>
      <c r="F1116" s="45">
        <v>2</v>
      </c>
      <c r="G1116" s="45">
        <v>2</v>
      </c>
      <c r="H1116" s="36" t="s">
        <v>8</v>
      </c>
      <c r="I1116" s="36" t="s">
        <v>320</v>
      </c>
      <c r="J1116" s="46" t="s">
        <v>151</v>
      </c>
      <c r="K1116" s="47">
        <v>2.94</v>
      </c>
      <c r="L1116" s="48">
        <v>0.15</v>
      </c>
      <c r="M1116" s="49">
        <v>0.1</v>
      </c>
      <c r="N1116" s="36">
        <v>3.0999999999999899</v>
      </c>
      <c r="O1116" s="36">
        <v>2.69999999999999</v>
      </c>
      <c r="P1116" s="70">
        <v>3.0999999999999899</v>
      </c>
      <c r="Q1116" s="36">
        <v>2.69999999999999</v>
      </c>
      <c r="R1116" s="50">
        <v>2.8577620799655663</v>
      </c>
      <c r="S1116" s="50">
        <v>3.1577049605068765</v>
      </c>
      <c r="T1116" s="50">
        <v>2.8577620799655663</v>
      </c>
      <c r="U1116" s="50">
        <v>3.1577049605068765</v>
      </c>
      <c r="V1116" s="50">
        <v>0.96</v>
      </c>
      <c r="W1116" s="50">
        <v>0.95702751457800772</v>
      </c>
      <c r="X1116" s="50">
        <v>1.1507340664330516</v>
      </c>
      <c r="Y1116" s="50">
        <v>0.87535568611316061</v>
      </c>
      <c r="Z1116" s="50">
        <v>0.98</v>
      </c>
      <c r="AA1116" s="51">
        <v>0.98</v>
      </c>
      <c r="AB1116" s="51">
        <v>1.01</v>
      </c>
      <c r="AC1116" s="51">
        <v>1</v>
      </c>
      <c r="AD1116" s="51">
        <v>1</v>
      </c>
      <c r="AE1116" s="51">
        <v>1</v>
      </c>
      <c r="AF1116" s="51">
        <v>1</v>
      </c>
      <c r="AG1116" s="52">
        <v>1</v>
      </c>
      <c r="AH1116" s="52">
        <v>1</v>
      </c>
      <c r="AI1116" s="53">
        <v>1014</v>
      </c>
      <c r="AJ1116" s="53">
        <v>972</v>
      </c>
      <c r="AK1116" s="51">
        <v>2.6932718812951624</v>
      </c>
      <c r="AL1116" s="51">
        <v>2.7179454110957231</v>
      </c>
      <c r="AM1116" s="51">
        <v>3.0394047993324729</v>
      </c>
      <c r="AN1116" s="51">
        <v>3.0571498235086332</v>
      </c>
      <c r="AO1116" s="51">
        <v>3.0882267213309169</v>
      </c>
      <c r="AP1116" s="51">
        <v>3.0891753423257899</v>
      </c>
      <c r="AQ1116" s="51">
        <v>2.9786167033458235</v>
      </c>
      <c r="AR1116" s="67">
        <v>-0.03</v>
      </c>
      <c r="AS1116" s="96"/>
      <c r="AT1116" s="54">
        <v>2.8420282427949393</v>
      </c>
      <c r="AU1116" s="54">
        <v>2.6411372203026109</v>
      </c>
      <c r="AV1116" s="55">
        <v>2.8720282427949391</v>
      </c>
      <c r="AW1116" s="55">
        <v>2.624835756171835</v>
      </c>
      <c r="AX1116" s="56">
        <v>-0.25797175720505061</v>
      </c>
      <c r="AY1116" s="56">
        <v>-5.8862779697379075E-2</v>
      </c>
      <c r="AZ1116" s="56">
        <v>-0.31683453690242969</v>
      </c>
      <c r="BA1116" s="56">
        <v>-0.19910897750767154</v>
      </c>
      <c r="BB1116" s="61">
        <v>-116</v>
      </c>
      <c r="BC1116" s="57">
        <v>110</v>
      </c>
      <c r="BD1116" s="57">
        <v>144</v>
      </c>
      <c r="BE1116" s="57">
        <v>175</v>
      </c>
      <c r="BF1116" s="95">
        <v>0.53695612781477142</v>
      </c>
      <c r="BG1116" s="58">
        <v>0.47550109052612144</v>
      </c>
      <c r="BH1116" s="58">
        <v>0.40961135973720786</v>
      </c>
      <c r="BI1116" s="58">
        <v>0.3638954386125397</v>
      </c>
      <c r="BJ1116" s="57">
        <v>-120</v>
      </c>
      <c r="BK1116" s="57">
        <v>109</v>
      </c>
      <c r="BL1116" s="57">
        <v>143</v>
      </c>
      <c r="BM1116" s="57">
        <v>173</v>
      </c>
      <c r="BN1116" s="58">
        <v>0.5445454595155117</v>
      </c>
      <c r="BO1116" s="58">
        <v>0.47801043218319228</v>
      </c>
      <c r="BP1116" s="58">
        <v>0.41227912923528465</v>
      </c>
      <c r="BQ1116" s="58">
        <v>0.36616669691066761</v>
      </c>
      <c r="BR1116" s="36">
        <v>3</v>
      </c>
      <c r="BS1116" s="36">
        <v>4.1500000000000004</v>
      </c>
      <c r="BT1116" s="36">
        <v>0.33506999999999998</v>
      </c>
      <c r="BU1116" s="36">
        <v>0.27573999999999999</v>
      </c>
      <c r="BV1116" s="36">
        <v>0.30820646949679198</v>
      </c>
      <c r="BW1116" s="36">
        <v>0.38107999999999997</v>
      </c>
    </row>
    <row r="1117" spans="1:75" s="36" customFormat="1" ht="16.75" customHeight="1" x14ac:dyDescent="0.2">
      <c r="A1117" s="36" t="s">
        <v>1436</v>
      </c>
      <c r="B1117" s="36">
        <v>2025020527</v>
      </c>
      <c r="C1117" s="35">
        <v>46007</v>
      </c>
      <c r="D1117" s="45" t="s">
        <v>9</v>
      </c>
      <c r="E1117" s="36" t="s">
        <v>40</v>
      </c>
      <c r="F1117" s="45">
        <v>2</v>
      </c>
      <c r="G1117" s="45">
        <v>2</v>
      </c>
      <c r="H1117" s="36" t="s">
        <v>11</v>
      </c>
      <c r="I1117" s="36" t="s">
        <v>368</v>
      </c>
      <c r="J1117" s="46" t="s">
        <v>183</v>
      </c>
      <c r="K1117" s="47">
        <v>2.94</v>
      </c>
      <c r="L1117" s="48">
        <v>0.15</v>
      </c>
      <c r="M1117" s="49">
        <v>0.1</v>
      </c>
      <c r="N1117" s="36">
        <v>2.69999999999999</v>
      </c>
      <c r="O1117" s="36">
        <v>3.0999999999999899</v>
      </c>
      <c r="P1117" s="70">
        <v>2.69999999999999</v>
      </c>
      <c r="Q1117" s="36">
        <v>3.0999999999999899</v>
      </c>
      <c r="R1117" s="50">
        <v>2.5545877871889422</v>
      </c>
      <c r="S1117" s="50">
        <v>3.6630436778579587</v>
      </c>
      <c r="T1117" s="50">
        <v>2.5545877871889422</v>
      </c>
      <c r="U1117" s="50">
        <v>3.6630436778579587</v>
      </c>
      <c r="V1117" s="50">
        <v>1.0275000000000001</v>
      </c>
      <c r="W1117" s="50">
        <v>1.0328904656929507</v>
      </c>
      <c r="X1117" s="50">
        <v>1.033811156235535</v>
      </c>
      <c r="Y1117" s="50">
        <v>0.9160788711888308</v>
      </c>
      <c r="Z1117" s="50">
        <v>0.98499999999999999</v>
      </c>
      <c r="AA1117" s="51">
        <v>0.96499999999999997</v>
      </c>
      <c r="AB1117" s="51">
        <v>1</v>
      </c>
      <c r="AC1117" s="51">
        <v>1</v>
      </c>
      <c r="AD1117" s="51">
        <v>1</v>
      </c>
      <c r="AE1117" s="51">
        <v>1</v>
      </c>
      <c r="AF1117" s="51">
        <v>1</v>
      </c>
      <c r="AG1117" s="52">
        <v>1</v>
      </c>
      <c r="AH1117" s="52">
        <v>1</v>
      </c>
      <c r="AI1117" s="53">
        <v>994</v>
      </c>
      <c r="AJ1117" s="53">
        <v>952</v>
      </c>
      <c r="AK1117" s="51">
        <v>2.5735457171726921</v>
      </c>
      <c r="AL1117" s="51">
        <v>2.59</v>
      </c>
      <c r="AM1117" s="51">
        <v>3.3831581553131715</v>
      </c>
      <c r="AN1117" s="51">
        <v>3.41</v>
      </c>
      <c r="AO1117" s="51">
        <v>3.5147020021089848</v>
      </c>
      <c r="AP1117" s="51">
        <v>3.5287114051961503</v>
      </c>
      <c r="AQ1117" s="51">
        <v>3.3324107829834739</v>
      </c>
      <c r="AR1117" s="67">
        <v>0.03</v>
      </c>
      <c r="AS1117" s="96"/>
      <c r="AT1117" s="54">
        <v>2.6411372203026109</v>
      </c>
      <c r="AU1117" s="54">
        <v>2.8420282427949393</v>
      </c>
      <c r="AV1117" s="55">
        <v>2.624835756171835</v>
      </c>
      <c r="AW1117" s="55">
        <v>2.8720282427949391</v>
      </c>
      <c r="AX1117" s="56">
        <v>-5.8862779697379075E-2</v>
      </c>
      <c r="AY1117" s="56">
        <v>-0.25797175720505061</v>
      </c>
      <c r="AZ1117" s="56">
        <v>-0.31683453690242969</v>
      </c>
      <c r="BA1117" s="56">
        <v>0.19910897750767154</v>
      </c>
      <c r="BB1117" s="61">
        <v>116</v>
      </c>
      <c r="BC1117" s="57">
        <v>-110</v>
      </c>
      <c r="BD1117" s="57">
        <v>-144</v>
      </c>
      <c r="BE1117" s="57">
        <v>-175</v>
      </c>
      <c r="BF1117" s="95">
        <v>0.46304387218522858</v>
      </c>
      <c r="BG1117" s="58">
        <v>0.52449890947387856</v>
      </c>
      <c r="BH1117" s="58">
        <v>0.59038864026279214</v>
      </c>
      <c r="BI1117" s="58">
        <v>0.6361045613874603</v>
      </c>
      <c r="BJ1117" s="57">
        <v>120</v>
      </c>
      <c r="BK1117" s="57">
        <v>-109</v>
      </c>
      <c r="BL1117" s="57">
        <v>-143</v>
      </c>
      <c r="BM1117" s="57">
        <v>-173</v>
      </c>
      <c r="BN1117" s="58">
        <v>0.4554545404844883</v>
      </c>
      <c r="BO1117" s="58">
        <v>0.52198956781680772</v>
      </c>
      <c r="BP1117" s="58">
        <v>0.58772087076471535</v>
      </c>
      <c r="BQ1117" s="58">
        <v>0.63383330308933239</v>
      </c>
      <c r="BR1117" s="36">
        <v>3</v>
      </c>
      <c r="BS1117" s="36">
        <v>4.2</v>
      </c>
      <c r="BT1117" s="36">
        <v>0.33056000000000002</v>
      </c>
      <c r="BU1117" s="36">
        <v>0.27038000000000001</v>
      </c>
      <c r="BV1117" s="36">
        <v>0.30163546710100603</v>
      </c>
      <c r="BW1117" s="36">
        <v>0.374</v>
      </c>
    </row>
    <row r="1118" spans="1:75" s="36" customFormat="1" ht="16.75" customHeight="1" x14ac:dyDescent="0.2">
      <c r="A1118" s="36" t="s">
        <v>1437</v>
      </c>
      <c r="B1118" s="36">
        <v>2025020528</v>
      </c>
      <c r="C1118" s="35">
        <v>46007</v>
      </c>
      <c r="D1118" s="45" t="s">
        <v>6</v>
      </c>
      <c r="E1118" s="36" t="s">
        <v>24</v>
      </c>
      <c r="F1118" s="45">
        <v>2</v>
      </c>
      <c r="G1118" s="45">
        <v>1</v>
      </c>
      <c r="H1118" s="36" t="s">
        <v>44</v>
      </c>
      <c r="I1118" s="36" t="s">
        <v>706</v>
      </c>
      <c r="J1118" s="46" t="s">
        <v>157</v>
      </c>
      <c r="K1118" s="47">
        <v>2.94</v>
      </c>
      <c r="L1118" s="48">
        <v>0.15</v>
      </c>
      <c r="M1118" s="49">
        <v>0.1</v>
      </c>
      <c r="N1118" s="36">
        <v>3.7499999999999898</v>
      </c>
      <c r="O1118" s="36">
        <v>2.2499999999999898</v>
      </c>
      <c r="P1118" s="70">
        <v>3.7499999999999898</v>
      </c>
      <c r="Q1118" s="36">
        <v>2.2499999999999898</v>
      </c>
      <c r="R1118" s="50">
        <v>3.5458040408451463</v>
      </c>
      <c r="S1118" s="50">
        <v>2.5138473596759123</v>
      </c>
      <c r="T1118" s="50">
        <v>3.5458040408451463</v>
      </c>
      <c r="U1118" s="50">
        <v>2.5138473596759123</v>
      </c>
      <c r="V1118" s="50">
        <v>0.96</v>
      </c>
      <c r="W1118" s="50">
        <v>0.96305398776725637</v>
      </c>
      <c r="X1118" s="50">
        <v>1.0418027818400721</v>
      </c>
      <c r="Y1118" s="50">
        <v>0.88417873781385392</v>
      </c>
      <c r="Z1118" s="50">
        <v>1</v>
      </c>
      <c r="AA1118" s="51">
        <v>1</v>
      </c>
      <c r="AB1118" s="51">
        <v>1</v>
      </c>
      <c r="AC1118" s="51">
        <v>1</v>
      </c>
      <c r="AD1118" s="51">
        <v>1</v>
      </c>
      <c r="AE1118" s="51">
        <v>1</v>
      </c>
      <c r="AF1118" s="51">
        <v>1</v>
      </c>
      <c r="AG1118" s="52">
        <v>1</v>
      </c>
      <c r="AH1118" s="52">
        <v>1</v>
      </c>
      <c r="AI1118" s="53">
        <v>1013</v>
      </c>
      <c r="AJ1118" s="53">
        <v>941</v>
      </c>
      <c r="AK1118" s="51">
        <v>3.5201191679753956</v>
      </c>
      <c r="AL1118" s="51">
        <v>3.5239718989058582</v>
      </c>
      <c r="AM1118" s="51">
        <v>2.6066074057083286</v>
      </c>
      <c r="AN1118" s="51">
        <v>2.5926933988034664</v>
      </c>
      <c r="AO1118" s="51">
        <v>2.7257535086413833</v>
      </c>
      <c r="AP1118" s="51">
        <v>2.6939675862965626</v>
      </c>
      <c r="AQ1118" s="51">
        <v>2.6066074057083286</v>
      </c>
      <c r="AR1118" s="67">
        <v>0</v>
      </c>
      <c r="AS1118" s="96"/>
      <c r="AT1118" s="54">
        <v>3.7110303173418187</v>
      </c>
      <c r="AU1118" s="54">
        <v>2.3376641538525971</v>
      </c>
      <c r="AV1118" s="55">
        <v>3.7110303173418187</v>
      </c>
      <c r="AW1118" s="55">
        <v>2.3330241751829424</v>
      </c>
      <c r="AX1118" s="56">
        <v>-3.8969682658171134E-2</v>
      </c>
      <c r="AY1118" s="56">
        <v>8.7664153852607285E-2</v>
      </c>
      <c r="AZ1118" s="56">
        <v>4.8694471194436151E-2</v>
      </c>
      <c r="BA1118" s="56">
        <v>-0.12663383651077842</v>
      </c>
      <c r="BB1118" s="61">
        <v>-240</v>
      </c>
      <c r="BC1118" s="57">
        <v>-132</v>
      </c>
      <c r="BD1118" s="57">
        <v>-104</v>
      </c>
      <c r="BE1118" s="57">
        <v>122</v>
      </c>
      <c r="BF1118" s="95">
        <v>0.70621348060461508</v>
      </c>
      <c r="BG1118" s="58">
        <v>0.56892231097688239</v>
      </c>
      <c r="BH1118" s="58">
        <v>0.51070486796595882</v>
      </c>
      <c r="BI1118" s="58">
        <v>0.44994407688780758</v>
      </c>
      <c r="BJ1118" s="57">
        <v>-241</v>
      </c>
      <c r="BK1118" s="57">
        <v>-132</v>
      </c>
      <c r="BL1118" s="57">
        <v>-104</v>
      </c>
      <c r="BM1118" s="57">
        <v>123</v>
      </c>
      <c r="BN1118" s="58">
        <v>0.70700400807964514</v>
      </c>
      <c r="BO1118" s="58">
        <v>0.5682077970347541</v>
      </c>
      <c r="BP1118" s="58">
        <v>0.50980182620287073</v>
      </c>
      <c r="BQ1118" s="58">
        <v>0.44906494995438173</v>
      </c>
      <c r="BR1118" s="36">
        <v>3</v>
      </c>
      <c r="BS1118" s="36">
        <v>4.25</v>
      </c>
      <c r="BT1118" s="36">
        <v>0.32528000000000001</v>
      </c>
      <c r="BU1118" s="36">
        <v>0.26638000000000001</v>
      </c>
      <c r="BV1118" s="36">
        <v>0.29664357780796902</v>
      </c>
      <c r="BW1118" s="36">
        <v>0.36840000000000001</v>
      </c>
    </row>
    <row r="1119" spans="1:75" s="36" customFormat="1" ht="16.75" customHeight="1" x14ac:dyDescent="0.2">
      <c r="A1119" s="36" t="s">
        <v>1438</v>
      </c>
      <c r="B1119" s="36">
        <v>2025020528</v>
      </c>
      <c r="C1119" s="35">
        <v>46007</v>
      </c>
      <c r="D1119" s="45" t="s">
        <v>9</v>
      </c>
      <c r="E1119" s="36" t="s">
        <v>13</v>
      </c>
      <c r="F1119" s="45">
        <v>1</v>
      </c>
      <c r="G1119" s="45">
        <v>2</v>
      </c>
      <c r="H1119" s="36" t="s">
        <v>45</v>
      </c>
      <c r="I1119" s="36" t="s">
        <v>472</v>
      </c>
      <c r="J1119" s="46" t="s">
        <v>185</v>
      </c>
      <c r="K1119" s="47">
        <v>2.94</v>
      </c>
      <c r="L1119" s="48">
        <v>0.15</v>
      </c>
      <c r="M1119" s="49">
        <v>0.1</v>
      </c>
      <c r="N1119" s="36">
        <v>2.2499999999999898</v>
      </c>
      <c r="O1119" s="36">
        <v>3.7499999999999898</v>
      </c>
      <c r="P1119" s="70">
        <v>2.2499999999999898</v>
      </c>
      <c r="Q1119" s="36">
        <v>3.7499999999999898</v>
      </c>
      <c r="R1119" s="50">
        <v>2.456839309509677</v>
      </c>
      <c r="S1119" s="50">
        <v>3.1469538893456637</v>
      </c>
      <c r="T1119" s="50">
        <v>2.456839309509677</v>
      </c>
      <c r="U1119" s="50">
        <v>3.1469538893456637</v>
      </c>
      <c r="V1119" s="50">
        <v>1.0349999999999999</v>
      </c>
      <c r="W1119" s="50">
        <v>1.0329456510400874</v>
      </c>
      <c r="X1119" s="50">
        <v>0.8866011584041934</v>
      </c>
      <c r="Y1119" s="50">
        <v>1.1973194448895903</v>
      </c>
      <c r="Z1119" s="50">
        <v>1.0334279867740526</v>
      </c>
      <c r="AA1119" s="51">
        <v>0.98</v>
      </c>
      <c r="AB1119" s="51">
        <v>1.02</v>
      </c>
      <c r="AC1119" s="51">
        <v>1</v>
      </c>
      <c r="AD1119" s="51">
        <v>1</v>
      </c>
      <c r="AE1119" s="51">
        <v>1</v>
      </c>
      <c r="AF1119" s="51">
        <v>1</v>
      </c>
      <c r="AG1119" s="52">
        <v>1</v>
      </c>
      <c r="AH1119" s="52">
        <v>1</v>
      </c>
      <c r="AI1119" s="53">
        <v>1027</v>
      </c>
      <c r="AJ1119" s="53">
        <v>946</v>
      </c>
      <c r="AK1119" s="51">
        <v>2.5994854891727304</v>
      </c>
      <c r="AL1119" s="51">
        <v>2.61</v>
      </c>
      <c r="AM1119" s="51">
        <v>3.0629001786098122</v>
      </c>
      <c r="AN1119" s="51">
        <v>3.06</v>
      </c>
      <c r="AO1119" s="51">
        <v>3.328423786833909</v>
      </c>
      <c r="AP1119" s="51">
        <v>3.316982752159412</v>
      </c>
      <c r="AQ1119" s="51">
        <v>3.1652867652706242</v>
      </c>
      <c r="AR1119" s="67">
        <v>0</v>
      </c>
      <c r="AS1119" s="96"/>
      <c r="AT1119" s="54">
        <v>2.3376641538525971</v>
      </c>
      <c r="AU1119" s="54">
        <v>3.7110303173418187</v>
      </c>
      <c r="AV1119" s="55">
        <v>2.3330241751829424</v>
      </c>
      <c r="AW1119" s="55">
        <v>3.7110303173418187</v>
      </c>
      <c r="AX1119" s="56">
        <v>8.7664153852607285E-2</v>
      </c>
      <c r="AY1119" s="56">
        <v>-3.8969682658171134E-2</v>
      </c>
      <c r="AZ1119" s="56">
        <v>4.8694471194436151E-2</v>
      </c>
      <c r="BA1119" s="56">
        <v>0.12663383651077842</v>
      </c>
      <c r="BB1119" s="61">
        <v>240</v>
      </c>
      <c r="BC1119" s="57">
        <v>132</v>
      </c>
      <c r="BD1119" s="57">
        <v>104</v>
      </c>
      <c r="BE1119" s="57">
        <v>-122</v>
      </c>
      <c r="BF1119" s="95">
        <v>0.29378651939538492</v>
      </c>
      <c r="BG1119" s="58">
        <v>0.43107768902311766</v>
      </c>
      <c r="BH1119" s="58">
        <v>0.48929513203404118</v>
      </c>
      <c r="BI1119" s="58">
        <v>0.55005592311219242</v>
      </c>
      <c r="BJ1119" s="57">
        <v>241</v>
      </c>
      <c r="BK1119" s="57">
        <v>132</v>
      </c>
      <c r="BL1119" s="57">
        <v>104</v>
      </c>
      <c r="BM1119" s="57">
        <v>-123</v>
      </c>
      <c r="BN1119" s="58">
        <v>0.29299599192035486</v>
      </c>
      <c r="BO1119" s="58">
        <v>0.43179220296524595</v>
      </c>
      <c r="BP1119" s="58">
        <v>0.49019817379712927</v>
      </c>
      <c r="BQ1119" s="58">
        <v>0.55093505004561827</v>
      </c>
      <c r="BR1119" s="36">
        <v>3</v>
      </c>
      <c r="BS1119" s="36">
        <v>4.3</v>
      </c>
      <c r="BT1119" s="36">
        <v>0.32018999999999997</v>
      </c>
      <c r="BU1119" s="36">
        <v>0.25958999999999999</v>
      </c>
      <c r="BV1119" s="36">
        <v>0.28893093661305502</v>
      </c>
      <c r="BW1119" s="36">
        <v>0.36114000000000002</v>
      </c>
    </row>
    <row r="1120" spans="1:75" s="36" customFormat="1" ht="16.75" customHeight="1" x14ac:dyDescent="0.2">
      <c r="A1120" s="36" t="s">
        <v>1444</v>
      </c>
      <c r="B1120" s="36">
        <v>2025020529</v>
      </c>
      <c r="C1120" s="35">
        <v>46008</v>
      </c>
      <c r="D1120" s="45" t="s">
        <v>6</v>
      </c>
      <c r="E1120" s="36" t="s">
        <v>28</v>
      </c>
      <c r="F1120" s="45">
        <v>1</v>
      </c>
      <c r="G1120" s="45">
        <v>1</v>
      </c>
      <c r="H1120" s="36" t="s">
        <v>46</v>
      </c>
      <c r="I1120" s="36" t="s">
        <v>488</v>
      </c>
      <c r="J1120" s="46" t="s">
        <v>168</v>
      </c>
      <c r="K1120" s="47">
        <v>2.94</v>
      </c>
      <c r="L1120" s="48">
        <v>0.15</v>
      </c>
      <c r="M1120" s="49">
        <v>0.1</v>
      </c>
      <c r="N1120" s="36">
        <v>2.6499999999999901</v>
      </c>
      <c r="O1120" s="36">
        <v>3.0999999999999899</v>
      </c>
      <c r="P1120" s="70">
        <v>2.6499999999999901</v>
      </c>
      <c r="Q1120" s="36">
        <v>3.0999999999999899</v>
      </c>
      <c r="R1120" s="63">
        <v>2.8348880090009621</v>
      </c>
      <c r="S1120" s="63">
        <v>2.7457391506794084</v>
      </c>
      <c r="T1120" s="50">
        <v>2.8348880090009621</v>
      </c>
      <c r="U1120" s="50">
        <v>2.7457391506794084</v>
      </c>
      <c r="V1120" s="50">
        <v>0.95</v>
      </c>
      <c r="W1120" s="50">
        <v>0.95302926576458757</v>
      </c>
      <c r="X1120" s="50">
        <v>0.94285548364909078</v>
      </c>
      <c r="Y1120" s="50">
        <v>1.0297851794897024</v>
      </c>
      <c r="Z1120" s="50">
        <v>1.0449999999999999</v>
      </c>
      <c r="AA1120" s="51">
        <v>1</v>
      </c>
      <c r="AB1120" s="51">
        <v>1</v>
      </c>
      <c r="AC1120" s="51">
        <v>1</v>
      </c>
      <c r="AD1120" s="51">
        <v>1</v>
      </c>
      <c r="AE1120" s="51">
        <v>1</v>
      </c>
      <c r="AF1120" s="51">
        <v>1</v>
      </c>
      <c r="AG1120" s="52">
        <v>1</v>
      </c>
      <c r="AH1120" s="52">
        <v>1</v>
      </c>
      <c r="AI1120" s="53">
        <v>1034</v>
      </c>
      <c r="AJ1120" s="53">
        <v>916</v>
      </c>
      <c r="AK1120" s="51">
        <v>2.8589359172666198</v>
      </c>
      <c r="AL1120" s="51">
        <v>2.8553287310267708</v>
      </c>
      <c r="AM1120" s="51">
        <v>2.6845572973251834</v>
      </c>
      <c r="AN1120" s="51">
        <v>2.6937345753283171</v>
      </c>
      <c r="AO1120" s="51">
        <v>2.8480739294424433</v>
      </c>
      <c r="AP1120" s="51">
        <v>2.8512574518950737</v>
      </c>
      <c r="AQ1120" s="51">
        <v>2.8053623757048167</v>
      </c>
      <c r="AR1120" s="67">
        <v>0</v>
      </c>
      <c r="AS1120" s="96"/>
      <c r="AT1120" s="54">
        <v>2.6639848816832159</v>
      </c>
      <c r="AU1120" s="54">
        <v>3.0275887862835873</v>
      </c>
      <c r="AV1120" s="55">
        <v>2.6639848816832159</v>
      </c>
      <c r="AW1120" s="55">
        <v>3.030924339498458</v>
      </c>
      <c r="AX1120" s="56">
        <v>1.3984881683225758E-2</v>
      </c>
      <c r="AY1120" s="56">
        <v>-7.2411213716402578E-2</v>
      </c>
      <c r="AZ1120" s="56">
        <v>-5.842633203317682E-2</v>
      </c>
      <c r="BA1120" s="56">
        <v>8.6396095399628337E-2</v>
      </c>
      <c r="BB1120" s="61">
        <v>130</v>
      </c>
      <c r="BC1120" s="57">
        <v>-104</v>
      </c>
      <c r="BD1120" s="57">
        <v>123</v>
      </c>
      <c r="BE1120" s="57">
        <v>152</v>
      </c>
      <c r="BF1120" s="95">
        <v>0.43546100891159278</v>
      </c>
      <c r="BG1120" s="58">
        <v>0.51068326254867014</v>
      </c>
      <c r="BH1120" s="58">
        <v>0.44793878763938222</v>
      </c>
      <c r="BI1120" s="58">
        <v>0.39702703941724748</v>
      </c>
      <c r="BJ1120" s="57">
        <v>130</v>
      </c>
      <c r="BK1120" s="57">
        <v>-105</v>
      </c>
      <c r="BL1120" s="57">
        <v>123</v>
      </c>
      <c r="BM1120" s="57">
        <v>152</v>
      </c>
      <c r="BN1120" s="58">
        <v>0.43501080432447176</v>
      </c>
      <c r="BO1120" s="58">
        <v>0.51113158899715705</v>
      </c>
      <c r="BP1120" s="58">
        <v>0.44843623129459298</v>
      </c>
      <c r="BQ1120" s="58">
        <v>0.3974625610891378</v>
      </c>
      <c r="BR1120" s="36">
        <v>3</v>
      </c>
      <c r="BS1120" s="36">
        <v>4.3499999999999996</v>
      </c>
      <c r="BT1120" s="36">
        <v>0.31374000000000002</v>
      </c>
      <c r="BU1120" s="36">
        <v>0.25302999999999998</v>
      </c>
      <c r="BV1120" s="36">
        <v>0.28164514692787102</v>
      </c>
      <c r="BW1120" s="36">
        <v>0.35463</v>
      </c>
    </row>
    <row r="1121" spans="1:75" s="36" customFormat="1" ht="16.75" customHeight="1" x14ac:dyDescent="0.2">
      <c r="A1121" s="36" t="s">
        <v>1445</v>
      </c>
      <c r="B1121" s="36">
        <v>2025020529</v>
      </c>
      <c r="C1121" s="35">
        <v>46008</v>
      </c>
      <c r="D1121" s="45" t="s">
        <v>9</v>
      </c>
      <c r="E1121" s="36" t="s">
        <v>10</v>
      </c>
      <c r="F1121" s="45">
        <v>1</v>
      </c>
      <c r="G1121" s="45">
        <v>1</v>
      </c>
      <c r="H1121" s="36" t="s">
        <v>47</v>
      </c>
      <c r="I1121" s="36" t="s">
        <v>411</v>
      </c>
      <c r="J1121" s="46" t="s">
        <v>166</v>
      </c>
      <c r="K1121" s="47">
        <v>2.94</v>
      </c>
      <c r="L1121" s="48">
        <v>0.15</v>
      </c>
      <c r="M1121" s="49">
        <v>0.1</v>
      </c>
      <c r="N1121" s="36">
        <v>3.0999999999999899</v>
      </c>
      <c r="O1121" s="36">
        <v>2.6499999999999901</v>
      </c>
      <c r="P1121" s="70">
        <v>3.0999999999999899</v>
      </c>
      <c r="Q1121" s="36">
        <v>2.6499999999999901</v>
      </c>
      <c r="R1121" s="63">
        <v>3.0965676059806153</v>
      </c>
      <c r="S1121" s="63">
        <v>2.7761653003659235</v>
      </c>
      <c r="T1121" s="50">
        <v>3.0965676059806153</v>
      </c>
      <c r="U1121" s="50">
        <v>2.7761653003659235</v>
      </c>
      <c r="V1121" s="50">
        <v>1.048</v>
      </c>
      <c r="W1121" s="50">
        <v>1.0491546019013618</v>
      </c>
      <c r="X1121" s="50">
        <v>0.91311472698135498</v>
      </c>
      <c r="Y1121" s="50">
        <v>0.97242718274374829</v>
      </c>
      <c r="Z1121" s="50">
        <v>1.03</v>
      </c>
      <c r="AA1121" s="51">
        <v>1</v>
      </c>
      <c r="AB1121" s="51">
        <v>1.01</v>
      </c>
      <c r="AC1121" s="51">
        <v>1</v>
      </c>
      <c r="AD1121" s="51">
        <v>1</v>
      </c>
      <c r="AE1121" s="51">
        <v>1</v>
      </c>
      <c r="AF1121" s="51">
        <v>1</v>
      </c>
      <c r="AG1121" s="52">
        <v>1</v>
      </c>
      <c r="AH1121" s="52">
        <v>1</v>
      </c>
      <c r="AI1121" s="53">
        <v>1030</v>
      </c>
      <c r="AJ1121" s="53">
        <v>940</v>
      </c>
      <c r="AK1121" s="51">
        <v>3.027568427699725</v>
      </c>
      <c r="AL1121" s="51">
        <v>3.0379183044418587</v>
      </c>
      <c r="AM1121" s="51">
        <v>2.771995121928327</v>
      </c>
      <c r="AN1121" s="51">
        <v>2.75</v>
      </c>
      <c r="AO1121" s="51">
        <v>2.8852115446034503</v>
      </c>
      <c r="AP1121" s="51">
        <v>2.8813473518194677</v>
      </c>
      <c r="AQ1121" s="51">
        <v>2.8551549755861769</v>
      </c>
      <c r="AR1121" s="67">
        <v>0</v>
      </c>
      <c r="AS1121" s="96"/>
      <c r="AT1121" s="54">
        <v>3.0275887862835873</v>
      </c>
      <c r="AU1121" s="54">
        <v>2.6639848816832159</v>
      </c>
      <c r="AV1121" s="55">
        <v>3.030924339498458</v>
      </c>
      <c r="AW1121" s="55">
        <v>2.6639848816832159</v>
      </c>
      <c r="AX1121" s="56">
        <v>-7.2411213716402578E-2</v>
      </c>
      <c r="AY1121" s="56">
        <v>1.3984881683225758E-2</v>
      </c>
      <c r="AZ1121" s="56">
        <v>-5.842633203317682E-2</v>
      </c>
      <c r="BA1121" s="56">
        <v>-8.6396095399628337E-2</v>
      </c>
      <c r="BB1121" s="61">
        <v>-130</v>
      </c>
      <c r="BC1121" s="57">
        <v>104</v>
      </c>
      <c r="BD1121" s="57">
        <v>-123</v>
      </c>
      <c r="BE1121" s="57">
        <v>-152</v>
      </c>
      <c r="BF1121" s="95">
        <v>0.56453899108840722</v>
      </c>
      <c r="BG1121" s="58">
        <v>0.48931673745132986</v>
      </c>
      <c r="BH1121" s="58">
        <v>0.55206121236061778</v>
      </c>
      <c r="BI1121" s="58">
        <v>0.60297296058275252</v>
      </c>
      <c r="BJ1121" s="57">
        <v>-130</v>
      </c>
      <c r="BK1121" s="57">
        <v>105</v>
      </c>
      <c r="BL1121" s="57">
        <v>-123</v>
      </c>
      <c r="BM1121" s="57">
        <v>-152</v>
      </c>
      <c r="BN1121" s="58">
        <v>0.56498919567552819</v>
      </c>
      <c r="BO1121" s="58">
        <v>0.48886841100284295</v>
      </c>
      <c r="BP1121" s="58">
        <v>0.55156376870540702</v>
      </c>
      <c r="BQ1121" s="58">
        <v>0.6025374389108622</v>
      </c>
      <c r="BR1121" s="36">
        <v>3</v>
      </c>
      <c r="BS1121" s="36">
        <v>4.4000000000000004</v>
      </c>
      <c r="BT1121" s="36">
        <v>0.30730000000000002</v>
      </c>
      <c r="BU1121" s="36">
        <v>0.24832000000000001</v>
      </c>
      <c r="BV1121" s="36">
        <v>0.27650405870366401</v>
      </c>
      <c r="BW1121" s="36">
        <v>0.35025000000000001</v>
      </c>
    </row>
    <row r="1122" spans="1:75" s="36" customFormat="1" ht="16.75" customHeight="1" x14ac:dyDescent="0.2">
      <c r="A1122" s="36" t="s">
        <v>1446</v>
      </c>
      <c r="B1122" s="36">
        <v>2025020530</v>
      </c>
      <c r="C1122" s="35">
        <v>46008</v>
      </c>
      <c r="D1122" s="45" t="s">
        <v>6</v>
      </c>
      <c r="E1122" s="36" t="s">
        <v>15</v>
      </c>
      <c r="F1122" s="45">
        <v>0</v>
      </c>
      <c r="G1122" s="45">
        <v>0</v>
      </c>
      <c r="H1122" s="36" t="s">
        <v>50</v>
      </c>
      <c r="I1122" s="36" t="s">
        <v>358</v>
      </c>
      <c r="J1122" s="46" t="s">
        <v>191</v>
      </c>
      <c r="K1122" s="47">
        <v>2.94</v>
      </c>
      <c r="L1122" s="48">
        <v>0.15</v>
      </c>
      <c r="M1122" s="49">
        <v>0.1</v>
      </c>
      <c r="N1122" s="36">
        <v>2.8999999999999901</v>
      </c>
      <c r="O1122" s="36">
        <v>3.0499999999999901</v>
      </c>
      <c r="P1122" s="70">
        <v>2.8999999999999901</v>
      </c>
      <c r="Q1122" s="36">
        <v>3.0499999999999901</v>
      </c>
      <c r="R1122" s="50">
        <v>2.9585574535827761</v>
      </c>
      <c r="S1122" s="50">
        <v>3.0604812081566712</v>
      </c>
      <c r="T1122" s="50">
        <v>2.8550079427073789</v>
      </c>
      <c r="U1122" s="50">
        <v>3.0604812081566712</v>
      </c>
      <c r="V1122" s="50">
        <v>0.96699999999999997</v>
      </c>
      <c r="W1122" s="50">
        <v>0.96943075693561398</v>
      </c>
      <c r="X1122" s="50">
        <v>1.0374149659863945</v>
      </c>
      <c r="Y1122" s="50">
        <v>1.0136054421768708</v>
      </c>
      <c r="Z1122" s="50">
        <v>0.98</v>
      </c>
      <c r="AA1122" s="51">
        <v>0.96499999999999997</v>
      </c>
      <c r="AB1122" s="51">
        <v>1</v>
      </c>
      <c r="AC1122" s="51">
        <v>1</v>
      </c>
      <c r="AD1122" s="51">
        <v>1</v>
      </c>
      <c r="AE1122" s="51">
        <v>1</v>
      </c>
      <c r="AF1122" s="51">
        <v>1</v>
      </c>
      <c r="AG1122" s="52">
        <v>1</v>
      </c>
      <c r="AH1122" s="52">
        <v>1</v>
      </c>
      <c r="AI1122" s="53">
        <v>1046</v>
      </c>
      <c r="AJ1122" s="53">
        <v>976</v>
      </c>
      <c r="AK1122" s="51">
        <v>2.9319196741287561</v>
      </c>
      <c r="AL1122" s="51">
        <v>2.934362098383728</v>
      </c>
      <c r="AM1122" s="51">
        <v>2.9225281337464026</v>
      </c>
      <c r="AN1122" s="51">
        <v>2.9432210949079427</v>
      </c>
      <c r="AO1122" s="51">
        <v>2.9623348952938025</v>
      </c>
      <c r="AP1122" s="51">
        <v>2.9678753985987627</v>
      </c>
      <c r="AQ1122" s="51">
        <v>2.8640775710714745</v>
      </c>
      <c r="AR1122" s="67">
        <v>-0.03</v>
      </c>
      <c r="AS1122" s="96"/>
      <c r="AT1122" s="54">
        <v>2.8366834416896407</v>
      </c>
      <c r="AU1122" s="54">
        <v>2.9304318727031906</v>
      </c>
      <c r="AV1122" s="55">
        <v>2.8666834416896405</v>
      </c>
      <c r="AW1122" s="55">
        <v>2.912519372499343</v>
      </c>
      <c r="AX1122" s="56">
        <v>-6.3316558310349436E-2</v>
      </c>
      <c r="AY1122" s="56">
        <v>-0.11956812729679944</v>
      </c>
      <c r="AZ1122" s="56">
        <v>-0.18288468560714888</v>
      </c>
      <c r="BA1122" s="56">
        <v>5.6251568986450007E-2</v>
      </c>
      <c r="BB1122" s="61">
        <v>109</v>
      </c>
      <c r="BC1122" s="57">
        <v>-110</v>
      </c>
      <c r="BD1122" s="57">
        <v>117</v>
      </c>
      <c r="BE1122" s="57">
        <v>145</v>
      </c>
      <c r="BF1122" s="95">
        <v>0.4781967584771416</v>
      </c>
      <c r="BG1122" s="58">
        <v>0.52286436815206128</v>
      </c>
      <c r="BH1122" s="58">
        <v>0.46122697333398266</v>
      </c>
      <c r="BI1122" s="58">
        <v>0.40845488684106823</v>
      </c>
      <c r="BJ1122" s="57">
        <v>106</v>
      </c>
      <c r="BK1122" s="57">
        <v>-111</v>
      </c>
      <c r="BL1122" s="57">
        <v>116</v>
      </c>
      <c r="BM1122" s="57">
        <v>143</v>
      </c>
      <c r="BN1122" s="58">
        <v>0.48539891135183616</v>
      </c>
      <c r="BO1122" s="58">
        <v>0.52517531576628973</v>
      </c>
      <c r="BP1122" s="58">
        <v>0.46378984668041567</v>
      </c>
      <c r="BQ1122" s="58">
        <v>0.41069081586493483</v>
      </c>
      <c r="BR1122" s="36">
        <v>3</v>
      </c>
      <c r="BS1122" s="36">
        <v>4.45</v>
      </c>
      <c r="BT1122" s="36">
        <v>0.30081999999999998</v>
      </c>
      <c r="BU1122" s="36">
        <v>0.24248</v>
      </c>
      <c r="BV1122" s="36">
        <v>0.269230769230769</v>
      </c>
      <c r="BW1122" s="36">
        <v>0.34183999999999998</v>
      </c>
    </row>
    <row r="1123" spans="1:75" s="36" customFormat="1" ht="16.75" customHeight="1" x14ac:dyDescent="0.2">
      <c r="A1123" s="36" t="s">
        <v>1447</v>
      </c>
      <c r="B1123" s="36">
        <v>2025020530</v>
      </c>
      <c r="C1123" s="35">
        <v>46008</v>
      </c>
      <c r="D1123" s="45" t="s">
        <v>9</v>
      </c>
      <c r="E1123" s="36" t="s">
        <v>30</v>
      </c>
      <c r="F1123" s="45">
        <v>0</v>
      </c>
      <c r="G1123" s="45">
        <v>0</v>
      </c>
      <c r="H1123" s="36" t="s">
        <v>51</v>
      </c>
      <c r="I1123" s="36" t="s">
        <v>348</v>
      </c>
      <c r="J1123" s="46" t="s">
        <v>162</v>
      </c>
      <c r="K1123" s="47">
        <v>2.94</v>
      </c>
      <c r="L1123" s="48">
        <v>0.15</v>
      </c>
      <c r="M1123" s="49">
        <v>0.1</v>
      </c>
      <c r="N1123" s="36">
        <v>3.0499999999999901</v>
      </c>
      <c r="O1123" s="36">
        <v>2.8999999999999901</v>
      </c>
      <c r="P1123" s="70">
        <v>3.0499999999999901</v>
      </c>
      <c r="Q1123" s="36">
        <v>2.8999999999999901</v>
      </c>
      <c r="R1123" s="50">
        <v>3.1206659381634796</v>
      </c>
      <c r="S1123" s="50">
        <v>3.0777105911364719</v>
      </c>
      <c r="T1123" s="50">
        <v>3.0270459600185751</v>
      </c>
      <c r="U1123" s="50">
        <v>3.0777105911364719</v>
      </c>
      <c r="V1123" s="50">
        <v>1.03</v>
      </c>
      <c r="W1123" s="50">
        <v>1.0342925072321845</v>
      </c>
      <c r="X1123" s="50">
        <v>0.9940571883491166</v>
      </c>
      <c r="Y1123" s="50">
        <v>0.99725158983971296</v>
      </c>
      <c r="Z1123" s="50">
        <v>1.01</v>
      </c>
      <c r="AA1123" s="51">
        <v>0.97</v>
      </c>
      <c r="AB1123" s="51">
        <v>1</v>
      </c>
      <c r="AC1123" s="51">
        <v>1</v>
      </c>
      <c r="AD1123" s="51">
        <v>1</v>
      </c>
      <c r="AE1123" s="51">
        <v>1</v>
      </c>
      <c r="AF1123" s="51">
        <v>1</v>
      </c>
      <c r="AG1123" s="52">
        <v>1</v>
      </c>
      <c r="AH1123" s="52">
        <v>1</v>
      </c>
      <c r="AI1123" s="53">
        <v>1043</v>
      </c>
      <c r="AJ1123" s="53">
        <v>938</v>
      </c>
      <c r="AK1123" s="51">
        <v>2.98</v>
      </c>
      <c r="AL1123" s="51">
        <v>2.9996955910523484</v>
      </c>
      <c r="AM1123" s="51">
        <v>3.05</v>
      </c>
      <c r="AN1123" s="51">
        <v>3.0541565886704705</v>
      </c>
      <c r="AO1123" s="51">
        <v>3.1005514341181826</v>
      </c>
      <c r="AP1123" s="51">
        <v>3.1017418735576308</v>
      </c>
      <c r="AQ1123" s="51">
        <v>3.0804999999999998</v>
      </c>
      <c r="AR1123" s="67">
        <v>0.03</v>
      </c>
      <c r="AS1123" s="96"/>
      <c r="AT1123" s="54">
        <v>2.9304318727031906</v>
      </c>
      <c r="AU1123" s="54">
        <v>2.8366834416896407</v>
      </c>
      <c r="AV1123" s="55">
        <v>2.912519372499343</v>
      </c>
      <c r="AW1123" s="55">
        <v>2.8666834416896405</v>
      </c>
      <c r="AX1123" s="56">
        <v>-0.11956812729679944</v>
      </c>
      <c r="AY1123" s="56">
        <v>-6.3316558310349436E-2</v>
      </c>
      <c r="AZ1123" s="56">
        <v>-0.18288468560714888</v>
      </c>
      <c r="BA1123" s="56">
        <v>-5.6251568986450007E-2</v>
      </c>
      <c r="BB1123" s="61">
        <v>-109</v>
      </c>
      <c r="BC1123" s="57">
        <v>110</v>
      </c>
      <c r="BD1123" s="57">
        <v>-117</v>
      </c>
      <c r="BE1123" s="57">
        <v>-145</v>
      </c>
      <c r="BF1123" s="95">
        <v>0.5218032415228584</v>
      </c>
      <c r="BG1123" s="58">
        <v>0.47713563184793878</v>
      </c>
      <c r="BH1123" s="58">
        <v>0.53877302666601734</v>
      </c>
      <c r="BI1123" s="58">
        <v>0.59154511315893177</v>
      </c>
      <c r="BJ1123" s="57">
        <v>-106</v>
      </c>
      <c r="BK1123" s="57">
        <v>111</v>
      </c>
      <c r="BL1123" s="57">
        <v>-116</v>
      </c>
      <c r="BM1123" s="57">
        <v>-143</v>
      </c>
      <c r="BN1123" s="58">
        <v>0.51460108864816378</v>
      </c>
      <c r="BO1123" s="58">
        <v>0.47482468423371027</v>
      </c>
      <c r="BP1123" s="58">
        <v>0.53621015331958433</v>
      </c>
      <c r="BQ1123" s="58">
        <v>0.58930918413506517</v>
      </c>
      <c r="BR1123" s="36">
        <v>3</v>
      </c>
      <c r="BS1123" s="36">
        <v>4.5</v>
      </c>
      <c r="BT1123" s="36">
        <v>0.29832999999999998</v>
      </c>
      <c r="BU1123" s="36">
        <v>0.23748</v>
      </c>
      <c r="BV1123" s="36">
        <v>0.26353870738636298</v>
      </c>
      <c r="BW1123" s="36">
        <v>0.33635999999999999</v>
      </c>
    </row>
    <row r="1124" spans="1:75" s="36" customFormat="1" ht="16.75" customHeight="1" x14ac:dyDescent="0.2">
      <c r="A1124" s="36" t="s">
        <v>1448</v>
      </c>
      <c r="B1124" s="36">
        <v>2025020532</v>
      </c>
      <c r="C1124" s="35">
        <v>46008</v>
      </c>
      <c r="D1124" s="45" t="s">
        <v>6</v>
      </c>
      <c r="E1124" s="36" t="s">
        <v>42</v>
      </c>
      <c r="F1124" s="45">
        <v>2</v>
      </c>
      <c r="G1124" s="45">
        <v>1</v>
      </c>
      <c r="H1124" s="36" t="s">
        <v>44</v>
      </c>
      <c r="I1124" s="36" t="s">
        <v>748</v>
      </c>
      <c r="J1124" s="46" t="s">
        <v>154</v>
      </c>
      <c r="K1124" s="47">
        <v>2.94</v>
      </c>
      <c r="L1124" s="48">
        <v>0.15</v>
      </c>
      <c r="M1124" s="49">
        <v>0.1</v>
      </c>
      <c r="N1124" s="36">
        <v>3.3999999999999901</v>
      </c>
      <c r="O1124" s="36">
        <v>2.5999999999999899</v>
      </c>
      <c r="P1124" s="70">
        <v>3.3999999999999901</v>
      </c>
      <c r="Q1124" s="36">
        <v>2.5999999999999899</v>
      </c>
      <c r="R1124" s="50">
        <v>3.3740124365368809</v>
      </c>
      <c r="S1124" s="50">
        <v>2.6909010315540995</v>
      </c>
      <c r="T1124" s="50">
        <v>3.3740124365368809</v>
      </c>
      <c r="U1124" s="50">
        <v>2.6909010315540995</v>
      </c>
      <c r="V1124" s="50">
        <v>0.96</v>
      </c>
      <c r="W1124" s="50">
        <v>0.96305398776725637</v>
      </c>
      <c r="X1124" s="50">
        <v>1.0559265206876103</v>
      </c>
      <c r="Y1124" s="50">
        <v>0.94485019427680916</v>
      </c>
      <c r="Z1124" s="50">
        <v>0.99</v>
      </c>
      <c r="AA1124" s="51">
        <v>1</v>
      </c>
      <c r="AB1124" s="51">
        <v>1</v>
      </c>
      <c r="AC1124" s="51">
        <v>1</v>
      </c>
      <c r="AD1124" s="51">
        <v>1</v>
      </c>
      <c r="AE1124" s="51">
        <v>1</v>
      </c>
      <c r="AF1124" s="51">
        <v>1</v>
      </c>
      <c r="AG1124" s="52">
        <v>1</v>
      </c>
      <c r="AH1124" s="52">
        <v>1</v>
      </c>
      <c r="AI1124" s="53">
        <v>1021</v>
      </c>
      <c r="AJ1124" s="53">
        <v>956</v>
      </c>
      <c r="AK1124" s="51">
        <v>3.3291657514977047</v>
      </c>
      <c r="AL1124" s="51">
        <v>3.3358927542535812</v>
      </c>
      <c r="AM1124" s="51">
        <v>2.6591205872331436</v>
      </c>
      <c r="AN1124" s="51">
        <v>2.6638876538812868</v>
      </c>
      <c r="AO1124" s="51">
        <v>2.6900446052031679</v>
      </c>
      <c r="AP1124" s="51">
        <v>2.6861367176084765</v>
      </c>
      <c r="AQ1124" s="51">
        <v>2.6325293813608122</v>
      </c>
      <c r="AR1124" s="67">
        <v>0</v>
      </c>
      <c r="AS1124" s="96"/>
      <c r="AT1124" s="54">
        <v>3.3441692976033641</v>
      </c>
      <c r="AU1124" s="54">
        <v>2.5744030038278072</v>
      </c>
      <c r="AV1124" s="55">
        <v>3.3441692976033641</v>
      </c>
      <c r="AW1124" s="55">
        <v>2.569293127370504</v>
      </c>
      <c r="AX1124" s="56">
        <v>-5.583070239662602E-2</v>
      </c>
      <c r="AY1124" s="56">
        <v>-2.5596996172182696E-2</v>
      </c>
      <c r="AZ1124" s="56">
        <v>-8.1427698568808715E-2</v>
      </c>
      <c r="BA1124" s="56">
        <v>-3.0233706224443324E-2</v>
      </c>
      <c r="BB1124" s="61">
        <v>-165</v>
      </c>
      <c r="BC1124" s="57">
        <v>-121</v>
      </c>
      <c r="BD1124" s="57">
        <v>105</v>
      </c>
      <c r="BE1124" s="57">
        <v>132</v>
      </c>
      <c r="BF1124" s="95">
        <v>0.62303557787681751</v>
      </c>
      <c r="BG1124" s="58">
        <v>0.54672377666996375</v>
      </c>
      <c r="BH1124" s="58">
        <v>0.4875480078369141</v>
      </c>
      <c r="BI1124" s="58">
        <v>0.43125203677056867</v>
      </c>
      <c r="BJ1124" s="57">
        <v>-166</v>
      </c>
      <c r="BK1124" s="57">
        <v>-120</v>
      </c>
      <c r="BL1124" s="57">
        <v>105</v>
      </c>
      <c r="BM1124" s="57">
        <v>132</v>
      </c>
      <c r="BN1124" s="58">
        <v>0.62363342696931645</v>
      </c>
      <c r="BO1124" s="58">
        <v>0.54598751223568498</v>
      </c>
      <c r="BP1124" s="58">
        <v>0.48666226584191674</v>
      </c>
      <c r="BQ1124" s="58">
        <v>0.43042376511886937</v>
      </c>
      <c r="BR1124" s="36">
        <v>3</v>
      </c>
      <c r="BS1124" s="36">
        <v>4.55</v>
      </c>
      <c r="BT1124" s="36">
        <v>0.28877000000000003</v>
      </c>
      <c r="BU1124" s="36">
        <v>0.23169000000000001</v>
      </c>
      <c r="BV1124" s="36">
        <v>0.25691664541311299</v>
      </c>
      <c r="BW1124" s="36">
        <v>0.32988000000000001</v>
      </c>
    </row>
    <row r="1125" spans="1:75" s="36" customFormat="1" ht="16.75" customHeight="1" x14ac:dyDescent="0.2">
      <c r="A1125" s="36" t="s">
        <v>1449</v>
      </c>
      <c r="B1125" s="36">
        <v>2025020532</v>
      </c>
      <c r="C1125" s="35">
        <v>46008</v>
      </c>
      <c r="D1125" s="45" t="s">
        <v>9</v>
      </c>
      <c r="E1125" s="36" t="s">
        <v>35</v>
      </c>
      <c r="F1125" s="45">
        <v>1</v>
      </c>
      <c r="G1125" s="45">
        <v>2</v>
      </c>
      <c r="H1125" s="36" t="s">
        <v>45</v>
      </c>
      <c r="I1125" s="36" t="s">
        <v>360</v>
      </c>
      <c r="J1125" s="46" t="s">
        <v>172</v>
      </c>
      <c r="K1125" s="47">
        <v>2.94</v>
      </c>
      <c r="L1125" s="48">
        <v>0.15</v>
      </c>
      <c r="M1125" s="49">
        <v>0.1</v>
      </c>
      <c r="N1125" s="36">
        <v>2.5999999999999899</v>
      </c>
      <c r="O1125" s="36">
        <v>3.3999999999999901</v>
      </c>
      <c r="P1125" s="70">
        <v>2.5999999999999899</v>
      </c>
      <c r="Q1125" s="36">
        <v>3.3999999999999901</v>
      </c>
      <c r="R1125" s="50">
        <v>2.8110591228816197</v>
      </c>
      <c r="S1125" s="50">
        <v>3.1462431935457271</v>
      </c>
      <c r="T1125" s="50">
        <v>2.8110591228816197</v>
      </c>
      <c r="U1125" s="50">
        <v>3.1462431935457271</v>
      </c>
      <c r="V1125" s="50">
        <v>1.0349999999999999</v>
      </c>
      <c r="W1125" s="50">
        <v>1.0329456510400874</v>
      </c>
      <c r="X1125" s="50">
        <v>0.9044627847731781</v>
      </c>
      <c r="Y1125" s="50">
        <v>1.1323693032305118</v>
      </c>
      <c r="Z1125" s="50">
        <v>0.99094124800379646</v>
      </c>
      <c r="AA1125" s="51">
        <v>1</v>
      </c>
      <c r="AB1125" s="51">
        <v>1</v>
      </c>
      <c r="AC1125" s="51">
        <v>1</v>
      </c>
      <c r="AD1125" s="51">
        <v>1</v>
      </c>
      <c r="AE1125" s="51">
        <v>1</v>
      </c>
      <c r="AF1125" s="51">
        <v>1</v>
      </c>
      <c r="AG1125" s="52">
        <v>1</v>
      </c>
      <c r="AH1125" s="52">
        <v>1</v>
      </c>
      <c r="AI1125" s="53">
        <v>1036</v>
      </c>
      <c r="AJ1125" s="53">
        <v>994</v>
      </c>
      <c r="AK1125" s="51">
        <v>2.7778595711738188</v>
      </c>
      <c r="AL1125" s="51">
        <v>2.7828395039299889</v>
      </c>
      <c r="AM1125" s="51">
        <v>3.1044239708215744</v>
      </c>
      <c r="AN1125" s="51">
        <v>3.1106968542301972</v>
      </c>
      <c r="AO1125" s="51">
        <v>3.1762462229972042</v>
      </c>
      <c r="AP1125" s="51">
        <v>3.1674706130579713</v>
      </c>
      <c r="AQ1125" s="51">
        <v>3.0763017639788321</v>
      </c>
      <c r="AR1125" s="67">
        <v>0</v>
      </c>
      <c r="AS1125" s="96"/>
      <c r="AT1125" s="54">
        <v>2.5744030038278072</v>
      </c>
      <c r="AU1125" s="54">
        <v>3.3441692976033641</v>
      </c>
      <c r="AV1125" s="55">
        <v>2.569293127370504</v>
      </c>
      <c r="AW1125" s="55">
        <v>3.3441692976033641</v>
      </c>
      <c r="AX1125" s="56">
        <v>-2.5596996172182696E-2</v>
      </c>
      <c r="AY1125" s="56">
        <v>-5.583070239662602E-2</v>
      </c>
      <c r="AZ1125" s="56">
        <v>-8.1427698568808715E-2</v>
      </c>
      <c r="BA1125" s="56">
        <v>3.0233706224443324E-2</v>
      </c>
      <c r="BB1125" s="61">
        <v>165</v>
      </c>
      <c r="BC1125" s="57">
        <v>121</v>
      </c>
      <c r="BD1125" s="57">
        <v>-105</v>
      </c>
      <c r="BE1125" s="57">
        <v>-132</v>
      </c>
      <c r="BF1125" s="95">
        <v>0.37696442212318249</v>
      </c>
      <c r="BG1125" s="58">
        <v>0.45327622333003625</v>
      </c>
      <c r="BH1125" s="58">
        <v>0.5124519921630859</v>
      </c>
      <c r="BI1125" s="58">
        <v>0.56874796322943133</v>
      </c>
      <c r="BJ1125" s="57">
        <v>166</v>
      </c>
      <c r="BK1125" s="57">
        <v>120</v>
      </c>
      <c r="BL1125" s="57">
        <v>-105</v>
      </c>
      <c r="BM1125" s="57">
        <v>-132</v>
      </c>
      <c r="BN1125" s="58">
        <v>0.37636657303068355</v>
      </c>
      <c r="BO1125" s="58">
        <v>0.45401248776431496</v>
      </c>
      <c r="BP1125" s="58">
        <v>0.51333773415808326</v>
      </c>
      <c r="BQ1125" s="58">
        <v>0.56957623488113063</v>
      </c>
      <c r="BR1125" s="36">
        <v>3</v>
      </c>
      <c r="BS1125" s="36">
        <v>4.5999999999999996</v>
      </c>
      <c r="BT1125" s="36">
        <v>0.28452</v>
      </c>
      <c r="BU1125" s="36">
        <v>0.22603000000000001</v>
      </c>
      <c r="BV1125" s="36">
        <v>0.250274046925691</v>
      </c>
      <c r="BW1125" s="36">
        <v>0.32290000000000002</v>
      </c>
    </row>
    <row r="1126" spans="1:75" s="36" customFormat="1" ht="16.75" customHeight="1" x14ac:dyDescent="0.2">
      <c r="A1126" s="36" t="s">
        <v>1450</v>
      </c>
      <c r="B1126" s="36">
        <v>2025020531</v>
      </c>
      <c r="C1126" s="35">
        <v>46008</v>
      </c>
      <c r="D1126" s="45" t="s">
        <v>6</v>
      </c>
      <c r="E1126" s="36" t="s">
        <v>16</v>
      </c>
      <c r="F1126" s="45">
        <v>1</v>
      </c>
      <c r="G1126" s="45">
        <v>1</v>
      </c>
      <c r="H1126" s="36" t="s">
        <v>46</v>
      </c>
      <c r="I1126" s="36" t="s">
        <v>316</v>
      </c>
      <c r="J1126" s="46" t="s">
        <v>199</v>
      </c>
      <c r="K1126" s="47">
        <v>2.94</v>
      </c>
      <c r="L1126" s="48">
        <v>0.15</v>
      </c>
      <c r="M1126" s="49">
        <v>0.1</v>
      </c>
      <c r="N1126" s="36">
        <v>3.0499999999999901</v>
      </c>
      <c r="O1126" s="36">
        <v>2.6499999999999901</v>
      </c>
      <c r="P1126" s="70">
        <v>3.0499999999999901</v>
      </c>
      <c r="Q1126" s="36">
        <v>2.6499999999999901</v>
      </c>
      <c r="R1126" s="50">
        <v>3.074818646321178</v>
      </c>
      <c r="S1126" s="50">
        <v>3.0325580349233654</v>
      </c>
      <c r="T1126" s="50">
        <v>3.074818646321178</v>
      </c>
      <c r="U1126" s="50">
        <v>3.0325580349233654</v>
      </c>
      <c r="V1126" s="50">
        <v>0.95</v>
      </c>
      <c r="W1126" s="50">
        <v>0.95302926576458757</v>
      </c>
      <c r="X1126" s="50">
        <v>1.0408163265306123</v>
      </c>
      <c r="Y1126" s="50">
        <v>0.91156462585034026</v>
      </c>
      <c r="Z1126" s="50">
        <v>0.96689205374015352</v>
      </c>
      <c r="AA1126" s="51">
        <v>1</v>
      </c>
      <c r="AB1126" s="51">
        <v>1</v>
      </c>
      <c r="AC1126" s="51">
        <v>1</v>
      </c>
      <c r="AD1126" s="51">
        <v>1</v>
      </c>
      <c r="AE1126" s="51">
        <v>1</v>
      </c>
      <c r="AF1126" s="51">
        <v>1</v>
      </c>
      <c r="AG1126" s="52">
        <v>1</v>
      </c>
      <c r="AH1126" s="52">
        <v>1</v>
      </c>
      <c r="AI1126" s="53">
        <v>1033</v>
      </c>
      <c r="AJ1126" s="53">
        <v>991</v>
      </c>
      <c r="AK1126" s="51">
        <v>2.8664129714516573</v>
      </c>
      <c r="AL1126" s="51">
        <v>2.85</v>
      </c>
      <c r="AM1126" s="51">
        <v>2.9735906822853089</v>
      </c>
      <c r="AN1126" s="51">
        <v>2.96</v>
      </c>
      <c r="AO1126" s="51">
        <v>2.8679805942640675</v>
      </c>
      <c r="AP1126" s="51">
        <v>2.877606945095446</v>
      </c>
      <c r="AQ1126" s="51">
        <v>2.8751412017774265</v>
      </c>
      <c r="AR1126" s="67">
        <v>0</v>
      </c>
      <c r="AS1126" s="96"/>
      <c r="AT1126" s="54">
        <v>2.8342389483027102</v>
      </c>
      <c r="AU1126" s="54">
        <v>2.5956117594514776</v>
      </c>
      <c r="AV1126" s="55">
        <v>2.8342389483027102</v>
      </c>
      <c r="AW1126" s="55">
        <v>2.5984713952078322</v>
      </c>
      <c r="AX1126" s="56">
        <v>-0.21576105169727988</v>
      </c>
      <c r="AY1126" s="56">
        <v>-5.4388240548512545E-2</v>
      </c>
      <c r="AZ1126" s="56">
        <v>-0.27014929224579243</v>
      </c>
      <c r="BA1126" s="56">
        <v>-0.16137281114876734</v>
      </c>
      <c r="BB1126" s="61">
        <v>-119</v>
      </c>
      <c r="BC1126" s="57">
        <v>114</v>
      </c>
      <c r="BD1126" s="57">
        <v>150</v>
      </c>
      <c r="BE1126" s="57">
        <v>181</v>
      </c>
      <c r="BF1126" s="95">
        <v>0.54363763324100645</v>
      </c>
      <c r="BG1126" s="58">
        <v>0.46677254201188101</v>
      </c>
      <c r="BH1126" s="58">
        <v>0.4001944027386789</v>
      </c>
      <c r="BI1126" s="58">
        <v>0.35576574312213283</v>
      </c>
      <c r="BJ1126" s="57">
        <v>-119</v>
      </c>
      <c r="BK1126" s="57">
        <v>114</v>
      </c>
      <c r="BL1126" s="57">
        <v>149</v>
      </c>
      <c r="BM1126" s="57">
        <v>181</v>
      </c>
      <c r="BN1126" s="58">
        <v>0.54304501807169525</v>
      </c>
      <c r="BO1126" s="58">
        <v>0.46738845061899159</v>
      </c>
      <c r="BP1126" s="58">
        <v>0.40091254868994775</v>
      </c>
      <c r="BQ1126" s="58">
        <v>0.3564179635971636</v>
      </c>
      <c r="BR1126" s="36">
        <v>3</v>
      </c>
      <c r="BS1126" s="36">
        <v>4.6500000000000004</v>
      </c>
      <c r="BT1126" s="36">
        <v>0.28029999999999999</v>
      </c>
      <c r="BU1126" s="36">
        <v>0.21878</v>
      </c>
      <c r="BV1126" s="36">
        <v>0.241692443658859</v>
      </c>
      <c r="BW1126" s="36">
        <v>0.31358000000000003</v>
      </c>
    </row>
    <row r="1127" spans="1:75" s="36" customFormat="1" ht="16.75" customHeight="1" x14ac:dyDescent="0.2">
      <c r="A1127" s="36" t="s">
        <v>1451</v>
      </c>
      <c r="B1127" s="36">
        <v>2025020531</v>
      </c>
      <c r="C1127" s="35">
        <v>46008</v>
      </c>
      <c r="D1127" s="45" t="s">
        <v>9</v>
      </c>
      <c r="E1127" s="36" t="s">
        <v>12</v>
      </c>
      <c r="F1127" s="45">
        <v>1</v>
      </c>
      <c r="G1127" s="45">
        <v>1</v>
      </c>
      <c r="H1127" s="36" t="s">
        <v>47</v>
      </c>
      <c r="I1127" s="36" t="s">
        <v>318</v>
      </c>
      <c r="J1127" s="46" t="s">
        <v>233</v>
      </c>
      <c r="K1127" s="47">
        <v>2.94</v>
      </c>
      <c r="L1127" s="48">
        <v>0.15</v>
      </c>
      <c r="M1127" s="49">
        <v>0.1</v>
      </c>
      <c r="N1127" s="36">
        <v>2.6499999999999901</v>
      </c>
      <c r="O1127" s="36">
        <v>3.0499999999999901</v>
      </c>
      <c r="P1127" s="70">
        <v>2.6499999999999901</v>
      </c>
      <c r="Q1127" s="36">
        <v>3.0499999999999901</v>
      </c>
      <c r="R1127" s="50">
        <v>2.7331453457974044</v>
      </c>
      <c r="S1127" s="50">
        <v>3.2824806304786462</v>
      </c>
      <c r="T1127" s="50">
        <v>2.5828223517785469</v>
      </c>
      <c r="U1127" s="50">
        <v>3.2824806304786462</v>
      </c>
      <c r="V1127" s="50">
        <v>1.048</v>
      </c>
      <c r="W1127" s="50">
        <v>1.0491546019013618</v>
      </c>
      <c r="X1127" s="50">
        <v>1.0114254021378601</v>
      </c>
      <c r="Y1127" s="50">
        <v>0.97497039845294464</v>
      </c>
      <c r="Z1127" s="50">
        <v>1</v>
      </c>
      <c r="AA1127" s="51">
        <v>0.94499999999999995</v>
      </c>
      <c r="AB1127" s="51">
        <v>1</v>
      </c>
      <c r="AC1127" s="51">
        <v>1</v>
      </c>
      <c r="AD1127" s="51">
        <v>1</v>
      </c>
      <c r="AE1127" s="51">
        <v>1</v>
      </c>
      <c r="AF1127" s="51">
        <v>1</v>
      </c>
      <c r="AG1127" s="52">
        <v>1</v>
      </c>
      <c r="AH1127" s="52">
        <v>1</v>
      </c>
      <c r="AI1127" s="53">
        <v>1037</v>
      </c>
      <c r="AJ1127" s="53">
        <v>995</v>
      </c>
      <c r="AK1127" s="51">
        <v>2.68</v>
      </c>
      <c r="AL1127" s="51">
        <v>2.69</v>
      </c>
      <c r="AM1127" s="51">
        <v>3.06</v>
      </c>
      <c r="AN1127" s="51">
        <v>3.05</v>
      </c>
      <c r="AO1127" s="51">
        <v>3.0509882261395282</v>
      </c>
      <c r="AP1127" s="51">
        <v>3.0857120867903962</v>
      </c>
      <c r="AQ1127" s="51">
        <v>3.06</v>
      </c>
      <c r="AR1127" s="67">
        <v>0</v>
      </c>
      <c r="AS1127" s="96"/>
      <c r="AT1127" s="54">
        <v>2.5956117594514776</v>
      </c>
      <c r="AU1127" s="54">
        <v>2.8342389483027102</v>
      </c>
      <c r="AV1127" s="55">
        <v>2.5984713952078322</v>
      </c>
      <c r="AW1127" s="55">
        <v>2.8342389483027102</v>
      </c>
      <c r="AX1127" s="56">
        <v>-5.4388240548512545E-2</v>
      </c>
      <c r="AY1127" s="56">
        <v>-0.21576105169727988</v>
      </c>
      <c r="AZ1127" s="56">
        <v>-0.27014929224579243</v>
      </c>
      <c r="BA1127" s="56">
        <v>0.16137281114876734</v>
      </c>
      <c r="BB1127" s="61">
        <v>119</v>
      </c>
      <c r="BC1127" s="57">
        <v>-114</v>
      </c>
      <c r="BD1127" s="57">
        <v>-150</v>
      </c>
      <c r="BE1127" s="57">
        <v>-181</v>
      </c>
      <c r="BF1127" s="95">
        <v>0.45636236675899355</v>
      </c>
      <c r="BG1127" s="58">
        <v>0.53322745798811899</v>
      </c>
      <c r="BH1127" s="58">
        <v>0.5998055972613211</v>
      </c>
      <c r="BI1127" s="58">
        <v>0.64423425687786717</v>
      </c>
      <c r="BJ1127" s="57">
        <v>119</v>
      </c>
      <c r="BK1127" s="57">
        <v>-114</v>
      </c>
      <c r="BL1127" s="57">
        <v>-149</v>
      </c>
      <c r="BM1127" s="57">
        <v>-181</v>
      </c>
      <c r="BN1127" s="58">
        <v>0.45695498192830475</v>
      </c>
      <c r="BO1127" s="58">
        <v>0.53261154938100841</v>
      </c>
      <c r="BP1127" s="58">
        <v>0.59908745131005225</v>
      </c>
      <c r="BQ1127" s="58">
        <v>0.6435820364028364</v>
      </c>
      <c r="BR1127" s="36">
        <v>3</v>
      </c>
      <c r="BS1127" s="36">
        <v>4.7</v>
      </c>
      <c r="BT1127" s="36">
        <v>0.27539000000000002</v>
      </c>
      <c r="BU1127" s="36">
        <v>0.21526000000000001</v>
      </c>
      <c r="BV1127" s="36">
        <v>0.237982576394109</v>
      </c>
      <c r="BW1127" s="36">
        <v>0.31074000000000002</v>
      </c>
    </row>
    <row r="1128" spans="1:75" s="36" customFormat="1" ht="16.75" customHeight="1" x14ac:dyDescent="0.2">
      <c r="A1128" s="36" t="s">
        <v>1452</v>
      </c>
      <c r="B1128" s="36">
        <v>2025020533</v>
      </c>
      <c r="C1128" s="35">
        <v>46008</v>
      </c>
      <c r="D1128" s="45" t="s">
        <v>6</v>
      </c>
      <c r="E1128" s="36" t="s">
        <v>4</v>
      </c>
      <c r="F1128" s="45">
        <v>2</v>
      </c>
      <c r="G1128" s="45">
        <v>2</v>
      </c>
      <c r="H1128" s="36" t="s">
        <v>8</v>
      </c>
      <c r="I1128" s="36" t="s">
        <v>415</v>
      </c>
      <c r="J1128" s="46" t="s">
        <v>174</v>
      </c>
      <c r="K1128" s="47">
        <v>2.94</v>
      </c>
      <c r="L1128" s="48">
        <v>0.15</v>
      </c>
      <c r="M1128" s="49">
        <v>0.1</v>
      </c>
      <c r="N1128" s="36">
        <v>2.4</v>
      </c>
      <c r="O1128" s="36">
        <v>3.0499999999999901</v>
      </c>
      <c r="P1128" s="70">
        <v>2.4</v>
      </c>
      <c r="Q1128" s="36">
        <v>3.0499999999999901</v>
      </c>
      <c r="R1128" s="50">
        <v>2.9840670411311327</v>
      </c>
      <c r="S1128" s="50">
        <v>2.9338577192946622</v>
      </c>
      <c r="T1128" s="50">
        <v>2.7453416778406421</v>
      </c>
      <c r="U1128" s="50">
        <v>3.0805506052593956</v>
      </c>
      <c r="V1128" s="50">
        <v>0.96</v>
      </c>
      <c r="W1128" s="50">
        <v>0.95702751457800772</v>
      </c>
      <c r="X1128" s="50">
        <v>0.87875117924410984</v>
      </c>
      <c r="Y1128" s="50">
        <v>1.0758197658073116</v>
      </c>
      <c r="Z1128" s="50">
        <v>0.99</v>
      </c>
      <c r="AA1128" s="51">
        <v>0.92</v>
      </c>
      <c r="AB1128" s="51">
        <v>1.05</v>
      </c>
      <c r="AC1128" s="51">
        <v>1</v>
      </c>
      <c r="AD1128" s="51">
        <v>1</v>
      </c>
      <c r="AE1128" s="51">
        <v>1</v>
      </c>
      <c r="AF1128" s="51">
        <v>1</v>
      </c>
      <c r="AG1128" s="52">
        <v>1</v>
      </c>
      <c r="AH1128" s="52">
        <v>1</v>
      </c>
      <c r="AI1128" s="53">
        <v>1017</v>
      </c>
      <c r="AJ1128" s="53">
        <v>949</v>
      </c>
      <c r="AK1128" s="51">
        <v>2.9</v>
      </c>
      <c r="AL1128" s="51">
        <v>2.9090291757203124</v>
      </c>
      <c r="AM1128" s="51">
        <v>2.9</v>
      </c>
      <c r="AN1128" s="51">
        <v>2.9050786578941992</v>
      </c>
      <c r="AO1128" s="51">
        <v>2.9427796923172416</v>
      </c>
      <c r="AP1128" s="51">
        <v>2.9370406097849124</v>
      </c>
      <c r="AQ1128" s="51">
        <v>2.871</v>
      </c>
      <c r="AR1128" s="67">
        <v>0</v>
      </c>
      <c r="AS1128" s="96"/>
      <c r="AT1128" s="54">
        <v>2.3396315692791401</v>
      </c>
      <c r="AU1128" s="54">
        <v>2.9990682612695956</v>
      </c>
      <c r="AV1128" s="55">
        <v>2.3396315692791401</v>
      </c>
      <c r="AW1128" s="55">
        <v>3.0148019591510464</v>
      </c>
      <c r="AX1128" s="56">
        <v>-6.0368430720859845E-2</v>
      </c>
      <c r="AY1128" s="56">
        <v>-5.0931738730394471E-2</v>
      </c>
      <c r="AZ1128" s="56">
        <v>-0.11130016945125432</v>
      </c>
      <c r="BA1128" s="56">
        <v>-9.4366919904653734E-3</v>
      </c>
      <c r="BB1128" s="61">
        <v>158</v>
      </c>
      <c r="BC1128" s="57">
        <v>123</v>
      </c>
      <c r="BD1128" s="57">
        <v>164</v>
      </c>
      <c r="BE1128" s="57">
        <v>197</v>
      </c>
      <c r="BF1128" s="95">
        <v>0.38826311716299616</v>
      </c>
      <c r="BG1128" s="58">
        <v>0.44810346296989534</v>
      </c>
      <c r="BH1128" s="58">
        <v>0.379003602392609</v>
      </c>
      <c r="BI1128" s="58">
        <v>0.33683185127238802</v>
      </c>
      <c r="BJ1128" s="57">
        <v>159</v>
      </c>
      <c r="BK1128" s="57">
        <v>122</v>
      </c>
      <c r="BL1128" s="57">
        <v>162</v>
      </c>
      <c r="BM1128" s="57">
        <v>195</v>
      </c>
      <c r="BN1128" s="58">
        <v>0.38631800835215918</v>
      </c>
      <c r="BO1128" s="58">
        <v>0.45093634387094206</v>
      </c>
      <c r="BP1128" s="58">
        <v>0.38206098384069587</v>
      </c>
      <c r="BQ1128" s="58">
        <v>0.33947570594961063</v>
      </c>
      <c r="BR1128" s="36">
        <v>3</v>
      </c>
      <c r="BS1128" s="36">
        <v>4.75</v>
      </c>
      <c r="BT1128" s="36">
        <v>0.27093</v>
      </c>
      <c r="BU1128" s="36">
        <v>0.21048</v>
      </c>
      <c r="BV1128" s="36">
        <v>0.23230506042712801</v>
      </c>
      <c r="BW1128" s="36">
        <v>0.30442999999999998</v>
      </c>
    </row>
    <row r="1129" spans="1:75" s="36" customFormat="1" ht="16.75" customHeight="1" x14ac:dyDescent="0.2">
      <c r="A1129" s="36" t="s">
        <v>1453</v>
      </c>
      <c r="B1129" s="36">
        <v>2025020533</v>
      </c>
      <c r="C1129" s="35">
        <v>46008</v>
      </c>
      <c r="D1129" s="45" t="s">
        <v>9</v>
      </c>
      <c r="E1129" s="36" t="s">
        <v>25</v>
      </c>
      <c r="F1129" s="45">
        <v>2</v>
      </c>
      <c r="G1129" s="45">
        <v>2</v>
      </c>
      <c r="H1129" s="36" t="s">
        <v>11</v>
      </c>
      <c r="I1129" s="36" t="s">
        <v>1199</v>
      </c>
      <c r="J1129" s="46" t="s">
        <v>1164</v>
      </c>
      <c r="K1129" s="47">
        <v>2.94</v>
      </c>
      <c r="L1129" s="48">
        <v>0.15</v>
      </c>
      <c r="M1129" s="49">
        <v>0.1</v>
      </c>
      <c r="N1129" s="36">
        <v>3.0499999999999901</v>
      </c>
      <c r="O1129" s="36">
        <v>2.4</v>
      </c>
      <c r="P1129" s="70">
        <v>3.0499999999999901</v>
      </c>
      <c r="Q1129" s="36">
        <v>2.4</v>
      </c>
      <c r="R1129" s="50">
        <v>3.1998373262005724</v>
      </c>
      <c r="S1129" s="50">
        <v>2.6584214303903955</v>
      </c>
      <c r="T1129" s="50">
        <v>2.8798535935805152</v>
      </c>
      <c r="U1129" s="50">
        <v>2.7913425019099152</v>
      </c>
      <c r="V1129" s="50">
        <v>1.0275000000000001</v>
      </c>
      <c r="W1129" s="50">
        <v>1.0328904656929507</v>
      </c>
      <c r="X1129" s="50">
        <v>0.98639455782312924</v>
      </c>
      <c r="Y1129" s="50">
        <v>0.98639455782312924</v>
      </c>
      <c r="Z1129" s="50">
        <v>0.99</v>
      </c>
      <c r="AA1129" s="51">
        <v>0.9</v>
      </c>
      <c r="AB1129" s="51">
        <v>1.05</v>
      </c>
      <c r="AC1129" s="51">
        <v>1</v>
      </c>
      <c r="AD1129" s="51">
        <v>1</v>
      </c>
      <c r="AE1129" s="51">
        <v>1</v>
      </c>
      <c r="AF1129" s="51">
        <v>1</v>
      </c>
      <c r="AG1129" s="52">
        <v>1</v>
      </c>
      <c r="AH1129" s="52">
        <v>1</v>
      </c>
      <c r="AI1129" s="53">
        <v>1004</v>
      </c>
      <c r="AJ1129" s="53">
        <v>962</v>
      </c>
      <c r="AK1129" s="51">
        <v>3.1629101114734959</v>
      </c>
      <c r="AL1129" s="51">
        <v>3.1636494376932562</v>
      </c>
      <c r="AM1129" s="51">
        <v>2.583528466977683</v>
      </c>
      <c r="AN1129" s="51">
        <v>2.5947624114895897</v>
      </c>
      <c r="AO1129" s="51">
        <v>2.8098404146443414</v>
      </c>
      <c r="AP1129" s="51">
        <v>2.7831399348606638</v>
      </c>
      <c r="AQ1129" s="51">
        <v>2.5576931823079061</v>
      </c>
      <c r="AR1129" s="67">
        <v>0</v>
      </c>
      <c r="AS1129" s="96"/>
      <c r="AT1129" s="54">
        <v>2.9990682612695956</v>
      </c>
      <c r="AU1129" s="54">
        <v>2.3396315692791401</v>
      </c>
      <c r="AV1129" s="55">
        <v>3.0148019591510464</v>
      </c>
      <c r="AW1129" s="55">
        <v>2.3396315692791401</v>
      </c>
      <c r="AX1129" s="56">
        <v>-5.0931738730394471E-2</v>
      </c>
      <c r="AY1129" s="56">
        <v>-6.0368430720859845E-2</v>
      </c>
      <c r="AZ1129" s="56">
        <v>-0.11130016945125432</v>
      </c>
      <c r="BA1129" s="56">
        <v>9.4366919904653734E-3</v>
      </c>
      <c r="BB1129" s="61">
        <v>-158</v>
      </c>
      <c r="BC1129" s="57">
        <v>-123</v>
      </c>
      <c r="BD1129" s="57">
        <v>-164</v>
      </c>
      <c r="BE1129" s="57">
        <v>-197</v>
      </c>
      <c r="BF1129" s="95">
        <v>0.61173688283700378</v>
      </c>
      <c r="BG1129" s="58">
        <v>0.55189653703010466</v>
      </c>
      <c r="BH1129" s="58">
        <v>0.620996397607391</v>
      </c>
      <c r="BI1129" s="58">
        <v>0.66316814872761198</v>
      </c>
      <c r="BJ1129" s="57">
        <v>-159</v>
      </c>
      <c r="BK1129" s="57">
        <v>-122</v>
      </c>
      <c r="BL1129" s="57">
        <v>-162</v>
      </c>
      <c r="BM1129" s="57">
        <v>-195</v>
      </c>
      <c r="BN1129" s="58">
        <v>0.61368199164784087</v>
      </c>
      <c r="BO1129" s="58">
        <v>0.54906365612905794</v>
      </c>
      <c r="BP1129" s="58">
        <v>0.61793901615930413</v>
      </c>
      <c r="BQ1129" s="58">
        <v>0.66052429405038937</v>
      </c>
      <c r="BR1129" s="36">
        <v>3</v>
      </c>
      <c r="BS1129" s="36">
        <v>4.8</v>
      </c>
      <c r="BT1129" s="36">
        <v>0.26385999999999998</v>
      </c>
      <c r="BU1129" s="36">
        <v>0.20302000000000001</v>
      </c>
      <c r="BV1129" s="36">
        <v>0.22428192664604499</v>
      </c>
      <c r="BW1129" s="36">
        <v>0.29781999999999997</v>
      </c>
    </row>
    <row r="1130" spans="1:75" s="36" customFormat="1" ht="16.75" customHeight="1" x14ac:dyDescent="0.2">
      <c r="A1130" s="36" t="s">
        <v>1454</v>
      </c>
      <c r="B1130" s="36">
        <v>2025020536</v>
      </c>
      <c r="C1130" s="35">
        <v>46009</v>
      </c>
      <c r="D1130" s="45" t="s">
        <v>6</v>
      </c>
      <c r="E1130" s="36" t="s">
        <v>14</v>
      </c>
      <c r="F1130" s="45">
        <v>1</v>
      </c>
      <c r="G1130" s="45">
        <v>1</v>
      </c>
      <c r="H1130" s="36" t="s">
        <v>46</v>
      </c>
      <c r="I1130" s="36" t="s">
        <v>328</v>
      </c>
      <c r="J1130" s="46" t="s">
        <v>155</v>
      </c>
      <c r="K1130" s="47">
        <v>2.94</v>
      </c>
      <c r="L1130" s="48">
        <v>0.15</v>
      </c>
      <c r="M1130" s="49">
        <v>0.1</v>
      </c>
      <c r="N1130" s="36">
        <v>2.5499999999999901</v>
      </c>
      <c r="O1130" s="36">
        <v>3.19999999999999</v>
      </c>
      <c r="P1130" s="70">
        <v>2.5499999999999901</v>
      </c>
      <c r="Q1130" s="36">
        <v>3.19999999999999</v>
      </c>
      <c r="R1130" s="50">
        <v>2.5650507715293607</v>
      </c>
      <c r="S1130" s="50">
        <v>3.340226277419819</v>
      </c>
      <c r="T1130" s="50">
        <v>2.411147725237599</v>
      </c>
      <c r="U1130" s="50">
        <v>3.3736285401940171</v>
      </c>
      <c r="V1130" s="50">
        <v>0.95</v>
      </c>
      <c r="W1130" s="50">
        <v>0.95302926576458757</v>
      </c>
      <c r="X1130" s="50">
        <v>1.0574724556475474</v>
      </c>
      <c r="Y1130" s="50">
        <v>0.97089051660213055</v>
      </c>
      <c r="Z1130" s="50">
        <v>0.96</v>
      </c>
      <c r="AA1130" s="51">
        <v>0.94</v>
      </c>
      <c r="AB1130" s="51">
        <v>1.01</v>
      </c>
      <c r="AC1130" s="51">
        <v>1</v>
      </c>
      <c r="AD1130" s="51">
        <v>1</v>
      </c>
      <c r="AE1130" s="51">
        <v>1</v>
      </c>
      <c r="AF1130" s="51">
        <v>1</v>
      </c>
      <c r="AG1130" s="52">
        <v>1</v>
      </c>
      <c r="AH1130" s="52">
        <v>1</v>
      </c>
      <c r="AI1130" s="53">
        <v>1040</v>
      </c>
      <c r="AJ1130" s="53">
        <v>998</v>
      </c>
      <c r="AK1130" s="51">
        <v>2.68</v>
      </c>
      <c r="AL1130" s="51">
        <v>2.64</v>
      </c>
      <c r="AM1130" s="51">
        <v>3.3179079178388995</v>
      </c>
      <c r="AN1130" s="51">
        <v>3.34</v>
      </c>
      <c r="AO1130" s="51">
        <v>3.2996525387682469</v>
      </c>
      <c r="AP1130" s="51">
        <v>3.2856972419014641</v>
      </c>
      <c r="AQ1130" s="51">
        <v>3.1851916011253434</v>
      </c>
      <c r="AR1130" s="67">
        <v>0</v>
      </c>
      <c r="AS1130" s="96"/>
      <c r="AT1130" s="54">
        <v>2.6558061775137807</v>
      </c>
      <c r="AU1130" s="54">
        <v>3.1751204973045133</v>
      </c>
      <c r="AV1130" s="55">
        <v>2.6558061775137807</v>
      </c>
      <c r="AW1130" s="55">
        <v>3.1786185890633307</v>
      </c>
      <c r="AX1130" s="56">
        <v>0.10580617751379062</v>
      </c>
      <c r="AY1130" s="56">
        <v>-2.4879502695476674E-2</v>
      </c>
      <c r="AZ1130" s="56">
        <v>8.0926674818313948E-2</v>
      </c>
      <c r="BA1130" s="56">
        <v>0.1306856802092673</v>
      </c>
      <c r="BB1130" s="61">
        <v>141</v>
      </c>
      <c r="BC1130" s="57">
        <v>-115</v>
      </c>
      <c r="BD1130" s="57">
        <v>111</v>
      </c>
      <c r="BE1130" s="57">
        <v>138</v>
      </c>
      <c r="BF1130" s="95">
        <v>0.41415826786688825</v>
      </c>
      <c r="BG1130" s="58">
        <v>0.53516909933373191</v>
      </c>
      <c r="BH1130" s="58">
        <v>0.47483238239692294</v>
      </c>
      <c r="BI1130" s="58">
        <v>0.42027662527988352</v>
      </c>
      <c r="BJ1130" s="57">
        <v>142</v>
      </c>
      <c r="BK1130" s="57">
        <v>-115</v>
      </c>
      <c r="BL1130" s="57">
        <v>110</v>
      </c>
      <c r="BM1130" s="57">
        <v>138</v>
      </c>
      <c r="BN1130" s="58">
        <v>0.41367836651178375</v>
      </c>
      <c r="BO1130" s="58">
        <v>0.53564900655636261</v>
      </c>
      <c r="BP1130" s="58">
        <v>0.47535531582897561</v>
      </c>
      <c r="BQ1130" s="58">
        <v>0.42072399820710049</v>
      </c>
      <c r="BR1130" s="36">
        <v>3</v>
      </c>
      <c r="BS1130" s="36">
        <v>4.8499999999999996</v>
      </c>
      <c r="BT1130" s="36">
        <v>0.25933</v>
      </c>
      <c r="BU1130" s="36">
        <v>0.20135</v>
      </c>
      <c r="BV1130" s="36">
        <v>0.221546146736499</v>
      </c>
      <c r="BW1130" s="36">
        <v>0.29250999999999999</v>
      </c>
    </row>
    <row r="1131" spans="1:75" s="36" customFormat="1" ht="16.75" customHeight="1" x14ac:dyDescent="0.2">
      <c r="A1131" s="36" t="s">
        <v>1455</v>
      </c>
      <c r="B1131" s="36">
        <v>2025020536</v>
      </c>
      <c r="C1131" s="35">
        <v>46009</v>
      </c>
      <c r="D1131" s="45" t="s">
        <v>9</v>
      </c>
      <c r="E1131" s="36" t="s">
        <v>19</v>
      </c>
      <c r="F1131" s="45">
        <v>1</v>
      </c>
      <c r="G1131" s="45">
        <v>1</v>
      </c>
      <c r="H1131" s="36" t="s">
        <v>47</v>
      </c>
      <c r="I1131" s="36" t="s">
        <v>468</v>
      </c>
      <c r="J1131" s="46" t="s">
        <v>171</v>
      </c>
      <c r="K1131" s="47">
        <v>2.94</v>
      </c>
      <c r="L1131" s="48">
        <v>0.15</v>
      </c>
      <c r="M1131" s="49">
        <v>0.1</v>
      </c>
      <c r="N1131" s="36">
        <v>3.19999999999999</v>
      </c>
      <c r="O1131" s="36">
        <v>2.5499999999999901</v>
      </c>
      <c r="P1131" s="70">
        <v>3.19999999999999</v>
      </c>
      <c r="Q1131" s="36">
        <v>2.5499999999999901</v>
      </c>
      <c r="R1131" s="50">
        <v>2.8736187511205764</v>
      </c>
      <c r="S1131" s="50">
        <v>2.9756206650729773</v>
      </c>
      <c r="T1131" s="50">
        <v>2.7874101885869589</v>
      </c>
      <c r="U1131" s="50">
        <v>3.1541579049773563</v>
      </c>
      <c r="V1131" s="50">
        <v>1.048</v>
      </c>
      <c r="W1131" s="50">
        <v>1.0491546019013618</v>
      </c>
      <c r="X1131" s="50">
        <v>1.1285401081084692</v>
      </c>
      <c r="Y1131" s="50">
        <v>0.91156462585034026</v>
      </c>
      <c r="Z1131" s="50">
        <v>0.99</v>
      </c>
      <c r="AA1131" s="51">
        <v>0.97</v>
      </c>
      <c r="AB1131" s="51">
        <v>1.06</v>
      </c>
      <c r="AC1131" s="51">
        <v>1</v>
      </c>
      <c r="AD1131" s="51">
        <v>1</v>
      </c>
      <c r="AE1131" s="51">
        <v>1</v>
      </c>
      <c r="AF1131" s="51">
        <v>1</v>
      </c>
      <c r="AG1131" s="52">
        <v>1</v>
      </c>
      <c r="AH1131" s="52">
        <v>1</v>
      </c>
      <c r="AI1131" s="53">
        <v>1045</v>
      </c>
      <c r="AJ1131" s="53">
        <v>983</v>
      </c>
      <c r="AK1131" s="51">
        <v>2.8544181188102637</v>
      </c>
      <c r="AL1131" s="51">
        <v>2.8560050852188064</v>
      </c>
      <c r="AM1131" s="51">
        <v>3.1089690196037894</v>
      </c>
      <c r="AN1131" s="51">
        <v>3.0889667664241678</v>
      </c>
      <c r="AO1131" s="51">
        <v>3.1616388629257348</v>
      </c>
      <c r="AP1131" s="51">
        <v>3.1292727022502116</v>
      </c>
      <c r="AQ1131" s="51">
        <v>3.0778793294077516</v>
      </c>
      <c r="AR1131" s="67">
        <v>0</v>
      </c>
      <c r="AS1131" s="96"/>
      <c r="AT1131" s="54">
        <v>3.1751204973045133</v>
      </c>
      <c r="AU1131" s="54">
        <v>2.6558061775137807</v>
      </c>
      <c r="AV1131" s="55">
        <v>3.1786185890633307</v>
      </c>
      <c r="AW1131" s="55">
        <v>2.6558061775137807</v>
      </c>
      <c r="AX1131" s="56">
        <v>-2.4879502695476674E-2</v>
      </c>
      <c r="AY1131" s="56">
        <v>0.10580617751379062</v>
      </c>
      <c r="AZ1131" s="56">
        <v>8.0926674818313948E-2</v>
      </c>
      <c r="BA1131" s="56">
        <v>-0.1306856802092673</v>
      </c>
      <c r="BB1131" s="61">
        <v>-141</v>
      </c>
      <c r="BC1131" s="57">
        <v>115</v>
      </c>
      <c r="BD1131" s="57">
        <v>-111</v>
      </c>
      <c r="BE1131" s="57">
        <v>-138</v>
      </c>
      <c r="BF1131" s="95">
        <v>0.58584173213311175</v>
      </c>
      <c r="BG1131" s="58">
        <v>0.46483090066626814</v>
      </c>
      <c r="BH1131" s="58">
        <v>0.52516761760307706</v>
      </c>
      <c r="BI1131" s="58">
        <v>0.57972337472011648</v>
      </c>
      <c r="BJ1131" s="57">
        <v>-142</v>
      </c>
      <c r="BK1131" s="57">
        <v>115</v>
      </c>
      <c r="BL1131" s="57">
        <v>-110</v>
      </c>
      <c r="BM1131" s="57">
        <v>-138</v>
      </c>
      <c r="BN1131" s="58">
        <v>0.5863216334882162</v>
      </c>
      <c r="BO1131" s="58">
        <v>0.46435099344363739</v>
      </c>
      <c r="BP1131" s="58">
        <v>0.52464468417102439</v>
      </c>
      <c r="BQ1131" s="58">
        <v>0.57927600179289951</v>
      </c>
      <c r="BR1131" s="36">
        <v>3</v>
      </c>
      <c r="BS1131" s="36">
        <v>4.9000000000000004</v>
      </c>
      <c r="BT1131" s="36">
        <v>0.25267000000000001</v>
      </c>
      <c r="BU1131" s="36">
        <v>0.19564999999999999</v>
      </c>
      <c r="BV1131" s="36">
        <v>0.21522468511082901</v>
      </c>
      <c r="BW1131" s="36">
        <v>0.28660000000000002</v>
      </c>
    </row>
    <row r="1132" spans="1:75" s="36" customFormat="1" ht="16.75" customHeight="1" x14ac:dyDescent="0.2">
      <c r="A1132" s="36" t="s">
        <v>1456</v>
      </c>
      <c r="B1132" s="36">
        <v>2025020534</v>
      </c>
      <c r="C1132" s="35">
        <v>46009</v>
      </c>
      <c r="D1132" s="45" t="s">
        <v>6</v>
      </c>
      <c r="E1132" s="36" t="s">
        <v>17</v>
      </c>
      <c r="F1132" s="45">
        <v>1</v>
      </c>
      <c r="G1132" s="45">
        <v>1</v>
      </c>
      <c r="H1132" s="36" t="s">
        <v>46</v>
      </c>
      <c r="I1132" s="36" t="s">
        <v>1378</v>
      </c>
      <c r="J1132" s="46" t="s">
        <v>181</v>
      </c>
      <c r="K1132" s="47">
        <v>2.94</v>
      </c>
      <c r="L1132" s="48">
        <v>0.15</v>
      </c>
      <c r="M1132" s="49">
        <v>0.1</v>
      </c>
      <c r="N1132" s="36">
        <v>3.2499999999999898</v>
      </c>
      <c r="O1132" s="36">
        <v>2.94999999999999</v>
      </c>
      <c r="P1132" s="70">
        <v>3.2499999999999898</v>
      </c>
      <c r="Q1132" s="36">
        <v>2.94999999999999</v>
      </c>
      <c r="R1132" s="50">
        <v>3.4237766921190778</v>
      </c>
      <c r="S1132" s="50">
        <v>2.8896167810201825</v>
      </c>
      <c r="T1132" s="50">
        <v>3.3553011582766961</v>
      </c>
      <c r="U1132" s="50">
        <v>2.9185129488303843</v>
      </c>
      <c r="V1132" s="50">
        <v>0.95</v>
      </c>
      <c r="W1132" s="50">
        <v>0.95302926576458757</v>
      </c>
      <c r="X1132" s="50">
        <v>1.0374149659863945</v>
      </c>
      <c r="Y1132" s="50">
        <v>0.98299319727891166</v>
      </c>
      <c r="Z1132" s="50">
        <v>0.99</v>
      </c>
      <c r="AA1132" s="51">
        <v>0.98</v>
      </c>
      <c r="AB1132" s="51">
        <v>1.01</v>
      </c>
      <c r="AC1132" s="51">
        <v>1</v>
      </c>
      <c r="AD1132" s="51">
        <v>1</v>
      </c>
      <c r="AE1132" s="51">
        <v>1</v>
      </c>
      <c r="AF1132" s="51">
        <v>1</v>
      </c>
      <c r="AG1132" s="52">
        <v>1</v>
      </c>
      <c r="AH1132" s="52">
        <v>1</v>
      </c>
      <c r="AI1132" s="53">
        <v>1050</v>
      </c>
      <c r="AJ1132" s="53">
        <v>1008</v>
      </c>
      <c r="AK1132" s="51">
        <v>3.2424395608179797</v>
      </c>
      <c r="AL1132" s="51">
        <v>3.29</v>
      </c>
      <c r="AM1132" s="51">
        <v>2.9838888170492543</v>
      </c>
      <c r="AN1132" s="51">
        <v>2.9697480116448935</v>
      </c>
      <c r="AO1132" s="51">
        <v>3.1821060929158396</v>
      </c>
      <c r="AP1132" s="51">
        <v>3.1338982709599605</v>
      </c>
      <c r="AQ1132" s="51">
        <v>2.9540499288787618</v>
      </c>
      <c r="AR1132" s="67">
        <v>0.03</v>
      </c>
      <c r="AS1132" s="96"/>
      <c r="AT1132" s="54">
        <v>3.0980835881108164</v>
      </c>
      <c r="AU1132" s="54">
        <v>3.0128895923753833</v>
      </c>
      <c r="AV1132" s="55">
        <v>3.0680835881108166</v>
      </c>
      <c r="AW1132" s="55">
        <v>3.0462420027847252</v>
      </c>
      <c r="AX1132" s="56">
        <v>-0.15191641188917338</v>
      </c>
      <c r="AY1132" s="56">
        <v>6.2889592375393377E-2</v>
      </c>
      <c r="AZ1132" s="56">
        <v>-8.9026819513779998E-2</v>
      </c>
      <c r="BA1132" s="56">
        <v>-0.21480600426456675</v>
      </c>
      <c r="BB1132" s="61">
        <v>-107</v>
      </c>
      <c r="BC1132" s="57">
        <v>-137</v>
      </c>
      <c r="BD1132" s="57">
        <v>-111</v>
      </c>
      <c r="BE1132" s="57">
        <v>115</v>
      </c>
      <c r="BF1132" s="95">
        <v>0.51780718700322281</v>
      </c>
      <c r="BG1132" s="58">
        <v>0.57888452711484983</v>
      </c>
      <c r="BH1132" s="58">
        <v>0.52514834137122501</v>
      </c>
      <c r="BI1132" s="58">
        <v>0.46572562132012496</v>
      </c>
      <c r="BJ1132" s="57">
        <v>-104</v>
      </c>
      <c r="BK1132" s="57">
        <v>-138</v>
      </c>
      <c r="BL1132" s="57">
        <v>-111</v>
      </c>
      <c r="BM1132" s="57">
        <v>114</v>
      </c>
      <c r="BN1132" s="58">
        <v>0.50875362324419193</v>
      </c>
      <c r="BO1132" s="58">
        <v>0.57940616951218138</v>
      </c>
      <c r="BP1132" s="58">
        <v>0.52590039699816216</v>
      </c>
      <c r="BQ1132" s="58">
        <v>0.4665538717755463</v>
      </c>
      <c r="BR1132" s="36">
        <v>3</v>
      </c>
      <c r="BS1132" s="36">
        <v>4.95</v>
      </c>
      <c r="BT1132" s="36">
        <v>0.24883</v>
      </c>
      <c r="BU1132" s="36">
        <v>0.19436999999999999</v>
      </c>
      <c r="BV1132" s="36">
        <v>0.21341751303870399</v>
      </c>
      <c r="BW1132" s="36">
        <v>0.28361999999999998</v>
      </c>
    </row>
    <row r="1133" spans="1:75" s="36" customFormat="1" ht="16.75" customHeight="1" x14ac:dyDescent="0.2">
      <c r="A1133" s="36" t="s">
        <v>1457</v>
      </c>
      <c r="B1133" s="36">
        <v>2025020534</v>
      </c>
      <c r="C1133" s="35">
        <v>46009</v>
      </c>
      <c r="D1133" s="45" t="s">
        <v>9</v>
      </c>
      <c r="E1133" s="36" t="s">
        <v>7</v>
      </c>
      <c r="F1133" s="45">
        <v>1</v>
      </c>
      <c r="G1133" s="45">
        <v>1</v>
      </c>
      <c r="H1133" s="36" t="s">
        <v>47</v>
      </c>
      <c r="I1133" s="36" t="s">
        <v>324</v>
      </c>
      <c r="J1133" s="46" t="s">
        <v>148</v>
      </c>
      <c r="K1133" s="47">
        <v>2.94</v>
      </c>
      <c r="L1133" s="48">
        <v>0.15</v>
      </c>
      <c r="M1133" s="49">
        <v>0.1</v>
      </c>
      <c r="N1133" s="36">
        <v>2.94999999999999</v>
      </c>
      <c r="O1133" s="36">
        <v>3.2499999999999898</v>
      </c>
      <c r="P1133" s="70">
        <v>2.94999999999999</v>
      </c>
      <c r="Q1133" s="36">
        <v>3.2499999999999898</v>
      </c>
      <c r="R1133" s="50">
        <v>2.7986942574511078</v>
      </c>
      <c r="S1133" s="50">
        <v>3.2205747293339897</v>
      </c>
      <c r="T1133" s="50">
        <v>2.7707073148765966</v>
      </c>
      <c r="U1133" s="50">
        <v>3.2527804766273296</v>
      </c>
      <c r="V1133" s="50">
        <v>1.048</v>
      </c>
      <c r="W1133" s="50">
        <v>1.0491546019013618</v>
      </c>
      <c r="X1133" s="50">
        <v>1.0149281690643723</v>
      </c>
      <c r="Y1133" s="50">
        <v>1.1028705989176801</v>
      </c>
      <c r="Z1133" s="50">
        <v>0.97</v>
      </c>
      <c r="AA1133" s="51">
        <v>0.99</v>
      </c>
      <c r="AB1133" s="51">
        <v>1.01</v>
      </c>
      <c r="AC1133" s="51">
        <v>1</v>
      </c>
      <c r="AD1133" s="51">
        <v>1</v>
      </c>
      <c r="AE1133" s="51">
        <v>1</v>
      </c>
      <c r="AF1133" s="51">
        <v>1</v>
      </c>
      <c r="AG1133" s="52">
        <v>1</v>
      </c>
      <c r="AH1133" s="52">
        <v>1</v>
      </c>
      <c r="AI1133" s="53">
        <v>1047</v>
      </c>
      <c r="AJ1133" s="53">
        <v>1005</v>
      </c>
      <c r="AK1133" s="51">
        <v>2.89</v>
      </c>
      <c r="AL1133" s="51">
        <v>2.8758843344790486</v>
      </c>
      <c r="AM1133" s="51">
        <v>3.05</v>
      </c>
      <c r="AN1133" s="51">
        <v>3.0755862094000981</v>
      </c>
      <c r="AO1133" s="51">
        <v>3.2253324129756877</v>
      </c>
      <c r="AP1133" s="51">
        <v>3.2101261741474301</v>
      </c>
      <c r="AQ1133" s="51">
        <v>2.9584999999999999</v>
      </c>
      <c r="AR1133" s="67">
        <v>-0.03</v>
      </c>
      <c r="AS1133" s="96"/>
      <c r="AT1133" s="54">
        <v>3.0128895923753833</v>
      </c>
      <c r="AU1133" s="54">
        <v>3.0980835881108164</v>
      </c>
      <c r="AV1133" s="55">
        <v>3.0462420027847252</v>
      </c>
      <c r="AW1133" s="55">
        <v>3.0680835881108166</v>
      </c>
      <c r="AX1133" s="56">
        <v>6.2889592375393377E-2</v>
      </c>
      <c r="AY1133" s="56">
        <v>-0.15191641188917338</v>
      </c>
      <c r="AZ1133" s="56">
        <v>-8.9026819513779998E-2</v>
      </c>
      <c r="BA1133" s="56">
        <v>0.21480600426456675</v>
      </c>
      <c r="BB1133" s="61">
        <v>107</v>
      </c>
      <c r="BC1133" s="57">
        <v>137</v>
      </c>
      <c r="BD1133" s="57">
        <v>111</v>
      </c>
      <c r="BE1133" s="57">
        <v>-115</v>
      </c>
      <c r="BF1133" s="95">
        <v>0.48219281299677719</v>
      </c>
      <c r="BG1133" s="58">
        <v>0.42111547288515017</v>
      </c>
      <c r="BH1133" s="58">
        <v>0.47485165862877504</v>
      </c>
      <c r="BI1133" s="58">
        <v>0.53427437867987504</v>
      </c>
      <c r="BJ1133" s="57">
        <v>104</v>
      </c>
      <c r="BK1133" s="57">
        <v>138</v>
      </c>
      <c r="BL1133" s="57">
        <v>111</v>
      </c>
      <c r="BM1133" s="57">
        <v>-114</v>
      </c>
      <c r="BN1133" s="58">
        <v>0.49124637675580807</v>
      </c>
      <c r="BO1133" s="58">
        <v>0.42059383048781862</v>
      </c>
      <c r="BP1133" s="58">
        <v>0.47409960300183779</v>
      </c>
      <c r="BQ1133" s="58">
        <v>0.5334461282244537</v>
      </c>
      <c r="BR1133" s="36">
        <v>3</v>
      </c>
      <c r="BS1133" s="36">
        <v>5</v>
      </c>
      <c r="BT1133" s="36">
        <v>0.24528</v>
      </c>
      <c r="BU1133" s="36">
        <v>0.18942000000000001</v>
      </c>
      <c r="BV1133" s="36">
        <v>0.20815155877407901</v>
      </c>
      <c r="BW1133" s="36">
        <v>0.27940999999999999</v>
      </c>
    </row>
    <row r="1134" spans="1:75" s="36" customFormat="1" ht="16.75" customHeight="1" x14ac:dyDescent="0.2">
      <c r="A1134" s="36" t="s">
        <v>1458</v>
      </c>
      <c r="B1134" s="36">
        <v>2025020538</v>
      </c>
      <c r="C1134" s="35">
        <v>46009</v>
      </c>
      <c r="D1134" s="45" t="s">
        <v>6</v>
      </c>
      <c r="E1134" s="36" t="s">
        <v>28</v>
      </c>
      <c r="F1134" s="45">
        <v>0</v>
      </c>
      <c r="G1134" s="45">
        <v>2</v>
      </c>
      <c r="H1134" s="36" t="s">
        <v>29</v>
      </c>
      <c r="I1134" s="36" t="s">
        <v>488</v>
      </c>
      <c r="J1134" s="46" t="s">
        <v>168</v>
      </c>
      <c r="K1134" s="47">
        <v>2.94</v>
      </c>
      <c r="L1134" s="48">
        <v>0.15</v>
      </c>
      <c r="M1134" s="49">
        <v>0.1</v>
      </c>
      <c r="N1134" s="36">
        <v>2.2499999999999898</v>
      </c>
      <c r="O1134" s="36">
        <v>3.2999999999999901</v>
      </c>
      <c r="P1134" s="70">
        <v>2.2499999999999898</v>
      </c>
      <c r="Q1134" s="36">
        <v>3.2999999999999901</v>
      </c>
      <c r="R1134" s="50">
        <v>2.6801396092091547</v>
      </c>
      <c r="S1134" s="50">
        <v>2.7932303539971319</v>
      </c>
      <c r="T1134" s="50">
        <v>2.6801396092091547</v>
      </c>
      <c r="U1134" s="50">
        <v>2.7932303539971319</v>
      </c>
      <c r="V1134" s="50">
        <v>0.90300000000000002</v>
      </c>
      <c r="W1134" s="50">
        <v>0.92051577291954856</v>
      </c>
      <c r="X1134" s="50">
        <v>0.92176870748299322</v>
      </c>
      <c r="Y1134" s="50">
        <v>1.0986394557823129</v>
      </c>
      <c r="Z1134" s="50">
        <v>1.0449999999999999</v>
      </c>
      <c r="AA1134" s="51">
        <v>1</v>
      </c>
      <c r="AB1134" s="51">
        <v>1</v>
      </c>
      <c r="AC1134" s="51">
        <v>1</v>
      </c>
      <c r="AD1134" s="51">
        <v>1</v>
      </c>
      <c r="AE1134" s="51">
        <v>1</v>
      </c>
      <c r="AF1134" s="51">
        <v>1</v>
      </c>
      <c r="AG1134" s="52">
        <v>1</v>
      </c>
      <c r="AH1134" s="52">
        <v>1</v>
      </c>
      <c r="AI1134" s="53">
        <v>1058</v>
      </c>
      <c r="AJ1134" s="53">
        <v>1016</v>
      </c>
      <c r="AK1134" s="51">
        <v>2.8553287310267708</v>
      </c>
      <c r="AL1134" s="51">
        <v>2.83</v>
      </c>
      <c r="AM1134" s="51">
        <v>2.6937345753283171</v>
      </c>
      <c r="AN1134" s="51">
        <v>2.71</v>
      </c>
      <c r="AO1134" s="51">
        <v>2.8512574518950737</v>
      </c>
      <c r="AP1134" s="51">
        <v>2.861407692099863</v>
      </c>
      <c r="AQ1134" s="51">
        <v>2.814952631218091</v>
      </c>
      <c r="AR1134" s="67">
        <v>-0.03</v>
      </c>
      <c r="AS1134" s="96"/>
      <c r="AT1134" s="54">
        <v>2.3214607398719158</v>
      </c>
      <c r="AU1134" s="54">
        <v>3.2177160311389774</v>
      </c>
      <c r="AV1134" s="55">
        <v>2.3514607398719156</v>
      </c>
      <c r="AW1134" s="55">
        <v>3.1824529208136143</v>
      </c>
      <c r="AX1134" s="56">
        <v>7.1460739871926027E-2</v>
      </c>
      <c r="AY1134" s="56">
        <v>-8.2283968861012635E-2</v>
      </c>
      <c r="AZ1134" s="56">
        <v>-1.0823228989086608E-2</v>
      </c>
      <c r="BA1134" s="56">
        <v>0.15374470873293866</v>
      </c>
      <c r="BB1134" s="61">
        <v>182</v>
      </c>
      <c r="BC1134" s="57">
        <v>106</v>
      </c>
      <c r="BD1134" s="57">
        <v>139</v>
      </c>
      <c r="BE1134" s="57">
        <v>171</v>
      </c>
      <c r="BF1134" s="95">
        <v>0.35413299731002068</v>
      </c>
      <c r="BG1134" s="58">
        <v>0.48455817512729105</v>
      </c>
      <c r="BH1134" s="58">
        <v>0.41756526044775333</v>
      </c>
      <c r="BI1134" s="58">
        <v>0.3695486275343387</v>
      </c>
      <c r="BJ1134" s="57">
        <v>176</v>
      </c>
      <c r="BK1134" s="57">
        <v>108</v>
      </c>
      <c r="BL1134" s="57">
        <v>141</v>
      </c>
      <c r="BM1134" s="57">
        <v>172</v>
      </c>
      <c r="BN1134" s="58">
        <v>0.36248416666969741</v>
      </c>
      <c r="BO1134" s="58">
        <v>0.4815933134426913</v>
      </c>
      <c r="BP1134" s="58">
        <v>0.41469569177420085</v>
      </c>
      <c r="BQ1134" s="58">
        <v>0.36729535941569924</v>
      </c>
      <c r="BR1134" s="36">
        <v>3.05</v>
      </c>
      <c r="BS1134" s="36">
        <v>3.05</v>
      </c>
      <c r="BT1134" s="36">
        <v>0.49536999999999998</v>
      </c>
      <c r="BU1134" s="36">
        <v>0.42327999999999999</v>
      </c>
      <c r="BV1134" s="36">
        <v>0.47718253968253899</v>
      </c>
      <c r="BW1134" s="36">
        <v>0.53624000000000005</v>
      </c>
    </row>
    <row r="1135" spans="1:75" s="36" customFormat="1" ht="16.75" customHeight="1" x14ac:dyDescent="0.2">
      <c r="A1135" s="36" t="s">
        <v>1459</v>
      </c>
      <c r="B1135" s="36">
        <v>2025020538</v>
      </c>
      <c r="C1135" s="35">
        <v>46009</v>
      </c>
      <c r="D1135" s="45" t="s">
        <v>9</v>
      </c>
      <c r="E1135" s="36" t="s">
        <v>41</v>
      </c>
      <c r="F1135" s="45">
        <v>2</v>
      </c>
      <c r="G1135" s="45">
        <v>0</v>
      </c>
      <c r="H1135" s="36" t="s">
        <v>31</v>
      </c>
      <c r="I1135" s="36" t="s">
        <v>332</v>
      </c>
      <c r="J1135" s="46" t="s">
        <v>187</v>
      </c>
      <c r="K1135" s="47">
        <v>2.94</v>
      </c>
      <c r="L1135" s="48">
        <v>0.15</v>
      </c>
      <c r="M1135" s="49">
        <v>0.1</v>
      </c>
      <c r="N1135" s="36">
        <v>3.2999999999999901</v>
      </c>
      <c r="O1135" s="36">
        <v>2.2499999999999898</v>
      </c>
      <c r="P1135" s="70">
        <v>3.2999999999999901</v>
      </c>
      <c r="Q1135" s="36">
        <v>2.2499999999999898</v>
      </c>
      <c r="R1135" s="50">
        <v>3.3493032780748653</v>
      </c>
      <c r="S1135" s="50">
        <v>2.543727544234454</v>
      </c>
      <c r="T1135" s="50">
        <v>3.1818381141711218</v>
      </c>
      <c r="U1135" s="50">
        <v>2.5946020951191433</v>
      </c>
      <c r="V1135" s="50">
        <v>1.085</v>
      </c>
      <c r="W1135" s="50">
        <v>1.0832085999357419</v>
      </c>
      <c r="X1135" s="50">
        <v>0.91623625011167253</v>
      </c>
      <c r="Y1135" s="50">
        <v>0.97120024864856147</v>
      </c>
      <c r="Z1135" s="50">
        <v>0.97</v>
      </c>
      <c r="AA1135" s="51">
        <v>0.95</v>
      </c>
      <c r="AB1135" s="51">
        <v>1.02</v>
      </c>
      <c r="AC1135" s="51">
        <v>1</v>
      </c>
      <c r="AD1135" s="51">
        <v>1</v>
      </c>
      <c r="AE1135" s="51">
        <v>1</v>
      </c>
      <c r="AF1135" s="51">
        <v>1</v>
      </c>
      <c r="AG1135" s="52">
        <v>1</v>
      </c>
      <c r="AH1135" s="52">
        <v>1</v>
      </c>
      <c r="AI1135" s="53">
        <v>1031</v>
      </c>
      <c r="AJ1135" s="53">
        <v>786</v>
      </c>
      <c r="AK1135" s="51">
        <v>3.23</v>
      </c>
      <c r="AL1135" s="51">
        <v>3.2453835142526737</v>
      </c>
      <c r="AM1135" s="51">
        <v>2.71</v>
      </c>
      <c r="AN1135" s="51">
        <v>2.6850591316351684</v>
      </c>
      <c r="AO1135" s="51">
        <v>2.8809820259850243</v>
      </c>
      <c r="AP1135" s="51">
        <v>2.8189470797733835</v>
      </c>
      <c r="AQ1135" s="51">
        <v>2.6286999999999998</v>
      </c>
      <c r="AR1135" s="67">
        <v>0.03</v>
      </c>
      <c r="AS1135" s="96"/>
      <c r="AT1135" s="54">
        <v>3.2177160311389774</v>
      </c>
      <c r="AU1135" s="54">
        <v>2.3214607398719158</v>
      </c>
      <c r="AV1135" s="55">
        <v>3.1824529208136143</v>
      </c>
      <c r="AW1135" s="55">
        <v>2.3514607398719156</v>
      </c>
      <c r="AX1135" s="56">
        <v>-8.2283968861012635E-2</v>
      </c>
      <c r="AY1135" s="56">
        <v>7.1460739871926027E-2</v>
      </c>
      <c r="AZ1135" s="56">
        <v>-1.0823228989086608E-2</v>
      </c>
      <c r="BA1135" s="56">
        <v>-0.15374470873293866</v>
      </c>
      <c r="BB1135" s="61">
        <v>-182</v>
      </c>
      <c r="BC1135" s="57">
        <v>-106</v>
      </c>
      <c r="BD1135" s="57">
        <v>-139</v>
      </c>
      <c r="BE1135" s="57">
        <v>-171</v>
      </c>
      <c r="BF1135" s="95">
        <v>0.64586700268997932</v>
      </c>
      <c r="BG1135" s="58">
        <v>0.51544182487270895</v>
      </c>
      <c r="BH1135" s="58">
        <v>0.58243473955224667</v>
      </c>
      <c r="BI1135" s="58">
        <v>0.6304513724656613</v>
      </c>
      <c r="BJ1135" s="57">
        <v>-176</v>
      </c>
      <c r="BK1135" s="57">
        <v>-108</v>
      </c>
      <c r="BL1135" s="57">
        <v>-141</v>
      </c>
      <c r="BM1135" s="57">
        <v>-172</v>
      </c>
      <c r="BN1135" s="58">
        <v>0.63751583333030259</v>
      </c>
      <c r="BO1135" s="58">
        <v>0.5184066865573087</v>
      </c>
      <c r="BP1135" s="58">
        <v>0.58530430822579915</v>
      </c>
      <c r="BQ1135" s="58">
        <v>0.63270464058430076</v>
      </c>
      <c r="BR1135" s="36">
        <v>3.05</v>
      </c>
      <c r="BS1135" s="36">
        <v>3.1</v>
      </c>
      <c r="BT1135" s="36">
        <v>0.48504999999999998</v>
      </c>
      <c r="BU1135" s="36">
        <v>0.41427999999999998</v>
      </c>
      <c r="BV1135" s="36">
        <v>0.46671548470681001</v>
      </c>
      <c r="BW1135" s="36">
        <v>0.52663000000000004</v>
      </c>
    </row>
    <row r="1136" spans="1:75" s="36" customFormat="1" ht="16.75" customHeight="1" x14ac:dyDescent="0.2">
      <c r="A1136" s="36" t="s">
        <v>1460</v>
      </c>
      <c r="B1136" s="36">
        <v>2025020540</v>
      </c>
      <c r="C1136" s="35">
        <v>46009</v>
      </c>
      <c r="D1136" s="45" t="s">
        <v>6</v>
      </c>
      <c r="E1136" s="36" t="s">
        <v>33</v>
      </c>
      <c r="F1136" s="45">
        <v>1</v>
      </c>
      <c r="G1136" s="45">
        <v>1</v>
      </c>
      <c r="H1136" s="36" t="s">
        <v>46</v>
      </c>
      <c r="I1136" s="36" t="s">
        <v>424</v>
      </c>
      <c r="J1136" s="46" t="s">
        <v>229</v>
      </c>
      <c r="K1136" s="47">
        <v>2.94</v>
      </c>
      <c r="L1136" s="48">
        <v>0.15</v>
      </c>
      <c r="M1136" s="49">
        <v>0.1</v>
      </c>
      <c r="N1136" s="36">
        <v>3.0999999999999899</v>
      </c>
      <c r="O1136" s="36">
        <v>3.0999999999999899</v>
      </c>
      <c r="P1136" s="70">
        <v>3.0999999999999899</v>
      </c>
      <c r="Q1136" s="36">
        <v>3.0999999999999899</v>
      </c>
      <c r="R1136" s="50">
        <v>3.0850043960071809</v>
      </c>
      <c r="S1136" s="50">
        <v>2.8868080248611774</v>
      </c>
      <c r="T1136" s="50">
        <v>3.0233043080870372</v>
      </c>
      <c r="U1136" s="50">
        <v>2.9445441853584011</v>
      </c>
      <c r="V1136" s="50">
        <v>0.95</v>
      </c>
      <c r="W1136" s="50">
        <v>0.95302926576458757</v>
      </c>
      <c r="X1136" s="50">
        <v>1.086771896238627</v>
      </c>
      <c r="Y1136" s="50">
        <v>1.0136054421768708</v>
      </c>
      <c r="Z1136" s="50">
        <v>0.99</v>
      </c>
      <c r="AA1136" s="51">
        <v>0.98</v>
      </c>
      <c r="AB1136" s="51">
        <v>1.02</v>
      </c>
      <c r="AC1136" s="51">
        <v>1</v>
      </c>
      <c r="AD1136" s="51">
        <v>1</v>
      </c>
      <c r="AE1136" s="51">
        <v>1</v>
      </c>
      <c r="AF1136" s="51">
        <v>1</v>
      </c>
      <c r="AG1136" s="52">
        <v>1</v>
      </c>
      <c r="AH1136" s="52">
        <v>1</v>
      </c>
      <c r="AI1136" s="53">
        <v>1053</v>
      </c>
      <c r="AJ1136" s="53">
        <v>951</v>
      </c>
      <c r="AK1136" s="51">
        <v>3.08</v>
      </c>
      <c r="AL1136" s="51">
        <v>3.0798251580822749</v>
      </c>
      <c r="AM1136" s="51">
        <v>2.8486400987962868</v>
      </c>
      <c r="AN1136" s="51">
        <v>2.8543652877060204</v>
      </c>
      <c r="AO1136" s="51">
        <v>3.057793396606193</v>
      </c>
      <c r="AP1136" s="51">
        <v>3.0278153788071487</v>
      </c>
      <c r="AQ1136" s="51">
        <v>2.8201536978083239</v>
      </c>
      <c r="AR1136" s="67">
        <v>0.06</v>
      </c>
      <c r="AS1136" s="96"/>
      <c r="AT1136" s="54">
        <v>3.1451337102560748</v>
      </c>
      <c r="AU1136" s="54">
        <v>2.9956468913235965</v>
      </c>
      <c r="AV1136" s="55">
        <v>3.0851337102560747</v>
      </c>
      <c r="AW1136" s="55">
        <v>3.0590133566963185</v>
      </c>
      <c r="AX1136" s="56">
        <v>4.5133710256084925E-2</v>
      </c>
      <c r="AY1136" s="56">
        <v>-0.10435310867639336</v>
      </c>
      <c r="AZ1136" s="56">
        <v>-5.9219398420308433E-2</v>
      </c>
      <c r="BA1136" s="56">
        <v>0.14948681893247828</v>
      </c>
      <c r="BB1136" s="61">
        <v>-112</v>
      </c>
      <c r="BC1136" s="57">
        <v>-140</v>
      </c>
      <c r="BD1136" s="57">
        <v>-113</v>
      </c>
      <c r="BE1136" s="57">
        <v>112</v>
      </c>
      <c r="BF1136" s="95">
        <v>0.52776878607171529</v>
      </c>
      <c r="BG1136" s="58">
        <v>0.58366505031211013</v>
      </c>
      <c r="BH1136" s="58">
        <v>0.53090671488394525</v>
      </c>
      <c r="BI1136" s="58">
        <v>0.4711982956736892</v>
      </c>
      <c r="BJ1136" s="57">
        <v>-105</v>
      </c>
      <c r="BK1136" s="57">
        <v>-141</v>
      </c>
      <c r="BL1136" s="57">
        <v>-114</v>
      </c>
      <c r="BM1136" s="57">
        <v>112</v>
      </c>
      <c r="BN1136" s="58">
        <v>0.51102077487071174</v>
      </c>
      <c r="BO1136" s="58">
        <v>0.58447162585216916</v>
      </c>
      <c r="BP1136" s="58">
        <v>0.53171352087916368</v>
      </c>
      <c r="BQ1136" s="58">
        <v>0.47180927438860476</v>
      </c>
      <c r="BR1136" s="36">
        <v>3.05</v>
      </c>
      <c r="BS1136" s="36">
        <v>3.15</v>
      </c>
      <c r="BT1136" s="36">
        <v>0.47946</v>
      </c>
      <c r="BU1136" s="36">
        <v>0.40788999999999997</v>
      </c>
      <c r="BV1136" s="36">
        <v>0.45909259738651798</v>
      </c>
      <c r="BW1136" s="36">
        <v>0.51941999999999999</v>
      </c>
    </row>
    <row r="1137" spans="1:75" s="36" customFormat="1" ht="16.75" customHeight="1" x14ac:dyDescent="0.2">
      <c r="A1137" s="36" t="s">
        <v>1461</v>
      </c>
      <c r="B1137" s="36">
        <v>2025020540</v>
      </c>
      <c r="C1137" s="35">
        <v>46009</v>
      </c>
      <c r="D1137" s="45" t="s">
        <v>9</v>
      </c>
      <c r="E1137" s="36" t="s">
        <v>32</v>
      </c>
      <c r="F1137" s="45">
        <v>1</v>
      </c>
      <c r="G1137" s="45">
        <v>1</v>
      </c>
      <c r="H1137" s="36" t="s">
        <v>47</v>
      </c>
      <c r="I1137" s="36" t="s">
        <v>417</v>
      </c>
      <c r="J1137" s="46" t="s">
        <v>227</v>
      </c>
      <c r="K1137" s="47">
        <v>2.94</v>
      </c>
      <c r="L1137" s="48">
        <v>0.15</v>
      </c>
      <c r="M1137" s="49">
        <v>0.1</v>
      </c>
      <c r="N1137" s="36">
        <v>3.0999999999999899</v>
      </c>
      <c r="O1137" s="36">
        <v>3.0999999999999899</v>
      </c>
      <c r="P1137" s="70">
        <v>3.0999999999999899</v>
      </c>
      <c r="Q1137" s="36">
        <v>3.0999999999999899</v>
      </c>
      <c r="R1137" s="50">
        <v>3.0199279711471578</v>
      </c>
      <c r="S1137" s="50">
        <v>3.2003008011098957</v>
      </c>
      <c r="T1137" s="50">
        <v>3.0199279711471578</v>
      </c>
      <c r="U1137" s="50">
        <v>3.2003008011098957</v>
      </c>
      <c r="V1137" s="50">
        <v>1.048</v>
      </c>
      <c r="W1137" s="50">
        <v>1.0491546019013618</v>
      </c>
      <c r="X1137" s="50">
        <v>0.96892520367220636</v>
      </c>
      <c r="Y1137" s="50">
        <v>1.0476190476190477</v>
      </c>
      <c r="Z1137" s="50">
        <v>0.99</v>
      </c>
      <c r="AA1137" s="51">
        <v>1</v>
      </c>
      <c r="AB1137" s="51">
        <v>1</v>
      </c>
      <c r="AC1137" s="51">
        <v>1</v>
      </c>
      <c r="AD1137" s="51">
        <v>1</v>
      </c>
      <c r="AE1137" s="51">
        <v>1</v>
      </c>
      <c r="AF1137" s="51">
        <v>1</v>
      </c>
      <c r="AG1137" s="52">
        <v>1</v>
      </c>
      <c r="AH1137" s="52">
        <v>1</v>
      </c>
      <c r="AI1137" s="53">
        <v>1039</v>
      </c>
      <c r="AJ1137" s="53">
        <v>997</v>
      </c>
      <c r="AK1137" s="51">
        <v>2.98</v>
      </c>
      <c r="AL1137" s="51">
        <v>2.9859891956720737</v>
      </c>
      <c r="AM1137" s="51">
        <v>3.1951093749415636</v>
      </c>
      <c r="AN1137" s="51">
        <v>3.1958880888668135</v>
      </c>
      <c r="AO1137" s="51">
        <v>3.2159123022234608</v>
      </c>
      <c r="AP1137" s="51">
        <v>3.2087701258547612</v>
      </c>
      <c r="AQ1137" s="51">
        <v>3.1631582811921479</v>
      </c>
      <c r="AR1137" s="67">
        <v>-0.06</v>
      </c>
      <c r="AS1137" s="96"/>
      <c r="AT1137" s="54">
        <v>2.9956468913235965</v>
      </c>
      <c r="AU1137" s="54">
        <v>3.1451337102560748</v>
      </c>
      <c r="AV1137" s="55">
        <v>3.0590133566963185</v>
      </c>
      <c r="AW1137" s="55">
        <v>3.0851337102560747</v>
      </c>
      <c r="AX1137" s="56">
        <v>-0.10435310867639336</v>
      </c>
      <c r="AY1137" s="56">
        <v>4.5133710256084925E-2</v>
      </c>
      <c r="AZ1137" s="56">
        <v>-5.9219398420308433E-2</v>
      </c>
      <c r="BA1137" s="56">
        <v>-0.14948681893247828</v>
      </c>
      <c r="BB1137" s="61">
        <v>112</v>
      </c>
      <c r="BC1137" s="57">
        <v>140</v>
      </c>
      <c r="BD1137" s="57">
        <v>113</v>
      </c>
      <c r="BE1137" s="57">
        <v>-112</v>
      </c>
      <c r="BF1137" s="95">
        <v>0.47223121392828471</v>
      </c>
      <c r="BG1137" s="58">
        <v>0.41633494968788987</v>
      </c>
      <c r="BH1137" s="58">
        <v>0.46909328511605475</v>
      </c>
      <c r="BI1137" s="58">
        <v>0.5288017043263108</v>
      </c>
      <c r="BJ1137" s="57">
        <v>105</v>
      </c>
      <c r="BK1137" s="57">
        <v>141</v>
      </c>
      <c r="BL1137" s="57">
        <v>114</v>
      </c>
      <c r="BM1137" s="57">
        <v>-112</v>
      </c>
      <c r="BN1137" s="58">
        <v>0.48897922512928826</v>
      </c>
      <c r="BO1137" s="58">
        <v>0.41552837414783084</v>
      </c>
      <c r="BP1137" s="58">
        <v>0.46828647912083637</v>
      </c>
      <c r="BQ1137" s="58">
        <v>0.52819072561139524</v>
      </c>
      <c r="BR1137" s="36">
        <v>3.05</v>
      </c>
      <c r="BS1137" s="36">
        <v>3.2</v>
      </c>
      <c r="BT1137" s="36">
        <v>0.47417999999999999</v>
      </c>
      <c r="BU1137" s="36">
        <v>0.40115000000000001</v>
      </c>
      <c r="BV1137" s="36">
        <v>0.45208150201726499</v>
      </c>
      <c r="BW1137" s="36">
        <v>0.51380999999999999</v>
      </c>
    </row>
    <row r="1138" spans="1:75" s="36" customFormat="1" ht="16.75" customHeight="1" x14ac:dyDescent="0.2">
      <c r="A1138" s="36" t="s">
        <v>1462</v>
      </c>
      <c r="B1138" s="36">
        <v>2025020537</v>
      </c>
      <c r="C1138" s="35">
        <v>46009</v>
      </c>
      <c r="D1138" s="45" t="s">
        <v>6</v>
      </c>
      <c r="E1138" s="36" t="s">
        <v>21</v>
      </c>
      <c r="F1138" s="45">
        <v>1</v>
      </c>
      <c r="G1138" s="45">
        <v>2</v>
      </c>
      <c r="H1138" s="36" t="s">
        <v>36</v>
      </c>
      <c r="I1138" s="36" t="s">
        <v>336</v>
      </c>
      <c r="J1138" s="46" t="s">
        <v>232</v>
      </c>
      <c r="K1138" s="47">
        <v>2.94</v>
      </c>
      <c r="L1138" s="48">
        <v>0.15</v>
      </c>
      <c r="M1138" s="49">
        <v>0.1</v>
      </c>
      <c r="N1138" s="36">
        <v>2.8499999999999899</v>
      </c>
      <c r="O1138" s="36">
        <v>3.44999999999999</v>
      </c>
      <c r="P1138" s="70">
        <v>2.8499999999999899</v>
      </c>
      <c r="Q1138" s="36">
        <v>3.44999999999999</v>
      </c>
      <c r="R1138" s="50">
        <v>3.1411693917954371</v>
      </c>
      <c r="S1138" s="50">
        <v>3.3107594356084542</v>
      </c>
      <c r="T1138" s="50">
        <v>3.0312284630825967</v>
      </c>
      <c r="U1138" s="50">
        <v>3.3107594356084542</v>
      </c>
      <c r="V1138" s="50">
        <v>0.97</v>
      </c>
      <c r="W1138" s="50">
        <v>0.95751047349149665</v>
      </c>
      <c r="X1138" s="50">
        <v>0.96296441200589977</v>
      </c>
      <c r="Y1138" s="50">
        <v>1.0228631313177117</v>
      </c>
      <c r="Z1138" s="50">
        <v>1.01</v>
      </c>
      <c r="AA1138" s="51">
        <v>0.96499999999999997</v>
      </c>
      <c r="AB1138" s="51">
        <v>1</v>
      </c>
      <c r="AC1138" s="51">
        <v>1</v>
      </c>
      <c r="AD1138" s="51">
        <v>1</v>
      </c>
      <c r="AE1138" s="51">
        <v>1</v>
      </c>
      <c r="AF1138" s="51">
        <v>1</v>
      </c>
      <c r="AG1138" s="52">
        <v>1</v>
      </c>
      <c r="AH1138" s="52">
        <v>1</v>
      </c>
      <c r="AI1138" s="53">
        <v>1051</v>
      </c>
      <c r="AJ1138" s="53">
        <v>953</v>
      </c>
      <c r="AK1138" s="51">
        <v>2.8570496248574164</v>
      </c>
      <c r="AL1138" s="51">
        <v>2.86</v>
      </c>
      <c r="AM1138" s="51">
        <v>3.23</v>
      </c>
      <c r="AN1138" s="51">
        <v>3.2421139153412679</v>
      </c>
      <c r="AO1138" s="51">
        <v>3.292759004035636</v>
      </c>
      <c r="AP1138" s="51">
        <v>3.3004252079249716</v>
      </c>
      <c r="AQ1138" s="51">
        <v>3.2623000000000002</v>
      </c>
      <c r="AR1138" s="67">
        <v>0</v>
      </c>
      <c r="AS1138" s="96"/>
      <c r="AT1138" s="54">
        <v>2.6260288200809452</v>
      </c>
      <c r="AU1138" s="54">
        <v>3.3824348925662848</v>
      </c>
      <c r="AV1138" s="55">
        <v>2.6260288200809452</v>
      </c>
      <c r="AW1138" s="55">
        <v>3.3658440659105175</v>
      </c>
      <c r="AX1138" s="56">
        <v>-0.22397117991904469</v>
      </c>
      <c r="AY1138" s="56">
        <v>-6.756510743370514E-2</v>
      </c>
      <c r="AZ1138" s="56">
        <v>-0.29153628735274983</v>
      </c>
      <c r="BA1138" s="56">
        <v>-0.15640607248533955</v>
      </c>
      <c r="BB1138" s="61">
        <v>164</v>
      </c>
      <c r="BC1138" s="57">
        <v>-128</v>
      </c>
      <c r="BD1138" s="57">
        <v>-102</v>
      </c>
      <c r="BE1138" s="57">
        <v>124</v>
      </c>
      <c r="BF1138" s="95">
        <v>0.37868523921538433</v>
      </c>
      <c r="BG1138" s="58">
        <v>0.56189086887494066</v>
      </c>
      <c r="BH1138" s="58">
        <v>0.50485990971034977</v>
      </c>
      <c r="BI1138" s="58">
        <v>0.44671246251487429</v>
      </c>
      <c r="BJ1138" s="57">
        <v>162</v>
      </c>
      <c r="BK1138" s="57">
        <v>-127</v>
      </c>
      <c r="BL1138" s="57">
        <v>-101</v>
      </c>
      <c r="BM1138" s="57">
        <v>125</v>
      </c>
      <c r="BN1138" s="58">
        <v>0.38104817569369531</v>
      </c>
      <c r="BO1138" s="58">
        <v>0.55875014376263055</v>
      </c>
      <c r="BP1138" s="58">
        <v>0.50155466765015833</v>
      </c>
      <c r="BQ1138" s="58">
        <v>0.44400467591660686</v>
      </c>
      <c r="BR1138" s="36">
        <v>3.05</v>
      </c>
      <c r="BS1138" s="36">
        <v>3.25</v>
      </c>
      <c r="BT1138" s="36">
        <v>0.46633000000000002</v>
      </c>
      <c r="BU1138" s="36">
        <v>0.39082</v>
      </c>
      <c r="BV1138" s="36">
        <v>0.439889695537171</v>
      </c>
      <c r="BW1138" s="36">
        <v>0.50236999999999998</v>
      </c>
    </row>
    <row r="1139" spans="1:75" s="36" customFormat="1" ht="16.75" customHeight="1" x14ac:dyDescent="0.2">
      <c r="A1139" s="36" t="s">
        <v>1463</v>
      </c>
      <c r="B1139" s="36">
        <v>2025020537</v>
      </c>
      <c r="C1139" s="35">
        <v>46009</v>
      </c>
      <c r="D1139" s="45" t="s">
        <v>9</v>
      </c>
      <c r="E1139" s="36" t="s">
        <v>39</v>
      </c>
      <c r="F1139" s="45">
        <v>2</v>
      </c>
      <c r="G1139" s="45">
        <v>1</v>
      </c>
      <c r="H1139" s="36" t="s">
        <v>38</v>
      </c>
      <c r="I1139" s="36" t="s">
        <v>338</v>
      </c>
      <c r="J1139" s="46" t="s">
        <v>179</v>
      </c>
      <c r="K1139" s="47">
        <v>2.94</v>
      </c>
      <c r="L1139" s="48">
        <v>0.15</v>
      </c>
      <c r="M1139" s="49">
        <v>0.1</v>
      </c>
      <c r="N1139" s="36">
        <v>3.44999999999999</v>
      </c>
      <c r="O1139" s="36">
        <v>2.8499999999999899</v>
      </c>
      <c r="P1139" s="70">
        <v>3.44999999999999</v>
      </c>
      <c r="Q1139" s="36">
        <v>2.8499999999999899</v>
      </c>
      <c r="R1139" s="50">
        <v>3.0824068310333135</v>
      </c>
      <c r="S1139" s="50">
        <v>3.1126561021510466</v>
      </c>
      <c r="T1139" s="50">
        <v>2.9899346261023139</v>
      </c>
      <c r="U1139" s="50">
        <v>3.2060357852155783</v>
      </c>
      <c r="V1139" s="50">
        <v>1.0449999999999999</v>
      </c>
      <c r="W1139" s="50">
        <v>1.0398742800952707</v>
      </c>
      <c r="X1139" s="50">
        <v>1.0986394557823129</v>
      </c>
      <c r="Y1139" s="50">
        <v>0.97178558668619608</v>
      </c>
      <c r="Z1139" s="50">
        <v>0.99</v>
      </c>
      <c r="AA1139" s="51">
        <v>0.97</v>
      </c>
      <c r="AB1139" s="51">
        <v>1.03</v>
      </c>
      <c r="AC1139" s="51">
        <v>1</v>
      </c>
      <c r="AD1139" s="51">
        <v>1</v>
      </c>
      <c r="AE1139" s="51">
        <v>1</v>
      </c>
      <c r="AF1139" s="51">
        <v>1</v>
      </c>
      <c r="AG1139" s="52">
        <v>1</v>
      </c>
      <c r="AH1139" s="52">
        <v>1</v>
      </c>
      <c r="AI1139" s="53">
        <v>1032</v>
      </c>
      <c r="AJ1139" s="53">
        <v>990</v>
      </c>
      <c r="AK1139" s="51">
        <v>3.0072176060740725</v>
      </c>
      <c r="AL1139" s="51">
        <v>3.0171089067439936</v>
      </c>
      <c r="AM1139" s="51">
        <v>2.8311153712973454</v>
      </c>
      <c r="AN1139" s="51">
        <v>2.83</v>
      </c>
      <c r="AO1139" s="51">
        <v>2.8853709645711643</v>
      </c>
      <c r="AP1139" s="51">
        <v>2.9147947510549201</v>
      </c>
      <c r="AQ1139" s="51">
        <v>2.8028042175843719</v>
      </c>
      <c r="AR1139" s="67">
        <v>0</v>
      </c>
      <c r="AS1139" s="96"/>
      <c r="AT1139" s="54">
        <v>3.3824348925662848</v>
      </c>
      <c r="AU1139" s="54">
        <v>2.6260288200809452</v>
      </c>
      <c r="AV1139" s="55">
        <v>3.3658440659105175</v>
      </c>
      <c r="AW1139" s="55">
        <v>2.6260288200809452</v>
      </c>
      <c r="AX1139" s="56">
        <v>-6.756510743370514E-2</v>
      </c>
      <c r="AY1139" s="56">
        <v>-0.22397117991904469</v>
      </c>
      <c r="AZ1139" s="56">
        <v>-0.29153628735274983</v>
      </c>
      <c r="BA1139" s="56">
        <v>0.15640607248533955</v>
      </c>
      <c r="BB1139" s="61">
        <v>-164</v>
      </c>
      <c r="BC1139" s="57">
        <v>128</v>
      </c>
      <c r="BD1139" s="57">
        <v>102</v>
      </c>
      <c r="BE1139" s="57">
        <v>-124</v>
      </c>
      <c r="BF1139" s="95">
        <v>0.62131476078461567</v>
      </c>
      <c r="BG1139" s="58">
        <v>0.43810913112505934</v>
      </c>
      <c r="BH1139" s="58">
        <v>0.49514009028965023</v>
      </c>
      <c r="BI1139" s="58">
        <v>0.55328753748512571</v>
      </c>
      <c r="BJ1139" s="57">
        <v>-162</v>
      </c>
      <c r="BK1139" s="57">
        <v>127</v>
      </c>
      <c r="BL1139" s="57">
        <v>101</v>
      </c>
      <c r="BM1139" s="57">
        <v>-125</v>
      </c>
      <c r="BN1139" s="58">
        <v>0.61895182430630469</v>
      </c>
      <c r="BO1139" s="58">
        <v>0.44124985623736945</v>
      </c>
      <c r="BP1139" s="58">
        <v>0.49844533234984162</v>
      </c>
      <c r="BQ1139" s="58">
        <v>0.55599532408339314</v>
      </c>
      <c r="BR1139" s="36">
        <v>3.05</v>
      </c>
      <c r="BS1139" s="36">
        <v>3.3</v>
      </c>
      <c r="BT1139" s="36">
        <v>0.45640999999999998</v>
      </c>
      <c r="BU1139" s="36">
        <v>0.38284000000000001</v>
      </c>
      <c r="BV1139" s="36">
        <v>0.43140304023979298</v>
      </c>
      <c r="BW1139" s="36">
        <v>0.49541000000000002</v>
      </c>
    </row>
    <row r="1140" spans="1:75" s="36" customFormat="1" ht="16.75" customHeight="1" x14ac:dyDescent="0.2">
      <c r="A1140" s="36" t="s">
        <v>1464</v>
      </c>
      <c r="B1140" s="36">
        <v>2025020539</v>
      </c>
      <c r="C1140" s="35">
        <v>46009</v>
      </c>
      <c r="D1140" s="45" t="s">
        <v>6</v>
      </c>
      <c r="E1140" s="36" t="s">
        <v>18</v>
      </c>
      <c r="F1140" s="45">
        <v>1</v>
      </c>
      <c r="G1140" s="45">
        <v>1</v>
      </c>
      <c r="H1140" s="36" t="s">
        <v>46</v>
      </c>
      <c r="I1140" s="36" t="s">
        <v>838</v>
      </c>
      <c r="J1140" s="46" t="s">
        <v>804</v>
      </c>
      <c r="K1140" s="47">
        <v>2.94</v>
      </c>
      <c r="L1140" s="48">
        <v>0.15</v>
      </c>
      <c r="M1140" s="49">
        <v>0.1</v>
      </c>
      <c r="N1140" s="36">
        <v>2.69999999999999</v>
      </c>
      <c r="O1140" s="36">
        <v>3.19999999999999</v>
      </c>
      <c r="P1140" s="70">
        <v>2.69999999999999</v>
      </c>
      <c r="Q1140" s="36">
        <v>3.19999999999999</v>
      </c>
      <c r="R1140" s="50">
        <v>3.0694162987885001</v>
      </c>
      <c r="S1140" s="50">
        <v>2.7900114848102193</v>
      </c>
      <c r="T1140" s="50">
        <v>3.0694162987885001</v>
      </c>
      <c r="U1140" s="50">
        <v>2.8737118293545261</v>
      </c>
      <c r="V1140" s="50">
        <v>0.95</v>
      </c>
      <c r="W1140" s="50">
        <v>0.95302926576458757</v>
      </c>
      <c r="X1140" s="50">
        <v>0.94666673422356351</v>
      </c>
      <c r="Y1140" s="50">
        <v>1.0571952146122658</v>
      </c>
      <c r="Z1140" s="50">
        <v>1.0349999999999999</v>
      </c>
      <c r="AA1140" s="51">
        <v>1</v>
      </c>
      <c r="AB1140" s="51">
        <v>1.03</v>
      </c>
      <c r="AC1140" s="51">
        <v>1</v>
      </c>
      <c r="AD1140" s="51">
        <v>1</v>
      </c>
      <c r="AE1140" s="51">
        <v>1</v>
      </c>
      <c r="AF1140" s="51">
        <v>1</v>
      </c>
      <c r="AG1140" s="52">
        <v>1</v>
      </c>
      <c r="AH1140" s="52">
        <v>1</v>
      </c>
      <c r="AI1140" s="53">
        <v>1041</v>
      </c>
      <c r="AJ1140" s="53">
        <v>959</v>
      </c>
      <c r="AK1140" s="51">
        <v>2.9</v>
      </c>
      <c r="AL1140" s="51">
        <v>2.9</v>
      </c>
      <c r="AM1140" s="51">
        <v>3.0168252155933937</v>
      </c>
      <c r="AN1140" s="51">
        <v>3</v>
      </c>
      <c r="AO1140" s="51">
        <v>3.1627722074002707</v>
      </c>
      <c r="AP1140" s="51">
        <v>3.1215056593070165</v>
      </c>
      <c r="AQ1140" s="51">
        <v>3.1224140981391622</v>
      </c>
      <c r="AR1140" s="67">
        <v>0</v>
      </c>
      <c r="AS1140" s="96"/>
      <c r="AT1140" s="54">
        <v>2.5428651814662695</v>
      </c>
      <c r="AU1140" s="54">
        <v>3.4563357978629332</v>
      </c>
      <c r="AV1140" s="55">
        <v>2.5428651814662695</v>
      </c>
      <c r="AW1140" s="55">
        <v>3.4601437099659451</v>
      </c>
      <c r="AX1140" s="56">
        <v>-0.15713481853372047</v>
      </c>
      <c r="AY1140" s="56">
        <v>0.25633579786294325</v>
      </c>
      <c r="AZ1140" s="56">
        <v>9.9200979329222783E-2</v>
      </c>
      <c r="BA1140" s="56">
        <v>-0.41347061639666371</v>
      </c>
      <c r="BB1140" s="61">
        <v>179</v>
      </c>
      <c r="BC1140" s="57">
        <v>-128</v>
      </c>
      <c r="BD1140" s="57">
        <v>-101</v>
      </c>
      <c r="BE1140" s="57">
        <v>125</v>
      </c>
      <c r="BF1140" s="95">
        <v>0.35829685720942889</v>
      </c>
      <c r="BG1140" s="58">
        <v>0.56062812988333011</v>
      </c>
      <c r="BH1140" s="58">
        <v>0.50264950755116611</v>
      </c>
      <c r="BI1140" s="58">
        <v>0.44405501068947295</v>
      </c>
      <c r="BJ1140" s="57">
        <v>180</v>
      </c>
      <c r="BK1140" s="57">
        <v>-128</v>
      </c>
      <c r="BL1140" s="57">
        <v>-101</v>
      </c>
      <c r="BM1140" s="57">
        <v>125</v>
      </c>
      <c r="BN1140" s="58">
        <v>0.35771733069926098</v>
      </c>
      <c r="BO1140" s="58">
        <v>0.56131056858549999</v>
      </c>
      <c r="BP1140" s="58">
        <v>0.50343063923679798</v>
      </c>
      <c r="BQ1140" s="58">
        <v>0.44475265961283295</v>
      </c>
      <c r="BR1140" s="36">
        <v>3.05</v>
      </c>
      <c r="BS1140" s="36">
        <v>3.35</v>
      </c>
      <c r="BT1140" s="36">
        <v>0.45074999999999998</v>
      </c>
      <c r="BU1140" s="36">
        <v>0.37480000000000002</v>
      </c>
      <c r="BV1140" s="36">
        <v>0.42198653426107302</v>
      </c>
      <c r="BW1140" s="36">
        <v>0.48662</v>
      </c>
    </row>
    <row r="1141" spans="1:75" s="36" customFormat="1" ht="16.75" customHeight="1" x14ac:dyDescent="0.2">
      <c r="A1141" s="36" t="s">
        <v>1465</v>
      </c>
      <c r="B1141" s="36">
        <v>2025020539</v>
      </c>
      <c r="C1141" s="35">
        <v>46009</v>
      </c>
      <c r="D1141" s="45" t="s">
        <v>9</v>
      </c>
      <c r="E1141" s="36" t="s">
        <v>49</v>
      </c>
      <c r="F1141" s="45">
        <v>1</v>
      </c>
      <c r="G1141" s="45">
        <v>1</v>
      </c>
      <c r="H1141" s="36" t="s">
        <v>47</v>
      </c>
      <c r="I1141" s="36" t="s">
        <v>350</v>
      </c>
      <c r="J1141" s="46" t="s">
        <v>197</v>
      </c>
      <c r="K1141" s="47">
        <v>2.94</v>
      </c>
      <c r="L1141" s="48">
        <v>0.15</v>
      </c>
      <c r="M1141" s="49">
        <v>0.1</v>
      </c>
      <c r="N1141" s="36">
        <v>3.19999999999999</v>
      </c>
      <c r="O1141" s="36">
        <v>2.69999999999999</v>
      </c>
      <c r="P1141" s="70">
        <v>3.19999999999999</v>
      </c>
      <c r="Q1141" s="36">
        <v>2.69999999999999</v>
      </c>
      <c r="R1141" s="50">
        <v>2.8744738406168842</v>
      </c>
      <c r="S1141" s="50">
        <v>2.9457931215266417</v>
      </c>
      <c r="T1141" s="50">
        <v>2.7882396253983774</v>
      </c>
      <c r="U1141" s="50">
        <v>2.9457931215266417</v>
      </c>
      <c r="V1141" s="50">
        <v>1.048</v>
      </c>
      <c r="W1141" s="50">
        <v>1.0491546019013618</v>
      </c>
      <c r="X1141" s="50">
        <v>1.0261310257120386</v>
      </c>
      <c r="Y1141" s="50">
        <v>0.98639455782312924</v>
      </c>
      <c r="Z1141" s="50">
        <v>0.97499999999999998</v>
      </c>
      <c r="AA1141" s="51">
        <v>0.97</v>
      </c>
      <c r="AB1141" s="51">
        <v>1</v>
      </c>
      <c r="AC1141" s="51">
        <v>1</v>
      </c>
      <c r="AD1141" s="51">
        <v>1</v>
      </c>
      <c r="AE1141" s="51">
        <v>1</v>
      </c>
      <c r="AF1141" s="51">
        <v>1</v>
      </c>
      <c r="AG1141" s="52">
        <v>1</v>
      </c>
      <c r="AH1141" s="52">
        <v>1</v>
      </c>
      <c r="AI1141" s="53">
        <v>1052</v>
      </c>
      <c r="AJ1141" s="53">
        <v>964</v>
      </c>
      <c r="AK1141" s="51">
        <v>3.1081539309600612</v>
      </c>
      <c r="AL1141" s="51">
        <v>3.09</v>
      </c>
      <c r="AM1141" s="51">
        <v>2.7832001986172767</v>
      </c>
      <c r="AN1141" s="51">
        <v>2.77</v>
      </c>
      <c r="AO1141" s="51">
        <v>2.8230559392273169</v>
      </c>
      <c r="AP1141" s="51">
        <v>2.8304197923664907</v>
      </c>
      <c r="AQ1141" s="51">
        <v>2.7136201936518449</v>
      </c>
      <c r="AR1141" s="67">
        <v>0</v>
      </c>
      <c r="AS1141" s="96"/>
      <c r="AT1141" s="54">
        <v>3.4563357978629332</v>
      </c>
      <c r="AU1141" s="54">
        <v>2.5428651814662695</v>
      </c>
      <c r="AV1141" s="55">
        <v>3.4601437099659451</v>
      </c>
      <c r="AW1141" s="55">
        <v>2.5428651814662695</v>
      </c>
      <c r="AX1141" s="56">
        <v>0.25633579786294325</v>
      </c>
      <c r="AY1141" s="56">
        <v>-0.15713481853372047</v>
      </c>
      <c r="AZ1141" s="56">
        <v>9.9200979329222783E-2</v>
      </c>
      <c r="BA1141" s="56">
        <v>0.41347061639666371</v>
      </c>
      <c r="BB1141" s="61">
        <v>-179</v>
      </c>
      <c r="BC1141" s="57">
        <v>128</v>
      </c>
      <c r="BD1141" s="57">
        <v>101</v>
      </c>
      <c r="BE1141" s="57">
        <v>-125</v>
      </c>
      <c r="BF1141" s="95">
        <v>0.64170314279057106</v>
      </c>
      <c r="BG1141" s="58">
        <v>0.43937187011666989</v>
      </c>
      <c r="BH1141" s="58">
        <v>0.49735049244883395</v>
      </c>
      <c r="BI1141" s="58">
        <v>0.55594498931052705</v>
      </c>
      <c r="BJ1141" s="57">
        <v>-180</v>
      </c>
      <c r="BK1141" s="57">
        <v>128</v>
      </c>
      <c r="BL1141" s="57">
        <v>101</v>
      </c>
      <c r="BM1141" s="57">
        <v>-125</v>
      </c>
      <c r="BN1141" s="58">
        <v>0.64228266930073907</v>
      </c>
      <c r="BO1141" s="58">
        <v>0.43868943141449995</v>
      </c>
      <c r="BP1141" s="58">
        <v>0.49656936076320202</v>
      </c>
      <c r="BQ1141" s="58">
        <v>0.55524734038716705</v>
      </c>
      <c r="BR1141" s="36">
        <v>3.05</v>
      </c>
      <c r="BS1141" s="36">
        <v>3.4</v>
      </c>
      <c r="BT1141" s="36">
        <v>0.44144</v>
      </c>
      <c r="BU1141" s="36">
        <v>0.36923</v>
      </c>
      <c r="BV1141" s="36">
        <v>0.41593069886901202</v>
      </c>
      <c r="BW1141" s="36">
        <v>0.48150999999999999</v>
      </c>
    </row>
    <row r="1142" spans="1:75" s="36" customFormat="1" ht="16.75" customHeight="1" x14ac:dyDescent="0.2">
      <c r="A1142" s="36" t="s">
        <v>1466</v>
      </c>
      <c r="B1142" s="36">
        <v>2025020535</v>
      </c>
      <c r="C1142" s="35">
        <v>46009</v>
      </c>
      <c r="D1142" s="45" t="s">
        <v>6</v>
      </c>
      <c r="E1142" s="36" t="s">
        <v>43</v>
      </c>
      <c r="F1142" s="45">
        <v>1</v>
      </c>
      <c r="G1142" s="45">
        <v>2</v>
      </c>
      <c r="H1142" s="36" t="s">
        <v>36</v>
      </c>
      <c r="I1142" s="36" t="s">
        <v>342</v>
      </c>
      <c r="J1142" s="46" t="s">
        <v>231</v>
      </c>
      <c r="K1142" s="47">
        <v>2.94</v>
      </c>
      <c r="L1142" s="48">
        <v>0.15</v>
      </c>
      <c r="M1142" s="49">
        <v>0.1</v>
      </c>
      <c r="N1142" s="36">
        <v>2.7499999999999898</v>
      </c>
      <c r="O1142" s="36">
        <v>3.19999999999999</v>
      </c>
      <c r="P1142" s="70">
        <v>2.7499999999999898</v>
      </c>
      <c r="Q1142" s="36">
        <v>3.19999999999999</v>
      </c>
      <c r="R1142" s="50">
        <v>2.7436989299299674</v>
      </c>
      <c r="S1142" s="50">
        <v>2.9843733013061349</v>
      </c>
      <c r="T1142" s="50">
        <v>2.7162619406306678</v>
      </c>
      <c r="U1142" s="50">
        <v>3.0142170343191963</v>
      </c>
      <c r="V1142" s="50">
        <v>0.97</v>
      </c>
      <c r="W1142" s="50">
        <v>0.95751047349149665</v>
      </c>
      <c r="X1142" s="50">
        <v>1.0680272108843538</v>
      </c>
      <c r="Y1142" s="50">
        <v>1.0210289436743303</v>
      </c>
      <c r="Z1142" s="50">
        <v>1.01</v>
      </c>
      <c r="AA1142" s="51">
        <v>0.99</v>
      </c>
      <c r="AB1142" s="51">
        <v>1.01</v>
      </c>
      <c r="AC1142" s="51">
        <v>1</v>
      </c>
      <c r="AD1142" s="51">
        <v>1</v>
      </c>
      <c r="AE1142" s="51">
        <v>1</v>
      </c>
      <c r="AF1142" s="51">
        <v>1</v>
      </c>
      <c r="AG1142" s="52">
        <v>1</v>
      </c>
      <c r="AH1142" s="52">
        <v>1</v>
      </c>
      <c r="AI1142" s="53">
        <v>1044</v>
      </c>
      <c r="AJ1142" s="53">
        <v>957</v>
      </c>
      <c r="AK1142" s="51">
        <v>2.7442374714693956</v>
      </c>
      <c r="AL1142" s="51">
        <v>2.7437451353989921</v>
      </c>
      <c r="AM1142" s="51">
        <v>2.9908484060386331</v>
      </c>
      <c r="AN1142" s="51">
        <v>2.9898771403287583</v>
      </c>
      <c r="AO1142" s="51">
        <v>3.1593110325281391</v>
      </c>
      <c r="AP1142" s="51">
        <v>3.1375469327967975</v>
      </c>
      <c r="AQ1142" s="51">
        <v>3.0207568900990194</v>
      </c>
      <c r="AR1142" s="67">
        <v>0</v>
      </c>
      <c r="AS1142" s="96"/>
      <c r="AT1142" s="54">
        <v>2.7864171294688829</v>
      </c>
      <c r="AU1142" s="54">
        <v>3.2227505190588865</v>
      </c>
      <c r="AV1142" s="55">
        <v>2.7864171294688829</v>
      </c>
      <c r="AW1142" s="55">
        <v>3.2069429434765739</v>
      </c>
      <c r="AX1142" s="56">
        <v>3.6417129468893084E-2</v>
      </c>
      <c r="AY1142" s="56">
        <v>2.2750519058896579E-2</v>
      </c>
      <c r="AZ1142" s="56">
        <v>5.9167648527789662E-2</v>
      </c>
      <c r="BA1142" s="56">
        <v>1.3666610409996505E-2</v>
      </c>
      <c r="BB1142" s="61">
        <v>133</v>
      </c>
      <c r="BC1142" s="57">
        <v>-128</v>
      </c>
      <c r="BD1142" s="57">
        <v>-102</v>
      </c>
      <c r="BE1142" s="57">
        <v>123</v>
      </c>
      <c r="BF1142" s="95">
        <v>0.42891536678695247</v>
      </c>
      <c r="BG1142" s="58">
        <v>0.56116356330451544</v>
      </c>
      <c r="BH1142" s="58">
        <v>0.50510598934898465</v>
      </c>
      <c r="BI1142" s="58">
        <v>0.44789898985802479</v>
      </c>
      <c r="BJ1142" s="57">
        <v>132</v>
      </c>
      <c r="BK1142" s="57">
        <v>-127</v>
      </c>
      <c r="BL1142" s="57">
        <v>-101</v>
      </c>
      <c r="BM1142" s="57">
        <v>125</v>
      </c>
      <c r="BN1142" s="58">
        <v>0.43149927856201192</v>
      </c>
      <c r="BO1142" s="58">
        <v>0.55861598775215726</v>
      </c>
      <c r="BP1142" s="58">
        <v>0.50192760089994515</v>
      </c>
      <c r="BQ1142" s="58">
        <v>0.4447991496080832</v>
      </c>
      <c r="BR1142" s="36">
        <v>3.05</v>
      </c>
      <c r="BS1142" s="36">
        <v>3.45</v>
      </c>
      <c r="BT1142" s="36">
        <v>0.43614000000000003</v>
      </c>
      <c r="BU1142" s="36">
        <v>0.36277999999999999</v>
      </c>
      <c r="BV1142" s="36">
        <v>0.40765462064005697</v>
      </c>
      <c r="BW1142" s="36">
        <v>0.47286</v>
      </c>
    </row>
    <row r="1143" spans="1:75" s="36" customFormat="1" ht="16.75" customHeight="1" x14ac:dyDescent="0.2">
      <c r="A1143" s="36" t="s">
        <v>1467</v>
      </c>
      <c r="B1143" s="36">
        <v>2025020535</v>
      </c>
      <c r="C1143" s="35">
        <v>46009</v>
      </c>
      <c r="D1143" s="45" t="s">
        <v>9</v>
      </c>
      <c r="E1143" s="36" t="s">
        <v>5</v>
      </c>
      <c r="F1143" s="45">
        <v>2</v>
      </c>
      <c r="G1143" s="45">
        <v>1</v>
      </c>
      <c r="H1143" s="36" t="s">
        <v>38</v>
      </c>
      <c r="I1143" s="36" t="s">
        <v>322</v>
      </c>
      <c r="J1143" s="46" t="s">
        <v>274</v>
      </c>
      <c r="K1143" s="47">
        <v>2.94</v>
      </c>
      <c r="L1143" s="48">
        <v>0.15</v>
      </c>
      <c r="M1143" s="49">
        <v>0.1</v>
      </c>
      <c r="N1143" s="36">
        <v>3.19999999999999</v>
      </c>
      <c r="O1143" s="36">
        <v>2.7499999999999898</v>
      </c>
      <c r="P1143" s="70">
        <v>3.19999999999999</v>
      </c>
      <c r="Q1143" s="36">
        <v>2.7499999999999898</v>
      </c>
      <c r="R1143" s="50">
        <v>2.9953262254409161</v>
      </c>
      <c r="S1143" s="50">
        <v>3.1393837922368659</v>
      </c>
      <c r="T1143" s="50">
        <v>2.9653729631865069</v>
      </c>
      <c r="U1143" s="50">
        <v>3.1393837922368659</v>
      </c>
      <c r="V1143" s="50">
        <v>1.0449999999999999</v>
      </c>
      <c r="W1143" s="50">
        <v>1.0398742800952707</v>
      </c>
      <c r="X1143" s="50">
        <v>1.0172953762036168</v>
      </c>
      <c r="Y1143" s="50">
        <v>0.93341410594197127</v>
      </c>
      <c r="Z1143" s="50">
        <v>0.99</v>
      </c>
      <c r="AA1143" s="51">
        <v>0.99</v>
      </c>
      <c r="AB1143" s="51">
        <v>1</v>
      </c>
      <c r="AC1143" s="51">
        <v>1</v>
      </c>
      <c r="AD1143" s="51">
        <v>1</v>
      </c>
      <c r="AE1143" s="51">
        <v>1</v>
      </c>
      <c r="AF1143" s="51">
        <v>1</v>
      </c>
      <c r="AG1143" s="52">
        <v>1</v>
      </c>
      <c r="AH1143" s="52">
        <v>1</v>
      </c>
      <c r="AI1143" s="53">
        <v>1026</v>
      </c>
      <c r="AJ1143" s="53">
        <v>984</v>
      </c>
      <c r="AK1143" s="51">
        <v>3.0018250944025309</v>
      </c>
      <c r="AL1143" s="51">
        <v>3.0004009651244727</v>
      </c>
      <c r="AM1143" s="51">
        <v>3.14</v>
      </c>
      <c r="AN1143" s="51">
        <v>3.1399075688355298</v>
      </c>
      <c r="AO1143" s="51">
        <v>3.251429332831548</v>
      </c>
      <c r="AP1143" s="51">
        <v>3.2299134260539901</v>
      </c>
      <c r="AQ1143" s="51">
        <v>3.1086</v>
      </c>
      <c r="AR1143" s="67">
        <v>0</v>
      </c>
      <c r="AS1143" s="96"/>
      <c r="AT1143" s="54">
        <v>3.2227505190588865</v>
      </c>
      <c r="AU1143" s="54">
        <v>2.7864171294688829</v>
      </c>
      <c r="AV1143" s="55">
        <v>3.2069429434765739</v>
      </c>
      <c r="AW1143" s="55">
        <v>2.7864171294688829</v>
      </c>
      <c r="AX1143" s="56">
        <v>2.2750519058896579E-2</v>
      </c>
      <c r="AY1143" s="56">
        <v>3.6417129468893084E-2</v>
      </c>
      <c r="AZ1143" s="56">
        <v>5.9167648527789662E-2</v>
      </c>
      <c r="BA1143" s="56">
        <v>-1.3666610409996505E-2</v>
      </c>
      <c r="BB1143" s="61">
        <v>-133</v>
      </c>
      <c r="BC1143" s="57">
        <v>128</v>
      </c>
      <c r="BD1143" s="57">
        <v>102</v>
      </c>
      <c r="BE1143" s="57">
        <v>-123</v>
      </c>
      <c r="BF1143" s="95">
        <v>0.57108463321304748</v>
      </c>
      <c r="BG1143" s="58">
        <v>0.43883643669548456</v>
      </c>
      <c r="BH1143" s="58">
        <v>0.49489401065101535</v>
      </c>
      <c r="BI1143" s="58">
        <v>0.55210101014197521</v>
      </c>
      <c r="BJ1143" s="57">
        <v>-132</v>
      </c>
      <c r="BK1143" s="57">
        <v>127</v>
      </c>
      <c r="BL1143" s="57">
        <v>101</v>
      </c>
      <c r="BM1143" s="57">
        <v>-125</v>
      </c>
      <c r="BN1143" s="58">
        <v>0.56850072143798802</v>
      </c>
      <c r="BO1143" s="58">
        <v>0.44138401224784279</v>
      </c>
      <c r="BP1143" s="58">
        <v>0.49807239910005491</v>
      </c>
      <c r="BQ1143" s="58">
        <v>0.5552008503919168</v>
      </c>
      <c r="BR1143" s="36">
        <v>3.05</v>
      </c>
      <c r="BS1143" s="36">
        <v>3.5</v>
      </c>
      <c r="BT1143" s="36">
        <v>0.42620000000000002</v>
      </c>
      <c r="BU1143" s="36">
        <v>0.35671000000000003</v>
      </c>
      <c r="BV1143" s="36">
        <v>0.40062669871290901</v>
      </c>
      <c r="BW1143" s="36">
        <v>0.46633000000000002</v>
      </c>
    </row>
    <row r="1144" spans="1:75" s="36" customFormat="1" ht="16.75" customHeight="1" x14ac:dyDescent="0.2">
      <c r="A1144" s="36" t="s">
        <v>1468</v>
      </c>
      <c r="B1144" s="36">
        <v>2025020541</v>
      </c>
      <c r="C1144" s="35">
        <v>46009</v>
      </c>
      <c r="D1144" s="45" t="s">
        <v>6</v>
      </c>
      <c r="E1144" s="36" t="s">
        <v>20</v>
      </c>
      <c r="F1144" s="45">
        <v>1</v>
      </c>
      <c r="G1144" s="45">
        <v>0</v>
      </c>
      <c r="H1144" s="36" t="s">
        <v>52</v>
      </c>
      <c r="I1144" s="36" t="s">
        <v>334</v>
      </c>
      <c r="J1144" s="46" t="s">
        <v>177</v>
      </c>
      <c r="K1144" s="47">
        <v>2.94</v>
      </c>
      <c r="L1144" s="48">
        <v>0.15</v>
      </c>
      <c r="M1144" s="49">
        <v>0.1</v>
      </c>
      <c r="N1144" s="36">
        <v>2.8999999999999901</v>
      </c>
      <c r="O1144" s="36">
        <v>2.5499999999999901</v>
      </c>
      <c r="P1144" s="70">
        <v>2.8999999999999901</v>
      </c>
      <c r="Q1144" s="36">
        <v>2.5499999999999901</v>
      </c>
      <c r="R1144" s="50">
        <v>2.9834599191493938</v>
      </c>
      <c r="S1144" s="50">
        <v>2.9365848475536125</v>
      </c>
      <c r="T1144" s="50">
        <v>2.7746177248089365</v>
      </c>
      <c r="U1144" s="50">
        <v>2.9953165445046848</v>
      </c>
      <c r="V1144" s="50">
        <v>1.04</v>
      </c>
      <c r="W1144" s="50">
        <v>1.0074936850113505</v>
      </c>
      <c r="X1144" s="50">
        <v>1.0374149659863945</v>
      </c>
      <c r="Y1144" s="50">
        <v>0.91496598639455784</v>
      </c>
      <c r="Z1144" s="50">
        <v>0.98</v>
      </c>
      <c r="AA1144" s="51">
        <v>0.93</v>
      </c>
      <c r="AB1144" s="51">
        <v>1.02</v>
      </c>
      <c r="AC1144" s="51">
        <v>1</v>
      </c>
      <c r="AD1144" s="51">
        <v>1</v>
      </c>
      <c r="AE1144" s="51">
        <v>1</v>
      </c>
      <c r="AF1144" s="51">
        <v>1</v>
      </c>
      <c r="AG1144" s="52">
        <v>1</v>
      </c>
      <c r="AH1144" s="52">
        <v>1</v>
      </c>
      <c r="AI1144" s="53">
        <v>1049</v>
      </c>
      <c r="AJ1144" s="53">
        <v>987</v>
      </c>
      <c r="AK1144" s="51">
        <v>2.81</v>
      </c>
      <c r="AL1144" s="51">
        <v>2.8328863549573025</v>
      </c>
      <c r="AM1144" s="51">
        <v>2.9791802569921075</v>
      </c>
      <c r="AN1144" s="51">
        <v>2.9727909455763331</v>
      </c>
      <c r="AO1144" s="51">
        <v>2.9200211533004929</v>
      </c>
      <c r="AP1144" s="51">
        <v>2.9136959528958002</v>
      </c>
      <c r="AQ1144" s="51">
        <v>2.9195966518522654</v>
      </c>
      <c r="AR1144" s="67">
        <v>0</v>
      </c>
      <c r="AS1144" s="96"/>
      <c r="AT1144" s="54">
        <v>2.8195195918367348</v>
      </c>
      <c r="AU1144" s="54">
        <v>2.5748965585775077</v>
      </c>
      <c r="AV1144" s="55">
        <v>2.8195195918367348</v>
      </c>
      <c r="AW1144" s="55">
        <v>2.5869879638106221</v>
      </c>
      <c r="AX1144" s="56">
        <v>-8.0480408163255301E-2</v>
      </c>
      <c r="AY1144" s="56">
        <v>2.4896558577517602E-2</v>
      </c>
      <c r="AZ1144" s="56">
        <v>-5.5583849585737699E-2</v>
      </c>
      <c r="BA1144" s="56">
        <v>-0.1053769667407729</v>
      </c>
      <c r="BB1144" s="61">
        <v>-120</v>
      </c>
      <c r="BC1144" s="57">
        <v>117</v>
      </c>
      <c r="BD1144" s="57">
        <v>155</v>
      </c>
      <c r="BE1144" s="57">
        <v>186</v>
      </c>
      <c r="BF1144" s="95">
        <v>0.5455318143974659</v>
      </c>
      <c r="BG1144" s="58">
        <v>0.46012206874407968</v>
      </c>
      <c r="BH1144" s="58">
        <v>0.39274927512887148</v>
      </c>
      <c r="BI1144" s="58">
        <v>0.34917839152487251</v>
      </c>
      <c r="BJ1144" s="57">
        <v>-119</v>
      </c>
      <c r="BK1144" s="57">
        <v>116</v>
      </c>
      <c r="BL1144" s="57">
        <v>153</v>
      </c>
      <c r="BM1144" s="57">
        <v>184</v>
      </c>
      <c r="BN1144" s="58">
        <v>0.54330797483370485</v>
      </c>
      <c r="BO1144" s="58">
        <v>0.46238958287810517</v>
      </c>
      <c r="BP1144" s="58">
        <v>0.39557230978019564</v>
      </c>
      <c r="BQ1144" s="58">
        <v>0.35184220481152462</v>
      </c>
      <c r="BR1144" s="36">
        <v>3.05</v>
      </c>
      <c r="BS1144" s="36">
        <v>3.55</v>
      </c>
      <c r="BT1144" s="36">
        <v>0.42266999999999999</v>
      </c>
      <c r="BU1144" s="36">
        <v>0.34700999999999999</v>
      </c>
      <c r="BV1144" s="36">
        <v>0.390074190647482</v>
      </c>
      <c r="BW1144" s="36">
        <v>0.45740999999999998</v>
      </c>
    </row>
    <row r="1145" spans="1:75" s="36" customFormat="1" ht="16.75" customHeight="1" x14ac:dyDescent="0.2">
      <c r="A1145" s="36" t="s">
        <v>1469</v>
      </c>
      <c r="B1145" s="36">
        <v>2025020541</v>
      </c>
      <c r="C1145" s="35">
        <v>46009</v>
      </c>
      <c r="D1145" s="45" t="s">
        <v>9</v>
      </c>
      <c r="E1145" s="36" t="s">
        <v>12</v>
      </c>
      <c r="F1145" s="45">
        <v>0</v>
      </c>
      <c r="G1145" s="45">
        <v>1</v>
      </c>
      <c r="H1145" s="36" t="s">
        <v>53</v>
      </c>
      <c r="I1145" s="36" t="s">
        <v>419</v>
      </c>
      <c r="J1145" s="46" t="s">
        <v>186</v>
      </c>
      <c r="K1145" s="47">
        <v>2.94</v>
      </c>
      <c r="L1145" s="48">
        <v>0.15</v>
      </c>
      <c r="M1145" s="49">
        <v>0.1</v>
      </c>
      <c r="N1145" s="36">
        <v>2.5499999999999901</v>
      </c>
      <c r="O1145" s="36">
        <v>2.8999999999999901</v>
      </c>
      <c r="P1145" s="70">
        <v>2.5499999999999901</v>
      </c>
      <c r="Q1145" s="36">
        <v>2.8999999999999901</v>
      </c>
      <c r="R1145" s="50">
        <v>2.6515392015569952</v>
      </c>
      <c r="S1145" s="50">
        <v>3.2382750012119752</v>
      </c>
      <c r="T1145" s="50">
        <v>2.5057045454713602</v>
      </c>
      <c r="U1145" s="50">
        <v>3.2382750012119752</v>
      </c>
      <c r="V1145" s="50">
        <v>1</v>
      </c>
      <c r="W1145" s="50">
        <v>1.0046958799928625</v>
      </c>
      <c r="X1145" s="50">
        <v>1.0133266180245264</v>
      </c>
      <c r="Y1145" s="50">
        <v>0.95578231292517013</v>
      </c>
      <c r="Z1145" s="50">
        <v>1</v>
      </c>
      <c r="AA1145" s="51">
        <v>0.94499999999999995</v>
      </c>
      <c r="AB1145" s="51">
        <v>1</v>
      </c>
      <c r="AC1145" s="51">
        <v>1</v>
      </c>
      <c r="AD1145" s="51">
        <v>1</v>
      </c>
      <c r="AE1145" s="51">
        <v>1</v>
      </c>
      <c r="AF1145" s="51">
        <v>1</v>
      </c>
      <c r="AG1145" s="52">
        <v>1</v>
      </c>
      <c r="AH1145" s="52">
        <v>1</v>
      </c>
      <c r="AI1145" s="53">
        <v>1065</v>
      </c>
      <c r="AJ1145" s="53">
        <v>936</v>
      </c>
      <c r="AK1145" s="51">
        <v>2.69</v>
      </c>
      <c r="AL1145" s="51">
        <v>2.6820433603922647</v>
      </c>
      <c r="AM1145" s="51">
        <v>3.05</v>
      </c>
      <c r="AN1145" s="51">
        <v>3.078241250181796</v>
      </c>
      <c r="AO1145" s="51">
        <v>2.9745411791037073</v>
      </c>
      <c r="AP1145" s="51">
        <v>3.0141012524199473</v>
      </c>
      <c r="AQ1145" s="51">
        <v>3.05</v>
      </c>
      <c r="AR1145" s="67">
        <v>0</v>
      </c>
      <c r="AS1145" s="96"/>
      <c r="AT1145" s="54">
        <v>2.5748965585775077</v>
      </c>
      <c r="AU1145" s="54">
        <v>2.8195195918367348</v>
      </c>
      <c r="AV1145" s="55">
        <v>2.5869879638106221</v>
      </c>
      <c r="AW1145" s="55">
        <v>2.8195195918367348</v>
      </c>
      <c r="AX1145" s="56">
        <v>2.4896558577517602E-2</v>
      </c>
      <c r="AY1145" s="56">
        <v>-8.0480408163255301E-2</v>
      </c>
      <c r="AZ1145" s="56">
        <v>-5.5583849585737699E-2</v>
      </c>
      <c r="BA1145" s="56">
        <v>0.1053769667407729</v>
      </c>
      <c r="BB1145" s="61">
        <v>120</v>
      </c>
      <c r="BC1145" s="57">
        <v>-117</v>
      </c>
      <c r="BD1145" s="57">
        <v>-155</v>
      </c>
      <c r="BE1145" s="57">
        <v>-186</v>
      </c>
      <c r="BF1145" s="95">
        <v>0.4544681856025341</v>
      </c>
      <c r="BG1145" s="58">
        <v>0.53987793125592032</v>
      </c>
      <c r="BH1145" s="58">
        <v>0.60725072487112852</v>
      </c>
      <c r="BI1145" s="58">
        <v>0.65082160847512749</v>
      </c>
      <c r="BJ1145" s="57">
        <v>119</v>
      </c>
      <c r="BK1145" s="57">
        <v>-116</v>
      </c>
      <c r="BL1145" s="57">
        <v>-153</v>
      </c>
      <c r="BM1145" s="57">
        <v>-184</v>
      </c>
      <c r="BN1145" s="58">
        <v>0.45669202516629515</v>
      </c>
      <c r="BO1145" s="58">
        <v>0.53761041712189483</v>
      </c>
      <c r="BP1145" s="58">
        <v>0.60442769021980436</v>
      </c>
      <c r="BQ1145" s="58">
        <v>0.64815779518847538</v>
      </c>
      <c r="BR1145" s="36">
        <v>3.05</v>
      </c>
      <c r="BS1145" s="36">
        <v>3.6</v>
      </c>
      <c r="BT1145" s="36">
        <v>0.41405999999999998</v>
      </c>
      <c r="BU1145" s="36">
        <v>0.34377999999999997</v>
      </c>
      <c r="BV1145" s="36">
        <v>0.38516609713741501</v>
      </c>
      <c r="BW1145" s="36">
        <v>0.45123000000000002</v>
      </c>
    </row>
    <row r="1146" spans="1:75" s="36" customFormat="1" ht="16.75" customHeight="1" x14ac:dyDescent="0.2">
      <c r="A1146" s="36" t="s">
        <v>1470</v>
      </c>
      <c r="B1146" s="36">
        <v>2025020542</v>
      </c>
      <c r="C1146" s="35">
        <v>46009</v>
      </c>
      <c r="D1146" s="45" t="s">
        <v>6</v>
      </c>
      <c r="E1146" s="36" t="s">
        <v>13</v>
      </c>
      <c r="F1146" s="45">
        <v>1</v>
      </c>
      <c r="G1146" s="45">
        <v>1</v>
      </c>
      <c r="H1146" s="36" t="s">
        <v>46</v>
      </c>
      <c r="I1146" s="36" t="s">
        <v>376</v>
      </c>
      <c r="J1146" s="46" t="s">
        <v>184</v>
      </c>
      <c r="K1146" s="47">
        <v>2.94</v>
      </c>
      <c r="L1146" s="48">
        <v>0.15</v>
      </c>
      <c r="M1146" s="49">
        <v>0.1</v>
      </c>
      <c r="N1146" s="36">
        <v>2.5499999999999901</v>
      </c>
      <c r="O1146" s="36">
        <v>3.19999999999999</v>
      </c>
      <c r="P1146" s="70">
        <v>2.5499999999999901</v>
      </c>
      <c r="Q1146" s="36">
        <v>3.19999999999999</v>
      </c>
      <c r="R1146" s="50">
        <v>2.6800652453059808</v>
      </c>
      <c r="S1146" s="50">
        <v>3.3339236275037329</v>
      </c>
      <c r="T1146" s="50">
        <v>2.5996632879468011</v>
      </c>
      <c r="U1146" s="50">
        <v>3.4006021000538076</v>
      </c>
      <c r="V1146" s="50">
        <v>0.95</v>
      </c>
      <c r="W1146" s="50">
        <v>0.95302926576458757</v>
      </c>
      <c r="X1146" s="50">
        <v>1.039846878744433</v>
      </c>
      <c r="Y1146" s="50">
        <v>0.92447122826385142</v>
      </c>
      <c r="Z1146" s="50">
        <v>0.98</v>
      </c>
      <c r="AA1146" s="51">
        <v>0.97</v>
      </c>
      <c r="AB1146" s="51">
        <v>1.02</v>
      </c>
      <c r="AC1146" s="51">
        <v>1</v>
      </c>
      <c r="AD1146" s="51">
        <v>1</v>
      </c>
      <c r="AE1146" s="51">
        <v>1</v>
      </c>
      <c r="AF1146" s="51">
        <v>1</v>
      </c>
      <c r="AG1146" s="52">
        <v>1</v>
      </c>
      <c r="AH1146" s="52">
        <v>1</v>
      </c>
      <c r="AI1146" s="53">
        <v>1057</v>
      </c>
      <c r="AJ1146" s="53">
        <v>985</v>
      </c>
      <c r="AK1146" s="51">
        <v>2.61</v>
      </c>
      <c r="AL1146" s="51">
        <v>2.6193037574355089</v>
      </c>
      <c r="AM1146" s="51">
        <v>3.06</v>
      </c>
      <c r="AN1146" s="51">
        <v>3.10108854412556</v>
      </c>
      <c r="AO1146" s="51">
        <v>3.1610499104995533</v>
      </c>
      <c r="AP1146" s="51">
        <v>3.1769791971676691</v>
      </c>
      <c r="AQ1146" s="51">
        <v>2.9988000000000001</v>
      </c>
      <c r="AR1146" s="67">
        <v>0</v>
      </c>
      <c r="AS1146" s="96"/>
      <c r="AT1146" s="54">
        <v>2.4754416222485482</v>
      </c>
      <c r="AU1146" s="54">
        <v>2.9338476009260042</v>
      </c>
      <c r="AV1146" s="55">
        <v>2.4754416222485482</v>
      </c>
      <c r="AW1146" s="55">
        <v>2.9370798776610565</v>
      </c>
      <c r="AX1146" s="56">
        <v>-7.4558377751441807E-2</v>
      </c>
      <c r="AY1146" s="56">
        <v>-0.2661523990739858</v>
      </c>
      <c r="AZ1146" s="56">
        <v>-0.34071077682542761</v>
      </c>
      <c r="BA1146" s="56">
        <v>0.19159402132254399</v>
      </c>
      <c r="BB1146" s="61">
        <v>138</v>
      </c>
      <c r="BC1146" s="57">
        <v>116</v>
      </c>
      <c r="BD1146" s="57">
        <v>153</v>
      </c>
      <c r="BE1146" s="57">
        <v>185</v>
      </c>
      <c r="BF1146" s="95">
        <v>0.42081577267909498</v>
      </c>
      <c r="BG1146" s="58">
        <v>0.46275168220934648</v>
      </c>
      <c r="BH1146" s="58">
        <v>0.39520552528964226</v>
      </c>
      <c r="BI1146" s="58">
        <v>0.35106670321933164</v>
      </c>
      <c r="BJ1146" s="57">
        <v>138</v>
      </c>
      <c r="BK1146" s="57">
        <v>116</v>
      </c>
      <c r="BL1146" s="57">
        <v>153</v>
      </c>
      <c r="BM1146" s="57">
        <v>184</v>
      </c>
      <c r="BN1146" s="58">
        <v>0.42041932844739233</v>
      </c>
      <c r="BO1146" s="58">
        <v>0.46349316176238309</v>
      </c>
      <c r="BP1146" s="58">
        <v>0.39601623559017884</v>
      </c>
      <c r="BQ1146" s="58">
        <v>0.35177341344823976</v>
      </c>
      <c r="BR1146" s="36">
        <v>3.05</v>
      </c>
      <c r="BS1146" s="36">
        <v>3.65</v>
      </c>
      <c r="BT1146" s="36">
        <v>0.40654000000000001</v>
      </c>
      <c r="BU1146" s="36">
        <v>0.33556000000000002</v>
      </c>
      <c r="BV1146" s="36">
        <v>0.37719051740611198</v>
      </c>
      <c r="BW1146" s="36">
        <v>0.44592999999999999</v>
      </c>
    </row>
    <row r="1147" spans="1:75" s="36" customFormat="1" ht="16.75" customHeight="1" x14ac:dyDescent="0.2">
      <c r="A1147" s="36" t="s">
        <v>1471</v>
      </c>
      <c r="B1147" s="36">
        <v>2025020542</v>
      </c>
      <c r="C1147" s="35">
        <v>46009</v>
      </c>
      <c r="D1147" s="45" t="s">
        <v>9</v>
      </c>
      <c r="E1147" s="36" t="s">
        <v>22</v>
      </c>
      <c r="F1147" s="45">
        <v>1</v>
      </c>
      <c r="G1147" s="45">
        <v>1</v>
      </c>
      <c r="H1147" s="36" t="s">
        <v>47</v>
      </c>
      <c r="I1147" s="36" t="s">
        <v>320</v>
      </c>
      <c r="J1147" s="46" t="s">
        <v>151</v>
      </c>
      <c r="K1147" s="47">
        <v>2.94</v>
      </c>
      <c r="L1147" s="48">
        <v>0.15</v>
      </c>
      <c r="M1147" s="49">
        <v>0.1</v>
      </c>
      <c r="N1147" s="36">
        <v>3.19999999999999</v>
      </c>
      <c r="O1147" s="36">
        <v>2.5499999999999901</v>
      </c>
      <c r="P1147" s="70">
        <v>3.19999999999999</v>
      </c>
      <c r="Q1147" s="36">
        <v>2.5499999999999901</v>
      </c>
      <c r="R1147" s="50">
        <v>2.9612491582736529</v>
      </c>
      <c r="S1147" s="50">
        <v>3.1392187707581609</v>
      </c>
      <c r="T1147" s="50">
        <v>2.9316366666909164</v>
      </c>
      <c r="U1147" s="50">
        <v>3.1706109584657427</v>
      </c>
      <c r="V1147" s="50">
        <v>1.048</v>
      </c>
      <c r="W1147" s="50">
        <v>1.0491546019013618</v>
      </c>
      <c r="X1147" s="50">
        <v>1.0408163265306123</v>
      </c>
      <c r="Y1147" s="50">
        <v>0.88775510204081631</v>
      </c>
      <c r="Z1147" s="50">
        <v>0.98</v>
      </c>
      <c r="AA1147" s="51">
        <v>0.99</v>
      </c>
      <c r="AB1147" s="51">
        <v>1.01</v>
      </c>
      <c r="AC1147" s="51">
        <v>1</v>
      </c>
      <c r="AD1147" s="51">
        <v>1</v>
      </c>
      <c r="AE1147" s="51">
        <v>1</v>
      </c>
      <c r="AF1147" s="51">
        <v>1</v>
      </c>
      <c r="AG1147" s="52">
        <v>1</v>
      </c>
      <c r="AH1147" s="52">
        <v>1</v>
      </c>
      <c r="AI1147" s="53">
        <v>1054</v>
      </c>
      <c r="AJ1147" s="53">
        <v>1012</v>
      </c>
      <c r="AK1147" s="51">
        <v>2.7179454110957231</v>
      </c>
      <c r="AL1147" s="51">
        <v>2.7539967857986714</v>
      </c>
      <c r="AM1147" s="51">
        <v>3.0571498235086332</v>
      </c>
      <c r="AN1147" s="51">
        <v>3.0694601655960621</v>
      </c>
      <c r="AO1147" s="51">
        <v>3.0891753423257899</v>
      </c>
      <c r="AP1147" s="51">
        <v>3.087264200278371</v>
      </c>
      <c r="AQ1147" s="51">
        <v>2.9960068270384603</v>
      </c>
      <c r="AR1147" s="67">
        <v>0</v>
      </c>
      <c r="AS1147" s="96"/>
      <c r="AT1147" s="54">
        <v>2.9338476009260042</v>
      </c>
      <c r="AU1147" s="54">
        <v>2.4754416222485482</v>
      </c>
      <c r="AV1147" s="55">
        <v>2.9370798776610565</v>
      </c>
      <c r="AW1147" s="55">
        <v>2.4754416222485482</v>
      </c>
      <c r="AX1147" s="56">
        <v>-0.2661523990739858</v>
      </c>
      <c r="AY1147" s="56">
        <v>-7.4558377751441807E-2</v>
      </c>
      <c r="AZ1147" s="56">
        <v>-0.34071077682542761</v>
      </c>
      <c r="BA1147" s="56">
        <v>-0.19159402132254399</v>
      </c>
      <c r="BB1147" s="61">
        <v>-138</v>
      </c>
      <c r="BC1147" s="57">
        <v>-116</v>
      </c>
      <c r="BD1147" s="57">
        <v>-153</v>
      </c>
      <c r="BE1147" s="57">
        <v>-185</v>
      </c>
      <c r="BF1147" s="95">
        <v>0.57918422732090502</v>
      </c>
      <c r="BG1147" s="58">
        <v>0.53724831779065352</v>
      </c>
      <c r="BH1147" s="58">
        <v>0.60479447471035774</v>
      </c>
      <c r="BI1147" s="58">
        <v>0.64893329678066836</v>
      </c>
      <c r="BJ1147" s="57">
        <v>-138</v>
      </c>
      <c r="BK1147" s="57">
        <v>-116</v>
      </c>
      <c r="BL1147" s="57">
        <v>-153</v>
      </c>
      <c r="BM1147" s="57">
        <v>-184</v>
      </c>
      <c r="BN1147" s="58">
        <v>0.57958067155260773</v>
      </c>
      <c r="BO1147" s="58">
        <v>0.53650683823761691</v>
      </c>
      <c r="BP1147" s="58">
        <v>0.60398376440982116</v>
      </c>
      <c r="BQ1147" s="58">
        <v>0.64822658655176024</v>
      </c>
      <c r="BR1147" s="36">
        <v>3.05</v>
      </c>
      <c r="BS1147" s="36">
        <v>3.7</v>
      </c>
      <c r="BT1147" s="36">
        <v>0.39983000000000002</v>
      </c>
      <c r="BU1147" s="36">
        <v>0.33058999999999999</v>
      </c>
      <c r="BV1147" s="36">
        <v>0.37017255086387402</v>
      </c>
      <c r="BW1147" s="36">
        <v>0.43752000000000002</v>
      </c>
    </row>
    <row r="1148" spans="1:75" s="36" customFormat="1" ht="16.75" customHeight="1" x14ac:dyDescent="0.2">
      <c r="A1148" s="36" t="s">
        <v>1472</v>
      </c>
      <c r="B1148" s="36">
        <v>2025020543</v>
      </c>
      <c r="C1148" s="35">
        <v>46009</v>
      </c>
      <c r="D1148" s="45" t="s">
        <v>6</v>
      </c>
      <c r="E1148" s="36" t="s">
        <v>34</v>
      </c>
      <c r="F1148" s="45">
        <v>2</v>
      </c>
      <c r="G1148" s="45">
        <v>1</v>
      </c>
      <c r="H1148" s="36" t="s">
        <v>44</v>
      </c>
      <c r="I1148" s="36" t="s">
        <v>362</v>
      </c>
      <c r="J1148" s="46" t="s">
        <v>160</v>
      </c>
      <c r="K1148" s="47">
        <v>2.94</v>
      </c>
      <c r="L1148" s="48">
        <v>0.15</v>
      </c>
      <c r="M1148" s="49">
        <v>0.1</v>
      </c>
      <c r="N1148" s="36">
        <v>3.3999999999999901</v>
      </c>
      <c r="O1148" s="36">
        <v>2.5499999999999901</v>
      </c>
      <c r="P1148" s="70">
        <v>3.3999999999999901</v>
      </c>
      <c r="Q1148" s="36">
        <v>2.5499999999999901</v>
      </c>
      <c r="R1148" s="50">
        <v>2.9841528406086262</v>
      </c>
      <c r="S1148" s="50">
        <v>2.9485184361757728</v>
      </c>
      <c r="T1148" s="50">
        <v>2.9841528406086262</v>
      </c>
      <c r="U1148" s="50">
        <v>2.9485184361757728</v>
      </c>
      <c r="V1148" s="50">
        <v>0.96</v>
      </c>
      <c r="W1148" s="50">
        <v>0.96305398776725637</v>
      </c>
      <c r="X1148" s="50">
        <v>1.1598639455782314</v>
      </c>
      <c r="Y1148" s="50">
        <v>0.88095238095238093</v>
      </c>
      <c r="Z1148" s="50">
        <v>0.99</v>
      </c>
      <c r="AA1148" s="51">
        <v>1</v>
      </c>
      <c r="AB1148" s="51">
        <v>1</v>
      </c>
      <c r="AC1148" s="51">
        <v>1</v>
      </c>
      <c r="AD1148" s="51">
        <v>1</v>
      </c>
      <c r="AE1148" s="51">
        <v>1</v>
      </c>
      <c r="AF1148" s="51">
        <v>1</v>
      </c>
      <c r="AG1148" s="52">
        <v>1</v>
      </c>
      <c r="AH1148" s="52">
        <v>1</v>
      </c>
      <c r="AI1148" s="53">
        <v>1035</v>
      </c>
      <c r="AJ1148" s="53">
        <v>969</v>
      </c>
      <c r="AK1148" s="51">
        <v>3.1258910319993225</v>
      </c>
      <c r="AL1148" s="51">
        <v>3.13</v>
      </c>
      <c r="AM1148" s="51">
        <v>2.7350810944656709</v>
      </c>
      <c r="AN1148" s="51">
        <v>2.76</v>
      </c>
      <c r="AO1148" s="51">
        <v>2.8383517779346223</v>
      </c>
      <c r="AP1148" s="51">
        <v>2.8504539990165312</v>
      </c>
      <c r="AQ1148" s="51">
        <v>2.7077302835210144</v>
      </c>
      <c r="AR1148" s="67">
        <v>0.05</v>
      </c>
      <c r="AS1148" s="96"/>
      <c r="AT1148" s="54">
        <v>3.6001956530612387</v>
      </c>
      <c r="AU1148" s="54">
        <v>2.3201149990271364</v>
      </c>
      <c r="AV1148" s="55">
        <v>3.5501956530612389</v>
      </c>
      <c r="AW1148" s="55">
        <v>2.3654106093816059</v>
      </c>
      <c r="AX1148" s="56">
        <v>0.20019565306124854</v>
      </c>
      <c r="AY1148" s="56">
        <v>-0.22988500097285369</v>
      </c>
      <c r="AZ1148" s="56">
        <v>-2.9689347911605157E-2</v>
      </c>
      <c r="BA1148" s="56">
        <v>0.43008065403410223</v>
      </c>
      <c r="BB1148" s="61">
        <v>-227</v>
      </c>
      <c r="BC1148" s="57">
        <v>-121</v>
      </c>
      <c r="BD1148" s="57">
        <v>106</v>
      </c>
      <c r="BE1148" s="57">
        <v>134</v>
      </c>
      <c r="BF1148" s="95">
        <v>0.6942371017950808</v>
      </c>
      <c r="BG1148" s="58">
        <v>0.54729093966944853</v>
      </c>
      <c r="BH1148" s="58">
        <v>0.48573047689926518</v>
      </c>
      <c r="BI1148" s="58">
        <v>0.4275773573861279</v>
      </c>
      <c r="BJ1148" s="57">
        <v>-214</v>
      </c>
      <c r="BK1148" s="57">
        <v>-121</v>
      </c>
      <c r="BL1148" s="57">
        <v>106</v>
      </c>
      <c r="BM1148" s="57">
        <v>133</v>
      </c>
      <c r="BN1148" s="58">
        <v>0.68178914821007719</v>
      </c>
      <c r="BO1148" s="58">
        <v>0.54659125726558422</v>
      </c>
      <c r="BP1148" s="58">
        <v>0.48581469454607007</v>
      </c>
      <c r="BQ1148" s="58">
        <v>0.4283940997405743</v>
      </c>
      <c r="BR1148" s="36">
        <v>3.05</v>
      </c>
      <c r="BS1148" s="36">
        <v>3.75</v>
      </c>
      <c r="BT1148" s="36">
        <v>0.39271</v>
      </c>
      <c r="BU1148" s="36">
        <v>0.31883</v>
      </c>
      <c r="BV1148" s="36">
        <v>0.35806697962759099</v>
      </c>
      <c r="BW1148" s="36">
        <v>0.42841000000000001</v>
      </c>
    </row>
    <row r="1149" spans="1:75" s="36" customFormat="1" ht="16.75" customHeight="1" x14ac:dyDescent="0.2">
      <c r="A1149" s="36" t="s">
        <v>1473</v>
      </c>
      <c r="B1149" s="36">
        <v>2025020543</v>
      </c>
      <c r="C1149" s="35">
        <v>46009</v>
      </c>
      <c r="D1149" s="45" t="s">
        <v>9</v>
      </c>
      <c r="E1149" s="36" t="s">
        <v>40</v>
      </c>
      <c r="F1149" s="45">
        <v>1</v>
      </c>
      <c r="G1149" s="45">
        <v>2</v>
      </c>
      <c r="H1149" s="36" t="s">
        <v>45</v>
      </c>
      <c r="I1149" s="36" t="s">
        <v>526</v>
      </c>
      <c r="J1149" s="46" t="s">
        <v>182</v>
      </c>
      <c r="K1149" s="47">
        <v>2.94</v>
      </c>
      <c r="L1149" s="48">
        <v>0.15</v>
      </c>
      <c r="M1149" s="49">
        <v>0.1</v>
      </c>
      <c r="N1149" s="36">
        <v>2.5499999999999901</v>
      </c>
      <c r="O1149" s="36">
        <v>3.3999999999999901</v>
      </c>
      <c r="P1149" s="70">
        <v>2.5499999999999901</v>
      </c>
      <c r="Q1149" s="36">
        <v>3.3999999999999901</v>
      </c>
      <c r="R1149" s="50">
        <v>2.7921156579772859</v>
      </c>
      <c r="S1149" s="50">
        <v>3.2553793725710465</v>
      </c>
      <c r="T1149" s="50">
        <v>2.6804310316581943</v>
      </c>
      <c r="U1149" s="50">
        <v>3.2553793725710465</v>
      </c>
      <c r="V1149" s="50">
        <v>1.0349999999999999</v>
      </c>
      <c r="W1149" s="50">
        <v>1.0329456510400874</v>
      </c>
      <c r="X1149" s="50">
        <v>0.93029969199512619</v>
      </c>
      <c r="Y1149" s="50">
        <v>1.0632282421766404</v>
      </c>
      <c r="Z1149" s="50">
        <v>1.02</v>
      </c>
      <c r="AA1149" s="51">
        <v>0.96</v>
      </c>
      <c r="AB1149" s="51">
        <v>1</v>
      </c>
      <c r="AC1149" s="51">
        <v>1</v>
      </c>
      <c r="AD1149" s="51">
        <v>1</v>
      </c>
      <c r="AE1149" s="51">
        <v>1</v>
      </c>
      <c r="AF1149" s="51">
        <v>1</v>
      </c>
      <c r="AG1149" s="52">
        <v>1</v>
      </c>
      <c r="AH1149" s="52">
        <v>1</v>
      </c>
      <c r="AI1149" s="53">
        <v>1055</v>
      </c>
      <c r="AJ1149" s="53">
        <v>926</v>
      </c>
      <c r="AK1149" s="51">
        <v>2.59</v>
      </c>
      <c r="AL1149" s="51">
        <v>2.6186420793018064</v>
      </c>
      <c r="AM1149" s="51">
        <v>3.41</v>
      </c>
      <c r="AN1149" s="51">
        <v>3.3868069058856567</v>
      </c>
      <c r="AO1149" s="51">
        <v>3.5068559558003471</v>
      </c>
      <c r="AP1149" s="51">
        <v>3.4789006064336649</v>
      </c>
      <c r="AQ1149" s="51">
        <v>3.4782000000000002</v>
      </c>
      <c r="AR1149" s="67">
        <v>-0.05</v>
      </c>
      <c r="AS1149" s="96"/>
      <c r="AT1149" s="54">
        <v>2.3201149990271364</v>
      </c>
      <c r="AU1149" s="54">
        <v>3.6001956530612387</v>
      </c>
      <c r="AV1149" s="55">
        <v>2.3654106093816059</v>
      </c>
      <c r="AW1149" s="55">
        <v>3.5501956530612389</v>
      </c>
      <c r="AX1149" s="56">
        <v>-0.22988500097285369</v>
      </c>
      <c r="AY1149" s="56">
        <v>0.20019565306124854</v>
      </c>
      <c r="AZ1149" s="56">
        <v>-2.9689347911605157E-2</v>
      </c>
      <c r="BA1149" s="56">
        <v>-0.43008065403410223</v>
      </c>
      <c r="BB1149" s="61">
        <v>227</v>
      </c>
      <c r="BC1149" s="57">
        <v>121</v>
      </c>
      <c r="BD1149" s="57">
        <v>-106</v>
      </c>
      <c r="BE1149" s="57">
        <v>-134</v>
      </c>
      <c r="BF1149" s="95">
        <v>0.3057628982049192</v>
      </c>
      <c r="BG1149" s="58">
        <v>0.45270906033055153</v>
      </c>
      <c r="BH1149" s="58">
        <v>0.51426952310073482</v>
      </c>
      <c r="BI1149" s="58">
        <v>0.5724226426138721</v>
      </c>
      <c r="BJ1149" s="57">
        <v>214</v>
      </c>
      <c r="BK1149" s="57">
        <v>121</v>
      </c>
      <c r="BL1149" s="57">
        <v>-106</v>
      </c>
      <c r="BM1149" s="57">
        <v>-133</v>
      </c>
      <c r="BN1149" s="58">
        <v>0.31821085178992281</v>
      </c>
      <c r="BO1149" s="58">
        <v>0.45340874273441573</v>
      </c>
      <c r="BP1149" s="58">
        <v>0.51418530545392993</v>
      </c>
      <c r="BQ1149" s="58">
        <v>0.5716059002594257</v>
      </c>
      <c r="BR1149" s="36">
        <v>3.05</v>
      </c>
      <c r="BS1149" s="36">
        <v>3.8</v>
      </c>
      <c r="BT1149" s="36">
        <v>0.38821</v>
      </c>
      <c r="BU1149" s="36">
        <v>0.31235000000000002</v>
      </c>
      <c r="BV1149" s="36">
        <v>0.34964291311258799</v>
      </c>
      <c r="BW1149" s="36">
        <v>0.41900999999999999</v>
      </c>
    </row>
    <row r="1150" spans="1:75" s="36" customFormat="1" ht="16.75" customHeight="1" x14ac:dyDescent="0.2">
      <c r="A1150" s="36" t="s">
        <v>1474</v>
      </c>
      <c r="B1150" s="36">
        <v>2025020544</v>
      </c>
      <c r="C1150" s="35">
        <v>46010</v>
      </c>
      <c r="D1150" s="45" t="s">
        <v>6</v>
      </c>
      <c r="E1150" s="36" t="s">
        <v>42</v>
      </c>
      <c r="F1150" s="45">
        <v>1</v>
      </c>
      <c r="G1150" s="45">
        <v>1</v>
      </c>
      <c r="H1150" s="36" t="s">
        <v>46</v>
      </c>
      <c r="I1150" s="36" t="s">
        <v>444</v>
      </c>
      <c r="J1150" s="46" t="s">
        <v>396</v>
      </c>
      <c r="K1150" s="47">
        <v>2.94</v>
      </c>
      <c r="L1150" s="48">
        <v>0.15</v>
      </c>
      <c r="M1150" s="49">
        <v>0.1</v>
      </c>
      <c r="N1150" s="36">
        <v>3.0499999999999901</v>
      </c>
      <c r="O1150" s="36">
        <v>2.7499999999999898</v>
      </c>
      <c r="P1150" s="70">
        <v>3.0499999999999901</v>
      </c>
      <c r="Q1150" s="36">
        <v>2.7499999999999898</v>
      </c>
      <c r="R1150" s="50">
        <v>3.4391461692234295</v>
      </c>
      <c r="S1150" s="50">
        <v>2.536926443307983</v>
      </c>
      <c r="T1150" s="50">
        <v>3.4391461692234295</v>
      </c>
      <c r="U1150" s="50">
        <v>2.5622957077410629</v>
      </c>
      <c r="V1150" s="50">
        <v>0.95</v>
      </c>
      <c r="W1150" s="50">
        <v>0.95302926576458757</v>
      </c>
      <c r="X1150" s="50">
        <v>0.93537414965986398</v>
      </c>
      <c r="Y1150" s="50">
        <v>1.0333055457285234</v>
      </c>
      <c r="Z1150" s="50">
        <v>0.99</v>
      </c>
      <c r="AA1150" s="51">
        <v>1</v>
      </c>
      <c r="AB1150" s="51">
        <v>1.01</v>
      </c>
      <c r="AC1150" s="51">
        <v>1</v>
      </c>
      <c r="AD1150" s="51">
        <v>1</v>
      </c>
      <c r="AE1150" s="51">
        <v>1</v>
      </c>
      <c r="AF1150" s="51">
        <v>1</v>
      </c>
      <c r="AG1150" s="52">
        <v>1</v>
      </c>
      <c r="AH1150" s="52">
        <v>1</v>
      </c>
      <c r="AI1150" s="53">
        <v>1062</v>
      </c>
      <c r="AJ1150" s="53">
        <v>979</v>
      </c>
      <c r="AK1150" s="51">
        <v>3.3358927542535812</v>
      </c>
      <c r="AL1150" s="51">
        <v>3.3513807664990583</v>
      </c>
      <c r="AM1150" s="51">
        <v>2.6638876538812868</v>
      </c>
      <c r="AN1150" s="51">
        <v>2.6448434722952912</v>
      </c>
      <c r="AO1150" s="51">
        <v>2.7217449839064107</v>
      </c>
      <c r="AP1150" s="51">
        <v>2.6902168131516846</v>
      </c>
      <c r="AQ1150" s="51">
        <v>2.637248777342474</v>
      </c>
      <c r="AR1150" s="67">
        <v>0</v>
      </c>
      <c r="AS1150" s="96"/>
      <c r="AT1150" s="54">
        <v>2.9490263497999898</v>
      </c>
      <c r="AU1150" s="54">
        <v>2.8844466869629883</v>
      </c>
      <c r="AV1150" s="55">
        <v>2.9490263497999898</v>
      </c>
      <c r="AW1150" s="55">
        <v>2.8876245377541561</v>
      </c>
      <c r="AX1150" s="56">
        <v>-0.10097365020000026</v>
      </c>
      <c r="AY1150" s="56">
        <v>0.13444668696299855</v>
      </c>
      <c r="AZ1150" s="56">
        <v>3.3473036762998287E-2</v>
      </c>
      <c r="BA1150" s="56">
        <v>-0.23542033716299882</v>
      </c>
      <c r="BB1150" s="61">
        <v>-107</v>
      </c>
      <c r="BC1150" s="57">
        <v>-115</v>
      </c>
      <c r="BD1150" s="57">
        <v>111</v>
      </c>
      <c r="BE1150" s="57">
        <v>138</v>
      </c>
      <c r="BF1150" s="95">
        <v>0.51606426037196762</v>
      </c>
      <c r="BG1150" s="58">
        <v>0.53477939497068794</v>
      </c>
      <c r="BH1150" s="58">
        <v>0.47457744797290624</v>
      </c>
      <c r="BI1150" s="58">
        <v>0.42020302745855376</v>
      </c>
      <c r="BJ1150" s="57">
        <v>-106</v>
      </c>
      <c r="BK1150" s="57">
        <v>-115</v>
      </c>
      <c r="BL1150" s="57">
        <v>110</v>
      </c>
      <c r="BM1150" s="57">
        <v>138</v>
      </c>
      <c r="BN1150" s="58">
        <v>0.51531217627393111</v>
      </c>
      <c r="BO1150" s="58">
        <v>0.53532469231302071</v>
      </c>
      <c r="BP1150" s="58">
        <v>0.47520971234410248</v>
      </c>
      <c r="BQ1150" s="58">
        <v>0.42077580357081201</v>
      </c>
      <c r="BR1150" s="36">
        <v>3.05</v>
      </c>
      <c r="BS1150" s="36">
        <v>3.85</v>
      </c>
      <c r="BT1150" s="36">
        <v>0.37959999999999999</v>
      </c>
      <c r="BU1150" s="36">
        <v>0.30625999999999998</v>
      </c>
      <c r="BV1150" s="36">
        <v>0.34292944562016398</v>
      </c>
      <c r="BW1150" s="36">
        <v>0.41319</v>
      </c>
    </row>
    <row r="1151" spans="1:75" s="36" customFormat="1" ht="16.75" customHeight="1" x14ac:dyDescent="0.2">
      <c r="A1151" s="36" t="s">
        <v>1475</v>
      </c>
      <c r="B1151" s="36">
        <v>2025020544</v>
      </c>
      <c r="C1151" s="35">
        <v>46010</v>
      </c>
      <c r="D1151" s="45" t="s">
        <v>9</v>
      </c>
      <c r="E1151" s="36" t="s">
        <v>10</v>
      </c>
      <c r="F1151" s="45">
        <v>1</v>
      </c>
      <c r="G1151" s="45">
        <v>1</v>
      </c>
      <c r="H1151" s="36" t="s">
        <v>47</v>
      </c>
      <c r="I1151" s="36" t="s">
        <v>340</v>
      </c>
      <c r="J1151" s="46" t="s">
        <v>165</v>
      </c>
      <c r="K1151" s="47">
        <v>2.94</v>
      </c>
      <c r="L1151" s="48">
        <v>0.15</v>
      </c>
      <c r="M1151" s="49">
        <v>0.1</v>
      </c>
      <c r="N1151" s="36">
        <v>2.7499999999999898</v>
      </c>
      <c r="O1151" s="36">
        <v>3.0499999999999901</v>
      </c>
      <c r="P1151" s="70">
        <v>2.7499999999999898</v>
      </c>
      <c r="Q1151" s="36">
        <v>3.0499999999999901</v>
      </c>
      <c r="R1151" s="50">
        <v>2.8931307474317971</v>
      </c>
      <c r="S1151" s="50">
        <v>2.8351187109672589</v>
      </c>
      <c r="T1151" s="50">
        <v>2.8931307474317971</v>
      </c>
      <c r="U1151" s="50">
        <v>2.8634698980769313</v>
      </c>
      <c r="V1151" s="50">
        <v>1.048</v>
      </c>
      <c r="W1151" s="50">
        <v>1.0491546019013618</v>
      </c>
      <c r="X1151" s="50">
        <v>0.90608423601404309</v>
      </c>
      <c r="Y1151" s="50">
        <v>1.1346573994059801</v>
      </c>
      <c r="Z1151" s="50">
        <v>0.98499999999999999</v>
      </c>
      <c r="AA1151" s="51">
        <v>1</v>
      </c>
      <c r="AB1151" s="51">
        <v>1.01</v>
      </c>
      <c r="AC1151" s="51">
        <v>1</v>
      </c>
      <c r="AD1151" s="51">
        <v>1</v>
      </c>
      <c r="AE1151" s="51">
        <v>1</v>
      </c>
      <c r="AF1151" s="51">
        <v>1</v>
      </c>
      <c r="AG1151" s="52">
        <v>1</v>
      </c>
      <c r="AH1151" s="52">
        <v>1</v>
      </c>
      <c r="AI1151" s="53">
        <v>1059</v>
      </c>
      <c r="AJ1151" s="53">
        <v>988</v>
      </c>
      <c r="AK1151" s="51">
        <v>3.0379183044418587</v>
      </c>
      <c r="AL1151" s="51">
        <v>3.0162001708903494</v>
      </c>
      <c r="AM1151" s="51">
        <v>2.75</v>
      </c>
      <c r="AN1151" s="51">
        <v>2.7627678066450887</v>
      </c>
      <c r="AO1151" s="51">
        <v>2.778798702093221</v>
      </c>
      <c r="AP1151" s="51">
        <v>2.7808676863246502</v>
      </c>
      <c r="AQ1151" s="51">
        <v>2.7087499999999998</v>
      </c>
      <c r="AR1151" s="67">
        <v>0</v>
      </c>
      <c r="AS1151" s="96"/>
      <c r="AT1151" s="54">
        <v>2.8844466869629883</v>
      </c>
      <c r="AU1151" s="54">
        <v>2.9490263497999898</v>
      </c>
      <c r="AV1151" s="55">
        <v>2.8876245377541561</v>
      </c>
      <c r="AW1151" s="55">
        <v>2.9490263497999898</v>
      </c>
      <c r="AX1151" s="56">
        <v>0.13444668696299855</v>
      </c>
      <c r="AY1151" s="56">
        <v>-0.10097365020000026</v>
      </c>
      <c r="AZ1151" s="56">
        <v>3.3473036762998287E-2</v>
      </c>
      <c r="BA1151" s="56">
        <v>0.23542033716299882</v>
      </c>
      <c r="BB1151" s="61">
        <v>107</v>
      </c>
      <c r="BC1151" s="57">
        <v>115</v>
      </c>
      <c r="BD1151" s="57">
        <v>-111</v>
      </c>
      <c r="BE1151" s="57">
        <v>-138</v>
      </c>
      <c r="BF1151" s="95">
        <v>0.48393573962803238</v>
      </c>
      <c r="BG1151" s="58">
        <v>0.46522060502931206</v>
      </c>
      <c r="BH1151" s="58">
        <v>0.52542255202709376</v>
      </c>
      <c r="BI1151" s="58">
        <v>0.57979697254144624</v>
      </c>
      <c r="BJ1151" s="57">
        <v>106</v>
      </c>
      <c r="BK1151" s="57">
        <v>115</v>
      </c>
      <c r="BL1151" s="57">
        <v>-110</v>
      </c>
      <c r="BM1151" s="57">
        <v>-138</v>
      </c>
      <c r="BN1151" s="58">
        <v>0.48468782372606889</v>
      </c>
      <c r="BO1151" s="58">
        <v>0.46467530768697929</v>
      </c>
      <c r="BP1151" s="58">
        <v>0.52479028765589752</v>
      </c>
      <c r="BQ1151" s="58">
        <v>0.57922419642918799</v>
      </c>
      <c r="BR1151" s="36">
        <v>3.05</v>
      </c>
      <c r="BS1151" s="36">
        <v>3.9</v>
      </c>
      <c r="BT1151" s="36">
        <v>0.37424000000000002</v>
      </c>
      <c r="BU1151" s="36">
        <v>0.30327999999999999</v>
      </c>
      <c r="BV1151" s="36">
        <v>0.33979810202458099</v>
      </c>
      <c r="BW1151" s="36">
        <v>0.41075</v>
      </c>
    </row>
    <row r="1152" spans="1:75" s="36" customFormat="1" ht="16.75" customHeight="1" x14ac:dyDescent="0.2">
      <c r="A1152" s="36" t="s">
        <v>1476</v>
      </c>
      <c r="B1152" s="36">
        <v>2025020545</v>
      </c>
      <c r="C1152" s="35">
        <v>46010</v>
      </c>
      <c r="D1152" s="45" t="s">
        <v>6</v>
      </c>
      <c r="E1152" s="36" t="s">
        <v>23</v>
      </c>
      <c r="F1152" s="45">
        <v>2</v>
      </c>
      <c r="G1152" s="45">
        <v>2</v>
      </c>
      <c r="H1152" s="36" t="s">
        <v>8</v>
      </c>
      <c r="I1152" s="36" t="s">
        <v>370</v>
      </c>
      <c r="J1152" s="46" t="s">
        <v>193</v>
      </c>
      <c r="K1152" s="47">
        <v>2.94</v>
      </c>
      <c r="L1152" s="48">
        <v>0.15</v>
      </c>
      <c r="M1152" s="49">
        <v>0.1</v>
      </c>
      <c r="N1152" s="36">
        <v>2.4999999999999898</v>
      </c>
      <c r="O1152" s="36">
        <v>2.8499999999999899</v>
      </c>
      <c r="P1152" s="70">
        <v>2.4999999999999898</v>
      </c>
      <c r="Q1152" s="36">
        <v>2.8499999999999899</v>
      </c>
      <c r="R1152" s="50">
        <v>2.6796441662734698</v>
      </c>
      <c r="S1152" s="50">
        <v>2.9780849153240609</v>
      </c>
      <c r="T1152" s="50">
        <v>2.5992548412852656</v>
      </c>
      <c r="U1152" s="50">
        <v>2.9780849153240609</v>
      </c>
      <c r="V1152" s="50">
        <v>0.96</v>
      </c>
      <c r="W1152" s="50">
        <v>0.95702751457800772</v>
      </c>
      <c r="X1152" s="50">
        <v>1.0102040816326532</v>
      </c>
      <c r="Y1152" s="50">
        <v>0.97466574894790226</v>
      </c>
      <c r="Z1152" s="50">
        <v>0.98</v>
      </c>
      <c r="AA1152" s="51">
        <v>0.97</v>
      </c>
      <c r="AB1152" s="51">
        <v>1</v>
      </c>
      <c r="AC1152" s="51">
        <v>1</v>
      </c>
      <c r="AD1152" s="51">
        <v>1</v>
      </c>
      <c r="AE1152" s="51">
        <v>1</v>
      </c>
      <c r="AF1152" s="51">
        <v>1</v>
      </c>
      <c r="AG1152" s="52">
        <v>1</v>
      </c>
      <c r="AH1152" s="52">
        <v>1</v>
      </c>
      <c r="AI1152" s="53">
        <v>1048</v>
      </c>
      <c r="AJ1152" s="53">
        <v>1006</v>
      </c>
      <c r="AK1152" s="51">
        <v>2.6722127107168694</v>
      </c>
      <c r="AL1152" s="51">
        <v>2.69</v>
      </c>
      <c r="AM1152" s="51">
        <v>3.21</v>
      </c>
      <c r="AN1152" s="51">
        <v>3.175212737298609</v>
      </c>
      <c r="AO1152" s="51">
        <v>3.0491642578896414</v>
      </c>
      <c r="AP1152" s="51">
        <v>3.0295681017588318</v>
      </c>
      <c r="AQ1152" s="51">
        <v>3.1457999999999999</v>
      </c>
      <c r="AR1152" s="67">
        <v>0</v>
      </c>
      <c r="AS1152" s="96"/>
      <c r="AT1152" s="54">
        <v>2.5008101073217839</v>
      </c>
      <c r="AU1152" s="54">
        <v>3.055908718859452</v>
      </c>
      <c r="AV1152" s="55">
        <v>2.5008101073217839</v>
      </c>
      <c r="AW1152" s="55">
        <v>3.0719406128835889</v>
      </c>
      <c r="AX1152" s="56">
        <v>8.1010732179409572E-4</v>
      </c>
      <c r="AY1152" s="56">
        <v>0.20590871885946216</v>
      </c>
      <c r="AZ1152" s="56">
        <v>0.20671882618125625</v>
      </c>
      <c r="BA1152" s="56">
        <v>-0.20509861153766806</v>
      </c>
      <c r="BB1152" s="61">
        <v>146</v>
      </c>
      <c r="BC1152" s="57">
        <v>106</v>
      </c>
      <c r="BD1152" s="57">
        <v>139</v>
      </c>
      <c r="BE1152" s="57">
        <v>169</v>
      </c>
      <c r="BF1152" s="95">
        <v>0.40669602064791655</v>
      </c>
      <c r="BG1152" s="58">
        <v>0.48559681108743757</v>
      </c>
      <c r="BH1152" s="58">
        <v>0.41923389957136814</v>
      </c>
      <c r="BI1152" s="58">
        <v>0.37133441725413663</v>
      </c>
      <c r="BJ1152" s="57">
        <v>147</v>
      </c>
      <c r="BK1152" s="57">
        <v>104</v>
      </c>
      <c r="BL1152" s="57">
        <v>136</v>
      </c>
      <c r="BM1152" s="57">
        <v>166</v>
      </c>
      <c r="BN1152" s="58">
        <v>0.40447406662115859</v>
      </c>
      <c r="BO1152" s="58">
        <v>0.48910143722839139</v>
      </c>
      <c r="BP1152" s="58">
        <v>0.42361842620610979</v>
      </c>
      <c r="BQ1152" s="58">
        <v>0.37550314415104924</v>
      </c>
      <c r="BR1152" s="36">
        <v>3.05</v>
      </c>
      <c r="BS1152" s="36">
        <v>3.95</v>
      </c>
      <c r="BT1152" s="36">
        <v>0.36597000000000002</v>
      </c>
      <c r="BU1152" s="36">
        <v>0.29824000000000001</v>
      </c>
      <c r="BV1152" s="36">
        <v>0.33365030709163501</v>
      </c>
      <c r="BW1152" s="36">
        <v>0.40437000000000001</v>
      </c>
    </row>
    <row r="1153" spans="1:75" s="36" customFormat="1" ht="16.75" customHeight="1" x14ac:dyDescent="0.2">
      <c r="A1153" s="36" t="s">
        <v>1477</v>
      </c>
      <c r="B1153" s="36">
        <v>2025020545</v>
      </c>
      <c r="C1153" s="35">
        <v>46010</v>
      </c>
      <c r="D1153" s="45" t="s">
        <v>9</v>
      </c>
      <c r="E1153" s="36" t="s">
        <v>37</v>
      </c>
      <c r="F1153" s="45">
        <v>2</v>
      </c>
      <c r="G1153" s="45">
        <v>2</v>
      </c>
      <c r="H1153" s="36" t="s">
        <v>11</v>
      </c>
      <c r="I1153" s="36" t="s">
        <v>352</v>
      </c>
      <c r="J1153" s="46" t="s">
        <v>175</v>
      </c>
      <c r="K1153" s="47">
        <v>2.94</v>
      </c>
      <c r="L1153" s="48">
        <v>0.15</v>
      </c>
      <c r="M1153" s="49">
        <v>0.1</v>
      </c>
      <c r="N1153" s="36">
        <v>2.8499999999999899</v>
      </c>
      <c r="O1153" s="36">
        <v>2.4999999999999898</v>
      </c>
      <c r="P1153" s="70">
        <v>2.8499999999999899</v>
      </c>
      <c r="Q1153" s="36">
        <v>2.4999999999999898</v>
      </c>
      <c r="R1153" s="50">
        <v>2.6584902963890471</v>
      </c>
      <c r="S1153" s="50">
        <v>2.9782596055750297</v>
      </c>
      <c r="T1153" s="50">
        <v>2.5787355874973756</v>
      </c>
      <c r="U1153" s="50">
        <v>3.0080422016307802</v>
      </c>
      <c r="V1153" s="50">
        <v>1.0275000000000001</v>
      </c>
      <c r="W1153" s="50">
        <v>1.0328904656929507</v>
      </c>
      <c r="X1153" s="50">
        <v>1.0918367346938775</v>
      </c>
      <c r="Y1153" s="50">
        <v>0.90891588799893519</v>
      </c>
      <c r="Z1153" s="50">
        <v>0.98499999999999999</v>
      </c>
      <c r="AA1153" s="51">
        <v>0.97</v>
      </c>
      <c r="AB1153" s="51">
        <v>1.01</v>
      </c>
      <c r="AC1153" s="51">
        <v>1</v>
      </c>
      <c r="AD1153" s="51">
        <v>1</v>
      </c>
      <c r="AE1153" s="51">
        <v>1</v>
      </c>
      <c r="AF1153" s="51">
        <v>1</v>
      </c>
      <c r="AG1153" s="52">
        <v>1</v>
      </c>
      <c r="AH1153" s="52">
        <v>1</v>
      </c>
      <c r="AI1153" s="53">
        <v>1042</v>
      </c>
      <c r="AJ1153" s="53">
        <v>1000</v>
      </c>
      <c r="AK1153" s="51">
        <v>2.8655173019068325</v>
      </c>
      <c r="AL1153" s="51">
        <v>2.82</v>
      </c>
      <c r="AM1153" s="51">
        <v>2.97</v>
      </c>
      <c r="AN1153" s="51">
        <v>2.9712389408362547</v>
      </c>
      <c r="AO1153" s="51">
        <v>3.0229072334638243</v>
      </c>
      <c r="AP1153" s="51">
        <v>3.0095090051679612</v>
      </c>
      <c r="AQ1153" s="51">
        <v>2.9254500000000001</v>
      </c>
      <c r="AR1153" s="67">
        <v>0</v>
      </c>
      <c r="AS1153" s="96"/>
      <c r="AT1153" s="54">
        <v>3.055908718859452</v>
      </c>
      <c r="AU1153" s="54">
        <v>2.5008101073217839</v>
      </c>
      <c r="AV1153" s="55">
        <v>3.0719406128835889</v>
      </c>
      <c r="AW1153" s="55">
        <v>2.5008101073217839</v>
      </c>
      <c r="AX1153" s="56">
        <v>0.20590871885946216</v>
      </c>
      <c r="AY1153" s="56">
        <v>8.1010732179409572E-4</v>
      </c>
      <c r="AZ1153" s="56">
        <v>0.20671882618125625</v>
      </c>
      <c r="BA1153" s="56">
        <v>0.20509861153766806</v>
      </c>
      <c r="BB1153" s="61">
        <v>-146</v>
      </c>
      <c r="BC1153" s="57">
        <v>-106</v>
      </c>
      <c r="BD1153" s="57">
        <v>-139</v>
      </c>
      <c r="BE1153" s="57">
        <v>-169</v>
      </c>
      <c r="BF1153" s="95">
        <v>0.59330397935208345</v>
      </c>
      <c r="BG1153" s="58">
        <v>0.51440318891256243</v>
      </c>
      <c r="BH1153" s="58">
        <v>0.58076610042863186</v>
      </c>
      <c r="BI1153" s="58">
        <v>0.62866558274586337</v>
      </c>
      <c r="BJ1153" s="57">
        <v>-147</v>
      </c>
      <c r="BK1153" s="57">
        <v>-104</v>
      </c>
      <c r="BL1153" s="57">
        <v>-136</v>
      </c>
      <c r="BM1153" s="57">
        <v>-166</v>
      </c>
      <c r="BN1153" s="58">
        <v>0.59552593337884141</v>
      </c>
      <c r="BO1153" s="58">
        <v>0.51089856277160861</v>
      </c>
      <c r="BP1153" s="58">
        <v>0.57638157379389021</v>
      </c>
      <c r="BQ1153" s="58">
        <v>0.62449685584895076</v>
      </c>
      <c r="BR1153" s="36">
        <v>3.05</v>
      </c>
      <c r="BS1153" s="36">
        <v>4</v>
      </c>
      <c r="BT1153" s="36">
        <v>0.36426999999999998</v>
      </c>
      <c r="BU1153" s="36">
        <v>0.28936000000000001</v>
      </c>
      <c r="BV1153" s="36">
        <v>0.32343012988174202</v>
      </c>
      <c r="BW1153" s="36">
        <v>0.3947</v>
      </c>
    </row>
    <row r="1154" spans="1:75" s="36" customFormat="1" ht="16.75" customHeight="1" x14ac:dyDescent="0.2">
      <c r="A1154" s="36" t="s">
        <v>1478</v>
      </c>
      <c r="B1154" s="36">
        <v>2025020547</v>
      </c>
      <c r="C1154" s="35">
        <v>46010</v>
      </c>
      <c r="D1154" s="45" t="s">
        <v>6</v>
      </c>
      <c r="E1154" s="36" t="s">
        <v>4</v>
      </c>
      <c r="F1154" s="45">
        <v>1</v>
      </c>
      <c r="G1154" s="45">
        <v>1</v>
      </c>
      <c r="H1154" s="36" t="s">
        <v>46</v>
      </c>
      <c r="I1154" s="36" t="s">
        <v>330</v>
      </c>
      <c r="J1154" s="46" t="s">
        <v>173</v>
      </c>
      <c r="K1154" s="47">
        <v>2.94</v>
      </c>
      <c r="L1154" s="48">
        <v>0.15</v>
      </c>
      <c r="M1154" s="49">
        <v>0.1</v>
      </c>
      <c r="N1154" s="36">
        <v>2.69999999999999</v>
      </c>
      <c r="O1154" s="36">
        <v>3.0499999999999901</v>
      </c>
      <c r="P1154" s="70">
        <v>2.69999999999999</v>
      </c>
      <c r="Q1154" s="36">
        <v>3.0499999999999901</v>
      </c>
      <c r="R1154" s="50">
        <v>3.1388319654931962</v>
      </c>
      <c r="S1154" s="50">
        <v>2.8461382319032711</v>
      </c>
      <c r="T1154" s="50">
        <v>2.8877254082537407</v>
      </c>
      <c r="U1154" s="50">
        <v>2.9884451434984349</v>
      </c>
      <c r="V1154" s="50">
        <v>0.95</v>
      </c>
      <c r="W1154" s="50">
        <v>0.95302926576458757</v>
      </c>
      <c r="X1154" s="50">
        <v>1.0010956105129056</v>
      </c>
      <c r="Y1154" s="50">
        <v>0.99808234638902316</v>
      </c>
      <c r="Z1154" s="50">
        <v>1.01</v>
      </c>
      <c r="AA1154" s="51">
        <v>0.92</v>
      </c>
      <c r="AB1154" s="51">
        <v>1.05</v>
      </c>
      <c r="AC1154" s="51">
        <v>1</v>
      </c>
      <c r="AD1154" s="51">
        <v>1</v>
      </c>
      <c r="AE1154" s="51">
        <v>1</v>
      </c>
      <c r="AF1154" s="51">
        <v>1</v>
      </c>
      <c r="AG1154" s="52">
        <v>1</v>
      </c>
      <c r="AH1154" s="52">
        <v>1</v>
      </c>
      <c r="AI1154" s="53">
        <v>1066</v>
      </c>
      <c r="AJ1154" s="53">
        <v>975</v>
      </c>
      <c r="AK1154" s="51">
        <v>2.9090291757203124</v>
      </c>
      <c r="AL1154" s="51">
        <v>2.939732995827653</v>
      </c>
      <c r="AM1154" s="51">
        <v>2.9050786578941992</v>
      </c>
      <c r="AN1154" s="51">
        <v>2.88</v>
      </c>
      <c r="AO1154" s="51">
        <v>3.0148837925557603</v>
      </c>
      <c r="AP1154" s="51">
        <v>2.9938411658057418</v>
      </c>
      <c r="AQ1154" s="51">
        <v>2.9341294444731414</v>
      </c>
      <c r="AR1154" s="67">
        <v>0.05</v>
      </c>
      <c r="AS1154" s="96"/>
      <c r="AT1154" s="54">
        <v>2.5443715383955561</v>
      </c>
      <c r="AU1154" s="54">
        <v>3.0597361248636421</v>
      </c>
      <c r="AV1154" s="55">
        <v>2.4943715383955563</v>
      </c>
      <c r="AW1154" s="55">
        <v>3.1131621813927453</v>
      </c>
      <c r="AX1154" s="56">
        <v>-0.15562846160443389</v>
      </c>
      <c r="AY1154" s="56">
        <v>9.7361248636520514E-3</v>
      </c>
      <c r="AZ1154" s="56">
        <v>-0.14589233674078184</v>
      </c>
      <c r="BA1154" s="56">
        <v>-0.16536458646808594</v>
      </c>
      <c r="BB1154" s="61">
        <v>143</v>
      </c>
      <c r="BC1154" s="57">
        <v>102</v>
      </c>
      <c r="BD1154" s="57">
        <v>132</v>
      </c>
      <c r="BE1154" s="57">
        <v>162</v>
      </c>
      <c r="BF1154" s="95">
        <v>0.41137783589211485</v>
      </c>
      <c r="BG1154" s="58">
        <v>0.49512029428204474</v>
      </c>
      <c r="BH1154" s="58">
        <v>0.43048541354339032</v>
      </c>
      <c r="BI1154" s="58">
        <v>0.38162905665490809</v>
      </c>
      <c r="BJ1154" s="57">
        <v>152</v>
      </c>
      <c r="BK1154" s="57">
        <v>102</v>
      </c>
      <c r="BL1154" s="57">
        <v>132</v>
      </c>
      <c r="BM1154" s="57">
        <v>161</v>
      </c>
      <c r="BN1154" s="58">
        <v>0.3973257685280408</v>
      </c>
      <c r="BO1154" s="58">
        <v>0.49565508108906009</v>
      </c>
      <c r="BP1154" s="58">
        <v>0.43130110531006405</v>
      </c>
      <c r="BQ1154" s="58">
        <v>0.3824975069214781</v>
      </c>
      <c r="BR1154" s="36">
        <v>3.05</v>
      </c>
      <c r="BS1154" s="36">
        <v>4.05</v>
      </c>
      <c r="BT1154" s="36">
        <v>0.35593000000000002</v>
      </c>
      <c r="BU1154" s="36">
        <v>0.28187000000000001</v>
      </c>
      <c r="BV1154" s="36">
        <v>0.31433095803642103</v>
      </c>
      <c r="BW1154" s="36">
        <v>0.38513999999999998</v>
      </c>
    </row>
    <row r="1155" spans="1:75" s="36" customFormat="1" ht="16.75" customHeight="1" x14ac:dyDescent="0.2">
      <c r="A1155" s="36" t="s">
        <v>1479</v>
      </c>
      <c r="B1155" s="36">
        <v>2025020547</v>
      </c>
      <c r="C1155" s="35">
        <v>46010</v>
      </c>
      <c r="D1155" s="45" t="s">
        <v>9</v>
      </c>
      <c r="E1155" s="36" t="s">
        <v>15</v>
      </c>
      <c r="F1155" s="45">
        <v>1</v>
      </c>
      <c r="G1155" s="45">
        <v>1</v>
      </c>
      <c r="H1155" s="36" t="s">
        <v>47</v>
      </c>
      <c r="I1155" s="36" t="s">
        <v>358</v>
      </c>
      <c r="J1155" s="46" t="s">
        <v>191</v>
      </c>
      <c r="K1155" s="47">
        <v>2.94</v>
      </c>
      <c r="L1155" s="48">
        <v>0.15</v>
      </c>
      <c r="M1155" s="49">
        <v>0.1</v>
      </c>
      <c r="N1155" s="36">
        <v>3.0499999999999901</v>
      </c>
      <c r="O1155" s="36">
        <v>2.69999999999999</v>
      </c>
      <c r="P1155" s="70">
        <v>3.0499999999999901</v>
      </c>
      <c r="Q1155" s="36">
        <v>2.69999999999999</v>
      </c>
      <c r="R1155" s="50">
        <v>2.8748275478749514</v>
      </c>
      <c r="S1155" s="50">
        <v>3.1757249227049837</v>
      </c>
      <c r="T1155" s="50">
        <v>2.7742085836993282</v>
      </c>
      <c r="U1155" s="50">
        <v>3.1757249227049837</v>
      </c>
      <c r="V1155" s="50">
        <v>1.048</v>
      </c>
      <c r="W1155" s="50">
        <v>1.0491546019013618</v>
      </c>
      <c r="X1155" s="50">
        <v>0.98812199248102017</v>
      </c>
      <c r="Y1155" s="50">
        <v>0.9894657060273172</v>
      </c>
      <c r="Z1155" s="50">
        <v>0.98</v>
      </c>
      <c r="AA1155" s="51">
        <v>0.96499999999999997</v>
      </c>
      <c r="AB1155" s="51">
        <v>1</v>
      </c>
      <c r="AC1155" s="51">
        <v>1</v>
      </c>
      <c r="AD1155" s="51">
        <v>1</v>
      </c>
      <c r="AE1155" s="51">
        <v>1</v>
      </c>
      <c r="AF1155" s="51">
        <v>1</v>
      </c>
      <c r="AG1155" s="52">
        <v>1</v>
      </c>
      <c r="AH1155" s="52">
        <v>1</v>
      </c>
      <c r="AI1155" s="53">
        <v>1060</v>
      </c>
      <c r="AJ1155" s="53">
        <v>1018</v>
      </c>
      <c r="AK1155" s="51">
        <v>2.934362098383728</v>
      </c>
      <c r="AL1155" s="51">
        <v>2.923922631344777</v>
      </c>
      <c r="AM1155" s="51">
        <v>2.9432210949079427</v>
      </c>
      <c r="AN1155" s="51">
        <v>2.96</v>
      </c>
      <c r="AO1155" s="51">
        <v>2.9678753985987627</v>
      </c>
      <c r="AP1155" s="51">
        <v>2.9895256524465808</v>
      </c>
      <c r="AQ1155" s="51">
        <v>2.8843566730097838</v>
      </c>
      <c r="AR1155" s="67">
        <v>-0.05</v>
      </c>
      <c r="AS1155" s="96"/>
      <c r="AT1155" s="54">
        <v>3.0597361248636421</v>
      </c>
      <c r="AU1155" s="54">
        <v>2.5443715383955561</v>
      </c>
      <c r="AV1155" s="55">
        <v>3.1131621813927453</v>
      </c>
      <c r="AW1155" s="55">
        <v>2.4943715383955563</v>
      </c>
      <c r="AX1155" s="56">
        <v>9.7361248636520514E-3</v>
      </c>
      <c r="AY1155" s="56">
        <v>-0.15562846160443389</v>
      </c>
      <c r="AZ1155" s="56">
        <v>-0.14589233674078184</v>
      </c>
      <c r="BA1155" s="56">
        <v>0.16536458646808594</v>
      </c>
      <c r="BB1155" s="61">
        <v>-143</v>
      </c>
      <c r="BC1155" s="57">
        <v>-102</v>
      </c>
      <c r="BD1155" s="57">
        <v>-132</v>
      </c>
      <c r="BE1155" s="57">
        <v>-162</v>
      </c>
      <c r="BF1155" s="95">
        <v>0.58862216410788515</v>
      </c>
      <c r="BG1155" s="58">
        <v>0.50487970571795526</v>
      </c>
      <c r="BH1155" s="58">
        <v>0.56951458645660968</v>
      </c>
      <c r="BI1155" s="58">
        <v>0.61837094334509191</v>
      </c>
      <c r="BJ1155" s="57">
        <v>-152</v>
      </c>
      <c r="BK1155" s="57">
        <v>-102</v>
      </c>
      <c r="BL1155" s="57">
        <v>-132</v>
      </c>
      <c r="BM1155" s="57">
        <v>-161</v>
      </c>
      <c r="BN1155" s="58">
        <v>0.6026742314719592</v>
      </c>
      <c r="BO1155" s="58">
        <v>0.50434491891093991</v>
      </c>
      <c r="BP1155" s="58">
        <v>0.56869889468993595</v>
      </c>
      <c r="BQ1155" s="58">
        <v>0.6175024930785219</v>
      </c>
      <c r="BR1155" s="36">
        <v>3.05</v>
      </c>
      <c r="BS1155" s="36">
        <v>4.0999999999999996</v>
      </c>
      <c r="BT1155" s="36">
        <v>0.35017999999999999</v>
      </c>
      <c r="BU1155" s="36">
        <v>0.27622999999999998</v>
      </c>
      <c r="BV1155" s="36">
        <v>0.308381896532475</v>
      </c>
      <c r="BW1155" s="36">
        <v>0.38048999999999999</v>
      </c>
    </row>
    <row r="1156" spans="1:75" s="36" customFormat="1" ht="16.75" customHeight="1" x14ac:dyDescent="0.2">
      <c r="A1156" s="36" t="s">
        <v>1480</v>
      </c>
      <c r="B1156" s="36">
        <v>2025020546</v>
      </c>
      <c r="C1156" s="35">
        <v>46010</v>
      </c>
      <c r="D1156" s="45" t="s">
        <v>6</v>
      </c>
      <c r="E1156" s="36" t="s">
        <v>16</v>
      </c>
      <c r="F1156" s="45">
        <v>1</v>
      </c>
      <c r="G1156" s="45">
        <v>2</v>
      </c>
      <c r="H1156" s="36" t="s">
        <v>36</v>
      </c>
      <c r="I1156" s="36" t="s">
        <v>316</v>
      </c>
      <c r="J1156" s="46" t="s">
        <v>199</v>
      </c>
      <c r="K1156" s="47">
        <v>2.94</v>
      </c>
      <c r="L1156" s="48">
        <v>0.15</v>
      </c>
      <c r="M1156" s="49">
        <v>0.1</v>
      </c>
      <c r="N1156" s="36">
        <v>2.4999999999999898</v>
      </c>
      <c r="O1156" s="36">
        <v>3.5999999999999899</v>
      </c>
      <c r="P1156" s="70">
        <v>2.4999999999999898</v>
      </c>
      <c r="Q1156" s="36">
        <v>3.5999999999999899</v>
      </c>
      <c r="R1156" s="50">
        <v>2.9606880041291532</v>
      </c>
      <c r="S1156" s="50">
        <v>2.9871605622245698</v>
      </c>
      <c r="T1156" s="50">
        <v>2.9606880041291532</v>
      </c>
      <c r="U1156" s="50">
        <v>2.9871605622245698</v>
      </c>
      <c r="V1156" s="50">
        <v>0.97</v>
      </c>
      <c r="W1156" s="50">
        <v>0.95751047349149665</v>
      </c>
      <c r="X1156" s="50">
        <v>0.88186850299437636</v>
      </c>
      <c r="Y1156" s="50">
        <v>1.1986298975870266</v>
      </c>
      <c r="Z1156" s="50">
        <v>0.96689205374015352</v>
      </c>
      <c r="AA1156" s="51">
        <v>1</v>
      </c>
      <c r="AB1156" s="51">
        <v>1</v>
      </c>
      <c r="AC1156" s="51">
        <v>1</v>
      </c>
      <c r="AD1156" s="51">
        <v>1</v>
      </c>
      <c r="AE1156" s="51">
        <v>1</v>
      </c>
      <c r="AF1156" s="51">
        <v>1</v>
      </c>
      <c r="AG1156" s="52">
        <v>1</v>
      </c>
      <c r="AH1156" s="52">
        <v>1</v>
      </c>
      <c r="AI1156" s="53">
        <v>1064</v>
      </c>
      <c r="AJ1156" s="53">
        <v>1022</v>
      </c>
      <c r="AK1156" s="51">
        <v>2.85</v>
      </c>
      <c r="AL1156" s="51">
        <v>2.8666032006193727</v>
      </c>
      <c r="AM1156" s="51">
        <v>2.96</v>
      </c>
      <c r="AN1156" s="51">
        <v>2.9640740843336855</v>
      </c>
      <c r="AO1156" s="51">
        <v>2.877606945095446</v>
      </c>
      <c r="AP1156" s="51">
        <v>2.8792051749602652</v>
      </c>
      <c r="AQ1156" s="51">
        <v>2.8620004790708542</v>
      </c>
      <c r="AR1156" s="67">
        <v>-0.05</v>
      </c>
      <c r="AS1156" s="96"/>
      <c r="AT1156" s="54">
        <v>2.3879254765279536</v>
      </c>
      <c r="AU1156" s="54">
        <v>3.634850911473241</v>
      </c>
      <c r="AV1156" s="55">
        <v>2.4379254765279534</v>
      </c>
      <c r="AW1156" s="55">
        <v>3.5672672352316868</v>
      </c>
      <c r="AX1156" s="56">
        <v>-0.11207452347203617</v>
      </c>
      <c r="AY1156" s="56">
        <v>3.4850911473251145E-2</v>
      </c>
      <c r="AZ1156" s="56">
        <v>-7.7223611998785024E-2</v>
      </c>
      <c r="BA1156" s="56">
        <v>-0.14692543494528731</v>
      </c>
      <c r="BB1156" s="61">
        <v>223</v>
      </c>
      <c r="BC1156" s="57">
        <v>-129</v>
      </c>
      <c r="BD1156" s="57">
        <v>-102</v>
      </c>
      <c r="BE1156" s="57">
        <v>125</v>
      </c>
      <c r="BF1156" s="95">
        <v>0.30956431429101922</v>
      </c>
      <c r="BG1156" s="58">
        <v>0.56396888609128604</v>
      </c>
      <c r="BH1156" s="58">
        <v>0.5050590311399431</v>
      </c>
      <c r="BI1156" s="58">
        <v>0.44496518695952747</v>
      </c>
      <c r="BJ1156" s="57">
        <v>207</v>
      </c>
      <c r="BK1156" s="57">
        <v>-128</v>
      </c>
      <c r="BL1156" s="57">
        <v>-101</v>
      </c>
      <c r="BM1156" s="57">
        <v>126</v>
      </c>
      <c r="BN1156" s="58">
        <v>0.32600357079934983</v>
      </c>
      <c r="BO1156" s="58">
        <v>0.56130283259749247</v>
      </c>
      <c r="BP1156" s="58">
        <v>0.502628172054845</v>
      </c>
      <c r="BQ1156" s="58">
        <v>0.44333341766360379</v>
      </c>
      <c r="BR1156" s="36">
        <v>3.05</v>
      </c>
      <c r="BS1156" s="36">
        <v>4.1500000000000004</v>
      </c>
      <c r="BT1156" s="36">
        <v>0.33944000000000002</v>
      </c>
      <c r="BU1156" s="36">
        <v>0.27033000000000001</v>
      </c>
      <c r="BV1156" s="36">
        <v>0.301408199444747</v>
      </c>
      <c r="BW1156" s="36">
        <v>0.37343999999999999</v>
      </c>
    </row>
    <row r="1157" spans="1:75" s="36" customFormat="1" ht="16.75" customHeight="1" x14ac:dyDescent="0.2">
      <c r="A1157" s="36" t="s">
        <v>1481</v>
      </c>
      <c r="B1157" s="36">
        <v>2025020546</v>
      </c>
      <c r="C1157" s="35">
        <v>46010</v>
      </c>
      <c r="D1157" s="45" t="s">
        <v>9</v>
      </c>
      <c r="E1157" s="36" t="s">
        <v>24</v>
      </c>
      <c r="F1157" s="45">
        <v>2</v>
      </c>
      <c r="G1157" s="45">
        <v>1</v>
      </c>
      <c r="H1157" s="36" t="s">
        <v>38</v>
      </c>
      <c r="I1157" s="36" t="s">
        <v>364</v>
      </c>
      <c r="J1157" s="46" t="s">
        <v>158</v>
      </c>
      <c r="K1157" s="47">
        <v>2.94</v>
      </c>
      <c r="L1157" s="48">
        <v>0.15</v>
      </c>
      <c r="M1157" s="49">
        <v>0.1</v>
      </c>
      <c r="N1157" s="36">
        <v>3.5999999999999899</v>
      </c>
      <c r="O1157" s="36">
        <v>2.4999999999999898</v>
      </c>
      <c r="P1157" s="70">
        <v>3.5999999999999899</v>
      </c>
      <c r="Q1157" s="36">
        <v>2.4999999999999898</v>
      </c>
      <c r="R1157" s="50">
        <v>3.5563073914862189</v>
      </c>
      <c r="S1157" s="50">
        <v>2.6933881558674617</v>
      </c>
      <c r="T1157" s="50">
        <v>3.5563073914862189</v>
      </c>
      <c r="U1157" s="50">
        <v>2.6933881558674617</v>
      </c>
      <c r="V1157" s="50">
        <v>1.0449999999999999</v>
      </c>
      <c r="W1157" s="50">
        <v>1.0398742800952707</v>
      </c>
      <c r="X1157" s="50">
        <v>1.0068027210884354</v>
      </c>
      <c r="Y1157" s="50">
        <v>0.96938775510204089</v>
      </c>
      <c r="Z1157" s="50">
        <v>1</v>
      </c>
      <c r="AA1157" s="51">
        <v>1</v>
      </c>
      <c r="AB1157" s="51">
        <v>1</v>
      </c>
      <c r="AC1157" s="51">
        <v>1</v>
      </c>
      <c r="AD1157" s="51">
        <v>1</v>
      </c>
      <c r="AE1157" s="51">
        <v>1</v>
      </c>
      <c r="AF1157" s="51">
        <v>1</v>
      </c>
      <c r="AG1157" s="52">
        <v>1</v>
      </c>
      <c r="AH1157" s="52">
        <v>1</v>
      </c>
      <c r="AI1157" s="53">
        <v>1056</v>
      </c>
      <c r="AJ1157" s="53">
        <v>971</v>
      </c>
      <c r="AK1157" s="51">
        <v>3.5239718989058582</v>
      </c>
      <c r="AL1157" s="51">
        <v>3.5288222227929125</v>
      </c>
      <c r="AM1157" s="51">
        <v>2.5926933988034664</v>
      </c>
      <c r="AN1157" s="51">
        <v>2.6077976123630657</v>
      </c>
      <c r="AO1157" s="51">
        <v>2.666371164103956</v>
      </c>
      <c r="AP1157" s="51">
        <v>2.670423712868482</v>
      </c>
      <c r="AQ1157" s="51">
        <v>2.5926933988034664</v>
      </c>
      <c r="AR1157" s="67">
        <v>0.05</v>
      </c>
      <c r="AS1157" s="96"/>
      <c r="AT1157" s="54">
        <v>3.634850911473241</v>
      </c>
      <c r="AU1157" s="54">
        <v>2.3879254765279536</v>
      </c>
      <c r="AV1157" s="55">
        <v>3.5672672352316868</v>
      </c>
      <c r="AW1157" s="55">
        <v>2.4379254765279534</v>
      </c>
      <c r="AX1157" s="56">
        <v>3.4850911473251145E-2</v>
      </c>
      <c r="AY1157" s="56">
        <v>-0.11207452347203617</v>
      </c>
      <c r="AZ1157" s="56">
        <v>-7.7223611998785024E-2</v>
      </c>
      <c r="BA1157" s="56">
        <v>0.14692543494528731</v>
      </c>
      <c r="BB1157" s="61">
        <v>-223</v>
      </c>
      <c r="BC1157" s="57">
        <v>129</v>
      </c>
      <c r="BD1157" s="57">
        <v>102</v>
      </c>
      <c r="BE1157" s="57">
        <v>-125</v>
      </c>
      <c r="BF1157" s="95">
        <v>0.69043568570898084</v>
      </c>
      <c r="BG1157" s="58">
        <v>0.43603111390871396</v>
      </c>
      <c r="BH1157" s="58">
        <v>0.4949409688600569</v>
      </c>
      <c r="BI1157" s="58">
        <v>0.55503481304047253</v>
      </c>
      <c r="BJ1157" s="57">
        <v>-207</v>
      </c>
      <c r="BK1157" s="57">
        <v>128</v>
      </c>
      <c r="BL1157" s="57">
        <v>101</v>
      </c>
      <c r="BM1157" s="57">
        <v>-126</v>
      </c>
      <c r="BN1157" s="58">
        <v>0.67399642920065017</v>
      </c>
      <c r="BO1157" s="58">
        <v>0.43869716740250758</v>
      </c>
      <c r="BP1157" s="58">
        <v>0.497371827945155</v>
      </c>
      <c r="BQ1157" s="58">
        <v>0.55666658233639621</v>
      </c>
      <c r="BR1157" s="36">
        <v>3.05</v>
      </c>
      <c r="BS1157" s="36">
        <v>4.2</v>
      </c>
      <c r="BT1157" s="36">
        <v>0.33711999999999998</v>
      </c>
      <c r="BU1157" s="36">
        <v>0.26401999999999998</v>
      </c>
      <c r="BV1157" s="36">
        <v>0.293864921419349</v>
      </c>
      <c r="BW1157" s="36">
        <v>0.36558000000000002</v>
      </c>
    </row>
    <row r="1158" spans="1:75" s="36" customFormat="1" ht="16.75" customHeight="1" x14ac:dyDescent="0.2">
      <c r="A1158" s="36" t="s">
        <v>1482</v>
      </c>
      <c r="B1158" s="36">
        <v>2025020548</v>
      </c>
      <c r="C1158" s="35">
        <v>46010</v>
      </c>
      <c r="D1158" s="45" t="s">
        <v>6</v>
      </c>
      <c r="E1158" s="36" t="s">
        <v>34</v>
      </c>
      <c r="F1158" s="45">
        <v>0</v>
      </c>
      <c r="G1158" s="45">
        <v>2</v>
      </c>
      <c r="H1158" s="36" t="s">
        <v>29</v>
      </c>
      <c r="I1158" s="36" t="s">
        <v>480</v>
      </c>
      <c r="J1158" s="46" t="s">
        <v>451</v>
      </c>
      <c r="K1158" s="47">
        <v>2.94</v>
      </c>
      <c r="L1158" s="48">
        <v>0.15</v>
      </c>
      <c r="M1158" s="49">
        <v>0.1</v>
      </c>
      <c r="N1158" s="36">
        <v>2.9999999999999898</v>
      </c>
      <c r="O1158" s="36">
        <v>3.0999999999999899</v>
      </c>
      <c r="P1158" s="70">
        <v>2.9999999999999898</v>
      </c>
      <c r="Q1158" s="36">
        <v>3.0999999999999899</v>
      </c>
      <c r="R1158" s="50">
        <v>3.1358484265718323</v>
      </c>
      <c r="S1158" s="50">
        <v>2.6098753040209357</v>
      </c>
      <c r="T1158" s="50">
        <v>3.1358484265718323</v>
      </c>
      <c r="U1158" s="50">
        <v>2.6098753040209357</v>
      </c>
      <c r="V1158" s="50">
        <v>0.90300000000000002</v>
      </c>
      <c r="W1158" s="50">
        <v>0.92051577291954856</v>
      </c>
      <c r="X1158" s="50">
        <v>1.0714285714285714</v>
      </c>
      <c r="Y1158" s="50">
        <v>1.0803483036443811</v>
      </c>
      <c r="Z1158" s="50">
        <v>1.0149999999999999</v>
      </c>
      <c r="AA1158" s="51">
        <v>1</v>
      </c>
      <c r="AB1158" s="51">
        <v>1</v>
      </c>
      <c r="AC1158" s="51">
        <v>1</v>
      </c>
      <c r="AD1158" s="51">
        <v>1</v>
      </c>
      <c r="AE1158" s="51">
        <v>1</v>
      </c>
      <c r="AF1158" s="51">
        <v>1</v>
      </c>
      <c r="AG1158" s="52">
        <v>1</v>
      </c>
      <c r="AH1158" s="52">
        <v>1</v>
      </c>
      <c r="AI1158" s="53">
        <v>1086</v>
      </c>
      <c r="AJ1158" s="53">
        <v>993</v>
      </c>
      <c r="AK1158" s="51">
        <v>3.13</v>
      </c>
      <c r="AL1158" s="51">
        <v>3.1308772639857749</v>
      </c>
      <c r="AM1158" s="51">
        <v>2.76</v>
      </c>
      <c r="AN1158" s="51">
        <v>2.73748129560314</v>
      </c>
      <c r="AO1158" s="51">
        <v>2.8287861155731009</v>
      </c>
      <c r="AP1158" s="51">
        <v>2.8018217132743231</v>
      </c>
      <c r="AQ1158" s="51">
        <v>2.8013999999999997</v>
      </c>
      <c r="AR1158" s="67">
        <v>0.03</v>
      </c>
      <c r="AS1158" s="96"/>
      <c r="AT1158" s="54">
        <v>2.9674267499999996</v>
      </c>
      <c r="AU1158" s="54">
        <v>3.2537391955448647</v>
      </c>
      <c r="AV1158" s="55">
        <v>2.9374267499999998</v>
      </c>
      <c r="AW1158" s="55">
        <v>3.2783175452168409</v>
      </c>
      <c r="AX1158" s="56">
        <v>-3.2573249999990228E-2</v>
      </c>
      <c r="AY1158" s="56">
        <v>0.15373919554487481</v>
      </c>
      <c r="AZ1158" s="56">
        <v>0.12116594554488458</v>
      </c>
      <c r="BA1158" s="56">
        <v>-0.18631244554486504</v>
      </c>
      <c r="BB1158" s="61">
        <v>122</v>
      </c>
      <c r="BC1158" s="57">
        <v>-149</v>
      </c>
      <c r="BD1158" s="57">
        <v>-121</v>
      </c>
      <c r="BE1158" s="57">
        <v>106</v>
      </c>
      <c r="BF1158" s="95">
        <v>0.45069029798339699</v>
      </c>
      <c r="BG1158" s="58">
        <v>0.59917655647511703</v>
      </c>
      <c r="BH1158" s="58">
        <v>0.54799348698640848</v>
      </c>
      <c r="BI1158" s="58">
        <v>0.48595054321233966</v>
      </c>
      <c r="BJ1158" s="57">
        <v>126</v>
      </c>
      <c r="BK1158" s="57">
        <v>-149</v>
      </c>
      <c r="BL1158" s="57">
        <v>-121</v>
      </c>
      <c r="BM1158" s="57">
        <v>106</v>
      </c>
      <c r="BN1158" s="58">
        <v>0.44304973194810626</v>
      </c>
      <c r="BO1158" s="58">
        <v>0.59786718557528407</v>
      </c>
      <c r="BP1158" s="58">
        <v>0.54685956126191027</v>
      </c>
      <c r="BQ1158" s="58">
        <v>0.48532386599161592</v>
      </c>
      <c r="BR1158" s="36">
        <v>3.05</v>
      </c>
      <c r="BS1158" s="36">
        <v>4.25</v>
      </c>
      <c r="BT1158" s="36">
        <v>0.33121</v>
      </c>
      <c r="BU1158" s="36">
        <v>0.25929000000000002</v>
      </c>
      <c r="BV1158" s="36">
        <v>0.28849427550986301</v>
      </c>
      <c r="BW1158" s="36">
        <v>0.36052000000000001</v>
      </c>
    </row>
    <row r="1159" spans="1:75" s="36" customFormat="1" ht="16.75" customHeight="1" x14ac:dyDescent="0.2">
      <c r="A1159" s="36" t="s">
        <v>1483</v>
      </c>
      <c r="B1159" s="36">
        <v>2025020548</v>
      </c>
      <c r="C1159" s="35">
        <v>46010</v>
      </c>
      <c r="D1159" s="45" t="s">
        <v>9</v>
      </c>
      <c r="E1159" s="36" t="s">
        <v>48</v>
      </c>
      <c r="F1159" s="45">
        <v>2</v>
      </c>
      <c r="G1159" s="45">
        <v>0</v>
      </c>
      <c r="H1159" s="36" t="s">
        <v>31</v>
      </c>
      <c r="I1159" s="36" t="s">
        <v>449</v>
      </c>
      <c r="J1159" s="46" t="s">
        <v>146</v>
      </c>
      <c r="K1159" s="47">
        <v>2.94</v>
      </c>
      <c r="L1159" s="48">
        <v>0.15</v>
      </c>
      <c r="M1159" s="49">
        <v>0.1</v>
      </c>
      <c r="N1159" s="36">
        <v>3.0999999999999899</v>
      </c>
      <c r="O1159" s="36">
        <v>2.9999999999999898</v>
      </c>
      <c r="P1159" s="70">
        <v>3.0999999999999899</v>
      </c>
      <c r="Q1159" s="36">
        <v>2.9999999999999898</v>
      </c>
      <c r="R1159" s="50">
        <v>3.003459641602102</v>
      </c>
      <c r="S1159" s="50">
        <v>3.1558857967096716</v>
      </c>
      <c r="T1159" s="50">
        <v>3.003459641602102</v>
      </c>
      <c r="U1159" s="50">
        <v>3.1558857967096716</v>
      </c>
      <c r="V1159" s="50">
        <v>1.085</v>
      </c>
      <c r="W1159" s="50">
        <v>1.0832085999357419</v>
      </c>
      <c r="X1159" s="50">
        <v>0.93877551020408156</v>
      </c>
      <c r="Y1159" s="50">
        <v>1.064625850340136</v>
      </c>
      <c r="Z1159" s="50">
        <v>0.97</v>
      </c>
      <c r="AA1159" s="51">
        <v>1</v>
      </c>
      <c r="AB1159" s="51">
        <v>1</v>
      </c>
      <c r="AC1159" s="51">
        <v>1</v>
      </c>
      <c r="AD1159" s="51">
        <v>1</v>
      </c>
      <c r="AE1159" s="51">
        <v>1</v>
      </c>
      <c r="AF1159" s="51">
        <v>1</v>
      </c>
      <c r="AG1159" s="52">
        <v>1</v>
      </c>
      <c r="AH1159" s="52">
        <v>1</v>
      </c>
      <c r="AI1159" s="53">
        <v>1038</v>
      </c>
      <c r="AJ1159" s="53">
        <v>986</v>
      </c>
      <c r="AK1159" s="51">
        <v>3.1762240127144801</v>
      </c>
      <c r="AL1159" s="51">
        <v>3.150309357047623</v>
      </c>
      <c r="AM1159" s="51">
        <v>3.15</v>
      </c>
      <c r="AN1159" s="51">
        <v>3.18</v>
      </c>
      <c r="AO1159" s="51">
        <v>3.2142324136860485</v>
      </c>
      <c r="AP1159" s="51">
        <v>3.191278935054398</v>
      </c>
      <c r="AQ1159" s="51">
        <v>3.0554999999999999</v>
      </c>
      <c r="AR1159" s="67">
        <v>-0.03</v>
      </c>
      <c r="AS1159" s="96"/>
      <c r="AT1159" s="54">
        <v>3.2537391955448647</v>
      </c>
      <c r="AU1159" s="54">
        <v>2.9674267499999996</v>
      </c>
      <c r="AV1159" s="55">
        <v>3.2783175452168409</v>
      </c>
      <c r="AW1159" s="55">
        <v>2.9374267499999998</v>
      </c>
      <c r="AX1159" s="56">
        <v>0.15373919554487481</v>
      </c>
      <c r="AY1159" s="56">
        <v>-3.2573249999990228E-2</v>
      </c>
      <c r="AZ1159" s="56">
        <v>0.12116594554488458</v>
      </c>
      <c r="BA1159" s="56">
        <v>0.18631244554486504</v>
      </c>
      <c r="BB1159" s="61">
        <v>-122</v>
      </c>
      <c r="BC1159" s="57">
        <v>149</v>
      </c>
      <c r="BD1159" s="57">
        <v>121</v>
      </c>
      <c r="BE1159" s="57">
        <v>-106</v>
      </c>
      <c r="BF1159" s="95">
        <v>0.54930970201660301</v>
      </c>
      <c r="BG1159" s="58">
        <v>0.40082344352488292</v>
      </c>
      <c r="BH1159" s="58">
        <v>0.45200651301359152</v>
      </c>
      <c r="BI1159" s="58">
        <v>0.51404945678766034</v>
      </c>
      <c r="BJ1159" s="57">
        <v>-126</v>
      </c>
      <c r="BK1159" s="57">
        <v>149</v>
      </c>
      <c r="BL1159" s="57">
        <v>121</v>
      </c>
      <c r="BM1159" s="57">
        <v>-106</v>
      </c>
      <c r="BN1159" s="58">
        <v>0.55695026805189374</v>
      </c>
      <c r="BO1159" s="58">
        <v>0.40213281442471593</v>
      </c>
      <c r="BP1159" s="58">
        <v>0.45314043873808973</v>
      </c>
      <c r="BQ1159" s="58">
        <v>0.51467613400838408</v>
      </c>
      <c r="BR1159" s="36">
        <v>3.05</v>
      </c>
      <c r="BS1159" s="36">
        <v>4.3</v>
      </c>
      <c r="BT1159" s="36">
        <v>0.32588</v>
      </c>
      <c r="BU1159" s="36">
        <v>0.25035000000000002</v>
      </c>
      <c r="BV1159" s="36">
        <v>0.27849467150199098</v>
      </c>
      <c r="BW1159" s="36">
        <v>0.35141</v>
      </c>
    </row>
    <row r="1160" spans="1:75" s="36" customFormat="1" ht="16.75" customHeight="1" x14ac:dyDescent="0.2">
      <c r="A1160" s="36" t="s">
        <v>1484</v>
      </c>
      <c r="B1160" s="36">
        <v>2025020550</v>
      </c>
      <c r="C1160" s="35">
        <v>46011</v>
      </c>
      <c r="D1160" s="45" t="s">
        <v>6</v>
      </c>
      <c r="E1160" s="36" t="s">
        <v>30</v>
      </c>
      <c r="F1160" s="45">
        <v>2</v>
      </c>
      <c r="G1160" s="45">
        <v>1</v>
      </c>
      <c r="H1160" s="36" t="s">
        <v>44</v>
      </c>
      <c r="I1160" s="36" t="s">
        <v>495</v>
      </c>
      <c r="J1160" s="46" t="s">
        <v>161</v>
      </c>
      <c r="K1160" s="47">
        <v>2.94</v>
      </c>
      <c r="L1160" s="48">
        <v>0.15</v>
      </c>
      <c r="M1160" s="49">
        <v>0.1</v>
      </c>
      <c r="N1160" s="36">
        <v>0</v>
      </c>
      <c r="O1160" s="36">
        <v>0</v>
      </c>
      <c r="P1160" s="70">
        <v>0</v>
      </c>
      <c r="Q1160" s="36">
        <v>0</v>
      </c>
      <c r="R1160" s="50">
        <v>0</v>
      </c>
      <c r="S1160" s="50">
        <v>0</v>
      </c>
      <c r="T1160" s="50">
        <v>0</v>
      </c>
      <c r="U1160" s="50">
        <v>0</v>
      </c>
      <c r="V1160" s="50">
        <v>0.96</v>
      </c>
      <c r="W1160" s="50">
        <v>0.96305398776725637</v>
      </c>
      <c r="X1160" s="50">
        <v>0.94217687074829937</v>
      </c>
      <c r="Y1160" s="50">
        <v>1.0510204081632653</v>
      </c>
      <c r="Z1160" s="50">
        <v>0.99</v>
      </c>
      <c r="AA1160" s="51">
        <v>0.97</v>
      </c>
      <c r="AB1160" s="51">
        <v>1</v>
      </c>
      <c r="AC1160" s="51">
        <v>1</v>
      </c>
      <c r="AD1160" s="51">
        <v>1</v>
      </c>
      <c r="AE1160" s="51">
        <v>1</v>
      </c>
      <c r="AF1160" s="51">
        <v>1</v>
      </c>
      <c r="AG1160" s="52">
        <v>1</v>
      </c>
      <c r="AH1160" s="52">
        <v>1</v>
      </c>
      <c r="AI1160" s="53">
        <v>1061</v>
      </c>
      <c r="AJ1160" s="53">
        <v>1001</v>
      </c>
      <c r="AK1160" s="51">
        <v>2.9996955910523484</v>
      </c>
      <c r="AL1160" s="51">
        <v>2.9996955910523484</v>
      </c>
      <c r="AM1160" s="51">
        <v>3.0541565886704705</v>
      </c>
      <c r="AN1160" s="51">
        <v>3.0541565886704705</v>
      </c>
      <c r="AO1160" s="51">
        <v>3.1159076424686001</v>
      </c>
      <c r="AP1160" s="51">
        <v>3.1159076424686001</v>
      </c>
      <c r="AQ1160" s="51">
        <v>3.0236150227837659</v>
      </c>
      <c r="AR1160" s="67">
        <v>0.02</v>
      </c>
      <c r="AS1160" s="96"/>
      <c r="AT1160" s="54">
        <v>2.586003275594642</v>
      </c>
      <c r="AU1160" s="54">
        <v>3.1704337257015038</v>
      </c>
      <c r="AV1160" s="55">
        <v>2.566003275594642</v>
      </c>
      <c r="AW1160" s="55">
        <v>3.1841011032801858</v>
      </c>
      <c r="AX1160" s="56">
        <v>2.586003275594642</v>
      </c>
      <c r="AY1160" s="56">
        <v>3.1704337257015038</v>
      </c>
      <c r="AZ1160" s="56">
        <v>5.7564370012961454</v>
      </c>
      <c r="BA1160" s="56">
        <v>-0.58443045010686179</v>
      </c>
      <c r="BB1160" s="61">
        <v>148</v>
      </c>
      <c r="BC1160" s="57">
        <v>-109</v>
      </c>
      <c r="BD1160" s="57">
        <v>117</v>
      </c>
      <c r="BE1160" s="57">
        <v>145</v>
      </c>
      <c r="BF1160" s="95">
        <v>0.4034044039864319</v>
      </c>
      <c r="BG1160" s="58">
        <v>0.52180956521400201</v>
      </c>
      <c r="BH1160" s="58">
        <v>0.46009997321654406</v>
      </c>
      <c r="BI1160" s="58">
        <v>0.40751025438064303</v>
      </c>
      <c r="BJ1160" s="57">
        <v>151</v>
      </c>
      <c r="BK1160" s="57">
        <v>-109</v>
      </c>
      <c r="BL1160" s="57">
        <v>118</v>
      </c>
      <c r="BM1160" s="57">
        <v>146</v>
      </c>
      <c r="BN1160" s="58">
        <v>0.39850389277252085</v>
      </c>
      <c r="BO1160" s="58">
        <v>0.52041967687058199</v>
      </c>
      <c r="BP1160" s="58">
        <v>0.45884446213561325</v>
      </c>
      <c r="BQ1160" s="58">
        <v>0.40663113876371693</v>
      </c>
      <c r="BR1160" s="36">
        <v>3.05</v>
      </c>
      <c r="BS1160" s="36">
        <v>4.3499999999999996</v>
      </c>
      <c r="BT1160" s="36">
        <v>0.31840000000000002</v>
      </c>
      <c r="BU1160" s="36">
        <v>0.24884999999999999</v>
      </c>
      <c r="BV1160" s="36">
        <v>0.27634340540360403</v>
      </c>
      <c r="BW1160" s="36">
        <v>0.34833999999999998</v>
      </c>
    </row>
    <row r="1161" spans="1:75" s="36" customFormat="1" ht="16.75" customHeight="1" x14ac:dyDescent="0.2">
      <c r="A1161" s="36" t="s">
        <v>1485</v>
      </c>
      <c r="B1161" s="36">
        <v>2025020550</v>
      </c>
      <c r="C1161" s="35">
        <v>46011</v>
      </c>
      <c r="D1161" s="45" t="s">
        <v>9</v>
      </c>
      <c r="E1161" s="36" t="s">
        <v>49</v>
      </c>
      <c r="F1161" s="45">
        <v>1</v>
      </c>
      <c r="G1161" s="45">
        <v>2</v>
      </c>
      <c r="H1161" s="36" t="s">
        <v>45</v>
      </c>
      <c r="I1161" s="36" t="s">
        <v>350</v>
      </c>
      <c r="J1161" s="46" t="s">
        <v>197</v>
      </c>
      <c r="K1161" s="47">
        <v>2.94</v>
      </c>
      <c r="L1161" s="48">
        <v>0.15</v>
      </c>
      <c r="M1161" s="49">
        <v>0.1</v>
      </c>
      <c r="N1161" s="36">
        <v>0</v>
      </c>
      <c r="O1161" s="36">
        <v>0</v>
      </c>
      <c r="P1161" s="70">
        <v>0</v>
      </c>
      <c r="Q1161" s="36">
        <v>0</v>
      </c>
      <c r="R1161" s="50">
        <v>0</v>
      </c>
      <c r="S1161" s="50">
        <v>0</v>
      </c>
      <c r="T1161" s="50">
        <v>0</v>
      </c>
      <c r="U1161" s="50">
        <v>0</v>
      </c>
      <c r="V1161" s="50">
        <v>1.0349999999999999</v>
      </c>
      <c r="W1161" s="50">
        <v>1.0329456510400874</v>
      </c>
      <c r="X1161" s="50">
        <v>1.0388287716566227</v>
      </c>
      <c r="Y1161" s="50">
        <v>1.0203046228069212</v>
      </c>
      <c r="Z1161" s="50">
        <v>0.97499999999999998</v>
      </c>
      <c r="AA1161" s="51">
        <v>0.97</v>
      </c>
      <c r="AB1161" s="51">
        <v>1</v>
      </c>
      <c r="AC1161" s="51">
        <v>1</v>
      </c>
      <c r="AD1161" s="51">
        <v>1</v>
      </c>
      <c r="AE1161" s="51">
        <v>1</v>
      </c>
      <c r="AF1161" s="51">
        <v>1</v>
      </c>
      <c r="AG1161" s="52">
        <v>1</v>
      </c>
      <c r="AH1161" s="52">
        <v>1</v>
      </c>
      <c r="AI1161" s="53">
        <v>1079</v>
      </c>
      <c r="AJ1161" s="53">
        <v>1037</v>
      </c>
      <c r="AK1161" s="51">
        <v>3.09</v>
      </c>
      <c r="AL1161" s="51">
        <v>3.09</v>
      </c>
      <c r="AM1161" s="51">
        <v>2.77</v>
      </c>
      <c r="AN1161" s="51">
        <v>2.77</v>
      </c>
      <c r="AO1161" s="51">
        <v>2.8304197923664907</v>
      </c>
      <c r="AP1161" s="51">
        <v>2.8304197923664907</v>
      </c>
      <c r="AQ1161" s="51">
        <v>2.7007499999999998</v>
      </c>
      <c r="AR1161" s="67">
        <v>-0.02</v>
      </c>
      <c r="AS1161" s="96"/>
      <c r="AT1161" s="54">
        <v>3.1704337257015038</v>
      </c>
      <c r="AU1161" s="54">
        <v>2.586003275594642</v>
      </c>
      <c r="AV1161" s="55">
        <v>3.1841011032801858</v>
      </c>
      <c r="AW1161" s="55">
        <v>2.566003275594642</v>
      </c>
      <c r="AX1161" s="56">
        <v>3.1704337257015038</v>
      </c>
      <c r="AY1161" s="56">
        <v>2.586003275594642</v>
      </c>
      <c r="AZ1161" s="56">
        <v>5.7564370012961454</v>
      </c>
      <c r="BA1161" s="56">
        <v>0.58443045010686179</v>
      </c>
      <c r="BB1161" s="61">
        <v>-148</v>
      </c>
      <c r="BC1161" s="57">
        <v>109</v>
      </c>
      <c r="BD1161" s="57">
        <v>-117</v>
      </c>
      <c r="BE1161" s="57">
        <v>-145</v>
      </c>
      <c r="BF1161" s="95">
        <v>0.59659559601356804</v>
      </c>
      <c r="BG1161" s="58">
        <v>0.47819043478599799</v>
      </c>
      <c r="BH1161" s="58">
        <v>0.53990002678345594</v>
      </c>
      <c r="BI1161" s="58">
        <v>0.59248974561935697</v>
      </c>
      <c r="BJ1161" s="57">
        <v>-151</v>
      </c>
      <c r="BK1161" s="57">
        <v>109</v>
      </c>
      <c r="BL1161" s="57">
        <v>-118</v>
      </c>
      <c r="BM1161" s="57">
        <v>-146</v>
      </c>
      <c r="BN1161" s="58">
        <v>0.60149610722747915</v>
      </c>
      <c r="BO1161" s="58">
        <v>0.47958032312941795</v>
      </c>
      <c r="BP1161" s="58">
        <v>0.54115553786438675</v>
      </c>
      <c r="BQ1161" s="58">
        <v>0.59336886123628307</v>
      </c>
      <c r="BR1161" s="36">
        <v>3.05</v>
      </c>
      <c r="BS1161" s="36">
        <v>4.4000000000000004</v>
      </c>
      <c r="BT1161" s="36">
        <v>0.31605</v>
      </c>
      <c r="BU1161" s="36">
        <v>0.24149000000000001</v>
      </c>
      <c r="BV1161" s="36">
        <v>0.26772133655572999</v>
      </c>
      <c r="BW1161" s="36">
        <v>0.33946999999999999</v>
      </c>
    </row>
    <row r="1162" spans="1:75" s="36" customFormat="1" ht="16.75" customHeight="1" x14ac:dyDescent="0.2">
      <c r="A1162" s="36" t="s">
        <v>1486</v>
      </c>
      <c r="B1162" s="36">
        <v>2025020549</v>
      </c>
      <c r="C1162" s="35">
        <v>46011</v>
      </c>
      <c r="D1162" s="45" t="s">
        <v>6</v>
      </c>
      <c r="E1162" s="36" t="s">
        <v>43</v>
      </c>
      <c r="F1162" s="45">
        <v>1</v>
      </c>
      <c r="G1162" s="45">
        <v>1</v>
      </c>
      <c r="H1162" s="36" t="s">
        <v>46</v>
      </c>
      <c r="I1162" s="36" t="s">
        <v>342</v>
      </c>
      <c r="J1162" s="46" t="s">
        <v>231</v>
      </c>
      <c r="K1162" s="47">
        <v>2.94</v>
      </c>
      <c r="L1162" s="48">
        <v>0.15</v>
      </c>
      <c r="M1162" s="49">
        <v>0.1</v>
      </c>
      <c r="N1162" s="36">
        <v>0</v>
      </c>
      <c r="O1162" s="36">
        <v>0</v>
      </c>
      <c r="P1162" s="70">
        <v>0</v>
      </c>
      <c r="Q1162" s="36">
        <v>0</v>
      </c>
      <c r="R1162" s="50">
        <v>0</v>
      </c>
      <c r="S1162" s="50">
        <v>0</v>
      </c>
      <c r="T1162" s="50">
        <v>0</v>
      </c>
      <c r="U1162" s="50">
        <v>0</v>
      </c>
      <c r="V1162" s="50">
        <v>0.95</v>
      </c>
      <c r="W1162" s="50">
        <v>0.95302926576458757</v>
      </c>
      <c r="X1162" s="50">
        <v>1.0111533828490928</v>
      </c>
      <c r="Y1162" s="50">
        <v>0.96356678740044299</v>
      </c>
      <c r="Z1162" s="50">
        <v>1.01</v>
      </c>
      <c r="AA1162" s="51">
        <v>0.98</v>
      </c>
      <c r="AB1162" s="51">
        <v>1.01</v>
      </c>
      <c r="AC1162" s="51">
        <v>1</v>
      </c>
      <c r="AD1162" s="51">
        <v>1</v>
      </c>
      <c r="AE1162" s="51">
        <v>1</v>
      </c>
      <c r="AF1162" s="51">
        <v>1</v>
      </c>
      <c r="AG1162" s="52">
        <v>1</v>
      </c>
      <c r="AH1162" s="52">
        <v>1</v>
      </c>
      <c r="AI1162" s="53">
        <v>1080</v>
      </c>
      <c r="AJ1162" s="53">
        <v>1038</v>
      </c>
      <c r="AK1162" s="51">
        <v>2.7437451353989921</v>
      </c>
      <c r="AL1162" s="51">
        <v>2.7437451353989921</v>
      </c>
      <c r="AM1162" s="51">
        <v>2.9898771403287583</v>
      </c>
      <c r="AN1162" s="51">
        <v>2.9898771403287583</v>
      </c>
      <c r="AO1162" s="51">
        <v>3.1375469327967975</v>
      </c>
      <c r="AP1162" s="51">
        <v>3.1375469327967975</v>
      </c>
      <c r="AQ1162" s="51">
        <v>3.019775911732046</v>
      </c>
      <c r="AR1162" s="67">
        <v>0</v>
      </c>
      <c r="AS1162" s="96"/>
      <c r="AT1162" s="54">
        <v>2.5818840533482628</v>
      </c>
      <c r="AU1162" s="54">
        <v>2.9875207428488193</v>
      </c>
      <c r="AV1162" s="55">
        <v>2.5818840533482628</v>
      </c>
      <c r="AW1162" s="55">
        <v>2.9908121523240587</v>
      </c>
      <c r="AX1162" s="56">
        <v>2.5818840533482628</v>
      </c>
      <c r="AY1162" s="56">
        <v>2.9875207428488193</v>
      </c>
      <c r="AZ1162" s="56">
        <v>5.5694047961970821</v>
      </c>
      <c r="BA1162" s="56">
        <v>-0.40563668950055654</v>
      </c>
      <c r="BB1162" s="61">
        <v>133</v>
      </c>
      <c r="BC1162" s="57">
        <v>104</v>
      </c>
      <c r="BD1162" s="57">
        <v>135</v>
      </c>
      <c r="BE1162" s="57">
        <v>165</v>
      </c>
      <c r="BF1162" s="95">
        <v>0.42983161942748299</v>
      </c>
      <c r="BG1162" s="58">
        <v>0.48964937836055289</v>
      </c>
      <c r="BH1162" s="58">
        <v>0.42482076980537542</v>
      </c>
      <c r="BI1162" s="58">
        <v>0.37693166719401394</v>
      </c>
      <c r="BJ1162" s="57">
        <v>133</v>
      </c>
      <c r="BK1162" s="57">
        <v>104</v>
      </c>
      <c r="BL1162" s="57">
        <v>135</v>
      </c>
      <c r="BM1162" s="57">
        <v>165</v>
      </c>
      <c r="BN1162" s="58">
        <v>0.42916883453309101</v>
      </c>
      <c r="BO1162" s="58">
        <v>0.49019474108877681</v>
      </c>
      <c r="BP1162" s="58">
        <v>0.42537958333126846</v>
      </c>
      <c r="BQ1162" s="58">
        <v>0.37739175856560991</v>
      </c>
      <c r="BR1162" s="36">
        <v>3.05</v>
      </c>
      <c r="BS1162" s="36">
        <v>4.45</v>
      </c>
      <c r="BT1162" s="36">
        <v>0.30871999999999999</v>
      </c>
      <c r="BU1162" s="36">
        <v>0.23452999999999999</v>
      </c>
      <c r="BV1162" s="36">
        <v>0.26044708991771098</v>
      </c>
      <c r="BW1162" s="36">
        <v>0.33404</v>
      </c>
    </row>
    <row r="1163" spans="1:75" s="36" customFormat="1" ht="16.75" customHeight="1" x14ac:dyDescent="0.2">
      <c r="A1163" s="36" t="s">
        <v>1487</v>
      </c>
      <c r="B1163" s="36">
        <v>2025020549</v>
      </c>
      <c r="C1163" s="35">
        <v>46011</v>
      </c>
      <c r="D1163" s="45" t="s">
        <v>9</v>
      </c>
      <c r="E1163" s="36" t="s">
        <v>20</v>
      </c>
      <c r="F1163" s="45">
        <v>1</v>
      </c>
      <c r="G1163" s="45">
        <v>1</v>
      </c>
      <c r="H1163" s="36" t="s">
        <v>47</v>
      </c>
      <c r="I1163" s="36" t="s">
        <v>334</v>
      </c>
      <c r="J1163" s="46" t="s">
        <v>177</v>
      </c>
      <c r="K1163" s="47">
        <v>2.94</v>
      </c>
      <c r="L1163" s="48">
        <v>0.15</v>
      </c>
      <c r="M1163" s="49">
        <v>0.1</v>
      </c>
      <c r="N1163" s="36">
        <v>0</v>
      </c>
      <c r="O1163" s="36">
        <v>0</v>
      </c>
      <c r="P1163" s="70">
        <v>0</v>
      </c>
      <c r="Q1163" s="36">
        <v>0</v>
      </c>
      <c r="R1163" s="50">
        <v>0</v>
      </c>
      <c r="S1163" s="50">
        <v>0</v>
      </c>
      <c r="T1163" s="50">
        <v>0</v>
      </c>
      <c r="U1163" s="50">
        <v>0</v>
      </c>
      <c r="V1163" s="50">
        <v>1.048</v>
      </c>
      <c r="W1163" s="50">
        <v>1.0491546019013618</v>
      </c>
      <c r="X1163" s="50">
        <v>1.0169650137172648</v>
      </c>
      <c r="Y1163" s="50">
        <v>0.9332466446935348</v>
      </c>
      <c r="Z1163" s="50">
        <v>0.98</v>
      </c>
      <c r="AA1163" s="51">
        <v>0.97</v>
      </c>
      <c r="AB1163" s="51">
        <v>1.02</v>
      </c>
      <c r="AC1163" s="51">
        <v>1</v>
      </c>
      <c r="AD1163" s="51">
        <v>1</v>
      </c>
      <c r="AE1163" s="51">
        <v>1</v>
      </c>
      <c r="AF1163" s="51">
        <v>1</v>
      </c>
      <c r="AG1163" s="52">
        <v>1</v>
      </c>
      <c r="AH1163" s="52">
        <v>1</v>
      </c>
      <c r="AI1163" s="53">
        <v>1082</v>
      </c>
      <c r="AJ1163" s="53">
        <v>1040</v>
      </c>
      <c r="AK1163" s="51">
        <v>2.8328863549573025</v>
      </c>
      <c r="AL1163" s="51">
        <v>2.8328863549573025</v>
      </c>
      <c r="AM1163" s="51">
        <v>2.9727909455763331</v>
      </c>
      <c r="AN1163" s="51">
        <v>2.9727909455763331</v>
      </c>
      <c r="AO1163" s="51">
        <v>2.9136959528958002</v>
      </c>
      <c r="AP1163" s="51">
        <v>2.9136959528958002</v>
      </c>
      <c r="AQ1163" s="51">
        <v>2.9133351266648062</v>
      </c>
      <c r="AR1163" s="67">
        <v>0</v>
      </c>
      <c r="AS1163" s="96"/>
      <c r="AT1163" s="54">
        <v>2.9875207428488193</v>
      </c>
      <c r="AU1163" s="54">
        <v>2.5818840533482628</v>
      </c>
      <c r="AV1163" s="55">
        <v>2.9908121523240587</v>
      </c>
      <c r="AW1163" s="55">
        <v>2.5818840533482628</v>
      </c>
      <c r="AX1163" s="56">
        <v>2.9875207428488193</v>
      </c>
      <c r="AY1163" s="56">
        <v>2.5818840533482628</v>
      </c>
      <c r="AZ1163" s="56">
        <v>5.5694047961970821</v>
      </c>
      <c r="BA1163" s="56">
        <v>0.40563668950055654</v>
      </c>
      <c r="BB1163" s="61">
        <v>-133</v>
      </c>
      <c r="BC1163" s="57">
        <v>-104</v>
      </c>
      <c r="BD1163" s="57">
        <v>-135</v>
      </c>
      <c r="BE1163" s="57">
        <v>-165</v>
      </c>
      <c r="BF1163" s="95">
        <v>0.57016838057251706</v>
      </c>
      <c r="BG1163" s="58">
        <v>0.51035062163944711</v>
      </c>
      <c r="BH1163" s="58">
        <v>0.57517923019462458</v>
      </c>
      <c r="BI1163" s="58">
        <v>0.62306833280598606</v>
      </c>
      <c r="BJ1163" s="57">
        <v>-133</v>
      </c>
      <c r="BK1163" s="57">
        <v>-104</v>
      </c>
      <c r="BL1163" s="57">
        <v>-135</v>
      </c>
      <c r="BM1163" s="57">
        <v>-165</v>
      </c>
      <c r="BN1163" s="58">
        <v>0.57083116546690893</v>
      </c>
      <c r="BO1163" s="58">
        <v>0.50980525891122319</v>
      </c>
      <c r="BP1163" s="58">
        <v>0.57462041666873154</v>
      </c>
      <c r="BQ1163" s="58">
        <v>0.62260824143439009</v>
      </c>
      <c r="BR1163" s="36">
        <v>3.05</v>
      </c>
      <c r="BS1163" s="36">
        <v>4.5</v>
      </c>
      <c r="BT1163" s="36">
        <v>0.30225000000000002</v>
      </c>
      <c r="BU1163" s="36">
        <v>0.22917999999999999</v>
      </c>
      <c r="BV1163" s="36">
        <v>0.25443524213424501</v>
      </c>
      <c r="BW1163" s="36">
        <v>0.32844000000000001</v>
      </c>
    </row>
    <row r="1164" spans="1:75" s="36" customFormat="1" ht="16.75" customHeight="1" x14ac:dyDescent="0.2">
      <c r="A1164" s="36" t="s">
        <v>1488</v>
      </c>
      <c r="B1164" s="36">
        <v>2025020551</v>
      </c>
      <c r="C1164" s="35">
        <v>46011</v>
      </c>
      <c r="D1164" s="45" t="s">
        <v>6</v>
      </c>
      <c r="E1164" s="36" t="s">
        <v>14</v>
      </c>
      <c r="F1164" s="45">
        <v>1</v>
      </c>
      <c r="G1164" s="45">
        <v>1</v>
      </c>
      <c r="H1164" s="36" t="s">
        <v>46</v>
      </c>
      <c r="I1164" s="36" t="s">
        <v>460</v>
      </c>
      <c r="J1164" s="46" t="s">
        <v>303</v>
      </c>
      <c r="K1164" s="47">
        <v>2.94</v>
      </c>
      <c r="L1164" s="48">
        <v>0.15</v>
      </c>
      <c r="M1164" s="49">
        <v>0.1</v>
      </c>
      <c r="N1164" s="36">
        <v>0</v>
      </c>
      <c r="O1164" s="36">
        <v>0</v>
      </c>
      <c r="P1164" s="70">
        <v>0</v>
      </c>
      <c r="Q1164" s="36">
        <v>0</v>
      </c>
      <c r="R1164" s="50">
        <v>0</v>
      </c>
      <c r="S1164" s="50">
        <v>0</v>
      </c>
      <c r="T1164" s="50">
        <v>0</v>
      </c>
      <c r="U1164" s="50">
        <v>0</v>
      </c>
      <c r="V1164" s="50">
        <v>0.95</v>
      </c>
      <c r="W1164" s="50">
        <v>0.95302926576458757</v>
      </c>
      <c r="X1164" s="50">
        <v>0.96258503401360551</v>
      </c>
      <c r="Y1164" s="50">
        <v>1.026227519300678</v>
      </c>
      <c r="Z1164" s="50">
        <v>1.0449999999999999</v>
      </c>
      <c r="AA1164" s="51">
        <v>0.95</v>
      </c>
      <c r="AB1164" s="51">
        <v>1.01</v>
      </c>
      <c r="AC1164" s="51">
        <v>1</v>
      </c>
      <c r="AD1164" s="51">
        <v>1</v>
      </c>
      <c r="AE1164" s="51">
        <v>1</v>
      </c>
      <c r="AF1164" s="51">
        <v>1</v>
      </c>
      <c r="AG1164" s="52">
        <v>1</v>
      </c>
      <c r="AH1164" s="52">
        <v>1</v>
      </c>
      <c r="AI1164" s="53">
        <v>1068</v>
      </c>
      <c r="AJ1164" s="53">
        <v>967</v>
      </c>
      <c r="AK1164" s="51">
        <v>2.64</v>
      </c>
      <c r="AL1164" s="51">
        <v>2.64</v>
      </c>
      <c r="AM1164" s="51">
        <v>3.34</v>
      </c>
      <c r="AN1164" s="51">
        <v>3.34</v>
      </c>
      <c r="AO1164" s="51">
        <v>3.5086243944310773</v>
      </c>
      <c r="AP1164" s="51">
        <v>3.5086243944310773</v>
      </c>
      <c r="AQ1164" s="51">
        <v>3.4902999999999995</v>
      </c>
      <c r="AR1164" s="67">
        <v>0</v>
      </c>
      <c r="AS1164" s="96"/>
      <c r="AT1164" s="54">
        <v>2.3627174461224492</v>
      </c>
      <c r="AU1164" s="54">
        <v>3.7913080255479303</v>
      </c>
      <c r="AV1164" s="55">
        <v>2.3627174461224492</v>
      </c>
      <c r="AW1164" s="55">
        <v>3.7954849830431079</v>
      </c>
      <c r="AX1164" s="56">
        <v>2.3627174461224492</v>
      </c>
      <c r="AY1164" s="56">
        <v>3.7913080255479303</v>
      </c>
      <c r="AZ1164" s="56">
        <v>6.1540254716703799</v>
      </c>
      <c r="BA1164" s="56">
        <v>-1.4285905794254812</v>
      </c>
      <c r="BB1164" s="61">
        <v>247</v>
      </c>
      <c r="BC1164" s="57">
        <v>-141</v>
      </c>
      <c r="BD1164" s="57">
        <v>-112</v>
      </c>
      <c r="BE1164" s="57">
        <v>115</v>
      </c>
      <c r="BF1164" s="95">
        <v>0.28811931649356526</v>
      </c>
      <c r="BG1164" s="58">
        <v>0.5845101568091926</v>
      </c>
      <c r="BH1164" s="58">
        <v>0.52781162963300565</v>
      </c>
      <c r="BI1164" s="58">
        <v>0.4644378821511661</v>
      </c>
      <c r="BJ1164" s="57">
        <v>247</v>
      </c>
      <c r="BK1164" s="57">
        <v>-141</v>
      </c>
      <c r="BL1164" s="57">
        <v>-112</v>
      </c>
      <c r="BM1164" s="57">
        <v>115</v>
      </c>
      <c r="BN1164" s="58">
        <v>0.28784560536024961</v>
      </c>
      <c r="BO1164" s="58">
        <v>0.58504599703539029</v>
      </c>
      <c r="BP1164" s="58">
        <v>0.52835139585974533</v>
      </c>
      <c r="BQ1164" s="58">
        <v>0.46484663408858018</v>
      </c>
      <c r="BR1164" s="36">
        <v>3.05</v>
      </c>
      <c r="BS1164" s="36">
        <v>4.55</v>
      </c>
      <c r="BT1164" s="36">
        <v>0.29829</v>
      </c>
      <c r="BU1164" s="36">
        <v>0.22452</v>
      </c>
      <c r="BV1164" s="36">
        <v>0.24901290980879201</v>
      </c>
      <c r="BW1164" s="36">
        <v>0.32288</v>
      </c>
    </row>
    <row r="1165" spans="1:75" s="36" customFormat="1" ht="16.75" customHeight="1" x14ac:dyDescent="0.2">
      <c r="A1165" s="36" t="s">
        <v>1489</v>
      </c>
      <c r="B1165" s="36">
        <v>2025020551</v>
      </c>
      <c r="C1165" s="35">
        <v>46011</v>
      </c>
      <c r="D1165" s="45" t="s">
        <v>9</v>
      </c>
      <c r="E1165" s="36" t="s">
        <v>39</v>
      </c>
      <c r="F1165" s="45">
        <v>1</v>
      </c>
      <c r="G1165" s="45">
        <v>1</v>
      </c>
      <c r="H1165" s="36" t="s">
        <v>47</v>
      </c>
      <c r="I1165" s="36" t="s">
        <v>1365</v>
      </c>
      <c r="J1165" s="46" t="s">
        <v>450</v>
      </c>
      <c r="K1165" s="47">
        <v>2.94</v>
      </c>
      <c r="L1165" s="48">
        <v>0.15</v>
      </c>
      <c r="M1165" s="49">
        <v>0.1</v>
      </c>
      <c r="N1165" s="36">
        <v>0</v>
      </c>
      <c r="O1165" s="36">
        <v>0</v>
      </c>
      <c r="P1165" s="70">
        <v>0</v>
      </c>
      <c r="Q1165" s="36">
        <v>0</v>
      </c>
      <c r="R1165" s="50">
        <v>0</v>
      </c>
      <c r="S1165" s="50">
        <v>0</v>
      </c>
      <c r="T1165" s="50">
        <v>0</v>
      </c>
      <c r="U1165" s="50">
        <v>0</v>
      </c>
      <c r="V1165" s="50">
        <v>1.048</v>
      </c>
      <c r="W1165" s="50">
        <v>1.0491546019013618</v>
      </c>
      <c r="X1165" s="50">
        <v>1.1360544217687074</v>
      </c>
      <c r="Y1165" s="50">
        <v>0.8979591836734695</v>
      </c>
      <c r="Z1165" s="50">
        <v>1.02</v>
      </c>
      <c r="AA1165" s="51">
        <v>1</v>
      </c>
      <c r="AB1165" s="51">
        <v>1.01</v>
      </c>
      <c r="AC1165" s="51">
        <v>1</v>
      </c>
      <c r="AD1165" s="51">
        <v>1</v>
      </c>
      <c r="AE1165" s="51">
        <v>1</v>
      </c>
      <c r="AF1165" s="51">
        <v>1</v>
      </c>
      <c r="AG1165" s="52">
        <v>1</v>
      </c>
      <c r="AH1165" s="52">
        <v>1</v>
      </c>
      <c r="AI1165" s="53">
        <v>1077</v>
      </c>
      <c r="AJ1165" s="53">
        <v>950</v>
      </c>
      <c r="AK1165" s="51">
        <v>3.0171089067439936</v>
      </c>
      <c r="AL1165" s="51">
        <v>3.0171089067439936</v>
      </c>
      <c r="AM1165" s="51">
        <v>2.83</v>
      </c>
      <c r="AN1165" s="51">
        <v>2.83</v>
      </c>
      <c r="AO1165" s="51">
        <v>3.0099353741089288</v>
      </c>
      <c r="AP1165" s="51">
        <v>3.0099353741089288</v>
      </c>
      <c r="AQ1165" s="51">
        <v>2.8866000000000001</v>
      </c>
      <c r="AR1165" s="67">
        <v>0</v>
      </c>
      <c r="AS1165" s="96"/>
      <c r="AT1165" s="54">
        <v>3.7913080255479303</v>
      </c>
      <c r="AU1165" s="54">
        <v>2.3627174461224492</v>
      </c>
      <c r="AV1165" s="55">
        <v>3.7954849830431079</v>
      </c>
      <c r="AW1165" s="55">
        <v>2.3627174461224492</v>
      </c>
      <c r="AX1165" s="56">
        <v>3.7913080255479303</v>
      </c>
      <c r="AY1165" s="56">
        <v>2.3627174461224492</v>
      </c>
      <c r="AZ1165" s="56">
        <v>6.1540254716703799</v>
      </c>
      <c r="BA1165" s="56">
        <v>1.4285905794254812</v>
      </c>
      <c r="BB1165" s="61">
        <v>-247</v>
      </c>
      <c r="BC1165" s="57">
        <v>141</v>
      </c>
      <c r="BD1165" s="57">
        <v>112</v>
      </c>
      <c r="BE1165" s="57">
        <v>-115</v>
      </c>
      <c r="BF1165" s="95">
        <v>0.71188068350643474</v>
      </c>
      <c r="BG1165" s="58">
        <v>0.41548984319080745</v>
      </c>
      <c r="BH1165" s="58">
        <v>0.47218837036699435</v>
      </c>
      <c r="BI1165" s="58">
        <v>0.5355621178488339</v>
      </c>
      <c r="BJ1165" s="57">
        <v>-247</v>
      </c>
      <c r="BK1165" s="57">
        <v>141</v>
      </c>
      <c r="BL1165" s="57">
        <v>112</v>
      </c>
      <c r="BM1165" s="57">
        <v>-115</v>
      </c>
      <c r="BN1165" s="58">
        <v>0.71215439463975039</v>
      </c>
      <c r="BO1165" s="58">
        <v>0.41495400296460966</v>
      </c>
      <c r="BP1165" s="58">
        <v>0.47164860414025467</v>
      </c>
      <c r="BQ1165" s="58">
        <v>0.53515336591141982</v>
      </c>
      <c r="BR1165" s="36">
        <v>3.05</v>
      </c>
      <c r="BS1165" s="36">
        <v>4.5999999999999996</v>
      </c>
      <c r="BT1165" s="36">
        <v>0.29119</v>
      </c>
      <c r="BU1165" s="36">
        <v>0.2233</v>
      </c>
      <c r="BV1165" s="36">
        <v>0.24721016738995599</v>
      </c>
      <c r="BW1165" s="36">
        <v>0.32002000000000003</v>
      </c>
    </row>
    <row r="1166" spans="1:75" s="36" customFormat="1" ht="16.75" customHeight="1" x14ac:dyDescent="0.2">
      <c r="A1166" s="36" t="s">
        <v>1490</v>
      </c>
      <c r="B1166" s="36">
        <v>2025020552</v>
      </c>
      <c r="C1166" s="35">
        <v>46011</v>
      </c>
      <c r="D1166" s="45" t="s">
        <v>6</v>
      </c>
      <c r="E1166" s="36" t="s">
        <v>17</v>
      </c>
      <c r="F1166" s="45">
        <v>1</v>
      </c>
      <c r="G1166" s="45">
        <v>1</v>
      </c>
      <c r="H1166" s="36" t="s">
        <v>46</v>
      </c>
      <c r="I1166" s="36" t="s">
        <v>372</v>
      </c>
      <c r="J1166" s="46" t="s">
        <v>164</v>
      </c>
      <c r="K1166" s="47">
        <v>2.94</v>
      </c>
      <c r="L1166" s="48">
        <v>0.15</v>
      </c>
      <c r="M1166" s="49">
        <v>0.1</v>
      </c>
      <c r="N1166" s="36">
        <v>0</v>
      </c>
      <c r="O1166" s="36">
        <v>0</v>
      </c>
      <c r="P1166" s="70">
        <v>0</v>
      </c>
      <c r="Q1166" s="36">
        <v>0</v>
      </c>
      <c r="R1166" s="50">
        <v>0</v>
      </c>
      <c r="S1166" s="50">
        <v>0</v>
      </c>
      <c r="T1166" s="50">
        <v>0</v>
      </c>
      <c r="U1166" s="50">
        <v>0</v>
      </c>
      <c r="V1166" s="50">
        <v>0.95</v>
      </c>
      <c r="W1166" s="50">
        <v>0.95302926576458757</v>
      </c>
      <c r="X1166" s="50">
        <v>0.97087254683878244</v>
      </c>
      <c r="Y1166" s="50">
        <v>1.047559577579005</v>
      </c>
      <c r="Z1166" s="50">
        <v>1.0249999999999999</v>
      </c>
      <c r="AA1166" s="51">
        <v>0.98</v>
      </c>
      <c r="AB1166" s="51">
        <v>1.01</v>
      </c>
      <c r="AC1166" s="51">
        <v>1</v>
      </c>
      <c r="AD1166" s="51">
        <v>1</v>
      </c>
      <c r="AE1166" s="51">
        <v>1</v>
      </c>
      <c r="AF1166" s="51">
        <v>1</v>
      </c>
      <c r="AG1166" s="52">
        <v>1</v>
      </c>
      <c r="AH1166" s="52">
        <v>1</v>
      </c>
      <c r="AI1166" s="53">
        <v>1070</v>
      </c>
      <c r="AJ1166" s="53">
        <v>982</v>
      </c>
      <c r="AK1166" s="51">
        <v>3.29</v>
      </c>
      <c r="AL1166" s="51">
        <v>3.29</v>
      </c>
      <c r="AM1166" s="51">
        <v>2.9697480116448935</v>
      </c>
      <c r="AN1166" s="51">
        <v>2.9697480116448935</v>
      </c>
      <c r="AO1166" s="51">
        <v>2.9822886613612574</v>
      </c>
      <c r="AP1166" s="51">
        <v>2.9822886613612574</v>
      </c>
      <c r="AQ1166" s="51">
        <v>3.0439917119360156</v>
      </c>
      <c r="AR1166" s="67">
        <v>0.02</v>
      </c>
      <c r="AS1166" s="96"/>
      <c r="AT1166" s="54">
        <v>3.0235106312641391</v>
      </c>
      <c r="AU1166" s="54">
        <v>3.355241512962964</v>
      </c>
      <c r="AV1166" s="55">
        <v>3.0035106312641391</v>
      </c>
      <c r="AW1166" s="55">
        <v>3.3789600819213819</v>
      </c>
      <c r="AX1166" s="56">
        <v>3.0235106312641391</v>
      </c>
      <c r="AY1166" s="56">
        <v>3.355241512962964</v>
      </c>
      <c r="AZ1166" s="56">
        <v>6.3787521442271036</v>
      </c>
      <c r="BA1166" s="56">
        <v>-0.33173088169882492</v>
      </c>
      <c r="BB1166" s="61">
        <v>125</v>
      </c>
      <c r="BC1166" s="57">
        <v>-164</v>
      </c>
      <c r="BD1166" s="57">
        <v>-134</v>
      </c>
      <c r="BE1166" s="57">
        <v>-104</v>
      </c>
      <c r="BF1166" s="95">
        <v>0.44418983682559615</v>
      </c>
      <c r="BG1166" s="58">
        <v>0.62080295011423103</v>
      </c>
      <c r="BH1166" s="58">
        <v>0.57302597225090612</v>
      </c>
      <c r="BI1166" s="58">
        <v>0.50890597374091817</v>
      </c>
      <c r="BJ1166" s="57">
        <v>129</v>
      </c>
      <c r="BK1166" s="57">
        <v>-164</v>
      </c>
      <c r="BL1166" s="57">
        <v>-134</v>
      </c>
      <c r="BM1166" s="57">
        <v>-104</v>
      </c>
      <c r="BN1166" s="58">
        <v>0.43761703351486309</v>
      </c>
      <c r="BO1166" s="58">
        <v>0.62098120876776486</v>
      </c>
      <c r="BP1166" s="58">
        <v>0.57314384493610659</v>
      </c>
      <c r="BQ1166" s="58">
        <v>0.50891047105348175</v>
      </c>
      <c r="BR1166" s="36">
        <v>3.05</v>
      </c>
      <c r="BS1166" s="36">
        <v>4.6500000000000004</v>
      </c>
      <c r="BT1166" s="36">
        <v>0.28858</v>
      </c>
      <c r="BU1166" s="36">
        <v>0.21595</v>
      </c>
      <c r="BV1166" s="36">
        <v>0.238171390757692</v>
      </c>
      <c r="BW1166" s="36">
        <v>0.30925000000000002</v>
      </c>
    </row>
    <row r="1167" spans="1:75" s="36" customFormat="1" ht="16.75" customHeight="1" x14ac:dyDescent="0.2">
      <c r="A1167" s="36" t="s">
        <v>1491</v>
      </c>
      <c r="B1167" s="36">
        <v>2025020552</v>
      </c>
      <c r="C1167" s="35">
        <v>46011</v>
      </c>
      <c r="D1167" s="45" t="s">
        <v>9</v>
      </c>
      <c r="E1167" s="36" t="s">
        <v>33</v>
      </c>
      <c r="F1167" s="45">
        <v>1</v>
      </c>
      <c r="G1167" s="45">
        <v>1</v>
      </c>
      <c r="H1167" s="36" t="s">
        <v>47</v>
      </c>
      <c r="I1167" s="36" t="s">
        <v>356</v>
      </c>
      <c r="J1167" s="46" t="s">
        <v>169</v>
      </c>
      <c r="K1167" s="47">
        <v>2.94</v>
      </c>
      <c r="L1167" s="48">
        <v>0.15</v>
      </c>
      <c r="M1167" s="49">
        <v>0.1</v>
      </c>
      <c r="N1167" s="36">
        <v>0</v>
      </c>
      <c r="O1167" s="36">
        <v>0</v>
      </c>
      <c r="P1167" s="70">
        <v>0</v>
      </c>
      <c r="Q1167" s="36">
        <v>0</v>
      </c>
      <c r="R1167" s="50">
        <v>0</v>
      </c>
      <c r="S1167" s="50">
        <v>0</v>
      </c>
      <c r="T1167" s="50">
        <v>0</v>
      </c>
      <c r="U1167" s="50">
        <v>0</v>
      </c>
      <c r="V1167" s="50">
        <v>1.048</v>
      </c>
      <c r="W1167" s="50">
        <v>1.0491546019013618</v>
      </c>
      <c r="X1167" s="50">
        <v>1.010118371307787</v>
      </c>
      <c r="Y1167" s="50">
        <v>1.1190476190476191</v>
      </c>
      <c r="Z1167" s="50">
        <v>1.01</v>
      </c>
      <c r="AA1167" s="51">
        <v>1</v>
      </c>
      <c r="AB1167" s="51">
        <v>1</v>
      </c>
      <c r="AC1167" s="51">
        <v>1</v>
      </c>
      <c r="AD1167" s="51">
        <v>1</v>
      </c>
      <c r="AE1167" s="51">
        <v>1</v>
      </c>
      <c r="AF1167" s="51">
        <v>1</v>
      </c>
      <c r="AG1167" s="52">
        <v>1</v>
      </c>
      <c r="AH1167" s="52">
        <v>1</v>
      </c>
      <c r="AI1167" s="53">
        <v>1074</v>
      </c>
      <c r="AJ1167" s="53">
        <v>1011</v>
      </c>
      <c r="AK1167" s="51">
        <v>3.0798251580822749</v>
      </c>
      <c r="AL1167" s="51">
        <v>3.0798251580822749</v>
      </c>
      <c r="AM1167" s="51">
        <v>2.8543652877060204</v>
      </c>
      <c r="AN1167" s="51">
        <v>2.8543652877060204</v>
      </c>
      <c r="AO1167" s="51">
        <v>2.9639471709178076</v>
      </c>
      <c r="AP1167" s="51">
        <v>2.9639471709178076</v>
      </c>
      <c r="AQ1167" s="51">
        <v>2.8829089405830808</v>
      </c>
      <c r="AR1167" s="67">
        <v>-0.02</v>
      </c>
      <c r="AS1167" s="96"/>
      <c r="AT1167" s="54">
        <v>3.355241512962964</v>
      </c>
      <c r="AU1167" s="54">
        <v>3.0235106312641391</v>
      </c>
      <c r="AV1167" s="55">
        <v>3.3789600819213819</v>
      </c>
      <c r="AW1167" s="55">
        <v>3.0035106312641391</v>
      </c>
      <c r="AX1167" s="56">
        <v>3.355241512962964</v>
      </c>
      <c r="AY1167" s="56">
        <v>3.0235106312641391</v>
      </c>
      <c r="AZ1167" s="56">
        <v>6.3787521442271036</v>
      </c>
      <c r="BA1167" s="56">
        <v>0.33173088169882492</v>
      </c>
      <c r="BB1167" s="61">
        <v>-125</v>
      </c>
      <c r="BC1167" s="57">
        <v>164</v>
      </c>
      <c r="BD1167" s="57">
        <v>134</v>
      </c>
      <c r="BE1167" s="57">
        <v>104</v>
      </c>
      <c r="BF1167" s="95">
        <v>0.5558101631744039</v>
      </c>
      <c r="BG1167" s="58">
        <v>0.37919704988576897</v>
      </c>
      <c r="BH1167" s="58">
        <v>0.42697402774909388</v>
      </c>
      <c r="BI1167" s="58">
        <v>0.49109402625908183</v>
      </c>
      <c r="BJ1167" s="57">
        <v>-129</v>
      </c>
      <c r="BK1167" s="57">
        <v>164</v>
      </c>
      <c r="BL1167" s="57">
        <v>134</v>
      </c>
      <c r="BM1167" s="57">
        <v>104</v>
      </c>
      <c r="BN1167" s="58">
        <v>0.56238296648513697</v>
      </c>
      <c r="BO1167" s="58">
        <v>0.37901879123223514</v>
      </c>
      <c r="BP1167" s="58">
        <v>0.42685615506389341</v>
      </c>
      <c r="BQ1167" s="58">
        <v>0.49108952894651819</v>
      </c>
      <c r="BR1167" s="36">
        <v>3.05</v>
      </c>
      <c r="BS1167" s="36">
        <v>4.7</v>
      </c>
      <c r="BT1167" s="36">
        <v>0.27893000000000001</v>
      </c>
      <c r="BU1167" s="36">
        <v>0.21187</v>
      </c>
      <c r="BV1167" s="36">
        <v>0.23398380987089801</v>
      </c>
      <c r="BW1167" s="36">
        <v>0.30637999999999999</v>
      </c>
    </row>
    <row r="1168" spans="1:75" s="36" customFormat="1" ht="16.75" customHeight="1" x14ac:dyDescent="0.2">
      <c r="A1168" s="36" t="s">
        <v>1492</v>
      </c>
      <c r="B1168" s="36">
        <v>2025020553</v>
      </c>
      <c r="C1168" s="35">
        <v>46011</v>
      </c>
      <c r="D1168" s="45" t="s">
        <v>6</v>
      </c>
      <c r="E1168" s="36" t="s">
        <v>37</v>
      </c>
      <c r="F1168" s="45">
        <v>0</v>
      </c>
      <c r="G1168" s="45">
        <v>1</v>
      </c>
      <c r="H1168" s="36" t="s">
        <v>26</v>
      </c>
      <c r="I1168" s="36" t="s">
        <v>489</v>
      </c>
      <c r="J1168" s="46" t="s">
        <v>176</v>
      </c>
      <c r="K1168" s="47">
        <v>2.94</v>
      </c>
      <c r="L1168" s="48">
        <v>0.15</v>
      </c>
      <c r="M1168" s="49">
        <v>0.1</v>
      </c>
      <c r="N1168" s="36">
        <v>2.69999999999999</v>
      </c>
      <c r="O1168" s="36">
        <v>3.44999999999999</v>
      </c>
      <c r="P1168" s="70">
        <v>2.69999999999999</v>
      </c>
      <c r="Q1168" s="36">
        <v>3.44999999999999</v>
      </c>
      <c r="R1168" s="50">
        <v>2.7880792302382482</v>
      </c>
      <c r="S1168" s="50">
        <v>3.0905171026242493</v>
      </c>
      <c r="T1168" s="50">
        <v>2.7044368533311007</v>
      </c>
      <c r="U1168" s="50">
        <v>3.121422273650492</v>
      </c>
      <c r="V1168" s="50">
        <v>0.95</v>
      </c>
      <c r="W1168" s="50">
        <v>0.92554174501717079</v>
      </c>
      <c r="X1168" s="50">
        <v>1.0679957717127653</v>
      </c>
      <c r="Y1168" s="50">
        <v>1.020544545960705</v>
      </c>
      <c r="Z1168" s="50">
        <v>1.02</v>
      </c>
      <c r="AA1168" s="51">
        <v>0.97</v>
      </c>
      <c r="AB1168" s="51">
        <v>1.01</v>
      </c>
      <c r="AC1168" s="51">
        <v>1</v>
      </c>
      <c r="AD1168" s="51">
        <v>1</v>
      </c>
      <c r="AE1168" s="51">
        <v>1</v>
      </c>
      <c r="AF1168" s="51">
        <v>1</v>
      </c>
      <c r="AG1168" s="52">
        <v>1</v>
      </c>
      <c r="AH1168" s="52">
        <v>1</v>
      </c>
      <c r="AI1168" s="53">
        <v>1091</v>
      </c>
      <c r="AJ1168" s="53">
        <v>919</v>
      </c>
      <c r="AK1168" s="51">
        <v>2.82</v>
      </c>
      <c r="AL1168" s="51">
        <v>2.8139572488821298</v>
      </c>
      <c r="AM1168" s="51">
        <v>2.9712389408362547</v>
      </c>
      <c r="AN1168" s="51">
        <v>2.9891306651044536</v>
      </c>
      <c r="AO1168" s="51">
        <v>3.3058746688348979</v>
      </c>
      <c r="AP1168" s="51">
        <v>3.2828425852111733</v>
      </c>
      <c r="AQ1168" s="51">
        <v>3.03066371965298</v>
      </c>
      <c r="AR1168" s="67">
        <v>0</v>
      </c>
      <c r="AS1168" s="96"/>
      <c r="AT1168" s="54">
        <v>2.8030791107684023</v>
      </c>
      <c r="AU1168" s="54">
        <v>3.2472489388498524</v>
      </c>
      <c r="AV1168" s="55">
        <v>2.8030791107684023</v>
      </c>
      <c r="AW1168" s="55">
        <v>3.3168476360091375</v>
      </c>
      <c r="AX1168" s="56">
        <v>0.10307911076841236</v>
      </c>
      <c r="AY1168" s="56">
        <v>-0.20275106115013752</v>
      </c>
      <c r="AZ1168" s="56">
        <v>-9.9671950381725161E-2</v>
      </c>
      <c r="BA1168" s="56">
        <v>0.30583017191854989</v>
      </c>
      <c r="BB1168" s="61">
        <v>134</v>
      </c>
      <c r="BC1168" s="57">
        <v>-131</v>
      </c>
      <c r="BD1168" s="57">
        <v>-105</v>
      </c>
      <c r="BE1168" s="57">
        <v>120</v>
      </c>
      <c r="BF1168" s="95">
        <v>0.42715207352802115</v>
      </c>
      <c r="BG1168" s="58">
        <v>0.567240569297629</v>
      </c>
      <c r="BH1168" s="58">
        <v>0.5125998855391789</v>
      </c>
      <c r="BI1168" s="58">
        <v>0.4551344393341451</v>
      </c>
      <c r="BJ1168" s="57">
        <v>140</v>
      </c>
      <c r="BK1168" s="57">
        <v>-139</v>
      </c>
      <c r="BL1168" s="57">
        <v>-111</v>
      </c>
      <c r="BM1168" s="57">
        <v>114</v>
      </c>
      <c r="BN1168" s="58">
        <v>0.41748034252492011</v>
      </c>
      <c r="BO1168" s="58">
        <v>0.58098675019332191</v>
      </c>
      <c r="BP1168" s="58">
        <v>0.52675053362286439</v>
      </c>
      <c r="BQ1168" s="58">
        <v>0.46637699579458025</v>
      </c>
      <c r="BR1168" s="36">
        <v>3.05</v>
      </c>
      <c r="BS1168" s="36">
        <v>4.75</v>
      </c>
      <c r="BT1168" s="36">
        <v>0.27371000000000001</v>
      </c>
      <c r="BU1168" s="36">
        <v>0.20676</v>
      </c>
      <c r="BV1168" s="36">
        <v>0.22811875944702401</v>
      </c>
      <c r="BW1168" s="36">
        <v>0.30038999999999999</v>
      </c>
    </row>
    <row r="1169" spans="1:75" s="36" customFormat="1" ht="16.75" customHeight="1" x14ac:dyDescent="0.2">
      <c r="A1169" s="36" t="s">
        <v>1493</v>
      </c>
      <c r="B1169" s="36">
        <v>2025020553</v>
      </c>
      <c r="C1169" s="35">
        <v>46011</v>
      </c>
      <c r="D1169" s="45" t="s">
        <v>9</v>
      </c>
      <c r="E1169" s="36" t="s">
        <v>5</v>
      </c>
      <c r="F1169" s="45">
        <v>1</v>
      </c>
      <c r="G1169" s="45">
        <v>0</v>
      </c>
      <c r="H1169" s="36" t="s">
        <v>27</v>
      </c>
      <c r="I1169" s="36" t="s">
        <v>597</v>
      </c>
      <c r="J1169" s="46" t="s">
        <v>225</v>
      </c>
      <c r="K1169" s="47">
        <v>2.94</v>
      </c>
      <c r="L1169" s="48">
        <v>0.15</v>
      </c>
      <c r="M1169" s="49">
        <v>0.1</v>
      </c>
      <c r="N1169" s="36">
        <v>3.44999999999999</v>
      </c>
      <c r="O1169" s="36">
        <v>2.69999999999999</v>
      </c>
      <c r="P1169" s="70">
        <v>3.44999999999999</v>
      </c>
      <c r="Q1169" s="36">
        <v>2.69999999999999</v>
      </c>
      <c r="R1169" s="50">
        <v>3.1208498145348278</v>
      </c>
      <c r="S1169" s="50">
        <v>3.1043656303327003</v>
      </c>
      <c r="T1169" s="50">
        <v>3.0896413163894794</v>
      </c>
      <c r="U1169" s="50">
        <v>3.1043656303327003</v>
      </c>
      <c r="V1169" s="50">
        <v>1.05</v>
      </c>
      <c r="W1169" s="50">
        <v>1.0725047827848808</v>
      </c>
      <c r="X1169" s="50">
        <v>1.0106254900803588</v>
      </c>
      <c r="Y1169" s="50">
        <v>0.95918367346938771</v>
      </c>
      <c r="Z1169" s="50">
        <v>1.01</v>
      </c>
      <c r="AA1169" s="51">
        <v>0.99</v>
      </c>
      <c r="AB1169" s="51">
        <v>1</v>
      </c>
      <c r="AC1169" s="51">
        <v>1</v>
      </c>
      <c r="AD1169" s="51">
        <v>1</v>
      </c>
      <c r="AE1169" s="51">
        <v>1</v>
      </c>
      <c r="AF1169" s="51">
        <v>1</v>
      </c>
      <c r="AG1169" s="52">
        <v>1</v>
      </c>
      <c r="AH1169" s="52">
        <v>1</v>
      </c>
      <c r="AI1169" s="53">
        <v>1081</v>
      </c>
      <c r="AJ1169" s="53">
        <v>882</v>
      </c>
      <c r="AK1169" s="51">
        <v>3.0004009651244727</v>
      </c>
      <c r="AL1169" s="51">
        <v>3.0180001650638459</v>
      </c>
      <c r="AM1169" s="51">
        <v>3.1399075688355298</v>
      </c>
      <c r="AN1169" s="51">
        <v>3.1345762780601052</v>
      </c>
      <c r="AO1169" s="51">
        <v>3.2916744616508895</v>
      </c>
      <c r="AP1169" s="51">
        <v>3.2682346853986601</v>
      </c>
      <c r="AQ1169" s="51">
        <v>3.1713066445238853</v>
      </c>
      <c r="AR1169" s="67">
        <v>0</v>
      </c>
      <c r="AS1169" s="96"/>
      <c r="AT1169" s="54">
        <v>3.2472489388498524</v>
      </c>
      <c r="AU1169" s="54">
        <v>2.8030791107684023</v>
      </c>
      <c r="AV1169" s="55">
        <v>3.3168476360091375</v>
      </c>
      <c r="AW1169" s="55">
        <v>2.8030791107684023</v>
      </c>
      <c r="AX1169" s="56">
        <v>-0.20275106115013752</v>
      </c>
      <c r="AY1169" s="56">
        <v>0.10307911076841236</v>
      </c>
      <c r="AZ1169" s="56">
        <v>-9.9671950381725161E-2</v>
      </c>
      <c r="BA1169" s="56">
        <v>-0.30583017191854989</v>
      </c>
      <c r="BB1169" s="61">
        <v>-134</v>
      </c>
      <c r="BC1169" s="57">
        <v>131</v>
      </c>
      <c r="BD1169" s="57">
        <v>105</v>
      </c>
      <c r="BE1169" s="57">
        <v>-120</v>
      </c>
      <c r="BF1169" s="95">
        <v>0.5728479264719788</v>
      </c>
      <c r="BG1169" s="58">
        <v>0.43275943070237094</v>
      </c>
      <c r="BH1169" s="58">
        <v>0.48740011446082104</v>
      </c>
      <c r="BI1169" s="58">
        <v>0.5448655606658549</v>
      </c>
      <c r="BJ1169" s="57">
        <v>-140</v>
      </c>
      <c r="BK1169" s="57">
        <v>139</v>
      </c>
      <c r="BL1169" s="57">
        <v>111</v>
      </c>
      <c r="BM1169" s="57">
        <v>-114</v>
      </c>
      <c r="BN1169" s="58">
        <v>0.58251965747507994</v>
      </c>
      <c r="BO1169" s="58">
        <v>0.41901324980667803</v>
      </c>
      <c r="BP1169" s="58">
        <v>0.47324946637713561</v>
      </c>
      <c r="BQ1169" s="58">
        <v>0.53362300420541975</v>
      </c>
      <c r="BR1169" s="36">
        <v>3.05</v>
      </c>
      <c r="BS1169" s="36">
        <v>4.8</v>
      </c>
      <c r="BT1169" s="36">
        <v>0.26785999999999999</v>
      </c>
      <c r="BU1169" s="36">
        <v>0.20041</v>
      </c>
      <c r="BV1169" s="36">
        <v>0.22086423698740301</v>
      </c>
      <c r="BW1169" s="36">
        <v>0.29302</v>
      </c>
    </row>
    <row r="1170" spans="1:75" s="36" customFormat="1" ht="16.75" customHeight="1" x14ac:dyDescent="0.2">
      <c r="A1170" s="36" t="s">
        <v>1494</v>
      </c>
      <c r="B1170" s="36">
        <v>2025020554</v>
      </c>
      <c r="C1170" s="35">
        <v>46011</v>
      </c>
      <c r="D1170" s="45" t="s">
        <v>6</v>
      </c>
      <c r="E1170" s="36" t="s">
        <v>12</v>
      </c>
      <c r="F1170" s="45">
        <v>1</v>
      </c>
      <c r="G1170" s="45">
        <v>0</v>
      </c>
      <c r="H1170" s="36" t="s">
        <v>52</v>
      </c>
      <c r="I1170" s="36" t="s">
        <v>318</v>
      </c>
      <c r="J1170" s="46" t="s">
        <v>233</v>
      </c>
      <c r="K1170" s="47">
        <v>2.94</v>
      </c>
      <c r="L1170" s="48">
        <v>0.15</v>
      </c>
      <c r="M1170" s="49">
        <v>0.1</v>
      </c>
      <c r="N1170" s="36">
        <v>2.44999999999999</v>
      </c>
      <c r="O1170" s="36">
        <v>3.19999999999999</v>
      </c>
      <c r="P1170" s="70">
        <v>2.44999999999999</v>
      </c>
      <c r="Q1170" s="36">
        <v>3.19999999999999</v>
      </c>
      <c r="R1170" s="50">
        <v>2.6323054830945485</v>
      </c>
      <c r="S1170" s="50">
        <v>3.1359370240311089</v>
      </c>
      <c r="T1170" s="50">
        <v>2.4875286815243483</v>
      </c>
      <c r="U1170" s="50">
        <v>3.1359370240311089</v>
      </c>
      <c r="V1170" s="50">
        <v>1.04</v>
      </c>
      <c r="W1170" s="50">
        <v>1.0074936850113505</v>
      </c>
      <c r="X1170" s="50">
        <v>0.93971694103574444</v>
      </c>
      <c r="Y1170" s="50">
        <v>1.0259184254729079</v>
      </c>
      <c r="Z1170" s="50">
        <v>1</v>
      </c>
      <c r="AA1170" s="51">
        <v>0.94499999999999995</v>
      </c>
      <c r="AB1170" s="51">
        <v>1</v>
      </c>
      <c r="AC1170" s="51">
        <v>1</v>
      </c>
      <c r="AD1170" s="51">
        <v>1</v>
      </c>
      <c r="AE1170" s="51">
        <v>1</v>
      </c>
      <c r="AF1170" s="51">
        <v>1</v>
      </c>
      <c r="AG1170" s="52">
        <v>1</v>
      </c>
      <c r="AH1170" s="52">
        <v>1</v>
      </c>
      <c r="AI1170" s="53">
        <v>1083</v>
      </c>
      <c r="AJ1170" s="53">
        <v>1023</v>
      </c>
      <c r="AK1170" s="51">
        <v>2.6820433603922647</v>
      </c>
      <c r="AL1170" s="51">
        <v>2.672411026774054</v>
      </c>
      <c r="AM1170" s="51">
        <v>3.078241250181796</v>
      </c>
      <c r="AN1170" s="51">
        <v>3.0868956162591927</v>
      </c>
      <c r="AO1170" s="51">
        <v>3.0857120867903962</v>
      </c>
      <c r="AP1170" s="51">
        <v>3.0932458273765029</v>
      </c>
      <c r="AQ1170" s="51">
        <v>3.078241250181796</v>
      </c>
      <c r="AR1170" s="67">
        <v>0</v>
      </c>
      <c r="AS1170" s="96"/>
      <c r="AT1170" s="54">
        <v>2.5768349210709793</v>
      </c>
      <c r="AU1170" s="54">
        <v>3.1264441724461411</v>
      </c>
      <c r="AV1170" s="55">
        <v>2.5768349210709793</v>
      </c>
      <c r="AW1170" s="55">
        <v>3.1411255790843322</v>
      </c>
      <c r="AX1170" s="56">
        <v>0.12683492107098937</v>
      </c>
      <c r="AY1170" s="56">
        <v>-7.3555827553848818E-2</v>
      </c>
      <c r="AZ1170" s="56">
        <v>5.3279093517140552E-2</v>
      </c>
      <c r="BA1170" s="56">
        <v>0.20039074862483819</v>
      </c>
      <c r="BB1170" s="61">
        <v>145</v>
      </c>
      <c r="BC1170" s="57">
        <v>-105</v>
      </c>
      <c r="BD1170" s="57">
        <v>123</v>
      </c>
      <c r="BE1170" s="57">
        <v>152</v>
      </c>
      <c r="BF1170" s="95">
        <v>0.40878320011446301</v>
      </c>
      <c r="BG1170" s="58">
        <v>0.51141196364780417</v>
      </c>
      <c r="BH1170" s="58">
        <v>0.44826886600529836</v>
      </c>
      <c r="BI1170" s="58">
        <v>0.3969633244686771</v>
      </c>
      <c r="BJ1170" s="57">
        <v>146</v>
      </c>
      <c r="BK1170" s="57">
        <v>-106</v>
      </c>
      <c r="BL1170" s="57">
        <v>122</v>
      </c>
      <c r="BM1170" s="57">
        <v>150</v>
      </c>
      <c r="BN1170" s="58">
        <v>0.4069323590799116</v>
      </c>
      <c r="BO1170" s="58">
        <v>0.51380052075094829</v>
      </c>
      <c r="BP1170" s="58">
        <v>0.45106601920245504</v>
      </c>
      <c r="BQ1170" s="58">
        <v>0.39950959156757326</v>
      </c>
      <c r="BR1170" s="36">
        <v>3.05</v>
      </c>
      <c r="BS1170" s="36">
        <v>4.8499999999999996</v>
      </c>
      <c r="BT1170" s="36">
        <v>0.26446999999999998</v>
      </c>
      <c r="BU1170" s="36">
        <v>0.19674</v>
      </c>
      <c r="BV1170" s="36">
        <v>0.21650471547578401</v>
      </c>
      <c r="BW1170" s="36">
        <v>0.28803000000000001</v>
      </c>
    </row>
    <row r="1171" spans="1:75" s="36" customFormat="1" ht="16.75" customHeight="1" x14ac:dyDescent="0.2">
      <c r="A1171" s="36" t="s">
        <v>1495</v>
      </c>
      <c r="B1171" s="36">
        <v>2025020554</v>
      </c>
      <c r="C1171" s="35">
        <v>46011</v>
      </c>
      <c r="D1171" s="45" t="s">
        <v>9</v>
      </c>
      <c r="E1171" s="36" t="s">
        <v>10</v>
      </c>
      <c r="F1171" s="45">
        <v>0</v>
      </c>
      <c r="G1171" s="45">
        <v>1</v>
      </c>
      <c r="H1171" s="36" t="s">
        <v>53</v>
      </c>
      <c r="I1171" s="36" t="s">
        <v>411</v>
      </c>
      <c r="J1171" s="46" t="s">
        <v>166</v>
      </c>
      <c r="K1171" s="47">
        <v>2.94</v>
      </c>
      <c r="L1171" s="48">
        <v>0.15</v>
      </c>
      <c r="M1171" s="49">
        <v>0.1</v>
      </c>
      <c r="N1171" s="36">
        <v>3.19999999999999</v>
      </c>
      <c r="O1171" s="36">
        <v>2.44999999999999</v>
      </c>
      <c r="P1171" s="70">
        <v>3.19999999999999</v>
      </c>
      <c r="Q1171" s="36">
        <v>2.44999999999999</v>
      </c>
      <c r="R1171" s="50">
        <v>3.0727331027824394</v>
      </c>
      <c r="S1171" s="50">
        <v>2.7115329130567551</v>
      </c>
      <c r="T1171" s="50">
        <v>3.042005771754615</v>
      </c>
      <c r="U1171" s="50">
        <v>2.7386482421873226</v>
      </c>
      <c r="V1171" s="50">
        <v>1</v>
      </c>
      <c r="W1171" s="50">
        <v>1.0046958799928625</v>
      </c>
      <c r="X1171" s="50">
        <v>1.0470208333951687</v>
      </c>
      <c r="Y1171" s="50">
        <v>0.9122596463919268</v>
      </c>
      <c r="Z1171" s="50">
        <v>1.03</v>
      </c>
      <c r="AA1171" s="51">
        <v>0.99</v>
      </c>
      <c r="AB1171" s="51">
        <v>1.01</v>
      </c>
      <c r="AC1171" s="51">
        <v>1</v>
      </c>
      <c r="AD1171" s="51">
        <v>1</v>
      </c>
      <c r="AE1171" s="51">
        <v>1</v>
      </c>
      <c r="AF1171" s="51">
        <v>1</v>
      </c>
      <c r="AG1171" s="52">
        <v>1</v>
      </c>
      <c r="AH1171" s="52">
        <v>1</v>
      </c>
      <c r="AI1171" s="53">
        <v>1089</v>
      </c>
      <c r="AJ1171" s="53">
        <v>1017</v>
      </c>
      <c r="AK1171" s="51">
        <v>3.0162001708903494</v>
      </c>
      <c r="AL1171" s="51">
        <v>3.0242192007087456</v>
      </c>
      <c r="AM1171" s="51">
        <v>2.7627678066450887</v>
      </c>
      <c r="AN1171" s="51">
        <v>2.7550825726068386</v>
      </c>
      <c r="AO1171" s="51">
        <v>2.8813473518194677</v>
      </c>
      <c r="AP1171" s="51">
        <v>2.8680770841138163</v>
      </c>
      <c r="AQ1171" s="51">
        <v>2.8456508408444416</v>
      </c>
      <c r="AR1171" s="67">
        <v>0</v>
      </c>
      <c r="AS1171" s="96"/>
      <c r="AT1171" s="54">
        <v>3.1264441724461411</v>
      </c>
      <c r="AU1171" s="54">
        <v>2.5768349210709793</v>
      </c>
      <c r="AV1171" s="55">
        <v>3.1411255790843322</v>
      </c>
      <c r="AW1171" s="55">
        <v>2.5768349210709793</v>
      </c>
      <c r="AX1171" s="56">
        <v>-7.3555827553848818E-2</v>
      </c>
      <c r="AY1171" s="56">
        <v>0.12683492107098937</v>
      </c>
      <c r="AZ1171" s="56">
        <v>5.3279093517140552E-2</v>
      </c>
      <c r="BA1171" s="56">
        <v>-0.20039074862483819</v>
      </c>
      <c r="BB1171" s="61">
        <v>-145</v>
      </c>
      <c r="BC1171" s="57">
        <v>105</v>
      </c>
      <c r="BD1171" s="57">
        <v>-123</v>
      </c>
      <c r="BE1171" s="57">
        <v>-152</v>
      </c>
      <c r="BF1171" s="95">
        <v>0.59121679988553699</v>
      </c>
      <c r="BG1171" s="58">
        <v>0.48858803635219583</v>
      </c>
      <c r="BH1171" s="58">
        <v>0.55173113399470164</v>
      </c>
      <c r="BI1171" s="58">
        <v>0.6030366755313229</v>
      </c>
      <c r="BJ1171" s="57">
        <v>-146</v>
      </c>
      <c r="BK1171" s="57">
        <v>106</v>
      </c>
      <c r="BL1171" s="57">
        <v>-122</v>
      </c>
      <c r="BM1171" s="57">
        <v>-150</v>
      </c>
      <c r="BN1171" s="58">
        <v>0.59306764092008835</v>
      </c>
      <c r="BO1171" s="58">
        <v>0.48619947924905171</v>
      </c>
      <c r="BP1171" s="58">
        <v>0.54893398079754496</v>
      </c>
      <c r="BQ1171" s="58">
        <v>0.60049040843242674</v>
      </c>
      <c r="BR1171" s="36">
        <v>3.05</v>
      </c>
      <c r="BS1171" s="36">
        <v>4.9000000000000004</v>
      </c>
      <c r="BT1171" s="36">
        <v>0.26347999999999999</v>
      </c>
      <c r="BU1171" s="36">
        <v>0.1923</v>
      </c>
      <c r="BV1171" s="36">
        <v>0.21119103838339401</v>
      </c>
      <c r="BW1171" s="36">
        <v>0.28175</v>
      </c>
    </row>
    <row r="1172" spans="1:75" s="36" customFormat="1" ht="16.75" customHeight="1" x14ac:dyDescent="0.2">
      <c r="A1172" s="36" t="s">
        <v>1496</v>
      </c>
      <c r="B1172" s="36">
        <v>2025020557</v>
      </c>
      <c r="C1172" s="35">
        <v>46011</v>
      </c>
      <c r="D1172" s="45" t="s">
        <v>6</v>
      </c>
      <c r="E1172" s="36" t="s">
        <v>42</v>
      </c>
      <c r="F1172" s="45">
        <v>0</v>
      </c>
      <c r="G1172" s="45">
        <v>1</v>
      </c>
      <c r="H1172" s="36" t="s">
        <v>26</v>
      </c>
      <c r="I1172" s="36" t="s">
        <v>444</v>
      </c>
      <c r="J1172" s="46" t="s">
        <v>396</v>
      </c>
      <c r="K1172" s="47">
        <v>2.94</v>
      </c>
      <c r="L1172" s="48">
        <v>0.15</v>
      </c>
      <c r="M1172" s="49">
        <v>0.1</v>
      </c>
      <c r="N1172" s="36">
        <v>2.69999999999999</v>
      </c>
      <c r="O1172" s="36">
        <v>2.8999999999999901</v>
      </c>
      <c r="P1172" s="70">
        <v>2.69999999999999</v>
      </c>
      <c r="Q1172" s="36">
        <v>2.8999999999999901</v>
      </c>
      <c r="R1172" s="50">
        <v>3.2982602588132512</v>
      </c>
      <c r="S1172" s="50">
        <v>2.4293150297265274</v>
      </c>
      <c r="T1172" s="50">
        <v>3.166329848460721</v>
      </c>
      <c r="U1172" s="50">
        <v>2.550780781212854</v>
      </c>
      <c r="V1172" s="50">
        <v>0.95</v>
      </c>
      <c r="W1172" s="50">
        <v>0.92554174501717079</v>
      </c>
      <c r="X1172" s="50">
        <v>0.91328541892352666</v>
      </c>
      <c r="Y1172" s="50">
        <v>1.1038719436233584</v>
      </c>
      <c r="Z1172" s="50">
        <v>0.99</v>
      </c>
      <c r="AA1172" s="51">
        <v>0.96</v>
      </c>
      <c r="AB1172" s="51">
        <v>1.05</v>
      </c>
      <c r="AC1172" s="51">
        <v>1</v>
      </c>
      <c r="AD1172" s="51">
        <v>1</v>
      </c>
      <c r="AE1172" s="51">
        <v>1</v>
      </c>
      <c r="AF1172" s="51">
        <v>1</v>
      </c>
      <c r="AG1172" s="52">
        <v>1</v>
      </c>
      <c r="AH1172" s="52">
        <v>1</v>
      </c>
      <c r="AI1172" s="53">
        <v>1088</v>
      </c>
      <c r="AJ1172" s="53">
        <v>1046</v>
      </c>
      <c r="AK1172" s="51">
        <v>3.3513807664990583</v>
      </c>
      <c r="AL1172" s="51">
        <v>3.3414337341908991</v>
      </c>
      <c r="AM1172" s="51">
        <v>2.6448434722952912</v>
      </c>
      <c r="AN1172" s="51">
        <v>2.6125142059099766</v>
      </c>
      <c r="AO1172" s="51">
        <v>2.6902168131516846</v>
      </c>
      <c r="AP1172" s="51">
        <v>2.6474375730933213</v>
      </c>
      <c r="AQ1172" s="51">
        <v>2.6183950375723382</v>
      </c>
      <c r="AR1172" s="67">
        <v>-0.03</v>
      </c>
      <c r="AS1172" s="96"/>
      <c r="AT1172" s="54">
        <v>2.7859841679599904</v>
      </c>
      <c r="AU1172" s="54">
        <v>3.1210369522785482</v>
      </c>
      <c r="AV1172" s="55">
        <v>2.8159841679599902</v>
      </c>
      <c r="AW1172" s="55">
        <v>3.1572875381748045</v>
      </c>
      <c r="AX1172" s="56">
        <v>8.5984167960000413E-2</v>
      </c>
      <c r="AY1172" s="56">
        <v>0.22103695227855802</v>
      </c>
      <c r="AZ1172" s="56">
        <v>0.30702112023855843</v>
      </c>
      <c r="BA1172" s="56">
        <v>-0.13505278431855761</v>
      </c>
      <c r="BB1172" s="61">
        <v>125</v>
      </c>
      <c r="BC1172" s="57">
        <v>-120</v>
      </c>
      <c r="BD1172" s="57">
        <v>105</v>
      </c>
      <c r="BE1172" s="57">
        <v>131</v>
      </c>
      <c r="BF1172" s="95">
        <v>0.44453949585141739</v>
      </c>
      <c r="BG1172" s="58">
        <v>0.54574178802162088</v>
      </c>
      <c r="BH1172" s="58">
        <v>0.48750948891481383</v>
      </c>
      <c r="BI1172" s="58">
        <v>0.43210954214649422</v>
      </c>
      <c r="BJ1172" s="57">
        <v>125</v>
      </c>
      <c r="BK1172" s="57">
        <v>-125</v>
      </c>
      <c r="BL1172" s="57">
        <v>101</v>
      </c>
      <c r="BM1172" s="57">
        <v>127</v>
      </c>
      <c r="BN1172" s="58">
        <v>0.44359726520608583</v>
      </c>
      <c r="BO1172" s="58">
        <v>0.55537469296097375</v>
      </c>
      <c r="BP1172" s="58">
        <v>0.49793415427787113</v>
      </c>
      <c r="BQ1172" s="58">
        <v>0.44096638064449933</v>
      </c>
      <c r="BR1172" s="36">
        <v>3.05</v>
      </c>
      <c r="BS1172" s="36">
        <v>4.95</v>
      </c>
      <c r="BT1172" s="36">
        <v>0.25616</v>
      </c>
      <c r="BU1172" s="36">
        <v>0.18633</v>
      </c>
      <c r="BV1172" s="36">
        <v>0.20452000965907799</v>
      </c>
      <c r="BW1172" s="36">
        <v>0.27527000000000001</v>
      </c>
    </row>
    <row r="1173" spans="1:75" s="36" customFormat="1" ht="16.75" customHeight="1" x14ac:dyDescent="0.2">
      <c r="A1173" s="36" t="s">
        <v>1497</v>
      </c>
      <c r="B1173" s="36">
        <v>2025020557</v>
      </c>
      <c r="C1173" s="35">
        <v>46011</v>
      </c>
      <c r="D1173" s="45" t="s">
        <v>9</v>
      </c>
      <c r="E1173" s="36" t="s">
        <v>41</v>
      </c>
      <c r="F1173" s="45">
        <v>1</v>
      </c>
      <c r="G1173" s="45">
        <v>0</v>
      </c>
      <c r="H1173" s="36" t="s">
        <v>27</v>
      </c>
      <c r="I1173" s="36" t="s">
        <v>332</v>
      </c>
      <c r="J1173" s="46" t="s">
        <v>187</v>
      </c>
      <c r="K1173" s="47">
        <v>2.94</v>
      </c>
      <c r="L1173" s="48">
        <v>0.15</v>
      </c>
      <c r="M1173" s="49">
        <v>0.1</v>
      </c>
      <c r="N1173" s="36">
        <v>2.8999999999999901</v>
      </c>
      <c r="O1173" s="36">
        <v>2.69999999999999</v>
      </c>
      <c r="P1173" s="70">
        <v>2.8999999999999901</v>
      </c>
      <c r="Q1173" s="36">
        <v>2.69999999999999</v>
      </c>
      <c r="R1173" s="50">
        <v>2.9809170300572241</v>
      </c>
      <c r="S1173" s="50">
        <v>2.6425000450447569</v>
      </c>
      <c r="T1173" s="50">
        <v>2.8914895191555074</v>
      </c>
      <c r="U1173" s="50">
        <v>2.7482000468465473</v>
      </c>
      <c r="V1173" s="50">
        <v>1.05</v>
      </c>
      <c r="W1173" s="50">
        <v>1.0725047827848808</v>
      </c>
      <c r="X1173" s="50">
        <v>0.89960662322969087</v>
      </c>
      <c r="Y1173" s="50">
        <v>1.1399254307819926</v>
      </c>
      <c r="Z1173" s="50">
        <v>0.97</v>
      </c>
      <c r="AA1173" s="51">
        <v>0.97</v>
      </c>
      <c r="AB1173" s="51">
        <v>1.04</v>
      </c>
      <c r="AC1173" s="51">
        <v>1</v>
      </c>
      <c r="AD1173" s="51">
        <v>1</v>
      </c>
      <c r="AE1173" s="51">
        <v>1</v>
      </c>
      <c r="AF1173" s="51">
        <v>1</v>
      </c>
      <c r="AG1173" s="52">
        <v>1</v>
      </c>
      <c r="AH1173" s="52">
        <v>1</v>
      </c>
      <c r="AI1173" s="53">
        <v>1073</v>
      </c>
      <c r="AJ1173" s="53">
        <v>1031</v>
      </c>
      <c r="AK1173" s="51">
        <v>3.2453835142526737</v>
      </c>
      <c r="AL1173" s="51">
        <v>3.2043721289598306</v>
      </c>
      <c r="AM1173" s="51">
        <v>2.6850591316351684</v>
      </c>
      <c r="AN1173" s="51">
        <v>2.6786752686466064</v>
      </c>
      <c r="AO1173" s="51">
        <v>2.8189470797733835</v>
      </c>
      <c r="AP1173" s="51">
        <v>2.7805887743613882</v>
      </c>
      <c r="AQ1173" s="51">
        <v>2.6045073576861131</v>
      </c>
      <c r="AR1173" s="67">
        <v>0.03</v>
      </c>
      <c r="AS1173" s="96"/>
      <c r="AT1173" s="54">
        <v>3.1210369522785482</v>
      </c>
      <c r="AU1173" s="54">
        <v>2.7859841679599904</v>
      </c>
      <c r="AV1173" s="55">
        <v>3.1572875381748045</v>
      </c>
      <c r="AW1173" s="55">
        <v>2.8159841679599902</v>
      </c>
      <c r="AX1173" s="56">
        <v>0.22103695227855802</v>
      </c>
      <c r="AY1173" s="56">
        <v>8.5984167960000413E-2</v>
      </c>
      <c r="AZ1173" s="56">
        <v>0.30702112023855843</v>
      </c>
      <c r="BA1173" s="56">
        <v>0.13505278431855761</v>
      </c>
      <c r="BB1173" s="61">
        <v>-125</v>
      </c>
      <c r="BC1173" s="57">
        <v>120</v>
      </c>
      <c r="BD1173" s="57">
        <v>-105</v>
      </c>
      <c r="BE1173" s="57">
        <v>-131</v>
      </c>
      <c r="BF1173" s="95">
        <v>0.55546050414858261</v>
      </c>
      <c r="BG1173" s="58">
        <v>0.45425821197837918</v>
      </c>
      <c r="BH1173" s="58">
        <v>0.51249051108518617</v>
      </c>
      <c r="BI1173" s="58">
        <v>0.56789045785350578</v>
      </c>
      <c r="BJ1173" s="57">
        <v>-125</v>
      </c>
      <c r="BK1173" s="57">
        <v>125</v>
      </c>
      <c r="BL1173" s="57">
        <v>-101</v>
      </c>
      <c r="BM1173" s="57">
        <v>-127</v>
      </c>
      <c r="BN1173" s="58">
        <v>0.55640273479391422</v>
      </c>
      <c r="BO1173" s="58">
        <v>0.44462530703902625</v>
      </c>
      <c r="BP1173" s="58">
        <v>0.50206584572212887</v>
      </c>
      <c r="BQ1173" s="58">
        <v>0.55903361935550067</v>
      </c>
      <c r="BR1173" s="36">
        <v>3.05</v>
      </c>
      <c r="BS1173" s="36">
        <v>5</v>
      </c>
      <c r="BT1173" s="36">
        <v>0.25003999999999998</v>
      </c>
      <c r="BU1173" s="36">
        <v>0.18060000000000001</v>
      </c>
      <c r="BV1173" s="36">
        <v>0.19853353413875299</v>
      </c>
      <c r="BW1173" s="36">
        <v>0.27093</v>
      </c>
    </row>
    <row r="1174" spans="1:75" s="36" customFormat="1" ht="16.75" customHeight="1" x14ac:dyDescent="0.2">
      <c r="A1174" s="36" t="s">
        <v>1498</v>
      </c>
      <c r="B1174" s="36">
        <v>2025020556</v>
      </c>
      <c r="C1174" s="35">
        <v>46011</v>
      </c>
      <c r="D1174" s="45" t="s">
        <v>6</v>
      </c>
      <c r="E1174" s="36" t="s">
        <v>21</v>
      </c>
      <c r="F1174" s="45">
        <v>1</v>
      </c>
      <c r="G1174" s="45">
        <v>1</v>
      </c>
      <c r="H1174" s="36" t="s">
        <v>46</v>
      </c>
      <c r="I1174" s="36" t="s">
        <v>1432</v>
      </c>
      <c r="J1174" s="46" t="s">
        <v>163</v>
      </c>
      <c r="K1174" s="47">
        <v>2.94</v>
      </c>
      <c r="L1174" s="48">
        <v>0.15</v>
      </c>
      <c r="M1174" s="49">
        <v>0.1</v>
      </c>
      <c r="N1174" s="36">
        <v>2.9999999999999898</v>
      </c>
      <c r="O1174" s="36">
        <v>3.2499999999999898</v>
      </c>
      <c r="P1174" s="70">
        <v>2.9999999999999898</v>
      </c>
      <c r="Q1174" s="36">
        <v>3.2499999999999898</v>
      </c>
      <c r="R1174" s="50">
        <v>3.0745844924825891</v>
      </c>
      <c r="S1174" s="50">
        <v>3.3203210115820245</v>
      </c>
      <c r="T1174" s="50">
        <v>2.9669740352456984</v>
      </c>
      <c r="U1174" s="50">
        <v>3.3203210115820245</v>
      </c>
      <c r="V1174" s="50">
        <v>0.95</v>
      </c>
      <c r="W1174" s="50">
        <v>0.95302926576458757</v>
      </c>
      <c r="X1174" s="50">
        <v>1.0506689681714856</v>
      </c>
      <c r="Y1174" s="50">
        <v>0.97143030109483208</v>
      </c>
      <c r="Z1174" s="50">
        <v>0.98</v>
      </c>
      <c r="AA1174" s="51">
        <v>0.96499999999999997</v>
      </c>
      <c r="AB1174" s="51">
        <v>1</v>
      </c>
      <c r="AC1174" s="51">
        <v>1</v>
      </c>
      <c r="AD1174" s="51">
        <v>1</v>
      </c>
      <c r="AE1174" s="51">
        <v>1</v>
      </c>
      <c r="AF1174" s="51">
        <v>1</v>
      </c>
      <c r="AG1174" s="52">
        <v>1</v>
      </c>
      <c r="AH1174" s="52">
        <v>1</v>
      </c>
      <c r="AI1174" s="53">
        <v>1076</v>
      </c>
      <c r="AJ1174" s="53">
        <v>1009</v>
      </c>
      <c r="AK1174" s="51">
        <v>2.86</v>
      </c>
      <c r="AL1174" s="51">
        <v>2.8905735170138351</v>
      </c>
      <c r="AM1174" s="51">
        <v>3.2421139153412679</v>
      </c>
      <c r="AN1174" s="51">
        <v>3.253844979777381</v>
      </c>
      <c r="AO1174" s="51">
        <v>2.7856822118125524</v>
      </c>
      <c r="AP1174" s="51">
        <v>2.8559170687432274</v>
      </c>
      <c r="AQ1174" s="51">
        <v>3.1772716370344427</v>
      </c>
      <c r="AR1174" s="67">
        <v>-0.03</v>
      </c>
      <c r="AS1174" s="96"/>
      <c r="AT1174" s="54">
        <v>2.7517508123593961</v>
      </c>
      <c r="AU1174" s="54">
        <v>3.1999568474038194</v>
      </c>
      <c r="AV1174" s="55">
        <v>2.7817508123593959</v>
      </c>
      <c r="AW1174" s="55">
        <v>3.1734492502695129</v>
      </c>
      <c r="AX1174" s="56">
        <v>-0.24824918764059367</v>
      </c>
      <c r="AY1174" s="56">
        <v>-5.0043152596170426E-2</v>
      </c>
      <c r="AZ1174" s="56">
        <v>-0.2982923402367641</v>
      </c>
      <c r="BA1174" s="56">
        <v>-0.19820603504442325</v>
      </c>
      <c r="BB1174" s="61">
        <v>135</v>
      </c>
      <c r="BC1174" s="57">
        <v>-123</v>
      </c>
      <c r="BD1174" s="57">
        <v>102</v>
      </c>
      <c r="BE1174" s="57">
        <v>128</v>
      </c>
      <c r="BF1174" s="95">
        <v>0.42580930390376182</v>
      </c>
      <c r="BG1174" s="58">
        <v>0.55115540008631714</v>
      </c>
      <c r="BH1174" s="58">
        <v>0.4941577290962732</v>
      </c>
      <c r="BI1174" s="58">
        <v>0.43847544063601251</v>
      </c>
      <c r="BJ1174" s="57">
        <v>130</v>
      </c>
      <c r="BK1174" s="57">
        <v>-123</v>
      </c>
      <c r="BL1174" s="57">
        <v>102</v>
      </c>
      <c r="BM1174" s="57">
        <v>128</v>
      </c>
      <c r="BN1174" s="58">
        <v>0.43506512770036943</v>
      </c>
      <c r="BO1174" s="58">
        <v>0.55245539279588896</v>
      </c>
      <c r="BP1174" s="58">
        <v>0.49494674400713479</v>
      </c>
      <c r="BQ1174" s="58">
        <v>0.43858325506631946</v>
      </c>
      <c r="BR1174" s="36">
        <v>3.1</v>
      </c>
      <c r="BS1174" s="36">
        <v>3.1</v>
      </c>
      <c r="BT1174" s="36">
        <v>0.49454999999999999</v>
      </c>
      <c r="BU1174" s="36">
        <v>0.40628999999999998</v>
      </c>
      <c r="BV1174" s="36">
        <v>0.458313122539453</v>
      </c>
      <c r="BW1174" s="36">
        <v>0.51980000000000004</v>
      </c>
    </row>
    <row r="1175" spans="1:75" s="36" customFormat="1" ht="16.75" customHeight="1" x14ac:dyDescent="0.2">
      <c r="A1175" s="36" t="s">
        <v>1499</v>
      </c>
      <c r="B1175" s="36">
        <v>2025020556</v>
      </c>
      <c r="C1175" s="35">
        <v>46011</v>
      </c>
      <c r="D1175" s="45" t="s">
        <v>9</v>
      </c>
      <c r="E1175" s="36" t="s">
        <v>19</v>
      </c>
      <c r="F1175" s="45">
        <v>1</v>
      </c>
      <c r="G1175" s="45">
        <v>1</v>
      </c>
      <c r="H1175" s="36" t="s">
        <v>47</v>
      </c>
      <c r="I1175" s="36" t="s">
        <v>1381</v>
      </c>
      <c r="J1175" s="46" t="s">
        <v>1306</v>
      </c>
      <c r="K1175" s="47">
        <v>2.94</v>
      </c>
      <c r="L1175" s="48">
        <v>0.15</v>
      </c>
      <c r="M1175" s="49">
        <v>0.1</v>
      </c>
      <c r="N1175" s="36">
        <v>3.2499999999999898</v>
      </c>
      <c r="O1175" s="36">
        <v>2.9999999999999898</v>
      </c>
      <c r="P1175" s="70">
        <v>3.2499999999999898</v>
      </c>
      <c r="Q1175" s="36">
        <v>2.9999999999999898</v>
      </c>
      <c r="R1175" s="50">
        <v>2.9248983660831489</v>
      </c>
      <c r="S1175" s="50">
        <v>3.3207305307139281</v>
      </c>
      <c r="T1175" s="50">
        <v>2.8664003987614857</v>
      </c>
      <c r="U1175" s="50">
        <v>3.3871451413282068</v>
      </c>
      <c r="V1175" s="50">
        <v>1.048</v>
      </c>
      <c r="W1175" s="50">
        <v>1.0491546019013618</v>
      </c>
      <c r="X1175" s="50">
        <v>1.1027598351500911</v>
      </c>
      <c r="Y1175" s="50">
        <v>0.97278911564625847</v>
      </c>
      <c r="Z1175" s="50">
        <v>0.99</v>
      </c>
      <c r="AA1175" s="51">
        <v>0.98</v>
      </c>
      <c r="AB1175" s="51">
        <v>1.02</v>
      </c>
      <c r="AC1175" s="51">
        <v>1</v>
      </c>
      <c r="AD1175" s="51">
        <v>1</v>
      </c>
      <c r="AE1175" s="51">
        <v>1</v>
      </c>
      <c r="AF1175" s="51">
        <v>1</v>
      </c>
      <c r="AG1175" s="52">
        <v>1</v>
      </c>
      <c r="AH1175" s="52">
        <v>1</v>
      </c>
      <c r="AI1175" s="53">
        <v>1069</v>
      </c>
      <c r="AJ1175" s="53">
        <v>1003</v>
      </c>
      <c r="AK1175" s="51">
        <v>2.8560050852188064</v>
      </c>
      <c r="AL1175" s="51">
        <v>2.865461607838633</v>
      </c>
      <c r="AM1175" s="51">
        <v>3.0889667664241678</v>
      </c>
      <c r="AN1175" s="51">
        <v>3.1237313310676318</v>
      </c>
      <c r="AO1175" s="51">
        <v>3.0857192002538709</v>
      </c>
      <c r="AP1175" s="51">
        <v>3.1159898040268086</v>
      </c>
      <c r="AQ1175" s="51">
        <v>3.0580770987599259</v>
      </c>
      <c r="AR1175" s="67">
        <v>0.03</v>
      </c>
      <c r="AS1175" s="96"/>
      <c r="AT1175" s="54">
        <v>3.1999568474038194</v>
      </c>
      <c r="AU1175" s="54">
        <v>2.7517508123593961</v>
      </c>
      <c r="AV1175" s="55">
        <v>3.1734492502695129</v>
      </c>
      <c r="AW1175" s="55">
        <v>2.7817508123593959</v>
      </c>
      <c r="AX1175" s="56">
        <v>-5.0043152596170426E-2</v>
      </c>
      <c r="AY1175" s="56">
        <v>-0.24824918764059367</v>
      </c>
      <c r="AZ1175" s="56">
        <v>-0.2982923402367641</v>
      </c>
      <c r="BA1175" s="56">
        <v>0.19820603504442325</v>
      </c>
      <c r="BB1175" s="61">
        <v>-135</v>
      </c>
      <c r="BC1175" s="57">
        <v>123</v>
      </c>
      <c r="BD1175" s="57">
        <v>-102</v>
      </c>
      <c r="BE1175" s="57">
        <v>-128</v>
      </c>
      <c r="BF1175" s="95">
        <v>0.57419069609623818</v>
      </c>
      <c r="BG1175" s="58">
        <v>0.44884459991368286</v>
      </c>
      <c r="BH1175" s="58">
        <v>0.5058422709037268</v>
      </c>
      <c r="BI1175" s="58">
        <v>0.56152455936398749</v>
      </c>
      <c r="BJ1175" s="57">
        <v>-130</v>
      </c>
      <c r="BK1175" s="57">
        <v>123</v>
      </c>
      <c r="BL1175" s="57">
        <v>-102</v>
      </c>
      <c r="BM1175" s="57">
        <v>-128</v>
      </c>
      <c r="BN1175" s="58">
        <v>0.56493487229963057</v>
      </c>
      <c r="BO1175" s="58">
        <v>0.44754460720411104</v>
      </c>
      <c r="BP1175" s="58">
        <v>0.50505325599286521</v>
      </c>
      <c r="BQ1175" s="58">
        <v>0.56141674493368054</v>
      </c>
      <c r="BR1175" s="36">
        <v>3.1</v>
      </c>
      <c r="BS1175" s="36">
        <v>3.15</v>
      </c>
      <c r="BT1175" s="36">
        <v>0.48897000000000002</v>
      </c>
      <c r="BU1175" s="36">
        <v>0.39881</v>
      </c>
      <c r="BV1175" s="36">
        <v>0.448807112311501</v>
      </c>
      <c r="BW1175" s="36">
        <v>0.51021000000000005</v>
      </c>
    </row>
    <row r="1176" spans="1:75" s="36" customFormat="1" ht="16.75" customHeight="1" x14ac:dyDescent="0.2">
      <c r="A1176" s="36" t="s">
        <v>1500</v>
      </c>
      <c r="B1176" s="36">
        <v>2025020558</v>
      </c>
      <c r="C1176" s="35">
        <v>46011</v>
      </c>
      <c r="D1176" s="45" t="s">
        <v>6</v>
      </c>
      <c r="E1176" s="36" t="s">
        <v>18</v>
      </c>
      <c r="F1176" s="45">
        <v>1</v>
      </c>
      <c r="G1176" s="45">
        <v>2</v>
      </c>
      <c r="H1176" s="36" t="s">
        <v>36</v>
      </c>
      <c r="I1176" s="36" t="s">
        <v>931</v>
      </c>
      <c r="J1176" s="46" t="s">
        <v>190</v>
      </c>
      <c r="K1176" s="47">
        <v>2.94</v>
      </c>
      <c r="L1176" s="48">
        <v>0.15</v>
      </c>
      <c r="M1176" s="49">
        <v>0.1</v>
      </c>
      <c r="N1176" s="36">
        <v>2.94999999999999</v>
      </c>
      <c r="O1176" s="36">
        <v>2.94999999999999</v>
      </c>
      <c r="P1176" s="70">
        <v>2.94999999999999</v>
      </c>
      <c r="Q1176" s="36">
        <v>2.94999999999999</v>
      </c>
      <c r="R1176" s="50">
        <v>2.9384629347197735</v>
      </c>
      <c r="S1176" s="50">
        <v>2.9688806288508705</v>
      </c>
      <c r="T1176" s="50">
        <v>2.9384629347197735</v>
      </c>
      <c r="U1176" s="50">
        <v>3.0579470477163966</v>
      </c>
      <c r="V1176" s="50">
        <v>0.97</v>
      </c>
      <c r="W1176" s="50">
        <v>0.95751047349149665</v>
      </c>
      <c r="X1176" s="50">
        <v>1.0580601545000672</v>
      </c>
      <c r="Y1176" s="50">
        <v>0.94654404895577859</v>
      </c>
      <c r="Z1176" s="50">
        <v>0.99</v>
      </c>
      <c r="AA1176" s="51">
        <v>1</v>
      </c>
      <c r="AB1176" s="51">
        <v>1.03</v>
      </c>
      <c r="AC1176" s="51">
        <v>1</v>
      </c>
      <c r="AD1176" s="51">
        <v>1</v>
      </c>
      <c r="AE1176" s="51">
        <v>1</v>
      </c>
      <c r="AF1176" s="51">
        <v>1</v>
      </c>
      <c r="AG1176" s="52">
        <v>1</v>
      </c>
      <c r="AH1176" s="52">
        <v>1</v>
      </c>
      <c r="AI1176" s="53">
        <v>1078</v>
      </c>
      <c r="AJ1176" s="53">
        <v>999</v>
      </c>
      <c r="AK1176" s="51">
        <v>2.9</v>
      </c>
      <c r="AL1176" s="51">
        <v>2.9057694402079659</v>
      </c>
      <c r="AM1176" s="51">
        <v>3</v>
      </c>
      <c r="AN1176" s="51">
        <v>2.9953320943276305</v>
      </c>
      <c r="AO1176" s="51">
        <v>3.1258319334229663</v>
      </c>
      <c r="AP1176" s="51">
        <v>3.0978359167938754</v>
      </c>
      <c r="AQ1176" s="51">
        <v>2.9699999999999998</v>
      </c>
      <c r="AR1176" s="67">
        <v>0.02</v>
      </c>
      <c r="AS1176" s="96"/>
      <c r="AT1176" s="54">
        <v>2.9693614407470057</v>
      </c>
      <c r="AU1176" s="54">
        <v>2.9756149438611716</v>
      </c>
      <c r="AV1176" s="55">
        <v>2.9493614407470057</v>
      </c>
      <c r="AW1176" s="55">
        <v>2.9809214671677231</v>
      </c>
      <c r="AX1176" s="56">
        <v>1.9361440747015735E-2</v>
      </c>
      <c r="AY1176" s="56">
        <v>2.5614943861181683E-2</v>
      </c>
      <c r="AZ1176" s="56">
        <v>4.4976384608197417E-2</v>
      </c>
      <c r="BA1176" s="56">
        <v>-6.2535031141659481E-3</v>
      </c>
      <c r="BB1176" s="61">
        <v>104</v>
      </c>
      <c r="BC1176" s="57">
        <v>-124</v>
      </c>
      <c r="BD1176" s="57">
        <v>101</v>
      </c>
      <c r="BE1176" s="57">
        <v>127</v>
      </c>
      <c r="BF1176" s="95">
        <v>0.49064880312345599</v>
      </c>
      <c r="BG1176" s="58">
        <v>0.55310277377404327</v>
      </c>
      <c r="BH1176" s="58">
        <v>0.49659881942929407</v>
      </c>
      <c r="BI1176" s="58">
        <v>0.44084259281450366</v>
      </c>
      <c r="BJ1176" s="57">
        <v>105</v>
      </c>
      <c r="BK1176" s="57">
        <v>-123</v>
      </c>
      <c r="BL1176" s="57">
        <v>102</v>
      </c>
      <c r="BM1176" s="57">
        <v>128</v>
      </c>
      <c r="BN1176" s="58">
        <v>0.48790196971182143</v>
      </c>
      <c r="BO1176" s="58">
        <v>0.55114648641882347</v>
      </c>
      <c r="BP1176" s="58">
        <v>0.49429177328828544</v>
      </c>
      <c r="BQ1176" s="58">
        <v>0.43870598867868549</v>
      </c>
      <c r="BR1176" s="36">
        <v>3.1</v>
      </c>
      <c r="BS1176" s="36">
        <v>3.2</v>
      </c>
      <c r="BT1176" s="36">
        <v>0.48176999999999998</v>
      </c>
      <c r="BU1176" s="36">
        <v>0.39011000000000001</v>
      </c>
      <c r="BV1176" s="36">
        <v>0.43898184928038497</v>
      </c>
      <c r="BW1176" s="36">
        <v>0.50144</v>
      </c>
    </row>
    <row r="1177" spans="1:75" s="36" customFormat="1" ht="16.75" customHeight="1" x14ac:dyDescent="0.2">
      <c r="A1177" s="36" t="s">
        <v>1501</v>
      </c>
      <c r="B1177" s="36">
        <v>2025020558</v>
      </c>
      <c r="C1177" s="35">
        <v>46011</v>
      </c>
      <c r="D1177" s="45" t="s">
        <v>9</v>
      </c>
      <c r="E1177" s="36" t="s">
        <v>35</v>
      </c>
      <c r="F1177" s="45">
        <v>2</v>
      </c>
      <c r="G1177" s="45">
        <v>1</v>
      </c>
      <c r="H1177" s="36" t="s">
        <v>38</v>
      </c>
      <c r="I1177" s="36" t="s">
        <v>360</v>
      </c>
      <c r="J1177" s="46" t="s">
        <v>172</v>
      </c>
      <c r="K1177" s="47">
        <v>2.94</v>
      </c>
      <c r="L1177" s="48">
        <v>0.15</v>
      </c>
      <c r="M1177" s="49">
        <v>0.1</v>
      </c>
      <c r="N1177" s="36">
        <v>2.94999999999999</v>
      </c>
      <c r="O1177" s="36">
        <v>2.94999999999999</v>
      </c>
      <c r="P1177" s="70">
        <v>2.94999999999999</v>
      </c>
      <c r="Q1177" s="36">
        <v>2.94999999999999</v>
      </c>
      <c r="R1177" s="50">
        <v>2.7539727654729034</v>
      </c>
      <c r="S1177" s="50">
        <v>3.1519542783809773</v>
      </c>
      <c r="T1177" s="50">
        <v>2.7264330378181745</v>
      </c>
      <c r="U1177" s="50">
        <v>3.1519542783809773</v>
      </c>
      <c r="V1177" s="50">
        <v>1.0449999999999999</v>
      </c>
      <c r="W1177" s="50">
        <v>1.0398742800952707</v>
      </c>
      <c r="X1177" s="50">
        <v>1.0204081632653061</v>
      </c>
      <c r="Y1177" s="50">
        <v>0.98639455782312924</v>
      </c>
      <c r="Z1177" s="50">
        <v>0.99094124800379646</v>
      </c>
      <c r="AA1177" s="51">
        <v>0.99</v>
      </c>
      <c r="AB1177" s="51">
        <v>1</v>
      </c>
      <c r="AC1177" s="51">
        <v>1</v>
      </c>
      <c r="AD1177" s="51">
        <v>1</v>
      </c>
      <c r="AE1177" s="51">
        <v>1</v>
      </c>
      <c r="AF1177" s="51">
        <v>1</v>
      </c>
      <c r="AG1177" s="52">
        <v>1</v>
      </c>
      <c r="AH1177" s="52">
        <v>1</v>
      </c>
      <c r="AI1177" s="53">
        <v>1063</v>
      </c>
      <c r="AJ1177" s="53">
        <v>1021</v>
      </c>
      <c r="AK1177" s="51">
        <v>2.7828395039299889</v>
      </c>
      <c r="AL1177" s="51">
        <v>2.7780963972466051</v>
      </c>
      <c r="AM1177" s="51">
        <v>3.1106968542301972</v>
      </c>
      <c r="AN1177" s="51">
        <v>3.1168854678528142</v>
      </c>
      <c r="AO1177" s="51">
        <v>3.1674706130579713</v>
      </c>
      <c r="AP1177" s="51">
        <v>3.160860247039738</v>
      </c>
      <c r="AQ1177" s="51">
        <v>3.0825178228923553</v>
      </c>
      <c r="AR1177" s="67">
        <v>-0.02</v>
      </c>
      <c r="AS1177" s="96"/>
      <c r="AT1177" s="54">
        <v>2.9756149438611716</v>
      </c>
      <c r="AU1177" s="54">
        <v>2.9693614407470057</v>
      </c>
      <c r="AV1177" s="55">
        <v>2.9809214671677231</v>
      </c>
      <c r="AW1177" s="55">
        <v>2.9493614407470057</v>
      </c>
      <c r="AX1177" s="56">
        <v>2.5614943861181683E-2</v>
      </c>
      <c r="AY1177" s="56">
        <v>1.9361440747015735E-2</v>
      </c>
      <c r="AZ1177" s="56">
        <v>4.4976384608197417E-2</v>
      </c>
      <c r="BA1177" s="56">
        <v>6.2535031141659481E-3</v>
      </c>
      <c r="BB1177" s="61">
        <v>-104</v>
      </c>
      <c r="BC1177" s="57">
        <v>124</v>
      </c>
      <c r="BD1177" s="57">
        <v>-101</v>
      </c>
      <c r="BE1177" s="57">
        <v>-127</v>
      </c>
      <c r="BF1177" s="95">
        <v>0.50935119687654407</v>
      </c>
      <c r="BG1177" s="58">
        <v>0.44689722622595673</v>
      </c>
      <c r="BH1177" s="58">
        <v>0.50340118057070593</v>
      </c>
      <c r="BI1177" s="58">
        <v>0.55915740718549634</v>
      </c>
      <c r="BJ1177" s="57">
        <v>-105</v>
      </c>
      <c r="BK1177" s="57">
        <v>123</v>
      </c>
      <c r="BL1177" s="57">
        <v>-102</v>
      </c>
      <c r="BM1177" s="57">
        <v>-128</v>
      </c>
      <c r="BN1177" s="58">
        <v>0.51209803028817857</v>
      </c>
      <c r="BO1177" s="58">
        <v>0.44885351358117653</v>
      </c>
      <c r="BP1177" s="58">
        <v>0.50570822671171456</v>
      </c>
      <c r="BQ1177" s="58">
        <v>0.56129401132131451</v>
      </c>
      <c r="BR1177" s="36">
        <v>3.1</v>
      </c>
      <c r="BS1177" s="36">
        <v>3.25</v>
      </c>
      <c r="BT1177" s="36">
        <v>0.46932000000000001</v>
      </c>
      <c r="BU1177" s="36">
        <v>0.38313999999999998</v>
      </c>
      <c r="BV1177" s="36">
        <v>0.43034448675180498</v>
      </c>
      <c r="BW1177" s="36">
        <v>0.49282999999999999</v>
      </c>
    </row>
    <row r="1178" spans="1:75" s="36" customFormat="1" ht="16.75" customHeight="1" x14ac:dyDescent="0.2">
      <c r="A1178" s="36" t="s">
        <v>1502</v>
      </c>
      <c r="B1178" s="36">
        <v>2025020555</v>
      </c>
      <c r="C1178" s="35">
        <v>46011</v>
      </c>
      <c r="D1178" s="45" t="s">
        <v>6</v>
      </c>
      <c r="E1178" s="36" t="s">
        <v>23</v>
      </c>
      <c r="F1178" s="45">
        <v>0</v>
      </c>
      <c r="G1178" s="45">
        <v>1</v>
      </c>
      <c r="H1178" s="36" t="s">
        <v>26</v>
      </c>
      <c r="I1178" s="36" t="s">
        <v>421</v>
      </c>
      <c r="J1178" s="46" t="s">
        <v>194</v>
      </c>
      <c r="K1178" s="47">
        <v>2.94</v>
      </c>
      <c r="L1178" s="48">
        <v>0.15</v>
      </c>
      <c r="M1178" s="49">
        <v>0.1</v>
      </c>
      <c r="N1178" s="36">
        <v>2.5499999999999901</v>
      </c>
      <c r="O1178" s="36">
        <v>3.3499999999999899</v>
      </c>
      <c r="P1178" s="70">
        <v>2.5499999999999901</v>
      </c>
      <c r="Q1178" s="36">
        <v>3.3499999999999899</v>
      </c>
      <c r="R1178" s="50">
        <v>2.7991110309272704</v>
      </c>
      <c r="S1178" s="50">
        <v>3.1314758405074818</v>
      </c>
      <c r="T1178" s="50">
        <v>2.7151376999994521</v>
      </c>
      <c r="U1178" s="50">
        <v>3.1314758405074818</v>
      </c>
      <c r="V1178" s="50">
        <v>0.95</v>
      </c>
      <c r="W1178" s="50">
        <v>0.92554174501717079</v>
      </c>
      <c r="X1178" s="50">
        <v>1.0461177582993531</v>
      </c>
      <c r="Y1178" s="50">
        <v>0.97819195050307772</v>
      </c>
      <c r="Z1178" s="50">
        <v>1.03</v>
      </c>
      <c r="AA1178" s="51">
        <v>0.97</v>
      </c>
      <c r="AB1178" s="51">
        <v>1</v>
      </c>
      <c r="AC1178" s="51">
        <v>1</v>
      </c>
      <c r="AD1178" s="51">
        <v>1</v>
      </c>
      <c r="AE1178" s="51">
        <v>1</v>
      </c>
      <c r="AF1178" s="51">
        <v>1</v>
      </c>
      <c r="AG1178" s="52">
        <v>1</v>
      </c>
      <c r="AH1178" s="52">
        <v>1</v>
      </c>
      <c r="AI1178" s="53">
        <v>1090</v>
      </c>
      <c r="AJ1178" s="53">
        <v>887</v>
      </c>
      <c r="AK1178" s="51">
        <v>2.69</v>
      </c>
      <c r="AL1178" s="51">
        <v>2.7051070546751732</v>
      </c>
      <c r="AM1178" s="51">
        <v>3.175212737298609</v>
      </c>
      <c r="AN1178" s="51">
        <v>3.1686522027799398</v>
      </c>
      <c r="AO1178" s="51">
        <v>3.3371162921354536</v>
      </c>
      <c r="AP1178" s="51">
        <v>3.3203618656735414</v>
      </c>
      <c r="AQ1178" s="51">
        <v>3.2704691194175672</v>
      </c>
      <c r="AR1178" s="67">
        <v>0</v>
      </c>
      <c r="AS1178" s="96"/>
      <c r="AT1178" s="54">
        <v>2.5153587139921574</v>
      </c>
      <c r="AU1178" s="54">
        <v>3.325512856378988</v>
      </c>
      <c r="AV1178" s="55">
        <v>2.5153587139921574</v>
      </c>
      <c r="AW1178" s="55">
        <v>3.3967889939800706</v>
      </c>
      <c r="AX1178" s="56">
        <v>-3.4641286007832672E-2</v>
      </c>
      <c r="AY1178" s="56">
        <v>-2.4487143621001906E-2</v>
      </c>
      <c r="AZ1178" s="56">
        <v>-5.9128429628834578E-2</v>
      </c>
      <c r="BA1178" s="56">
        <v>-1.0154142386830767E-2</v>
      </c>
      <c r="BB1178" s="61">
        <v>169</v>
      </c>
      <c r="BC1178" s="57">
        <v>-116</v>
      </c>
      <c r="BD1178" s="57">
        <v>110</v>
      </c>
      <c r="BE1178" s="57">
        <v>138</v>
      </c>
      <c r="BF1178" s="95">
        <v>0.37147398674149068</v>
      </c>
      <c r="BG1178" s="58">
        <v>0.5363999822262363</v>
      </c>
      <c r="BH1178" s="58">
        <v>0.47561666101644162</v>
      </c>
      <c r="BI1178" s="58">
        <v>0.42047917594244388</v>
      </c>
      <c r="BJ1178" s="57">
        <v>177</v>
      </c>
      <c r="BK1178" s="57">
        <v>-121</v>
      </c>
      <c r="BL1178" s="57">
        <v>105</v>
      </c>
      <c r="BM1178" s="57">
        <v>133</v>
      </c>
      <c r="BN1178" s="58">
        <v>0.36111243149010963</v>
      </c>
      <c r="BO1178" s="58">
        <v>0.5471806816205923</v>
      </c>
      <c r="BP1178" s="58">
        <v>0.4871342269388792</v>
      </c>
      <c r="BQ1178" s="58">
        <v>0.4301025872834352</v>
      </c>
      <c r="BR1178" s="36">
        <v>3.1</v>
      </c>
      <c r="BS1178" s="36">
        <v>3.3</v>
      </c>
      <c r="BT1178" s="36">
        <v>0.46296999999999999</v>
      </c>
      <c r="BU1178" s="36">
        <v>0.37712000000000001</v>
      </c>
      <c r="BV1178" s="36">
        <v>0.42427856218709498</v>
      </c>
      <c r="BW1178" s="36">
        <v>0.48826999999999998</v>
      </c>
    </row>
    <row r="1179" spans="1:75" s="36" customFormat="1" ht="16.75" customHeight="1" x14ac:dyDescent="0.2">
      <c r="A1179" s="36" t="s">
        <v>1503</v>
      </c>
      <c r="B1179" s="36">
        <v>2025020555</v>
      </c>
      <c r="C1179" s="35">
        <v>46011</v>
      </c>
      <c r="D1179" s="45" t="s">
        <v>9</v>
      </c>
      <c r="E1179" s="36" t="s">
        <v>7</v>
      </c>
      <c r="F1179" s="45">
        <v>1</v>
      </c>
      <c r="G1179" s="45">
        <v>0</v>
      </c>
      <c r="H1179" s="36" t="s">
        <v>27</v>
      </c>
      <c r="I1179" s="36" t="s">
        <v>324</v>
      </c>
      <c r="J1179" s="46" t="s">
        <v>148</v>
      </c>
      <c r="K1179" s="47">
        <v>2.94</v>
      </c>
      <c r="L1179" s="48">
        <v>0.15</v>
      </c>
      <c r="M1179" s="49">
        <v>0.1</v>
      </c>
      <c r="N1179" s="36">
        <v>3.3499999999999899</v>
      </c>
      <c r="O1179" s="36">
        <v>2.5499999999999901</v>
      </c>
      <c r="P1179" s="70">
        <v>3.3499999999999899</v>
      </c>
      <c r="Q1179" s="36">
        <v>2.5499999999999901</v>
      </c>
      <c r="R1179" s="50">
        <v>2.8362705300738225</v>
      </c>
      <c r="S1179" s="50">
        <v>3.2003372807805222</v>
      </c>
      <c r="T1179" s="50">
        <v>2.8079078247730842</v>
      </c>
      <c r="U1179" s="50">
        <v>3.2003372807805222</v>
      </c>
      <c r="V1179" s="50">
        <v>1.05</v>
      </c>
      <c r="W1179" s="50">
        <v>1.0725047827848808</v>
      </c>
      <c r="X1179" s="50">
        <v>1.0800043324144928</v>
      </c>
      <c r="Y1179" s="50">
        <v>0.91496598639455784</v>
      </c>
      <c r="Z1179" s="50">
        <v>0.97</v>
      </c>
      <c r="AA1179" s="51">
        <v>0.99</v>
      </c>
      <c r="AB1179" s="51">
        <v>1</v>
      </c>
      <c r="AC1179" s="51">
        <v>1</v>
      </c>
      <c r="AD1179" s="51">
        <v>1</v>
      </c>
      <c r="AE1179" s="51">
        <v>1</v>
      </c>
      <c r="AF1179" s="51">
        <v>1</v>
      </c>
      <c r="AG1179" s="52">
        <v>1</v>
      </c>
      <c r="AH1179" s="52">
        <v>1</v>
      </c>
      <c r="AI1179" s="53">
        <v>1071</v>
      </c>
      <c r="AJ1179" s="53">
        <v>1029</v>
      </c>
      <c r="AK1179" s="51">
        <v>2.8758843344790486</v>
      </c>
      <c r="AL1179" s="51">
        <v>2.8695168232387536</v>
      </c>
      <c r="AM1179" s="51">
        <v>3.0755862094000981</v>
      </c>
      <c r="AN1179" s="51">
        <v>3.0942988701071616</v>
      </c>
      <c r="AO1179" s="51">
        <v>3.2101261741474301</v>
      </c>
      <c r="AP1179" s="51">
        <v>3.1942563223788816</v>
      </c>
      <c r="AQ1179" s="51">
        <v>2.983318623118095</v>
      </c>
      <c r="AR1179" s="67">
        <v>0</v>
      </c>
      <c r="AS1179" s="96"/>
      <c r="AT1179" s="54">
        <v>3.325512856378988</v>
      </c>
      <c r="AU1179" s="54">
        <v>2.5153587139921574</v>
      </c>
      <c r="AV1179" s="55">
        <v>3.3967889939800706</v>
      </c>
      <c r="AW1179" s="55">
        <v>2.5153587139921574</v>
      </c>
      <c r="AX1179" s="56">
        <v>-2.4487143621001906E-2</v>
      </c>
      <c r="AY1179" s="56">
        <v>-3.4641286007832672E-2</v>
      </c>
      <c r="AZ1179" s="56">
        <v>-5.9128429628834578E-2</v>
      </c>
      <c r="BA1179" s="56">
        <v>1.0154142386830767E-2</v>
      </c>
      <c r="BB1179" s="61">
        <v>-169</v>
      </c>
      <c r="BC1179" s="57">
        <v>116</v>
      </c>
      <c r="BD1179" s="57">
        <v>-110</v>
      </c>
      <c r="BE1179" s="57">
        <v>-138</v>
      </c>
      <c r="BF1179" s="95">
        <v>0.62852601325850932</v>
      </c>
      <c r="BG1179" s="58">
        <v>0.4636000177737637</v>
      </c>
      <c r="BH1179" s="58">
        <v>0.52438333898355838</v>
      </c>
      <c r="BI1179" s="58">
        <v>0.57952082405755612</v>
      </c>
      <c r="BJ1179" s="57">
        <v>-177</v>
      </c>
      <c r="BK1179" s="57">
        <v>121</v>
      </c>
      <c r="BL1179" s="57">
        <v>-105</v>
      </c>
      <c r="BM1179" s="57">
        <v>-133</v>
      </c>
      <c r="BN1179" s="58">
        <v>0.63888756850989037</v>
      </c>
      <c r="BO1179" s="58">
        <v>0.4528193183794077</v>
      </c>
      <c r="BP1179" s="58">
        <v>0.5128657730611208</v>
      </c>
      <c r="BQ1179" s="58">
        <v>0.5698974127165648</v>
      </c>
      <c r="BR1179" s="36">
        <v>3.1</v>
      </c>
      <c r="BS1179" s="36">
        <v>3.35</v>
      </c>
      <c r="BT1179" s="36">
        <v>0.45641999999999999</v>
      </c>
      <c r="BU1179" s="36">
        <v>0.36967</v>
      </c>
      <c r="BV1179" s="36">
        <v>0.41549026660072802</v>
      </c>
      <c r="BW1179" s="36">
        <v>0.47994999999999999</v>
      </c>
    </row>
    <row r="1180" spans="1:75" s="36" customFormat="1" ht="16.75" customHeight="1" x14ac:dyDescent="0.2">
      <c r="A1180" s="36" t="s">
        <v>1504</v>
      </c>
      <c r="B1180" s="36">
        <v>2025020560</v>
      </c>
      <c r="C1180" s="35">
        <v>46011</v>
      </c>
      <c r="D1180" s="45" t="s">
        <v>6</v>
      </c>
      <c r="E1180" s="36" t="s">
        <v>32</v>
      </c>
      <c r="F1180" s="45">
        <v>1</v>
      </c>
      <c r="G1180" s="45">
        <v>0</v>
      </c>
      <c r="H1180" s="36" t="s">
        <v>52</v>
      </c>
      <c r="I1180" s="36" t="s">
        <v>354</v>
      </c>
      <c r="J1180" s="46" t="s">
        <v>159</v>
      </c>
      <c r="K1180" s="47">
        <v>2.94</v>
      </c>
      <c r="L1180" s="48">
        <v>0.15</v>
      </c>
      <c r="M1180" s="49">
        <v>0.1</v>
      </c>
      <c r="N1180" s="36">
        <v>3.2999999999999901</v>
      </c>
      <c r="O1180" s="36">
        <v>3.3999999999999901</v>
      </c>
      <c r="P1180" s="70">
        <v>3.2999999999999901</v>
      </c>
      <c r="Q1180" s="36">
        <v>3.3999999999999901</v>
      </c>
      <c r="R1180" s="50">
        <v>3.1534422990694071</v>
      </c>
      <c r="S1180" s="50">
        <v>2.9771787597593522</v>
      </c>
      <c r="T1180" s="50">
        <v>3.1219078760787129</v>
      </c>
      <c r="U1180" s="50">
        <v>3.0962659101497265</v>
      </c>
      <c r="V1180" s="50">
        <v>1.04</v>
      </c>
      <c r="W1180" s="50">
        <v>1.0074936850113505</v>
      </c>
      <c r="X1180" s="50">
        <v>1.0816326530612246</v>
      </c>
      <c r="Y1180" s="50">
        <v>1.0715337949141575</v>
      </c>
      <c r="Z1180" s="50">
        <v>1.02</v>
      </c>
      <c r="AA1180" s="51">
        <v>0.99</v>
      </c>
      <c r="AB1180" s="51">
        <v>1.04</v>
      </c>
      <c r="AC1180" s="51">
        <v>1</v>
      </c>
      <c r="AD1180" s="51">
        <v>1</v>
      </c>
      <c r="AE1180" s="51">
        <v>1</v>
      </c>
      <c r="AF1180" s="51">
        <v>1</v>
      </c>
      <c r="AG1180" s="52">
        <v>1</v>
      </c>
      <c r="AH1180" s="52">
        <v>1</v>
      </c>
      <c r="AI1180" s="53">
        <v>1075</v>
      </c>
      <c r="AJ1180" s="53">
        <v>925</v>
      </c>
      <c r="AK1180" s="51">
        <v>2.9859891956720737</v>
      </c>
      <c r="AL1180" s="51">
        <v>3.0106341448368132</v>
      </c>
      <c r="AM1180" s="51">
        <v>3.1958880888668135</v>
      </c>
      <c r="AN1180" s="51">
        <v>3.1630816895006943</v>
      </c>
      <c r="AO1180" s="51">
        <v>3.3318889154005791</v>
      </c>
      <c r="AP1180" s="51">
        <v>3.2876139283336729</v>
      </c>
      <c r="AQ1180" s="51">
        <v>3.2598058506441498</v>
      </c>
      <c r="AR1180" s="67">
        <v>0</v>
      </c>
      <c r="AS1180" s="96"/>
      <c r="AT1180" s="54">
        <v>3.2255835062074807</v>
      </c>
      <c r="AU1180" s="54">
        <v>3.6327118191770635</v>
      </c>
      <c r="AV1180" s="55">
        <v>3.2255835062074807</v>
      </c>
      <c r="AW1180" s="55">
        <v>3.6497705979285717</v>
      </c>
      <c r="AX1180" s="56">
        <v>-7.4416493792509364E-2</v>
      </c>
      <c r="AY1180" s="56">
        <v>0.2327118191770734</v>
      </c>
      <c r="AZ1180" s="56">
        <v>0.15829532538456403</v>
      </c>
      <c r="BA1180" s="56">
        <v>-0.30712831296958276</v>
      </c>
      <c r="BB1180" s="61">
        <v>129</v>
      </c>
      <c r="BC1180" s="57">
        <v>-219</v>
      </c>
      <c r="BD1180" s="57">
        <v>-185</v>
      </c>
      <c r="BE1180" s="57">
        <v>-139</v>
      </c>
      <c r="BF1180" s="95">
        <v>0.43683844654181969</v>
      </c>
      <c r="BG1180" s="58">
        <v>0.68652805744481915</v>
      </c>
      <c r="BH1180" s="58">
        <v>0.64950511743924544</v>
      </c>
      <c r="BI1180" s="58">
        <v>0.58091946915986692</v>
      </c>
      <c r="BJ1180" s="57">
        <v>130</v>
      </c>
      <c r="BK1180" s="57">
        <v>-220</v>
      </c>
      <c r="BL1180" s="57">
        <v>-187</v>
      </c>
      <c r="BM1180" s="57">
        <v>-140</v>
      </c>
      <c r="BN1180" s="58">
        <v>0.43469558787600315</v>
      </c>
      <c r="BO1180" s="58">
        <v>0.6879713840803191</v>
      </c>
      <c r="BP1180" s="58">
        <v>0.65149035853261816</v>
      </c>
      <c r="BQ1180" s="58">
        <v>0.58330944476272739</v>
      </c>
      <c r="BR1180" s="36">
        <v>3.1</v>
      </c>
      <c r="BS1180" s="36">
        <v>3.4</v>
      </c>
      <c r="BT1180" s="36">
        <v>0.44901000000000002</v>
      </c>
      <c r="BU1180" s="36">
        <v>0.36030000000000001</v>
      </c>
      <c r="BV1180" s="36">
        <v>0.40547840374530097</v>
      </c>
      <c r="BW1180" s="36">
        <v>0.47171999999999997</v>
      </c>
    </row>
    <row r="1181" spans="1:75" s="36" customFormat="1" ht="16.75" customHeight="1" x14ac:dyDescent="0.2">
      <c r="A1181" s="36" t="s">
        <v>1505</v>
      </c>
      <c r="B1181" s="36">
        <v>2025020560</v>
      </c>
      <c r="C1181" s="35">
        <v>46011</v>
      </c>
      <c r="D1181" s="45" t="s">
        <v>9</v>
      </c>
      <c r="E1181" s="36" t="s">
        <v>48</v>
      </c>
      <c r="F1181" s="45">
        <v>0</v>
      </c>
      <c r="G1181" s="45">
        <v>1</v>
      </c>
      <c r="H1181" s="36" t="s">
        <v>53</v>
      </c>
      <c r="I1181" s="36" t="s">
        <v>449</v>
      </c>
      <c r="J1181" s="46" t="s">
        <v>146</v>
      </c>
      <c r="K1181" s="47">
        <v>2.94</v>
      </c>
      <c r="L1181" s="48">
        <v>0.15</v>
      </c>
      <c r="M1181" s="49">
        <v>0.1</v>
      </c>
      <c r="N1181" s="36">
        <v>3.3999999999999901</v>
      </c>
      <c r="O1181" s="36">
        <v>3.2999999999999901</v>
      </c>
      <c r="P1181" s="70">
        <v>3.3999999999999901</v>
      </c>
      <c r="Q1181" s="36">
        <v>3.2999999999999901</v>
      </c>
      <c r="R1181" s="50">
        <v>2.9347191903077268</v>
      </c>
      <c r="S1181" s="50">
        <v>3.3583331532395806</v>
      </c>
      <c r="T1181" s="50">
        <v>2.9347191903077268</v>
      </c>
      <c r="U1181" s="50">
        <v>3.3583331532395806</v>
      </c>
      <c r="V1181" s="50">
        <v>1</v>
      </c>
      <c r="W1181" s="50">
        <v>1.0046958799928625</v>
      </c>
      <c r="X1181" s="50">
        <v>1.0870367649206849</v>
      </c>
      <c r="Y1181" s="50">
        <v>1.0156425835619298</v>
      </c>
      <c r="Z1181" s="50">
        <v>0.97</v>
      </c>
      <c r="AA1181" s="51">
        <v>1</v>
      </c>
      <c r="AB1181" s="51">
        <v>1</v>
      </c>
      <c r="AC1181" s="51">
        <v>1</v>
      </c>
      <c r="AD1181" s="51">
        <v>1</v>
      </c>
      <c r="AE1181" s="51">
        <v>1</v>
      </c>
      <c r="AF1181" s="51">
        <v>1</v>
      </c>
      <c r="AG1181" s="52">
        <v>1</v>
      </c>
      <c r="AH1181" s="52">
        <v>1</v>
      </c>
      <c r="AI1181" s="53">
        <v>1097</v>
      </c>
      <c r="AJ1181" s="53">
        <v>1055</v>
      </c>
      <c r="AK1181" s="51">
        <v>3.150309357047623</v>
      </c>
      <c r="AL1181" s="51">
        <v>3.1179708320366384</v>
      </c>
      <c r="AM1181" s="51">
        <v>3.18</v>
      </c>
      <c r="AN1181" s="51">
        <v>3.206749972985937</v>
      </c>
      <c r="AO1181" s="51">
        <v>3.191278935054398</v>
      </c>
      <c r="AP1181" s="51">
        <v>3.2012245685925969</v>
      </c>
      <c r="AQ1181" s="51">
        <v>3.0846</v>
      </c>
      <c r="AR1181" s="67">
        <v>0</v>
      </c>
      <c r="AS1181" s="96"/>
      <c r="AT1181" s="54">
        <v>3.6327118191770635</v>
      </c>
      <c r="AU1181" s="54">
        <v>3.2255835062074807</v>
      </c>
      <c r="AV1181" s="55">
        <v>3.6497705979285717</v>
      </c>
      <c r="AW1181" s="55">
        <v>3.2255835062074807</v>
      </c>
      <c r="AX1181" s="56">
        <v>0.2327118191770734</v>
      </c>
      <c r="AY1181" s="56">
        <v>-7.4416493792509364E-2</v>
      </c>
      <c r="AZ1181" s="56">
        <v>0.15829532538456403</v>
      </c>
      <c r="BA1181" s="56">
        <v>0.30712831296958276</v>
      </c>
      <c r="BB1181" s="61">
        <v>-129</v>
      </c>
      <c r="BC1181" s="57">
        <v>219</v>
      </c>
      <c r="BD1181" s="57">
        <v>185</v>
      </c>
      <c r="BE1181" s="57">
        <v>139</v>
      </c>
      <c r="BF1181" s="95">
        <v>0.56316155345818031</v>
      </c>
      <c r="BG1181" s="58">
        <v>0.3134719425551809</v>
      </c>
      <c r="BH1181" s="58">
        <v>0.35049488256075456</v>
      </c>
      <c r="BI1181" s="58">
        <v>0.41908053084013314</v>
      </c>
      <c r="BJ1181" s="57">
        <v>-130</v>
      </c>
      <c r="BK1181" s="57">
        <v>220</v>
      </c>
      <c r="BL1181" s="57">
        <v>187</v>
      </c>
      <c r="BM1181" s="57">
        <v>140</v>
      </c>
      <c r="BN1181" s="58">
        <v>0.56530441212399685</v>
      </c>
      <c r="BO1181" s="58">
        <v>0.3120286159196809</v>
      </c>
      <c r="BP1181" s="58">
        <v>0.34850964146738184</v>
      </c>
      <c r="BQ1181" s="58">
        <v>0.41669055523727261</v>
      </c>
      <c r="BR1181" s="36">
        <v>3.1</v>
      </c>
      <c r="BS1181" s="36">
        <v>3.45</v>
      </c>
      <c r="BT1181" s="36">
        <v>0.44268999999999997</v>
      </c>
      <c r="BU1181" s="36">
        <v>0.35441</v>
      </c>
      <c r="BV1181" s="36">
        <v>0.39816427183157099</v>
      </c>
      <c r="BW1181" s="36">
        <v>0.46429999999999999</v>
      </c>
    </row>
    <row r="1182" spans="1:75" s="36" customFormat="1" ht="16.75" customHeight="1" x14ac:dyDescent="0.2">
      <c r="A1182" s="36" t="s">
        <v>1506</v>
      </c>
      <c r="B1182" s="36">
        <v>2025020561</v>
      </c>
      <c r="C1182" s="35">
        <v>46011</v>
      </c>
      <c r="D1182" s="45" t="s">
        <v>6</v>
      </c>
      <c r="E1182" s="36" t="s">
        <v>13</v>
      </c>
      <c r="F1182" s="45">
        <v>1</v>
      </c>
      <c r="G1182" s="45">
        <v>1</v>
      </c>
      <c r="H1182" s="36" t="s">
        <v>46</v>
      </c>
      <c r="I1182" s="36" t="s">
        <v>376</v>
      </c>
      <c r="J1182" s="46" t="s">
        <v>184</v>
      </c>
      <c r="K1182" s="47">
        <v>2.94</v>
      </c>
      <c r="L1182" s="48">
        <v>0.15</v>
      </c>
      <c r="M1182" s="49">
        <v>0.1</v>
      </c>
      <c r="N1182" s="36">
        <v>2.94999999999999</v>
      </c>
      <c r="O1182" s="36">
        <v>3.0999999999999899</v>
      </c>
      <c r="P1182" s="70">
        <v>2.94999999999999</v>
      </c>
      <c r="Q1182" s="36">
        <v>3.0999999999999899</v>
      </c>
      <c r="R1182" s="50">
        <v>2.8123198210775899</v>
      </c>
      <c r="S1182" s="50">
        <v>3.4569723944078556</v>
      </c>
      <c r="T1182" s="50">
        <v>2.727950226445262</v>
      </c>
      <c r="U1182" s="50">
        <v>3.5261118422960127</v>
      </c>
      <c r="V1182" s="50">
        <v>0.95</v>
      </c>
      <c r="W1182" s="50">
        <v>0.95302926576458757</v>
      </c>
      <c r="X1182" s="50">
        <v>1.1519751380563459</v>
      </c>
      <c r="Y1182" s="50">
        <v>0.89069458479653274</v>
      </c>
      <c r="Z1182" s="50">
        <v>0.98</v>
      </c>
      <c r="AA1182" s="51">
        <v>0.97</v>
      </c>
      <c r="AB1182" s="51">
        <v>1.02</v>
      </c>
      <c r="AC1182" s="51">
        <v>1</v>
      </c>
      <c r="AD1182" s="51">
        <v>1</v>
      </c>
      <c r="AE1182" s="51">
        <v>1</v>
      </c>
      <c r="AF1182" s="51">
        <v>1</v>
      </c>
      <c r="AG1182" s="52">
        <v>1</v>
      </c>
      <c r="AH1182" s="52">
        <v>1</v>
      </c>
      <c r="AI1182" s="53">
        <v>1084</v>
      </c>
      <c r="AJ1182" s="53">
        <v>1042</v>
      </c>
      <c r="AK1182" s="51">
        <v>2.6193037574355089</v>
      </c>
      <c r="AL1182" s="51">
        <v>2.6469906230623366</v>
      </c>
      <c r="AM1182" s="51">
        <v>3.10108854412556</v>
      </c>
      <c r="AN1182" s="51">
        <v>3.1544711216679042</v>
      </c>
      <c r="AO1182" s="51">
        <v>3.1769791971676691</v>
      </c>
      <c r="AP1182" s="51">
        <v>3.2086072595704733</v>
      </c>
      <c r="AQ1182" s="51">
        <v>3.0390667732430487</v>
      </c>
      <c r="AR1182" s="67">
        <v>0</v>
      </c>
      <c r="AS1182" s="96"/>
      <c r="AT1182" s="54">
        <v>2.7388014065551687</v>
      </c>
      <c r="AU1182" s="54">
        <v>2.7778049130965456</v>
      </c>
      <c r="AV1182" s="55">
        <v>2.7388014065551687</v>
      </c>
      <c r="AW1182" s="55">
        <v>2.780865274579631</v>
      </c>
      <c r="AX1182" s="56">
        <v>-0.21119859344482128</v>
      </c>
      <c r="AY1182" s="56">
        <v>-0.32219508690344423</v>
      </c>
      <c r="AZ1182" s="56">
        <v>-0.53339368034826551</v>
      </c>
      <c r="BA1182" s="56">
        <v>0.11099649345862295</v>
      </c>
      <c r="BB1182" s="61">
        <v>105</v>
      </c>
      <c r="BC1182" s="57">
        <v>107</v>
      </c>
      <c r="BD1182" s="57">
        <v>140</v>
      </c>
      <c r="BE1182" s="57">
        <v>171</v>
      </c>
      <c r="BF1182" s="95">
        <v>0.48887017339463229</v>
      </c>
      <c r="BG1182" s="58">
        <v>0.48215902935603638</v>
      </c>
      <c r="BH1182" s="58">
        <v>0.41653259803898912</v>
      </c>
      <c r="BI1182" s="58">
        <v>0.36967434565159341</v>
      </c>
      <c r="BJ1182" s="57">
        <v>105</v>
      </c>
      <c r="BK1182" s="57">
        <v>107</v>
      </c>
      <c r="BL1182" s="57">
        <v>140</v>
      </c>
      <c r="BM1182" s="57">
        <v>170</v>
      </c>
      <c r="BN1182" s="58">
        <v>0.48829349152814905</v>
      </c>
      <c r="BO1182" s="58">
        <v>0.48274374957248145</v>
      </c>
      <c r="BP1182" s="58">
        <v>0.41715112210361749</v>
      </c>
      <c r="BQ1182" s="58">
        <v>0.37019778901874689</v>
      </c>
      <c r="BR1182" s="36">
        <v>3.1</v>
      </c>
      <c r="BS1182" s="36">
        <v>3.5</v>
      </c>
      <c r="BT1182" s="36">
        <v>0.43867</v>
      </c>
      <c r="BU1182" s="36">
        <v>0.34943999999999997</v>
      </c>
      <c r="BV1182" s="36">
        <v>0.39183673469387698</v>
      </c>
      <c r="BW1182" s="36">
        <v>0.45763999999999999</v>
      </c>
    </row>
    <row r="1183" spans="1:75" s="36" customFormat="1" ht="16.75" customHeight="1" x14ac:dyDescent="0.2">
      <c r="A1183" s="36" t="s">
        <v>1507</v>
      </c>
      <c r="B1183" s="36">
        <v>2025020561</v>
      </c>
      <c r="C1183" s="35">
        <v>46011</v>
      </c>
      <c r="D1183" s="45" t="s">
        <v>9</v>
      </c>
      <c r="E1183" s="36" t="s">
        <v>40</v>
      </c>
      <c r="F1183" s="45">
        <v>1</v>
      </c>
      <c r="G1183" s="45">
        <v>1</v>
      </c>
      <c r="H1183" s="36" t="s">
        <v>47</v>
      </c>
      <c r="I1183" s="36" t="s">
        <v>368</v>
      </c>
      <c r="J1183" s="46" t="s">
        <v>183</v>
      </c>
      <c r="K1183" s="47">
        <v>2.94</v>
      </c>
      <c r="L1183" s="48">
        <v>0.15</v>
      </c>
      <c r="M1183" s="49">
        <v>0.1</v>
      </c>
      <c r="N1183" s="36">
        <v>3.0999999999999899</v>
      </c>
      <c r="O1183" s="36">
        <v>2.94999999999999</v>
      </c>
      <c r="P1183" s="70">
        <v>3.0999999999999899</v>
      </c>
      <c r="Q1183" s="36">
        <v>2.94999999999999</v>
      </c>
      <c r="R1183" s="50">
        <v>2.9191599176133036</v>
      </c>
      <c r="S1183" s="50">
        <v>3.6363801504679856</v>
      </c>
      <c r="T1183" s="50">
        <v>2.8023935209087716</v>
      </c>
      <c r="U1183" s="50">
        <v>3.6363801504679856</v>
      </c>
      <c r="V1183" s="50">
        <v>1.048</v>
      </c>
      <c r="W1183" s="50">
        <v>1.0491546019013618</v>
      </c>
      <c r="X1183" s="50">
        <v>1.0547920218114151</v>
      </c>
      <c r="Y1183" s="50">
        <v>0.89091964538622759</v>
      </c>
      <c r="Z1183" s="50">
        <v>0.98499999999999999</v>
      </c>
      <c r="AA1183" s="51">
        <v>0.96</v>
      </c>
      <c r="AB1183" s="51">
        <v>1</v>
      </c>
      <c r="AC1183" s="51">
        <v>1</v>
      </c>
      <c r="AD1183" s="51">
        <v>1</v>
      </c>
      <c r="AE1183" s="51">
        <v>1</v>
      </c>
      <c r="AF1183" s="51">
        <v>1</v>
      </c>
      <c r="AG1183" s="52">
        <v>1</v>
      </c>
      <c r="AH1183" s="52">
        <v>1</v>
      </c>
      <c r="AI1183" s="53">
        <v>1087</v>
      </c>
      <c r="AJ1183" s="53">
        <v>1013</v>
      </c>
      <c r="AK1183" s="51">
        <v>2.6186420793018064</v>
      </c>
      <c r="AL1183" s="51">
        <v>2.661968259097963</v>
      </c>
      <c r="AM1183" s="51">
        <v>3.3868069058856567</v>
      </c>
      <c r="AN1183" s="51">
        <v>3.4242428925730062</v>
      </c>
      <c r="AO1183" s="51">
        <v>3.5287114051961503</v>
      </c>
      <c r="AP1183" s="51">
        <v>3.5366798616483726</v>
      </c>
      <c r="AQ1183" s="51">
        <v>3.3360048022973716</v>
      </c>
      <c r="AR1183" s="67">
        <v>0</v>
      </c>
      <c r="AS1183" s="96"/>
      <c r="AT1183" s="54">
        <v>2.7778049130965456</v>
      </c>
      <c r="AU1183" s="54">
        <v>2.7388014065551687</v>
      </c>
      <c r="AV1183" s="55">
        <v>2.780865274579631</v>
      </c>
      <c r="AW1183" s="55">
        <v>2.7388014065551687</v>
      </c>
      <c r="AX1183" s="56">
        <v>-0.32219508690344423</v>
      </c>
      <c r="AY1183" s="56">
        <v>-0.21119859344482128</v>
      </c>
      <c r="AZ1183" s="56">
        <v>-0.53339368034826551</v>
      </c>
      <c r="BA1183" s="56">
        <v>-0.11099649345862295</v>
      </c>
      <c r="BB1183" s="61">
        <v>-105</v>
      </c>
      <c r="BC1183" s="57">
        <v>-107</v>
      </c>
      <c r="BD1183" s="57">
        <v>-140</v>
      </c>
      <c r="BE1183" s="57">
        <v>-171</v>
      </c>
      <c r="BF1183" s="95">
        <v>0.51112982660536765</v>
      </c>
      <c r="BG1183" s="58">
        <v>0.51784097064396362</v>
      </c>
      <c r="BH1183" s="58">
        <v>0.58346740196101088</v>
      </c>
      <c r="BI1183" s="58">
        <v>0.63032565434840659</v>
      </c>
      <c r="BJ1183" s="57">
        <v>-105</v>
      </c>
      <c r="BK1183" s="57">
        <v>-107</v>
      </c>
      <c r="BL1183" s="57">
        <v>-140</v>
      </c>
      <c r="BM1183" s="57">
        <v>-170</v>
      </c>
      <c r="BN1183" s="58">
        <v>0.51170650847185095</v>
      </c>
      <c r="BO1183" s="58">
        <v>0.51725625042751855</v>
      </c>
      <c r="BP1183" s="58">
        <v>0.58284887789638251</v>
      </c>
      <c r="BQ1183" s="58">
        <v>0.62980221098125311</v>
      </c>
      <c r="BR1183" s="36">
        <v>3.1</v>
      </c>
      <c r="BS1183" s="36">
        <v>3.55</v>
      </c>
      <c r="BT1183" s="36">
        <v>0.43236999999999998</v>
      </c>
      <c r="BU1183" s="36">
        <v>0.34060000000000001</v>
      </c>
      <c r="BV1183" s="36">
        <v>0.38245168824460701</v>
      </c>
      <c r="BW1183" s="36">
        <v>0.45002999999999999</v>
      </c>
    </row>
    <row r="1184" spans="1:75" s="36" customFormat="1" ht="16.75" customHeight="1" x14ac:dyDescent="0.2">
      <c r="A1184" s="36" t="s">
        <v>1508</v>
      </c>
      <c r="B1184" s="36">
        <v>2025020559</v>
      </c>
      <c r="C1184" s="35">
        <v>46011</v>
      </c>
      <c r="D1184" s="45" t="s">
        <v>6</v>
      </c>
      <c r="E1184" s="36" t="s">
        <v>25</v>
      </c>
      <c r="F1184" s="45">
        <v>2</v>
      </c>
      <c r="G1184" s="45">
        <v>1</v>
      </c>
      <c r="H1184" s="36" t="s">
        <v>44</v>
      </c>
      <c r="I1184" s="36" t="s">
        <v>483</v>
      </c>
      <c r="J1184" s="46" t="s">
        <v>196</v>
      </c>
      <c r="K1184" s="47">
        <v>2.94</v>
      </c>
      <c r="L1184" s="48">
        <v>0.15</v>
      </c>
      <c r="M1184" s="49">
        <v>0.1</v>
      </c>
      <c r="N1184" s="36">
        <v>2.94999999999999</v>
      </c>
      <c r="O1184" s="36">
        <v>2.69999999999999</v>
      </c>
      <c r="P1184" s="70">
        <v>2.94999999999999</v>
      </c>
      <c r="Q1184" s="36">
        <v>2.69999999999999</v>
      </c>
      <c r="R1184" s="50">
        <v>3.1336869061988661</v>
      </c>
      <c r="S1184" s="50">
        <v>2.6578124200871005</v>
      </c>
      <c r="T1184" s="50">
        <v>2.8203182155789794</v>
      </c>
      <c r="U1184" s="50">
        <v>2.7907030410914557</v>
      </c>
      <c r="V1184" s="50">
        <v>0.96</v>
      </c>
      <c r="W1184" s="50">
        <v>0.96305398776725637</v>
      </c>
      <c r="X1184" s="50">
        <v>1.0440340699306334</v>
      </c>
      <c r="Y1184" s="50">
        <v>0.936733600611793</v>
      </c>
      <c r="Z1184" s="50">
        <v>1.01</v>
      </c>
      <c r="AA1184" s="51">
        <v>0.9</v>
      </c>
      <c r="AB1184" s="51">
        <v>1.05</v>
      </c>
      <c r="AC1184" s="51">
        <v>1</v>
      </c>
      <c r="AD1184" s="51">
        <v>1</v>
      </c>
      <c r="AE1184" s="51">
        <v>1</v>
      </c>
      <c r="AF1184" s="51">
        <v>1</v>
      </c>
      <c r="AG1184" s="52">
        <v>1</v>
      </c>
      <c r="AH1184" s="52">
        <v>1</v>
      </c>
      <c r="AI1184" s="53">
        <v>1067</v>
      </c>
      <c r="AJ1184" s="53">
        <v>930</v>
      </c>
      <c r="AK1184" s="51">
        <v>3.1636494376932562</v>
      </c>
      <c r="AL1184" s="51">
        <v>3.1544545276097993</v>
      </c>
      <c r="AM1184" s="51">
        <v>2.5947624114895897</v>
      </c>
      <c r="AN1184" s="51">
        <v>2.6042199127792163</v>
      </c>
      <c r="AO1184" s="51">
        <v>2.7783874901166357</v>
      </c>
      <c r="AP1184" s="51">
        <v>2.7642879482423357</v>
      </c>
      <c r="AQ1184" s="51">
        <v>2.6207100356044855</v>
      </c>
      <c r="AR1184" s="67">
        <v>0</v>
      </c>
      <c r="AS1184" s="96"/>
      <c r="AT1184" s="54">
        <v>2.9687618858735898</v>
      </c>
      <c r="AU1184" s="54">
        <v>2.641191639455037</v>
      </c>
      <c r="AV1184" s="55">
        <v>2.9687618858735898</v>
      </c>
      <c r="AW1184" s="55">
        <v>2.635949195689391</v>
      </c>
      <c r="AX1184" s="56">
        <v>1.8761885873599837E-2</v>
      </c>
      <c r="AY1184" s="56">
        <v>-5.8808360544952976E-2</v>
      </c>
      <c r="AZ1184" s="56">
        <v>-4.0046474671353138E-2</v>
      </c>
      <c r="BA1184" s="56">
        <v>7.7570246418552813E-2</v>
      </c>
      <c r="BB1184" s="61">
        <v>-126</v>
      </c>
      <c r="BC1184" s="57">
        <v>101</v>
      </c>
      <c r="BD1184" s="57">
        <v>131</v>
      </c>
      <c r="BE1184" s="57">
        <v>160</v>
      </c>
      <c r="BF1184" s="95">
        <v>0.55743446666715357</v>
      </c>
      <c r="BG1184" s="58">
        <v>0.49752802618010494</v>
      </c>
      <c r="BH1184" s="58">
        <v>0.43325447871879796</v>
      </c>
      <c r="BI1184" s="58">
        <v>0.38411957037538769</v>
      </c>
      <c r="BJ1184" s="57">
        <v>-126</v>
      </c>
      <c r="BK1184" s="57">
        <v>101</v>
      </c>
      <c r="BL1184" s="57">
        <v>131</v>
      </c>
      <c r="BM1184" s="57">
        <v>161</v>
      </c>
      <c r="BN1184" s="58">
        <v>0.55812596793029901</v>
      </c>
      <c r="BO1184" s="58">
        <v>0.49651540978317976</v>
      </c>
      <c r="BP1184" s="58">
        <v>0.43216477325889002</v>
      </c>
      <c r="BQ1184" s="58">
        <v>0.38318737613993414</v>
      </c>
      <c r="BR1184" s="36">
        <v>3.1</v>
      </c>
      <c r="BS1184" s="36">
        <v>3.6</v>
      </c>
      <c r="BT1184" s="36">
        <v>0.42288999999999999</v>
      </c>
      <c r="BU1184" s="36">
        <v>0.33354</v>
      </c>
      <c r="BV1184" s="36">
        <v>0.37410410848278802</v>
      </c>
      <c r="BW1184" s="36">
        <v>0.44196999999999997</v>
      </c>
    </row>
    <row r="1185" spans="1:75" s="36" customFormat="1" ht="16.75" customHeight="1" x14ac:dyDescent="0.2">
      <c r="A1185" s="36" t="s">
        <v>1509</v>
      </c>
      <c r="B1185" s="36">
        <v>2025020559</v>
      </c>
      <c r="C1185" s="35">
        <v>46011</v>
      </c>
      <c r="D1185" s="45" t="s">
        <v>9</v>
      </c>
      <c r="E1185" s="36" t="s">
        <v>22</v>
      </c>
      <c r="F1185" s="45">
        <v>1</v>
      </c>
      <c r="G1185" s="45">
        <v>2</v>
      </c>
      <c r="H1185" s="36" t="s">
        <v>45</v>
      </c>
      <c r="I1185" s="36" t="s">
        <v>457</v>
      </c>
      <c r="J1185" s="46" t="s">
        <v>152</v>
      </c>
      <c r="K1185" s="47">
        <v>2.94</v>
      </c>
      <c r="L1185" s="48">
        <v>0.15</v>
      </c>
      <c r="M1185" s="49">
        <v>0.1</v>
      </c>
      <c r="N1185" s="36">
        <v>2.69999999999999</v>
      </c>
      <c r="O1185" s="36">
        <v>2.94999999999999</v>
      </c>
      <c r="P1185" s="70">
        <v>2.69999999999999</v>
      </c>
      <c r="Q1185" s="36">
        <v>2.94999999999999</v>
      </c>
      <c r="R1185" s="50">
        <v>2.8209160228946182</v>
      </c>
      <c r="S1185" s="50">
        <v>3.0403896890171196</v>
      </c>
      <c r="T1185" s="50">
        <v>2.7927068626656721</v>
      </c>
      <c r="U1185" s="50">
        <v>3.0707935859072908</v>
      </c>
      <c r="V1185" s="50">
        <v>1.0349999999999999</v>
      </c>
      <c r="W1185" s="50">
        <v>1.0329456510400874</v>
      </c>
      <c r="X1185" s="50">
        <v>0.88257224880598295</v>
      </c>
      <c r="Y1185" s="50">
        <v>1.0760712373106314</v>
      </c>
      <c r="Z1185" s="50">
        <v>1.03</v>
      </c>
      <c r="AA1185" s="51">
        <v>0.99</v>
      </c>
      <c r="AB1185" s="51">
        <v>1.01</v>
      </c>
      <c r="AC1185" s="51">
        <v>1</v>
      </c>
      <c r="AD1185" s="51">
        <v>1</v>
      </c>
      <c r="AE1185" s="51">
        <v>1</v>
      </c>
      <c r="AF1185" s="51">
        <v>1</v>
      </c>
      <c r="AG1185" s="52">
        <v>1</v>
      </c>
      <c r="AH1185" s="52">
        <v>1</v>
      </c>
      <c r="AI1185" s="53">
        <v>1085</v>
      </c>
      <c r="AJ1185" s="53">
        <v>913</v>
      </c>
      <c r="AK1185" s="51">
        <v>2.7539967857986714</v>
      </c>
      <c r="AL1185" s="51">
        <v>2.763611533959629</v>
      </c>
      <c r="AM1185" s="51">
        <v>3.0694601655960621</v>
      </c>
      <c r="AN1185" s="51">
        <v>3.0650995941092205</v>
      </c>
      <c r="AO1185" s="51">
        <v>3.2629411324588551</v>
      </c>
      <c r="AP1185" s="51">
        <v>3.2432401695431721</v>
      </c>
      <c r="AQ1185" s="51">
        <v>3.1615439705639439</v>
      </c>
      <c r="AR1185" s="67">
        <v>0</v>
      </c>
      <c r="AS1185" s="96"/>
      <c r="AT1185" s="54">
        <v>2.641191639455037</v>
      </c>
      <c r="AU1185" s="54">
        <v>2.9687618858735898</v>
      </c>
      <c r="AV1185" s="55">
        <v>2.635949195689391</v>
      </c>
      <c r="AW1185" s="55">
        <v>2.9687618858735898</v>
      </c>
      <c r="AX1185" s="56">
        <v>-5.8808360544952976E-2</v>
      </c>
      <c r="AY1185" s="56">
        <v>1.8761885873599837E-2</v>
      </c>
      <c r="AZ1185" s="56">
        <v>-4.0046474671353138E-2</v>
      </c>
      <c r="BA1185" s="56">
        <v>-7.7570246418552813E-2</v>
      </c>
      <c r="BB1185" s="61">
        <v>126</v>
      </c>
      <c r="BC1185" s="57">
        <v>-101</v>
      </c>
      <c r="BD1185" s="57">
        <v>-131</v>
      </c>
      <c r="BE1185" s="57">
        <v>-160</v>
      </c>
      <c r="BF1185" s="95">
        <v>0.44256553333284643</v>
      </c>
      <c r="BG1185" s="58">
        <v>0.50247197381989506</v>
      </c>
      <c r="BH1185" s="58">
        <v>0.56674552128120204</v>
      </c>
      <c r="BI1185" s="58">
        <v>0.61588042962461231</v>
      </c>
      <c r="BJ1185" s="57">
        <v>126</v>
      </c>
      <c r="BK1185" s="57">
        <v>-101</v>
      </c>
      <c r="BL1185" s="57">
        <v>-131</v>
      </c>
      <c r="BM1185" s="57">
        <v>-161</v>
      </c>
      <c r="BN1185" s="58">
        <v>0.44187403206970099</v>
      </c>
      <c r="BO1185" s="58">
        <v>0.50348459021682024</v>
      </c>
      <c r="BP1185" s="58">
        <v>0.56783522674110998</v>
      </c>
      <c r="BQ1185" s="58">
        <v>0.61681262386006586</v>
      </c>
      <c r="BR1185" s="36">
        <v>3.1</v>
      </c>
      <c r="BS1185" s="36">
        <v>3.65</v>
      </c>
      <c r="BT1185" s="36">
        <v>0.41698000000000002</v>
      </c>
      <c r="BU1185" s="36">
        <v>0.32895000000000002</v>
      </c>
      <c r="BV1185" s="36">
        <v>0.368468216185942</v>
      </c>
      <c r="BW1185" s="36">
        <v>0.43619999999999998</v>
      </c>
    </row>
    <row r="1186" spans="1:75" s="36" customFormat="1" ht="16.75" customHeight="1" x14ac:dyDescent="0.2">
      <c r="A1186" s="36" t="s">
        <v>1510</v>
      </c>
      <c r="B1186" s="36">
        <v>2025020562</v>
      </c>
      <c r="C1186" s="35">
        <v>46012</v>
      </c>
      <c r="D1186" s="45" t="s">
        <v>6</v>
      </c>
      <c r="E1186" s="36" t="s">
        <v>49</v>
      </c>
      <c r="F1186" s="45">
        <v>0</v>
      </c>
      <c r="G1186" s="45">
        <v>0</v>
      </c>
      <c r="H1186" s="36" t="s">
        <v>50</v>
      </c>
      <c r="I1186" s="36" t="s">
        <v>378</v>
      </c>
      <c r="J1186" s="46" t="s">
        <v>198</v>
      </c>
      <c r="K1186" s="47">
        <v>2.94</v>
      </c>
      <c r="L1186" s="48">
        <v>0.15</v>
      </c>
      <c r="M1186" s="49">
        <v>0.1</v>
      </c>
      <c r="N1186" s="36">
        <v>2.94999999999999</v>
      </c>
      <c r="O1186" s="36">
        <v>3.0499999999999901</v>
      </c>
      <c r="P1186" s="70">
        <v>2.94999999999999</v>
      </c>
      <c r="Q1186" s="36">
        <v>3.0499999999999901</v>
      </c>
      <c r="R1186" s="50">
        <v>2.9899790414080805</v>
      </c>
      <c r="S1186" s="50">
        <v>2.8649795931861117</v>
      </c>
      <c r="T1186" s="50">
        <v>2.9002796701658378</v>
      </c>
      <c r="U1186" s="50">
        <v>2.8649795931861117</v>
      </c>
      <c r="V1186" s="50">
        <v>0.96699999999999997</v>
      </c>
      <c r="W1186" s="50">
        <v>0.96943075693561398</v>
      </c>
      <c r="X1186" s="50">
        <v>1.0388287716566227</v>
      </c>
      <c r="Y1186" s="50">
        <v>1.0203046228069212</v>
      </c>
      <c r="Z1186" s="50">
        <v>1.04</v>
      </c>
      <c r="AA1186" s="51">
        <v>0.97</v>
      </c>
      <c r="AB1186" s="51">
        <v>1</v>
      </c>
      <c r="AC1186" s="51">
        <v>1</v>
      </c>
      <c r="AD1186" s="51">
        <v>1</v>
      </c>
      <c r="AE1186" s="51">
        <v>1</v>
      </c>
      <c r="AF1186" s="51">
        <v>1</v>
      </c>
      <c r="AG1186" s="52">
        <v>1</v>
      </c>
      <c r="AH1186" s="52">
        <v>1</v>
      </c>
      <c r="AI1186" s="53">
        <v>1099</v>
      </c>
      <c r="AJ1186" s="53">
        <v>1010</v>
      </c>
      <c r="AK1186" s="51">
        <v>3.09</v>
      </c>
      <c r="AL1186" s="51">
        <v>3.0736513656425779</v>
      </c>
      <c r="AM1186" s="51">
        <v>2.77</v>
      </c>
      <c r="AN1186" s="51">
        <v>2.7842469389779168</v>
      </c>
      <c r="AO1186" s="51">
        <v>2.9607903635848856</v>
      </c>
      <c r="AP1186" s="51">
        <v>2.963608625584186</v>
      </c>
      <c r="AQ1186" s="51">
        <v>2.8808000000000002</v>
      </c>
      <c r="AR1186" s="67">
        <v>-0.03</v>
      </c>
      <c r="AS1186" s="96"/>
      <c r="AT1186" s="54">
        <v>3.0110392884213031</v>
      </c>
      <c r="AU1186" s="54">
        <v>2.9666481931805349</v>
      </c>
      <c r="AV1186" s="55">
        <v>3.0410392884213029</v>
      </c>
      <c r="AW1186" s="55">
        <v>2.948886623867534</v>
      </c>
      <c r="AX1186" s="56">
        <v>6.103928842131312E-2</v>
      </c>
      <c r="AY1186" s="56">
        <v>-8.3351806819455199E-2</v>
      </c>
      <c r="AZ1186" s="56">
        <v>-2.2312518398142078E-2</v>
      </c>
      <c r="BA1186" s="56">
        <v>0.14439109524076832</v>
      </c>
      <c r="BB1186" s="61">
        <v>-106</v>
      </c>
      <c r="BC1186" s="57">
        <v>-127</v>
      </c>
      <c r="BD1186" s="57">
        <v>-101</v>
      </c>
      <c r="BE1186" s="57">
        <v>125</v>
      </c>
      <c r="BF1186" s="95">
        <v>0.51396615430152637</v>
      </c>
      <c r="BG1186" s="58">
        <v>0.55900408957921943</v>
      </c>
      <c r="BH1186" s="58">
        <v>0.50247145332985443</v>
      </c>
      <c r="BI1186" s="58">
        <v>0.44537681741621626</v>
      </c>
      <c r="BJ1186" s="57">
        <v>-109</v>
      </c>
      <c r="BK1186" s="57">
        <v>-127</v>
      </c>
      <c r="BL1186" s="57">
        <v>-101</v>
      </c>
      <c r="BM1186" s="57">
        <v>124</v>
      </c>
      <c r="BN1186" s="58">
        <v>0.52173089623947022</v>
      </c>
      <c r="BO1186" s="58">
        <v>0.56005771305944418</v>
      </c>
      <c r="BP1186" s="58">
        <v>0.50336096211549775</v>
      </c>
      <c r="BQ1186" s="58">
        <v>0.4458957070441647</v>
      </c>
      <c r="BR1186" s="36">
        <v>3.1</v>
      </c>
      <c r="BS1186" s="36">
        <v>3.7</v>
      </c>
      <c r="BT1186" s="36">
        <v>0.40866999999999998</v>
      </c>
      <c r="BU1186" s="36">
        <v>0.32063000000000003</v>
      </c>
      <c r="BV1186" s="36">
        <v>0.35985813533260702</v>
      </c>
      <c r="BW1186" s="36">
        <v>0.42964000000000002</v>
      </c>
    </row>
    <row r="1187" spans="1:75" s="36" customFormat="1" ht="16.75" customHeight="1" x14ac:dyDescent="0.2">
      <c r="A1187" s="36" t="s">
        <v>1511</v>
      </c>
      <c r="B1187" s="36">
        <v>2025020562</v>
      </c>
      <c r="C1187" s="35">
        <v>46012</v>
      </c>
      <c r="D1187" s="45" t="s">
        <v>9</v>
      </c>
      <c r="E1187" s="36" t="s">
        <v>30</v>
      </c>
      <c r="F1187" s="45">
        <v>0</v>
      </c>
      <c r="G1187" s="45">
        <v>0</v>
      </c>
      <c r="H1187" s="36" t="s">
        <v>51</v>
      </c>
      <c r="I1187" s="36" t="s">
        <v>348</v>
      </c>
      <c r="J1187" s="46" t="s">
        <v>162</v>
      </c>
      <c r="K1187" s="47">
        <v>2.94</v>
      </c>
      <c r="L1187" s="48">
        <v>0.15</v>
      </c>
      <c r="M1187" s="49">
        <v>0.1</v>
      </c>
      <c r="N1187" s="36">
        <v>3.0499999999999901</v>
      </c>
      <c r="O1187" s="36">
        <v>2.94999999999999</v>
      </c>
      <c r="P1187" s="70">
        <v>3.0499999999999901</v>
      </c>
      <c r="Q1187" s="36">
        <v>2.94999999999999</v>
      </c>
      <c r="R1187" s="50">
        <v>3.1025511386770144</v>
      </c>
      <c r="S1187" s="50">
        <v>2.9552958541434</v>
      </c>
      <c r="T1187" s="50">
        <v>3.0094746045167038</v>
      </c>
      <c r="U1187" s="50">
        <v>2.9552958541434</v>
      </c>
      <c r="V1187" s="50">
        <v>1.03</v>
      </c>
      <c r="W1187" s="50">
        <v>1.0342925072321845</v>
      </c>
      <c r="X1187" s="50">
        <v>0.94217687074829937</v>
      </c>
      <c r="Y1187" s="50">
        <v>1.0510204081632653</v>
      </c>
      <c r="Z1187" s="50">
        <v>1.01</v>
      </c>
      <c r="AA1187" s="51">
        <v>0.97</v>
      </c>
      <c r="AB1187" s="51">
        <v>1</v>
      </c>
      <c r="AC1187" s="51">
        <v>1</v>
      </c>
      <c r="AD1187" s="51">
        <v>1</v>
      </c>
      <c r="AE1187" s="51">
        <v>1</v>
      </c>
      <c r="AF1187" s="51">
        <v>1</v>
      </c>
      <c r="AG1187" s="52">
        <v>1</v>
      </c>
      <c r="AH1187" s="52">
        <v>1</v>
      </c>
      <c r="AI1187" s="53">
        <v>1098</v>
      </c>
      <c r="AJ1187" s="53">
        <v>1019</v>
      </c>
      <c r="AK1187" s="51">
        <v>2.9996955910523484</v>
      </c>
      <c r="AL1187" s="51">
        <v>3.0137277751836438</v>
      </c>
      <c r="AM1187" s="51">
        <v>3.0541565886704705</v>
      </c>
      <c r="AN1187" s="51">
        <v>3.0393274784914097</v>
      </c>
      <c r="AO1187" s="51">
        <v>3.1017418735576308</v>
      </c>
      <c r="AP1187" s="51">
        <v>3.0842079144267114</v>
      </c>
      <c r="AQ1187" s="51">
        <v>3.084698154557175</v>
      </c>
      <c r="AR1187" s="67">
        <v>0.03</v>
      </c>
      <c r="AS1187" s="96"/>
      <c r="AT1187" s="54">
        <v>2.9666481931805349</v>
      </c>
      <c r="AU1187" s="54">
        <v>3.0110392884213031</v>
      </c>
      <c r="AV1187" s="55">
        <v>2.948886623867534</v>
      </c>
      <c r="AW1187" s="55">
        <v>3.0410392884213029</v>
      </c>
      <c r="AX1187" s="56">
        <v>-8.3351806819455199E-2</v>
      </c>
      <c r="AY1187" s="56">
        <v>6.103928842131312E-2</v>
      </c>
      <c r="AZ1187" s="56">
        <v>-2.2312518398142078E-2</v>
      </c>
      <c r="BA1187" s="56">
        <v>-0.14439109524076832</v>
      </c>
      <c r="BB1187" s="61">
        <v>106</v>
      </c>
      <c r="BC1187" s="57">
        <v>127</v>
      </c>
      <c r="BD1187" s="57">
        <v>101</v>
      </c>
      <c r="BE1187" s="57">
        <v>-125</v>
      </c>
      <c r="BF1187" s="95">
        <v>0.48603384569847363</v>
      </c>
      <c r="BG1187" s="58">
        <v>0.44099591042078062</v>
      </c>
      <c r="BH1187" s="58">
        <v>0.49752854667014562</v>
      </c>
      <c r="BI1187" s="58">
        <v>0.55462318258378374</v>
      </c>
      <c r="BJ1187" s="57">
        <v>109</v>
      </c>
      <c r="BK1187" s="57">
        <v>127</v>
      </c>
      <c r="BL1187" s="57">
        <v>101</v>
      </c>
      <c r="BM1187" s="57">
        <v>-124</v>
      </c>
      <c r="BN1187" s="58">
        <v>0.47826910376052978</v>
      </c>
      <c r="BO1187" s="58">
        <v>0.43994228694055587</v>
      </c>
      <c r="BP1187" s="58">
        <v>0.4966390378845022</v>
      </c>
      <c r="BQ1187" s="58">
        <v>0.5541042929558353</v>
      </c>
      <c r="BR1187" s="36">
        <v>3.1</v>
      </c>
      <c r="BS1187" s="36">
        <v>3.75</v>
      </c>
      <c r="BT1187" s="36">
        <v>0.40109</v>
      </c>
      <c r="BU1187" s="36">
        <v>0.31286000000000003</v>
      </c>
      <c r="BV1187" s="36">
        <v>0.350237327601647</v>
      </c>
      <c r="BW1187" s="36">
        <v>0.41958000000000001</v>
      </c>
    </row>
    <row r="1188" spans="1:75" s="36" customFormat="1" ht="16.75" customHeight="1" x14ac:dyDescent="0.2">
      <c r="A1188" s="36" t="s">
        <v>1512</v>
      </c>
      <c r="B1188" s="36">
        <v>2025020563</v>
      </c>
      <c r="C1188" s="35">
        <v>46012</v>
      </c>
      <c r="D1188" s="45" t="s">
        <v>6</v>
      </c>
      <c r="E1188" s="36" t="s">
        <v>24</v>
      </c>
      <c r="F1188" s="45">
        <v>1</v>
      </c>
      <c r="G1188" s="45">
        <v>0</v>
      </c>
      <c r="H1188" s="36" t="s">
        <v>52</v>
      </c>
      <c r="I1188" s="36" t="s">
        <v>706</v>
      </c>
      <c r="J1188" s="46" t="s">
        <v>157</v>
      </c>
      <c r="K1188" s="47">
        <v>2.94</v>
      </c>
      <c r="L1188" s="48">
        <v>0.15</v>
      </c>
      <c r="M1188" s="49">
        <v>0.1</v>
      </c>
      <c r="N1188" s="36">
        <v>3.44999999999999</v>
      </c>
      <c r="O1188" s="36">
        <v>2.7499999999999898</v>
      </c>
      <c r="P1188" s="70">
        <v>3.44999999999999</v>
      </c>
      <c r="Q1188" s="36">
        <v>2.7499999999999898</v>
      </c>
      <c r="R1188" s="50">
        <v>3.5627007648586746</v>
      </c>
      <c r="S1188" s="50">
        <v>2.6128792540446972</v>
      </c>
      <c r="T1188" s="50">
        <v>3.5627007648586746</v>
      </c>
      <c r="U1188" s="50">
        <v>2.6128792540446972</v>
      </c>
      <c r="V1188" s="50">
        <v>1.04</v>
      </c>
      <c r="W1188" s="50">
        <v>1.0074936850113505</v>
      </c>
      <c r="X1188" s="50">
        <v>0.97087254683878244</v>
      </c>
      <c r="Y1188" s="50">
        <v>1.047559577579005</v>
      </c>
      <c r="Z1188" s="50">
        <v>1</v>
      </c>
      <c r="AA1188" s="51">
        <v>1</v>
      </c>
      <c r="AB1188" s="51">
        <v>1</v>
      </c>
      <c r="AC1188" s="51">
        <v>1</v>
      </c>
      <c r="AD1188" s="51">
        <v>1</v>
      </c>
      <c r="AE1188" s="51">
        <v>1</v>
      </c>
      <c r="AF1188" s="51">
        <v>1</v>
      </c>
      <c r="AG1188" s="52">
        <v>1</v>
      </c>
      <c r="AH1188" s="52">
        <v>1</v>
      </c>
      <c r="AI1188" s="53">
        <v>1095</v>
      </c>
      <c r="AJ1188" s="53">
        <v>1014</v>
      </c>
      <c r="AK1188" s="51">
        <v>3.5288222227929125</v>
      </c>
      <c r="AL1188" s="51">
        <v>3.5339040041027765</v>
      </c>
      <c r="AM1188" s="51">
        <v>2.6077976123630657</v>
      </c>
      <c r="AN1188" s="51">
        <v>2.6085598586153105</v>
      </c>
      <c r="AO1188" s="51">
        <v>2.6939675862965626</v>
      </c>
      <c r="AP1188" s="51">
        <v>2.6818043364587827</v>
      </c>
      <c r="AQ1188" s="51">
        <v>2.6077976123630657</v>
      </c>
      <c r="AR1188" s="67">
        <v>0</v>
      </c>
      <c r="AS1188" s="96"/>
      <c r="AT1188" s="54">
        <v>3.5274473027002622</v>
      </c>
      <c r="AU1188" s="54">
        <v>2.7318233652185913</v>
      </c>
      <c r="AV1188" s="55">
        <v>3.5274473027002622</v>
      </c>
      <c r="AW1188" s="55">
        <v>2.7446516799033556</v>
      </c>
      <c r="AX1188" s="56">
        <v>7.7447302700272225E-2</v>
      </c>
      <c r="AY1188" s="56">
        <v>-1.8176634781398526E-2</v>
      </c>
      <c r="AZ1188" s="56">
        <v>5.9270667918873698E-2</v>
      </c>
      <c r="BA1188" s="56">
        <v>9.5623937481670751E-2</v>
      </c>
      <c r="BB1188" s="61">
        <v>-167</v>
      </c>
      <c r="BC1188" s="57">
        <v>-151</v>
      </c>
      <c r="BD1188" s="57">
        <v>-122</v>
      </c>
      <c r="BE1188" s="57">
        <v>105</v>
      </c>
      <c r="BF1188" s="95">
        <v>0.62499302491347297</v>
      </c>
      <c r="BG1188" s="58">
        <v>0.60080899989361558</v>
      </c>
      <c r="BH1188" s="58">
        <v>0.5496402312590134</v>
      </c>
      <c r="BI1188" s="58">
        <v>0.48718247983773511</v>
      </c>
      <c r="BJ1188" s="57">
        <v>-166</v>
      </c>
      <c r="BK1188" s="57">
        <v>-152</v>
      </c>
      <c r="BL1188" s="57">
        <v>-123</v>
      </c>
      <c r="BM1188" s="57">
        <v>105</v>
      </c>
      <c r="BN1188" s="58">
        <v>0.62335514657594793</v>
      </c>
      <c r="BO1188" s="58">
        <v>0.60279139570661311</v>
      </c>
      <c r="BP1188" s="58">
        <v>0.5517117684532431</v>
      </c>
      <c r="BQ1188" s="58">
        <v>0.48884085827064871</v>
      </c>
      <c r="BR1188" s="36">
        <v>3.1</v>
      </c>
      <c r="BS1188" s="36">
        <v>3.8</v>
      </c>
      <c r="BT1188" s="36">
        <v>0.39599000000000001</v>
      </c>
      <c r="BU1188" s="36">
        <v>0.30862000000000001</v>
      </c>
      <c r="BV1188" s="36">
        <v>0.34483837447065202</v>
      </c>
      <c r="BW1188" s="36">
        <v>0.41365000000000002</v>
      </c>
    </row>
    <row r="1189" spans="1:75" s="36" customFormat="1" ht="16.75" customHeight="1" x14ac:dyDescent="0.2">
      <c r="A1189" s="36" t="s">
        <v>1513</v>
      </c>
      <c r="B1189" s="36">
        <v>2025020563</v>
      </c>
      <c r="C1189" s="35">
        <v>46012</v>
      </c>
      <c r="D1189" s="45" t="s">
        <v>9</v>
      </c>
      <c r="E1189" s="36" t="s">
        <v>33</v>
      </c>
      <c r="F1189" s="45">
        <v>0</v>
      </c>
      <c r="G1189" s="45">
        <v>1</v>
      </c>
      <c r="H1189" s="36" t="s">
        <v>53</v>
      </c>
      <c r="I1189" s="36" t="s">
        <v>424</v>
      </c>
      <c r="J1189" s="46" t="s">
        <v>229</v>
      </c>
      <c r="K1189" s="47">
        <v>2.94</v>
      </c>
      <c r="L1189" s="48">
        <v>0.15</v>
      </c>
      <c r="M1189" s="49">
        <v>0.1</v>
      </c>
      <c r="N1189" s="36">
        <v>2.7499999999999898</v>
      </c>
      <c r="O1189" s="36">
        <v>3.44999999999999</v>
      </c>
      <c r="P1189" s="70">
        <v>2.7499999999999898</v>
      </c>
      <c r="Q1189" s="36">
        <v>3.44999999999999</v>
      </c>
      <c r="R1189" s="50">
        <v>3.0858266084330426</v>
      </c>
      <c r="S1189" s="50">
        <v>2.8817686898513584</v>
      </c>
      <c r="T1189" s="50">
        <v>3.0858266084330426</v>
      </c>
      <c r="U1189" s="50">
        <v>2.8817686898513584</v>
      </c>
      <c r="V1189" s="50">
        <v>1</v>
      </c>
      <c r="W1189" s="50">
        <v>1.0046958799928625</v>
      </c>
      <c r="X1189" s="50">
        <v>0.88700599059968221</v>
      </c>
      <c r="Y1189" s="50">
        <v>1.200279667616637</v>
      </c>
      <c r="Z1189" s="50">
        <v>0.99</v>
      </c>
      <c r="AA1189" s="51">
        <v>1</v>
      </c>
      <c r="AB1189" s="51">
        <v>1</v>
      </c>
      <c r="AC1189" s="51">
        <v>1</v>
      </c>
      <c r="AD1189" s="51">
        <v>1</v>
      </c>
      <c r="AE1189" s="51">
        <v>1</v>
      </c>
      <c r="AF1189" s="51">
        <v>1</v>
      </c>
      <c r="AG1189" s="52">
        <v>1</v>
      </c>
      <c r="AH1189" s="52">
        <v>1</v>
      </c>
      <c r="AI1189" s="53">
        <v>1105</v>
      </c>
      <c r="AJ1189" s="53">
        <v>1032</v>
      </c>
      <c r="AK1189" s="51">
        <v>3.0798251580822749</v>
      </c>
      <c r="AL1189" s="51">
        <v>3.08072537563489</v>
      </c>
      <c r="AM1189" s="51">
        <v>2.8543652877060204</v>
      </c>
      <c r="AN1189" s="51">
        <v>2.858475798027821</v>
      </c>
      <c r="AO1189" s="51">
        <v>3.0278153788071487</v>
      </c>
      <c r="AP1189" s="51">
        <v>3.0015857224290032</v>
      </c>
      <c r="AQ1189" s="51">
        <v>2.82582163482896</v>
      </c>
      <c r="AR1189" s="67">
        <v>0</v>
      </c>
      <c r="AS1189" s="96"/>
      <c r="AT1189" s="54">
        <v>2.7318233652185913</v>
      </c>
      <c r="AU1189" s="54">
        <v>3.5274473027002622</v>
      </c>
      <c r="AV1189" s="55">
        <v>2.7446516799033556</v>
      </c>
      <c r="AW1189" s="55">
        <v>3.5274473027002622</v>
      </c>
      <c r="AX1189" s="56">
        <v>-1.8176634781398526E-2</v>
      </c>
      <c r="AY1189" s="56">
        <v>7.7447302700272225E-2</v>
      </c>
      <c r="AZ1189" s="56">
        <v>5.9270667918873698E-2</v>
      </c>
      <c r="BA1189" s="56">
        <v>-9.5623937481670751E-2</v>
      </c>
      <c r="BB1189" s="61">
        <v>167</v>
      </c>
      <c r="BC1189" s="57">
        <v>151</v>
      </c>
      <c r="BD1189" s="57">
        <v>122</v>
      </c>
      <c r="BE1189" s="57">
        <v>-105</v>
      </c>
      <c r="BF1189" s="95">
        <v>0.37500697508652703</v>
      </c>
      <c r="BG1189" s="58">
        <v>0.39919100010638442</v>
      </c>
      <c r="BH1189" s="58">
        <v>0.4503597687409866</v>
      </c>
      <c r="BI1189" s="58">
        <v>0.51281752016226489</v>
      </c>
      <c r="BJ1189" s="57">
        <v>166</v>
      </c>
      <c r="BK1189" s="57">
        <v>152</v>
      </c>
      <c r="BL1189" s="57">
        <v>123</v>
      </c>
      <c r="BM1189" s="57">
        <v>-105</v>
      </c>
      <c r="BN1189" s="58">
        <v>0.37664485342405207</v>
      </c>
      <c r="BO1189" s="58">
        <v>0.39720860429338695</v>
      </c>
      <c r="BP1189" s="58">
        <v>0.44828823154675695</v>
      </c>
      <c r="BQ1189" s="58">
        <v>0.51115914172935129</v>
      </c>
      <c r="BR1189" s="36">
        <v>3.1</v>
      </c>
      <c r="BS1189" s="36">
        <v>3.85</v>
      </c>
      <c r="BT1189" s="36">
        <v>0.39029000000000003</v>
      </c>
      <c r="BU1189" s="36">
        <v>0.30092000000000002</v>
      </c>
      <c r="BV1189" s="36">
        <v>0.33659955257270602</v>
      </c>
      <c r="BW1189" s="36">
        <v>0.40692</v>
      </c>
    </row>
    <row r="1190" spans="1:75" s="36" customFormat="1" ht="16.75" customHeight="1" x14ac:dyDescent="0.2">
      <c r="A1190" s="36" t="s">
        <v>1514</v>
      </c>
      <c r="B1190" s="36">
        <v>2025020565</v>
      </c>
      <c r="C1190" s="35">
        <v>46012</v>
      </c>
      <c r="D1190" s="45" t="s">
        <v>6</v>
      </c>
      <c r="E1190" s="36" t="s">
        <v>5</v>
      </c>
      <c r="F1190" s="45">
        <v>0</v>
      </c>
      <c r="G1190" s="45">
        <v>1</v>
      </c>
      <c r="H1190" s="36" t="s">
        <v>26</v>
      </c>
      <c r="I1190" s="36" t="s">
        <v>597</v>
      </c>
      <c r="J1190" s="46" t="s">
        <v>225</v>
      </c>
      <c r="K1190" s="47">
        <v>2.94</v>
      </c>
      <c r="L1190" s="48">
        <v>0.15</v>
      </c>
      <c r="M1190" s="49">
        <v>0.1</v>
      </c>
      <c r="N1190" s="36">
        <v>2.7999999999999901</v>
      </c>
      <c r="O1190" s="36">
        <v>3.3999999999999901</v>
      </c>
      <c r="P1190" s="70">
        <v>2.7999999999999901</v>
      </c>
      <c r="Q1190" s="36">
        <v>3.3999999999999901</v>
      </c>
      <c r="R1190" s="50">
        <v>3.0901997134858106</v>
      </c>
      <c r="S1190" s="50">
        <v>3.1707540403109369</v>
      </c>
      <c r="T1190" s="50">
        <v>3.0592977163509523</v>
      </c>
      <c r="U1190" s="50">
        <v>3.1707540403109369</v>
      </c>
      <c r="V1190" s="50">
        <v>0.95</v>
      </c>
      <c r="W1190" s="50">
        <v>0.92554174501717079</v>
      </c>
      <c r="X1190" s="50">
        <v>0.96938775510204089</v>
      </c>
      <c r="Y1190" s="50">
        <v>0.99990918225430381</v>
      </c>
      <c r="Z1190" s="50">
        <v>1.01</v>
      </c>
      <c r="AA1190" s="51">
        <v>0.99</v>
      </c>
      <c r="AB1190" s="51">
        <v>1</v>
      </c>
      <c r="AC1190" s="51">
        <v>1</v>
      </c>
      <c r="AD1190" s="51">
        <v>1</v>
      </c>
      <c r="AE1190" s="51">
        <v>1</v>
      </c>
      <c r="AF1190" s="51">
        <v>1</v>
      </c>
      <c r="AG1190" s="52">
        <v>1</v>
      </c>
      <c r="AH1190" s="52">
        <v>1</v>
      </c>
      <c r="AI1190" s="53">
        <v>1107</v>
      </c>
      <c r="AJ1190" s="53">
        <v>1065</v>
      </c>
      <c r="AK1190" s="51">
        <v>3.0180001650638459</v>
      </c>
      <c r="AL1190" s="51">
        <v>3.0283665673701177</v>
      </c>
      <c r="AM1190" s="51">
        <v>3.1345762780601052</v>
      </c>
      <c r="AN1190" s="51">
        <v>3.1400029423977296</v>
      </c>
      <c r="AO1190" s="51">
        <v>3.2682346853986601</v>
      </c>
      <c r="AP1190" s="51">
        <v>3.2583687196959681</v>
      </c>
      <c r="AQ1190" s="51">
        <v>3.1659220408407061</v>
      </c>
      <c r="AR1190" s="67">
        <v>-0.05</v>
      </c>
      <c r="AS1190" s="96"/>
      <c r="AT1190" s="54">
        <v>2.7568443899997717</v>
      </c>
      <c r="AU1190" s="54">
        <v>3.3406770824359544</v>
      </c>
      <c r="AV1190" s="55">
        <v>2.8068443899997715</v>
      </c>
      <c r="AW1190" s="55">
        <v>3.3612065804887226</v>
      </c>
      <c r="AX1190" s="56">
        <v>-4.3155610000218392E-2</v>
      </c>
      <c r="AY1190" s="56">
        <v>-5.9322917564035738E-2</v>
      </c>
      <c r="AZ1190" s="56">
        <v>-0.10247852756425413</v>
      </c>
      <c r="BA1190" s="56">
        <v>1.6167307563817346E-2</v>
      </c>
      <c r="BB1190" s="61">
        <v>146</v>
      </c>
      <c r="BC1190" s="57">
        <v>-136</v>
      </c>
      <c r="BD1190" s="57">
        <v>-109</v>
      </c>
      <c r="BE1190" s="57">
        <v>117</v>
      </c>
      <c r="BF1190" s="95">
        <v>0.40647335704974324</v>
      </c>
      <c r="BG1190" s="58">
        <v>0.57686238403072077</v>
      </c>
      <c r="BH1190" s="58">
        <v>0.52186362784327311</v>
      </c>
      <c r="BI1190" s="58">
        <v>0.46182501167576984</v>
      </c>
      <c r="BJ1190" s="57">
        <v>143</v>
      </c>
      <c r="BK1190" s="57">
        <v>-144</v>
      </c>
      <c r="BL1190" s="57">
        <v>-116</v>
      </c>
      <c r="BM1190" s="57">
        <v>111</v>
      </c>
      <c r="BN1190" s="58">
        <v>0.41191523126601493</v>
      </c>
      <c r="BO1190" s="58">
        <v>0.58941041094652769</v>
      </c>
      <c r="BP1190" s="58">
        <v>0.53600353331435291</v>
      </c>
      <c r="BQ1190" s="58">
        <v>0.47431517804444978</v>
      </c>
      <c r="BR1190" s="36">
        <v>3.1</v>
      </c>
      <c r="BS1190" s="36">
        <v>3.9</v>
      </c>
      <c r="BT1190" s="36">
        <v>0.37985999999999998</v>
      </c>
      <c r="BU1190" s="36">
        <v>0.29324</v>
      </c>
      <c r="BV1190" s="36">
        <v>0.32842039243795301</v>
      </c>
      <c r="BW1190" s="36">
        <v>0.40035999999999999</v>
      </c>
    </row>
    <row r="1191" spans="1:75" s="36" customFormat="1" ht="16.75" customHeight="1" x14ac:dyDescent="0.2">
      <c r="A1191" s="36" t="s">
        <v>1515</v>
      </c>
      <c r="B1191" s="36">
        <v>2025020565</v>
      </c>
      <c r="C1191" s="35">
        <v>46012</v>
      </c>
      <c r="D1191" s="45" t="s">
        <v>9</v>
      </c>
      <c r="E1191" s="36" t="s">
        <v>4</v>
      </c>
      <c r="F1191" s="45">
        <v>1</v>
      </c>
      <c r="G1191" s="45">
        <v>0</v>
      </c>
      <c r="H1191" s="36" t="s">
        <v>27</v>
      </c>
      <c r="I1191" s="36" t="s">
        <v>330</v>
      </c>
      <c r="J1191" s="46" t="s">
        <v>173</v>
      </c>
      <c r="K1191" s="47">
        <v>2.94</v>
      </c>
      <c r="L1191" s="48">
        <v>0.15</v>
      </c>
      <c r="M1191" s="49">
        <v>0.1</v>
      </c>
      <c r="N1191" s="36">
        <v>3.3999999999999901</v>
      </c>
      <c r="O1191" s="36">
        <v>2.7999999999999901</v>
      </c>
      <c r="P1191" s="70">
        <v>3.3999999999999901</v>
      </c>
      <c r="Q1191" s="36">
        <v>2.7999999999999901</v>
      </c>
      <c r="R1191" s="50">
        <v>2.9736619712200776</v>
      </c>
      <c r="S1191" s="50">
        <v>2.918180484343428</v>
      </c>
      <c r="T1191" s="50">
        <v>2.9439253515078767</v>
      </c>
      <c r="U1191" s="50">
        <v>2.9473622891868625</v>
      </c>
      <c r="V1191" s="50">
        <v>1.05</v>
      </c>
      <c r="W1191" s="50">
        <v>1.0725047827848808</v>
      </c>
      <c r="X1191" s="50">
        <v>1.0661824075034372</v>
      </c>
      <c r="Y1191" s="50">
        <v>1.0265306683890634</v>
      </c>
      <c r="Z1191" s="50">
        <v>1.01</v>
      </c>
      <c r="AA1191" s="51">
        <v>0.99</v>
      </c>
      <c r="AB1191" s="51">
        <v>1.01</v>
      </c>
      <c r="AC1191" s="51">
        <v>1</v>
      </c>
      <c r="AD1191" s="51">
        <v>1</v>
      </c>
      <c r="AE1191" s="51">
        <v>1</v>
      </c>
      <c r="AF1191" s="51">
        <v>1</v>
      </c>
      <c r="AG1191" s="52">
        <v>1</v>
      </c>
      <c r="AH1191" s="52">
        <v>1</v>
      </c>
      <c r="AI1191" s="53">
        <v>1092</v>
      </c>
      <c r="AJ1191" s="53">
        <v>1050</v>
      </c>
      <c r="AK1191" s="51">
        <v>2.939732995827653</v>
      </c>
      <c r="AL1191" s="51">
        <v>2.9443762928408335</v>
      </c>
      <c r="AM1191" s="51">
        <v>2.85</v>
      </c>
      <c r="AN1191" s="51">
        <v>2.8602270726515142</v>
      </c>
      <c r="AO1191" s="51">
        <v>2.9938411658057418</v>
      </c>
      <c r="AP1191" s="51">
        <v>2.9868693343129098</v>
      </c>
      <c r="AQ1191" s="51">
        <v>2.8785000000000003</v>
      </c>
      <c r="AR1191" s="67">
        <v>0.05</v>
      </c>
      <c r="AS1191" s="96"/>
      <c r="AT1191" s="54">
        <v>3.3406770824359544</v>
      </c>
      <c r="AU1191" s="54">
        <v>2.7568443899997717</v>
      </c>
      <c r="AV1191" s="55">
        <v>3.3612065804887226</v>
      </c>
      <c r="AW1191" s="55">
        <v>2.8068443899997715</v>
      </c>
      <c r="AX1191" s="56">
        <v>-5.9322917564035738E-2</v>
      </c>
      <c r="AY1191" s="56">
        <v>-4.3155610000218392E-2</v>
      </c>
      <c r="AZ1191" s="56">
        <v>-0.10247852756425413</v>
      </c>
      <c r="BA1191" s="56">
        <v>-1.6167307563817346E-2</v>
      </c>
      <c r="BB1191" s="61">
        <v>-146</v>
      </c>
      <c r="BC1191" s="57">
        <v>136</v>
      </c>
      <c r="BD1191" s="57">
        <v>109</v>
      </c>
      <c r="BE1191" s="57">
        <v>-117</v>
      </c>
      <c r="BF1191" s="95">
        <v>0.59352664295025681</v>
      </c>
      <c r="BG1191" s="58">
        <v>0.42313761596927929</v>
      </c>
      <c r="BH1191" s="58">
        <v>0.47813637215672689</v>
      </c>
      <c r="BI1191" s="58">
        <v>0.53817498832423016</v>
      </c>
      <c r="BJ1191" s="57">
        <v>-143</v>
      </c>
      <c r="BK1191" s="57">
        <v>144</v>
      </c>
      <c r="BL1191" s="57">
        <v>116</v>
      </c>
      <c r="BM1191" s="57">
        <v>-111</v>
      </c>
      <c r="BN1191" s="58">
        <v>0.58808476873398507</v>
      </c>
      <c r="BO1191" s="58">
        <v>0.41058958905347231</v>
      </c>
      <c r="BP1191" s="58">
        <v>0.46399646668564709</v>
      </c>
      <c r="BQ1191" s="58">
        <v>0.52568482195555022</v>
      </c>
      <c r="BR1191" s="36">
        <v>3.1</v>
      </c>
      <c r="BS1191" s="36">
        <v>3.95</v>
      </c>
      <c r="BT1191" s="36">
        <v>0.37545000000000001</v>
      </c>
      <c r="BU1191" s="36">
        <v>0.28850999999999999</v>
      </c>
      <c r="BV1191" s="36">
        <v>0.32234673698088301</v>
      </c>
      <c r="BW1191" s="36">
        <v>0.39348</v>
      </c>
    </row>
    <row r="1192" spans="1:75" s="36" customFormat="1" ht="16.75" customHeight="1" x14ac:dyDescent="0.2">
      <c r="A1192" s="36" t="s">
        <v>1516</v>
      </c>
      <c r="B1192" s="36">
        <v>2025020566</v>
      </c>
      <c r="C1192" s="35">
        <v>46012</v>
      </c>
      <c r="D1192" s="45" t="s">
        <v>6</v>
      </c>
      <c r="E1192" s="36" t="s">
        <v>19</v>
      </c>
      <c r="F1192" s="45">
        <v>0</v>
      </c>
      <c r="G1192" s="45">
        <v>0</v>
      </c>
      <c r="H1192" s="36" t="s">
        <v>50</v>
      </c>
      <c r="I1192" s="36" t="s">
        <v>468</v>
      </c>
      <c r="J1192" s="46" t="s">
        <v>171</v>
      </c>
      <c r="K1192" s="47">
        <v>2.94</v>
      </c>
      <c r="L1192" s="48">
        <v>0.15</v>
      </c>
      <c r="M1192" s="49">
        <v>0.1</v>
      </c>
      <c r="N1192" s="36">
        <v>3.1499999999999901</v>
      </c>
      <c r="O1192" s="36">
        <v>3.1499999999999901</v>
      </c>
      <c r="P1192" s="70">
        <v>3.1499999999999901</v>
      </c>
      <c r="Q1192" s="36">
        <v>3.1499999999999901</v>
      </c>
      <c r="R1192" s="50">
        <v>2.9661750805504501</v>
      </c>
      <c r="S1192" s="50">
        <v>3.1788336858850443</v>
      </c>
      <c r="T1192" s="50">
        <v>2.9068515789394409</v>
      </c>
      <c r="U1192" s="50">
        <v>3.2424103596027454</v>
      </c>
      <c r="V1192" s="50">
        <v>0.96699999999999997</v>
      </c>
      <c r="W1192" s="50">
        <v>0.96943075693561398</v>
      </c>
      <c r="X1192" s="50">
        <v>1.1067499931215581</v>
      </c>
      <c r="Y1192" s="50">
        <v>0.98318827109314122</v>
      </c>
      <c r="Z1192" s="50">
        <v>0.99</v>
      </c>
      <c r="AA1192" s="51">
        <v>0.98</v>
      </c>
      <c r="AB1192" s="51">
        <v>1.02</v>
      </c>
      <c r="AC1192" s="51">
        <v>1</v>
      </c>
      <c r="AD1192" s="51">
        <v>1</v>
      </c>
      <c r="AE1192" s="51">
        <v>1</v>
      </c>
      <c r="AF1192" s="51">
        <v>1</v>
      </c>
      <c r="AG1192" s="52">
        <v>1</v>
      </c>
      <c r="AH1192" s="52">
        <v>1</v>
      </c>
      <c r="AI1192" s="53">
        <v>1113</v>
      </c>
      <c r="AJ1192" s="53">
        <v>1027</v>
      </c>
      <c r="AK1192" s="51">
        <v>2.865461607838633</v>
      </c>
      <c r="AL1192" s="51">
        <v>2.8796787762212404</v>
      </c>
      <c r="AM1192" s="51">
        <v>3.1237313310676318</v>
      </c>
      <c r="AN1192" s="51">
        <v>3.1319966842902436</v>
      </c>
      <c r="AO1192" s="51">
        <v>3.1292727022502116</v>
      </c>
      <c r="AP1192" s="51">
        <v>3.1319385992666087</v>
      </c>
      <c r="AQ1192" s="51">
        <v>3.0924940177569553</v>
      </c>
      <c r="AR1192" s="67">
        <v>0.03</v>
      </c>
      <c r="AS1192" s="96"/>
      <c r="AT1192" s="54">
        <v>3.0654147876879563</v>
      </c>
      <c r="AU1192" s="54">
        <v>3.0525509743801411</v>
      </c>
      <c r="AV1192" s="55">
        <v>3.0354147876879565</v>
      </c>
      <c r="AW1192" s="55">
        <v>3.0953974523909209</v>
      </c>
      <c r="AX1192" s="56">
        <v>-8.4585212312033864E-2</v>
      </c>
      <c r="AY1192" s="56">
        <v>-9.7449025619849028E-2</v>
      </c>
      <c r="AZ1192" s="56">
        <v>-0.18203423793188289</v>
      </c>
      <c r="BA1192" s="56">
        <v>1.2863813307815164E-2</v>
      </c>
      <c r="BB1192" s="61">
        <v>-103</v>
      </c>
      <c r="BC1192" s="57">
        <v>-138</v>
      </c>
      <c r="BD1192" s="57">
        <v>-111</v>
      </c>
      <c r="BE1192" s="57">
        <v>114</v>
      </c>
      <c r="BF1192" s="95">
        <v>0.50777310731304492</v>
      </c>
      <c r="BG1192" s="58">
        <v>0.57972643552488434</v>
      </c>
      <c r="BH1192" s="58">
        <v>0.52629945128406974</v>
      </c>
      <c r="BI1192" s="58">
        <v>0.46694246224123293</v>
      </c>
      <c r="BJ1192" s="57">
        <v>106</v>
      </c>
      <c r="BK1192" s="57">
        <v>-139</v>
      </c>
      <c r="BL1192" s="57">
        <v>-112</v>
      </c>
      <c r="BM1192" s="57">
        <v>113</v>
      </c>
      <c r="BN1192" s="58">
        <v>0.48470009967482897</v>
      </c>
      <c r="BO1192" s="58">
        <v>0.58237133921962014</v>
      </c>
      <c r="BP1192" s="58">
        <v>0.5293089941423641</v>
      </c>
      <c r="BQ1192" s="58">
        <v>0.46964486254148108</v>
      </c>
      <c r="BR1192" s="36">
        <v>3.1</v>
      </c>
      <c r="BS1192" s="36">
        <v>4</v>
      </c>
      <c r="BT1192" s="36">
        <v>0.37215999999999999</v>
      </c>
      <c r="BU1192" s="36">
        <v>0.28238999999999997</v>
      </c>
      <c r="BV1192" s="36">
        <v>0.31486168564005901</v>
      </c>
      <c r="BW1192" s="36">
        <v>0.38551999999999997</v>
      </c>
    </row>
    <row r="1193" spans="1:75" s="36" customFormat="1" ht="16.75" customHeight="1" x14ac:dyDescent="0.2">
      <c r="A1193" s="36" t="s">
        <v>1517</v>
      </c>
      <c r="B1193" s="36">
        <v>2025020566</v>
      </c>
      <c r="C1193" s="35">
        <v>46012</v>
      </c>
      <c r="D1193" s="45" t="s">
        <v>9</v>
      </c>
      <c r="E1193" s="36" t="s">
        <v>21</v>
      </c>
      <c r="F1193" s="45">
        <v>0</v>
      </c>
      <c r="G1193" s="45">
        <v>0</v>
      </c>
      <c r="H1193" s="36" t="s">
        <v>51</v>
      </c>
      <c r="I1193" s="36" t="s">
        <v>336</v>
      </c>
      <c r="J1193" s="46" t="s">
        <v>232</v>
      </c>
      <c r="K1193" s="47">
        <v>2.94</v>
      </c>
      <c r="L1193" s="48">
        <v>0.15</v>
      </c>
      <c r="M1193" s="49">
        <v>0.1</v>
      </c>
      <c r="N1193" s="36">
        <v>3.1499999999999901</v>
      </c>
      <c r="O1193" s="36">
        <v>3.1499999999999901</v>
      </c>
      <c r="P1193" s="70">
        <v>3.1499999999999901</v>
      </c>
      <c r="Q1193" s="36">
        <v>3.1499999999999901</v>
      </c>
      <c r="R1193" s="50">
        <v>2.9415629878355385</v>
      </c>
      <c r="S1193" s="50">
        <v>3.3682091110862182</v>
      </c>
      <c r="T1193" s="50">
        <v>2.8386082832612947</v>
      </c>
      <c r="U1193" s="50">
        <v>3.3682091110862182</v>
      </c>
      <c r="V1193" s="50">
        <v>1.03</v>
      </c>
      <c r="W1193" s="50">
        <v>1.0342925072321845</v>
      </c>
      <c r="X1193" s="50">
        <v>1.062493650023004</v>
      </c>
      <c r="Y1193" s="50">
        <v>0.9746468053872902</v>
      </c>
      <c r="Z1193" s="50">
        <v>1.01</v>
      </c>
      <c r="AA1193" s="51">
        <v>0.96499999999999997</v>
      </c>
      <c r="AB1193" s="51">
        <v>1</v>
      </c>
      <c r="AC1193" s="51">
        <v>1</v>
      </c>
      <c r="AD1193" s="51">
        <v>1</v>
      </c>
      <c r="AE1193" s="51">
        <v>1</v>
      </c>
      <c r="AF1193" s="51">
        <v>1</v>
      </c>
      <c r="AG1193" s="52">
        <v>1</v>
      </c>
      <c r="AH1193" s="52">
        <v>1</v>
      </c>
      <c r="AI1193" s="53">
        <v>1112</v>
      </c>
      <c r="AJ1193" s="53">
        <v>1034</v>
      </c>
      <c r="AK1193" s="51">
        <v>2.8905735170138351</v>
      </c>
      <c r="AL1193" s="51">
        <v>2.8966776170684767</v>
      </c>
      <c r="AM1193" s="51">
        <v>3.253844979777381</v>
      </c>
      <c r="AN1193" s="51">
        <v>3.2709995994737064</v>
      </c>
      <c r="AO1193" s="51">
        <v>3.3004252079249716</v>
      </c>
      <c r="AP1193" s="51">
        <v>3.3156451070657877</v>
      </c>
      <c r="AQ1193" s="51">
        <v>3.2863834295751548</v>
      </c>
      <c r="AR1193" s="67">
        <v>-0.03</v>
      </c>
      <c r="AS1193" s="96"/>
      <c r="AT1193" s="54">
        <v>3.0525509743801411</v>
      </c>
      <c r="AU1193" s="54">
        <v>3.0654147876879563</v>
      </c>
      <c r="AV1193" s="55">
        <v>3.0953974523909209</v>
      </c>
      <c r="AW1193" s="55">
        <v>3.0354147876879565</v>
      </c>
      <c r="AX1193" s="56">
        <v>-9.7449025619849028E-2</v>
      </c>
      <c r="AY1193" s="56">
        <v>-8.4585212312033864E-2</v>
      </c>
      <c r="AZ1193" s="56">
        <v>-0.18203423793188289</v>
      </c>
      <c r="BA1193" s="56">
        <v>-1.2863813307815164E-2</v>
      </c>
      <c r="BB1193" s="61">
        <v>103</v>
      </c>
      <c r="BC1193" s="57">
        <v>138</v>
      </c>
      <c r="BD1193" s="57">
        <v>111</v>
      </c>
      <c r="BE1193" s="57">
        <v>-114</v>
      </c>
      <c r="BF1193" s="95">
        <v>0.49222689268695508</v>
      </c>
      <c r="BG1193" s="58">
        <v>0.42027356447511571</v>
      </c>
      <c r="BH1193" s="58">
        <v>0.47370054871593031</v>
      </c>
      <c r="BI1193" s="58">
        <v>0.53305753775876707</v>
      </c>
      <c r="BJ1193" s="57">
        <v>-106</v>
      </c>
      <c r="BK1193" s="57">
        <v>139</v>
      </c>
      <c r="BL1193" s="57">
        <v>112</v>
      </c>
      <c r="BM1193" s="57">
        <v>-113</v>
      </c>
      <c r="BN1193" s="58">
        <v>0.51529990032517103</v>
      </c>
      <c r="BO1193" s="58">
        <v>0.41762866078037986</v>
      </c>
      <c r="BP1193" s="58">
        <v>0.4706910058576359</v>
      </c>
      <c r="BQ1193" s="58">
        <v>0.53035513745851892</v>
      </c>
      <c r="BR1193" s="36">
        <v>3.1</v>
      </c>
      <c r="BS1193" s="36">
        <v>4.05</v>
      </c>
      <c r="BT1193" s="36">
        <v>0.36280000000000001</v>
      </c>
      <c r="BU1193" s="36">
        <v>0.27610000000000001</v>
      </c>
      <c r="BV1193" s="36">
        <v>0.30776947943373001</v>
      </c>
      <c r="BW1193" s="36">
        <v>0.379</v>
      </c>
    </row>
    <row r="1194" spans="1:75" s="36" customFormat="1" ht="16.75" customHeight="1" x14ac:dyDescent="0.2">
      <c r="A1194" s="36" t="s">
        <v>1518</v>
      </c>
      <c r="B1194" s="36">
        <v>2025020567</v>
      </c>
      <c r="C1194" s="35">
        <v>46012</v>
      </c>
      <c r="D1194" s="45" t="s">
        <v>6</v>
      </c>
      <c r="E1194" s="36" t="s">
        <v>20</v>
      </c>
      <c r="F1194" s="45">
        <v>0</v>
      </c>
      <c r="G1194" s="45">
        <v>0</v>
      </c>
      <c r="H1194" s="36" t="s">
        <v>50</v>
      </c>
      <c r="I1194" s="36" t="s">
        <v>380</v>
      </c>
      <c r="J1194" s="46" t="s">
        <v>178</v>
      </c>
      <c r="K1194" s="47">
        <v>2.94</v>
      </c>
      <c r="L1194" s="48">
        <v>0.15</v>
      </c>
      <c r="M1194" s="49">
        <v>0.1</v>
      </c>
      <c r="N1194" s="36">
        <v>2.94999999999999</v>
      </c>
      <c r="O1194" s="36">
        <v>2.94999999999999</v>
      </c>
      <c r="P1194" s="70">
        <v>2.94999999999999</v>
      </c>
      <c r="Q1194" s="36">
        <v>2.94999999999999</v>
      </c>
      <c r="R1194" s="50">
        <v>2.8729148152572908</v>
      </c>
      <c r="S1194" s="50">
        <v>2.9162142302732437</v>
      </c>
      <c r="T1194" s="50">
        <v>2.7867273707995719</v>
      </c>
      <c r="U1194" s="50">
        <v>2.9745385148787085</v>
      </c>
      <c r="V1194" s="50">
        <v>0.96699999999999997</v>
      </c>
      <c r="W1194" s="50">
        <v>0.96943075693561398</v>
      </c>
      <c r="X1194" s="50">
        <v>1.0601651251200048</v>
      </c>
      <c r="Y1194" s="50">
        <v>0.94493074736279081</v>
      </c>
      <c r="Z1194" s="50">
        <v>1.0249999999999999</v>
      </c>
      <c r="AA1194" s="51">
        <v>0.97</v>
      </c>
      <c r="AB1194" s="51">
        <v>1.02</v>
      </c>
      <c r="AC1194" s="51">
        <v>1</v>
      </c>
      <c r="AD1194" s="51">
        <v>1</v>
      </c>
      <c r="AE1194" s="51">
        <v>1</v>
      </c>
      <c r="AF1194" s="51">
        <v>1</v>
      </c>
      <c r="AG1194" s="52">
        <v>1</v>
      </c>
      <c r="AH1194" s="52">
        <v>1</v>
      </c>
      <c r="AI1194" s="53">
        <v>1101</v>
      </c>
      <c r="AJ1194" s="53">
        <v>1007</v>
      </c>
      <c r="AK1194" s="51">
        <v>2.8328863549573025</v>
      </c>
      <c r="AL1194" s="51">
        <v>2.8375978123354351</v>
      </c>
      <c r="AM1194" s="51">
        <v>2.9727909455763331</v>
      </c>
      <c r="AN1194" s="51">
        <v>2.9643044382808696</v>
      </c>
      <c r="AO1194" s="51">
        <v>3.0510842495315682</v>
      </c>
      <c r="AP1194" s="51">
        <v>3.0417895500063441</v>
      </c>
      <c r="AQ1194" s="51">
        <v>3.0471107192157412</v>
      </c>
      <c r="AR1194" s="67">
        <v>0.03</v>
      </c>
      <c r="AS1194" s="96"/>
      <c r="AT1194" s="54">
        <v>2.9316037197306337</v>
      </c>
      <c r="AU1194" s="54">
        <v>2.9647516085831951</v>
      </c>
      <c r="AV1194" s="55">
        <v>2.9016037197306339</v>
      </c>
      <c r="AW1194" s="55">
        <v>3.0072321842515821</v>
      </c>
      <c r="AX1194" s="56">
        <v>-1.8396280269356247E-2</v>
      </c>
      <c r="AY1194" s="56">
        <v>1.4751608583205122E-2</v>
      </c>
      <c r="AZ1194" s="56">
        <v>-3.6446716861511241E-3</v>
      </c>
      <c r="BA1194" s="56">
        <v>-3.3147888852561369E-2</v>
      </c>
      <c r="BB1194" s="61">
        <v>104</v>
      </c>
      <c r="BC1194" s="57">
        <v>-120</v>
      </c>
      <c r="BD1194" s="57">
        <v>105</v>
      </c>
      <c r="BE1194" s="57">
        <v>131</v>
      </c>
      <c r="BF1194" s="95">
        <v>0.4892727501250414</v>
      </c>
      <c r="BG1194" s="58">
        <v>0.54495708558347056</v>
      </c>
      <c r="BH1194" s="58">
        <v>0.48737509651915689</v>
      </c>
      <c r="BI1194" s="58">
        <v>0.43263581186282629</v>
      </c>
      <c r="BJ1194" s="57">
        <v>109</v>
      </c>
      <c r="BK1194" s="57">
        <v>-121</v>
      </c>
      <c r="BL1194" s="57">
        <v>104</v>
      </c>
      <c r="BM1194" s="57">
        <v>130</v>
      </c>
      <c r="BN1194" s="58">
        <v>0.47809316401985291</v>
      </c>
      <c r="BO1194" s="58">
        <v>0.54704654348115223</v>
      </c>
      <c r="BP1194" s="58">
        <v>0.48924427033304196</v>
      </c>
      <c r="BQ1194" s="58">
        <v>0.43387215266052448</v>
      </c>
      <c r="BR1194" s="36">
        <v>3.1</v>
      </c>
      <c r="BS1194" s="36">
        <v>4.0999999999999996</v>
      </c>
      <c r="BT1194" s="36">
        <v>0.35575000000000001</v>
      </c>
      <c r="BU1194" s="36">
        <v>0.27061000000000002</v>
      </c>
      <c r="BV1194" s="36">
        <v>0.30135415042651198</v>
      </c>
      <c r="BW1194" s="36">
        <v>0.37263000000000002</v>
      </c>
    </row>
    <row r="1195" spans="1:75" s="36" customFormat="1" ht="16.75" customHeight="1" x14ac:dyDescent="0.2">
      <c r="A1195" s="36" t="s">
        <v>1519</v>
      </c>
      <c r="B1195" s="36">
        <v>2025020567</v>
      </c>
      <c r="C1195" s="35">
        <v>46012</v>
      </c>
      <c r="D1195" s="45" t="s">
        <v>9</v>
      </c>
      <c r="E1195" s="36" t="s">
        <v>35</v>
      </c>
      <c r="F1195" s="45">
        <v>0</v>
      </c>
      <c r="G1195" s="45">
        <v>0</v>
      </c>
      <c r="H1195" s="36" t="s">
        <v>51</v>
      </c>
      <c r="I1195" s="36" t="s">
        <v>432</v>
      </c>
      <c r="J1195" s="46" t="s">
        <v>230</v>
      </c>
      <c r="K1195" s="47">
        <v>2.94</v>
      </c>
      <c r="L1195" s="48">
        <v>0.15</v>
      </c>
      <c r="M1195" s="49">
        <v>0.1</v>
      </c>
      <c r="N1195" s="36">
        <v>2.94999999999999</v>
      </c>
      <c r="O1195" s="36">
        <v>2.94999999999999</v>
      </c>
      <c r="P1195" s="70">
        <v>2.94999999999999</v>
      </c>
      <c r="Q1195" s="36">
        <v>2.94999999999999</v>
      </c>
      <c r="R1195" s="50">
        <v>2.7252250141493692</v>
      </c>
      <c r="S1195" s="50">
        <v>3.1609268131723081</v>
      </c>
      <c r="T1195" s="50">
        <v>2.6979727640078757</v>
      </c>
      <c r="U1195" s="50">
        <v>3.1609268131723081</v>
      </c>
      <c r="V1195" s="50">
        <v>1.03</v>
      </c>
      <c r="W1195" s="50">
        <v>1.0342925072321845</v>
      </c>
      <c r="X1195" s="50">
        <v>1.0111533828490928</v>
      </c>
      <c r="Y1195" s="50">
        <v>0.96356678740044299</v>
      </c>
      <c r="Z1195" s="50">
        <v>1.03</v>
      </c>
      <c r="AA1195" s="51">
        <v>0.99</v>
      </c>
      <c r="AB1195" s="51">
        <v>1</v>
      </c>
      <c r="AC1195" s="51">
        <v>1</v>
      </c>
      <c r="AD1195" s="51">
        <v>1</v>
      </c>
      <c r="AE1195" s="51">
        <v>1</v>
      </c>
      <c r="AF1195" s="51">
        <v>1</v>
      </c>
      <c r="AG1195" s="52">
        <v>1</v>
      </c>
      <c r="AH1195" s="52">
        <v>1</v>
      </c>
      <c r="AI1195" s="53">
        <v>1115</v>
      </c>
      <c r="AJ1195" s="53">
        <v>970</v>
      </c>
      <c r="AK1195" s="51">
        <v>2.7780963972466051</v>
      </c>
      <c r="AL1195" s="51">
        <v>2.769756906029897</v>
      </c>
      <c r="AM1195" s="51">
        <v>3.1168854678528142</v>
      </c>
      <c r="AN1195" s="51">
        <v>3.123491669650738</v>
      </c>
      <c r="AO1195" s="51">
        <v>3.253560316614263</v>
      </c>
      <c r="AP1195" s="51">
        <v>3.2538894617572454</v>
      </c>
      <c r="AQ1195" s="51">
        <v>3.2103920318883987</v>
      </c>
      <c r="AR1195" s="67">
        <v>-0.03</v>
      </c>
      <c r="AS1195" s="96"/>
      <c r="AT1195" s="54">
        <v>2.9647516085831951</v>
      </c>
      <c r="AU1195" s="54">
        <v>2.9316037197306337</v>
      </c>
      <c r="AV1195" s="55">
        <v>3.0072321842515821</v>
      </c>
      <c r="AW1195" s="55">
        <v>2.9016037197306339</v>
      </c>
      <c r="AX1195" s="56">
        <v>1.4751608583205122E-2</v>
      </c>
      <c r="AY1195" s="56">
        <v>-1.8396280269356247E-2</v>
      </c>
      <c r="AZ1195" s="56">
        <v>-3.6446716861511241E-3</v>
      </c>
      <c r="BA1195" s="56">
        <v>3.3147888852561369E-2</v>
      </c>
      <c r="BB1195" s="61">
        <v>-104</v>
      </c>
      <c r="BC1195" s="57">
        <v>120</v>
      </c>
      <c r="BD1195" s="57">
        <v>-105</v>
      </c>
      <c r="BE1195" s="57">
        <v>-131</v>
      </c>
      <c r="BF1195" s="95">
        <v>0.51072724987495866</v>
      </c>
      <c r="BG1195" s="58">
        <v>0.45504291441652944</v>
      </c>
      <c r="BH1195" s="58">
        <v>0.51262490348084311</v>
      </c>
      <c r="BI1195" s="58">
        <v>0.56736418813717371</v>
      </c>
      <c r="BJ1195" s="57">
        <v>-109</v>
      </c>
      <c r="BK1195" s="57">
        <v>121</v>
      </c>
      <c r="BL1195" s="57">
        <v>-104</v>
      </c>
      <c r="BM1195" s="57">
        <v>-130</v>
      </c>
      <c r="BN1195" s="58">
        <v>0.52190683598014709</v>
      </c>
      <c r="BO1195" s="58">
        <v>0.45295345651884783</v>
      </c>
      <c r="BP1195" s="58">
        <v>0.51075572966695804</v>
      </c>
      <c r="BQ1195" s="58">
        <v>0.56612784733947552</v>
      </c>
      <c r="BR1195" s="36">
        <v>3.1</v>
      </c>
      <c r="BS1195" s="36">
        <v>4.1500000000000004</v>
      </c>
      <c r="BT1195" s="36">
        <v>0.35000999999999999</v>
      </c>
      <c r="BU1195" s="36">
        <v>0.26486999999999999</v>
      </c>
      <c r="BV1195" s="36">
        <v>0.29476507378307998</v>
      </c>
      <c r="BW1195" s="36">
        <v>0.36629</v>
      </c>
    </row>
    <row r="1196" spans="1:75" s="36" customFormat="1" ht="16.75" customHeight="1" x14ac:dyDescent="0.2">
      <c r="A1196" s="36" t="s">
        <v>1520</v>
      </c>
      <c r="B1196" s="36">
        <v>2025020564</v>
      </c>
      <c r="C1196" s="35">
        <v>46012</v>
      </c>
      <c r="D1196" s="45" t="s">
        <v>6</v>
      </c>
      <c r="E1196" s="36" t="s">
        <v>39</v>
      </c>
      <c r="F1196" s="45">
        <v>0</v>
      </c>
      <c r="G1196" s="45">
        <v>0</v>
      </c>
      <c r="H1196" s="36" t="s">
        <v>50</v>
      </c>
      <c r="I1196" s="36" t="s">
        <v>338</v>
      </c>
      <c r="J1196" s="36" t="s">
        <v>179</v>
      </c>
      <c r="K1196" s="47">
        <v>2.94</v>
      </c>
      <c r="L1196" s="48">
        <v>0.15</v>
      </c>
      <c r="M1196" s="49">
        <v>0.1</v>
      </c>
      <c r="N1196" s="36">
        <v>3.19999999999999</v>
      </c>
      <c r="O1196" s="36">
        <v>2.69999999999999</v>
      </c>
      <c r="P1196" s="70">
        <v>3.19999999999999</v>
      </c>
      <c r="Q1196" s="36">
        <v>2.69999999999999</v>
      </c>
      <c r="R1196" s="50">
        <v>3.0449560666353324</v>
      </c>
      <c r="S1196" s="50">
        <v>2.7018869757149702</v>
      </c>
      <c r="T1196" s="50">
        <v>3.0449560666353324</v>
      </c>
      <c r="U1196" s="50">
        <v>2.72890584547212</v>
      </c>
      <c r="V1196" s="50">
        <v>0.96699999999999997</v>
      </c>
      <c r="W1196" s="50">
        <v>0.96943075693561398</v>
      </c>
      <c r="X1196" s="50">
        <v>1.052482608879987</v>
      </c>
      <c r="Y1196" s="50">
        <v>0.97602613035331753</v>
      </c>
      <c r="Z1196" s="50">
        <v>0.99</v>
      </c>
      <c r="AA1196" s="51">
        <v>1</v>
      </c>
      <c r="AB1196" s="51">
        <v>1.01</v>
      </c>
      <c r="AC1196" s="51">
        <v>1</v>
      </c>
      <c r="AD1196" s="51">
        <v>1</v>
      </c>
      <c r="AE1196" s="51">
        <v>1</v>
      </c>
      <c r="AF1196" s="51">
        <v>1</v>
      </c>
      <c r="AG1196" s="52">
        <v>1</v>
      </c>
      <c r="AH1196" s="52">
        <v>1</v>
      </c>
      <c r="AI1196" s="53">
        <v>1103</v>
      </c>
      <c r="AJ1196" s="53">
        <v>1035</v>
      </c>
      <c r="AK1196" s="51">
        <v>3.0171089067439936</v>
      </c>
      <c r="AL1196" s="51">
        <v>3.0212859807276944</v>
      </c>
      <c r="AM1196" s="51">
        <v>2.83</v>
      </c>
      <c r="AN1196" s="51">
        <v>2.8107830463572454</v>
      </c>
      <c r="AO1196" s="51">
        <v>2.9147947510549201</v>
      </c>
      <c r="AP1196" s="51">
        <v>2.8788057542903553</v>
      </c>
      <c r="AQ1196" s="51">
        <v>2.8016999999999999</v>
      </c>
      <c r="AR1196" s="67">
        <v>-0.03</v>
      </c>
      <c r="AS1196" s="96"/>
      <c r="AT1196" s="54">
        <v>3.1327845893777182</v>
      </c>
      <c r="AU1196" s="54">
        <v>2.8462867248550472</v>
      </c>
      <c r="AV1196" s="55">
        <v>3.162784589377718</v>
      </c>
      <c r="AW1196" s="55">
        <v>2.8280235511990717</v>
      </c>
      <c r="AX1196" s="56">
        <v>-6.7215410622271765E-2</v>
      </c>
      <c r="AY1196" s="56">
        <v>0.14628672485505723</v>
      </c>
      <c r="AZ1196" s="56">
        <v>7.9071314232785461E-2</v>
      </c>
      <c r="BA1196" s="56">
        <v>-0.21350213547732899</v>
      </c>
      <c r="BB1196" s="61">
        <v>-121</v>
      </c>
      <c r="BC1196" s="57">
        <v>-126</v>
      </c>
      <c r="BD1196" s="57">
        <v>-100</v>
      </c>
      <c r="BE1196" s="57">
        <v>125</v>
      </c>
      <c r="BF1196" s="95">
        <v>0.54832957383063241</v>
      </c>
      <c r="BG1196" s="58">
        <v>0.55816639228560416</v>
      </c>
      <c r="BH1196" s="58">
        <v>0.50101683148562748</v>
      </c>
      <c r="BI1196" s="58">
        <v>0.44363564711642489</v>
      </c>
      <c r="BJ1196" s="57">
        <v>-125</v>
      </c>
      <c r="BK1196" s="57">
        <v>-127</v>
      </c>
      <c r="BL1196" s="57">
        <v>-101</v>
      </c>
      <c r="BM1196" s="57">
        <v>125</v>
      </c>
      <c r="BN1196" s="58">
        <v>0.55543621138835153</v>
      </c>
      <c r="BO1196" s="58">
        <v>0.55888914679309232</v>
      </c>
      <c r="BP1196" s="58">
        <v>0.50190962859526811</v>
      </c>
      <c r="BQ1196" s="58">
        <v>0.44449364328583929</v>
      </c>
      <c r="BR1196" s="36">
        <v>3.1</v>
      </c>
      <c r="BS1196" s="36">
        <v>4.2</v>
      </c>
      <c r="BT1196" s="36">
        <v>0.34353</v>
      </c>
      <c r="BU1196" s="36">
        <v>0.26041999999999998</v>
      </c>
      <c r="BV1196" s="36">
        <v>0.28981281577600199</v>
      </c>
      <c r="BW1196" s="36">
        <v>0.36183999999999999</v>
      </c>
    </row>
    <row r="1197" spans="1:75" s="36" customFormat="1" ht="16.75" customHeight="1" x14ac:dyDescent="0.2">
      <c r="A1197" s="36" t="s">
        <v>1521</v>
      </c>
      <c r="B1197" s="36">
        <v>2025020564</v>
      </c>
      <c r="C1197" s="35">
        <v>46012</v>
      </c>
      <c r="D1197" s="45" t="s">
        <v>9</v>
      </c>
      <c r="E1197" s="36" t="s">
        <v>7</v>
      </c>
      <c r="F1197" s="45">
        <v>0</v>
      </c>
      <c r="G1197" s="45">
        <v>0</v>
      </c>
      <c r="H1197" s="36" t="s">
        <v>51</v>
      </c>
      <c r="I1197" s="36" t="s">
        <v>404</v>
      </c>
      <c r="J1197" s="36" t="s">
        <v>149</v>
      </c>
      <c r="K1197" s="47">
        <v>2.94</v>
      </c>
      <c r="L1197" s="48">
        <v>0.15</v>
      </c>
      <c r="M1197" s="49">
        <v>0.1</v>
      </c>
      <c r="N1197" s="36">
        <v>2.69999999999999</v>
      </c>
      <c r="O1197" s="36">
        <v>3.19999999999999</v>
      </c>
      <c r="P1197" s="70">
        <v>2.69999999999999</v>
      </c>
      <c r="Q1197" s="36">
        <v>3.19999999999999</v>
      </c>
      <c r="R1197" s="50">
        <v>2.7396148873864963</v>
      </c>
      <c r="S1197" s="50">
        <v>3.1228584740362271</v>
      </c>
      <c r="T1197" s="50">
        <v>2.7122187385126315</v>
      </c>
      <c r="U1197" s="50">
        <v>3.1228584740362271</v>
      </c>
      <c r="V1197" s="50">
        <v>1.03</v>
      </c>
      <c r="W1197" s="50">
        <v>1.0342925072321845</v>
      </c>
      <c r="X1197" s="50">
        <v>0.96258503401360551</v>
      </c>
      <c r="Y1197" s="50">
        <v>1.026227519300678</v>
      </c>
      <c r="Z1197" s="50">
        <v>1.03</v>
      </c>
      <c r="AA1197" s="51">
        <v>0.99</v>
      </c>
      <c r="AB1197" s="51">
        <v>1</v>
      </c>
      <c r="AC1197" s="51">
        <v>1</v>
      </c>
      <c r="AD1197" s="51">
        <v>1</v>
      </c>
      <c r="AE1197" s="51">
        <v>1</v>
      </c>
      <c r="AF1197" s="51">
        <v>1</v>
      </c>
      <c r="AG1197" s="52">
        <v>1</v>
      </c>
      <c r="AH1197" s="52">
        <v>1</v>
      </c>
      <c r="AI1197" s="53">
        <v>1117</v>
      </c>
      <c r="AJ1197" s="53">
        <v>932</v>
      </c>
      <c r="AK1197" s="51">
        <v>2.8695168232387536</v>
      </c>
      <c r="AL1197" s="51">
        <v>2.8496205906278069</v>
      </c>
      <c r="AM1197" s="51">
        <v>3.0942988701071616</v>
      </c>
      <c r="AN1197" s="51">
        <v>3.0985828106965214</v>
      </c>
      <c r="AO1197" s="51">
        <v>3.2989020842447792</v>
      </c>
      <c r="AP1197" s="51">
        <v>3.2865484058466592</v>
      </c>
      <c r="AQ1197" s="51">
        <v>3.1871278362103768</v>
      </c>
      <c r="AR1197" s="67">
        <v>0.03</v>
      </c>
      <c r="AS1197" s="96"/>
      <c r="AT1197" s="54">
        <v>2.8462867248550472</v>
      </c>
      <c r="AU1197" s="54">
        <v>3.1327845893777182</v>
      </c>
      <c r="AV1197" s="55">
        <v>2.8280235511990717</v>
      </c>
      <c r="AW1197" s="55">
        <v>3.162784589377718</v>
      </c>
      <c r="AX1197" s="56">
        <v>0.14628672485505723</v>
      </c>
      <c r="AY1197" s="56">
        <v>-6.7215410622271765E-2</v>
      </c>
      <c r="AZ1197" s="56">
        <v>7.9071314232785461E-2</v>
      </c>
      <c r="BA1197" s="56">
        <v>0.21350213547732899</v>
      </c>
      <c r="BB1197" s="61">
        <v>121</v>
      </c>
      <c r="BC1197" s="57">
        <v>126</v>
      </c>
      <c r="BD1197" s="57">
        <v>100</v>
      </c>
      <c r="BE1197" s="57">
        <v>-125</v>
      </c>
      <c r="BF1197" s="95">
        <v>0.45167042616936759</v>
      </c>
      <c r="BG1197" s="58">
        <v>0.44183360771439584</v>
      </c>
      <c r="BH1197" s="58">
        <v>0.49898316851437252</v>
      </c>
      <c r="BI1197" s="58">
        <v>0.55636435288357511</v>
      </c>
      <c r="BJ1197" s="57">
        <v>125</v>
      </c>
      <c r="BK1197" s="57">
        <v>127</v>
      </c>
      <c r="BL1197" s="57">
        <v>101</v>
      </c>
      <c r="BM1197" s="57">
        <v>-125</v>
      </c>
      <c r="BN1197" s="58">
        <v>0.44456378861164847</v>
      </c>
      <c r="BO1197" s="58">
        <v>0.44111085320690768</v>
      </c>
      <c r="BP1197" s="58">
        <v>0.49809037140473189</v>
      </c>
      <c r="BQ1197" s="58">
        <v>0.55550635671416071</v>
      </c>
      <c r="BR1197" s="36">
        <v>3.1</v>
      </c>
      <c r="BS1197" s="36">
        <v>4.25</v>
      </c>
      <c r="BT1197" s="36">
        <v>0.3407</v>
      </c>
      <c r="BU1197" s="36">
        <v>0.25280999999999998</v>
      </c>
      <c r="BV1197" s="36">
        <v>0.28065987988054603</v>
      </c>
      <c r="BW1197" s="36">
        <v>0.35204000000000002</v>
      </c>
    </row>
    <row r="1198" spans="1:75" s="36" customFormat="1" ht="16.75" customHeight="1" x14ac:dyDescent="0.2">
      <c r="A1198" s="36" t="s">
        <v>1522</v>
      </c>
      <c r="B1198" s="36">
        <v>2025020568</v>
      </c>
      <c r="C1198" s="35">
        <v>46012</v>
      </c>
      <c r="D1198" s="45" t="s">
        <v>6</v>
      </c>
      <c r="E1198" s="36" t="s">
        <v>18</v>
      </c>
      <c r="F1198" s="45">
        <v>0</v>
      </c>
      <c r="G1198" s="45">
        <v>1</v>
      </c>
      <c r="H1198" s="36" t="s">
        <v>26</v>
      </c>
      <c r="I1198" s="36" t="s">
        <v>838</v>
      </c>
      <c r="J1198" s="46" t="s">
        <v>804</v>
      </c>
      <c r="K1198" s="47">
        <v>2.94</v>
      </c>
      <c r="L1198" s="48">
        <v>0.15</v>
      </c>
      <c r="M1198" s="49">
        <v>0.1</v>
      </c>
      <c r="N1198" s="36">
        <v>2.5499999999999901</v>
      </c>
      <c r="O1198" s="36">
        <v>3.5999999999999899</v>
      </c>
      <c r="P1198" s="70">
        <v>2.5499999999999901</v>
      </c>
      <c r="Q1198" s="36">
        <v>3.5999999999999899</v>
      </c>
      <c r="R1198" s="50">
        <v>2.9888570491985127</v>
      </c>
      <c r="S1198" s="50">
        <v>2.956698059541337</v>
      </c>
      <c r="T1198" s="50">
        <v>2.9888570491985127</v>
      </c>
      <c r="U1198" s="50">
        <v>3.0453990013275773</v>
      </c>
      <c r="V1198" s="50">
        <v>0.95</v>
      </c>
      <c r="W1198" s="50">
        <v>0.92554174501717079</v>
      </c>
      <c r="X1198" s="50">
        <v>0.9311160869398436</v>
      </c>
      <c r="Y1198" s="50">
        <v>1.0649242394509439</v>
      </c>
      <c r="Z1198" s="50">
        <v>1.0349999999999999</v>
      </c>
      <c r="AA1198" s="51">
        <v>1</v>
      </c>
      <c r="AB1198" s="51">
        <v>1.03</v>
      </c>
      <c r="AC1198" s="51">
        <v>1</v>
      </c>
      <c r="AD1198" s="51">
        <v>1</v>
      </c>
      <c r="AE1198" s="51">
        <v>1</v>
      </c>
      <c r="AF1198" s="51">
        <v>1</v>
      </c>
      <c r="AG1198" s="52">
        <v>1</v>
      </c>
      <c r="AH1198" s="52">
        <v>1</v>
      </c>
      <c r="AI1198" s="53">
        <v>1114</v>
      </c>
      <c r="AJ1198" s="53">
        <v>1036</v>
      </c>
      <c r="AK1198" s="51">
        <v>2.9057694402079659</v>
      </c>
      <c r="AL1198" s="51">
        <v>2.918232581556548</v>
      </c>
      <c r="AM1198" s="51">
        <v>2.9953320943276305</v>
      </c>
      <c r="AN1198" s="51">
        <v>2.9895369891096868</v>
      </c>
      <c r="AO1198" s="51">
        <v>3.1215056593070165</v>
      </c>
      <c r="AP1198" s="51">
        <v>3.1123071841547567</v>
      </c>
      <c r="AQ1198" s="51">
        <v>3.1001687176290975</v>
      </c>
      <c r="AR1198" s="67">
        <v>-0.03</v>
      </c>
      <c r="AS1198" s="96"/>
      <c r="AT1198" s="54">
        <v>2.5146249548082298</v>
      </c>
      <c r="AU1198" s="54">
        <v>3.6005125661147224</v>
      </c>
      <c r="AV1198" s="55">
        <v>2.5446249548082296</v>
      </c>
      <c r="AW1198" s="55">
        <v>3.6470398134776745</v>
      </c>
      <c r="AX1198" s="56">
        <v>-3.5375045191760268E-2</v>
      </c>
      <c r="AY1198" s="56">
        <v>5.1256611473249336E-4</v>
      </c>
      <c r="AZ1198" s="56">
        <v>-3.4862479077027775E-2</v>
      </c>
      <c r="BA1198" s="56">
        <v>-3.5887611306492762E-2</v>
      </c>
      <c r="BB1198" s="61">
        <v>200</v>
      </c>
      <c r="BC1198" s="57">
        <v>-137</v>
      </c>
      <c r="BD1198" s="57">
        <v>-109</v>
      </c>
      <c r="BE1198" s="57">
        <v>117</v>
      </c>
      <c r="BF1198" s="95">
        <v>0.33311442118536161</v>
      </c>
      <c r="BG1198" s="58">
        <v>0.57819169057724307</v>
      </c>
      <c r="BH1198" s="58">
        <v>0.52246208928960791</v>
      </c>
      <c r="BI1198" s="58">
        <v>0.46148439509955574</v>
      </c>
      <c r="BJ1198" s="57">
        <v>205</v>
      </c>
      <c r="BK1198" s="57">
        <v>-146</v>
      </c>
      <c r="BL1198" s="57">
        <v>-117</v>
      </c>
      <c r="BM1198" s="57">
        <v>110</v>
      </c>
      <c r="BN1198" s="58">
        <v>0.32803302297386511</v>
      </c>
      <c r="BO1198" s="58">
        <v>0.59297289557381005</v>
      </c>
      <c r="BP1198" s="58">
        <v>0.53928713590123634</v>
      </c>
      <c r="BQ1198" s="58">
        <v>0.47645138023924871</v>
      </c>
      <c r="BR1198" s="36">
        <v>3.1</v>
      </c>
      <c r="BS1198" s="36">
        <v>4.3</v>
      </c>
      <c r="BT1198" s="36">
        <v>0.33187</v>
      </c>
      <c r="BU1198" s="36">
        <v>0.24875</v>
      </c>
      <c r="BV1198" s="36">
        <v>0.27618328577614398</v>
      </c>
      <c r="BW1198" s="36">
        <v>0.34808</v>
      </c>
    </row>
    <row r="1199" spans="1:75" s="36" customFormat="1" ht="16.75" customHeight="1" x14ac:dyDescent="0.2">
      <c r="A1199" s="36" t="s">
        <v>1523</v>
      </c>
      <c r="B1199" s="36">
        <v>2025020568</v>
      </c>
      <c r="C1199" s="35">
        <v>46012</v>
      </c>
      <c r="D1199" s="45" t="s">
        <v>9</v>
      </c>
      <c r="E1199" s="36" t="s">
        <v>34</v>
      </c>
      <c r="F1199" s="45">
        <v>1</v>
      </c>
      <c r="G1199" s="45">
        <v>0</v>
      </c>
      <c r="H1199" s="36" t="s">
        <v>27</v>
      </c>
      <c r="I1199" s="36" t="s">
        <v>362</v>
      </c>
      <c r="J1199" s="46" t="s">
        <v>160</v>
      </c>
      <c r="K1199" s="47">
        <v>2.94</v>
      </c>
      <c r="L1199" s="48">
        <v>0.15</v>
      </c>
      <c r="M1199" s="49">
        <v>0.1</v>
      </c>
      <c r="N1199" s="36">
        <v>3.5999999999999899</v>
      </c>
      <c r="O1199" s="36">
        <v>2.5499999999999901</v>
      </c>
      <c r="P1199" s="70">
        <v>3.5999999999999899</v>
      </c>
      <c r="Q1199" s="36">
        <v>2.5499999999999901</v>
      </c>
      <c r="R1199" s="50">
        <v>3.0904949566758426</v>
      </c>
      <c r="S1199" s="50">
        <v>2.8157568712082472</v>
      </c>
      <c r="T1199" s="50">
        <v>3.0904949566758426</v>
      </c>
      <c r="U1199" s="50">
        <v>2.8157568712082472</v>
      </c>
      <c r="V1199" s="50">
        <v>1.05</v>
      </c>
      <c r="W1199" s="50">
        <v>1.0725047827848808</v>
      </c>
      <c r="X1199" s="50">
        <v>1.0188204402474934</v>
      </c>
      <c r="Y1199" s="50">
        <v>0.98835695245168909</v>
      </c>
      <c r="Z1199" s="50">
        <v>0.99</v>
      </c>
      <c r="AA1199" s="51">
        <v>1</v>
      </c>
      <c r="AB1199" s="51">
        <v>1</v>
      </c>
      <c r="AC1199" s="51">
        <v>1</v>
      </c>
      <c r="AD1199" s="51">
        <v>1</v>
      </c>
      <c r="AE1199" s="51">
        <v>1</v>
      </c>
      <c r="AF1199" s="51">
        <v>1</v>
      </c>
      <c r="AG1199" s="52">
        <v>1</v>
      </c>
      <c r="AH1199" s="52">
        <v>1</v>
      </c>
      <c r="AI1199" s="53">
        <v>1096</v>
      </c>
      <c r="AJ1199" s="53">
        <v>1044</v>
      </c>
      <c r="AK1199" s="51">
        <v>3.1308772639857749</v>
      </c>
      <c r="AL1199" s="51">
        <v>3.124819917889285</v>
      </c>
      <c r="AM1199" s="51">
        <v>2.73748129560314</v>
      </c>
      <c r="AN1199" s="51">
        <v>2.7492226319439061</v>
      </c>
      <c r="AO1199" s="51">
        <v>2.8504539990165312</v>
      </c>
      <c r="AP1199" s="51">
        <v>2.8410257945384765</v>
      </c>
      <c r="AQ1199" s="51">
        <v>2.7101064826471086</v>
      </c>
      <c r="AR1199" s="67">
        <v>0.03</v>
      </c>
      <c r="AS1199" s="96"/>
      <c r="AT1199" s="54">
        <v>3.6005125661147224</v>
      </c>
      <c r="AU1199" s="54">
        <v>2.5146249548082298</v>
      </c>
      <c r="AV1199" s="55">
        <v>3.6470398134776745</v>
      </c>
      <c r="AW1199" s="55">
        <v>2.5446249548082296</v>
      </c>
      <c r="AX1199" s="56">
        <v>5.1256611473249336E-4</v>
      </c>
      <c r="AY1199" s="56">
        <v>-3.5375045191760268E-2</v>
      </c>
      <c r="AZ1199" s="56">
        <v>-3.4862479077027775E-2</v>
      </c>
      <c r="BA1199" s="56">
        <v>3.5887611306492762E-2</v>
      </c>
      <c r="BB1199" s="61">
        <v>-200</v>
      </c>
      <c r="BC1199" s="57">
        <v>137</v>
      </c>
      <c r="BD1199" s="57">
        <v>109</v>
      </c>
      <c r="BE1199" s="57">
        <v>-117</v>
      </c>
      <c r="BF1199" s="95">
        <v>0.66688557881463839</v>
      </c>
      <c r="BG1199" s="58">
        <v>0.42180830942275699</v>
      </c>
      <c r="BH1199" s="58">
        <v>0.47753791071039209</v>
      </c>
      <c r="BI1199" s="58">
        <v>0.53851560490044426</v>
      </c>
      <c r="BJ1199" s="57">
        <v>-205</v>
      </c>
      <c r="BK1199" s="57">
        <v>146</v>
      </c>
      <c r="BL1199" s="57">
        <v>117</v>
      </c>
      <c r="BM1199" s="57">
        <v>-110</v>
      </c>
      <c r="BN1199" s="58">
        <v>0.67196697702613495</v>
      </c>
      <c r="BO1199" s="58">
        <v>0.40702710442618989</v>
      </c>
      <c r="BP1199" s="58">
        <v>0.46071286409876361</v>
      </c>
      <c r="BQ1199" s="58">
        <v>0.52354861976075129</v>
      </c>
      <c r="BR1199" s="36">
        <v>3.1</v>
      </c>
      <c r="BS1199" s="36">
        <v>4.3499999999999996</v>
      </c>
      <c r="BT1199" s="36">
        <v>0.32500000000000001</v>
      </c>
      <c r="BU1199" s="36">
        <v>0.24066000000000001</v>
      </c>
      <c r="BV1199" s="36">
        <v>0.267011350145898</v>
      </c>
      <c r="BW1199" s="36">
        <v>0.33934999999999998</v>
      </c>
    </row>
    <row r="1200" spans="1:75" s="36" customFormat="1" ht="15.75" customHeight="1" x14ac:dyDescent="0.2">
      <c r="A1200" s="36" t="s">
        <v>1524</v>
      </c>
      <c r="B1200" s="36">
        <v>2025020569</v>
      </c>
      <c r="C1200" s="35">
        <v>46012</v>
      </c>
      <c r="D1200" s="45" t="s">
        <v>6</v>
      </c>
      <c r="E1200" s="36" t="s">
        <v>16</v>
      </c>
      <c r="F1200" s="45">
        <v>1</v>
      </c>
      <c r="G1200" s="45">
        <v>1</v>
      </c>
      <c r="H1200" s="36" t="s">
        <v>46</v>
      </c>
      <c r="I1200" s="36" t="s">
        <v>316</v>
      </c>
      <c r="J1200" s="46" t="s">
        <v>199</v>
      </c>
      <c r="K1200" s="47">
        <v>2.94</v>
      </c>
      <c r="L1200" s="48">
        <v>0.15</v>
      </c>
      <c r="M1200" s="49">
        <v>0.1</v>
      </c>
      <c r="N1200" s="36">
        <v>2.7999999999999901</v>
      </c>
      <c r="O1200" s="36">
        <v>2.94999999999999</v>
      </c>
      <c r="P1200" s="70">
        <v>2.7999999999999901</v>
      </c>
      <c r="Q1200" s="36">
        <v>2.94999999999999</v>
      </c>
      <c r="R1200" s="50">
        <v>2.977702720976898</v>
      </c>
      <c r="S1200" s="50">
        <v>3.0301119579736109</v>
      </c>
      <c r="T1200" s="50">
        <v>2.977702720976898</v>
      </c>
      <c r="U1200" s="50">
        <v>3.0301119579736109</v>
      </c>
      <c r="V1200" s="50">
        <v>0.95</v>
      </c>
      <c r="W1200" s="50">
        <v>0.95302926576458757</v>
      </c>
      <c r="X1200" s="50">
        <v>1.0068027210884354</v>
      </c>
      <c r="Y1200" s="50">
        <v>0.99453150726012829</v>
      </c>
      <c r="Z1200" s="50">
        <v>0.96689205374015352</v>
      </c>
      <c r="AA1200" s="51">
        <v>1</v>
      </c>
      <c r="AB1200" s="51">
        <v>1</v>
      </c>
      <c r="AC1200" s="51">
        <v>1</v>
      </c>
      <c r="AD1200" s="51">
        <v>1</v>
      </c>
      <c r="AE1200" s="51">
        <v>1</v>
      </c>
      <c r="AF1200" s="51">
        <v>1</v>
      </c>
      <c r="AG1200" s="52">
        <v>1</v>
      </c>
      <c r="AH1200" s="52">
        <v>1</v>
      </c>
      <c r="AI1200" s="53">
        <v>1094</v>
      </c>
      <c r="AJ1200" s="53">
        <v>1052</v>
      </c>
      <c r="AK1200" s="51">
        <v>2.8666032006193727</v>
      </c>
      <c r="AL1200" s="51">
        <v>2.8832681286730013</v>
      </c>
      <c r="AM1200" s="51">
        <v>2.9640740843336855</v>
      </c>
      <c r="AN1200" s="51">
        <v>2.9739797653796742</v>
      </c>
      <c r="AO1200" s="51">
        <v>2.8792051749602652</v>
      </c>
      <c r="AP1200" s="51">
        <v>2.8867930748323807</v>
      </c>
      <c r="AQ1200" s="51">
        <v>2.8659396788393621</v>
      </c>
      <c r="AR1200" s="67">
        <v>0</v>
      </c>
      <c r="AS1200" s="96"/>
      <c r="AT1200" s="54">
        <v>2.6869627333805584</v>
      </c>
      <c r="AU1200" s="54">
        <v>2.8825323344450831</v>
      </c>
      <c r="AV1200" s="55">
        <v>2.6869627333805584</v>
      </c>
      <c r="AW1200" s="55">
        <v>2.8857080761569982</v>
      </c>
      <c r="AX1200" s="56">
        <v>-0.1130372666194317</v>
      </c>
      <c r="AY1200" s="56">
        <v>-6.7467665554906908E-2</v>
      </c>
      <c r="AZ1200" s="56">
        <v>-0.18050493217433861</v>
      </c>
      <c r="BA1200" s="56">
        <v>-4.556960106452479E-2</v>
      </c>
      <c r="BB1200" s="61">
        <v>116</v>
      </c>
      <c r="BC1200" s="57">
        <v>104</v>
      </c>
      <c r="BD1200" s="57">
        <v>135</v>
      </c>
      <c r="BE1200" s="57">
        <v>164</v>
      </c>
      <c r="BF1200" s="95">
        <v>0.46348014005981042</v>
      </c>
      <c r="BG1200" s="58">
        <v>0.49093866263478092</v>
      </c>
      <c r="BH1200" s="58">
        <v>0.42635237872194431</v>
      </c>
      <c r="BI1200" s="58">
        <v>0.37834948637638788</v>
      </c>
      <c r="BJ1200" s="57">
        <v>116</v>
      </c>
      <c r="BK1200" s="57">
        <v>103</v>
      </c>
      <c r="BL1200" s="57">
        <v>134</v>
      </c>
      <c r="BM1200" s="57">
        <v>164</v>
      </c>
      <c r="BN1200" s="58">
        <v>0.46275569979898723</v>
      </c>
      <c r="BO1200" s="58">
        <v>0.4914977661242762</v>
      </c>
      <c r="BP1200" s="58">
        <v>0.42699782876436143</v>
      </c>
      <c r="BQ1200" s="58">
        <v>0.37893262719387877</v>
      </c>
      <c r="BR1200" s="36">
        <v>3.1</v>
      </c>
      <c r="BS1200" s="36">
        <v>4.4000000000000004</v>
      </c>
      <c r="BT1200" s="36">
        <v>0.32213999999999998</v>
      </c>
      <c r="BU1200" s="36">
        <v>0.23815</v>
      </c>
      <c r="BV1200" s="36">
        <v>0.26348981556266099</v>
      </c>
      <c r="BW1200" s="36">
        <v>0.33432000000000001</v>
      </c>
    </row>
    <row r="1201" spans="1:75" s="36" customFormat="1" ht="16.75" customHeight="1" x14ac:dyDescent="0.2">
      <c r="A1201" s="36" t="s">
        <v>1525</v>
      </c>
      <c r="B1201" s="36">
        <v>2025020569</v>
      </c>
      <c r="C1201" s="35">
        <v>46012</v>
      </c>
      <c r="D1201" s="45" t="s">
        <v>9</v>
      </c>
      <c r="E1201" s="36" t="s">
        <v>15</v>
      </c>
      <c r="F1201" s="45">
        <v>1</v>
      </c>
      <c r="G1201" s="45">
        <v>1</v>
      </c>
      <c r="H1201" s="36" t="s">
        <v>47</v>
      </c>
      <c r="I1201" s="36" t="s">
        <v>358</v>
      </c>
      <c r="J1201" s="46" t="s">
        <v>191</v>
      </c>
      <c r="K1201" s="47">
        <v>2.94</v>
      </c>
      <c r="L1201" s="48">
        <v>0.15</v>
      </c>
      <c r="M1201" s="49">
        <v>0.1</v>
      </c>
      <c r="N1201" s="36">
        <v>2.94999999999999</v>
      </c>
      <c r="O1201" s="36">
        <v>2.7999999999999901</v>
      </c>
      <c r="P1201" s="70">
        <v>2.94999999999999</v>
      </c>
      <c r="Q1201" s="36">
        <v>2.7999999999999901</v>
      </c>
      <c r="R1201" s="50">
        <v>2.9890659535991766</v>
      </c>
      <c r="S1201" s="50">
        <v>3.0747192538497203</v>
      </c>
      <c r="T1201" s="50">
        <v>2.8844486452232054</v>
      </c>
      <c r="U1201" s="50">
        <v>3.0747192538497203</v>
      </c>
      <c r="V1201" s="50">
        <v>1.048</v>
      </c>
      <c r="W1201" s="50">
        <v>1.0491546019013618</v>
      </c>
      <c r="X1201" s="50">
        <v>1.0081884640590768</v>
      </c>
      <c r="Y1201" s="50">
        <v>0.97503510225148737</v>
      </c>
      <c r="Z1201" s="50">
        <v>0.98</v>
      </c>
      <c r="AA1201" s="51">
        <v>0.96499999999999997</v>
      </c>
      <c r="AB1201" s="51">
        <v>1</v>
      </c>
      <c r="AC1201" s="51">
        <v>1</v>
      </c>
      <c r="AD1201" s="51">
        <v>1</v>
      </c>
      <c r="AE1201" s="51">
        <v>1</v>
      </c>
      <c r="AF1201" s="51">
        <v>1</v>
      </c>
      <c r="AG1201" s="52">
        <v>1</v>
      </c>
      <c r="AH1201" s="52">
        <v>1</v>
      </c>
      <c r="AI1201" s="53">
        <v>1093</v>
      </c>
      <c r="AJ1201" s="53">
        <v>1051</v>
      </c>
      <c r="AK1201" s="51">
        <v>2.923922631344777</v>
      </c>
      <c r="AL1201" s="51">
        <v>2.9321248700572977</v>
      </c>
      <c r="AM1201" s="51">
        <v>2.96</v>
      </c>
      <c r="AN1201" s="51">
        <v>2.9772078880774582</v>
      </c>
      <c r="AO1201" s="51">
        <v>2.9895256524465808</v>
      </c>
      <c r="AP1201" s="51">
        <v>2.9930805348955025</v>
      </c>
      <c r="AQ1201" s="51">
        <v>2.9007999999999998</v>
      </c>
      <c r="AR1201" s="67">
        <v>0</v>
      </c>
      <c r="AS1201" s="96"/>
      <c r="AT1201" s="54">
        <v>2.8825323344450831</v>
      </c>
      <c r="AU1201" s="54">
        <v>2.6869627333805584</v>
      </c>
      <c r="AV1201" s="55">
        <v>2.8857080761569982</v>
      </c>
      <c r="AW1201" s="55">
        <v>2.6869627333805584</v>
      </c>
      <c r="AX1201" s="56">
        <v>-6.7467665554906908E-2</v>
      </c>
      <c r="AY1201" s="56">
        <v>-0.1130372666194317</v>
      </c>
      <c r="AZ1201" s="56">
        <v>-0.18050493217433861</v>
      </c>
      <c r="BA1201" s="56">
        <v>4.556960106452479E-2</v>
      </c>
      <c r="BB1201" s="61">
        <v>-116</v>
      </c>
      <c r="BC1201" s="57">
        <v>-104</v>
      </c>
      <c r="BD1201" s="57">
        <v>-135</v>
      </c>
      <c r="BE1201" s="57">
        <v>-164</v>
      </c>
      <c r="BF1201" s="95">
        <v>0.53651985994018958</v>
      </c>
      <c r="BG1201" s="58">
        <v>0.50906133736521908</v>
      </c>
      <c r="BH1201" s="58">
        <v>0.57364762127805569</v>
      </c>
      <c r="BI1201" s="58">
        <v>0.62165051362361212</v>
      </c>
      <c r="BJ1201" s="57">
        <v>-116</v>
      </c>
      <c r="BK1201" s="57">
        <v>-103</v>
      </c>
      <c r="BL1201" s="57">
        <v>-134</v>
      </c>
      <c r="BM1201" s="57">
        <v>-164</v>
      </c>
      <c r="BN1201" s="58">
        <v>0.53724430020101277</v>
      </c>
      <c r="BO1201" s="58">
        <v>0.5085022338757238</v>
      </c>
      <c r="BP1201" s="58">
        <v>0.57300217123563857</v>
      </c>
      <c r="BQ1201" s="58">
        <v>0.62106737280612123</v>
      </c>
      <c r="BR1201" s="36">
        <v>3.1</v>
      </c>
      <c r="BS1201" s="36">
        <v>4.45</v>
      </c>
      <c r="BT1201" s="36">
        <v>0.31541999999999998</v>
      </c>
      <c r="BU1201" s="36">
        <v>0.23366000000000001</v>
      </c>
      <c r="BV1201" s="36">
        <v>0.25871098464297898</v>
      </c>
      <c r="BW1201" s="36">
        <v>0.33049000000000001</v>
      </c>
    </row>
    <row r="1202" spans="1:75" s="36" customFormat="1" ht="16.75" customHeight="1" x14ac:dyDescent="0.2">
      <c r="A1202" s="36" t="s">
        <v>1526</v>
      </c>
      <c r="B1202" s="36">
        <v>2025020570</v>
      </c>
      <c r="C1202" s="35">
        <v>46012</v>
      </c>
      <c r="D1202" s="45" t="s">
        <v>6</v>
      </c>
      <c r="E1202" s="36" t="s">
        <v>25</v>
      </c>
      <c r="F1202" s="45">
        <v>0</v>
      </c>
      <c r="G1202" s="45">
        <v>0</v>
      </c>
      <c r="H1202" s="36" t="s">
        <v>50</v>
      </c>
      <c r="I1202" s="36" t="s">
        <v>1199</v>
      </c>
      <c r="J1202" s="46" t="s">
        <v>1164</v>
      </c>
      <c r="K1202" s="47">
        <v>2.94</v>
      </c>
      <c r="L1202" s="48">
        <v>0.15</v>
      </c>
      <c r="M1202" s="49">
        <v>0.1</v>
      </c>
      <c r="N1202" s="36">
        <v>2.9999999999999898</v>
      </c>
      <c r="O1202" s="36">
        <v>3.19999999999999</v>
      </c>
      <c r="P1202" s="70">
        <v>2.9999999999999898</v>
      </c>
      <c r="Q1202" s="36">
        <v>3.19999999999999</v>
      </c>
      <c r="R1202" s="50">
        <v>3.2880956448908245</v>
      </c>
      <c r="S1202" s="50">
        <v>2.7139851242844282</v>
      </c>
      <c r="T1202" s="50">
        <v>2.9592860804017422</v>
      </c>
      <c r="U1202" s="50">
        <v>2.8496843804986498</v>
      </c>
      <c r="V1202" s="50">
        <v>0.96699999999999997</v>
      </c>
      <c r="W1202" s="50">
        <v>0.96943075693561398</v>
      </c>
      <c r="X1202" s="50">
        <v>1.010118371307787</v>
      </c>
      <c r="Y1202" s="50">
        <v>1.1190476190476191</v>
      </c>
      <c r="Z1202" s="50">
        <v>0.99</v>
      </c>
      <c r="AA1202" s="51">
        <v>0.9</v>
      </c>
      <c r="AB1202" s="51">
        <v>1.05</v>
      </c>
      <c r="AC1202" s="51">
        <v>1</v>
      </c>
      <c r="AD1202" s="51">
        <v>1</v>
      </c>
      <c r="AE1202" s="51">
        <v>1</v>
      </c>
      <c r="AF1202" s="51">
        <v>1</v>
      </c>
      <c r="AG1202" s="52">
        <v>1</v>
      </c>
      <c r="AH1202" s="52">
        <v>1</v>
      </c>
      <c r="AI1202" s="53">
        <v>1122</v>
      </c>
      <c r="AJ1202" s="53">
        <v>1025</v>
      </c>
      <c r="AK1202" s="51">
        <v>3.1544545276097993</v>
      </c>
      <c r="AL1202" s="51">
        <v>3.1695685517346166</v>
      </c>
      <c r="AM1202" s="51">
        <v>2.6042199127792163</v>
      </c>
      <c r="AN1202" s="51">
        <v>2.6206846945049982</v>
      </c>
      <c r="AO1202" s="51">
        <v>2.7831399348606638</v>
      </c>
      <c r="AP1202" s="51">
        <v>2.7686957355878015</v>
      </c>
      <c r="AQ1202" s="51">
        <v>2.5781777136514239</v>
      </c>
      <c r="AR1202" s="67">
        <v>0</v>
      </c>
      <c r="AS1202" s="96"/>
      <c r="AT1202" s="54">
        <v>2.8708517340677098</v>
      </c>
      <c r="AU1202" s="54">
        <v>3.0578347863877031</v>
      </c>
      <c r="AV1202" s="55">
        <v>2.8708517340677098</v>
      </c>
      <c r="AW1202" s="55">
        <v>3.0705782601113873</v>
      </c>
      <c r="AX1202" s="56">
        <v>-0.12914826593228002</v>
      </c>
      <c r="AY1202" s="56">
        <v>-0.14216521361228684</v>
      </c>
      <c r="AZ1202" s="56">
        <v>-0.27131347954456686</v>
      </c>
      <c r="BA1202" s="56">
        <v>1.301694768000683E-2</v>
      </c>
      <c r="BB1202" s="61">
        <v>116</v>
      </c>
      <c r="BC1202" s="57">
        <v>-123</v>
      </c>
      <c r="BD1202" s="57">
        <v>103</v>
      </c>
      <c r="BE1202" s="57">
        <v>129</v>
      </c>
      <c r="BF1202" s="95">
        <v>0.46332452805161373</v>
      </c>
      <c r="BG1202" s="58">
        <v>0.55096646273187277</v>
      </c>
      <c r="BH1202" s="58">
        <v>0.49301523268089176</v>
      </c>
      <c r="BI1202" s="58">
        <v>0.43665468861187928</v>
      </c>
      <c r="BJ1202" s="57">
        <v>116</v>
      </c>
      <c r="BK1202" s="57">
        <v>-124</v>
      </c>
      <c r="BL1202" s="57">
        <v>102</v>
      </c>
      <c r="BM1202" s="57">
        <v>128</v>
      </c>
      <c r="BN1202" s="58">
        <v>0.46215910245095237</v>
      </c>
      <c r="BO1202" s="58">
        <v>0.5530158979205666</v>
      </c>
      <c r="BP1202" s="58">
        <v>0.49517748088808333</v>
      </c>
      <c r="BQ1202" s="58">
        <v>0.43843609920131765</v>
      </c>
      <c r="BR1202" s="36">
        <v>3.1</v>
      </c>
      <c r="BS1202" s="36">
        <v>4.5</v>
      </c>
      <c r="BT1202" s="36">
        <v>0.30670999999999998</v>
      </c>
      <c r="BU1202" s="36">
        <v>0.22500000000000001</v>
      </c>
      <c r="BV1202" s="36">
        <v>0.249081167249701</v>
      </c>
      <c r="BW1202" s="36">
        <v>0.32168000000000002</v>
      </c>
    </row>
    <row r="1203" spans="1:75" s="36" customFormat="1" ht="16.75" customHeight="1" x14ac:dyDescent="0.2">
      <c r="A1203" s="36" t="s">
        <v>1527</v>
      </c>
      <c r="B1203" s="36">
        <v>2025020570</v>
      </c>
      <c r="C1203" s="35">
        <v>46012</v>
      </c>
      <c r="D1203" s="45" t="s">
        <v>9</v>
      </c>
      <c r="E1203" s="36" t="s">
        <v>17</v>
      </c>
      <c r="F1203" s="45">
        <v>0</v>
      </c>
      <c r="G1203" s="45">
        <v>0</v>
      </c>
      <c r="H1203" s="36" t="s">
        <v>51</v>
      </c>
      <c r="I1203" s="36" t="s">
        <v>372</v>
      </c>
      <c r="J1203" s="46" t="s">
        <v>164</v>
      </c>
      <c r="K1203" s="47">
        <v>2.94</v>
      </c>
      <c r="L1203" s="48">
        <v>0.15</v>
      </c>
      <c r="M1203" s="49">
        <v>0.1</v>
      </c>
      <c r="N1203" s="36">
        <v>3.19999999999999</v>
      </c>
      <c r="O1203" s="36">
        <v>2.9999999999999898</v>
      </c>
      <c r="P1203" s="70">
        <v>3.19999999999999</v>
      </c>
      <c r="Q1203" s="36">
        <v>2.9999999999999898</v>
      </c>
      <c r="R1203" s="50">
        <v>3.4286701422871588</v>
      </c>
      <c r="S1203" s="50">
        <v>3.0955638821371068</v>
      </c>
      <c r="T1203" s="50">
        <v>3.3600967394414156</v>
      </c>
      <c r="U1203" s="50">
        <v>3.1265195209584777</v>
      </c>
      <c r="V1203" s="50">
        <v>1.03</v>
      </c>
      <c r="W1203" s="50">
        <v>1.0342925072321845</v>
      </c>
      <c r="X1203" s="50">
        <v>0.88578908597932526</v>
      </c>
      <c r="Y1203" s="50">
        <v>1.0729437168740814</v>
      </c>
      <c r="Z1203" s="50">
        <v>1.0249999999999999</v>
      </c>
      <c r="AA1203" s="51">
        <v>0.98</v>
      </c>
      <c r="AB1203" s="51">
        <v>1.01</v>
      </c>
      <c r="AC1203" s="51">
        <v>1</v>
      </c>
      <c r="AD1203" s="51">
        <v>1</v>
      </c>
      <c r="AE1203" s="51">
        <v>1</v>
      </c>
      <c r="AF1203" s="51">
        <v>1</v>
      </c>
      <c r="AG1203" s="52">
        <v>1</v>
      </c>
      <c r="AH1203" s="52">
        <v>1</v>
      </c>
      <c r="AI1203" s="53">
        <v>1104</v>
      </c>
      <c r="AJ1203" s="53">
        <v>1062</v>
      </c>
      <c r="AK1203" s="51">
        <v>3.29</v>
      </c>
      <c r="AL1203" s="51">
        <v>3.3097719203003875</v>
      </c>
      <c r="AM1203" s="51">
        <v>2.9697480116448935</v>
      </c>
      <c r="AN1203" s="51">
        <v>2.9886203922187256</v>
      </c>
      <c r="AO1203" s="51">
        <v>2.9822886613612574</v>
      </c>
      <c r="AP1203" s="51">
        <v>3.0108883090356491</v>
      </c>
      <c r="AQ1203" s="51">
        <v>3.0439917119360156</v>
      </c>
      <c r="AR1203" s="67">
        <v>0</v>
      </c>
      <c r="AS1203" s="96"/>
      <c r="AT1203" s="54">
        <v>3.0578347863877031</v>
      </c>
      <c r="AU1203" s="54">
        <v>2.8708517340677098</v>
      </c>
      <c r="AV1203" s="55">
        <v>3.0705782601113873</v>
      </c>
      <c r="AW1203" s="55">
        <v>2.8708517340677098</v>
      </c>
      <c r="AX1203" s="56">
        <v>-0.14216521361228684</v>
      </c>
      <c r="AY1203" s="56">
        <v>-0.12914826593228002</v>
      </c>
      <c r="AZ1203" s="56">
        <v>-0.27131347954456686</v>
      </c>
      <c r="BA1203" s="56">
        <v>-1.301694768000683E-2</v>
      </c>
      <c r="BB1203" s="61">
        <v>-116</v>
      </c>
      <c r="BC1203" s="57">
        <v>123</v>
      </c>
      <c r="BD1203" s="57">
        <v>-103</v>
      </c>
      <c r="BE1203" s="57">
        <v>-129</v>
      </c>
      <c r="BF1203" s="95">
        <v>0.53667547194838627</v>
      </c>
      <c r="BG1203" s="58">
        <v>0.44903353726812723</v>
      </c>
      <c r="BH1203" s="58">
        <v>0.50698476731910824</v>
      </c>
      <c r="BI1203" s="58">
        <v>0.56334531138812072</v>
      </c>
      <c r="BJ1203" s="57">
        <v>-116</v>
      </c>
      <c r="BK1203" s="57">
        <v>124</v>
      </c>
      <c r="BL1203" s="57">
        <v>-102</v>
      </c>
      <c r="BM1203" s="57">
        <v>-128</v>
      </c>
      <c r="BN1203" s="58">
        <v>0.53784089754904763</v>
      </c>
      <c r="BO1203" s="58">
        <v>0.44698410207943334</v>
      </c>
      <c r="BP1203" s="58">
        <v>0.50482251911191667</v>
      </c>
      <c r="BQ1203" s="58">
        <v>0.56156390079868235</v>
      </c>
      <c r="BR1203" s="36">
        <v>3.1</v>
      </c>
      <c r="BS1203" s="36">
        <v>4.55</v>
      </c>
      <c r="BT1203" s="36">
        <v>0.30280000000000001</v>
      </c>
      <c r="BU1203" s="36">
        <v>0.22303999999999999</v>
      </c>
      <c r="BV1203" s="36">
        <v>0.24651023994518001</v>
      </c>
      <c r="BW1203" s="36">
        <v>0.31824999999999998</v>
      </c>
    </row>
    <row r="1204" spans="1:75" s="36" customFormat="1" ht="16.75" customHeight="1" x14ac:dyDescent="0.2">
      <c r="A1204" s="36" t="s">
        <v>1528</v>
      </c>
      <c r="B1204" s="36">
        <v>2025020571</v>
      </c>
      <c r="C1204" s="35">
        <v>46013</v>
      </c>
      <c r="D1204" s="45" t="s">
        <v>6</v>
      </c>
      <c r="E1204" s="36" t="s">
        <v>12</v>
      </c>
      <c r="F1204" s="45">
        <v>1</v>
      </c>
      <c r="G1204" s="45">
        <v>1</v>
      </c>
      <c r="H1204" s="36" t="s">
        <v>46</v>
      </c>
      <c r="I1204" s="36" t="s">
        <v>419</v>
      </c>
      <c r="J1204" s="46" t="s">
        <v>186</v>
      </c>
      <c r="K1204" s="47">
        <v>2.94</v>
      </c>
      <c r="L1204" s="48">
        <v>0.15</v>
      </c>
      <c r="M1204" s="49">
        <v>0.1</v>
      </c>
      <c r="N1204" s="36">
        <v>2.2499999999999898</v>
      </c>
      <c r="O1204" s="36">
        <v>3.4999999999999898</v>
      </c>
      <c r="P1204" s="70">
        <v>2.2499999999999898</v>
      </c>
      <c r="Q1204" s="36">
        <v>3.4999999999999898</v>
      </c>
      <c r="R1204" s="50">
        <v>2.7181077023245699</v>
      </c>
      <c r="S1204" s="50">
        <v>3.1554492880047258</v>
      </c>
      <c r="T1204" s="50">
        <v>2.5686117786967184</v>
      </c>
      <c r="U1204" s="50">
        <v>3.1554492880047258</v>
      </c>
      <c r="V1204" s="50">
        <v>0.95</v>
      </c>
      <c r="W1204" s="50">
        <v>0.95302926576458757</v>
      </c>
      <c r="X1204" s="50">
        <v>0.911114036954628</v>
      </c>
      <c r="Y1204" s="50">
        <v>1.0899224928434799</v>
      </c>
      <c r="Z1204" s="50">
        <v>1</v>
      </c>
      <c r="AA1204" s="51">
        <v>0.94499999999999995</v>
      </c>
      <c r="AB1204" s="51">
        <v>1</v>
      </c>
      <c r="AC1204" s="51">
        <v>1</v>
      </c>
      <c r="AD1204" s="51">
        <v>1</v>
      </c>
      <c r="AE1204" s="51">
        <v>1</v>
      </c>
      <c r="AF1204" s="51">
        <v>1</v>
      </c>
      <c r="AG1204" s="52">
        <v>1</v>
      </c>
      <c r="AH1204" s="52">
        <v>1</v>
      </c>
      <c r="AI1204" s="53">
        <v>1108</v>
      </c>
      <c r="AJ1204" s="53">
        <v>1041</v>
      </c>
      <c r="AK1204" s="51">
        <v>2.672411026774054</v>
      </c>
      <c r="AL1204" s="51">
        <v>2.6770230892522133</v>
      </c>
      <c r="AM1204" s="51">
        <v>3.0868956162591927</v>
      </c>
      <c r="AN1204" s="51">
        <v>3.0971786670210228</v>
      </c>
      <c r="AO1204" s="51">
        <v>3.0141012524199473</v>
      </c>
      <c r="AP1204" s="51">
        <v>3.0353034577576636</v>
      </c>
      <c r="AQ1204" s="51">
        <v>3.0868956162591927</v>
      </c>
      <c r="AR1204" s="67">
        <v>0</v>
      </c>
      <c r="AS1204" s="96"/>
      <c r="AT1204" s="54">
        <v>2.2051415883541781</v>
      </c>
      <c r="AU1204" s="54">
        <v>3.4201927037648865</v>
      </c>
      <c r="AV1204" s="55">
        <v>2.2051415883541781</v>
      </c>
      <c r="AW1204" s="55">
        <v>3.4239607963209839</v>
      </c>
      <c r="AX1204" s="56">
        <v>-4.4858411645811724E-2</v>
      </c>
      <c r="AY1204" s="56">
        <v>-7.9807296235103298E-2</v>
      </c>
      <c r="AZ1204" s="56">
        <v>-0.12466570788091502</v>
      </c>
      <c r="BA1204" s="56">
        <v>3.4948884589291573E-2</v>
      </c>
      <c r="BB1204" s="61">
        <v>224</v>
      </c>
      <c r="BC1204" s="57">
        <v>101</v>
      </c>
      <c r="BD1204" s="57">
        <v>132</v>
      </c>
      <c r="BE1204" s="57">
        <v>162</v>
      </c>
      <c r="BF1204" s="95">
        <v>0.3086936157705249</v>
      </c>
      <c r="BG1204" s="58">
        <v>0.49798760790066743</v>
      </c>
      <c r="BH1204" s="58">
        <v>0.43146589759327769</v>
      </c>
      <c r="BI1204" s="58">
        <v>0.38097273901501416</v>
      </c>
      <c r="BJ1204" s="57">
        <v>224</v>
      </c>
      <c r="BK1204" s="57">
        <v>101</v>
      </c>
      <c r="BL1204" s="57">
        <v>131</v>
      </c>
      <c r="BM1204" s="57">
        <v>162</v>
      </c>
      <c r="BN1204" s="58">
        <v>0.30855925483447577</v>
      </c>
      <c r="BO1204" s="58">
        <v>0.49873374638197698</v>
      </c>
      <c r="BP1204" s="58">
        <v>0.43218460530942582</v>
      </c>
      <c r="BQ1204" s="58">
        <v>0.38152225721417943</v>
      </c>
      <c r="BR1204" s="36">
        <v>3.1</v>
      </c>
      <c r="BS1204" s="36">
        <v>4.5999999999999996</v>
      </c>
      <c r="BT1204" s="36">
        <v>0.29668</v>
      </c>
      <c r="BU1204" s="36">
        <v>0.21592</v>
      </c>
      <c r="BV1204" s="36">
        <v>0.23826443909867301</v>
      </c>
      <c r="BW1204" s="36">
        <v>0.30969999999999998</v>
      </c>
    </row>
    <row r="1205" spans="1:75" s="36" customFormat="1" ht="16.75" customHeight="1" x14ac:dyDescent="0.2">
      <c r="A1205" s="36" t="s">
        <v>1529</v>
      </c>
      <c r="B1205" s="36">
        <v>2025020571</v>
      </c>
      <c r="C1205" s="35">
        <v>46013</v>
      </c>
      <c r="D1205" s="45" t="s">
        <v>9</v>
      </c>
      <c r="E1205" s="36" t="s">
        <v>41</v>
      </c>
      <c r="F1205" s="45">
        <v>1</v>
      </c>
      <c r="G1205" s="45">
        <v>1</v>
      </c>
      <c r="H1205" s="36" t="s">
        <v>47</v>
      </c>
      <c r="I1205" s="36" t="s">
        <v>332</v>
      </c>
      <c r="J1205" s="46" t="s">
        <v>187</v>
      </c>
      <c r="K1205" s="47">
        <v>2.94</v>
      </c>
      <c r="L1205" s="48">
        <v>0.15</v>
      </c>
      <c r="M1205" s="49">
        <v>0.1</v>
      </c>
      <c r="N1205" s="36">
        <v>3.4999999999999898</v>
      </c>
      <c r="O1205" s="36">
        <v>2.2499999999999898</v>
      </c>
      <c r="P1205" s="70">
        <v>3.4999999999999898</v>
      </c>
      <c r="Q1205" s="36">
        <v>2.2499999999999898</v>
      </c>
      <c r="R1205" s="50">
        <v>3.275534715061609</v>
      </c>
      <c r="S1205" s="50">
        <v>2.7244790590928294</v>
      </c>
      <c r="T1205" s="50">
        <v>3.1772686736097606</v>
      </c>
      <c r="U1205" s="50">
        <v>2.8334582214565427</v>
      </c>
      <c r="V1205" s="50">
        <v>1.048</v>
      </c>
      <c r="W1205" s="50">
        <v>1.0491546019013618</v>
      </c>
      <c r="X1205" s="50">
        <v>1.0499644953262561</v>
      </c>
      <c r="Y1205" s="50">
        <v>0.90898334244015444</v>
      </c>
      <c r="Z1205" s="50">
        <v>0.97</v>
      </c>
      <c r="AA1205" s="51">
        <v>0.97</v>
      </c>
      <c r="AB1205" s="51">
        <v>1.04</v>
      </c>
      <c r="AC1205" s="51">
        <v>1</v>
      </c>
      <c r="AD1205" s="51">
        <v>1</v>
      </c>
      <c r="AE1205" s="51">
        <v>1</v>
      </c>
      <c r="AF1205" s="51">
        <v>1</v>
      </c>
      <c r="AG1205" s="52">
        <v>1</v>
      </c>
      <c r="AH1205" s="52">
        <v>1</v>
      </c>
      <c r="AI1205" s="53">
        <v>1111</v>
      </c>
      <c r="AJ1205" s="53">
        <v>1069</v>
      </c>
      <c r="AK1205" s="51">
        <v>3.2043721289598306</v>
      </c>
      <c r="AL1205" s="51">
        <v>3.22</v>
      </c>
      <c r="AM1205" s="51">
        <v>2.6786752686466064</v>
      </c>
      <c r="AN1205" s="51">
        <v>2.6855458372135397</v>
      </c>
      <c r="AO1205" s="51">
        <v>2.7805887743613882</v>
      </c>
      <c r="AP1205" s="51">
        <v>2.7599121613051865</v>
      </c>
      <c r="AQ1205" s="51">
        <v>2.5983150105872084</v>
      </c>
      <c r="AR1205" s="67">
        <v>0</v>
      </c>
      <c r="AS1205" s="96"/>
      <c r="AT1205" s="54">
        <v>3.4201927037648865</v>
      </c>
      <c r="AU1205" s="54">
        <v>2.2051415883541781</v>
      </c>
      <c r="AV1205" s="55">
        <v>3.4239607963209839</v>
      </c>
      <c r="AW1205" s="55">
        <v>2.2051415883541781</v>
      </c>
      <c r="AX1205" s="56">
        <v>-7.9807296235103298E-2</v>
      </c>
      <c r="AY1205" s="56">
        <v>-4.4858411645811724E-2</v>
      </c>
      <c r="AZ1205" s="56">
        <v>-0.12466570788091502</v>
      </c>
      <c r="BA1205" s="56">
        <v>-3.4948884589291573E-2</v>
      </c>
      <c r="BB1205" s="61">
        <v>-224</v>
      </c>
      <c r="BC1205" s="57">
        <v>-101</v>
      </c>
      <c r="BD1205" s="57">
        <v>-132</v>
      </c>
      <c r="BE1205" s="57">
        <v>-162</v>
      </c>
      <c r="BF1205" s="95">
        <v>0.6913063842294751</v>
      </c>
      <c r="BG1205" s="58">
        <v>0.50201239209933257</v>
      </c>
      <c r="BH1205" s="58">
        <v>0.56853410240672231</v>
      </c>
      <c r="BI1205" s="58">
        <v>0.61902726098498584</v>
      </c>
      <c r="BJ1205" s="57">
        <v>-224</v>
      </c>
      <c r="BK1205" s="57">
        <v>-101</v>
      </c>
      <c r="BL1205" s="57">
        <v>-131</v>
      </c>
      <c r="BM1205" s="57">
        <v>-162</v>
      </c>
      <c r="BN1205" s="58">
        <v>0.69144074516552423</v>
      </c>
      <c r="BO1205" s="58">
        <v>0.50126625361802302</v>
      </c>
      <c r="BP1205" s="58">
        <v>0.56781539469057418</v>
      </c>
      <c r="BQ1205" s="58">
        <v>0.61847774278582057</v>
      </c>
      <c r="BR1205" s="36">
        <v>3.1</v>
      </c>
      <c r="BS1205" s="36">
        <v>4.6500000000000004</v>
      </c>
      <c r="BT1205" s="36">
        <v>0.29363</v>
      </c>
      <c r="BU1205" s="36">
        <v>0.20960999999999999</v>
      </c>
      <c r="BV1205" s="36">
        <v>0.23181049069373899</v>
      </c>
      <c r="BW1205" s="36">
        <v>0.30537999999999998</v>
      </c>
    </row>
    <row r="1206" spans="1:75" s="36" customFormat="1" ht="16.75" customHeight="1" x14ac:dyDescent="0.2">
      <c r="A1206" s="36" t="s">
        <v>1530</v>
      </c>
      <c r="B1206" s="36">
        <v>2025020572</v>
      </c>
      <c r="C1206" s="35">
        <v>46013</v>
      </c>
      <c r="D1206" s="45" t="s">
        <v>6</v>
      </c>
      <c r="E1206" s="36" t="s">
        <v>23</v>
      </c>
      <c r="F1206" s="45">
        <v>1</v>
      </c>
      <c r="G1206" s="45">
        <v>1</v>
      </c>
      <c r="H1206" s="36" t="s">
        <v>46</v>
      </c>
      <c r="I1206" s="36" t="s">
        <v>370</v>
      </c>
      <c r="J1206" s="46" t="s">
        <v>193</v>
      </c>
      <c r="K1206" s="47">
        <v>2.94</v>
      </c>
      <c r="L1206" s="48">
        <v>0.15</v>
      </c>
      <c r="M1206" s="49">
        <v>0.1</v>
      </c>
      <c r="N1206" s="36">
        <v>2.4999999999999898</v>
      </c>
      <c r="O1206" s="36">
        <v>2.8499999999999899</v>
      </c>
      <c r="P1206" s="70">
        <v>2.4999999999999898</v>
      </c>
      <c r="Q1206" s="36">
        <v>2.8499999999999899</v>
      </c>
      <c r="R1206" s="50">
        <v>2.6594967044820077</v>
      </c>
      <c r="S1206" s="50">
        <v>3.030796531262498</v>
      </c>
      <c r="T1206" s="50">
        <v>2.5797118033475472</v>
      </c>
      <c r="U1206" s="50">
        <v>3.030796531262498</v>
      </c>
      <c r="V1206" s="50">
        <v>0.95</v>
      </c>
      <c r="W1206" s="50">
        <v>0.95302926576458757</v>
      </c>
      <c r="X1206" s="50">
        <v>1.0169650137172648</v>
      </c>
      <c r="Y1206" s="50">
        <v>0.9332466446935348</v>
      </c>
      <c r="Z1206" s="50">
        <v>0.98</v>
      </c>
      <c r="AA1206" s="51">
        <v>0.97</v>
      </c>
      <c r="AB1206" s="51">
        <v>1</v>
      </c>
      <c r="AC1206" s="51">
        <v>1</v>
      </c>
      <c r="AD1206" s="51">
        <v>1</v>
      </c>
      <c r="AE1206" s="51">
        <v>1</v>
      </c>
      <c r="AF1206" s="51">
        <v>1</v>
      </c>
      <c r="AG1206" s="52">
        <v>1</v>
      </c>
      <c r="AH1206" s="52">
        <v>1</v>
      </c>
      <c r="AI1206" s="53">
        <v>1116</v>
      </c>
      <c r="AJ1206" s="53">
        <v>1048</v>
      </c>
      <c r="AK1206" s="51">
        <v>2.7051070546751732</v>
      </c>
      <c r="AL1206" s="51">
        <v>2.6970687286291812</v>
      </c>
      <c r="AM1206" s="51">
        <v>3.1686522027799398</v>
      </c>
      <c r="AN1206" s="51">
        <v>3.1479738520523233</v>
      </c>
      <c r="AO1206" s="51">
        <v>3.0295681017588318</v>
      </c>
      <c r="AP1206" s="51">
        <v>3.0206599765905944</v>
      </c>
      <c r="AQ1206" s="51">
        <v>3.1052791587243407</v>
      </c>
      <c r="AR1206" s="67">
        <v>0.05</v>
      </c>
      <c r="AS1206" s="96"/>
      <c r="AT1206" s="54">
        <v>2.5847922885973831</v>
      </c>
      <c r="AU1206" s="54">
        <v>2.926353041974822</v>
      </c>
      <c r="AV1206" s="55">
        <v>2.5347922885973833</v>
      </c>
      <c r="AW1206" s="55">
        <v>2.9796321477776719</v>
      </c>
      <c r="AX1206" s="56">
        <v>8.4792288597393295E-2</v>
      </c>
      <c r="AY1206" s="56">
        <v>7.635304197483217E-2</v>
      </c>
      <c r="AZ1206" s="56">
        <v>0.16114533057222546</v>
      </c>
      <c r="BA1206" s="56">
        <v>8.4392466225611251E-3</v>
      </c>
      <c r="BB1206" s="61">
        <v>127</v>
      </c>
      <c r="BC1206" s="57">
        <v>108</v>
      </c>
      <c r="BD1206" s="57">
        <v>141</v>
      </c>
      <c r="BE1206" s="57">
        <v>172</v>
      </c>
      <c r="BF1206" s="95">
        <v>0.44053465817756821</v>
      </c>
      <c r="BG1206" s="58">
        <v>0.47987602802393414</v>
      </c>
      <c r="BH1206" s="58">
        <v>0.41454750567868703</v>
      </c>
      <c r="BI1206" s="58">
        <v>0.36828410566444836</v>
      </c>
      <c r="BJ1206" s="57">
        <v>136</v>
      </c>
      <c r="BK1206" s="57">
        <v>108</v>
      </c>
      <c r="BL1206" s="57">
        <v>140</v>
      </c>
      <c r="BM1206" s="57">
        <v>171</v>
      </c>
      <c r="BN1206" s="58">
        <v>0.42316978354450047</v>
      </c>
      <c r="BO1206" s="58">
        <v>0.48125594241108061</v>
      </c>
      <c r="BP1206" s="58">
        <v>0.41610193522741035</v>
      </c>
      <c r="BQ1206" s="58">
        <v>0.36966680961720955</v>
      </c>
      <c r="BR1206" s="36">
        <v>3.1</v>
      </c>
      <c r="BS1206" s="36">
        <v>4.7</v>
      </c>
      <c r="BT1206" s="36">
        <v>0.28591</v>
      </c>
      <c r="BU1206" s="36">
        <v>0.20693</v>
      </c>
      <c r="BV1206" s="36">
        <v>0.227836254734431</v>
      </c>
      <c r="BW1206" s="36">
        <v>0.29869000000000001</v>
      </c>
    </row>
    <row r="1207" spans="1:75" s="36" customFormat="1" ht="16.75" customHeight="1" x14ac:dyDescent="0.2">
      <c r="A1207" s="36" t="s">
        <v>1531</v>
      </c>
      <c r="B1207" s="36">
        <v>2025020572</v>
      </c>
      <c r="C1207" s="35">
        <v>46013</v>
      </c>
      <c r="D1207" s="45" t="s">
        <v>9</v>
      </c>
      <c r="E1207" s="36" t="s">
        <v>43</v>
      </c>
      <c r="F1207" s="45">
        <v>1</v>
      </c>
      <c r="G1207" s="45">
        <v>1</v>
      </c>
      <c r="H1207" s="36" t="s">
        <v>47</v>
      </c>
      <c r="I1207" s="36" t="s">
        <v>413</v>
      </c>
      <c r="J1207" s="46" t="s">
        <v>180</v>
      </c>
      <c r="K1207" s="47">
        <v>2.94</v>
      </c>
      <c r="L1207" s="48">
        <v>0.15</v>
      </c>
      <c r="M1207" s="49">
        <v>0.1</v>
      </c>
      <c r="N1207" s="36">
        <v>2.8499999999999899</v>
      </c>
      <c r="O1207" s="36">
        <v>2.4999999999999898</v>
      </c>
      <c r="P1207" s="70">
        <v>2.8499999999999899</v>
      </c>
      <c r="Q1207" s="36">
        <v>2.4999999999999898</v>
      </c>
      <c r="R1207" s="50">
        <v>2.6243755094800281</v>
      </c>
      <c r="S1207" s="50">
        <v>2.9394653301309877</v>
      </c>
      <c r="T1207" s="50">
        <v>2.5718879992904276</v>
      </c>
      <c r="U1207" s="50">
        <v>2.9688599834322975</v>
      </c>
      <c r="V1207" s="50">
        <v>1.048</v>
      </c>
      <c r="W1207" s="50">
        <v>1.0491546019013618</v>
      </c>
      <c r="X1207" s="50">
        <v>1.0777728580884149</v>
      </c>
      <c r="Y1207" s="50">
        <v>0.92010444036570516</v>
      </c>
      <c r="Z1207" s="50">
        <v>0.99</v>
      </c>
      <c r="AA1207" s="51">
        <v>0.98</v>
      </c>
      <c r="AB1207" s="51">
        <v>1.01</v>
      </c>
      <c r="AC1207" s="51">
        <v>1</v>
      </c>
      <c r="AD1207" s="51">
        <v>1</v>
      </c>
      <c r="AE1207" s="51">
        <v>1</v>
      </c>
      <c r="AF1207" s="51">
        <v>1</v>
      </c>
      <c r="AG1207" s="52">
        <v>1</v>
      </c>
      <c r="AH1207" s="52">
        <v>1</v>
      </c>
      <c r="AI1207" s="53">
        <v>1100</v>
      </c>
      <c r="AJ1207" s="53">
        <v>1002</v>
      </c>
      <c r="AK1207" s="51">
        <v>2.7437451353989921</v>
      </c>
      <c r="AL1207" s="51">
        <v>2.75</v>
      </c>
      <c r="AM1207" s="51">
        <v>2.9898771403287583</v>
      </c>
      <c r="AN1207" s="51">
        <v>2.9823153687990929</v>
      </c>
      <c r="AO1207" s="51">
        <v>3.0514667039193286</v>
      </c>
      <c r="AP1207" s="51">
        <v>3.0302572998558812</v>
      </c>
      <c r="AQ1207" s="51">
        <v>2.9599783689254706</v>
      </c>
      <c r="AR1207" s="67">
        <v>-0.05</v>
      </c>
      <c r="AS1207" s="96"/>
      <c r="AT1207" s="54">
        <v>2.926353041974822</v>
      </c>
      <c r="AU1207" s="54">
        <v>2.5847922885973831</v>
      </c>
      <c r="AV1207" s="55">
        <v>2.9796321477776719</v>
      </c>
      <c r="AW1207" s="55">
        <v>2.5347922885973833</v>
      </c>
      <c r="AX1207" s="56">
        <v>7.635304197483217E-2</v>
      </c>
      <c r="AY1207" s="56">
        <v>8.4792288597393295E-2</v>
      </c>
      <c r="AZ1207" s="56">
        <v>0.16114533057222546</v>
      </c>
      <c r="BA1207" s="56">
        <v>-8.4392466225611251E-3</v>
      </c>
      <c r="BB1207" s="61">
        <v>-127</v>
      </c>
      <c r="BC1207" s="57">
        <v>-108</v>
      </c>
      <c r="BD1207" s="57">
        <v>-141</v>
      </c>
      <c r="BE1207" s="57">
        <v>-172</v>
      </c>
      <c r="BF1207" s="95">
        <v>0.55946534182243179</v>
      </c>
      <c r="BG1207" s="58">
        <v>0.52012397197606586</v>
      </c>
      <c r="BH1207" s="58">
        <v>0.58545249432131297</v>
      </c>
      <c r="BI1207" s="58">
        <v>0.63171589433555164</v>
      </c>
      <c r="BJ1207" s="57">
        <v>-136</v>
      </c>
      <c r="BK1207" s="57">
        <v>-108</v>
      </c>
      <c r="BL1207" s="57">
        <v>-140</v>
      </c>
      <c r="BM1207" s="57">
        <v>-171</v>
      </c>
      <c r="BN1207" s="58">
        <v>0.57683021645549948</v>
      </c>
      <c r="BO1207" s="58">
        <v>0.51874405758891939</v>
      </c>
      <c r="BP1207" s="58">
        <v>0.58389806477258965</v>
      </c>
      <c r="BQ1207" s="58">
        <v>0.63033319038279045</v>
      </c>
      <c r="BR1207" s="36">
        <v>3.1</v>
      </c>
      <c r="BS1207" s="36">
        <v>4.75</v>
      </c>
      <c r="BT1207" s="36">
        <v>0.28177000000000002</v>
      </c>
      <c r="BU1207" s="36">
        <v>0.20111000000000001</v>
      </c>
      <c r="BV1207" s="36">
        <v>0.221294248396219</v>
      </c>
      <c r="BW1207" s="36">
        <v>0.29232000000000002</v>
      </c>
    </row>
    <row r="1208" spans="1:75" s="36" customFormat="1" ht="16.75" customHeight="1" x14ac:dyDescent="0.2">
      <c r="A1208" s="36" t="s">
        <v>1532</v>
      </c>
      <c r="B1208" s="36">
        <v>2025020574</v>
      </c>
      <c r="C1208" s="35">
        <v>46013</v>
      </c>
      <c r="D1208" s="45" t="s">
        <v>6</v>
      </c>
      <c r="E1208" s="36" t="s">
        <v>32</v>
      </c>
      <c r="F1208" s="45">
        <v>1</v>
      </c>
      <c r="G1208" s="45">
        <v>2</v>
      </c>
      <c r="H1208" s="36" t="s">
        <v>36</v>
      </c>
      <c r="I1208" s="36" t="s">
        <v>417</v>
      </c>
      <c r="J1208" s="46" t="s">
        <v>227</v>
      </c>
      <c r="K1208" s="47">
        <v>2.94</v>
      </c>
      <c r="L1208" s="48">
        <v>0.15</v>
      </c>
      <c r="M1208" s="49">
        <v>0.1</v>
      </c>
      <c r="N1208" s="36">
        <v>2.69999999999999</v>
      </c>
      <c r="O1208" s="36">
        <v>3.2499999999999898</v>
      </c>
      <c r="P1208" s="70">
        <v>2.69999999999999</v>
      </c>
      <c r="Q1208" s="36">
        <v>3.2499999999999898</v>
      </c>
      <c r="R1208" s="50">
        <v>2.9569690955209862</v>
      </c>
      <c r="S1208" s="50">
        <v>3.1535148854802362</v>
      </c>
      <c r="T1208" s="50">
        <v>2.9273994045657763</v>
      </c>
      <c r="U1208" s="50">
        <v>3.2796554808994456</v>
      </c>
      <c r="V1208" s="50">
        <v>0.97</v>
      </c>
      <c r="W1208" s="50">
        <v>0.95751047349149665</v>
      </c>
      <c r="X1208" s="50">
        <v>0.92176870748299322</v>
      </c>
      <c r="Y1208" s="50">
        <v>0.96258503401360551</v>
      </c>
      <c r="Z1208" s="50">
        <v>0.99</v>
      </c>
      <c r="AA1208" s="51">
        <v>0.99</v>
      </c>
      <c r="AB1208" s="51">
        <v>1.04</v>
      </c>
      <c r="AC1208" s="51">
        <v>1</v>
      </c>
      <c r="AD1208" s="51">
        <v>1</v>
      </c>
      <c r="AE1208" s="51">
        <v>1</v>
      </c>
      <c r="AF1208" s="51">
        <v>1</v>
      </c>
      <c r="AG1208" s="52">
        <v>1</v>
      </c>
      <c r="AH1208" s="52">
        <v>1</v>
      </c>
      <c r="AI1208" s="53">
        <v>1118</v>
      </c>
      <c r="AJ1208" s="53">
        <v>1033</v>
      </c>
      <c r="AK1208" s="51">
        <v>3.0106341448368132</v>
      </c>
      <c r="AL1208" s="51">
        <v>3.0021408420751112</v>
      </c>
      <c r="AM1208" s="51">
        <v>3.1630816895006943</v>
      </c>
      <c r="AN1208" s="51">
        <v>3.1616466688976255</v>
      </c>
      <c r="AO1208" s="51">
        <v>3.2087701258547612</v>
      </c>
      <c r="AP1208" s="51">
        <v>3.1957515674703623</v>
      </c>
      <c r="AQ1208" s="51">
        <v>3.1314508726056873</v>
      </c>
      <c r="AR1208" s="67">
        <v>0</v>
      </c>
      <c r="AS1208" s="96"/>
      <c r="AT1208" s="54">
        <v>2.7848586875584114</v>
      </c>
      <c r="AU1208" s="54">
        <v>3.275927920960696</v>
      </c>
      <c r="AV1208" s="55">
        <v>2.7848586875584114</v>
      </c>
      <c r="AW1208" s="55">
        <v>3.2598595104813408</v>
      </c>
      <c r="AX1208" s="56">
        <v>8.4858687558421408E-2</v>
      </c>
      <c r="AY1208" s="56">
        <v>2.5927920960706174E-2</v>
      </c>
      <c r="AZ1208" s="56">
        <v>0.11078660851912758</v>
      </c>
      <c r="BA1208" s="56">
        <v>5.8930766597715234E-2</v>
      </c>
      <c r="BB1208" s="61">
        <v>138</v>
      </c>
      <c r="BC1208" s="57">
        <v>-132</v>
      </c>
      <c r="BD1208" s="57">
        <v>-106</v>
      </c>
      <c r="BE1208" s="57">
        <v>119</v>
      </c>
      <c r="BF1208" s="95">
        <v>0.42050098014735882</v>
      </c>
      <c r="BG1208" s="58">
        <v>0.56986055628282628</v>
      </c>
      <c r="BH1208" s="58">
        <v>0.51501559385214457</v>
      </c>
      <c r="BI1208" s="58">
        <v>0.45676713741133113</v>
      </c>
      <c r="BJ1208" s="57">
        <v>136</v>
      </c>
      <c r="BK1208" s="57">
        <v>-131</v>
      </c>
      <c r="BL1208" s="57">
        <v>-105</v>
      </c>
      <c r="BM1208" s="57">
        <v>120</v>
      </c>
      <c r="BN1208" s="58">
        <v>0.42283586069561796</v>
      </c>
      <c r="BO1208" s="58">
        <v>0.56708320376103594</v>
      </c>
      <c r="BP1208" s="58">
        <v>0.51212700355499952</v>
      </c>
      <c r="BQ1208" s="58">
        <v>0.45443797041093181</v>
      </c>
      <c r="BR1208" s="36">
        <v>3.1</v>
      </c>
      <c r="BS1208" s="36">
        <v>4.8</v>
      </c>
      <c r="BT1208" s="36">
        <v>0.2772</v>
      </c>
      <c r="BU1208" s="36">
        <v>0.19707</v>
      </c>
      <c r="BV1208" s="36">
        <v>0.21652236969324001</v>
      </c>
      <c r="BW1208" s="36">
        <v>0.28691</v>
      </c>
    </row>
    <row r="1209" spans="1:75" s="36" customFormat="1" ht="16.75" customHeight="1" x14ac:dyDescent="0.2">
      <c r="A1209" s="36" t="s">
        <v>1533</v>
      </c>
      <c r="B1209" s="36">
        <v>2025020574</v>
      </c>
      <c r="C1209" s="35">
        <v>46013</v>
      </c>
      <c r="D1209" s="45" t="s">
        <v>9</v>
      </c>
      <c r="E1209" s="36" t="s">
        <v>28</v>
      </c>
      <c r="F1209" s="45">
        <v>2</v>
      </c>
      <c r="G1209" s="45">
        <v>1</v>
      </c>
      <c r="H1209" s="36" t="s">
        <v>38</v>
      </c>
      <c r="I1209" s="36" t="s">
        <v>488</v>
      </c>
      <c r="J1209" s="46" t="s">
        <v>168</v>
      </c>
      <c r="K1209" s="47">
        <v>2.94</v>
      </c>
      <c r="L1209" s="48">
        <v>0.15</v>
      </c>
      <c r="M1209" s="49">
        <v>0.1</v>
      </c>
      <c r="N1209" s="36">
        <v>3.2499999999999898</v>
      </c>
      <c r="O1209" s="36">
        <v>2.69999999999999</v>
      </c>
      <c r="P1209" s="70">
        <v>3.2499999999999898</v>
      </c>
      <c r="Q1209" s="36">
        <v>2.69999999999999</v>
      </c>
      <c r="R1209" s="50">
        <v>2.8214406082309651</v>
      </c>
      <c r="S1209" s="50">
        <v>2.6616938038136233</v>
      </c>
      <c r="T1209" s="50">
        <v>2.8214406082309651</v>
      </c>
      <c r="U1209" s="50">
        <v>2.6616938038136233</v>
      </c>
      <c r="V1209" s="50">
        <v>1.0449999999999999</v>
      </c>
      <c r="W1209" s="50">
        <v>1.0398742800952707</v>
      </c>
      <c r="X1209" s="50">
        <v>1.0758781256805083</v>
      </c>
      <c r="Y1209" s="50">
        <v>1.0240252193322494</v>
      </c>
      <c r="Z1209" s="50">
        <v>1.0449999999999999</v>
      </c>
      <c r="AA1209" s="51">
        <v>1</v>
      </c>
      <c r="AB1209" s="51">
        <v>1</v>
      </c>
      <c r="AC1209" s="51">
        <v>1</v>
      </c>
      <c r="AD1209" s="51">
        <v>1</v>
      </c>
      <c r="AE1209" s="51">
        <v>1</v>
      </c>
      <c r="AF1209" s="51">
        <v>1</v>
      </c>
      <c r="AG1209" s="52">
        <v>1</v>
      </c>
      <c r="AH1209" s="52">
        <v>1</v>
      </c>
      <c r="AI1209" s="53">
        <v>1072</v>
      </c>
      <c r="AJ1209" s="53">
        <v>1030</v>
      </c>
      <c r="AK1209" s="51">
        <v>2.83</v>
      </c>
      <c r="AL1209" s="51">
        <v>2.8287160912346447</v>
      </c>
      <c r="AM1209" s="51">
        <v>2.71</v>
      </c>
      <c r="AN1209" s="51">
        <v>2.7027540705720434</v>
      </c>
      <c r="AO1209" s="51">
        <v>2.861407692099863</v>
      </c>
      <c r="AP1209" s="51">
        <v>2.8494170420326688</v>
      </c>
      <c r="AQ1209" s="51">
        <v>2.83195</v>
      </c>
      <c r="AR1209" s="67">
        <v>0</v>
      </c>
      <c r="AS1209" s="96"/>
      <c r="AT1209" s="54">
        <v>3.275927920960696</v>
      </c>
      <c r="AU1209" s="54">
        <v>2.7848586875584114</v>
      </c>
      <c r="AV1209" s="55">
        <v>3.2598595104813408</v>
      </c>
      <c r="AW1209" s="55">
        <v>2.7848586875584114</v>
      </c>
      <c r="AX1209" s="56">
        <v>2.5927920960706174E-2</v>
      </c>
      <c r="AY1209" s="56">
        <v>8.4858687558421408E-2</v>
      </c>
      <c r="AZ1209" s="56">
        <v>0.11078660851912758</v>
      </c>
      <c r="BA1209" s="56">
        <v>-5.8930766597715234E-2</v>
      </c>
      <c r="BB1209" s="61">
        <v>-138</v>
      </c>
      <c r="BC1209" s="57">
        <v>132</v>
      </c>
      <c r="BD1209" s="57">
        <v>106</v>
      </c>
      <c r="BE1209" s="57">
        <v>-119</v>
      </c>
      <c r="BF1209" s="95">
        <v>0.57949901985264118</v>
      </c>
      <c r="BG1209" s="58">
        <v>0.43013944371717372</v>
      </c>
      <c r="BH1209" s="58">
        <v>0.48498440614785543</v>
      </c>
      <c r="BI1209" s="58">
        <v>0.54323286258866887</v>
      </c>
      <c r="BJ1209" s="57">
        <v>-136</v>
      </c>
      <c r="BK1209" s="57">
        <v>131</v>
      </c>
      <c r="BL1209" s="57">
        <v>105</v>
      </c>
      <c r="BM1209" s="57">
        <v>-120</v>
      </c>
      <c r="BN1209" s="58">
        <v>0.57716413930438204</v>
      </c>
      <c r="BO1209" s="58">
        <v>0.43291679623896406</v>
      </c>
      <c r="BP1209" s="58">
        <v>0.48787299644500048</v>
      </c>
      <c r="BQ1209" s="58">
        <v>0.54556202958906819</v>
      </c>
      <c r="BR1209" s="36">
        <v>3.1</v>
      </c>
      <c r="BS1209" s="36">
        <v>4.8499999999999996</v>
      </c>
      <c r="BT1209" s="36">
        <v>0.27287</v>
      </c>
      <c r="BU1209" s="36">
        <v>0.19089</v>
      </c>
      <c r="BV1209" s="36">
        <v>0.20956197167636401</v>
      </c>
      <c r="BW1209" s="36">
        <v>0.27999000000000002</v>
      </c>
    </row>
    <row r="1210" spans="1:75" s="36" customFormat="1" ht="16.75" customHeight="1" x14ac:dyDescent="0.2">
      <c r="A1210" s="36" t="s">
        <v>1534</v>
      </c>
      <c r="B1210" s="36">
        <v>2025020573</v>
      </c>
      <c r="C1210" s="35">
        <v>46013</v>
      </c>
      <c r="D1210" s="45" t="s">
        <v>6</v>
      </c>
      <c r="E1210" s="36" t="s">
        <v>13</v>
      </c>
      <c r="F1210" s="45">
        <v>1</v>
      </c>
      <c r="G1210" s="45">
        <v>1</v>
      </c>
      <c r="H1210" s="36" t="s">
        <v>46</v>
      </c>
      <c r="I1210" s="36" t="s">
        <v>472</v>
      </c>
      <c r="J1210" s="46" t="s">
        <v>185</v>
      </c>
      <c r="K1210" s="47">
        <v>2.94</v>
      </c>
      <c r="L1210" s="48">
        <v>0.15</v>
      </c>
      <c r="M1210" s="49">
        <v>0.1</v>
      </c>
      <c r="N1210" s="36">
        <v>2.8499999999999899</v>
      </c>
      <c r="O1210" s="36">
        <v>3.5499999999999901</v>
      </c>
      <c r="P1210" s="70">
        <v>2.8499999999999899</v>
      </c>
      <c r="Q1210" s="36">
        <v>3.5499999999999901</v>
      </c>
      <c r="R1210" s="50">
        <v>2.7160905781214453</v>
      </c>
      <c r="S1210" s="50">
        <v>3.1365805249826466</v>
      </c>
      <c r="T1210" s="50">
        <v>2.6346078607778018</v>
      </c>
      <c r="U1210" s="50">
        <v>3.1993121354822995</v>
      </c>
      <c r="V1210" s="50">
        <v>0.95</v>
      </c>
      <c r="W1210" s="50">
        <v>0.95302926576458757</v>
      </c>
      <c r="X1210" s="50">
        <v>1.0907312833285501</v>
      </c>
      <c r="Y1210" s="50">
        <v>1.0605342966111015</v>
      </c>
      <c r="Z1210" s="50">
        <v>1.0334279867740526</v>
      </c>
      <c r="AA1210" s="51">
        <v>0.97</v>
      </c>
      <c r="AB1210" s="51">
        <v>1.02</v>
      </c>
      <c r="AC1210" s="51">
        <v>1</v>
      </c>
      <c r="AD1210" s="51">
        <v>1</v>
      </c>
      <c r="AE1210" s="51">
        <v>1</v>
      </c>
      <c r="AF1210" s="51">
        <v>1</v>
      </c>
      <c r="AG1210" s="52">
        <v>1</v>
      </c>
      <c r="AH1210" s="52">
        <v>1</v>
      </c>
      <c r="AI1210" s="53">
        <v>1120</v>
      </c>
      <c r="AJ1210" s="53">
        <v>1015</v>
      </c>
      <c r="AK1210" s="51">
        <v>2.6469906230623366</v>
      </c>
      <c r="AL1210" s="51">
        <v>2.6561333755610481</v>
      </c>
      <c r="AM1210" s="51">
        <v>3.1544711216679042</v>
      </c>
      <c r="AN1210" s="51">
        <v>3.1517875321651156</v>
      </c>
      <c r="AO1210" s="51">
        <v>3.316982752159412</v>
      </c>
      <c r="AP1210" s="51">
        <v>3.3056498539286276</v>
      </c>
      <c r="AQ1210" s="51">
        <v>3.2599187406021497</v>
      </c>
      <c r="AR1210" s="67">
        <v>0</v>
      </c>
      <c r="AS1210" s="96"/>
      <c r="AT1210" s="54">
        <v>2.7686648168026742</v>
      </c>
      <c r="AU1210" s="54">
        <v>3.5663195975350912</v>
      </c>
      <c r="AV1210" s="55">
        <v>2.7686648168026742</v>
      </c>
      <c r="AW1210" s="55">
        <v>3.570248680920757</v>
      </c>
      <c r="AX1210" s="56">
        <v>-8.1335183197315697E-2</v>
      </c>
      <c r="AY1210" s="56">
        <v>1.6319597535101149E-2</v>
      </c>
      <c r="AZ1210" s="56">
        <v>-6.5015585662214548E-2</v>
      </c>
      <c r="BA1210" s="56">
        <v>-9.7654780732416846E-2</v>
      </c>
      <c r="BB1210" s="61">
        <v>166</v>
      </c>
      <c r="BC1210" s="57">
        <v>-158</v>
      </c>
      <c r="BD1210" s="57">
        <v>-129</v>
      </c>
      <c r="BE1210" s="57">
        <v>100</v>
      </c>
      <c r="BF1210" s="95">
        <v>0.37570068508900634</v>
      </c>
      <c r="BG1210" s="58">
        <v>0.61276896592255059</v>
      </c>
      <c r="BH1210" s="58">
        <v>0.56308711164254044</v>
      </c>
      <c r="BI1210" s="58">
        <v>0.49906079998421493</v>
      </c>
      <c r="BJ1210" s="57">
        <v>167</v>
      </c>
      <c r="BK1210" s="57">
        <v>-159</v>
      </c>
      <c r="BL1210" s="57">
        <v>-129</v>
      </c>
      <c r="BM1210" s="57">
        <v>100</v>
      </c>
      <c r="BN1210" s="58">
        <v>0.37510164426732229</v>
      </c>
      <c r="BO1210" s="58">
        <v>0.61332948210272642</v>
      </c>
      <c r="BP1210" s="58">
        <v>0.5637653168330744</v>
      </c>
      <c r="BQ1210" s="58">
        <v>0.49971335111866189</v>
      </c>
      <c r="BR1210" s="36">
        <v>3.1</v>
      </c>
      <c r="BS1210" s="36">
        <v>4.9000000000000004</v>
      </c>
      <c r="BT1210" s="36">
        <v>0.26563999999999999</v>
      </c>
      <c r="BU1210" s="36">
        <v>0.18756</v>
      </c>
      <c r="BV1210" s="36">
        <v>0.206094036722449</v>
      </c>
      <c r="BW1210" s="36">
        <v>0.27749000000000001</v>
      </c>
    </row>
    <row r="1211" spans="1:75" s="36" customFormat="1" ht="16.75" customHeight="1" x14ac:dyDescent="0.2">
      <c r="A1211" s="36" t="s">
        <v>1535</v>
      </c>
      <c r="B1211" s="36">
        <v>2025020573</v>
      </c>
      <c r="C1211" s="35">
        <v>46013</v>
      </c>
      <c r="D1211" s="45" t="s">
        <v>9</v>
      </c>
      <c r="E1211" s="36" t="s">
        <v>48</v>
      </c>
      <c r="F1211" s="45">
        <v>1</v>
      </c>
      <c r="G1211" s="45">
        <v>1</v>
      </c>
      <c r="H1211" s="36" t="s">
        <v>47</v>
      </c>
      <c r="I1211" s="36" t="s">
        <v>366</v>
      </c>
      <c r="J1211" s="46" t="s">
        <v>147</v>
      </c>
      <c r="K1211" s="47">
        <v>2.94</v>
      </c>
      <c r="L1211" s="48">
        <v>0.15</v>
      </c>
      <c r="M1211" s="49">
        <v>0.1</v>
      </c>
      <c r="N1211" s="36">
        <v>3.5499999999999901</v>
      </c>
      <c r="O1211" s="36">
        <v>2.8499999999999899</v>
      </c>
      <c r="P1211" s="70">
        <v>3.5499999999999901</v>
      </c>
      <c r="Q1211" s="36">
        <v>2.8499999999999899</v>
      </c>
      <c r="R1211" s="50">
        <v>3.1002872469027634</v>
      </c>
      <c r="S1211" s="50">
        <v>3.2904625018814002</v>
      </c>
      <c r="T1211" s="50">
        <v>2.9917771932611665</v>
      </c>
      <c r="U1211" s="50">
        <v>3.2904625018814002</v>
      </c>
      <c r="V1211" s="50">
        <v>1.048</v>
      </c>
      <c r="W1211" s="50">
        <v>1.0491546019013618</v>
      </c>
      <c r="X1211" s="50">
        <v>1.0729493611115322</v>
      </c>
      <c r="Y1211" s="50">
        <v>0.90033694661984243</v>
      </c>
      <c r="Z1211" s="50">
        <v>1.0406504351618509</v>
      </c>
      <c r="AA1211" s="51">
        <v>0.96499999999999997</v>
      </c>
      <c r="AB1211" s="51">
        <v>1</v>
      </c>
      <c r="AC1211" s="51">
        <v>1</v>
      </c>
      <c r="AD1211" s="51">
        <v>1</v>
      </c>
      <c r="AE1211" s="51">
        <v>1</v>
      </c>
      <c r="AF1211" s="51">
        <v>1</v>
      </c>
      <c r="AG1211" s="52">
        <v>1</v>
      </c>
      <c r="AH1211" s="52">
        <v>1</v>
      </c>
      <c r="AI1211" s="53">
        <v>1119</v>
      </c>
      <c r="AJ1211" s="53">
        <v>764</v>
      </c>
      <c r="AK1211" s="51">
        <v>3.1179708320366384</v>
      </c>
      <c r="AL1211" s="51">
        <v>3.1136906434619331</v>
      </c>
      <c r="AM1211" s="51">
        <v>3.206749972985937</v>
      </c>
      <c r="AN1211" s="51">
        <v>3.2193068523202566</v>
      </c>
      <c r="AO1211" s="51">
        <v>3.4117359925159634</v>
      </c>
      <c r="AP1211" s="51">
        <v>3.4136087788085634</v>
      </c>
      <c r="AQ1211" s="51">
        <v>3.3371057548430687</v>
      </c>
      <c r="AR1211" s="67">
        <v>0</v>
      </c>
      <c r="AS1211" s="96"/>
      <c r="AT1211" s="54">
        <v>3.5663195975350912</v>
      </c>
      <c r="AU1211" s="54">
        <v>2.7686648168026742</v>
      </c>
      <c r="AV1211" s="55">
        <v>3.570248680920757</v>
      </c>
      <c r="AW1211" s="55">
        <v>2.7686648168026742</v>
      </c>
      <c r="AX1211" s="56">
        <v>1.6319597535101149E-2</v>
      </c>
      <c r="AY1211" s="56">
        <v>-8.1335183197315697E-2</v>
      </c>
      <c r="AZ1211" s="56">
        <v>-6.5015585662214548E-2</v>
      </c>
      <c r="BA1211" s="56">
        <v>9.7654780732416846E-2</v>
      </c>
      <c r="BB1211" s="61">
        <v>-166</v>
      </c>
      <c r="BC1211" s="57">
        <v>158</v>
      </c>
      <c r="BD1211" s="57">
        <v>129</v>
      </c>
      <c r="BE1211" s="57">
        <v>-100</v>
      </c>
      <c r="BF1211" s="95">
        <v>0.62429931491099366</v>
      </c>
      <c r="BG1211" s="58">
        <v>0.38723103407744941</v>
      </c>
      <c r="BH1211" s="58">
        <v>0.43691288835745951</v>
      </c>
      <c r="BI1211" s="58">
        <v>0.50093920001578507</v>
      </c>
      <c r="BJ1211" s="57">
        <v>-167</v>
      </c>
      <c r="BK1211" s="57">
        <v>159</v>
      </c>
      <c r="BL1211" s="57">
        <v>129</v>
      </c>
      <c r="BM1211" s="57">
        <v>-100</v>
      </c>
      <c r="BN1211" s="58">
        <v>0.62489835573267771</v>
      </c>
      <c r="BO1211" s="58">
        <v>0.38667051789727352</v>
      </c>
      <c r="BP1211" s="58">
        <v>0.4362346831669256</v>
      </c>
      <c r="BQ1211" s="58">
        <v>0.50028664888133811</v>
      </c>
      <c r="BR1211" s="36">
        <v>3.1</v>
      </c>
      <c r="BS1211" s="36">
        <v>4.95</v>
      </c>
      <c r="BT1211" s="36">
        <v>0.26463999999999999</v>
      </c>
      <c r="BU1211" s="36">
        <v>0.18225</v>
      </c>
      <c r="BV1211" s="36">
        <v>0.200019755037534</v>
      </c>
      <c r="BW1211" s="36">
        <v>0.27109</v>
      </c>
    </row>
    <row r="1212" spans="1:75" s="36" customFormat="1" ht="16.75" customHeight="1" x14ac:dyDescent="0.2">
      <c r="A1212" s="36" t="s">
        <v>1536</v>
      </c>
      <c r="B1212" s="36">
        <v>2025020575</v>
      </c>
      <c r="C1212" s="35">
        <v>46014</v>
      </c>
      <c r="D1212" s="45" t="s">
        <v>6</v>
      </c>
      <c r="E1212" s="36" t="s">
        <v>21</v>
      </c>
      <c r="F1212" s="45">
        <v>1</v>
      </c>
      <c r="G1212" s="45">
        <v>1</v>
      </c>
      <c r="H1212" s="36" t="s">
        <v>46</v>
      </c>
      <c r="I1212" s="36" t="s">
        <v>1432</v>
      </c>
      <c r="J1212" s="46" t="s">
        <v>163</v>
      </c>
      <c r="K1212" s="47">
        <v>2.94</v>
      </c>
      <c r="L1212" s="48">
        <v>0.15</v>
      </c>
      <c r="M1212" s="49">
        <v>0.1</v>
      </c>
      <c r="N1212" s="36">
        <v>2.94999999999999</v>
      </c>
      <c r="O1212" s="36">
        <v>3.19999999999999</v>
      </c>
      <c r="P1212" s="70">
        <v>2.94999999999999</v>
      </c>
      <c r="Q1212" s="36">
        <v>3.19999999999999</v>
      </c>
      <c r="R1212" s="50">
        <v>3.0935664225045265</v>
      </c>
      <c r="S1212" s="50">
        <v>3.1355363592010459</v>
      </c>
      <c r="T1212" s="50">
        <v>2.9852915977168681</v>
      </c>
      <c r="U1212" s="50">
        <v>3.1355363592010459</v>
      </c>
      <c r="V1212" s="50">
        <v>0.95</v>
      </c>
      <c r="W1212" s="50">
        <v>0.95302926576458757</v>
      </c>
      <c r="X1212" s="50">
        <v>1.0168493160237031</v>
      </c>
      <c r="Y1212" s="50">
        <v>0.99259611617569665</v>
      </c>
      <c r="Z1212" s="50">
        <v>0.98</v>
      </c>
      <c r="AA1212" s="51">
        <v>0.96499999999999997</v>
      </c>
      <c r="AB1212" s="51">
        <v>1</v>
      </c>
      <c r="AC1212" s="51">
        <v>1</v>
      </c>
      <c r="AD1212" s="51">
        <v>1</v>
      </c>
      <c r="AE1212" s="51">
        <v>1</v>
      </c>
      <c r="AF1212" s="51">
        <v>1</v>
      </c>
      <c r="AG1212" s="52">
        <v>1</v>
      </c>
      <c r="AH1212" s="52">
        <v>1</v>
      </c>
      <c r="AI1212" s="53">
        <v>1131</v>
      </c>
      <c r="AJ1212" s="53">
        <v>1070</v>
      </c>
      <c r="AK1212" s="51">
        <v>2.8966776170684767</v>
      </c>
      <c r="AL1212" s="51">
        <v>2.9245868155120691</v>
      </c>
      <c r="AM1212" s="51">
        <v>3.2709995994737064</v>
      </c>
      <c r="AN1212" s="51">
        <v>3.2506801134328072</v>
      </c>
      <c r="AO1212" s="51">
        <v>2.8559170687432274</v>
      </c>
      <c r="AP1212" s="51">
        <v>2.8884533532342971</v>
      </c>
      <c r="AQ1212" s="51">
        <v>3.2055796074842324</v>
      </c>
      <c r="AR1212" s="67">
        <v>0</v>
      </c>
      <c r="AS1212" s="96"/>
      <c r="AT1212" s="54">
        <v>2.7534684354482182</v>
      </c>
      <c r="AU1212" s="54">
        <v>3.3345744701679445</v>
      </c>
      <c r="AV1212" s="55">
        <v>2.7534684354482182</v>
      </c>
      <c r="AW1212" s="55">
        <v>3.3382482354575322</v>
      </c>
      <c r="AX1212" s="56">
        <v>-0.19653156455177179</v>
      </c>
      <c r="AY1212" s="56">
        <v>0.13457447016795454</v>
      </c>
      <c r="AZ1212" s="56">
        <v>-6.1957094383817246E-2</v>
      </c>
      <c r="BA1212" s="56">
        <v>-0.33110603471972633</v>
      </c>
      <c r="BB1212" s="61">
        <v>146</v>
      </c>
      <c r="BC1212" s="57">
        <v>-135</v>
      </c>
      <c r="BD1212" s="57">
        <v>-108</v>
      </c>
      <c r="BE1212" s="57">
        <v>117</v>
      </c>
      <c r="BF1212" s="95">
        <v>0.40685642860248272</v>
      </c>
      <c r="BG1212" s="58">
        <v>0.57485772761047005</v>
      </c>
      <c r="BH1212" s="58">
        <v>0.51979106649409346</v>
      </c>
      <c r="BI1212" s="58">
        <v>0.46017152160943442</v>
      </c>
      <c r="BJ1212" s="57">
        <v>146</v>
      </c>
      <c r="BK1212" s="57">
        <v>-136</v>
      </c>
      <c r="BL1212" s="57">
        <v>-109</v>
      </c>
      <c r="BM1212" s="57">
        <v>117</v>
      </c>
      <c r="BN1212" s="58">
        <v>0.40629526854399856</v>
      </c>
      <c r="BO1212" s="58">
        <v>0.57567105628986392</v>
      </c>
      <c r="BP1212" s="58">
        <v>0.52060244422267565</v>
      </c>
      <c r="BQ1212" s="58">
        <v>0.46078888827356179</v>
      </c>
      <c r="BR1212" s="36">
        <v>3.1</v>
      </c>
      <c r="BS1212" s="36">
        <v>5</v>
      </c>
      <c r="BT1212" s="36">
        <v>0.25378000000000001</v>
      </c>
      <c r="BU1212" s="36">
        <v>0.17946999999999999</v>
      </c>
      <c r="BV1212" s="36">
        <v>0.19669669669669601</v>
      </c>
      <c r="BW1212" s="36">
        <v>0.26705000000000001</v>
      </c>
    </row>
    <row r="1213" spans="1:75" s="36" customFormat="1" ht="16.75" customHeight="1" x14ac:dyDescent="0.2">
      <c r="A1213" s="36" t="s">
        <v>1537</v>
      </c>
      <c r="B1213" s="36">
        <v>2025020575</v>
      </c>
      <c r="C1213" s="35">
        <v>46014</v>
      </c>
      <c r="D1213" s="45" t="s">
        <v>9</v>
      </c>
      <c r="E1213" s="36" t="s">
        <v>18</v>
      </c>
      <c r="F1213" s="45">
        <v>1</v>
      </c>
      <c r="G1213" s="45">
        <v>1</v>
      </c>
      <c r="H1213" s="36" t="s">
        <v>47</v>
      </c>
      <c r="I1213" s="36" t="s">
        <v>931</v>
      </c>
      <c r="J1213" s="46" t="s">
        <v>190</v>
      </c>
      <c r="K1213" s="47">
        <v>2.94</v>
      </c>
      <c r="L1213" s="48">
        <v>0.15</v>
      </c>
      <c r="M1213" s="49">
        <v>0.1</v>
      </c>
      <c r="N1213" s="36">
        <v>3.19999999999999</v>
      </c>
      <c r="O1213" s="36">
        <v>2.94999999999999</v>
      </c>
      <c r="P1213" s="70">
        <v>3.19999999999999</v>
      </c>
      <c r="Q1213" s="36">
        <v>2.94999999999999</v>
      </c>
      <c r="R1213" s="50">
        <v>2.7973786256494595</v>
      </c>
      <c r="S1213" s="50">
        <v>3.1927374982462129</v>
      </c>
      <c r="T1213" s="50">
        <v>2.7973786256494595</v>
      </c>
      <c r="U1213" s="50">
        <v>3.2885196231935994</v>
      </c>
      <c r="V1213" s="50">
        <v>1.048</v>
      </c>
      <c r="W1213" s="50">
        <v>1.0491546019013618</v>
      </c>
      <c r="X1213" s="50">
        <v>1.1125848977801722</v>
      </c>
      <c r="Y1213" s="50">
        <v>0.98526449560152274</v>
      </c>
      <c r="Z1213" s="50">
        <v>0.99</v>
      </c>
      <c r="AA1213" s="51">
        <v>1</v>
      </c>
      <c r="AB1213" s="51">
        <v>1.03</v>
      </c>
      <c r="AC1213" s="51">
        <v>1</v>
      </c>
      <c r="AD1213" s="51">
        <v>1</v>
      </c>
      <c r="AE1213" s="51">
        <v>1</v>
      </c>
      <c r="AF1213" s="51">
        <v>1</v>
      </c>
      <c r="AG1213" s="52">
        <v>1</v>
      </c>
      <c r="AH1213" s="52">
        <v>1</v>
      </c>
      <c r="AI1213" s="53">
        <v>1136</v>
      </c>
      <c r="AJ1213" s="53">
        <v>1072</v>
      </c>
      <c r="AK1213" s="51">
        <v>2.918232581556548</v>
      </c>
      <c r="AL1213" s="51">
        <v>2.92</v>
      </c>
      <c r="AM1213" s="51">
        <v>2.9895369891096868</v>
      </c>
      <c r="AN1213" s="51">
        <v>3</v>
      </c>
      <c r="AO1213" s="51">
        <v>3.0978359167938754</v>
      </c>
      <c r="AP1213" s="51">
        <v>3.1072820477643566</v>
      </c>
      <c r="AQ1213" s="51">
        <v>2.9596416192185897</v>
      </c>
      <c r="AR1213" s="67">
        <v>0</v>
      </c>
      <c r="AS1213" s="96"/>
      <c r="AT1213" s="54">
        <v>3.3345744701679445</v>
      </c>
      <c r="AU1213" s="54">
        <v>2.7534684354482182</v>
      </c>
      <c r="AV1213" s="55">
        <v>3.3382482354575322</v>
      </c>
      <c r="AW1213" s="55">
        <v>2.7534684354482182</v>
      </c>
      <c r="AX1213" s="56">
        <v>0.13457447016795454</v>
      </c>
      <c r="AY1213" s="56">
        <v>-0.19653156455177179</v>
      </c>
      <c r="AZ1213" s="56">
        <v>-6.1957094383817246E-2</v>
      </c>
      <c r="BA1213" s="56">
        <v>0.33110603471972633</v>
      </c>
      <c r="BB1213" s="61">
        <v>-146</v>
      </c>
      <c r="BC1213" s="57">
        <v>135</v>
      </c>
      <c r="BD1213" s="57">
        <v>108</v>
      </c>
      <c r="BE1213" s="57">
        <v>-117</v>
      </c>
      <c r="BF1213" s="95">
        <v>0.59314357139751728</v>
      </c>
      <c r="BG1213" s="58">
        <v>0.42514227238952995</v>
      </c>
      <c r="BH1213" s="58">
        <v>0.48020893350590654</v>
      </c>
      <c r="BI1213" s="58">
        <v>0.53982847839056558</v>
      </c>
      <c r="BJ1213" s="57">
        <v>-146</v>
      </c>
      <c r="BK1213" s="57">
        <v>136</v>
      </c>
      <c r="BL1213" s="57">
        <v>109</v>
      </c>
      <c r="BM1213" s="57">
        <v>-117</v>
      </c>
      <c r="BN1213" s="58">
        <v>0.59370473145600144</v>
      </c>
      <c r="BO1213" s="58">
        <v>0.42432894371013613</v>
      </c>
      <c r="BP1213" s="58">
        <v>0.47939755577732435</v>
      </c>
      <c r="BQ1213" s="58">
        <v>0.53921111172643821</v>
      </c>
      <c r="BR1213" s="36">
        <v>3.15</v>
      </c>
      <c r="BS1213" s="36">
        <v>3.15</v>
      </c>
      <c r="BT1213" s="36">
        <v>0.49465999999999999</v>
      </c>
      <c r="BU1213" s="36">
        <v>0.38893</v>
      </c>
      <c r="BV1213" s="36">
        <v>0.43801876274030599</v>
      </c>
      <c r="BW1213" s="36">
        <v>0.501</v>
      </c>
    </row>
    <row r="1214" spans="1:75" s="36" customFormat="1" ht="16.75" customHeight="1" x14ac:dyDescent="0.2">
      <c r="A1214" s="36" t="s">
        <v>1538</v>
      </c>
      <c r="B1214" s="36">
        <v>2025020579</v>
      </c>
      <c r="C1214" s="35">
        <v>46014</v>
      </c>
      <c r="D1214" s="45" t="s">
        <v>6</v>
      </c>
      <c r="E1214" s="36" t="s">
        <v>34</v>
      </c>
      <c r="F1214" s="45">
        <v>1</v>
      </c>
      <c r="G1214" s="45">
        <v>1</v>
      </c>
      <c r="H1214" s="36" t="s">
        <v>46</v>
      </c>
      <c r="I1214" s="36" t="s">
        <v>480</v>
      </c>
      <c r="J1214" s="46" t="s">
        <v>451</v>
      </c>
      <c r="K1214" s="47">
        <v>2.94</v>
      </c>
      <c r="L1214" s="48">
        <v>0.15</v>
      </c>
      <c r="M1214" s="49">
        <v>0.1</v>
      </c>
      <c r="N1214" s="36">
        <v>3.0499999999999901</v>
      </c>
      <c r="O1214" s="36">
        <v>2.8499999999999899</v>
      </c>
      <c r="P1214" s="70">
        <v>3.0499999999999901</v>
      </c>
      <c r="Q1214" s="36">
        <v>2.8499999999999899</v>
      </c>
      <c r="R1214" s="50">
        <v>3.1270025931948209</v>
      </c>
      <c r="S1214" s="50">
        <v>2.6916023779045037</v>
      </c>
      <c r="T1214" s="50">
        <v>3.1270025931948209</v>
      </c>
      <c r="U1214" s="50">
        <v>2.6916023779045037</v>
      </c>
      <c r="V1214" s="50">
        <v>0.95</v>
      </c>
      <c r="W1214" s="50">
        <v>0.95302926576458757</v>
      </c>
      <c r="X1214" s="50">
        <v>1.0337848566297312</v>
      </c>
      <c r="Y1214" s="50">
        <v>1.0250774745522597</v>
      </c>
      <c r="Z1214" s="50">
        <v>1.0149999999999999</v>
      </c>
      <c r="AA1214" s="51">
        <v>1</v>
      </c>
      <c r="AB1214" s="51">
        <v>1</v>
      </c>
      <c r="AC1214" s="51">
        <v>1</v>
      </c>
      <c r="AD1214" s="51">
        <v>1</v>
      </c>
      <c r="AE1214" s="51">
        <v>1</v>
      </c>
      <c r="AF1214" s="51">
        <v>1</v>
      </c>
      <c r="AG1214" s="52">
        <v>1</v>
      </c>
      <c r="AH1214" s="52">
        <v>1</v>
      </c>
      <c r="AI1214" s="53">
        <v>1137</v>
      </c>
      <c r="AJ1214" s="53">
        <v>1054</v>
      </c>
      <c r="AK1214" s="51">
        <v>3.124819917889285</v>
      </c>
      <c r="AL1214" s="51">
        <v>3.1251473191851153</v>
      </c>
      <c r="AM1214" s="51">
        <v>2.7492226319439061</v>
      </c>
      <c r="AN1214" s="51">
        <v>2.740579593837996</v>
      </c>
      <c r="AO1214" s="51">
        <v>2.8018217132743231</v>
      </c>
      <c r="AP1214" s="51">
        <v>2.791344918319135</v>
      </c>
      <c r="AQ1214" s="51">
        <v>2.7904609714230646</v>
      </c>
      <c r="AR1214" s="67">
        <v>0.03</v>
      </c>
      <c r="AS1214" s="96"/>
      <c r="AT1214" s="54">
        <v>3.0681832159157727</v>
      </c>
      <c r="AU1214" s="54">
        <v>2.8778075500536051</v>
      </c>
      <c r="AV1214" s="55">
        <v>3.0381832159157729</v>
      </c>
      <c r="AW1214" s="55">
        <v>2.9110111379601755</v>
      </c>
      <c r="AX1214" s="56">
        <v>1.8183215915782647E-2</v>
      </c>
      <c r="AY1214" s="56">
        <v>2.7807550053615238E-2</v>
      </c>
      <c r="AZ1214" s="56">
        <v>4.5990765969397884E-2</v>
      </c>
      <c r="BA1214" s="56">
        <v>-9.6243341378325908E-3</v>
      </c>
      <c r="BB1214" s="61">
        <v>-116</v>
      </c>
      <c r="BC1214" s="57">
        <v>-124</v>
      </c>
      <c r="BD1214" s="57">
        <v>102</v>
      </c>
      <c r="BE1214" s="57">
        <v>128</v>
      </c>
      <c r="BF1214" s="95">
        <v>0.53613044744883442</v>
      </c>
      <c r="BG1214" s="58">
        <v>0.55384938327799438</v>
      </c>
      <c r="BH1214" s="58">
        <v>0.49608177585839686</v>
      </c>
      <c r="BI1214" s="58">
        <v>0.43920461832217672</v>
      </c>
      <c r="BJ1214" s="57">
        <v>-111</v>
      </c>
      <c r="BK1214" s="57">
        <v>-124</v>
      </c>
      <c r="BL1214" s="57">
        <v>101</v>
      </c>
      <c r="BM1214" s="57">
        <v>127</v>
      </c>
      <c r="BN1214" s="58">
        <v>0.52507257123431372</v>
      </c>
      <c r="BO1214" s="58">
        <v>0.55409688833967441</v>
      </c>
      <c r="BP1214" s="58">
        <v>0.49660215539959729</v>
      </c>
      <c r="BQ1214" s="58">
        <v>0.43987899291297727</v>
      </c>
      <c r="BR1214" s="36">
        <v>3.15</v>
      </c>
      <c r="BS1214" s="36">
        <v>3.2</v>
      </c>
      <c r="BT1214" s="36">
        <v>0.48737000000000003</v>
      </c>
      <c r="BU1214" s="36">
        <v>0.38440000000000002</v>
      </c>
      <c r="BV1214" s="36">
        <v>0.431992627805311</v>
      </c>
      <c r="BW1214" s="36">
        <v>0.49457000000000001</v>
      </c>
    </row>
    <row r="1215" spans="1:75" s="36" customFormat="1" ht="16.75" customHeight="1" x14ac:dyDescent="0.2">
      <c r="A1215" s="36" t="s">
        <v>1539</v>
      </c>
      <c r="B1215" s="36">
        <v>2025020579</v>
      </c>
      <c r="C1215" s="35">
        <v>46014</v>
      </c>
      <c r="D1215" s="45" t="s">
        <v>9</v>
      </c>
      <c r="E1215" s="36" t="s">
        <v>30</v>
      </c>
      <c r="F1215" s="45">
        <v>1</v>
      </c>
      <c r="G1215" s="45">
        <v>1</v>
      </c>
      <c r="H1215" s="36" t="s">
        <v>47</v>
      </c>
      <c r="I1215" s="36" t="s">
        <v>495</v>
      </c>
      <c r="J1215" s="46" t="s">
        <v>161</v>
      </c>
      <c r="K1215" s="47">
        <v>2.94</v>
      </c>
      <c r="L1215" s="48">
        <v>0.15</v>
      </c>
      <c r="M1215" s="49">
        <v>0.1</v>
      </c>
      <c r="N1215" s="36">
        <v>2.8499999999999899</v>
      </c>
      <c r="O1215" s="36">
        <v>3.0499999999999901</v>
      </c>
      <c r="P1215" s="70">
        <v>2.8499999999999899</v>
      </c>
      <c r="Q1215" s="36">
        <v>3.0499999999999901</v>
      </c>
      <c r="R1215" s="50">
        <v>2.9505638254932909</v>
      </c>
      <c r="S1215" s="50">
        <v>3.0414504376401146</v>
      </c>
      <c r="T1215" s="50">
        <v>2.862046910728492</v>
      </c>
      <c r="U1215" s="50">
        <v>3.0414504376401146</v>
      </c>
      <c r="V1215" s="50">
        <v>1.048</v>
      </c>
      <c r="W1215" s="50">
        <v>1.0491546019013618</v>
      </c>
      <c r="X1215" s="50">
        <v>0.93510973875643066</v>
      </c>
      <c r="Y1215" s="50">
        <v>1.0628639176494168</v>
      </c>
      <c r="Z1215" s="50">
        <v>0.99</v>
      </c>
      <c r="AA1215" s="51">
        <v>0.97</v>
      </c>
      <c r="AB1215" s="51">
        <v>1</v>
      </c>
      <c r="AC1215" s="51">
        <v>1</v>
      </c>
      <c r="AD1215" s="51">
        <v>1</v>
      </c>
      <c r="AE1215" s="51">
        <v>1</v>
      </c>
      <c r="AF1215" s="51">
        <v>1</v>
      </c>
      <c r="AG1215" s="52">
        <v>1</v>
      </c>
      <c r="AH1215" s="52">
        <v>1</v>
      </c>
      <c r="AI1215" s="53">
        <v>1125</v>
      </c>
      <c r="AJ1215" s="53">
        <v>1056</v>
      </c>
      <c r="AK1215" s="51">
        <v>3.0137277751836438</v>
      </c>
      <c r="AL1215" s="51">
        <v>3.01</v>
      </c>
      <c r="AM1215" s="51">
        <v>3.0393274784914097</v>
      </c>
      <c r="AN1215" s="51">
        <v>3.0396459223637153</v>
      </c>
      <c r="AO1215" s="51">
        <v>3.1159076424686001</v>
      </c>
      <c r="AP1215" s="51">
        <v>3.1001768860878673</v>
      </c>
      <c r="AQ1215" s="51">
        <v>3.0089342037064957</v>
      </c>
      <c r="AR1215" s="67">
        <v>-0.03</v>
      </c>
      <c r="AS1215" s="96"/>
      <c r="AT1215" s="54">
        <v>2.8778075500536051</v>
      </c>
      <c r="AU1215" s="54">
        <v>3.0681832159157727</v>
      </c>
      <c r="AV1215" s="55">
        <v>2.9110111379601755</v>
      </c>
      <c r="AW1215" s="55">
        <v>3.0381832159157729</v>
      </c>
      <c r="AX1215" s="56">
        <v>2.7807550053615238E-2</v>
      </c>
      <c r="AY1215" s="56">
        <v>1.8183215915782647E-2</v>
      </c>
      <c r="AZ1215" s="56">
        <v>4.5990765969397884E-2</v>
      </c>
      <c r="BA1215" s="56">
        <v>9.6243341378325908E-3</v>
      </c>
      <c r="BB1215" s="61">
        <v>116</v>
      </c>
      <c r="BC1215" s="57">
        <v>124</v>
      </c>
      <c r="BD1215" s="57">
        <v>-102</v>
      </c>
      <c r="BE1215" s="57">
        <v>-128</v>
      </c>
      <c r="BF1215" s="95">
        <v>0.46386955255116558</v>
      </c>
      <c r="BG1215" s="58">
        <v>0.44615061672200562</v>
      </c>
      <c r="BH1215" s="58">
        <v>0.50391822414160314</v>
      </c>
      <c r="BI1215" s="58">
        <v>0.56079538167782328</v>
      </c>
      <c r="BJ1215" s="57">
        <v>111</v>
      </c>
      <c r="BK1215" s="57">
        <v>124</v>
      </c>
      <c r="BL1215" s="57">
        <v>-101</v>
      </c>
      <c r="BM1215" s="57">
        <v>-127</v>
      </c>
      <c r="BN1215" s="58">
        <v>0.47492742876568628</v>
      </c>
      <c r="BO1215" s="58">
        <v>0.44590311166032565</v>
      </c>
      <c r="BP1215" s="58">
        <v>0.50339784460040271</v>
      </c>
      <c r="BQ1215" s="58">
        <v>0.56012100708702273</v>
      </c>
      <c r="BR1215" s="36">
        <v>3.15</v>
      </c>
      <c r="BS1215" s="36">
        <v>3.25</v>
      </c>
      <c r="BT1215" s="36">
        <v>0.48287999999999998</v>
      </c>
      <c r="BU1215" s="36">
        <v>0.37773000000000001</v>
      </c>
      <c r="BV1215" s="36">
        <v>0.42507005165254302</v>
      </c>
      <c r="BW1215" s="36">
        <v>0.48909999999999998</v>
      </c>
    </row>
    <row r="1216" spans="1:75" s="36" customFormat="1" ht="16.75" customHeight="1" x14ac:dyDescent="0.2">
      <c r="A1216" s="36" t="s">
        <v>1540</v>
      </c>
      <c r="B1216" s="36">
        <v>2025020578</v>
      </c>
      <c r="C1216" s="35">
        <v>46014</v>
      </c>
      <c r="D1216" s="45" t="s">
        <v>6</v>
      </c>
      <c r="E1216" s="36" t="s">
        <v>5</v>
      </c>
      <c r="F1216" s="45">
        <v>1</v>
      </c>
      <c r="G1216" s="45">
        <v>1</v>
      </c>
      <c r="H1216" s="36" t="s">
        <v>46</v>
      </c>
      <c r="I1216" s="36" t="s">
        <v>322</v>
      </c>
      <c r="J1216" s="46" t="s">
        <v>274</v>
      </c>
      <c r="K1216" s="47">
        <v>2.94</v>
      </c>
      <c r="L1216" s="48">
        <v>0.15</v>
      </c>
      <c r="M1216" s="49">
        <v>0.1</v>
      </c>
      <c r="N1216" s="36">
        <v>2.7499999999999898</v>
      </c>
      <c r="O1216" s="36">
        <v>3.3499999999999899</v>
      </c>
      <c r="P1216" s="70">
        <v>2.7499999999999898</v>
      </c>
      <c r="Q1216" s="36">
        <v>3.3499999999999899</v>
      </c>
      <c r="R1216" s="50">
        <v>3.048980864152639</v>
      </c>
      <c r="S1216" s="50">
        <v>3.1385251810996011</v>
      </c>
      <c r="T1216" s="50">
        <v>3.0184910555111126</v>
      </c>
      <c r="U1216" s="50">
        <v>3.1385251810996011</v>
      </c>
      <c r="V1216" s="50">
        <v>0.95</v>
      </c>
      <c r="W1216" s="50">
        <v>0.95302926576458757</v>
      </c>
      <c r="X1216" s="50">
        <v>0.95604865522355287</v>
      </c>
      <c r="Y1216" s="50">
        <v>1.0276482927645219</v>
      </c>
      <c r="Z1216" s="50">
        <v>0.99</v>
      </c>
      <c r="AA1216" s="51">
        <v>0.99</v>
      </c>
      <c r="AB1216" s="51">
        <v>1</v>
      </c>
      <c r="AC1216" s="51">
        <v>1</v>
      </c>
      <c r="AD1216" s="51">
        <v>1</v>
      </c>
      <c r="AE1216" s="51">
        <v>1</v>
      </c>
      <c r="AF1216" s="51">
        <v>1</v>
      </c>
      <c r="AG1216" s="52">
        <v>1</v>
      </c>
      <c r="AH1216" s="52">
        <v>1</v>
      </c>
      <c r="AI1216" s="53">
        <v>1128</v>
      </c>
      <c r="AJ1216" s="53">
        <v>1039</v>
      </c>
      <c r="AK1216" s="51">
        <v>3.0283665673701177</v>
      </c>
      <c r="AL1216" s="51">
        <v>3.05</v>
      </c>
      <c r="AM1216" s="51">
        <v>3.1400029423977296</v>
      </c>
      <c r="AN1216" s="51">
        <v>3.12</v>
      </c>
      <c r="AO1216" s="51">
        <v>3.2299134260539901</v>
      </c>
      <c r="AP1216" s="51">
        <v>3.211497401539182</v>
      </c>
      <c r="AQ1216" s="51">
        <v>3.1086029129737525</v>
      </c>
      <c r="AR1216" s="67">
        <v>0.03</v>
      </c>
      <c r="AS1216" s="96"/>
      <c r="AT1216" s="54">
        <v>2.7527251703477966</v>
      </c>
      <c r="AU1216" s="54">
        <v>3.3178888992675106</v>
      </c>
      <c r="AV1216" s="55">
        <v>2.7227251703477968</v>
      </c>
      <c r="AW1216" s="55">
        <v>3.3515773333215582</v>
      </c>
      <c r="AX1216" s="56">
        <v>2.7251703478068379E-3</v>
      </c>
      <c r="AY1216" s="56">
        <v>-3.2111100732479247E-2</v>
      </c>
      <c r="AZ1216" s="56">
        <v>-2.938593038467241E-2</v>
      </c>
      <c r="BA1216" s="56">
        <v>3.4836271080286085E-2</v>
      </c>
      <c r="BB1216" s="61">
        <v>144</v>
      </c>
      <c r="BC1216" s="57">
        <v>-133</v>
      </c>
      <c r="BD1216" s="57">
        <v>-107</v>
      </c>
      <c r="BE1216" s="57">
        <v>119</v>
      </c>
      <c r="BF1216" s="95">
        <v>0.40928740931226609</v>
      </c>
      <c r="BG1216" s="58">
        <v>0.57101001192315692</v>
      </c>
      <c r="BH1216" s="58">
        <v>0.51594041524344059</v>
      </c>
      <c r="BI1216" s="58">
        <v>0.45722855483500635</v>
      </c>
      <c r="BJ1216" s="57">
        <v>151</v>
      </c>
      <c r="BK1216" s="57">
        <v>-135</v>
      </c>
      <c r="BL1216" s="57">
        <v>-108</v>
      </c>
      <c r="BM1216" s="57">
        <v>118</v>
      </c>
      <c r="BN1216" s="58">
        <v>0.39810714646397399</v>
      </c>
      <c r="BO1216" s="58">
        <v>0.57396771794583989</v>
      </c>
      <c r="BP1216" s="58">
        <v>0.51841524699511865</v>
      </c>
      <c r="BQ1216" s="58">
        <v>0.45861397046308838</v>
      </c>
      <c r="BR1216" s="36">
        <v>3.15</v>
      </c>
      <c r="BS1216" s="36">
        <v>3.3</v>
      </c>
      <c r="BT1216" s="36">
        <v>0.47193000000000002</v>
      </c>
      <c r="BU1216" s="36">
        <v>0.36763000000000001</v>
      </c>
      <c r="BV1216" s="36">
        <v>0.41397910004053801</v>
      </c>
      <c r="BW1216" s="36">
        <v>0.47959000000000002</v>
      </c>
    </row>
    <row r="1217" spans="1:75" s="36" customFormat="1" ht="16.75" customHeight="1" x14ac:dyDescent="0.2">
      <c r="A1217" s="36" t="s">
        <v>1541</v>
      </c>
      <c r="B1217" s="36">
        <v>2025020578</v>
      </c>
      <c r="C1217" s="35">
        <v>46014</v>
      </c>
      <c r="D1217" s="45" t="s">
        <v>9</v>
      </c>
      <c r="E1217" s="36" t="s">
        <v>39</v>
      </c>
      <c r="F1217" s="45">
        <v>1</v>
      </c>
      <c r="G1217" s="45">
        <v>1</v>
      </c>
      <c r="H1217" s="36" t="s">
        <v>47</v>
      </c>
      <c r="I1217" s="36" t="s">
        <v>338</v>
      </c>
      <c r="J1217" s="46" t="s">
        <v>179</v>
      </c>
      <c r="K1217" s="47">
        <v>2.94</v>
      </c>
      <c r="L1217" s="48">
        <v>0.15</v>
      </c>
      <c r="M1217" s="49">
        <v>0.1</v>
      </c>
      <c r="N1217" s="36">
        <v>3.3499999999999899</v>
      </c>
      <c r="O1217" s="36">
        <v>2.7499999999999898</v>
      </c>
      <c r="P1217" s="70">
        <v>3.3499999999999899</v>
      </c>
      <c r="Q1217" s="36">
        <v>2.7499999999999898</v>
      </c>
      <c r="R1217" s="50">
        <v>3.0198640905018568</v>
      </c>
      <c r="S1217" s="50">
        <v>2.8299162373431725</v>
      </c>
      <c r="T1217" s="50">
        <v>3.0198640905018568</v>
      </c>
      <c r="U1217" s="50">
        <v>2.8582153997166042</v>
      </c>
      <c r="V1217" s="50">
        <v>1.048</v>
      </c>
      <c r="W1217" s="50">
        <v>1.0491546019013618</v>
      </c>
      <c r="X1217" s="50">
        <v>1.068028211699908</v>
      </c>
      <c r="Y1217" s="50">
        <v>1.0300566555680672</v>
      </c>
      <c r="Z1217" s="50">
        <v>0.99</v>
      </c>
      <c r="AA1217" s="51">
        <v>1</v>
      </c>
      <c r="AB1217" s="51">
        <v>1.01</v>
      </c>
      <c r="AC1217" s="51">
        <v>1</v>
      </c>
      <c r="AD1217" s="51">
        <v>1</v>
      </c>
      <c r="AE1217" s="51">
        <v>1</v>
      </c>
      <c r="AF1217" s="51">
        <v>1</v>
      </c>
      <c r="AG1217" s="52">
        <v>1</v>
      </c>
      <c r="AH1217" s="52">
        <v>1</v>
      </c>
      <c r="AI1217" s="53">
        <v>1134</v>
      </c>
      <c r="AJ1217" s="53">
        <v>1092</v>
      </c>
      <c r="AK1217" s="51">
        <v>3.0212859807276944</v>
      </c>
      <c r="AL1217" s="51">
        <v>3.0210726971938189</v>
      </c>
      <c r="AM1217" s="51">
        <v>2.8107830463572454</v>
      </c>
      <c r="AN1217" s="51">
        <v>2.8136530250051344</v>
      </c>
      <c r="AO1217" s="51">
        <v>2.8788057542903553</v>
      </c>
      <c r="AP1217" s="51">
        <v>2.8672274523922634</v>
      </c>
      <c r="AQ1217" s="51">
        <v>2.7826752158936729</v>
      </c>
      <c r="AR1217" s="67">
        <v>-0.03</v>
      </c>
      <c r="AS1217" s="96"/>
      <c r="AT1217" s="54">
        <v>3.3178888992675106</v>
      </c>
      <c r="AU1217" s="54">
        <v>2.7527251703477966</v>
      </c>
      <c r="AV1217" s="55">
        <v>3.3515773333215582</v>
      </c>
      <c r="AW1217" s="55">
        <v>2.7227251703477968</v>
      </c>
      <c r="AX1217" s="56">
        <v>-3.2111100732479247E-2</v>
      </c>
      <c r="AY1217" s="56">
        <v>2.7251703478068379E-3</v>
      </c>
      <c r="AZ1217" s="56">
        <v>-2.938593038467241E-2</v>
      </c>
      <c r="BA1217" s="56">
        <v>-3.4836271080286085E-2</v>
      </c>
      <c r="BB1217" s="61">
        <v>-144</v>
      </c>
      <c r="BC1217" s="57">
        <v>133</v>
      </c>
      <c r="BD1217" s="57">
        <v>107</v>
      </c>
      <c r="BE1217" s="57">
        <v>-119</v>
      </c>
      <c r="BF1217" s="95">
        <v>0.59071259068773396</v>
      </c>
      <c r="BG1217" s="58">
        <v>0.42898998807684313</v>
      </c>
      <c r="BH1217" s="58">
        <v>0.48405958475655936</v>
      </c>
      <c r="BI1217" s="58">
        <v>0.54277144516499365</v>
      </c>
      <c r="BJ1217" s="57">
        <v>-151</v>
      </c>
      <c r="BK1217" s="57">
        <v>135</v>
      </c>
      <c r="BL1217" s="57">
        <v>108</v>
      </c>
      <c r="BM1217" s="57">
        <v>-118</v>
      </c>
      <c r="BN1217" s="58">
        <v>0.60189285353602595</v>
      </c>
      <c r="BO1217" s="58">
        <v>0.42603228205416011</v>
      </c>
      <c r="BP1217" s="58">
        <v>0.48158475300488141</v>
      </c>
      <c r="BQ1217" s="58">
        <v>0.54138602953691162</v>
      </c>
      <c r="BR1217" s="36">
        <v>3.15</v>
      </c>
      <c r="BS1217" s="36">
        <v>3.35</v>
      </c>
      <c r="BT1217" s="36">
        <v>0.46682000000000001</v>
      </c>
      <c r="BU1217" s="36">
        <v>0.36366999999999999</v>
      </c>
      <c r="BV1217" s="36">
        <v>0.40863175163207699</v>
      </c>
      <c r="BW1217" s="36">
        <v>0.47370000000000001</v>
      </c>
    </row>
    <row r="1218" spans="1:75" s="36" customFormat="1" ht="16.75" customHeight="1" x14ac:dyDescent="0.2">
      <c r="A1218" s="36" t="s">
        <v>1542</v>
      </c>
      <c r="B1218" s="36">
        <v>2025020581</v>
      </c>
      <c r="C1218" s="35">
        <v>46014</v>
      </c>
      <c r="D1218" s="45" t="s">
        <v>6</v>
      </c>
      <c r="E1218" s="36" t="s">
        <v>10</v>
      </c>
      <c r="F1218" s="45">
        <v>2</v>
      </c>
      <c r="G1218" s="45">
        <v>2</v>
      </c>
      <c r="H1218" s="36" t="s">
        <v>8</v>
      </c>
      <c r="I1218" s="36" t="s">
        <v>340</v>
      </c>
      <c r="J1218" s="46" t="s">
        <v>165</v>
      </c>
      <c r="K1218" s="47">
        <v>2.94</v>
      </c>
      <c r="L1218" s="48">
        <v>0.15</v>
      </c>
      <c r="M1218" s="49">
        <v>0.1</v>
      </c>
      <c r="N1218" s="36">
        <v>2.7999999999999901</v>
      </c>
      <c r="O1218" s="36">
        <v>3.19999999999999</v>
      </c>
      <c r="P1218" s="70">
        <v>2.7999999999999901</v>
      </c>
      <c r="Q1218" s="36">
        <v>3.19999999999999</v>
      </c>
      <c r="R1218" s="50">
        <v>3.0751093146506605</v>
      </c>
      <c r="S1218" s="50">
        <v>2.8541799435074937</v>
      </c>
      <c r="T1218" s="50">
        <v>3.044358221504154</v>
      </c>
      <c r="U1218" s="50">
        <v>2.8827217429425689</v>
      </c>
      <c r="V1218" s="50">
        <v>0.96</v>
      </c>
      <c r="W1218" s="50">
        <v>0.95702751457800772</v>
      </c>
      <c r="X1218" s="50">
        <v>0.8886102741190397</v>
      </c>
      <c r="Y1218" s="50">
        <v>1.1365420864594895</v>
      </c>
      <c r="Z1218" s="50">
        <v>0.98499999999999999</v>
      </c>
      <c r="AA1218" s="51">
        <v>0.99</v>
      </c>
      <c r="AB1218" s="51">
        <v>1.01</v>
      </c>
      <c r="AC1218" s="51">
        <v>1</v>
      </c>
      <c r="AD1218" s="51">
        <v>1</v>
      </c>
      <c r="AE1218" s="51">
        <v>1</v>
      </c>
      <c r="AF1218" s="51">
        <v>1</v>
      </c>
      <c r="AG1218" s="52">
        <v>1</v>
      </c>
      <c r="AH1218" s="52">
        <v>1</v>
      </c>
      <c r="AI1218" s="53">
        <v>1109</v>
      </c>
      <c r="AJ1218" s="53">
        <v>1047</v>
      </c>
      <c r="AK1218" s="51">
        <v>3.0242192007087456</v>
      </c>
      <c r="AL1218" s="51">
        <v>3.0313914514028348</v>
      </c>
      <c r="AM1218" s="51">
        <v>2.7550825726068386</v>
      </c>
      <c r="AN1218" s="51">
        <v>2.7699471782419369</v>
      </c>
      <c r="AO1218" s="51">
        <v>2.7808676863246502</v>
      </c>
      <c r="AP1218" s="51">
        <v>2.7854426200291851</v>
      </c>
      <c r="AQ1218" s="51">
        <v>2.7137563340177362</v>
      </c>
      <c r="AR1218" s="67">
        <v>0</v>
      </c>
      <c r="AS1218" s="96"/>
      <c r="AT1218" s="54">
        <v>2.7622154370593037</v>
      </c>
      <c r="AU1218" s="54">
        <v>3.072775347610651</v>
      </c>
      <c r="AV1218" s="55">
        <v>2.7622154370593037</v>
      </c>
      <c r="AW1218" s="55">
        <v>3.0888957272636333</v>
      </c>
      <c r="AX1218" s="56">
        <v>-3.7784562940686328E-2</v>
      </c>
      <c r="AY1218" s="56">
        <v>-0.127224652389339</v>
      </c>
      <c r="AZ1218" s="56">
        <v>-0.16500921533002533</v>
      </c>
      <c r="BA1218" s="56">
        <v>8.9440089448652671E-2</v>
      </c>
      <c r="BB1218" s="61">
        <v>124</v>
      </c>
      <c r="BC1218" s="57">
        <v>-115</v>
      </c>
      <c r="BD1218" s="57">
        <v>110</v>
      </c>
      <c r="BE1218" s="57">
        <v>137</v>
      </c>
      <c r="BF1218" s="95">
        <v>0.4463023452394228</v>
      </c>
      <c r="BG1218" s="58">
        <v>0.53490073448978248</v>
      </c>
      <c r="BH1218" s="58">
        <v>0.47565255124519445</v>
      </c>
      <c r="BI1218" s="58">
        <v>0.42190962541074783</v>
      </c>
      <c r="BJ1218" s="57">
        <v>125</v>
      </c>
      <c r="BK1218" s="57">
        <v>-116</v>
      </c>
      <c r="BL1218" s="57">
        <v>109</v>
      </c>
      <c r="BM1218" s="57">
        <v>135</v>
      </c>
      <c r="BN1218" s="58">
        <v>0.44457687208996854</v>
      </c>
      <c r="BO1218" s="58">
        <v>0.53770056786050524</v>
      </c>
      <c r="BP1218" s="58">
        <v>0.47898023593894623</v>
      </c>
      <c r="BQ1218" s="58">
        <v>0.42499750783929469</v>
      </c>
      <c r="BR1218" s="36">
        <v>3.15</v>
      </c>
      <c r="BS1218" s="36">
        <v>3.4</v>
      </c>
      <c r="BT1218" s="36">
        <v>0.45734000000000002</v>
      </c>
      <c r="BU1218" s="36">
        <v>0.35496</v>
      </c>
      <c r="BV1218" s="36">
        <v>0.39871946082560999</v>
      </c>
      <c r="BW1218" s="36">
        <v>0.46471000000000001</v>
      </c>
    </row>
    <row r="1219" spans="1:75" s="36" customFormat="1" ht="16.75" customHeight="1" x14ac:dyDescent="0.2">
      <c r="A1219" s="36" t="s">
        <v>1543</v>
      </c>
      <c r="B1219" s="36">
        <v>2025020581</v>
      </c>
      <c r="C1219" s="35">
        <v>46014</v>
      </c>
      <c r="D1219" s="45" t="s">
        <v>9</v>
      </c>
      <c r="E1219" s="36" t="s">
        <v>42</v>
      </c>
      <c r="F1219" s="45">
        <v>2</v>
      </c>
      <c r="G1219" s="45">
        <v>2</v>
      </c>
      <c r="H1219" s="36" t="s">
        <v>11</v>
      </c>
      <c r="I1219" s="36" t="s">
        <v>344</v>
      </c>
      <c r="J1219" s="46" t="s">
        <v>153</v>
      </c>
      <c r="K1219" s="47">
        <v>2.94</v>
      </c>
      <c r="L1219" s="48">
        <v>0.15</v>
      </c>
      <c r="M1219" s="49">
        <v>0.1</v>
      </c>
      <c r="N1219" s="36">
        <v>3.19999999999999</v>
      </c>
      <c r="O1219" s="36">
        <v>2.7999999999999901</v>
      </c>
      <c r="P1219" s="70">
        <v>3.19999999999999</v>
      </c>
      <c r="Q1219" s="36">
        <v>2.7999999999999901</v>
      </c>
      <c r="R1219" s="50">
        <v>3.4616215287018153</v>
      </c>
      <c r="S1219" s="50">
        <v>2.6564763451565216</v>
      </c>
      <c r="T1219" s="50">
        <v>3.3231566675537425</v>
      </c>
      <c r="U1219" s="50">
        <v>2.7893001624143476</v>
      </c>
      <c r="V1219" s="50">
        <v>1.0275000000000001</v>
      </c>
      <c r="W1219" s="50">
        <v>1.0328904656929507</v>
      </c>
      <c r="X1219" s="50">
        <v>0.93710291585266625</v>
      </c>
      <c r="Y1219" s="50">
        <v>1.0286459866356277</v>
      </c>
      <c r="Z1219" s="50">
        <v>1.03</v>
      </c>
      <c r="AA1219" s="51">
        <v>0.96</v>
      </c>
      <c r="AB1219" s="51">
        <v>1.05</v>
      </c>
      <c r="AC1219" s="51">
        <v>1</v>
      </c>
      <c r="AD1219" s="51">
        <v>1</v>
      </c>
      <c r="AE1219" s="51">
        <v>1</v>
      </c>
      <c r="AF1219" s="51">
        <v>1</v>
      </c>
      <c r="AG1219" s="52">
        <v>1</v>
      </c>
      <c r="AH1219" s="52">
        <v>1</v>
      </c>
      <c r="AI1219" s="53">
        <v>1110</v>
      </c>
      <c r="AJ1219" s="53">
        <v>823</v>
      </c>
      <c r="AK1219" s="51">
        <v>3.3414337341908991</v>
      </c>
      <c r="AL1219" s="51">
        <v>3.34</v>
      </c>
      <c r="AM1219" s="51">
        <v>2.6125142059099766</v>
      </c>
      <c r="AN1219" s="51">
        <v>2.64</v>
      </c>
      <c r="AO1219" s="51">
        <v>2.7700063473786498</v>
      </c>
      <c r="AP1219" s="51">
        <v>2.7649309905985349</v>
      </c>
      <c r="AQ1219" s="51">
        <v>2.6908896320872762</v>
      </c>
      <c r="AR1219" s="67">
        <v>0</v>
      </c>
      <c r="AS1219" s="96"/>
      <c r="AT1219" s="54">
        <v>3.072775347610651</v>
      </c>
      <c r="AU1219" s="54">
        <v>2.7622154370593037</v>
      </c>
      <c r="AV1219" s="55">
        <v>3.0888957272636333</v>
      </c>
      <c r="AW1219" s="55">
        <v>2.7622154370593037</v>
      </c>
      <c r="AX1219" s="56">
        <v>-0.127224652389339</v>
      </c>
      <c r="AY1219" s="56">
        <v>-3.7784562940686328E-2</v>
      </c>
      <c r="AZ1219" s="56">
        <v>-0.16500921533002533</v>
      </c>
      <c r="BA1219" s="56">
        <v>-8.9440089448652671E-2</v>
      </c>
      <c r="BB1219" s="61">
        <v>-124</v>
      </c>
      <c r="BC1219" s="57">
        <v>115</v>
      </c>
      <c r="BD1219" s="57">
        <v>-110</v>
      </c>
      <c r="BE1219" s="57">
        <v>-137</v>
      </c>
      <c r="BF1219" s="95">
        <v>0.5536976547605772</v>
      </c>
      <c r="BG1219" s="58">
        <v>0.46509926551021757</v>
      </c>
      <c r="BH1219" s="58">
        <v>0.52434744875480555</v>
      </c>
      <c r="BI1219" s="58">
        <v>0.57809037458925217</v>
      </c>
      <c r="BJ1219" s="57">
        <v>-125</v>
      </c>
      <c r="BK1219" s="57">
        <v>116</v>
      </c>
      <c r="BL1219" s="57">
        <v>-109</v>
      </c>
      <c r="BM1219" s="57">
        <v>-135</v>
      </c>
      <c r="BN1219" s="58">
        <v>0.55542312791003146</v>
      </c>
      <c r="BO1219" s="58">
        <v>0.46229943213949476</v>
      </c>
      <c r="BP1219" s="58">
        <v>0.52101976406105377</v>
      </c>
      <c r="BQ1219" s="58">
        <v>0.57500249216070531</v>
      </c>
      <c r="BR1219" s="36">
        <v>3.15</v>
      </c>
      <c r="BS1219" s="36">
        <v>3.45</v>
      </c>
      <c r="BT1219" s="36">
        <v>0.45323999999999998</v>
      </c>
      <c r="BU1219" s="36">
        <v>0.34813</v>
      </c>
      <c r="BV1219" s="36">
        <v>0.390937675463222</v>
      </c>
      <c r="BW1219" s="36">
        <v>0.45762999999999998</v>
      </c>
    </row>
    <row r="1220" spans="1:75" s="36" customFormat="1" ht="16.75" customHeight="1" x14ac:dyDescent="0.2">
      <c r="A1220" s="36" t="s">
        <v>1544</v>
      </c>
      <c r="B1220" s="36">
        <v>2025020577</v>
      </c>
      <c r="C1220" s="35">
        <v>46014</v>
      </c>
      <c r="D1220" s="45" t="s">
        <v>6</v>
      </c>
      <c r="E1220" s="36" t="s">
        <v>19</v>
      </c>
      <c r="F1220" s="45">
        <v>1</v>
      </c>
      <c r="G1220" s="45">
        <v>1</v>
      </c>
      <c r="H1220" s="36" t="s">
        <v>46</v>
      </c>
      <c r="I1220" s="36" t="s">
        <v>1381</v>
      </c>
      <c r="J1220" s="46" t="s">
        <v>1306</v>
      </c>
      <c r="K1220" s="47">
        <v>2.94</v>
      </c>
      <c r="L1220" s="48">
        <v>0.15</v>
      </c>
      <c r="M1220" s="49">
        <v>0.1</v>
      </c>
      <c r="N1220" s="36">
        <v>2.94999999999999</v>
      </c>
      <c r="O1220" s="36">
        <v>2.9999999999999898</v>
      </c>
      <c r="P1220" s="70">
        <v>2.94999999999999</v>
      </c>
      <c r="Q1220" s="36">
        <v>2.9999999999999898</v>
      </c>
      <c r="R1220" s="50">
        <v>3.0895995408768466</v>
      </c>
      <c r="S1220" s="50">
        <v>2.9510155232532798</v>
      </c>
      <c r="T1220" s="50">
        <v>3.0278075500593098</v>
      </c>
      <c r="U1220" s="50">
        <v>3.0100358337183453</v>
      </c>
      <c r="V1220" s="50">
        <v>0.95</v>
      </c>
      <c r="W1220" s="50">
        <v>0.95302926576458757</v>
      </c>
      <c r="X1220" s="50">
        <v>1.053939731529429</v>
      </c>
      <c r="Y1220" s="50">
        <v>0.96925870429517247</v>
      </c>
      <c r="Z1220" s="50">
        <v>0.99</v>
      </c>
      <c r="AA1220" s="51">
        <v>0.98</v>
      </c>
      <c r="AB1220" s="51">
        <v>1.02</v>
      </c>
      <c r="AC1220" s="51">
        <v>1</v>
      </c>
      <c r="AD1220" s="51">
        <v>1</v>
      </c>
      <c r="AE1220" s="51">
        <v>1</v>
      </c>
      <c r="AF1220" s="51">
        <v>1</v>
      </c>
      <c r="AG1220" s="52">
        <v>1</v>
      </c>
      <c r="AH1220" s="52">
        <v>1</v>
      </c>
      <c r="AI1220" s="53">
        <v>1130</v>
      </c>
      <c r="AJ1220" s="53">
        <v>1071</v>
      </c>
      <c r="AK1220" s="51">
        <v>2.8796787762212404</v>
      </c>
      <c r="AL1220" s="51">
        <v>2.9102400110573181</v>
      </c>
      <c r="AM1220" s="51">
        <v>3.1319966842902436</v>
      </c>
      <c r="AN1220" s="51">
        <v>3.1048495101346987</v>
      </c>
      <c r="AO1220" s="51">
        <v>3.1159898040268086</v>
      </c>
      <c r="AP1220" s="51">
        <v>3.0868171386258991</v>
      </c>
      <c r="AQ1220" s="51">
        <v>3.1006767174473411</v>
      </c>
      <c r="AR1220" s="67">
        <v>0.03</v>
      </c>
      <c r="AS1220" s="96"/>
      <c r="AT1220" s="54">
        <v>2.7708245628516934</v>
      </c>
      <c r="AU1220" s="54">
        <v>3.1504813044270179</v>
      </c>
      <c r="AV1220" s="55">
        <v>2.7408245628516936</v>
      </c>
      <c r="AW1220" s="55">
        <v>3.1839853022908891</v>
      </c>
      <c r="AX1220" s="56">
        <v>-0.17917543714829653</v>
      </c>
      <c r="AY1220" s="56">
        <v>0.15048130442702812</v>
      </c>
      <c r="AZ1220" s="56">
        <v>-2.8694132721268417E-2</v>
      </c>
      <c r="BA1220" s="56">
        <v>-0.32965674157532465</v>
      </c>
      <c r="BB1220" s="61">
        <v>130</v>
      </c>
      <c r="BC1220" s="57">
        <v>-121</v>
      </c>
      <c r="BD1220" s="57">
        <v>104</v>
      </c>
      <c r="BE1220" s="57">
        <v>130</v>
      </c>
      <c r="BF1220" s="95">
        <v>0.43537145453020532</v>
      </c>
      <c r="BG1220" s="58">
        <v>0.54773712053916745</v>
      </c>
      <c r="BH1220" s="58">
        <v>0.48980471504428413</v>
      </c>
      <c r="BI1220" s="58">
        <v>0.4341843161284451</v>
      </c>
      <c r="BJ1220" s="57">
        <v>135</v>
      </c>
      <c r="BK1220" s="57">
        <v>-121</v>
      </c>
      <c r="BL1220" s="57">
        <v>104</v>
      </c>
      <c r="BM1220" s="57">
        <v>130</v>
      </c>
      <c r="BN1220" s="58">
        <v>0.42560058227474346</v>
      </c>
      <c r="BO1220" s="58">
        <v>0.54809282218721556</v>
      </c>
      <c r="BP1220" s="58">
        <v>0.49040719769567187</v>
      </c>
      <c r="BQ1220" s="58">
        <v>0.43489980577708032</v>
      </c>
      <c r="BR1220" s="36">
        <v>3.15</v>
      </c>
      <c r="BS1220" s="36">
        <v>3.5</v>
      </c>
      <c r="BT1220" s="36">
        <v>0.44453999999999999</v>
      </c>
      <c r="BU1220" s="36">
        <v>0.34200000000000003</v>
      </c>
      <c r="BV1220" s="36">
        <v>0.38322333404300601</v>
      </c>
      <c r="BW1220" s="36">
        <v>0.44957000000000003</v>
      </c>
    </row>
    <row r="1221" spans="1:75" s="36" customFormat="1" ht="16.75" customHeight="1" x14ac:dyDescent="0.2">
      <c r="A1221" s="36" t="s">
        <v>1545</v>
      </c>
      <c r="B1221" s="36">
        <v>2025020577</v>
      </c>
      <c r="C1221" s="35">
        <v>46014</v>
      </c>
      <c r="D1221" s="45" t="s">
        <v>9</v>
      </c>
      <c r="E1221" s="36" t="s">
        <v>7</v>
      </c>
      <c r="F1221" s="45">
        <v>1</v>
      </c>
      <c r="G1221" s="45">
        <v>1</v>
      </c>
      <c r="H1221" s="36" t="s">
        <v>47</v>
      </c>
      <c r="I1221" s="36" t="s">
        <v>324</v>
      </c>
      <c r="J1221" s="46" t="s">
        <v>148</v>
      </c>
      <c r="K1221" s="47">
        <v>2.94</v>
      </c>
      <c r="L1221" s="48">
        <v>0.15</v>
      </c>
      <c r="M1221" s="49">
        <v>0.1</v>
      </c>
      <c r="N1221" s="36">
        <v>2.9999999999999898</v>
      </c>
      <c r="O1221" s="36">
        <v>2.94999999999999</v>
      </c>
      <c r="P1221" s="70">
        <v>2.9999999999999898</v>
      </c>
      <c r="Q1221" s="36">
        <v>2.94999999999999</v>
      </c>
      <c r="R1221" s="50">
        <v>2.6849564178994343</v>
      </c>
      <c r="S1221" s="50">
        <v>3.3244610851558938</v>
      </c>
      <c r="T1221" s="50">
        <v>2.6581068537204398</v>
      </c>
      <c r="U1221" s="50">
        <v>3.3244610851558938</v>
      </c>
      <c r="V1221" s="50">
        <v>1.048</v>
      </c>
      <c r="W1221" s="50">
        <v>1.0491546019013618</v>
      </c>
      <c r="X1221" s="50">
        <v>1.0653049946565454</v>
      </c>
      <c r="Y1221" s="50">
        <v>0.97948257694600016</v>
      </c>
      <c r="Z1221" s="50">
        <v>0.97</v>
      </c>
      <c r="AA1221" s="51">
        <v>0.99</v>
      </c>
      <c r="AB1221" s="51">
        <v>1</v>
      </c>
      <c r="AC1221" s="51">
        <v>1</v>
      </c>
      <c r="AD1221" s="51">
        <v>1</v>
      </c>
      <c r="AE1221" s="51">
        <v>1</v>
      </c>
      <c r="AF1221" s="51">
        <v>1</v>
      </c>
      <c r="AG1221" s="52">
        <v>1</v>
      </c>
      <c r="AH1221" s="52">
        <v>1</v>
      </c>
      <c r="AI1221" s="53">
        <v>1135</v>
      </c>
      <c r="AJ1221" s="53">
        <v>1075</v>
      </c>
      <c r="AK1221" s="51">
        <v>2.8496205906278069</v>
      </c>
      <c r="AL1221" s="51">
        <v>2.8245182212558664</v>
      </c>
      <c r="AM1221" s="51">
        <v>3.0985828106965214</v>
      </c>
      <c r="AN1221" s="51">
        <v>3.14</v>
      </c>
      <c r="AO1221" s="51">
        <v>3.1942563223788816</v>
      </c>
      <c r="AP1221" s="51">
        <v>3.1988269619122316</v>
      </c>
      <c r="AQ1221" s="51">
        <v>3.0056253263756258</v>
      </c>
      <c r="AR1221" s="67">
        <v>-0.03</v>
      </c>
      <c r="AS1221" s="96"/>
      <c r="AT1221" s="54">
        <v>3.1504813044270179</v>
      </c>
      <c r="AU1221" s="54">
        <v>2.7708245628516934</v>
      </c>
      <c r="AV1221" s="55">
        <v>3.1839853022908891</v>
      </c>
      <c r="AW1221" s="55">
        <v>2.7408245628516936</v>
      </c>
      <c r="AX1221" s="56">
        <v>0.15048130442702812</v>
      </c>
      <c r="AY1221" s="56">
        <v>-0.17917543714829653</v>
      </c>
      <c r="AZ1221" s="56">
        <v>-2.8694132721268417E-2</v>
      </c>
      <c r="BA1221" s="56">
        <v>0.32965674157532465</v>
      </c>
      <c r="BB1221" s="61">
        <v>-130</v>
      </c>
      <c r="BC1221" s="57">
        <v>121</v>
      </c>
      <c r="BD1221" s="57">
        <v>-104</v>
      </c>
      <c r="BE1221" s="57">
        <v>-130</v>
      </c>
      <c r="BF1221" s="95">
        <v>0.56462854546979468</v>
      </c>
      <c r="BG1221" s="58">
        <v>0.45226287946083255</v>
      </c>
      <c r="BH1221" s="58">
        <v>0.51019528495571587</v>
      </c>
      <c r="BI1221" s="58">
        <v>0.5658156838715549</v>
      </c>
      <c r="BJ1221" s="57">
        <v>-135</v>
      </c>
      <c r="BK1221" s="57">
        <v>121</v>
      </c>
      <c r="BL1221" s="57">
        <v>-104</v>
      </c>
      <c r="BM1221" s="57">
        <v>-130</v>
      </c>
      <c r="BN1221" s="58">
        <v>0.57439941772525649</v>
      </c>
      <c r="BO1221" s="58">
        <v>0.45190717781278444</v>
      </c>
      <c r="BP1221" s="58">
        <v>0.50959280230432813</v>
      </c>
      <c r="BQ1221" s="58">
        <v>0.56510019422291968</v>
      </c>
      <c r="BR1221" s="36">
        <v>3.15</v>
      </c>
      <c r="BS1221" s="36">
        <v>3.55</v>
      </c>
      <c r="BT1221" s="36">
        <v>0.43669000000000002</v>
      </c>
      <c r="BU1221" s="36">
        <v>0.33600000000000002</v>
      </c>
      <c r="BV1221" s="36">
        <v>0.37666050109298799</v>
      </c>
      <c r="BW1221" s="36">
        <v>0.44395000000000001</v>
      </c>
    </row>
    <row r="1222" spans="1:75" s="36" customFormat="1" ht="16.75" customHeight="1" x14ac:dyDescent="0.2">
      <c r="A1222" s="36" t="s">
        <v>1546</v>
      </c>
      <c r="B1222" s="36">
        <v>2025020580</v>
      </c>
      <c r="C1222" s="35">
        <v>46014</v>
      </c>
      <c r="D1222" s="45" t="s">
        <v>6</v>
      </c>
      <c r="E1222" s="36" t="s">
        <v>4</v>
      </c>
      <c r="F1222" s="45">
        <v>1</v>
      </c>
      <c r="G1222" s="45">
        <v>2</v>
      </c>
      <c r="H1222" s="36" t="s">
        <v>36</v>
      </c>
      <c r="I1222" s="36" t="s">
        <v>330</v>
      </c>
      <c r="J1222" s="46" t="s">
        <v>173</v>
      </c>
      <c r="K1222" s="47">
        <v>2.94</v>
      </c>
      <c r="L1222" s="48">
        <v>0.15</v>
      </c>
      <c r="M1222" s="49">
        <v>0.1</v>
      </c>
      <c r="N1222" s="36">
        <v>2.9999999999999898</v>
      </c>
      <c r="O1222" s="36">
        <v>2.7499999999999898</v>
      </c>
      <c r="P1222" s="70">
        <v>2.9999999999999898</v>
      </c>
      <c r="Q1222" s="36">
        <v>2.7499999999999898</v>
      </c>
      <c r="R1222" s="50">
        <v>3.0215056588141977</v>
      </c>
      <c r="S1222" s="50">
        <v>2.7923330113762299</v>
      </c>
      <c r="T1222" s="50">
        <v>2.9912906022260559</v>
      </c>
      <c r="U1222" s="50">
        <v>2.8202563414899924</v>
      </c>
      <c r="V1222" s="50">
        <v>0.97</v>
      </c>
      <c r="W1222" s="50">
        <v>0.95751047349149665</v>
      </c>
      <c r="X1222" s="50">
        <v>1.0167111105797462</v>
      </c>
      <c r="Y1222" s="50">
        <v>0.95712831594630265</v>
      </c>
      <c r="Z1222" s="50">
        <v>1.01</v>
      </c>
      <c r="AA1222" s="51">
        <v>0.99</v>
      </c>
      <c r="AB1222" s="51">
        <v>1.01</v>
      </c>
      <c r="AC1222" s="51">
        <v>1</v>
      </c>
      <c r="AD1222" s="51">
        <v>1</v>
      </c>
      <c r="AE1222" s="51">
        <v>1</v>
      </c>
      <c r="AF1222" s="51">
        <v>1</v>
      </c>
      <c r="AG1222" s="52">
        <v>1</v>
      </c>
      <c r="AH1222" s="52">
        <v>1</v>
      </c>
      <c r="AI1222" s="53">
        <v>1129</v>
      </c>
      <c r="AJ1222" s="53">
        <v>1087</v>
      </c>
      <c r="AK1222" s="51">
        <v>2.9443762928408335</v>
      </c>
      <c r="AL1222" s="51">
        <v>2.9554924718880158</v>
      </c>
      <c r="AM1222" s="51">
        <v>2.8602270726515142</v>
      </c>
      <c r="AN1222" s="51">
        <v>2.8500429634602216</v>
      </c>
      <c r="AO1222" s="51">
        <v>2.9868693343129098</v>
      </c>
      <c r="AP1222" s="51">
        <v>2.9618773853894718</v>
      </c>
      <c r="AQ1222" s="51">
        <v>2.8888293433780294</v>
      </c>
      <c r="AR1222" s="67">
        <v>0</v>
      </c>
      <c r="AS1222" s="96"/>
      <c r="AT1222" s="54">
        <v>2.9615519568837256</v>
      </c>
      <c r="AU1222" s="54">
        <v>2.8307495699234675</v>
      </c>
      <c r="AV1222" s="55">
        <v>2.9615519568837256</v>
      </c>
      <c r="AW1222" s="55">
        <v>2.8168647570853236</v>
      </c>
      <c r="AX1222" s="56">
        <v>-3.8448043116264152E-2</v>
      </c>
      <c r="AY1222" s="56">
        <v>8.0749569923477704E-2</v>
      </c>
      <c r="AZ1222" s="56">
        <v>4.2301526807213552E-2</v>
      </c>
      <c r="BA1222" s="56">
        <v>-0.11919761303974186</v>
      </c>
      <c r="BB1222" s="61">
        <v>-112</v>
      </c>
      <c r="BC1222" s="57">
        <v>-112</v>
      </c>
      <c r="BD1222" s="57">
        <v>115</v>
      </c>
      <c r="BE1222" s="57">
        <v>142</v>
      </c>
      <c r="BF1222" s="95">
        <v>0.52722712003777294</v>
      </c>
      <c r="BG1222" s="58">
        <v>0.5273029649584744</v>
      </c>
      <c r="BH1222" s="58">
        <v>0.46616838420262741</v>
      </c>
      <c r="BI1222" s="58">
        <v>0.41278454218737226</v>
      </c>
      <c r="BJ1222" s="57">
        <v>-112</v>
      </c>
      <c r="BK1222" s="57">
        <v>-110</v>
      </c>
      <c r="BL1222" s="57">
        <v>116</v>
      </c>
      <c r="BM1222" s="57">
        <v>144</v>
      </c>
      <c r="BN1222" s="58">
        <v>0.52864800221810515</v>
      </c>
      <c r="BO1222" s="58">
        <v>0.52484417109852033</v>
      </c>
      <c r="BP1222" s="58">
        <v>0.46346450898559044</v>
      </c>
      <c r="BQ1222" s="58">
        <v>0.41044711171027071</v>
      </c>
      <c r="BR1222" s="36">
        <v>3.15</v>
      </c>
      <c r="BS1222" s="36">
        <v>3.6</v>
      </c>
      <c r="BT1222" s="36">
        <v>0.42913000000000001</v>
      </c>
      <c r="BU1222" s="36">
        <v>0.32422000000000001</v>
      </c>
      <c r="BV1222" s="36">
        <v>0.36299514095702901</v>
      </c>
      <c r="BW1222" s="36">
        <v>0.43103999999999998</v>
      </c>
    </row>
    <row r="1223" spans="1:75" s="36" customFormat="1" ht="16.75" customHeight="1" x14ac:dyDescent="0.2">
      <c r="A1223" s="36" t="s">
        <v>1547</v>
      </c>
      <c r="B1223" s="36">
        <v>2025020580</v>
      </c>
      <c r="C1223" s="35">
        <v>46014</v>
      </c>
      <c r="D1223" s="45" t="s">
        <v>9</v>
      </c>
      <c r="E1223" s="36" t="s">
        <v>37</v>
      </c>
      <c r="F1223" s="45">
        <v>2</v>
      </c>
      <c r="G1223" s="45">
        <v>1</v>
      </c>
      <c r="H1223" s="36" t="s">
        <v>38</v>
      </c>
      <c r="I1223" s="36" t="s">
        <v>489</v>
      </c>
      <c r="J1223" s="46" t="s">
        <v>176</v>
      </c>
      <c r="K1223" s="47">
        <v>2.94</v>
      </c>
      <c r="L1223" s="48">
        <v>0.15</v>
      </c>
      <c r="M1223" s="49">
        <v>0.1</v>
      </c>
      <c r="N1223" s="36">
        <v>2.7499999999999898</v>
      </c>
      <c r="O1223" s="36">
        <v>2.9999999999999898</v>
      </c>
      <c r="P1223" s="70">
        <v>2.7499999999999898</v>
      </c>
      <c r="Q1223" s="36">
        <v>2.9999999999999898</v>
      </c>
      <c r="R1223" s="50">
        <v>2.7471615081843388</v>
      </c>
      <c r="S1223" s="50">
        <v>3.067432393579725</v>
      </c>
      <c r="T1223" s="50">
        <v>2.6647466629388084</v>
      </c>
      <c r="U1223" s="50">
        <v>3.0981067175155221</v>
      </c>
      <c r="V1223" s="50">
        <v>1.0449999999999999</v>
      </c>
      <c r="W1223" s="50">
        <v>1.0398742800952707</v>
      </c>
      <c r="X1223" s="50">
        <v>0.97286635124201171</v>
      </c>
      <c r="Y1223" s="50">
        <v>1.0014885349798754</v>
      </c>
      <c r="Z1223" s="50">
        <v>1.02</v>
      </c>
      <c r="AA1223" s="51">
        <v>0.97</v>
      </c>
      <c r="AB1223" s="51">
        <v>1.01</v>
      </c>
      <c r="AC1223" s="51">
        <v>1</v>
      </c>
      <c r="AD1223" s="51">
        <v>1</v>
      </c>
      <c r="AE1223" s="51">
        <v>1</v>
      </c>
      <c r="AF1223" s="51">
        <v>1</v>
      </c>
      <c r="AG1223" s="52">
        <v>1</v>
      </c>
      <c r="AH1223" s="52">
        <v>1</v>
      </c>
      <c r="AI1223" s="53">
        <v>1106</v>
      </c>
      <c r="AJ1223" s="53">
        <v>1064</v>
      </c>
      <c r="AK1223" s="51">
        <v>2.8139572488821298</v>
      </c>
      <c r="AL1223" s="51">
        <v>2.8027016650987782</v>
      </c>
      <c r="AM1223" s="51">
        <v>2.9891306651044536</v>
      </c>
      <c r="AN1223" s="51">
        <v>3.0008759243757441</v>
      </c>
      <c r="AO1223" s="51">
        <v>3.2828425852111733</v>
      </c>
      <c r="AP1223" s="51">
        <v>3.2597333536471949</v>
      </c>
      <c r="AQ1223" s="51">
        <v>3.0489132784065429</v>
      </c>
      <c r="AR1223" s="67">
        <v>0</v>
      </c>
      <c r="AS1223" s="96"/>
      <c r="AT1223" s="54">
        <v>2.8307495699234675</v>
      </c>
      <c r="AU1223" s="54">
        <v>2.9615519568837256</v>
      </c>
      <c r="AV1223" s="55">
        <v>2.8168647570853236</v>
      </c>
      <c r="AW1223" s="55">
        <v>2.9615519568837256</v>
      </c>
      <c r="AX1223" s="56">
        <v>8.0749569923477704E-2</v>
      </c>
      <c r="AY1223" s="56">
        <v>-3.8448043116264152E-2</v>
      </c>
      <c r="AZ1223" s="56">
        <v>4.2301526807213552E-2</v>
      </c>
      <c r="BA1223" s="56">
        <v>0.11919761303974186</v>
      </c>
      <c r="BB1223" s="61">
        <v>112</v>
      </c>
      <c r="BC1223" s="57">
        <v>112</v>
      </c>
      <c r="BD1223" s="57">
        <v>-115</v>
      </c>
      <c r="BE1223" s="57">
        <v>-142</v>
      </c>
      <c r="BF1223" s="95">
        <v>0.47277287996222706</v>
      </c>
      <c r="BG1223" s="58">
        <v>0.47269703504152555</v>
      </c>
      <c r="BH1223" s="58">
        <v>0.53383161579737259</v>
      </c>
      <c r="BI1223" s="58">
        <v>0.58721545781262774</v>
      </c>
      <c r="BJ1223" s="57">
        <v>112</v>
      </c>
      <c r="BK1223" s="57">
        <v>110</v>
      </c>
      <c r="BL1223" s="57">
        <v>-116</v>
      </c>
      <c r="BM1223" s="57">
        <v>-144</v>
      </c>
      <c r="BN1223" s="58">
        <v>0.47135199778189485</v>
      </c>
      <c r="BO1223" s="58">
        <v>0.47515582890147973</v>
      </c>
      <c r="BP1223" s="58">
        <v>0.53653549101440956</v>
      </c>
      <c r="BQ1223" s="58">
        <v>0.58955288828972929</v>
      </c>
      <c r="BR1223" s="36">
        <v>3.15</v>
      </c>
      <c r="BS1223" s="36">
        <v>3.65</v>
      </c>
      <c r="BT1223" s="36">
        <v>0.42276999999999998</v>
      </c>
      <c r="BU1223" s="36">
        <v>0.32042999999999999</v>
      </c>
      <c r="BV1223" s="36">
        <v>0.35890858992596197</v>
      </c>
      <c r="BW1223" s="36">
        <v>0.42764000000000002</v>
      </c>
    </row>
    <row r="1224" spans="1:75" s="36" customFormat="1" ht="16.75" customHeight="1" x14ac:dyDescent="0.2">
      <c r="A1224" s="36" t="s">
        <v>1548</v>
      </c>
      <c r="B1224" s="36">
        <v>2025020576</v>
      </c>
      <c r="C1224" s="35">
        <v>46014</v>
      </c>
      <c r="D1224" s="45" t="s">
        <v>6</v>
      </c>
      <c r="E1224" s="36" t="s">
        <v>20</v>
      </c>
      <c r="F1224" s="45">
        <v>1</v>
      </c>
      <c r="G1224" s="45">
        <v>1</v>
      </c>
      <c r="H1224" s="36" t="s">
        <v>46</v>
      </c>
      <c r="I1224" s="36" t="s">
        <v>334</v>
      </c>
      <c r="J1224" s="46" t="s">
        <v>177</v>
      </c>
      <c r="K1224" s="47">
        <v>2.94</v>
      </c>
      <c r="L1224" s="48">
        <v>0.15</v>
      </c>
      <c r="M1224" s="49">
        <v>0.1</v>
      </c>
      <c r="N1224" s="36">
        <v>2.5499999999999901</v>
      </c>
      <c r="O1224" s="36">
        <v>2.94999999999999</v>
      </c>
      <c r="P1224" s="70">
        <v>2.5499999999999901</v>
      </c>
      <c r="Q1224" s="36">
        <v>2.94999999999999</v>
      </c>
      <c r="R1224" s="50">
        <v>2.9874261127363573</v>
      </c>
      <c r="S1224" s="50">
        <v>2.8027074674540788</v>
      </c>
      <c r="T1224" s="50">
        <v>2.8978033293542667</v>
      </c>
      <c r="U1224" s="50">
        <v>2.8587616168031604</v>
      </c>
      <c r="V1224" s="50">
        <v>0.95</v>
      </c>
      <c r="W1224" s="50">
        <v>0.95302926576458757</v>
      </c>
      <c r="X1224" s="50">
        <v>0.94702276835983568</v>
      </c>
      <c r="Y1224" s="50">
        <v>1.0454596481777476</v>
      </c>
      <c r="Z1224" s="50">
        <v>0.98</v>
      </c>
      <c r="AA1224" s="51">
        <v>0.97</v>
      </c>
      <c r="AB1224" s="51">
        <v>1.02</v>
      </c>
      <c r="AC1224" s="51">
        <v>1</v>
      </c>
      <c r="AD1224" s="51">
        <v>1</v>
      </c>
      <c r="AE1224" s="51">
        <v>1</v>
      </c>
      <c r="AF1224" s="51">
        <v>1</v>
      </c>
      <c r="AG1224" s="52">
        <v>1</v>
      </c>
      <c r="AH1224" s="52">
        <v>1</v>
      </c>
      <c r="AI1224" s="53">
        <v>1132</v>
      </c>
      <c r="AJ1224" s="53">
        <v>1059</v>
      </c>
      <c r="AK1224" s="51">
        <v>2.8375978123354351</v>
      </c>
      <c r="AL1224" s="51">
        <v>2.8587277156448421</v>
      </c>
      <c r="AM1224" s="51">
        <v>2.9643044382808696</v>
      </c>
      <c r="AN1224" s="51">
        <v>2.9400648926568507</v>
      </c>
      <c r="AO1224" s="51">
        <v>2.9136959528958002</v>
      </c>
      <c r="AP1224" s="51">
        <v>2.8886395576771795</v>
      </c>
      <c r="AQ1224" s="51">
        <v>2.9050183495152524</v>
      </c>
      <c r="AR1224" s="67">
        <v>0.05</v>
      </c>
      <c r="AS1224" s="96"/>
      <c r="AT1224" s="54">
        <v>2.4644110849380607</v>
      </c>
      <c r="AU1224" s="54">
        <v>3.0666558028560691</v>
      </c>
      <c r="AV1224" s="55">
        <v>2.4144110849380609</v>
      </c>
      <c r="AW1224" s="55">
        <v>3.1200894829284622</v>
      </c>
      <c r="AX1224" s="56">
        <v>-8.5588915061929338E-2</v>
      </c>
      <c r="AY1224" s="56">
        <v>0.11665580285607913</v>
      </c>
      <c r="AZ1224" s="56">
        <v>3.1066887794149789E-2</v>
      </c>
      <c r="BA1224" s="56">
        <v>-0.20224471791800847</v>
      </c>
      <c r="BB1224" s="61">
        <v>151</v>
      </c>
      <c r="BC1224" s="57">
        <v>108</v>
      </c>
      <c r="BD1224" s="57">
        <v>141</v>
      </c>
      <c r="BE1224" s="57">
        <v>172</v>
      </c>
      <c r="BF1224" s="95">
        <v>0.39883499492567825</v>
      </c>
      <c r="BG1224" s="58">
        <v>0.48130020445916255</v>
      </c>
      <c r="BH1224" s="58">
        <v>0.4147581889593005</v>
      </c>
      <c r="BI1224" s="58">
        <v>0.36759208098552965</v>
      </c>
      <c r="BJ1224" s="57">
        <v>161</v>
      </c>
      <c r="BK1224" s="57">
        <v>108</v>
      </c>
      <c r="BL1224" s="57">
        <v>141</v>
      </c>
      <c r="BM1224" s="57">
        <v>172</v>
      </c>
      <c r="BN1224" s="58">
        <v>0.3831065549367475</v>
      </c>
      <c r="BO1224" s="58">
        <v>0.48171697461100238</v>
      </c>
      <c r="BP1224" s="58">
        <v>0.41516413891462411</v>
      </c>
      <c r="BQ1224" s="58">
        <v>0.367915674439655</v>
      </c>
      <c r="BR1224" s="36">
        <v>3.15</v>
      </c>
      <c r="BS1224" s="36">
        <v>3.7</v>
      </c>
      <c r="BT1224" s="36">
        <v>0.41546</v>
      </c>
      <c r="BU1224" s="36">
        <v>0.31539</v>
      </c>
      <c r="BV1224" s="36">
        <v>0.35279707372730601</v>
      </c>
      <c r="BW1224" s="36">
        <v>0.42142000000000002</v>
      </c>
    </row>
    <row r="1225" spans="1:75" s="36" customFormat="1" ht="16.75" customHeight="1" x14ac:dyDescent="0.2">
      <c r="A1225" s="36" t="s">
        <v>1549</v>
      </c>
      <c r="B1225" s="36">
        <v>2025020576</v>
      </c>
      <c r="C1225" s="35">
        <v>46014</v>
      </c>
      <c r="D1225" s="45" t="s">
        <v>9</v>
      </c>
      <c r="E1225" s="36" t="s">
        <v>49</v>
      </c>
      <c r="F1225" s="45">
        <v>1</v>
      </c>
      <c r="G1225" s="45">
        <v>1</v>
      </c>
      <c r="H1225" s="36" t="s">
        <v>47</v>
      </c>
      <c r="I1225" s="36" t="s">
        <v>350</v>
      </c>
      <c r="J1225" s="46" t="s">
        <v>197</v>
      </c>
      <c r="K1225" s="47">
        <v>2.94</v>
      </c>
      <c r="L1225" s="48">
        <v>0.15</v>
      </c>
      <c r="M1225" s="49">
        <v>0.1</v>
      </c>
      <c r="N1225" s="36">
        <v>2.94999999999999</v>
      </c>
      <c r="O1225" s="36">
        <v>2.5499999999999901</v>
      </c>
      <c r="P1225" s="70">
        <v>2.94999999999999</v>
      </c>
      <c r="Q1225" s="36">
        <v>2.5499999999999901</v>
      </c>
      <c r="R1225" s="50">
        <v>2.9060934240050034</v>
      </c>
      <c r="S1225" s="50">
        <v>2.9312582543060026</v>
      </c>
      <c r="T1225" s="50">
        <v>2.7898496870448031</v>
      </c>
      <c r="U1225" s="50">
        <v>2.9312582543060026</v>
      </c>
      <c r="V1225" s="50">
        <v>1.048</v>
      </c>
      <c r="W1225" s="50">
        <v>1.0491546019013618</v>
      </c>
      <c r="X1225" s="50">
        <v>1.0082668157417924</v>
      </c>
      <c r="Y1225" s="50">
        <v>0.96516932392361743</v>
      </c>
      <c r="Z1225" s="50">
        <v>0.97499999999999998</v>
      </c>
      <c r="AA1225" s="51">
        <v>0.96</v>
      </c>
      <c r="AB1225" s="51">
        <v>1</v>
      </c>
      <c r="AC1225" s="51">
        <v>1</v>
      </c>
      <c r="AD1225" s="51">
        <v>1</v>
      </c>
      <c r="AE1225" s="51">
        <v>1</v>
      </c>
      <c r="AF1225" s="51">
        <v>1</v>
      </c>
      <c r="AG1225" s="52">
        <v>1</v>
      </c>
      <c r="AH1225" s="52">
        <v>1</v>
      </c>
      <c r="AI1225" s="53">
        <v>1124</v>
      </c>
      <c r="AJ1225" s="53">
        <v>1057</v>
      </c>
      <c r="AK1225" s="51">
        <v>3.0736513656425779</v>
      </c>
      <c r="AL1225" s="51">
        <v>3.0467740183425387</v>
      </c>
      <c r="AM1225" s="51">
        <v>2.7842469389779168</v>
      </c>
      <c r="AN1225" s="51">
        <v>2.8062986362771296</v>
      </c>
      <c r="AO1225" s="51">
        <v>2.8304197923664907</v>
      </c>
      <c r="AP1225" s="51">
        <v>2.8345533432037699</v>
      </c>
      <c r="AQ1225" s="51">
        <v>2.7146407655034688</v>
      </c>
      <c r="AR1225" s="67">
        <v>-0.05</v>
      </c>
      <c r="AS1225" s="96"/>
      <c r="AT1225" s="54">
        <v>3.0666558028560691</v>
      </c>
      <c r="AU1225" s="54">
        <v>2.4644110849380607</v>
      </c>
      <c r="AV1225" s="55">
        <v>3.1200894829284622</v>
      </c>
      <c r="AW1225" s="55">
        <v>2.4144110849380609</v>
      </c>
      <c r="AX1225" s="56">
        <v>0.11665580285607913</v>
      </c>
      <c r="AY1225" s="56">
        <v>-8.5588915061929338E-2</v>
      </c>
      <c r="AZ1225" s="56">
        <v>3.1066887794149789E-2</v>
      </c>
      <c r="BA1225" s="56">
        <v>0.20224471791800847</v>
      </c>
      <c r="BB1225" s="61">
        <v>-151</v>
      </c>
      <c r="BC1225" s="57">
        <v>-108</v>
      </c>
      <c r="BD1225" s="57">
        <v>-141</v>
      </c>
      <c r="BE1225" s="57">
        <v>-172</v>
      </c>
      <c r="BF1225" s="95">
        <v>0.6011650050743218</v>
      </c>
      <c r="BG1225" s="58">
        <v>0.51869979554083745</v>
      </c>
      <c r="BH1225" s="58">
        <v>0.5852418110406995</v>
      </c>
      <c r="BI1225" s="58">
        <v>0.63240791901447035</v>
      </c>
      <c r="BJ1225" s="57">
        <v>-161</v>
      </c>
      <c r="BK1225" s="57">
        <v>-108</v>
      </c>
      <c r="BL1225" s="57">
        <v>-141</v>
      </c>
      <c r="BM1225" s="57">
        <v>-172</v>
      </c>
      <c r="BN1225" s="58">
        <v>0.6168934450632525</v>
      </c>
      <c r="BO1225" s="58">
        <v>0.51828302538899762</v>
      </c>
      <c r="BP1225" s="58">
        <v>0.58483586108537589</v>
      </c>
      <c r="BQ1225" s="58">
        <v>0.632084325560345</v>
      </c>
      <c r="BR1225" s="36">
        <v>3.15</v>
      </c>
      <c r="BS1225" s="36">
        <v>3.75</v>
      </c>
      <c r="BT1225" s="36">
        <v>0.40851999999999999</v>
      </c>
      <c r="BU1225" s="36">
        <v>0.30695</v>
      </c>
      <c r="BV1225" s="36">
        <v>0.343298438688319</v>
      </c>
      <c r="BW1225" s="36">
        <v>0.41282999999999997</v>
      </c>
    </row>
    <row r="1226" spans="1:75" s="36" customFormat="1" ht="16.75" customHeight="1" x14ac:dyDescent="0.2">
      <c r="A1226" s="36" t="s">
        <v>1550</v>
      </c>
      <c r="B1226" s="36">
        <v>2025020582</v>
      </c>
      <c r="C1226" s="35">
        <v>46014</v>
      </c>
      <c r="D1226" s="45" t="s">
        <v>6</v>
      </c>
      <c r="E1226" s="36" t="s">
        <v>35</v>
      </c>
      <c r="F1226" s="45">
        <v>1</v>
      </c>
      <c r="G1226" s="45">
        <v>1</v>
      </c>
      <c r="H1226" s="36" t="s">
        <v>46</v>
      </c>
      <c r="I1226" s="36" t="s">
        <v>360</v>
      </c>
      <c r="J1226" s="46" t="s">
        <v>172</v>
      </c>
      <c r="K1226" s="47">
        <v>2.94</v>
      </c>
      <c r="L1226" s="48">
        <v>0.15</v>
      </c>
      <c r="M1226" s="49">
        <v>0.1</v>
      </c>
      <c r="N1226" s="36">
        <v>2.5999999999999899</v>
      </c>
      <c r="O1226" s="36">
        <v>3.3999999999999901</v>
      </c>
      <c r="P1226" s="70">
        <v>2.5999999999999899</v>
      </c>
      <c r="Q1226" s="36">
        <v>3.3999999999999901</v>
      </c>
      <c r="R1226" s="50">
        <v>2.8062305823887344</v>
      </c>
      <c r="S1226" s="50">
        <v>3.120943204590735</v>
      </c>
      <c r="T1226" s="50">
        <v>2.778168276564847</v>
      </c>
      <c r="U1226" s="50">
        <v>3.120943204590735</v>
      </c>
      <c r="V1226" s="50">
        <v>0.95</v>
      </c>
      <c r="W1226" s="50">
        <v>0.95302926576458757</v>
      </c>
      <c r="X1226" s="50">
        <v>0.97227067960129965</v>
      </c>
      <c r="Y1226" s="50">
        <v>1.0478657740254729</v>
      </c>
      <c r="Z1226" s="50">
        <v>0.99094124800379646</v>
      </c>
      <c r="AA1226" s="51">
        <v>0.99</v>
      </c>
      <c r="AB1226" s="51">
        <v>1</v>
      </c>
      <c r="AC1226" s="51">
        <v>1</v>
      </c>
      <c r="AD1226" s="51">
        <v>1</v>
      </c>
      <c r="AE1226" s="51">
        <v>1</v>
      </c>
      <c r="AF1226" s="51">
        <v>1</v>
      </c>
      <c r="AG1226" s="52">
        <v>1</v>
      </c>
      <c r="AH1226" s="52">
        <v>1</v>
      </c>
      <c r="AI1226" s="53">
        <v>1133</v>
      </c>
      <c r="AJ1226" s="53">
        <v>1073</v>
      </c>
      <c r="AK1226" s="51">
        <v>2.769756906029897</v>
      </c>
      <c r="AL1226" s="51">
        <v>2.7748070228963639</v>
      </c>
      <c r="AM1226" s="51">
        <v>3.123491669650738</v>
      </c>
      <c r="AN1226" s="51">
        <v>3.1231093998917374</v>
      </c>
      <c r="AO1226" s="51">
        <v>3.160860247039738</v>
      </c>
      <c r="AP1226" s="51">
        <v>3.1506319130996934</v>
      </c>
      <c r="AQ1226" s="51">
        <v>3.095196733253164</v>
      </c>
      <c r="AR1226" s="67">
        <v>-0.03</v>
      </c>
      <c r="AS1226" s="96"/>
      <c r="AT1226" s="54">
        <v>2.5280499273124879</v>
      </c>
      <c r="AU1226" s="54">
        <v>3.4290315552427106</v>
      </c>
      <c r="AV1226" s="55">
        <v>2.5580499273124877</v>
      </c>
      <c r="AW1226" s="55">
        <v>3.4027763341515582</v>
      </c>
      <c r="AX1226" s="56">
        <v>-7.1950072687501976E-2</v>
      </c>
      <c r="AY1226" s="56">
        <v>2.9031555242720497E-2</v>
      </c>
      <c r="AZ1226" s="56">
        <v>-4.2918517444781479E-2</v>
      </c>
      <c r="BA1226" s="56">
        <v>-0.10098162793022247</v>
      </c>
      <c r="BB1226" s="61">
        <v>178</v>
      </c>
      <c r="BC1226" s="57">
        <v>-124</v>
      </c>
      <c r="BD1226" s="57">
        <v>102</v>
      </c>
      <c r="BE1226" s="57">
        <v>129</v>
      </c>
      <c r="BF1226" s="95">
        <v>0.35913195422080979</v>
      </c>
      <c r="BG1226" s="58">
        <v>0.55438119020363996</v>
      </c>
      <c r="BH1226" s="58">
        <v>0.49538062993529586</v>
      </c>
      <c r="BI1226" s="58">
        <v>0.43746443126643064</v>
      </c>
      <c r="BJ1226" s="57">
        <v>174</v>
      </c>
      <c r="BK1226" s="57">
        <v>-126</v>
      </c>
      <c r="BL1226" s="57">
        <v>101</v>
      </c>
      <c r="BM1226" s="57">
        <v>127</v>
      </c>
      <c r="BN1226" s="58">
        <v>0.36485506914566423</v>
      </c>
      <c r="BO1226" s="58">
        <v>0.55676993785048556</v>
      </c>
      <c r="BP1226" s="58">
        <v>0.49816695286304258</v>
      </c>
      <c r="BQ1226" s="58">
        <v>0.43999212978264501</v>
      </c>
      <c r="BR1226" s="36">
        <v>3.15</v>
      </c>
      <c r="BS1226" s="36">
        <v>3.8</v>
      </c>
      <c r="BT1226" s="36">
        <v>0.40268999999999999</v>
      </c>
      <c r="BU1226" s="36">
        <v>0.30317</v>
      </c>
      <c r="BV1226" s="36">
        <v>0.33919980308353198</v>
      </c>
      <c r="BW1226" s="36">
        <v>0.40938999999999998</v>
      </c>
    </row>
    <row r="1227" spans="1:75" s="36" customFormat="1" ht="16.75" customHeight="1" x14ac:dyDescent="0.2">
      <c r="A1227" s="36" t="s">
        <v>1551</v>
      </c>
      <c r="B1227" s="36">
        <v>2025020582</v>
      </c>
      <c r="C1227" s="35">
        <v>46014</v>
      </c>
      <c r="D1227" s="45" t="s">
        <v>9</v>
      </c>
      <c r="E1227" s="36" t="s">
        <v>33</v>
      </c>
      <c r="F1227" s="45">
        <v>1</v>
      </c>
      <c r="G1227" s="45">
        <v>1</v>
      </c>
      <c r="H1227" s="36" t="s">
        <v>47</v>
      </c>
      <c r="I1227" s="36" t="s">
        <v>356</v>
      </c>
      <c r="J1227" s="46" t="s">
        <v>169</v>
      </c>
      <c r="K1227" s="47">
        <v>2.94</v>
      </c>
      <c r="L1227" s="48">
        <v>0.15</v>
      </c>
      <c r="M1227" s="49">
        <v>0.1</v>
      </c>
      <c r="N1227" s="36">
        <v>3.3999999999999901</v>
      </c>
      <c r="O1227" s="36">
        <v>2.5999999999999899</v>
      </c>
      <c r="P1227" s="70">
        <v>3.3999999999999901</v>
      </c>
      <c r="Q1227" s="36">
        <v>2.5999999999999899</v>
      </c>
      <c r="R1227" s="50">
        <v>3.07821180370654</v>
      </c>
      <c r="S1227" s="50">
        <v>2.8961177733614178</v>
      </c>
      <c r="T1227" s="50">
        <v>3.07821180370654</v>
      </c>
      <c r="U1227" s="50">
        <v>2.8961177733614178</v>
      </c>
      <c r="V1227" s="50">
        <v>1.048</v>
      </c>
      <c r="W1227" s="50">
        <v>1.0491546019013618</v>
      </c>
      <c r="X1227" s="50">
        <v>1.0624121325342646</v>
      </c>
      <c r="Y1227" s="50">
        <v>0.9420941857244548</v>
      </c>
      <c r="Z1227" s="50">
        <v>1.01</v>
      </c>
      <c r="AA1227" s="51">
        <v>1</v>
      </c>
      <c r="AB1227" s="51">
        <v>1</v>
      </c>
      <c r="AC1227" s="51">
        <v>1</v>
      </c>
      <c r="AD1227" s="51">
        <v>1</v>
      </c>
      <c r="AE1227" s="51">
        <v>1</v>
      </c>
      <c r="AF1227" s="51">
        <v>1</v>
      </c>
      <c r="AG1227" s="52">
        <v>1</v>
      </c>
      <c r="AH1227" s="52">
        <v>1</v>
      </c>
      <c r="AI1227" s="53">
        <v>1127</v>
      </c>
      <c r="AJ1227" s="53">
        <v>1063</v>
      </c>
      <c r="AK1227" s="51">
        <v>3.08072537563489</v>
      </c>
      <c r="AL1227" s="51">
        <v>3.0803483398456377</v>
      </c>
      <c r="AM1227" s="51">
        <v>2.858475798027821</v>
      </c>
      <c r="AN1227" s="51">
        <v>2.8641220943278602</v>
      </c>
      <c r="AO1227" s="51">
        <v>2.9639471709178076</v>
      </c>
      <c r="AP1227" s="51">
        <v>2.958116937944391</v>
      </c>
      <c r="AQ1227" s="51">
        <v>2.8870605560080991</v>
      </c>
      <c r="AR1227" s="67">
        <v>0.03</v>
      </c>
      <c r="AS1227" s="96"/>
      <c r="AT1227" s="54">
        <v>3.4290315552427106</v>
      </c>
      <c r="AU1227" s="54">
        <v>2.5280499273124879</v>
      </c>
      <c r="AV1227" s="55">
        <v>3.4027763341515582</v>
      </c>
      <c r="AW1227" s="55">
        <v>2.5580499273124877</v>
      </c>
      <c r="AX1227" s="56">
        <v>2.9031555242720497E-2</v>
      </c>
      <c r="AY1227" s="56">
        <v>-7.1950072687501976E-2</v>
      </c>
      <c r="AZ1227" s="56">
        <v>-4.2918517444781479E-2</v>
      </c>
      <c r="BA1227" s="56">
        <v>0.10098162793022247</v>
      </c>
      <c r="BB1227" s="61">
        <v>-178</v>
      </c>
      <c r="BC1227" s="57">
        <v>124</v>
      </c>
      <c r="BD1227" s="57">
        <v>-102</v>
      </c>
      <c r="BE1227" s="57">
        <v>-129</v>
      </c>
      <c r="BF1227" s="95">
        <v>0.64086804577919021</v>
      </c>
      <c r="BG1227" s="58">
        <v>0.44561880979635998</v>
      </c>
      <c r="BH1227" s="58">
        <v>0.50461937006470414</v>
      </c>
      <c r="BI1227" s="58">
        <v>0.56253556873356936</v>
      </c>
      <c r="BJ1227" s="57">
        <v>-174</v>
      </c>
      <c r="BK1227" s="57">
        <v>126</v>
      </c>
      <c r="BL1227" s="57">
        <v>-101</v>
      </c>
      <c r="BM1227" s="57">
        <v>-127</v>
      </c>
      <c r="BN1227" s="58">
        <v>0.63514493085433577</v>
      </c>
      <c r="BO1227" s="58">
        <v>0.44323006214951438</v>
      </c>
      <c r="BP1227" s="58">
        <v>0.50183304713695742</v>
      </c>
      <c r="BQ1227" s="58">
        <v>0.56000787021735499</v>
      </c>
      <c r="BR1227" s="36">
        <v>3.15</v>
      </c>
      <c r="BS1227" s="36">
        <v>3.85</v>
      </c>
      <c r="BT1227" s="36">
        <v>0.39550000000000002</v>
      </c>
      <c r="BU1227" s="36">
        <v>0.29416999999999999</v>
      </c>
      <c r="BV1227" s="36">
        <v>0.32944351740897898</v>
      </c>
      <c r="BW1227" s="36">
        <v>0.40123999999999999</v>
      </c>
    </row>
    <row r="1228" spans="1:75" s="36" customFormat="1" ht="16.75" customHeight="1" x14ac:dyDescent="0.2">
      <c r="A1228" s="36" t="s">
        <v>1552</v>
      </c>
      <c r="B1228" s="36">
        <v>2025020585</v>
      </c>
      <c r="C1228" s="35">
        <v>46014</v>
      </c>
      <c r="D1228" s="45" t="s">
        <v>6</v>
      </c>
      <c r="E1228" s="36" t="s">
        <v>22</v>
      </c>
      <c r="F1228" s="45">
        <v>2</v>
      </c>
      <c r="G1228" s="45">
        <v>1</v>
      </c>
      <c r="H1228" s="36" t="s">
        <v>44</v>
      </c>
      <c r="I1228" s="36" t="s">
        <v>320</v>
      </c>
      <c r="J1228" s="46" t="s">
        <v>151</v>
      </c>
      <c r="K1228" s="47">
        <v>2.94</v>
      </c>
      <c r="L1228" s="48">
        <v>0.15</v>
      </c>
      <c r="M1228" s="49">
        <v>0.1</v>
      </c>
      <c r="N1228" s="36">
        <v>2.9999999999999898</v>
      </c>
      <c r="O1228" s="36">
        <v>3.44999999999999</v>
      </c>
      <c r="P1228" s="70">
        <v>2.9999999999999898</v>
      </c>
      <c r="Q1228" s="36">
        <v>3.44999999999999</v>
      </c>
      <c r="R1228" s="50">
        <v>2.989969526317759</v>
      </c>
      <c r="S1228" s="50">
        <v>3.0585625154619063</v>
      </c>
      <c r="T1228" s="50">
        <v>2.9600698310545814</v>
      </c>
      <c r="U1228" s="50">
        <v>3.0891481406165253</v>
      </c>
      <c r="V1228" s="50">
        <v>0.96</v>
      </c>
      <c r="W1228" s="50">
        <v>0.96305398776725637</v>
      </c>
      <c r="X1228" s="50">
        <v>1.0165375483737162</v>
      </c>
      <c r="Y1228" s="50">
        <v>1.1257727620069344</v>
      </c>
      <c r="Z1228" s="50">
        <v>0.98</v>
      </c>
      <c r="AA1228" s="51">
        <v>0.99</v>
      </c>
      <c r="AB1228" s="51">
        <v>1.01</v>
      </c>
      <c r="AC1228" s="51">
        <v>1</v>
      </c>
      <c r="AD1228" s="51">
        <v>1</v>
      </c>
      <c r="AE1228" s="51">
        <v>1</v>
      </c>
      <c r="AF1228" s="51">
        <v>1</v>
      </c>
      <c r="AG1228" s="52">
        <v>1</v>
      </c>
      <c r="AH1228" s="52">
        <v>1</v>
      </c>
      <c r="AI1228" s="53">
        <v>1123</v>
      </c>
      <c r="AJ1228" s="53">
        <v>1043</v>
      </c>
      <c r="AK1228" s="51">
        <v>2.763611533959629</v>
      </c>
      <c r="AL1228" s="51">
        <v>2.797116737384401</v>
      </c>
      <c r="AM1228" s="51">
        <v>3.0650995941092205</v>
      </c>
      <c r="AN1228" s="51">
        <v>3.0641190323121235</v>
      </c>
      <c r="AO1228" s="51">
        <v>3.087264200278371</v>
      </c>
      <c r="AP1228" s="51">
        <v>3.0737832600095154</v>
      </c>
      <c r="AQ1228" s="51">
        <v>3.0037976022270358</v>
      </c>
      <c r="AR1228" s="67">
        <v>0</v>
      </c>
      <c r="AS1228" s="96"/>
      <c r="AT1228" s="54">
        <v>2.764089418508918</v>
      </c>
      <c r="AU1228" s="54">
        <v>3.4642498136557558</v>
      </c>
      <c r="AV1228" s="55">
        <v>2.764089418508918</v>
      </c>
      <c r="AW1228" s="55">
        <v>3.4573736996445859</v>
      </c>
      <c r="AX1228" s="56">
        <v>-0.2359105814910718</v>
      </c>
      <c r="AY1228" s="56">
        <v>1.4249813655765831E-2</v>
      </c>
      <c r="AZ1228" s="56">
        <v>-0.22166076783530597</v>
      </c>
      <c r="BA1228" s="56">
        <v>-0.25016039514683763</v>
      </c>
      <c r="BB1228" s="61">
        <v>158</v>
      </c>
      <c r="BC1228" s="57">
        <v>-148</v>
      </c>
      <c r="BD1228" s="57">
        <v>-120</v>
      </c>
      <c r="BE1228" s="57">
        <v>107</v>
      </c>
      <c r="BF1228" s="95">
        <v>0.38816705197375406</v>
      </c>
      <c r="BG1228" s="58">
        <v>0.59665828697273071</v>
      </c>
      <c r="BH1228" s="58">
        <v>0.54492548496700666</v>
      </c>
      <c r="BI1228" s="58">
        <v>0.48297833258890444</v>
      </c>
      <c r="BJ1228" s="57">
        <v>157</v>
      </c>
      <c r="BK1228" s="57">
        <v>-147</v>
      </c>
      <c r="BL1228" s="57">
        <v>-119</v>
      </c>
      <c r="BM1228" s="57">
        <v>107</v>
      </c>
      <c r="BN1228" s="58">
        <v>0.38923958811648024</v>
      </c>
      <c r="BO1228" s="58">
        <v>0.59591030283962154</v>
      </c>
      <c r="BP1228" s="58">
        <v>0.54406801231270019</v>
      </c>
      <c r="BQ1228" s="58">
        <v>0.48220339679471624</v>
      </c>
      <c r="BR1228" s="36">
        <v>3.15</v>
      </c>
      <c r="BS1228" s="36">
        <v>3.9</v>
      </c>
      <c r="BT1228" s="36">
        <v>0.39046999999999998</v>
      </c>
      <c r="BU1228" s="36">
        <v>0.29061999999999999</v>
      </c>
      <c r="BV1228" s="36">
        <v>0.32429115011660697</v>
      </c>
      <c r="BW1228" s="36">
        <v>0.39445000000000002</v>
      </c>
    </row>
    <row r="1229" spans="1:75" s="36" customFormat="1" ht="16.75" customHeight="1" x14ac:dyDescent="0.2">
      <c r="A1229" s="36" t="s">
        <v>1553</v>
      </c>
      <c r="B1229" s="36">
        <v>2025020585</v>
      </c>
      <c r="C1229" s="35">
        <v>46014</v>
      </c>
      <c r="D1229" s="45" t="s">
        <v>9</v>
      </c>
      <c r="E1229" s="36" t="s">
        <v>17</v>
      </c>
      <c r="F1229" s="45">
        <v>1</v>
      </c>
      <c r="G1229" s="45">
        <v>2</v>
      </c>
      <c r="H1229" s="36" t="s">
        <v>45</v>
      </c>
      <c r="I1229" s="36" t="s">
        <v>372</v>
      </c>
      <c r="J1229" s="46" t="s">
        <v>164</v>
      </c>
      <c r="K1229" s="47">
        <v>2.94</v>
      </c>
      <c r="L1229" s="48">
        <v>0.15</v>
      </c>
      <c r="M1229" s="49">
        <v>0.1</v>
      </c>
      <c r="N1229" s="36">
        <v>3.44999999999999</v>
      </c>
      <c r="O1229" s="36">
        <v>2.9999999999999898</v>
      </c>
      <c r="P1229" s="70">
        <v>3.44999999999999</v>
      </c>
      <c r="Q1229" s="36">
        <v>2.9999999999999898</v>
      </c>
      <c r="R1229" s="50">
        <v>3.3027130177481636</v>
      </c>
      <c r="S1229" s="50">
        <v>3.2334080925124531</v>
      </c>
      <c r="T1229" s="50">
        <v>3.2366587573932004</v>
      </c>
      <c r="U1229" s="50">
        <v>3.2657421734375776</v>
      </c>
      <c r="V1229" s="50">
        <v>1.0349999999999999</v>
      </c>
      <c r="W1229" s="50">
        <v>1.0329456510400874</v>
      </c>
      <c r="X1229" s="50">
        <v>1.0425508823500751</v>
      </c>
      <c r="Y1229" s="50">
        <v>0.94000392311552006</v>
      </c>
      <c r="Z1229" s="50">
        <v>1.0249999999999999</v>
      </c>
      <c r="AA1229" s="51">
        <v>0.98</v>
      </c>
      <c r="AB1229" s="51">
        <v>1.01</v>
      </c>
      <c r="AC1229" s="51">
        <v>1</v>
      </c>
      <c r="AD1229" s="51">
        <v>1</v>
      </c>
      <c r="AE1229" s="51">
        <v>1</v>
      </c>
      <c r="AF1229" s="51">
        <v>1</v>
      </c>
      <c r="AG1229" s="52">
        <v>1</v>
      </c>
      <c r="AH1229" s="52">
        <v>1</v>
      </c>
      <c r="AI1229" s="53">
        <v>1141</v>
      </c>
      <c r="AJ1229" s="53">
        <v>1099</v>
      </c>
      <c r="AK1229" s="51">
        <v>3.3097719203003875</v>
      </c>
      <c r="AL1229" s="51">
        <v>3.34</v>
      </c>
      <c r="AM1229" s="51">
        <v>2.9886203922187256</v>
      </c>
      <c r="AN1229" s="51">
        <v>3.01</v>
      </c>
      <c r="AO1229" s="51">
        <v>3.0108883090356491</v>
      </c>
      <c r="AP1229" s="51">
        <v>3.0563915569040914</v>
      </c>
      <c r="AQ1229" s="51">
        <v>3.0633359020241935</v>
      </c>
      <c r="AR1229" s="67">
        <v>0</v>
      </c>
      <c r="AS1229" s="96"/>
      <c r="AT1229" s="54">
        <v>3.4642498136557558</v>
      </c>
      <c r="AU1229" s="54">
        <v>2.764089418508918</v>
      </c>
      <c r="AV1229" s="55">
        <v>3.4573736996445859</v>
      </c>
      <c r="AW1229" s="55">
        <v>2.764089418508918</v>
      </c>
      <c r="AX1229" s="56">
        <v>1.4249813655765831E-2</v>
      </c>
      <c r="AY1229" s="56">
        <v>-0.2359105814910718</v>
      </c>
      <c r="AZ1229" s="56">
        <v>-0.22166076783530597</v>
      </c>
      <c r="BA1229" s="56">
        <v>0.25016039514683763</v>
      </c>
      <c r="BB1229" s="61">
        <v>-158</v>
      </c>
      <c r="BC1229" s="57">
        <v>148</v>
      </c>
      <c r="BD1229" s="57">
        <v>120</v>
      </c>
      <c r="BE1229" s="57">
        <v>-107</v>
      </c>
      <c r="BF1229" s="95">
        <v>0.61183294802624588</v>
      </c>
      <c r="BG1229" s="58">
        <v>0.40334171302726929</v>
      </c>
      <c r="BH1229" s="58">
        <v>0.4550745150329934</v>
      </c>
      <c r="BI1229" s="58">
        <v>0.51702166741109556</v>
      </c>
      <c r="BJ1229" s="57">
        <v>-157</v>
      </c>
      <c r="BK1229" s="57">
        <v>147</v>
      </c>
      <c r="BL1229" s="57">
        <v>119</v>
      </c>
      <c r="BM1229" s="57">
        <v>-107</v>
      </c>
      <c r="BN1229" s="58">
        <v>0.6107604118835197</v>
      </c>
      <c r="BO1229" s="58">
        <v>0.40408969716037846</v>
      </c>
      <c r="BP1229" s="58">
        <v>0.45593198768729976</v>
      </c>
      <c r="BQ1229" s="58">
        <v>0.51779660320528376</v>
      </c>
      <c r="BR1229" s="36">
        <v>3.15</v>
      </c>
      <c r="BS1229" s="36">
        <v>3.95</v>
      </c>
      <c r="BT1229" s="36">
        <v>0.38169999999999998</v>
      </c>
      <c r="BU1229" s="36">
        <v>0.28111000000000003</v>
      </c>
      <c r="BV1229" s="36">
        <v>0.313991153605575</v>
      </c>
      <c r="BW1229" s="36">
        <v>0.38583000000000001</v>
      </c>
    </row>
    <row r="1230" spans="1:75" s="36" customFormat="1" ht="16.75" customHeight="1" x14ac:dyDescent="0.2">
      <c r="A1230" s="36" t="s">
        <v>1554</v>
      </c>
      <c r="B1230" s="36">
        <v>2025020583</v>
      </c>
      <c r="C1230" s="35">
        <v>46014</v>
      </c>
      <c r="D1230" s="45" t="s">
        <v>6</v>
      </c>
      <c r="E1230" s="36" t="s">
        <v>43</v>
      </c>
      <c r="F1230" s="45">
        <v>0</v>
      </c>
      <c r="G1230" s="45">
        <v>2</v>
      </c>
      <c r="H1230" s="36" t="s">
        <v>29</v>
      </c>
      <c r="I1230" s="36" t="s">
        <v>342</v>
      </c>
      <c r="J1230" s="46" t="s">
        <v>231</v>
      </c>
      <c r="K1230" s="47">
        <v>2.94</v>
      </c>
      <c r="L1230" s="48">
        <v>0.15</v>
      </c>
      <c r="M1230" s="49">
        <v>0.1</v>
      </c>
      <c r="N1230" s="36">
        <v>2.8999999999999901</v>
      </c>
      <c r="O1230" s="36">
        <v>2.7499999999999898</v>
      </c>
      <c r="P1230" s="70">
        <v>2.8999999999999901</v>
      </c>
      <c r="Q1230" s="36">
        <v>2.7499999999999898</v>
      </c>
      <c r="R1230" s="50">
        <v>2.9184277387410131</v>
      </c>
      <c r="S1230" s="50">
        <v>2.9174111951307178</v>
      </c>
      <c r="T1230" s="50">
        <v>2.8600591839661926</v>
      </c>
      <c r="U1230" s="50">
        <v>2.9465853070820249</v>
      </c>
      <c r="V1230" s="50">
        <v>0.90300000000000002</v>
      </c>
      <c r="W1230" s="50">
        <v>0.92051577291954856</v>
      </c>
      <c r="X1230" s="50">
        <v>1.1360544217687074</v>
      </c>
      <c r="Y1230" s="50">
        <v>0.8979591836734695</v>
      </c>
      <c r="Z1230" s="50">
        <v>1.01</v>
      </c>
      <c r="AA1230" s="51">
        <v>0.98</v>
      </c>
      <c r="AB1230" s="51">
        <v>1.01</v>
      </c>
      <c r="AC1230" s="51">
        <v>1</v>
      </c>
      <c r="AD1230" s="51">
        <v>1</v>
      </c>
      <c r="AE1230" s="51">
        <v>1</v>
      </c>
      <c r="AF1230" s="51">
        <v>1</v>
      </c>
      <c r="AG1230" s="52">
        <v>1</v>
      </c>
      <c r="AH1230" s="52">
        <v>1</v>
      </c>
      <c r="AI1230" s="53">
        <v>1145</v>
      </c>
      <c r="AJ1230" s="53">
        <v>1058</v>
      </c>
      <c r="AK1230" s="51">
        <v>2.75</v>
      </c>
      <c r="AL1230" s="51">
        <v>2.78</v>
      </c>
      <c r="AM1230" s="51">
        <v>2.9823153687990929</v>
      </c>
      <c r="AN1230" s="51">
        <v>2.9725797427488367</v>
      </c>
      <c r="AO1230" s="51">
        <v>3.1375469327967975</v>
      </c>
      <c r="AP1230" s="51">
        <v>3.1089026889395814</v>
      </c>
      <c r="AQ1230" s="51">
        <v>3.012138522487084</v>
      </c>
      <c r="AR1230" s="67">
        <v>0.03</v>
      </c>
      <c r="AS1230" s="96"/>
      <c r="AT1230" s="54">
        <v>2.7106385759999996</v>
      </c>
      <c r="AU1230" s="54">
        <v>2.7858288488665361</v>
      </c>
      <c r="AV1230" s="55">
        <v>2.6806385759999998</v>
      </c>
      <c r="AW1230" s="55">
        <v>2.8111797465800858</v>
      </c>
      <c r="AX1230" s="56">
        <v>-0.18936142399999056</v>
      </c>
      <c r="AY1230" s="56">
        <v>3.5828848866546359E-2</v>
      </c>
      <c r="AZ1230" s="56">
        <v>-0.1535325751334442</v>
      </c>
      <c r="BA1230" s="56">
        <v>-0.22519027286653692</v>
      </c>
      <c r="BB1230" s="61">
        <v>108</v>
      </c>
      <c r="BC1230" s="57">
        <v>109</v>
      </c>
      <c r="BD1230" s="57">
        <v>142</v>
      </c>
      <c r="BE1230" s="57">
        <v>172</v>
      </c>
      <c r="BF1230" s="95">
        <v>0.48155690462660949</v>
      </c>
      <c r="BG1230" s="58">
        <v>0.47895737331266819</v>
      </c>
      <c r="BH1230" s="58">
        <v>0.41341869508558859</v>
      </c>
      <c r="BI1230" s="58">
        <v>0.36722128095900475</v>
      </c>
      <c r="BJ1230" s="57">
        <v>111</v>
      </c>
      <c r="BK1230" s="57">
        <v>109</v>
      </c>
      <c r="BL1230" s="57">
        <v>143</v>
      </c>
      <c r="BM1230" s="57">
        <v>173</v>
      </c>
      <c r="BN1230" s="58">
        <v>0.47350013037212441</v>
      </c>
      <c r="BO1230" s="58">
        <v>0.4779374430982114</v>
      </c>
      <c r="BP1230" s="58">
        <v>0.4122227723835975</v>
      </c>
      <c r="BQ1230" s="58">
        <v>0.36613171643190223</v>
      </c>
      <c r="BR1230" s="36">
        <v>3.15</v>
      </c>
      <c r="BS1230" s="36">
        <v>4</v>
      </c>
      <c r="BT1230" s="36">
        <v>0.37791000000000002</v>
      </c>
      <c r="BU1230" s="36">
        <v>0.27538000000000001</v>
      </c>
      <c r="BV1230" s="36">
        <v>0.30650223716136499</v>
      </c>
      <c r="BW1230" s="36">
        <v>0.37691999999999998</v>
      </c>
    </row>
    <row r="1231" spans="1:75" s="36" customFormat="1" ht="16.75" customHeight="1" x14ac:dyDescent="0.2">
      <c r="A1231" s="36" t="s">
        <v>1555</v>
      </c>
      <c r="B1231" s="36">
        <v>2025020583</v>
      </c>
      <c r="C1231" s="35">
        <v>46014</v>
      </c>
      <c r="D1231" s="45" t="s">
        <v>9</v>
      </c>
      <c r="E1231" s="36" t="s">
        <v>14</v>
      </c>
      <c r="F1231" s="45">
        <v>2</v>
      </c>
      <c r="G1231" s="45">
        <v>0</v>
      </c>
      <c r="H1231" s="36" t="s">
        <v>31</v>
      </c>
      <c r="I1231" s="36" t="s">
        <v>328</v>
      </c>
      <c r="J1231" s="46" t="s">
        <v>155</v>
      </c>
      <c r="K1231" s="47">
        <v>2.94</v>
      </c>
      <c r="L1231" s="48">
        <v>0.15</v>
      </c>
      <c r="M1231" s="49">
        <v>0.1</v>
      </c>
      <c r="N1231" s="36">
        <v>2.7499999999999898</v>
      </c>
      <c r="O1231" s="36">
        <v>2.8999999999999901</v>
      </c>
      <c r="P1231" s="70">
        <v>2.7499999999999898</v>
      </c>
      <c r="Q1231" s="36">
        <v>2.8999999999999901</v>
      </c>
      <c r="R1231" s="50">
        <v>2.5825456407873095</v>
      </c>
      <c r="S1231" s="50">
        <v>3.5445631445072663</v>
      </c>
      <c r="T1231" s="50">
        <v>2.4534183587479439</v>
      </c>
      <c r="U1231" s="50">
        <v>3.5800087759523391</v>
      </c>
      <c r="V1231" s="50">
        <v>1.085</v>
      </c>
      <c r="W1231" s="50">
        <v>1.0832085999357419</v>
      </c>
      <c r="X1231" s="50">
        <v>1.0143929825847255</v>
      </c>
      <c r="Y1231" s="50">
        <v>0.93537414965986398</v>
      </c>
      <c r="Z1231" s="50">
        <v>0.96</v>
      </c>
      <c r="AA1231" s="51">
        <v>0.95</v>
      </c>
      <c r="AB1231" s="51">
        <v>1.01</v>
      </c>
      <c r="AC1231" s="51">
        <v>1</v>
      </c>
      <c r="AD1231" s="51">
        <v>1</v>
      </c>
      <c r="AE1231" s="51">
        <v>1</v>
      </c>
      <c r="AF1231" s="51">
        <v>1</v>
      </c>
      <c r="AG1231" s="52">
        <v>1</v>
      </c>
      <c r="AH1231" s="52">
        <v>1</v>
      </c>
      <c r="AI1231" s="53">
        <v>1102</v>
      </c>
      <c r="AJ1231" s="53">
        <v>1026</v>
      </c>
      <c r="AK1231" s="51">
        <v>2.64</v>
      </c>
      <c r="AL1231" s="51">
        <v>2.62</v>
      </c>
      <c r="AM1231" s="51">
        <v>3.34</v>
      </c>
      <c r="AN1231" s="51">
        <v>3.38</v>
      </c>
      <c r="AO1231" s="51">
        <v>3.2856972419014641</v>
      </c>
      <c r="AP1231" s="51">
        <v>3.3032597484252904</v>
      </c>
      <c r="AQ1231" s="51">
        <v>3.2063999999999999</v>
      </c>
      <c r="AR1231" s="67">
        <v>-0.03</v>
      </c>
      <c r="AS1231" s="96"/>
      <c r="AT1231" s="54">
        <v>2.7858288488665361</v>
      </c>
      <c r="AU1231" s="54">
        <v>2.7106385759999996</v>
      </c>
      <c r="AV1231" s="55">
        <v>2.8111797465800858</v>
      </c>
      <c r="AW1231" s="55">
        <v>2.6806385759999998</v>
      </c>
      <c r="AX1231" s="56">
        <v>3.5828848866546359E-2</v>
      </c>
      <c r="AY1231" s="56">
        <v>-0.18936142399999056</v>
      </c>
      <c r="AZ1231" s="56">
        <v>-0.1535325751334442</v>
      </c>
      <c r="BA1231" s="56">
        <v>0.22519027286653692</v>
      </c>
      <c r="BB1231" s="61">
        <v>-108</v>
      </c>
      <c r="BC1231" s="57">
        <v>-109</v>
      </c>
      <c r="BD1231" s="57">
        <v>-142</v>
      </c>
      <c r="BE1231" s="57">
        <v>-172</v>
      </c>
      <c r="BF1231" s="95">
        <v>0.51844309537339051</v>
      </c>
      <c r="BG1231" s="58">
        <v>0.52104262668733181</v>
      </c>
      <c r="BH1231" s="58">
        <v>0.58658130491441141</v>
      </c>
      <c r="BI1231" s="58">
        <v>0.63277871904099525</v>
      </c>
      <c r="BJ1231" s="57">
        <v>-111</v>
      </c>
      <c r="BK1231" s="57">
        <v>-109</v>
      </c>
      <c r="BL1231" s="57">
        <v>-143</v>
      </c>
      <c r="BM1231" s="57">
        <v>-173</v>
      </c>
      <c r="BN1231" s="58">
        <v>0.52649986962787554</v>
      </c>
      <c r="BO1231" s="58">
        <v>0.5220625569017886</v>
      </c>
      <c r="BP1231" s="58">
        <v>0.5877772276164025</v>
      </c>
      <c r="BQ1231" s="58">
        <v>0.63386828356809777</v>
      </c>
      <c r="BR1231" s="36">
        <v>3.15</v>
      </c>
      <c r="BS1231" s="36">
        <v>4.05</v>
      </c>
      <c r="BT1231" s="36">
        <v>0.36976999999999999</v>
      </c>
      <c r="BU1231" s="36">
        <v>0.26944000000000001</v>
      </c>
      <c r="BV1231" s="36">
        <v>0.30079485576493697</v>
      </c>
      <c r="BW1231" s="36">
        <v>0.37368000000000001</v>
      </c>
    </row>
    <row r="1232" spans="1:75" s="36" customFormat="1" ht="16.75" customHeight="1" x14ac:dyDescent="0.2">
      <c r="A1232" s="36" t="s">
        <v>1556</v>
      </c>
      <c r="B1232" s="36">
        <v>2025020584</v>
      </c>
      <c r="C1232" s="35">
        <v>46014</v>
      </c>
      <c r="D1232" s="45" t="s">
        <v>6</v>
      </c>
      <c r="E1232" s="36" t="s">
        <v>15</v>
      </c>
      <c r="F1232" s="45">
        <v>1</v>
      </c>
      <c r="G1232" s="45">
        <v>1</v>
      </c>
      <c r="H1232" s="36" t="s">
        <v>46</v>
      </c>
      <c r="I1232" s="36" t="s">
        <v>426</v>
      </c>
      <c r="J1232" s="46" t="s">
        <v>192</v>
      </c>
      <c r="K1232" s="47">
        <v>2.94</v>
      </c>
      <c r="L1232" s="48">
        <v>0.15</v>
      </c>
      <c r="M1232" s="49">
        <v>0.1</v>
      </c>
      <c r="N1232" s="36">
        <v>2.44999999999999</v>
      </c>
      <c r="O1232" s="36">
        <v>3.6499999999999901</v>
      </c>
      <c r="P1232" s="70">
        <v>2.44999999999999</v>
      </c>
      <c r="Q1232" s="36">
        <v>3.6499999999999901</v>
      </c>
      <c r="R1232" s="50">
        <v>3.0024726309719849</v>
      </c>
      <c r="S1232" s="50">
        <v>2.8100156082760464</v>
      </c>
      <c r="T1232" s="50">
        <v>2.8973860888879654</v>
      </c>
      <c r="U1232" s="50">
        <v>2.8100156082760464</v>
      </c>
      <c r="V1232" s="50">
        <v>0.95</v>
      </c>
      <c r="W1232" s="50">
        <v>0.95302926576458757</v>
      </c>
      <c r="X1232" s="50">
        <v>0.88726525803241851</v>
      </c>
      <c r="Y1232" s="50">
        <v>1.2020081646608083</v>
      </c>
      <c r="Z1232" s="50">
        <v>1.03</v>
      </c>
      <c r="AA1232" s="51">
        <v>0.96499999999999997</v>
      </c>
      <c r="AB1232" s="51">
        <v>1</v>
      </c>
      <c r="AC1232" s="51">
        <v>1</v>
      </c>
      <c r="AD1232" s="51">
        <v>1</v>
      </c>
      <c r="AE1232" s="51">
        <v>1</v>
      </c>
      <c r="AF1232" s="51">
        <v>1</v>
      </c>
      <c r="AG1232" s="52">
        <v>1</v>
      </c>
      <c r="AH1232" s="52">
        <v>1</v>
      </c>
      <c r="AI1232" s="53">
        <v>1139</v>
      </c>
      <c r="AJ1232" s="53">
        <v>1004</v>
      </c>
      <c r="AK1232" s="51">
        <v>2.9321248700572977</v>
      </c>
      <c r="AL1232" s="51">
        <v>2.9411007360632402</v>
      </c>
      <c r="AM1232" s="51">
        <v>2.9772078880774582</v>
      </c>
      <c r="AN1232" s="51">
        <v>2.9521290461072462</v>
      </c>
      <c r="AO1232" s="51">
        <v>3.0176014185035771</v>
      </c>
      <c r="AP1232" s="51">
        <v>2.9991086172066899</v>
      </c>
      <c r="AQ1232" s="51">
        <v>3.0665241247197819</v>
      </c>
      <c r="AR1232" s="67">
        <v>0</v>
      </c>
      <c r="AS1232" s="96"/>
      <c r="AT1232" s="54">
        <v>2.3849916163408889</v>
      </c>
      <c r="AU1232" s="54">
        <v>3.8629144127245576</v>
      </c>
      <c r="AV1232" s="55">
        <v>2.3849916163408889</v>
      </c>
      <c r="AW1232" s="55">
        <v>3.8671702603636127</v>
      </c>
      <c r="AX1232" s="56">
        <v>-6.500838365910111E-2</v>
      </c>
      <c r="AY1232" s="56">
        <v>0.21291441272456746</v>
      </c>
      <c r="AZ1232" s="56">
        <v>0.14790602906546635</v>
      </c>
      <c r="BA1232" s="56">
        <v>-0.27792279638366857</v>
      </c>
      <c r="BB1232" s="61">
        <v>254</v>
      </c>
      <c r="BC1232" s="57">
        <v>-150</v>
      </c>
      <c r="BD1232" s="57">
        <v>-120</v>
      </c>
      <c r="BE1232" s="57">
        <v>108</v>
      </c>
      <c r="BF1232" s="95">
        <v>0.28257123813682361</v>
      </c>
      <c r="BG1232" s="58">
        <v>0.59935294780841319</v>
      </c>
      <c r="BH1232" s="58">
        <v>0.54523624150825023</v>
      </c>
      <c r="BI1232" s="58">
        <v>0.48036400468812834</v>
      </c>
      <c r="BJ1232" s="57">
        <v>254</v>
      </c>
      <c r="BK1232" s="57">
        <v>-150</v>
      </c>
      <c r="BL1232" s="57">
        <v>-120</v>
      </c>
      <c r="BM1232" s="57">
        <v>108</v>
      </c>
      <c r="BN1232" s="58">
        <v>0.28223182132866542</v>
      </c>
      <c r="BO1232" s="58">
        <v>0.59990479303903699</v>
      </c>
      <c r="BP1232" s="58">
        <v>0.54594308695220439</v>
      </c>
      <c r="BQ1232" s="58">
        <v>0.48107315546689966</v>
      </c>
      <c r="BR1232" s="36">
        <v>3.15</v>
      </c>
      <c r="BS1232" s="36">
        <v>4.0999999999999996</v>
      </c>
      <c r="BT1232" s="36">
        <v>0.36271999999999999</v>
      </c>
      <c r="BU1232" s="36">
        <v>0.26593</v>
      </c>
      <c r="BV1232" s="36">
        <v>0.295730791899736</v>
      </c>
      <c r="BW1232" s="36">
        <v>0.36670000000000003</v>
      </c>
    </row>
    <row r="1233" spans="1:75" s="36" customFormat="1" ht="16.75" customHeight="1" x14ac:dyDescent="0.2">
      <c r="A1233" s="36" t="s">
        <v>1557</v>
      </c>
      <c r="B1233" s="36">
        <v>2025020584</v>
      </c>
      <c r="C1233" s="35">
        <v>46014</v>
      </c>
      <c r="D1233" s="45" t="s">
        <v>9</v>
      </c>
      <c r="E1233" s="36" t="s">
        <v>24</v>
      </c>
      <c r="F1233" s="45">
        <v>1</v>
      </c>
      <c r="G1233" s="45">
        <v>1</v>
      </c>
      <c r="H1233" s="36" t="s">
        <v>47</v>
      </c>
      <c r="I1233" s="36" t="s">
        <v>364</v>
      </c>
      <c r="J1233" s="46" t="s">
        <v>158</v>
      </c>
      <c r="K1233" s="47">
        <v>2.94</v>
      </c>
      <c r="L1233" s="48">
        <v>0.15</v>
      </c>
      <c r="M1233" s="49">
        <v>0.1</v>
      </c>
      <c r="N1233" s="36">
        <v>3.6499999999999901</v>
      </c>
      <c r="O1233" s="36">
        <v>2.44999999999999</v>
      </c>
      <c r="P1233" s="70">
        <v>3.6499999999999901</v>
      </c>
      <c r="Q1233" s="36">
        <v>2.44999999999999</v>
      </c>
      <c r="R1233" s="50">
        <v>3.335449113058262</v>
      </c>
      <c r="S1233" s="50">
        <v>2.6711446233841913</v>
      </c>
      <c r="T1233" s="50">
        <v>3.335449113058262</v>
      </c>
      <c r="U1233" s="50">
        <v>2.6711446233841913</v>
      </c>
      <c r="V1233" s="50">
        <v>1.048</v>
      </c>
      <c r="W1233" s="50">
        <v>1.0491546019013618</v>
      </c>
      <c r="X1233" s="50">
        <v>1.0126557442440334</v>
      </c>
      <c r="Y1233" s="50">
        <v>0.99732138437323048</v>
      </c>
      <c r="Z1233" s="50">
        <v>1</v>
      </c>
      <c r="AA1233" s="51">
        <v>1</v>
      </c>
      <c r="AB1233" s="51">
        <v>1</v>
      </c>
      <c r="AC1233" s="51">
        <v>1</v>
      </c>
      <c r="AD1233" s="51">
        <v>1</v>
      </c>
      <c r="AE1233" s="51">
        <v>1</v>
      </c>
      <c r="AF1233" s="51">
        <v>1</v>
      </c>
      <c r="AG1233" s="52">
        <v>1</v>
      </c>
      <c r="AH1233" s="52">
        <v>1</v>
      </c>
      <c r="AI1233" s="53">
        <v>1126</v>
      </c>
      <c r="AJ1233" s="53">
        <v>1053</v>
      </c>
      <c r="AK1233" s="51">
        <v>3.5339040041027765</v>
      </c>
      <c r="AL1233" s="51">
        <v>3.5041357704460991</v>
      </c>
      <c r="AM1233" s="51">
        <v>2.6085598586153105</v>
      </c>
      <c r="AN1233" s="51">
        <v>2.61</v>
      </c>
      <c r="AO1233" s="51">
        <v>2.670423712868482</v>
      </c>
      <c r="AP1233" s="51">
        <v>2.6705318494458381</v>
      </c>
      <c r="AQ1233" s="51">
        <v>2.6085598586153105</v>
      </c>
      <c r="AR1233" s="67">
        <v>0</v>
      </c>
      <c r="AS1233" s="96"/>
      <c r="AT1233" s="54">
        <v>3.8629144127245576</v>
      </c>
      <c r="AU1233" s="54">
        <v>2.3849916163408889</v>
      </c>
      <c r="AV1233" s="55">
        <v>3.8671702603636127</v>
      </c>
      <c r="AW1233" s="55">
        <v>2.3849916163408889</v>
      </c>
      <c r="AX1233" s="56">
        <v>0.21291441272456746</v>
      </c>
      <c r="AY1233" s="56">
        <v>-6.500838365910111E-2</v>
      </c>
      <c r="AZ1233" s="56">
        <v>0.14790602906546635</v>
      </c>
      <c r="BA1233" s="56">
        <v>0.27792279638366857</v>
      </c>
      <c r="BB1233" s="61">
        <v>-254</v>
      </c>
      <c r="BC1233" s="57">
        <v>150</v>
      </c>
      <c r="BD1233" s="57">
        <v>120</v>
      </c>
      <c r="BE1233" s="57">
        <v>-108</v>
      </c>
      <c r="BF1233" s="95">
        <v>0.71742876186317639</v>
      </c>
      <c r="BG1233" s="58">
        <v>0.40064705219158681</v>
      </c>
      <c r="BH1233" s="58">
        <v>0.45476375849174977</v>
      </c>
      <c r="BI1233" s="58">
        <v>0.51963599531187166</v>
      </c>
      <c r="BJ1233" s="57">
        <v>-254</v>
      </c>
      <c r="BK1233" s="57">
        <v>150</v>
      </c>
      <c r="BL1233" s="57">
        <v>120</v>
      </c>
      <c r="BM1233" s="57">
        <v>-108</v>
      </c>
      <c r="BN1233" s="58">
        <v>0.71776817867133458</v>
      </c>
      <c r="BO1233" s="58">
        <v>0.40009520696096301</v>
      </c>
      <c r="BP1233" s="58">
        <v>0.45405691304779566</v>
      </c>
      <c r="BQ1233" s="58">
        <v>0.51892684453310034</v>
      </c>
      <c r="BR1233" s="36">
        <v>3.15</v>
      </c>
      <c r="BS1233" s="36">
        <v>4.1500000000000004</v>
      </c>
      <c r="BT1233" s="36">
        <v>0.35587000000000002</v>
      </c>
      <c r="BU1233" s="36">
        <v>0.25852000000000003</v>
      </c>
      <c r="BV1233" s="36">
        <v>0.287557562679361</v>
      </c>
      <c r="BW1233" s="36">
        <v>0.35949999999999999</v>
      </c>
    </row>
    <row r="1234" spans="1:75" s="36" customFormat="1" ht="16.75" customHeight="1" x14ac:dyDescent="0.2">
      <c r="A1234" s="36" t="s">
        <v>1558</v>
      </c>
      <c r="B1234" s="36">
        <v>2025020586</v>
      </c>
      <c r="C1234" s="35">
        <v>46014</v>
      </c>
      <c r="D1234" s="45" t="s">
        <v>6</v>
      </c>
      <c r="E1234" s="36" t="s">
        <v>40</v>
      </c>
      <c r="F1234" s="45">
        <v>2</v>
      </c>
      <c r="G1234" s="45">
        <v>1</v>
      </c>
      <c r="H1234" s="36" t="s">
        <v>44</v>
      </c>
      <c r="I1234" s="36" t="s">
        <v>368</v>
      </c>
      <c r="J1234" s="46" t="s">
        <v>183</v>
      </c>
      <c r="K1234" s="47">
        <v>2.94</v>
      </c>
      <c r="L1234" s="48">
        <v>0.15</v>
      </c>
      <c r="M1234" s="49">
        <v>0.1</v>
      </c>
      <c r="N1234" s="36">
        <v>2.5999999999999899</v>
      </c>
      <c r="O1234" s="36">
        <v>3.4999999999999898</v>
      </c>
      <c r="P1234" s="70">
        <v>2.5999999999999899</v>
      </c>
      <c r="Q1234" s="36">
        <v>3.4999999999999898</v>
      </c>
      <c r="R1234" s="50">
        <v>3.0380198491462704</v>
      </c>
      <c r="S1234" s="50">
        <v>3.5063892911845507</v>
      </c>
      <c r="T1234" s="50">
        <v>2.8861188566889568</v>
      </c>
      <c r="U1234" s="50">
        <v>3.5063892911845507</v>
      </c>
      <c r="V1234" s="50">
        <v>0.96</v>
      </c>
      <c r="W1234" s="50">
        <v>0.96305398776725637</v>
      </c>
      <c r="X1234" s="50">
        <v>0.89138935187244839</v>
      </c>
      <c r="Y1234" s="50">
        <v>1.0780845414063323</v>
      </c>
      <c r="Z1234" s="50">
        <v>0.98499999999999999</v>
      </c>
      <c r="AA1234" s="51">
        <v>0.95</v>
      </c>
      <c r="AB1234" s="51">
        <v>1</v>
      </c>
      <c r="AC1234" s="51">
        <v>1</v>
      </c>
      <c r="AD1234" s="51">
        <v>1</v>
      </c>
      <c r="AE1234" s="51">
        <v>1</v>
      </c>
      <c r="AF1234" s="51">
        <v>1</v>
      </c>
      <c r="AG1234" s="52">
        <v>1</v>
      </c>
      <c r="AH1234" s="52">
        <v>1</v>
      </c>
      <c r="AI1234" s="53">
        <v>1121</v>
      </c>
      <c r="AJ1234" s="53">
        <v>1079</v>
      </c>
      <c r="AK1234" s="51">
        <v>2.661968259097963</v>
      </c>
      <c r="AL1234" s="51">
        <v>2.69</v>
      </c>
      <c r="AM1234" s="51">
        <v>3.4242428925730062</v>
      </c>
      <c r="AN1234" s="51">
        <v>3.45</v>
      </c>
      <c r="AO1234" s="51">
        <v>3.5366798616483726</v>
      </c>
      <c r="AP1234" s="51">
        <v>3.5242469001736341</v>
      </c>
      <c r="AQ1234" s="51">
        <v>3.3728792491844111</v>
      </c>
      <c r="AR1234" s="67">
        <v>0.03</v>
      </c>
      <c r="AS1234" s="96"/>
      <c r="AT1234" s="54">
        <v>2.3009428907400316</v>
      </c>
      <c r="AU1234" s="54">
        <v>3.3948011004717213</v>
      </c>
      <c r="AV1234" s="55">
        <v>2.2709428907400317</v>
      </c>
      <c r="AW1234" s="55">
        <v>3.4180032873522412</v>
      </c>
      <c r="AX1234" s="56">
        <v>-0.29905710925995832</v>
      </c>
      <c r="AY1234" s="56">
        <v>-0.10519889952826844</v>
      </c>
      <c r="AZ1234" s="56">
        <v>-0.40425600878822676</v>
      </c>
      <c r="BA1234" s="56">
        <v>-0.19385820973168988</v>
      </c>
      <c r="BB1234" s="61">
        <v>206</v>
      </c>
      <c r="BC1234" s="57">
        <v>-104</v>
      </c>
      <c r="BD1234" s="57">
        <v>125</v>
      </c>
      <c r="BE1234" s="57">
        <v>155</v>
      </c>
      <c r="BF1234" s="95">
        <v>0.32686770892165246</v>
      </c>
      <c r="BG1234" s="58">
        <v>0.50971655236403302</v>
      </c>
      <c r="BH1234" s="58">
        <v>0.44482803753909206</v>
      </c>
      <c r="BI1234" s="58">
        <v>0.39283874715179135</v>
      </c>
      <c r="BJ1234" s="57">
        <v>214</v>
      </c>
      <c r="BK1234" s="57">
        <v>-103</v>
      </c>
      <c r="BL1234" s="57">
        <v>126</v>
      </c>
      <c r="BM1234" s="57">
        <v>156</v>
      </c>
      <c r="BN1234" s="58">
        <v>0.31886579123007447</v>
      </c>
      <c r="BO1234" s="58">
        <v>0.50739130503287977</v>
      </c>
      <c r="BP1234" s="58">
        <v>0.44250102448709938</v>
      </c>
      <c r="BQ1234" s="58">
        <v>0.39098944561354476</v>
      </c>
      <c r="BR1234" s="36">
        <v>3.15</v>
      </c>
      <c r="BS1234" s="36">
        <v>4.2</v>
      </c>
      <c r="BT1234" s="36">
        <v>0.34816000000000003</v>
      </c>
      <c r="BU1234" s="36">
        <v>0.25444</v>
      </c>
      <c r="BV1234" s="36">
        <v>0.282591794575623</v>
      </c>
      <c r="BW1234" s="36">
        <v>0.35405999999999999</v>
      </c>
    </row>
    <row r="1235" spans="1:75" s="36" customFormat="1" ht="16.75" customHeight="1" x14ac:dyDescent="0.2">
      <c r="A1235" s="36" t="s">
        <v>1559</v>
      </c>
      <c r="B1235" s="36">
        <v>2025020586</v>
      </c>
      <c r="C1235" s="35">
        <v>46014</v>
      </c>
      <c r="D1235" s="45" t="s">
        <v>9</v>
      </c>
      <c r="E1235" s="36" t="s">
        <v>25</v>
      </c>
      <c r="F1235" s="45">
        <v>1</v>
      </c>
      <c r="G1235" s="45">
        <v>2</v>
      </c>
      <c r="H1235" s="36" t="s">
        <v>45</v>
      </c>
      <c r="I1235" s="36" t="s">
        <v>1199</v>
      </c>
      <c r="J1235" s="46" t="s">
        <v>1164</v>
      </c>
      <c r="K1235" s="47">
        <v>2.94</v>
      </c>
      <c r="L1235" s="48">
        <v>0.15</v>
      </c>
      <c r="M1235" s="49">
        <v>0.1</v>
      </c>
      <c r="N1235" s="36">
        <v>3.4999999999999898</v>
      </c>
      <c r="O1235" s="36">
        <v>2.5999999999999899</v>
      </c>
      <c r="P1235" s="70">
        <v>3.4999999999999898</v>
      </c>
      <c r="Q1235" s="36">
        <v>2.5999999999999899</v>
      </c>
      <c r="R1235" s="50">
        <v>3.2456054012940125</v>
      </c>
      <c r="S1235" s="50">
        <v>2.9909042277453457</v>
      </c>
      <c r="T1235" s="50">
        <v>2.9535009151775515</v>
      </c>
      <c r="U1235" s="50">
        <v>3.1703584814100667</v>
      </c>
      <c r="V1235" s="50">
        <v>1.0349999999999999</v>
      </c>
      <c r="W1235" s="50">
        <v>1.0329456510400874</v>
      </c>
      <c r="X1235" s="50">
        <v>1.1647084668615668</v>
      </c>
      <c r="Y1235" s="50">
        <v>0.90543138064556561</v>
      </c>
      <c r="Z1235" s="50">
        <v>0.99</v>
      </c>
      <c r="AA1235" s="51">
        <v>0.91</v>
      </c>
      <c r="AB1235" s="51">
        <v>1.06</v>
      </c>
      <c r="AC1235" s="51">
        <v>1</v>
      </c>
      <c r="AD1235" s="51">
        <v>1</v>
      </c>
      <c r="AE1235" s="51">
        <v>1</v>
      </c>
      <c r="AF1235" s="51">
        <v>1</v>
      </c>
      <c r="AG1235" s="52">
        <v>1</v>
      </c>
      <c r="AH1235" s="52">
        <v>1</v>
      </c>
      <c r="AI1235" s="53">
        <v>1140</v>
      </c>
      <c r="AJ1235" s="53">
        <v>1098</v>
      </c>
      <c r="AK1235" s="51">
        <v>3.1695685517346166</v>
      </c>
      <c r="AL1235" s="51">
        <v>3.176592511876779</v>
      </c>
      <c r="AM1235" s="51">
        <v>2.6206846945049982</v>
      </c>
      <c r="AN1235" s="51">
        <v>2.65</v>
      </c>
      <c r="AO1235" s="51">
        <v>2.7686957355878015</v>
      </c>
      <c r="AP1235" s="51">
        <v>2.7975406530698148</v>
      </c>
      <c r="AQ1235" s="51">
        <v>2.5944778475599484</v>
      </c>
      <c r="AR1235" s="67">
        <v>-0.03</v>
      </c>
      <c r="AS1235" s="96"/>
      <c r="AT1235" s="54">
        <v>3.3948011004717213</v>
      </c>
      <c r="AU1235" s="54">
        <v>2.3009428907400316</v>
      </c>
      <c r="AV1235" s="55">
        <v>3.4180032873522412</v>
      </c>
      <c r="AW1235" s="55">
        <v>2.2709428907400317</v>
      </c>
      <c r="AX1235" s="56">
        <v>-0.10519889952826844</v>
      </c>
      <c r="AY1235" s="56">
        <v>-0.29905710925995832</v>
      </c>
      <c r="AZ1235" s="56">
        <v>-0.40425600878822676</v>
      </c>
      <c r="BA1235" s="56">
        <v>0.19385820973168988</v>
      </c>
      <c r="BB1235" s="61">
        <v>-206</v>
      </c>
      <c r="BC1235" s="57">
        <v>104</v>
      </c>
      <c r="BD1235" s="57">
        <v>-125</v>
      </c>
      <c r="BE1235" s="57">
        <v>-155</v>
      </c>
      <c r="BF1235" s="95">
        <v>0.67313229107834749</v>
      </c>
      <c r="BG1235" s="58">
        <v>0.49028344763596693</v>
      </c>
      <c r="BH1235" s="58">
        <v>0.55517196246090794</v>
      </c>
      <c r="BI1235" s="58">
        <v>0.60716125284820865</v>
      </c>
      <c r="BJ1235" s="57">
        <v>-214</v>
      </c>
      <c r="BK1235" s="57">
        <v>103</v>
      </c>
      <c r="BL1235" s="57">
        <v>-126</v>
      </c>
      <c r="BM1235" s="57">
        <v>-156</v>
      </c>
      <c r="BN1235" s="58">
        <v>0.68113420876992548</v>
      </c>
      <c r="BO1235" s="58">
        <v>0.49260869496712018</v>
      </c>
      <c r="BP1235" s="58">
        <v>0.55749897551290062</v>
      </c>
      <c r="BQ1235" s="58">
        <v>0.60901055438645524</v>
      </c>
      <c r="BR1235" s="36">
        <v>3.15</v>
      </c>
      <c r="BS1235" s="36">
        <v>4.25</v>
      </c>
      <c r="BT1235" s="36">
        <v>0.34281</v>
      </c>
      <c r="BU1235" s="36">
        <v>0.25029000000000001</v>
      </c>
      <c r="BV1235" s="36">
        <v>0.27801968320262999</v>
      </c>
      <c r="BW1235" s="36">
        <v>0.35003000000000001</v>
      </c>
    </row>
    <row r="1236" spans="1:75" s="36" customFormat="1" ht="16.75" customHeight="1" x14ac:dyDescent="0.2">
      <c r="A1236" s="36" t="s">
        <v>1560</v>
      </c>
      <c r="B1236" s="36">
        <v>2025020587</v>
      </c>
      <c r="C1236" s="35">
        <v>46014</v>
      </c>
      <c r="D1236" s="45" t="s">
        <v>6</v>
      </c>
      <c r="E1236" s="36" t="s">
        <v>13</v>
      </c>
      <c r="F1236" s="45">
        <v>0</v>
      </c>
      <c r="G1236" s="45">
        <v>0</v>
      </c>
      <c r="H1236" s="36" t="s">
        <v>50</v>
      </c>
      <c r="I1236" s="36" t="s">
        <v>376</v>
      </c>
      <c r="J1236" s="46" t="s">
        <v>184</v>
      </c>
      <c r="K1236" s="47">
        <v>2.94</v>
      </c>
      <c r="L1236" s="48">
        <v>0.15</v>
      </c>
      <c r="M1236" s="49">
        <v>0.1</v>
      </c>
      <c r="N1236" s="36">
        <v>2.2499999999999898</v>
      </c>
      <c r="O1236" s="36">
        <v>3.19999999999999</v>
      </c>
      <c r="P1236" s="70">
        <v>2.2499999999999898</v>
      </c>
      <c r="Q1236" s="36">
        <v>3.19999999999999</v>
      </c>
      <c r="R1236" s="50">
        <v>2.4906832455187136</v>
      </c>
      <c r="S1236" s="50">
        <v>3.2169056375439693</v>
      </c>
      <c r="T1236" s="50">
        <v>2.4159627481531523</v>
      </c>
      <c r="U1236" s="50">
        <v>3.2812437502948488</v>
      </c>
      <c r="V1236" s="50">
        <v>0.96699999999999997</v>
      </c>
      <c r="W1236" s="50">
        <v>0.96943075693561398</v>
      </c>
      <c r="X1236" s="50">
        <v>0.91930410563674947</v>
      </c>
      <c r="Y1236" s="50">
        <v>0.96214833035192004</v>
      </c>
      <c r="Z1236" s="50">
        <v>0.98</v>
      </c>
      <c r="AA1236" s="51">
        <v>0.97</v>
      </c>
      <c r="AB1236" s="51">
        <v>1.02</v>
      </c>
      <c r="AC1236" s="51">
        <v>1</v>
      </c>
      <c r="AD1236" s="51">
        <v>1</v>
      </c>
      <c r="AE1236" s="51">
        <v>1</v>
      </c>
      <c r="AF1236" s="51">
        <v>1</v>
      </c>
      <c r="AG1236" s="52">
        <v>1</v>
      </c>
      <c r="AH1236" s="52">
        <v>1</v>
      </c>
      <c r="AI1236" s="53">
        <v>1148</v>
      </c>
      <c r="AJ1236" s="53">
        <v>1078</v>
      </c>
      <c r="AK1236" s="51">
        <v>2.6561333755610481</v>
      </c>
      <c r="AL1236" s="51">
        <v>2.65</v>
      </c>
      <c r="AM1236" s="51">
        <v>3.1517875321651156</v>
      </c>
      <c r="AN1236" s="51">
        <v>3.1615552479719438</v>
      </c>
      <c r="AO1236" s="51">
        <v>3.2086072595704733</v>
      </c>
      <c r="AP1236" s="51">
        <v>3.2002012993538655</v>
      </c>
      <c r="AQ1236" s="51">
        <v>3.0887517815218133</v>
      </c>
      <c r="AR1236" s="67">
        <v>0</v>
      </c>
      <c r="AS1236" s="96"/>
      <c r="AT1236" s="54">
        <v>2.3934456909826398</v>
      </c>
      <c r="AU1236" s="54">
        <v>3.1222123403575455</v>
      </c>
      <c r="AV1236" s="55">
        <v>2.3934456909826398</v>
      </c>
      <c r="AW1236" s="55">
        <v>3.135224106426866</v>
      </c>
      <c r="AX1236" s="56">
        <v>0.14344569098265003</v>
      </c>
      <c r="AY1236" s="56">
        <v>-7.7787659642444495E-2</v>
      </c>
      <c r="AZ1236" s="56">
        <v>6.5658031340205536E-2</v>
      </c>
      <c r="BA1236" s="56">
        <v>0.22123335062509453</v>
      </c>
      <c r="BB1236" s="61">
        <v>164</v>
      </c>
      <c r="BC1236" s="57">
        <v>109</v>
      </c>
      <c r="BD1236" s="57">
        <v>143</v>
      </c>
      <c r="BE1236" s="57">
        <v>174</v>
      </c>
      <c r="BF1236" s="95">
        <v>0.37902890027571956</v>
      </c>
      <c r="BG1236" s="58">
        <v>0.47751886171919311</v>
      </c>
      <c r="BH1236" s="58">
        <v>0.41086064513830201</v>
      </c>
      <c r="BI1236" s="58">
        <v>0.36437659675507506</v>
      </c>
      <c r="BJ1236" s="57">
        <v>166</v>
      </c>
      <c r="BK1236" s="57">
        <v>108</v>
      </c>
      <c r="BL1236" s="57">
        <v>142</v>
      </c>
      <c r="BM1236" s="57">
        <v>173</v>
      </c>
      <c r="BN1236" s="58">
        <v>0.37647094304827594</v>
      </c>
      <c r="BO1236" s="58">
        <v>0.47968037436107591</v>
      </c>
      <c r="BP1236" s="58">
        <v>0.4134290341973188</v>
      </c>
      <c r="BQ1236" s="58">
        <v>0.3667368726235779</v>
      </c>
      <c r="BR1236" s="36">
        <v>3.15</v>
      </c>
      <c r="BS1236" s="36">
        <v>4.3</v>
      </c>
      <c r="BT1236" s="36">
        <v>0.33718999999999999</v>
      </c>
      <c r="BU1236" s="36">
        <v>0.24429000000000001</v>
      </c>
      <c r="BV1236" s="36">
        <v>0.27023230088495498</v>
      </c>
      <c r="BW1236" s="36">
        <v>0.34028999999999998</v>
      </c>
    </row>
    <row r="1237" spans="1:75" s="36" customFormat="1" ht="16.75" customHeight="1" x14ac:dyDescent="0.2">
      <c r="A1237" s="36" t="s">
        <v>1561</v>
      </c>
      <c r="B1237" s="36">
        <v>2025020587</v>
      </c>
      <c r="C1237" s="35">
        <v>46014</v>
      </c>
      <c r="D1237" s="45" t="s">
        <v>9</v>
      </c>
      <c r="E1237" s="36" t="s">
        <v>28</v>
      </c>
      <c r="F1237" s="45">
        <v>0</v>
      </c>
      <c r="G1237" s="45">
        <v>0</v>
      </c>
      <c r="H1237" s="36" t="s">
        <v>51</v>
      </c>
      <c r="I1237" s="36" t="s">
        <v>488</v>
      </c>
      <c r="J1237" s="46" t="s">
        <v>168</v>
      </c>
      <c r="K1237" s="47">
        <v>2.94</v>
      </c>
      <c r="L1237" s="48">
        <v>0.15</v>
      </c>
      <c r="M1237" s="49">
        <v>0.1</v>
      </c>
      <c r="N1237" s="36">
        <v>3.19999999999999</v>
      </c>
      <c r="O1237" s="36">
        <v>2.2499999999999898</v>
      </c>
      <c r="P1237" s="70">
        <v>3.19999999999999</v>
      </c>
      <c r="Q1237" s="36">
        <v>2.2499999999999898</v>
      </c>
      <c r="R1237" s="50">
        <v>2.8871593177009096</v>
      </c>
      <c r="S1237" s="50">
        <v>2.534399944772868</v>
      </c>
      <c r="T1237" s="50">
        <v>2.8871593177009096</v>
      </c>
      <c r="U1237" s="50">
        <v>2.534399944772868</v>
      </c>
      <c r="V1237" s="50">
        <v>1.03</v>
      </c>
      <c r="W1237" s="50">
        <v>1.0342925072321845</v>
      </c>
      <c r="X1237" s="50">
        <v>1.0720365755663659</v>
      </c>
      <c r="Y1237" s="50">
        <v>0.90344672638130885</v>
      </c>
      <c r="Z1237" s="50">
        <v>1.0449999999999999</v>
      </c>
      <c r="AA1237" s="51">
        <v>1</v>
      </c>
      <c r="AB1237" s="51">
        <v>1</v>
      </c>
      <c r="AC1237" s="51">
        <v>1</v>
      </c>
      <c r="AD1237" s="51">
        <v>1</v>
      </c>
      <c r="AE1237" s="51">
        <v>1</v>
      </c>
      <c r="AF1237" s="51">
        <v>1</v>
      </c>
      <c r="AG1237" s="52">
        <v>1</v>
      </c>
      <c r="AH1237" s="52">
        <v>1</v>
      </c>
      <c r="AI1237" s="53">
        <v>1147</v>
      </c>
      <c r="AJ1237" s="53">
        <v>1105</v>
      </c>
      <c r="AK1237" s="51">
        <v>2.8287160912346447</v>
      </c>
      <c r="AL1237" s="51">
        <v>2.837482575204584</v>
      </c>
      <c r="AM1237" s="51">
        <v>2.7027540705720434</v>
      </c>
      <c r="AN1237" s="51">
        <v>2.7</v>
      </c>
      <c r="AO1237" s="51">
        <v>2.8494170420326688</v>
      </c>
      <c r="AP1237" s="51">
        <v>2.8192716770709154</v>
      </c>
      <c r="AQ1237" s="51">
        <v>2.824378003747785</v>
      </c>
      <c r="AR1237" s="67">
        <v>0</v>
      </c>
      <c r="AS1237" s="96"/>
      <c r="AT1237" s="54">
        <v>3.1222123403575455</v>
      </c>
      <c r="AU1237" s="54">
        <v>2.3934456909826398</v>
      </c>
      <c r="AV1237" s="55">
        <v>3.135224106426866</v>
      </c>
      <c r="AW1237" s="55">
        <v>2.3934456909826398</v>
      </c>
      <c r="AX1237" s="56">
        <v>-7.7787659642444495E-2</v>
      </c>
      <c r="AY1237" s="56">
        <v>0.14344569098265003</v>
      </c>
      <c r="AZ1237" s="56">
        <v>6.5658031340205536E-2</v>
      </c>
      <c r="BA1237" s="56">
        <v>-0.22123335062509453</v>
      </c>
      <c r="BB1237" s="61">
        <v>-164</v>
      </c>
      <c r="BC1237" s="57">
        <v>-109</v>
      </c>
      <c r="BD1237" s="57">
        <v>-143</v>
      </c>
      <c r="BE1237" s="57">
        <v>-174</v>
      </c>
      <c r="BF1237" s="95">
        <v>0.62097109972428044</v>
      </c>
      <c r="BG1237" s="58">
        <v>0.52248113828080689</v>
      </c>
      <c r="BH1237" s="58">
        <v>0.58913935486169799</v>
      </c>
      <c r="BI1237" s="58">
        <v>0.63562340324492494</v>
      </c>
      <c r="BJ1237" s="57">
        <v>-166</v>
      </c>
      <c r="BK1237" s="57">
        <v>-108</v>
      </c>
      <c r="BL1237" s="57">
        <v>-142</v>
      </c>
      <c r="BM1237" s="57">
        <v>-173</v>
      </c>
      <c r="BN1237" s="58">
        <v>0.623529056951724</v>
      </c>
      <c r="BO1237" s="58">
        <v>0.52031962563892409</v>
      </c>
      <c r="BP1237" s="58">
        <v>0.5865709658026812</v>
      </c>
      <c r="BQ1237" s="58">
        <v>0.6332631273764221</v>
      </c>
      <c r="BR1237" s="36">
        <v>3.15</v>
      </c>
      <c r="BS1237" s="36">
        <v>4.3499999999999996</v>
      </c>
      <c r="BT1237" s="36">
        <v>0.33067000000000002</v>
      </c>
      <c r="BU1237" s="36">
        <v>0.23551</v>
      </c>
      <c r="BV1237" s="36">
        <v>0.26064100577701999</v>
      </c>
      <c r="BW1237" s="36">
        <v>0.33193</v>
      </c>
    </row>
    <row r="1238" spans="1:75" s="36" customFormat="1" ht="16.75" customHeight="1" x14ac:dyDescent="0.2">
      <c r="A1238" s="36" t="s">
        <v>1562</v>
      </c>
      <c r="B1238" s="36">
        <v>2025020588</v>
      </c>
      <c r="C1238" s="35">
        <v>46018</v>
      </c>
      <c r="D1238" s="45" t="s">
        <v>6</v>
      </c>
      <c r="E1238" s="36" t="s">
        <v>20</v>
      </c>
      <c r="F1238" s="45">
        <v>2</v>
      </c>
      <c r="G1238" s="45">
        <v>2</v>
      </c>
      <c r="H1238" s="36" t="s">
        <v>8</v>
      </c>
      <c r="I1238" s="36" t="s">
        <v>334</v>
      </c>
      <c r="J1238" s="46" t="s">
        <v>177</v>
      </c>
      <c r="K1238" s="47">
        <v>2.94</v>
      </c>
      <c r="L1238" s="48">
        <v>0.15</v>
      </c>
      <c r="M1238" s="49">
        <v>0.1</v>
      </c>
      <c r="N1238" s="36">
        <v>2.7499999999999898</v>
      </c>
      <c r="O1238" s="36">
        <v>2.7499999999999898</v>
      </c>
      <c r="P1238" s="70">
        <v>2.7499999999999898</v>
      </c>
      <c r="Q1238" s="36">
        <v>2.7499999999999898</v>
      </c>
      <c r="R1238" s="50">
        <v>2.8171779546761635</v>
      </c>
      <c r="S1238" s="50">
        <v>2.8509956912684111</v>
      </c>
      <c r="T1238" s="50">
        <v>2.7326626160358787</v>
      </c>
      <c r="U1238" s="50">
        <v>2.9080156050937793</v>
      </c>
      <c r="V1238" s="50">
        <v>0.96</v>
      </c>
      <c r="W1238" s="50">
        <v>0.95702751457800772</v>
      </c>
      <c r="X1238" s="50">
        <v>1.0207060967264436</v>
      </c>
      <c r="Y1238" s="50">
        <v>0.95329988608801985</v>
      </c>
      <c r="Z1238" s="50">
        <v>0.98</v>
      </c>
      <c r="AA1238" s="51">
        <v>0.97</v>
      </c>
      <c r="AB1238" s="51">
        <v>1.02</v>
      </c>
      <c r="AC1238" s="51">
        <v>1</v>
      </c>
      <c r="AD1238" s="51">
        <v>1</v>
      </c>
      <c r="AE1238" s="51">
        <v>1</v>
      </c>
      <c r="AF1238" s="51">
        <v>1</v>
      </c>
      <c r="AG1238" s="52">
        <v>1</v>
      </c>
      <c r="AH1238" s="52">
        <v>1</v>
      </c>
      <c r="AI1238" s="53">
        <v>1162</v>
      </c>
      <c r="AJ1238" s="53">
        <v>1120</v>
      </c>
      <c r="AK1238" s="51">
        <v>2.8587277156448421</v>
      </c>
      <c r="AL1238" s="51">
        <v>2.8512275214199359</v>
      </c>
      <c r="AM1238" s="51">
        <v>2.9400648926568507</v>
      </c>
      <c r="AN1238" s="51">
        <v>2.9267045124485849</v>
      </c>
      <c r="AO1238" s="51">
        <v>2.8886395576771795</v>
      </c>
      <c r="AP1238" s="51">
        <v>2.8744399906420588</v>
      </c>
      <c r="AQ1238" s="51">
        <v>2.8812635948037135</v>
      </c>
      <c r="AR1238" s="67">
        <v>0</v>
      </c>
      <c r="AS1238" s="96"/>
      <c r="AT1238" s="54">
        <v>2.7992263259029748</v>
      </c>
      <c r="AU1238" s="54">
        <v>2.8211138366821165</v>
      </c>
      <c r="AV1238" s="55">
        <v>2.7992263259029748</v>
      </c>
      <c r="AW1238" s="55">
        <v>2.835913950893838</v>
      </c>
      <c r="AX1238" s="56">
        <v>4.9226325902985035E-2</v>
      </c>
      <c r="AY1238" s="56">
        <v>7.1113836682126674E-2</v>
      </c>
      <c r="AZ1238" s="56">
        <v>0.12034016258511171</v>
      </c>
      <c r="BA1238" s="56">
        <v>-2.1887510779141639E-2</v>
      </c>
      <c r="BB1238" s="61">
        <v>104</v>
      </c>
      <c r="BC1238" s="57">
        <v>100</v>
      </c>
      <c r="BD1238" s="57">
        <v>129</v>
      </c>
      <c r="BE1238" s="57">
        <v>158</v>
      </c>
      <c r="BF1238" s="95">
        <v>0.4905498508221372</v>
      </c>
      <c r="BG1238" s="58">
        <v>0.49930457013541885</v>
      </c>
      <c r="BH1238" s="58">
        <v>0.43614872233317803</v>
      </c>
      <c r="BI1238" s="58">
        <v>0.3872900989816942</v>
      </c>
      <c r="BJ1238" s="57">
        <v>105</v>
      </c>
      <c r="BK1238" s="57">
        <v>-101</v>
      </c>
      <c r="BL1238" s="57">
        <v>128</v>
      </c>
      <c r="BM1238" s="57">
        <v>157</v>
      </c>
      <c r="BN1238" s="58">
        <v>0.48732289339971935</v>
      </c>
      <c r="BO1238" s="58">
        <v>0.50172529598664561</v>
      </c>
      <c r="BP1238" s="58">
        <v>0.43850158906369019</v>
      </c>
      <c r="BQ1238" s="58">
        <v>0.38912160257216655</v>
      </c>
      <c r="BR1238" s="36">
        <v>3.15</v>
      </c>
      <c r="BS1238" s="36">
        <v>4.4000000000000004</v>
      </c>
      <c r="BT1238" s="36">
        <v>0.32807999999999998</v>
      </c>
      <c r="BU1238" s="36">
        <v>0.23028000000000001</v>
      </c>
      <c r="BV1238" s="36">
        <v>0.254982726547967</v>
      </c>
      <c r="BW1238" s="36">
        <v>0.32716000000000001</v>
      </c>
    </row>
    <row r="1239" spans="1:75" s="36" customFormat="1" ht="16.75" customHeight="1" x14ac:dyDescent="0.2">
      <c r="A1239" s="36" t="s">
        <v>1563</v>
      </c>
      <c r="B1239" s="36">
        <v>2025020588</v>
      </c>
      <c r="C1239" s="35">
        <v>46018</v>
      </c>
      <c r="D1239" s="45" t="s">
        <v>9</v>
      </c>
      <c r="E1239" s="36" t="s">
        <v>37</v>
      </c>
      <c r="F1239" s="45">
        <v>2</v>
      </c>
      <c r="G1239" s="45">
        <v>2</v>
      </c>
      <c r="H1239" s="36" t="s">
        <v>11</v>
      </c>
      <c r="I1239" s="36" t="s">
        <v>489</v>
      </c>
      <c r="J1239" s="46" t="s">
        <v>176</v>
      </c>
      <c r="K1239" s="47">
        <v>2.94</v>
      </c>
      <c r="L1239" s="48">
        <v>0.15</v>
      </c>
      <c r="M1239" s="49">
        <v>0.1</v>
      </c>
      <c r="N1239" s="36">
        <v>2.7499999999999898</v>
      </c>
      <c r="O1239" s="36">
        <v>2.7499999999999898</v>
      </c>
      <c r="P1239" s="70">
        <v>2.7499999999999898</v>
      </c>
      <c r="Q1239" s="36">
        <v>2.7499999999999898</v>
      </c>
      <c r="R1239" s="50">
        <v>2.7177938796740797</v>
      </c>
      <c r="S1239" s="50">
        <v>2.95726013100301</v>
      </c>
      <c r="T1239" s="50">
        <v>2.6634380020805981</v>
      </c>
      <c r="U1239" s="50">
        <v>2.9868327323130401</v>
      </c>
      <c r="V1239" s="50">
        <v>1.0275000000000001</v>
      </c>
      <c r="W1239" s="50">
        <v>1.0328904656929507</v>
      </c>
      <c r="X1239" s="50">
        <v>1.0000220723322621</v>
      </c>
      <c r="Y1239" s="50">
        <v>0.9723563658655926</v>
      </c>
      <c r="Z1239" s="50">
        <v>1.02</v>
      </c>
      <c r="AA1239" s="51">
        <v>0.98</v>
      </c>
      <c r="AB1239" s="51">
        <v>1.01</v>
      </c>
      <c r="AC1239" s="51">
        <v>1</v>
      </c>
      <c r="AD1239" s="51">
        <v>1</v>
      </c>
      <c r="AE1239" s="51">
        <v>1</v>
      </c>
      <c r="AF1239" s="51">
        <v>1</v>
      </c>
      <c r="AG1239" s="52">
        <v>1</v>
      </c>
      <c r="AH1239" s="52">
        <v>1</v>
      </c>
      <c r="AI1239" s="53">
        <v>1161</v>
      </c>
      <c r="AJ1239" s="53">
        <v>1119</v>
      </c>
      <c r="AK1239" s="51">
        <v>2.8027016650987782</v>
      </c>
      <c r="AL1239" s="51">
        <v>2.7891501591211707</v>
      </c>
      <c r="AM1239" s="51">
        <v>3.0008759243757441</v>
      </c>
      <c r="AN1239" s="51">
        <v>2.9943335553698338</v>
      </c>
      <c r="AO1239" s="51">
        <v>3.2597333536471949</v>
      </c>
      <c r="AP1239" s="51">
        <v>3.2232341506435764</v>
      </c>
      <c r="AQ1239" s="51">
        <v>3.060893442863259</v>
      </c>
      <c r="AR1239" s="67">
        <v>0</v>
      </c>
      <c r="AS1239" s="96"/>
      <c r="AT1239" s="54">
        <v>2.8211138366821165</v>
      </c>
      <c r="AU1239" s="54">
        <v>2.7992263259029748</v>
      </c>
      <c r="AV1239" s="55">
        <v>2.835913950893838</v>
      </c>
      <c r="AW1239" s="55">
        <v>2.7992263259029748</v>
      </c>
      <c r="AX1239" s="56">
        <v>7.1113836682126674E-2</v>
      </c>
      <c r="AY1239" s="56">
        <v>4.9226325902985035E-2</v>
      </c>
      <c r="AZ1239" s="56">
        <v>0.12034016258511171</v>
      </c>
      <c r="BA1239" s="56">
        <v>2.1887510779141639E-2</v>
      </c>
      <c r="BB1239" s="61">
        <v>-104</v>
      </c>
      <c r="BC1239" s="57">
        <v>-100</v>
      </c>
      <c r="BD1239" s="57">
        <v>-129</v>
      </c>
      <c r="BE1239" s="57">
        <v>-158</v>
      </c>
      <c r="BF1239" s="95">
        <v>0.5094501491778628</v>
      </c>
      <c r="BG1239" s="58">
        <v>0.50069542986458115</v>
      </c>
      <c r="BH1239" s="58">
        <v>0.56385127766682197</v>
      </c>
      <c r="BI1239" s="58">
        <v>0.6127099010183058</v>
      </c>
      <c r="BJ1239" s="57">
        <v>-105</v>
      </c>
      <c r="BK1239" s="57">
        <v>101</v>
      </c>
      <c r="BL1239" s="57">
        <v>-128</v>
      </c>
      <c r="BM1239" s="57">
        <v>-157</v>
      </c>
      <c r="BN1239" s="58">
        <v>0.51267710660028065</v>
      </c>
      <c r="BO1239" s="58">
        <v>0.49827470401335439</v>
      </c>
      <c r="BP1239" s="58">
        <v>0.56149841093630981</v>
      </c>
      <c r="BQ1239" s="58">
        <v>0.61087839742783345</v>
      </c>
      <c r="BR1239" s="36">
        <v>3.15</v>
      </c>
      <c r="BS1239" s="36">
        <v>4.45</v>
      </c>
      <c r="BT1239" s="36">
        <v>0.32114999999999999</v>
      </c>
      <c r="BU1239" s="36">
        <v>0.22572</v>
      </c>
      <c r="BV1239" s="36">
        <v>0.24940609703545699</v>
      </c>
      <c r="BW1239" s="36">
        <v>0.32068999999999998</v>
      </c>
    </row>
    <row r="1240" spans="1:75" s="36" customFormat="1" ht="16.75" customHeight="1" x14ac:dyDescent="0.2">
      <c r="A1240" s="36" t="s">
        <v>1564</v>
      </c>
      <c r="B1240" s="36">
        <v>2025020589</v>
      </c>
      <c r="C1240" s="35">
        <v>46018</v>
      </c>
      <c r="D1240" s="45" t="s">
        <v>6</v>
      </c>
      <c r="E1240" s="36" t="s">
        <v>7</v>
      </c>
      <c r="F1240" s="45">
        <v>2</v>
      </c>
      <c r="G1240" s="45">
        <v>2</v>
      </c>
      <c r="H1240" s="36" t="s">
        <v>8</v>
      </c>
      <c r="I1240" s="36" t="s">
        <v>404</v>
      </c>
      <c r="J1240" s="46" t="s">
        <v>149</v>
      </c>
      <c r="K1240" s="47">
        <v>2.94</v>
      </c>
      <c r="L1240" s="48">
        <v>0.15</v>
      </c>
      <c r="M1240" s="49">
        <v>0.1</v>
      </c>
      <c r="N1240" s="36">
        <v>2.9999999999999898</v>
      </c>
      <c r="O1240" s="36">
        <v>3.2999999999999901</v>
      </c>
      <c r="P1240" s="70">
        <v>2.9999999999999898</v>
      </c>
      <c r="Q1240" s="36">
        <v>3.2999999999999901</v>
      </c>
      <c r="R1240" s="50">
        <v>2.7853443499772834</v>
      </c>
      <c r="S1240" s="50">
        <v>2.990290418426456</v>
      </c>
      <c r="T1240" s="50">
        <v>2.7853443499772834</v>
      </c>
      <c r="U1240" s="50">
        <v>3.0201933226107207</v>
      </c>
      <c r="V1240" s="50">
        <v>0.96</v>
      </c>
      <c r="W1240" s="50">
        <v>0.95702751457800772</v>
      </c>
      <c r="X1240" s="50">
        <v>1.0612244897959184</v>
      </c>
      <c r="Y1240" s="50">
        <v>1.0374149659863945</v>
      </c>
      <c r="Z1240" s="50">
        <v>1.03</v>
      </c>
      <c r="AA1240" s="51">
        <v>1</v>
      </c>
      <c r="AB1240" s="51">
        <v>1.01</v>
      </c>
      <c r="AC1240" s="51">
        <v>1</v>
      </c>
      <c r="AD1240" s="51">
        <v>1</v>
      </c>
      <c r="AE1240" s="51">
        <v>1</v>
      </c>
      <c r="AF1240" s="51">
        <v>1</v>
      </c>
      <c r="AG1240" s="52">
        <v>1</v>
      </c>
      <c r="AH1240" s="52">
        <v>1</v>
      </c>
      <c r="AI1240" s="53">
        <v>1159</v>
      </c>
      <c r="AJ1240" s="53">
        <v>1093</v>
      </c>
      <c r="AK1240" s="51">
        <v>2.8245182212558664</v>
      </c>
      <c r="AL1240" s="51">
        <v>2.8186421405640791</v>
      </c>
      <c r="AM1240" s="51">
        <v>3.14</v>
      </c>
      <c r="AN1240" s="51">
        <v>3.1175435627639683</v>
      </c>
      <c r="AO1240" s="51">
        <v>3.2865484058466592</v>
      </c>
      <c r="AP1240" s="51">
        <v>3.2555660146165475</v>
      </c>
      <c r="AQ1240" s="51">
        <v>3.2342000000000004</v>
      </c>
      <c r="AR1240" s="67">
        <v>-0.03</v>
      </c>
      <c r="AS1240" s="96"/>
      <c r="AT1240" s="54">
        <v>3.0216417664530817</v>
      </c>
      <c r="AU1240" s="54">
        <v>3.4771309412066329</v>
      </c>
      <c r="AV1240" s="55">
        <v>3.0516417664530815</v>
      </c>
      <c r="AW1240" s="55">
        <v>3.4652152634233562</v>
      </c>
      <c r="AX1240" s="56">
        <v>2.1641766453091904E-2</v>
      </c>
      <c r="AY1240" s="56">
        <v>0.17713094120664286</v>
      </c>
      <c r="AZ1240" s="56">
        <v>0.19877270765973476</v>
      </c>
      <c r="BA1240" s="56">
        <v>-0.15548917475355095</v>
      </c>
      <c r="BB1240" s="61">
        <v>134</v>
      </c>
      <c r="BC1240" s="57">
        <v>-175</v>
      </c>
      <c r="BD1240" s="57">
        <v>-145</v>
      </c>
      <c r="BE1240" s="57">
        <v>-111</v>
      </c>
      <c r="BF1240" s="95">
        <v>0.42741276132926753</v>
      </c>
      <c r="BG1240" s="58">
        <v>0.63696469573589298</v>
      </c>
      <c r="BH1240" s="58">
        <v>0.59169294474540857</v>
      </c>
      <c r="BI1240" s="58">
        <v>0.52609819319126772</v>
      </c>
      <c r="BJ1240" s="57">
        <v>131</v>
      </c>
      <c r="BK1240" s="57">
        <v>-177</v>
      </c>
      <c r="BL1240" s="57">
        <v>-147</v>
      </c>
      <c r="BM1240" s="57">
        <v>-112</v>
      </c>
      <c r="BN1240" s="58">
        <v>0.43338942946145226</v>
      </c>
      <c r="BO1240" s="58">
        <v>0.63933097352385337</v>
      </c>
      <c r="BP1240" s="58">
        <v>0.59478863353544609</v>
      </c>
      <c r="BQ1240" s="58">
        <v>0.52940948277512911</v>
      </c>
      <c r="BR1240" s="36">
        <v>3.15</v>
      </c>
      <c r="BS1240" s="36">
        <v>4.5</v>
      </c>
      <c r="BT1240" s="36">
        <v>0.31685000000000002</v>
      </c>
      <c r="BU1240" s="36">
        <v>0.22051000000000001</v>
      </c>
      <c r="BV1240" s="36">
        <v>0.24373556167169499</v>
      </c>
      <c r="BW1240" s="36">
        <v>0.31580000000000003</v>
      </c>
    </row>
    <row r="1241" spans="1:75" s="36" customFormat="1" ht="16.75" customHeight="1" x14ac:dyDescent="0.2">
      <c r="A1241" s="36" t="s">
        <v>1565</v>
      </c>
      <c r="B1241" s="36">
        <v>2025020589</v>
      </c>
      <c r="C1241" s="35">
        <v>46018</v>
      </c>
      <c r="D1241" s="45" t="s">
        <v>9</v>
      </c>
      <c r="E1241" s="36" t="s">
        <v>5</v>
      </c>
      <c r="F1241" s="45">
        <v>2</v>
      </c>
      <c r="G1241" s="45">
        <v>2</v>
      </c>
      <c r="H1241" s="36" t="s">
        <v>11</v>
      </c>
      <c r="I1241" s="36" t="s">
        <v>597</v>
      </c>
      <c r="J1241" s="46" t="s">
        <v>225</v>
      </c>
      <c r="K1241" s="47">
        <v>2.94</v>
      </c>
      <c r="L1241" s="48">
        <v>0.15</v>
      </c>
      <c r="M1241" s="49">
        <v>0.1</v>
      </c>
      <c r="N1241" s="36">
        <v>3.2999999999999901</v>
      </c>
      <c r="O1241" s="36">
        <v>2.9999999999999898</v>
      </c>
      <c r="P1241" s="70">
        <v>3.2999999999999901</v>
      </c>
      <c r="Q1241" s="36">
        <v>2.9999999999999898</v>
      </c>
      <c r="R1241" s="50">
        <v>2.9045814573887543</v>
      </c>
      <c r="S1241" s="50">
        <v>3.0767280262278378</v>
      </c>
      <c r="T1241" s="50">
        <v>2.8755356428148668</v>
      </c>
      <c r="U1241" s="50">
        <v>3.23056442753923</v>
      </c>
      <c r="V1241" s="50">
        <v>1.0275000000000001</v>
      </c>
      <c r="W1241" s="50">
        <v>1.0328904656929507</v>
      </c>
      <c r="X1241" s="50">
        <v>1.0680272108843538</v>
      </c>
      <c r="Y1241" s="50">
        <v>0.96072048342036276</v>
      </c>
      <c r="Z1241" s="50">
        <v>1.01</v>
      </c>
      <c r="AA1241" s="51">
        <v>0.99</v>
      </c>
      <c r="AB1241" s="51">
        <v>1.05</v>
      </c>
      <c r="AC1241" s="51">
        <v>1</v>
      </c>
      <c r="AD1241" s="51">
        <v>1</v>
      </c>
      <c r="AE1241" s="51">
        <v>1</v>
      </c>
      <c r="AF1241" s="51">
        <v>1</v>
      </c>
      <c r="AG1241" s="52">
        <v>1</v>
      </c>
      <c r="AH1241" s="52">
        <v>1</v>
      </c>
      <c r="AI1241" s="53">
        <v>1154</v>
      </c>
      <c r="AJ1241" s="53">
        <v>1086</v>
      </c>
      <c r="AK1241" s="51">
        <v>3.05</v>
      </c>
      <c r="AL1241" s="51">
        <v>3.0277515313897045</v>
      </c>
      <c r="AM1241" s="51">
        <v>3.12</v>
      </c>
      <c r="AN1241" s="51">
        <v>3.1135092039341759</v>
      </c>
      <c r="AO1241" s="51">
        <v>3.2583687196959681</v>
      </c>
      <c r="AP1241" s="51">
        <v>3.2357377077150904</v>
      </c>
      <c r="AQ1241" s="51">
        <v>3.1512000000000002</v>
      </c>
      <c r="AR1241" s="67">
        <v>0.03</v>
      </c>
      <c r="AS1241" s="96"/>
      <c r="AT1241" s="54">
        <v>3.4771309412066329</v>
      </c>
      <c r="AU1241" s="54">
        <v>3.0216417664530817</v>
      </c>
      <c r="AV1241" s="55">
        <v>3.4652152634233562</v>
      </c>
      <c r="AW1241" s="55">
        <v>3.0516417664530815</v>
      </c>
      <c r="AX1241" s="56">
        <v>0.17713094120664286</v>
      </c>
      <c r="AY1241" s="56">
        <v>2.1641766453091904E-2</v>
      </c>
      <c r="AZ1241" s="56">
        <v>0.19877270765973476</v>
      </c>
      <c r="BA1241" s="56">
        <v>0.15548917475355095</v>
      </c>
      <c r="BB1241" s="61">
        <v>-134</v>
      </c>
      <c r="BC1241" s="57">
        <v>175</v>
      </c>
      <c r="BD1241" s="57">
        <v>145</v>
      </c>
      <c r="BE1241" s="57">
        <v>111</v>
      </c>
      <c r="BF1241" s="95">
        <v>0.57258723867073247</v>
      </c>
      <c r="BG1241" s="58">
        <v>0.36303530426410702</v>
      </c>
      <c r="BH1241" s="58">
        <v>0.40830705525459143</v>
      </c>
      <c r="BI1241" s="58">
        <v>0.47390180680873228</v>
      </c>
      <c r="BJ1241" s="57">
        <v>-131</v>
      </c>
      <c r="BK1241" s="57">
        <v>177</v>
      </c>
      <c r="BL1241" s="57">
        <v>147</v>
      </c>
      <c r="BM1241" s="57">
        <v>112</v>
      </c>
      <c r="BN1241" s="58">
        <v>0.5666105705385478</v>
      </c>
      <c r="BO1241" s="58">
        <v>0.36066902647614663</v>
      </c>
      <c r="BP1241" s="58">
        <v>0.40521136646455391</v>
      </c>
      <c r="BQ1241" s="58">
        <v>0.47059051722487089</v>
      </c>
      <c r="BR1241" s="36">
        <v>3.15</v>
      </c>
      <c r="BS1241" s="36">
        <v>4.55</v>
      </c>
      <c r="BT1241" s="36">
        <v>0.31076999999999999</v>
      </c>
      <c r="BU1241" s="36">
        <v>0.21565999999999999</v>
      </c>
      <c r="BV1241" s="36">
        <v>0.23815360830434501</v>
      </c>
      <c r="BW1241" s="36">
        <v>0.31011</v>
      </c>
    </row>
    <row r="1242" spans="1:75" s="36" customFormat="1" ht="16.75" customHeight="1" x14ac:dyDescent="0.2">
      <c r="A1242" s="36" t="s">
        <v>1566</v>
      </c>
      <c r="B1242" s="36">
        <v>2025020593</v>
      </c>
      <c r="C1242" s="35">
        <v>46018</v>
      </c>
      <c r="D1242" s="45" t="s">
        <v>6</v>
      </c>
      <c r="E1242" s="36" t="s">
        <v>30</v>
      </c>
      <c r="F1242" s="45">
        <v>2</v>
      </c>
      <c r="G1242" s="45">
        <v>2</v>
      </c>
      <c r="H1242" s="36" t="s">
        <v>8</v>
      </c>
      <c r="I1242" s="36" t="s">
        <v>495</v>
      </c>
      <c r="J1242" s="46" t="s">
        <v>161</v>
      </c>
      <c r="K1242" s="47">
        <v>2.94</v>
      </c>
      <c r="L1242" s="48">
        <v>0.15</v>
      </c>
      <c r="M1242" s="49">
        <v>0.1</v>
      </c>
      <c r="N1242" s="36">
        <v>2.69999999999999</v>
      </c>
      <c r="O1242" s="36">
        <v>3.3999999999999901</v>
      </c>
      <c r="P1242" s="70">
        <v>2.69999999999999</v>
      </c>
      <c r="Q1242" s="36">
        <v>3.3999999999999901</v>
      </c>
      <c r="R1242" s="50">
        <v>3.0241720086379003</v>
      </c>
      <c r="S1242" s="50">
        <v>3.0487308430617341</v>
      </c>
      <c r="T1242" s="50">
        <v>2.9939302885515211</v>
      </c>
      <c r="U1242" s="50">
        <v>3.0487308430617341</v>
      </c>
      <c r="V1242" s="50">
        <v>0.96</v>
      </c>
      <c r="W1242" s="50">
        <v>0.95702751457800772</v>
      </c>
      <c r="X1242" s="50">
        <v>0.8979591836734695</v>
      </c>
      <c r="Y1242" s="50">
        <v>1.1360544217687074</v>
      </c>
      <c r="Z1242" s="50">
        <v>0.99</v>
      </c>
      <c r="AA1242" s="51">
        <v>0.99</v>
      </c>
      <c r="AB1242" s="51">
        <v>1</v>
      </c>
      <c r="AC1242" s="51">
        <v>1</v>
      </c>
      <c r="AD1242" s="51">
        <v>1</v>
      </c>
      <c r="AE1242" s="51">
        <v>1</v>
      </c>
      <c r="AF1242" s="51">
        <v>1</v>
      </c>
      <c r="AG1242" s="52">
        <v>1</v>
      </c>
      <c r="AH1242" s="52">
        <v>1</v>
      </c>
      <c r="AI1242" s="53">
        <v>1153</v>
      </c>
      <c r="AJ1242" s="53">
        <v>1111</v>
      </c>
      <c r="AK1242" s="51">
        <v>3.01</v>
      </c>
      <c r="AL1242" s="51">
        <v>3.0116721754943887</v>
      </c>
      <c r="AM1242" s="51">
        <v>3.0396459223637153</v>
      </c>
      <c r="AN1242" s="51">
        <v>3.0410086604684179</v>
      </c>
      <c r="AO1242" s="51">
        <v>3.1001768860878673</v>
      </c>
      <c r="AP1242" s="51">
        <v>3.0878868833693547</v>
      </c>
      <c r="AQ1242" s="51">
        <v>3.0092494631400784</v>
      </c>
      <c r="AR1242" s="67">
        <v>-0.05</v>
      </c>
      <c r="AS1242" s="96"/>
      <c r="AT1242" s="54">
        <v>2.6456939227428573</v>
      </c>
      <c r="AU1242" s="54">
        <v>3.4221772310456418</v>
      </c>
      <c r="AV1242" s="55">
        <v>2.6956939227428571</v>
      </c>
      <c r="AW1242" s="55">
        <v>3.3898683314587812</v>
      </c>
      <c r="AX1242" s="56">
        <v>-5.4306077257132657E-2</v>
      </c>
      <c r="AY1242" s="56">
        <v>2.2177231045651613E-2</v>
      </c>
      <c r="AZ1242" s="56">
        <v>-3.2128846211481044E-2</v>
      </c>
      <c r="BA1242" s="56">
        <v>-7.648330830278427E-2</v>
      </c>
      <c r="BB1242" s="61">
        <v>165</v>
      </c>
      <c r="BC1242" s="57">
        <v>-133</v>
      </c>
      <c r="BD1242" s="57">
        <v>-106</v>
      </c>
      <c r="BE1242" s="57">
        <v>120</v>
      </c>
      <c r="BF1242" s="95">
        <v>0.37732629883609653</v>
      </c>
      <c r="BG1242" s="58">
        <v>0.57054991903611396</v>
      </c>
      <c r="BH1242" s="58">
        <v>0.51468563497430486</v>
      </c>
      <c r="BI1242" s="58">
        <v>0.45543595665676917</v>
      </c>
      <c r="BJ1242" s="57">
        <v>157</v>
      </c>
      <c r="BK1242" s="57">
        <v>-136</v>
      </c>
      <c r="BL1242" s="57">
        <v>-109</v>
      </c>
      <c r="BM1242" s="57">
        <v>117</v>
      </c>
      <c r="BN1242" s="58">
        <v>0.38849904478320052</v>
      </c>
      <c r="BO1242" s="58">
        <v>0.57691860109976201</v>
      </c>
      <c r="BP1242" s="58">
        <v>0.5215946978561492</v>
      </c>
      <c r="BQ1242" s="58">
        <v>0.46127067956988255</v>
      </c>
      <c r="BR1242" s="36">
        <v>3.15</v>
      </c>
      <c r="BS1242" s="36">
        <v>4.5999999999999996</v>
      </c>
      <c r="BT1242" s="36">
        <v>0.30678</v>
      </c>
      <c r="BU1242" s="36">
        <v>0.20977999999999999</v>
      </c>
      <c r="BV1242" s="36">
        <v>0.23122113593527799</v>
      </c>
      <c r="BW1242" s="36">
        <v>0.30251</v>
      </c>
    </row>
    <row r="1243" spans="1:75" s="36" customFormat="1" ht="16.75" customHeight="1" x14ac:dyDescent="0.2">
      <c r="A1243" s="36" t="s">
        <v>1567</v>
      </c>
      <c r="B1243" s="36">
        <v>2025020593</v>
      </c>
      <c r="C1243" s="35">
        <v>46018</v>
      </c>
      <c r="D1243" s="45" t="s">
        <v>9</v>
      </c>
      <c r="E1243" s="36" t="s">
        <v>42</v>
      </c>
      <c r="F1243" s="45">
        <v>2</v>
      </c>
      <c r="G1243" s="45">
        <v>2</v>
      </c>
      <c r="H1243" s="36" t="s">
        <v>11</v>
      </c>
      <c r="I1243" s="36" t="s">
        <v>444</v>
      </c>
      <c r="J1243" s="46" t="s">
        <v>396</v>
      </c>
      <c r="K1243" s="47">
        <v>2.94</v>
      </c>
      <c r="L1243" s="48">
        <v>0.15</v>
      </c>
      <c r="M1243" s="49">
        <v>0.1</v>
      </c>
      <c r="N1243" s="36">
        <v>3.3999999999999901</v>
      </c>
      <c r="O1243" s="36">
        <v>2.69999999999999</v>
      </c>
      <c r="P1243" s="70">
        <v>3.3999999999999901</v>
      </c>
      <c r="Q1243" s="36">
        <v>2.69999999999999</v>
      </c>
      <c r="R1243" s="50">
        <v>3.3499826216297537</v>
      </c>
      <c r="S1243" s="50">
        <v>2.6524299344863977</v>
      </c>
      <c r="T1243" s="50">
        <v>3.2159833167645635</v>
      </c>
      <c r="U1243" s="50">
        <v>2.8115757305555817</v>
      </c>
      <c r="V1243" s="50">
        <v>1.0275000000000001</v>
      </c>
      <c r="W1243" s="50">
        <v>1.0328904656929507</v>
      </c>
      <c r="X1243" s="50">
        <v>1.033893170872012</v>
      </c>
      <c r="Y1243" s="50">
        <v>1.0238095238095237</v>
      </c>
      <c r="Z1243" s="50">
        <v>0.99</v>
      </c>
      <c r="AA1243" s="51">
        <v>0.96</v>
      </c>
      <c r="AB1243" s="51">
        <v>1.06</v>
      </c>
      <c r="AC1243" s="51">
        <v>1</v>
      </c>
      <c r="AD1243" s="51">
        <v>1</v>
      </c>
      <c r="AE1243" s="51">
        <v>1</v>
      </c>
      <c r="AF1243" s="51">
        <v>1</v>
      </c>
      <c r="AG1243" s="52">
        <v>1</v>
      </c>
      <c r="AH1243" s="52">
        <v>1</v>
      </c>
      <c r="AI1243" s="53">
        <v>1157</v>
      </c>
      <c r="AJ1243" s="53">
        <v>1068</v>
      </c>
      <c r="AK1243" s="51">
        <v>3.34</v>
      </c>
      <c r="AL1243" s="51">
        <v>3.3394874036714852</v>
      </c>
      <c r="AM1243" s="51">
        <v>2.64</v>
      </c>
      <c r="AN1243" s="51">
        <v>2.64186449017296</v>
      </c>
      <c r="AO1243" s="51">
        <v>2.6474375730933213</v>
      </c>
      <c r="AP1243" s="51">
        <v>2.644207782400553</v>
      </c>
      <c r="AQ1243" s="51">
        <v>2.6135999999999999</v>
      </c>
      <c r="AR1243" s="67">
        <v>0.05</v>
      </c>
      <c r="AS1243" s="96"/>
      <c r="AT1243" s="54">
        <v>3.4221772310456418</v>
      </c>
      <c r="AU1243" s="54">
        <v>2.6456939227428573</v>
      </c>
      <c r="AV1243" s="55">
        <v>3.3898683314587812</v>
      </c>
      <c r="AW1243" s="55">
        <v>2.6956939227428571</v>
      </c>
      <c r="AX1243" s="56">
        <v>2.2177231045651613E-2</v>
      </c>
      <c r="AY1243" s="56">
        <v>-5.4306077257132657E-2</v>
      </c>
      <c r="AZ1243" s="56">
        <v>-3.2128846211481044E-2</v>
      </c>
      <c r="BA1243" s="56">
        <v>7.648330830278427E-2</v>
      </c>
      <c r="BB1243" s="61">
        <v>-165</v>
      </c>
      <c r="BC1243" s="57">
        <v>133</v>
      </c>
      <c r="BD1243" s="57">
        <v>106</v>
      </c>
      <c r="BE1243" s="57">
        <v>-120</v>
      </c>
      <c r="BF1243" s="95">
        <v>0.62267370116390341</v>
      </c>
      <c r="BG1243" s="58">
        <v>0.42945008096388604</v>
      </c>
      <c r="BH1243" s="58">
        <v>0.48531436502569514</v>
      </c>
      <c r="BI1243" s="58">
        <v>0.54456404334323083</v>
      </c>
      <c r="BJ1243" s="57">
        <v>-157</v>
      </c>
      <c r="BK1243" s="57">
        <v>136</v>
      </c>
      <c r="BL1243" s="57">
        <v>109</v>
      </c>
      <c r="BM1243" s="57">
        <v>-117</v>
      </c>
      <c r="BN1243" s="58">
        <v>0.61150095521679948</v>
      </c>
      <c r="BO1243" s="58">
        <v>0.42308139890023799</v>
      </c>
      <c r="BP1243" s="58">
        <v>0.4784053021438508</v>
      </c>
      <c r="BQ1243" s="58">
        <v>0.53872932043011745</v>
      </c>
      <c r="BR1243" s="36">
        <v>3.15</v>
      </c>
      <c r="BS1243" s="36">
        <v>4.6500000000000004</v>
      </c>
      <c r="BT1243" s="36">
        <v>0.29851</v>
      </c>
      <c r="BU1243" s="36">
        <v>0.20383000000000001</v>
      </c>
      <c r="BV1243" s="36">
        <v>0.22447249019866899</v>
      </c>
      <c r="BW1243" s="36">
        <v>0.29579</v>
      </c>
    </row>
    <row r="1244" spans="1:75" s="36" customFormat="1" ht="16.75" customHeight="1" x14ac:dyDescent="0.2">
      <c r="A1244" s="36" t="s">
        <v>1568</v>
      </c>
      <c r="B1244" s="36">
        <v>2025020594</v>
      </c>
      <c r="C1244" s="35">
        <v>46018</v>
      </c>
      <c r="D1244" s="45" t="s">
        <v>6</v>
      </c>
      <c r="E1244" s="36" t="s">
        <v>33</v>
      </c>
      <c r="F1244" s="45">
        <v>2</v>
      </c>
      <c r="G1244" s="45">
        <v>2</v>
      </c>
      <c r="H1244" s="36" t="s">
        <v>8</v>
      </c>
      <c r="I1244" s="36" t="s">
        <v>424</v>
      </c>
      <c r="J1244" s="46" t="s">
        <v>229</v>
      </c>
      <c r="K1244" s="47">
        <v>2.94</v>
      </c>
      <c r="L1244" s="48">
        <v>0.15</v>
      </c>
      <c r="M1244" s="49">
        <v>0.1</v>
      </c>
      <c r="N1244" s="36">
        <v>2.8999999999999901</v>
      </c>
      <c r="O1244" s="36">
        <v>2.8999999999999901</v>
      </c>
      <c r="P1244" s="70">
        <v>2.8999999999999901</v>
      </c>
      <c r="Q1244" s="36">
        <v>2.8999999999999901</v>
      </c>
      <c r="R1244" s="50">
        <v>3.098167572446989</v>
      </c>
      <c r="S1244" s="50">
        <v>2.8918171817661511</v>
      </c>
      <c r="T1244" s="50">
        <v>3.098167572446989</v>
      </c>
      <c r="U1244" s="50">
        <v>2.8918171817661511</v>
      </c>
      <c r="V1244" s="50">
        <v>0.96</v>
      </c>
      <c r="W1244" s="50">
        <v>0.95702751457800772</v>
      </c>
      <c r="X1244" s="50">
        <v>1.0115577433264198</v>
      </c>
      <c r="Y1244" s="50">
        <v>0.98070344512687124</v>
      </c>
      <c r="Z1244" s="50">
        <v>0.99</v>
      </c>
      <c r="AA1244" s="51">
        <v>1</v>
      </c>
      <c r="AB1244" s="51">
        <v>1</v>
      </c>
      <c r="AC1244" s="51">
        <v>1</v>
      </c>
      <c r="AD1244" s="51">
        <v>1</v>
      </c>
      <c r="AE1244" s="51">
        <v>1</v>
      </c>
      <c r="AF1244" s="51">
        <v>1</v>
      </c>
      <c r="AG1244" s="52">
        <v>1</v>
      </c>
      <c r="AH1244" s="52">
        <v>1</v>
      </c>
      <c r="AI1244" s="53">
        <v>1165</v>
      </c>
      <c r="AJ1244" s="53">
        <v>1085</v>
      </c>
      <c r="AK1244" s="51">
        <v>3.0803483398456377</v>
      </c>
      <c r="AL1244" s="51">
        <v>3.0830212247358402</v>
      </c>
      <c r="AM1244" s="51">
        <v>2.8641220943278602</v>
      </c>
      <c r="AN1244" s="51">
        <v>2.8682763574436039</v>
      </c>
      <c r="AO1244" s="51">
        <v>3.0015857224290032</v>
      </c>
      <c r="AP1244" s="51">
        <v>2.9807827155569258</v>
      </c>
      <c r="AQ1244" s="51">
        <v>2.8354808733845815</v>
      </c>
      <c r="AR1244" s="67">
        <v>0.03</v>
      </c>
      <c r="AS1244" s="96"/>
      <c r="AT1244" s="54">
        <v>2.9222760029151158</v>
      </c>
      <c r="AU1244" s="54">
        <v>2.8272369223003988</v>
      </c>
      <c r="AV1244" s="55">
        <v>2.892276002915116</v>
      </c>
      <c r="AW1244" s="55">
        <v>2.8722265452748919</v>
      </c>
      <c r="AX1244" s="56">
        <v>2.2276002915125659E-2</v>
      </c>
      <c r="AY1244" s="56">
        <v>-7.2763077699591339E-2</v>
      </c>
      <c r="AZ1244" s="56">
        <v>-5.048707478446568E-2</v>
      </c>
      <c r="BA1244" s="56">
        <v>9.5039080614716998E-2</v>
      </c>
      <c r="BB1244" s="61">
        <v>-109</v>
      </c>
      <c r="BC1244" s="57">
        <v>-108</v>
      </c>
      <c r="BD1244" s="57">
        <v>118</v>
      </c>
      <c r="BE1244" s="57">
        <v>147</v>
      </c>
      <c r="BF1244" s="95">
        <v>0.52105540879469792</v>
      </c>
      <c r="BG1244" s="58">
        <v>0.51978502321669162</v>
      </c>
      <c r="BH1244" s="58">
        <v>0.45793426147359495</v>
      </c>
      <c r="BI1244" s="58">
        <v>0.40567564427776426</v>
      </c>
      <c r="BJ1244" s="57">
        <v>-105</v>
      </c>
      <c r="BK1244" s="57">
        <v>-110</v>
      </c>
      <c r="BL1244" s="57">
        <v>117</v>
      </c>
      <c r="BM1244" s="57">
        <v>145</v>
      </c>
      <c r="BN1244" s="58">
        <v>0.51130873531707266</v>
      </c>
      <c r="BO1244" s="58">
        <v>0.52314140968382805</v>
      </c>
      <c r="BP1244" s="58">
        <v>0.46152531623180315</v>
      </c>
      <c r="BQ1244" s="58">
        <v>0.40870806926899683</v>
      </c>
      <c r="BR1244" s="36">
        <v>3.15</v>
      </c>
      <c r="BS1244" s="36">
        <v>4.7</v>
      </c>
      <c r="BT1244" s="36">
        <v>0.29325000000000001</v>
      </c>
      <c r="BU1244" s="36">
        <v>0.20283000000000001</v>
      </c>
      <c r="BV1244" s="36">
        <v>0.223489356075631</v>
      </c>
      <c r="BW1244" s="36">
        <v>0.29526999999999998</v>
      </c>
    </row>
    <row r="1245" spans="1:75" s="36" customFormat="1" ht="16.75" customHeight="1" x14ac:dyDescent="0.2">
      <c r="A1245" s="36" t="s">
        <v>1569</v>
      </c>
      <c r="B1245" s="36">
        <v>2025020594</v>
      </c>
      <c r="C1245" s="35">
        <v>46018</v>
      </c>
      <c r="D1245" s="45" t="s">
        <v>9</v>
      </c>
      <c r="E1245" s="36" t="s">
        <v>16</v>
      </c>
      <c r="F1245" s="45">
        <v>2</v>
      </c>
      <c r="G1245" s="45">
        <v>2</v>
      </c>
      <c r="H1245" s="36" t="s">
        <v>11</v>
      </c>
      <c r="I1245" s="36" t="s">
        <v>316</v>
      </c>
      <c r="J1245" s="46" t="s">
        <v>199</v>
      </c>
      <c r="K1245" s="47">
        <v>2.94</v>
      </c>
      <c r="L1245" s="48">
        <v>0.15</v>
      </c>
      <c r="M1245" s="49">
        <v>0.1</v>
      </c>
      <c r="N1245" s="36">
        <v>2.8999999999999901</v>
      </c>
      <c r="O1245" s="36">
        <v>2.8999999999999901</v>
      </c>
      <c r="P1245" s="70">
        <v>2.8999999999999901</v>
      </c>
      <c r="Q1245" s="36">
        <v>2.8999999999999901</v>
      </c>
      <c r="R1245" s="50">
        <v>2.9111483517576864</v>
      </c>
      <c r="S1245" s="50">
        <v>2.9911836758937915</v>
      </c>
      <c r="T1245" s="50">
        <v>2.9111483517576864</v>
      </c>
      <c r="U1245" s="50">
        <v>2.9911836758937915</v>
      </c>
      <c r="V1245" s="50">
        <v>1.0275000000000001</v>
      </c>
      <c r="W1245" s="50">
        <v>1.0328904656929507</v>
      </c>
      <c r="X1245" s="50">
        <v>0.97419118854689124</v>
      </c>
      <c r="Y1245" s="50">
        <v>1.0477375305597407</v>
      </c>
      <c r="Z1245" s="50">
        <v>0.96689205374015352</v>
      </c>
      <c r="AA1245" s="51">
        <v>1</v>
      </c>
      <c r="AB1245" s="51">
        <v>1</v>
      </c>
      <c r="AC1245" s="51">
        <v>1</v>
      </c>
      <c r="AD1245" s="51">
        <v>1</v>
      </c>
      <c r="AE1245" s="51">
        <v>1</v>
      </c>
      <c r="AF1245" s="51">
        <v>1</v>
      </c>
      <c r="AG1245" s="52">
        <v>1</v>
      </c>
      <c r="AH1245" s="52">
        <v>1</v>
      </c>
      <c r="AI1245" s="53">
        <v>1138</v>
      </c>
      <c r="AJ1245" s="53">
        <v>1096</v>
      </c>
      <c r="AK1245" s="51">
        <v>2.8832681286730013</v>
      </c>
      <c r="AL1245" s="51">
        <v>2.8874501621357038</v>
      </c>
      <c r="AM1245" s="51">
        <v>2.9739797653796742</v>
      </c>
      <c r="AN1245" s="51">
        <v>2.9765603519567918</v>
      </c>
      <c r="AO1245" s="51">
        <v>2.8867930748323807</v>
      </c>
      <c r="AP1245" s="51">
        <v>2.8875968727323689</v>
      </c>
      <c r="AQ1245" s="51">
        <v>2.8755174031296131</v>
      </c>
      <c r="AR1245" s="67">
        <v>-0.03</v>
      </c>
      <c r="AS1245" s="96"/>
      <c r="AT1245" s="54">
        <v>2.8272369223003988</v>
      </c>
      <c r="AU1245" s="54">
        <v>2.9222760029151158</v>
      </c>
      <c r="AV1245" s="55">
        <v>2.8722265452748919</v>
      </c>
      <c r="AW1245" s="55">
        <v>2.892276002915116</v>
      </c>
      <c r="AX1245" s="56">
        <v>-7.2763077699591339E-2</v>
      </c>
      <c r="AY1245" s="56">
        <v>2.2276002915125659E-2</v>
      </c>
      <c r="AZ1245" s="56">
        <v>-5.048707478446568E-2</v>
      </c>
      <c r="BA1245" s="56">
        <v>-9.5039080614716998E-2</v>
      </c>
      <c r="BB1245" s="61">
        <v>109</v>
      </c>
      <c r="BC1245" s="57">
        <v>108</v>
      </c>
      <c r="BD1245" s="57">
        <v>-118</v>
      </c>
      <c r="BE1245" s="57">
        <v>-147</v>
      </c>
      <c r="BF1245" s="95">
        <v>0.47894459120530208</v>
      </c>
      <c r="BG1245" s="58">
        <v>0.48021497678330838</v>
      </c>
      <c r="BH1245" s="58">
        <v>0.54206573852640505</v>
      </c>
      <c r="BI1245" s="58">
        <v>0.59432435572223574</v>
      </c>
      <c r="BJ1245" s="57">
        <v>105</v>
      </c>
      <c r="BK1245" s="57">
        <v>110</v>
      </c>
      <c r="BL1245" s="57">
        <v>-117</v>
      </c>
      <c r="BM1245" s="57">
        <v>-145</v>
      </c>
      <c r="BN1245" s="58">
        <v>0.48869126468292734</v>
      </c>
      <c r="BO1245" s="58">
        <v>0.47685859031617195</v>
      </c>
      <c r="BP1245" s="58">
        <v>0.53847468376819685</v>
      </c>
      <c r="BQ1245" s="58">
        <v>0.59129193073100317</v>
      </c>
      <c r="BR1245" s="36">
        <v>3.15</v>
      </c>
      <c r="BS1245" s="36">
        <v>4.75</v>
      </c>
      <c r="BT1245" s="36">
        <v>0.28738999999999998</v>
      </c>
      <c r="BU1245" s="36">
        <v>0.19656999999999999</v>
      </c>
      <c r="BV1245" s="36">
        <v>0.21606322407615</v>
      </c>
      <c r="BW1245" s="36">
        <v>0.28678999999999999</v>
      </c>
    </row>
    <row r="1246" spans="1:75" s="36" customFormat="1" ht="16.75" customHeight="1" x14ac:dyDescent="0.2">
      <c r="A1246" s="36" t="s">
        <v>1570</v>
      </c>
      <c r="B1246" s="36">
        <v>2025020590</v>
      </c>
      <c r="C1246" s="35">
        <v>46018</v>
      </c>
      <c r="D1246" s="45" t="s">
        <v>6</v>
      </c>
      <c r="E1246" s="36" t="s">
        <v>39</v>
      </c>
      <c r="F1246" s="45">
        <v>2</v>
      </c>
      <c r="G1246" s="45">
        <v>2</v>
      </c>
      <c r="H1246" s="36" t="s">
        <v>8</v>
      </c>
      <c r="I1246" s="36" t="s">
        <v>338</v>
      </c>
      <c r="J1246" s="46" t="s">
        <v>179</v>
      </c>
      <c r="K1246" s="47">
        <v>2.94</v>
      </c>
      <c r="L1246" s="48">
        <v>0.15</v>
      </c>
      <c r="M1246" s="49">
        <v>0.1</v>
      </c>
      <c r="N1246" s="36">
        <v>3.1499999999999901</v>
      </c>
      <c r="O1246" s="36">
        <v>2.8499999999999899</v>
      </c>
      <c r="P1246" s="70">
        <v>3.1499999999999901</v>
      </c>
      <c r="Q1246" s="36">
        <v>2.8499999999999899</v>
      </c>
      <c r="R1246" s="50">
        <v>3.1632956653925604</v>
      </c>
      <c r="S1246" s="50">
        <v>2.7784238736028546</v>
      </c>
      <c r="T1246" s="50">
        <v>3.1632956653925604</v>
      </c>
      <c r="U1246" s="50">
        <v>2.8062081123388833</v>
      </c>
      <c r="V1246" s="50">
        <v>0.96</v>
      </c>
      <c r="W1246" s="50">
        <v>0.95702751457800772</v>
      </c>
      <c r="X1246" s="50">
        <v>1.0204081632653061</v>
      </c>
      <c r="Y1246" s="50">
        <v>0.99319727891156462</v>
      </c>
      <c r="Z1246" s="50">
        <v>0.99</v>
      </c>
      <c r="AA1246" s="51">
        <v>1</v>
      </c>
      <c r="AB1246" s="51">
        <v>1.01</v>
      </c>
      <c r="AC1246" s="51">
        <v>1</v>
      </c>
      <c r="AD1246" s="51">
        <v>1</v>
      </c>
      <c r="AE1246" s="51">
        <v>1</v>
      </c>
      <c r="AF1246" s="51">
        <v>1</v>
      </c>
      <c r="AG1246" s="52">
        <v>1</v>
      </c>
      <c r="AH1246" s="52">
        <v>1</v>
      </c>
      <c r="AI1246" s="53">
        <v>1155</v>
      </c>
      <c r="AJ1246" s="53">
        <v>1113</v>
      </c>
      <c r="AK1246" s="51">
        <v>3.0210726971938189</v>
      </c>
      <c r="AL1246" s="51">
        <v>3.0424061424236299</v>
      </c>
      <c r="AM1246" s="51">
        <v>2.8136530250051344</v>
      </c>
      <c r="AN1246" s="51">
        <v>2.8083686522947922</v>
      </c>
      <c r="AO1246" s="51">
        <v>2.8672274523922634</v>
      </c>
      <c r="AP1246" s="51">
        <v>2.8497392797634475</v>
      </c>
      <c r="AQ1246" s="51">
        <v>2.785516494755083</v>
      </c>
      <c r="AR1246" s="67">
        <v>-0.03</v>
      </c>
      <c r="AS1246" s="96"/>
      <c r="AT1246" s="54">
        <v>2.9877186899544856</v>
      </c>
      <c r="AU1246" s="54">
        <v>2.9010744866006162</v>
      </c>
      <c r="AV1246" s="55">
        <v>3.0177186899544854</v>
      </c>
      <c r="AW1246" s="55">
        <v>2.8861367041402044</v>
      </c>
      <c r="AX1246" s="56">
        <v>-0.1622813100455045</v>
      </c>
      <c r="AY1246" s="56">
        <v>5.1074486600626301E-2</v>
      </c>
      <c r="AZ1246" s="56">
        <v>-0.1112068234448782</v>
      </c>
      <c r="BA1246" s="56">
        <v>-0.2133557966461308</v>
      </c>
      <c r="BB1246" s="61">
        <v>-108</v>
      </c>
      <c r="BC1246" s="57">
        <v>-119</v>
      </c>
      <c r="BD1246" s="57">
        <v>106</v>
      </c>
      <c r="BE1246" s="57">
        <v>132</v>
      </c>
      <c r="BF1246" s="95">
        <v>0.51886502995106598</v>
      </c>
      <c r="BG1246" s="58">
        <v>0.54368650457036649</v>
      </c>
      <c r="BH1246" s="58">
        <v>0.48539608603497508</v>
      </c>
      <c r="BI1246" s="58">
        <v>0.43041926725025059</v>
      </c>
      <c r="BJ1246" s="57">
        <v>-111</v>
      </c>
      <c r="BK1246" s="57">
        <v>-120</v>
      </c>
      <c r="BL1246" s="57">
        <v>105</v>
      </c>
      <c r="BM1246" s="57">
        <v>131</v>
      </c>
      <c r="BN1246" s="58">
        <v>0.52608759113527093</v>
      </c>
      <c r="BO1246" s="58">
        <v>0.54620431162441951</v>
      </c>
      <c r="BP1246" s="58">
        <v>0.48802758479516928</v>
      </c>
      <c r="BQ1246" s="58">
        <v>0.43256837756503952</v>
      </c>
      <c r="BR1246" s="36">
        <v>3.15</v>
      </c>
      <c r="BS1246" s="36">
        <v>4.8</v>
      </c>
      <c r="BT1246" s="36">
        <v>0.28431000000000001</v>
      </c>
      <c r="BU1246" s="36">
        <v>0.19127</v>
      </c>
      <c r="BV1246" s="36">
        <v>0.21013370247080401</v>
      </c>
      <c r="BW1246" s="36">
        <v>0.28104000000000001</v>
      </c>
    </row>
    <row r="1247" spans="1:75" s="36" customFormat="1" ht="16.75" customHeight="1" x14ac:dyDescent="0.2">
      <c r="A1247" s="36" t="s">
        <v>1571</v>
      </c>
      <c r="B1247" s="36">
        <v>2025020590</v>
      </c>
      <c r="C1247" s="35">
        <v>46018</v>
      </c>
      <c r="D1247" s="45" t="s">
        <v>9</v>
      </c>
      <c r="E1247" s="36" t="s">
        <v>18</v>
      </c>
      <c r="F1247" s="45">
        <v>2</v>
      </c>
      <c r="G1247" s="45">
        <v>2</v>
      </c>
      <c r="H1247" s="36" t="s">
        <v>11</v>
      </c>
      <c r="I1247" s="36" t="s">
        <v>931</v>
      </c>
      <c r="J1247" s="46" t="s">
        <v>190</v>
      </c>
      <c r="K1247" s="47">
        <v>2.94</v>
      </c>
      <c r="L1247" s="48">
        <v>0.15</v>
      </c>
      <c r="M1247" s="49">
        <v>0.1</v>
      </c>
      <c r="N1247" s="36">
        <v>2.8499999999999899</v>
      </c>
      <c r="O1247" s="36">
        <v>3.1499999999999901</v>
      </c>
      <c r="P1247" s="70">
        <v>2.8499999999999899</v>
      </c>
      <c r="Q1247" s="36">
        <v>3.1499999999999901</v>
      </c>
      <c r="R1247" s="50">
        <v>2.8834393007309536</v>
      </c>
      <c r="S1247" s="50">
        <v>3.1412309293293554</v>
      </c>
      <c r="T1247" s="50">
        <v>2.8834393007309536</v>
      </c>
      <c r="U1247" s="50">
        <v>3.2354678572092364</v>
      </c>
      <c r="V1247" s="50">
        <v>1.0275000000000001</v>
      </c>
      <c r="W1247" s="50">
        <v>1.0328904656929507</v>
      </c>
      <c r="X1247" s="50">
        <v>0.9570248384371205</v>
      </c>
      <c r="Y1247" s="50">
        <v>1.0275757473448364</v>
      </c>
      <c r="Z1247" s="50">
        <v>0.99</v>
      </c>
      <c r="AA1247" s="51">
        <v>1</v>
      </c>
      <c r="AB1247" s="51">
        <v>1.03</v>
      </c>
      <c r="AC1247" s="51">
        <v>1</v>
      </c>
      <c r="AD1247" s="51">
        <v>1</v>
      </c>
      <c r="AE1247" s="51">
        <v>1</v>
      </c>
      <c r="AF1247" s="51">
        <v>1</v>
      </c>
      <c r="AG1247" s="52">
        <v>1</v>
      </c>
      <c r="AH1247" s="52">
        <v>1</v>
      </c>
      <c r="AI1247" s="53">
        <v>1151</v>
      </c>
      <c r="AJ1247" s="53">
        <v>1109</v>
      </c>
      <c r="AK1247" s="51">
        <v>2.92</v>
      </c>
      <c r="AL1247" s="51">
        <v>2.9145158951096426</v>
      </c>
      <c r="AM1247" s="51">
        <v>3</v>
      </c>
      <c r="AN1247" s="51">
        <v>3.0211846393994031</v>
      </c>
      <c r="AO1247" s="51">
        <v>3.1072820477643566</v>
      </c>
      <c r="AP1247" s="51">
        <v>3.1076625336051125</v>
      </c>
      <c r="AQ1247" s="51">
        <v>2.9699999999999998</v>
      </c>
      <c r="AR1247" s="67">
        <v>0.03</v>
      </c>
      <c r="AS1247" s="96"/>
      <c r="AT1247" s="54">
        <v>2.9010744866006162</v>
      </c>
      <c r="AU1247" s="54">
        <v>2.9877186899544856</v>
      </c>
      <c r="AV1247" s="55">
        <v>2.8861367041402044</v>
      </c>
      <c r="AW1247" s="55">
        <v>3.0177186899544854</v>
      </c>
      <c r="AX1247" s="56">
        <v>5.1074486600626301E-2</v>
      </c>
      <c r="AY1247" s="56">
        <v>-0.1622813100455045</v>
      </c>
      <c r="AZ1247" s="56">
        <v>-0.1112068234448782</v>
      </c>
      <c r="BA1247" s="56">
        <v>0.2133557966461308</v>
      </c>
      <c r="BB1247" s="61">
        <v>108</v>
      </c>
      <c r="BC1247" s="57">
        <v>119</v>
      </c>
      <c r="BD1247" s="57">
        <v>-106</v>
      </c>
      <c r="BE1247" s="57">
        <v>-132</v>
      </c>
      <c r="BF1247" s="95">
        <v>0.48113497004893402</v>
      </c>
      <c r="BG1247" s="58">
        <v>0.45631349542963351</v>
      </c>
      <c r="BH1247" s="58">
        <v>0.51460391396502492</v>
      </c>
      <c r="BI1247" s="58">
        <v>0.56958073274974941</v>
      </c>
      <c r="BJ1247" s="57">
        <v>111</v>
      </c>
      <c r="BK1247" s="57">
        <v>120</v>
      </c>
      <c r="BL1247" s="57">
        <v>-105</v>
      </c>
      <c r="BM1247" s="57">
        <v>-131</v>
      </c>
      <c r="BN1247" s="58">
        <v>0.47391240886472907</v>
      </c>
      <c r="BO1247" s="58">
        <v>0.45379568837558049</v>
      </c>
      <c r="BP1247" s="58">
        <v>0.51197241520483072</v>
      </c>
      <c r="BQ1247" s="58">
        <v>0.56743162243496048</v>
      </c>
      <c r="BR1247" s="36">
        <v>3.15</v>
      </c>
      <c r="BS1247" s="36">
        <v>4.8499999999999996</v>
      </c>
      <c r="BT1247" s="36">
        <v>0.27953</v>
      </c>
      <c r="BU1247" s="36">
        <v>0.18753</v>
      </c>
      <c r="BV1247" s="36">
        <v>0.205595693596307</v>
      </c>
      <c r="BW1247" s="36">
        <v>0.27539999999999998</v>
      </c>
    </row>
    <row r="1248" spans="1:75" s="36" customFormat="1" ht="16.75" customHeight="1" x14ac:dyDescent="0.2">
      <c r="A1248" s="36" t="s">
        <v>1572</v>
      </c>
      <c r="B1248" s="36">
        <v>2025020591</v>
      </c>
      <c r="C1248" s="35">
        <v>46018</v>
      </c>
      <c r="D1248" s="45" t="s">
        <v>6</v>
      </c>
      <c r="E1248" s="36" t="s">
        <v>41</v>
      </c>
      <c r="F1248" s="45">
        <v>2</v>
      </c>
      <c r="G1248" s="45">
        <v>2</v>
      </c>
      <c r="H1248" s="36" t="s">
        <v>8</v>
      </c>
      <c r="I1248" s="36" t="s">
        <v>332</v>
      </c>
      <c r="J1248" s="46" t="s">
        <v>187</v>
      </c>
      <c r="K1248" s="47">
        <v>2.94</v>
      </c>
      <c r="L1248" s="48">
        <v>0.15</v>
      </c>
      <c r="M1248" s="49">
        <v>0.1</v>
      </c>
      <c r="N1248" s="36">
        <v>2.8499999999999899</v>
      </c>
      <c r="O1248" s="36">
        <v>2.8499999999999899</v>
      </c>
      <c r="P1248" s="70">
        <v>2.8499999999999899</v>
      </c>
      <c r="Q1248" s="36">
        <v>2.8499999999999899</v>
      </c>
      <c r="R1248" s="50">
        <v>3.3095385321305493</v>
      </c>
      <c r="S1248" s="50">
        <v>2.6527164265511218</v>
      </c>
      <c r="T1248" s="50">
        <v>3.1771569908453272</v>
      </c>
      <c r="U1248" s="50">
        <v>2.7588250836131669</v>
      </c>
      <c r="V1248" s="50">
        <v>0.96</v>
      </c>
      <c r="W1248" s="50">
        <v>0.95702751457800772</v>
      </c>
      <c r="X1248" s="50">
        <v>0.94215890416392412</v>
      </c>
      <c r="Y1248" s="50">
        <v>1.0310855276880391</v>
      </c>
      <c r="Z1248" s="50">
        <v>0.97</v>
      </c>
      <c r="AA1248" s="51">
        <v>0.96</v>
      </c>
      <c r="AB1248" s="51">
        <v>1.04</v>
      </c>
      <c r="AC1248" s="51">
        <v>1</v>
      </c>
      <c r="AD1248" s="51">
        <v>1</v>
      </c>
      <c r="AE1248" s="51">
        <v>1</v>
      </c>
      <c r="AF1248" s="51">
        <v>1</v>
      </c>
      <c r="AG1248" s="52">
        <v>1</v>
      </c>
      <c r="AH1248" s="52">
        <v>1</v>
      </c>
      <c r="AI1248" s="53">
        <v>1143</v>
      </c>
      <c r="AJ1248" s="53">
        <v>1101</v>
      </c>
      <c r="AK1248" s="51">
        <v>3.22</v>
      </c>
      <c r="AL1248" s="51">
        <v>3.2314450567003044</v>
      </c>
      <c r="AM1248" s="51">
        <v>2.6855458372135397</v>
      </c>
      <c r="AN1248" s="51">
        <v>2.6806214256141772</v>
      </c>
      <c r="AO1248" s="51">
        <v>2.7599121613051865</v>
      </c>
      <c r="AP1248" s="51">
        <v>2.731895577172597</v>
      </c>
      <c r="AQ1248" s="51">
        <v>2.6049794620971336</v>
      </c>
      <c r="AR1248" s="67">
        <v>-0.02</v>
      </c>
      <c r="AS1248" s="96"/>
      <c r="AT1248" s="54">
        <v>2.7615066268365585</v>
      </c>
      <c r="AU1248" s="54">
        <v>2.8902132476508227</v>
      </c>
      <c r="AV1248" s="55">
        <v>2.7815066268365585</v>
      </c>
      <c r="AW1248" s="55">
        <v>2.885270946962661</v>
      </c>
      <c r="AX1248" s="56">
        <v>-8.8493373163431421E-2</v>
      </c>
      <c r="AY1248" s="56">
        <v>4.0213247650832784E-2</v>
      </c>
      <c r="AZ1248" s="56">
        <v>-4.8280125512598637E-2</v>
      </c>
      <c r="BA1248" s="56">
        <v>-0.12870662081426421</v>
      </c>
      <c r="BB1248" s="61">
        <v>111</v>
      </c>
      <c r="BC1248" s="57">
        <v>-101</v>
      </c>
      <c r="BD1248" s="57">
        <v>127</v>
      </c>
      <c r="BE1248" s="57">
        <v>155</v>
      </c>
      <c r="BF1248" s="95">
        <v>0.47411707044351348</v>
      </c>
      <c r="BG1248" s="58">
        <v>0.50326120130884622</v>
      </c>
      <c r="BH1248" s="58">
        <v>0.44090027143006028</v>
      </c>
      <c r="BI1248" s="58">
        <v>0.39172053186093325</v>
      </c>
      <c r="BJ1248" s="57">
        <v>109</v>
      </c>
      <c r="BK1248" s="57">
        <v>-103</v>
      </c>
      <c r="BL1248" s="57">
        <v>125</v>
      </c>
      <c r="BM1248" s="57">
        <v>154</v>
      </c>
      <c r="BN1248" s="58">
        <v>0.47839337154507533</v>
      </c>
      <c r="BO1248" s="58">
        <v>0.50639584510002589</v>
      </c>
      <c r="BP1248" s="58">
        <v>0.44386214299861626</v>
      </c>
      <c r="BQ1248" s="58">
        <v>0.39394900427674973</v>
      </c>
      <c r="BR1248" s="36">
        <v>3.15</v>
      </c>
      <c r="BS1248" s="36">
        <v>4.9000000000000004</v>
      </c>
      <c r="BT1248" s="36">
        <v>0.2727</v>
      </c>
      <c r="BU1248" s="36">
        <v>0.17981</v>
      </c>
      <c r="BV1248" s="36">
        <v>0.19720549687976399</v>
      </c>
      <c r="BW1248" s="36">
        <v>0.26801999999999998</v>
      </c>
    </row>
    <row r="1249" spans="1:75" s="36" customFormat="1" ht="16.75" customHeight="1" x14ac:dyDescent="0.2">
      <c r="A1249" s="36" t="s">
        <v>1573</v>
      </c>
      <c r="B1249" s="36">
        <v>2025020591</v>
      </c>
      <c r="C1249" s="35">
        <v>46018</v>
      </c>
      <c r="D1249" s="45" t="s">
        <v>9</v>
      </c>
      <c r="E1249" s="36" t="s">
        <v>10</v>
      </c>
      <c r="F1249" s="45">
        <v>2</v>
      </c>
      <c r="G1249" s="45">
        <v>2</v>
      </c>
      <c r="H1249" s="36" t="s">
        <v>11</v>
      </c>
      <c r="I1249" s="36" t="s">
        <v>340</v>
      </c>
      <c r="J1249" s="46" t="s">
        <v>165</v>
      </c>
      <c r="K1249" s="47">
        <v>2.94</v>
      </c>
      <c r="L1249" s="48">
        <v>0.15</v>
      </c>
      <c r="M1249" s="49">
        <v>0.1</v>
      </c>
      <c r="N1249" s="36">
        <v>2.8499999999999899</v>
      </c>
      <c r="O1249" s="36">
        <v>2.8499999999999899</v>
      </c>
      <c r="P1249" s="70">
        <v>2.8499999999999899</v>
      </c>
      <c r="Q1249" s="36">
        <v>2.8499999999999899</v>
      </c>
      <c r="R1249" s="50">
        <v>2.9943342567507765</v>
      </c>
      <c r="S1249" s="50">
        <v>2.8469710926577565</v>
      </c>
      <c r="T1249" s="50">
        <v>2.9943342567507765</v>
      </c>
      <c r="U1249" s="50">
        <v>2.875440803584334</v>
      </c>
      <c r="V1249" s="50">
        <v>1.0275000000000001</v>
      </c>
      <c r="W1249" s="50">
        <v>1.0328904656929507</v>
      </c>
      <c r="X1249" s="50">
        <v>0.913450965038619</v>
      </c>
      <c r="Y1249" s="50">
        <v>1.0952380952380953</v>
      </c>
      <c r="Z1249" s="50">
        <v>0.98499999999999999</v>
      </c>
      <c r="AA1249" s="51">
        <v>1</v>
      </c>
      <c r="AB1249" s="51">
        <v>1.01</v>
      </c>
      <c r="AC1249" s="51">
        <v>1</v>
      </c>
      <c r="AD1249" s="51">
        <v>1</v>
      </c>
      <c r="AE1249" s="51">
        <v>1</v>
      </c>
      <c r="AF1249" s="51">
        <v>1</v>
      </c>
      <c r="AG1249" s="52">
        <v>1</v>
      </c>
      <c r="AH1249" s="52">
        <v>1</v>
      </c>
      <c r="AI1249" s="53">
        <v>1156</v>
      </c>
      <c r="AJ1249" s="53">
        <v>1114</v>
      </c>
      <c r="AK1249" s="51">
        <v>3.0313914514028348</v>
      </c>
      <c r="AL1249" s="51">
        <v>3.0258328722050258</v>
      </c>
      <c r="AM1249" s="51">
        <v>2.7699471782419369</v>
      </c>
      <c r="AN1249" s="51">
        <v>2.7815007654043096</v>
      </c>
      <c r="AO1249" s="51">
        <v>2.7854426200291851</v>
      </c>
      <c r="AP1249" s="51">
        <v>2.788266205964991</v>
      </c>
      <c r="AQ1249" s="51">
        <v>2.7283979705683077</v>
      </c>
      <c r="AR1249" s="67">
        <v>0.02</v>
      </c>
      <c r="AS1249" s="96"/>
      <c r="AT1249" s="54">
        <v>2.8902132476508227</v>
      </c>
      <c r="AU1249" s="54">
        <v>2.7615066268365585</v>
      </c>
      <c r="AV1249" s="55">
        <v>2.885270946962661</v>
      </c>
      <c r="AW1249" s="55">
        <v>2.7815066268365585</v>
      </c>
      <c r="AX1249" s="56">
        <v>4.0213247650832784E-2</v>
      </c>
      <c r="AY1249" s="56">
        <v>-8.8493373163431421E-2</v>
      </c>
      <c r="AZ1249" s="56">
        <v>-4.8280125512598637E-2</v>
      </c>
      <c r="BA1249" s="56">
        <v>0.12870662081426421</v>
      </c>
      <c r="BB1249" s="61">
        <v>-111</v>
      </c>
      <c r="BC1249" s="57">
        <v>101</v>
      </c>
      <c r="BD1249" s="57">
        <v>-127</v>
      </c>
      <c r="BE1249" s="57">
        <v>-155</v>
      </c>
      <c r="BF1249" s="95">
        <v>0.52588292955648652</v>
      </c>
      <c r="BG1249" s="58">
        <v>0.49673879869115378</v>
      </c>
      <c r="BH1249" s="58">
        <v>0.55909972856993972</v>
      </c>
      <c r="BI1249" s="58">
        <v>0.60827946813906675</v>
      </c>
      <c r="BJ1249" s="57">
        <v>-109</v>
      </c>
      <c r="BK1249" s="57">
        <v>103</v>
      </c>
      <c r="BL1249" s="57">
        <v>-125</v>
      </c>
      <c r="BM1249" s="57">
        <v>-154</v>
      </c>
      <c r="BN1249" s="58">
        <v>0.52160662845492467</v>
      </c>
      <c r="BO1249" s="58">
        <v>0.49360415489997417</v>
      </c>
      <c r="BP1249" s="58">
        <v>0.55613785700138374</v>
      </c>
      <c r="BQ1249" s="58">
        <v>0.60605099572325027</v>
      </c>
      <c r="BR1249" s="36">
        <v>3.15</v>
      </c>
      <c r="BS1249" s="36">
        <v>4.95</v>
      </c>
      <c r="BT1249" s="36">
        <v>0.26439000000000001</v>
      </c>
      <c r="BU1249" s="36">
        <v>0.17577999999999999</v>
      </c>
      <c r="BV1249" s="36">
        <v>0.19250692687627899</v>
      </c>
      <c r="BW1249" s="36">
        <v>0.26267000000000001</v>
      </c>
    </row>
    <row r="1250" spans="1:75" s="36" customFormat="1" ht="16.75" customHeight="1" x14ac:dyDescent="0.2">
      <c r="A1250" s="36" t="s">
        <v>1574</v>
      </c>
      <c r="B1250" s="36">
        <v>2025020592</v>
      </c>
      <c r="C1250" s="35">
        <v>46018</v>
      </c>
      <c r="D1250" s="45" t="s">
        <v>6</v>
      </c>
      <c r="E1250" s="36" t="s">
        <v>49</v>
      </c>
      <c r="F1250" s="45">
        <v>2</v>
      </c>
      <c r="G1250" s="45">
        <v>2</v>
      </c>
      <c r="H1250" s="36" t="s">
        <v>8</v>
      </c>
      <c r="I1250" s="36" t="s">
        <v>350</v>
      </c>
      <c r="J1250" s="46" t="s">
        <v>197</v>
      </c>
      <c r="K1250" s="47">
        <v>2.94</v>
      </c>
      <c r="L1250" s="48">
        <v>0.15</v>
      </c>
      <c r="M1250" s="49">
        <v>0.1</v>
      </c>
      <c r="N1250" s="36">
        <v>2.7499999999999898</v>
      </c>
      <c r="O1250" s="36">
        <v>2.94999999999999</v>
      </c>
      <c r="P1250" s="70">
        <v>2.7499999999999898</v>
      </c>
      <c r="Q1250" s="36">
        <v>2.94999999999999</v>
      </c>
      <c r="R1250" s="50">
        <v>2.9324223524672242</v>
      </c>
      <c r="S1250" s="50">
        <v>2.91916742049255</v>
      </c>
      <c r="T1250" s="50">
        <v>2.9030981289425517</v>
      </c>
      <c r="U1250" s="50">
        <v>2.91916742049255</v>
      </c>
      <c r="V1250" s="50">
        <v>0.96</v>
      </c>
      <c r="W1250" s="50">
        <v>0.95702751457800772</v>
      </c>
      <c r="X1250" s="50">
        <v>0.96598639455782309</v>
      </c>
      <c r="Y1250" s="50">
        <v>1.0136054421768708</v>
      </c>
      <c r="Z1250" s="50">
        <v>0.97499999999999998</v>
      </c>
      <c r="AA1250" s="51">
        <v>0.99</v>
      </c>
      <c r="AB1250" s="51">
        <v>1</v>
      </c>
      <c r="AC1250" s="51">
        <v>1</v>
      </c>
      <c r="AD1250" s="51">
        <v>1</v>
      </c>
      <c r="AE1250" s="51">
        <v>1</v>
      </c>
      <c r="AF1250" s="51">
        <v>1</v>
      </c>
      <c r="AG1250" s="52">
        <v>1</v>
      </c>
      <c r="AH1250" s="52">
        <v>1</v>
      </c>
      <c r="AI1250" s="53">
        <v>1163</v>
      </c>
      <c r="AJ1250" s="53">
        <v>1121</v>
      </c>
      <c r="AK1250" s="51">
        <v>3.03</v>
      </c>
      <c r="AL1250" s="51">
        <v>3.0149234895172135</v>
      </c>
      <c r="AM1250" s="51">
        <v>2.83</v>
      </c>
      <c r="AN1250" s="51">
        <v>2.8433751130738827</v>
      </c>
      <c r="AO1250" s="51">
        <v>2.8345533432037699</v>
      </c>
      <c r="AP1250" s="51">
        <v>2.8362985769702398</v>
      </c>
      <c r="AQ1250" s="51">
        <v>2.7592500000000002</v>
      </c>
      <c r="AR1250" s="67">
        <v>0</v>
      </c>
      <c r="AS1250" s="96"/>
      <c r="AT1250" s="54">
        <v>2.8503330606367343</v>
      </c>
      <c r="AU1250" s="54">
        <v>2.8449655381377554</v>
      </c>
      <c r="AV1250" s="55">
        <v>2.8503330606367343</v>
      </c>
      <c r="AW1250" s="55">
        <v>2.8598907830340652</v>
      </c>
      <c r="AX1250" s="56">
        <v>0.10033306063674452</v>
      </c>
      <c r="AY1250" s="56">
        <v>-0.10503446186223453</v>
      </c>
      <c r="AZ1250" s="56">
        <v>-4.7014012254900095E-3</v>
      </c>
      <c r="BA1250" s="56">
        <v>0.20536752249897905</v>
      </c>
      <c r="BB1250" s="61">
        <v>-103</v>
      </c>
      <c r="BC1250" s="57">
        <v>-105</v>
      </c>
      <c r="BD1250" s="57">
        <v>122</v>
      </c>
      <c r="BE1250" s="57">
        <v>151</v>
      </c>
      <c r="BF1250" s="95">
        <v>0.506686364791052</v>
      </c>
      <c r="BG1250" s="58">
        <v>0.51228146333685731</v>
      </c>
      <c r="BH1250" s="58">
        <v>0.44974135727166209</v>
      </c>
      <c r="BI1250" s="58">
        <v>0.39862470641772063</v>
      </c>
      <c r="BJ1250" s="57">
        <v>103</v>
      </c>
      <c r="BK1250" s="57">
        <v>-106</v>
      </c>
      <c r="BL1250" s="57">
        <v>121</v>
      </c>
      <c r="BM1250" s="57">
        <v>150</v>
      </c>
      <c r="BN1250" s="58">
        <v>0.49252771885136409</v>
      </c>
      <c r="BO1250" s="58">
        <v>0.51437385896199395</v>
      </c>
      <c r="BP1250" s="58">
        <v>0.45202276545918951</v>
      </c>
      <c r="BQ1250" s="58">
        <v>0.40058900218430304</v>
      </c>
      <c r="BR1250" s="36">
        <v>3.15</v>
      </c>
      <c r="BS1250" s="36">
        <v>5</v>
      </c>
      <c r="BT1250" s="36">
        <v>0.26184000000000002</v>
      </c>
      <c r="BU1250" s="36">
        <v>0.17330000000000001</v>
      </c>
      <c r="BV1250" s="36">
        <v>0.18956049966091301</v>
      </c>
      <c r="BW1250" s="36">
        <v>0.25907999999999998</v>
      </c>
    </row>
    <row r="1251" spans="1:75" s="36" customFormat="1" ht="16.75" customHeight="1" x14ac:dyDescent="0.2">
      <c r="A1251" s="36" t="s">
        <v>1575</v>
      </c>
      <c r="B1251" s="36">
        <v>2025020592</v>
      </c>
      <c r="C1251" s="35">
        <v>46018</v>
      </c>
      <c r="D1251" s="45" t="s">
        <v>9</v>
      </c>
      <c r="E1251" s="36" t="s">
        <v>4</v>
      </c>
      <c r="F1251" s="45">
        <v>2</v>
      </c>
      <c r="G1251" s="45">
        <v>2</v>
      </c>
      <c r="H1251" s="36" t="s">
        <v>11</v>
      </c>
      <c r="I1251" s="36" t="s">
        <v>415</v>
      </c>
      <c r="J1251" s="46" t="s">
        <v>174</v>
      </c>
      <c r="K1251" s="47">
        <v>2.94</v>
      </c>
      <c r="L1251" s="48">
        <v>0.15</v>
      </c>
      <c r="M1251" s="49">
        <v>0.1</v>
      </c>
      <c r="N1251" s="36">
        <v>2.94999999999999</v>
      </c>
      <c r="O1251" s="36">
        <v>2.7499999999999898</v>
      </c>
      <c r="P1251" s="70">
        <v>2.94999999999999</v>
      </c>
      <c r="Q1251" s="36">
        <v>2.7499999999999898</v>
      </c>
      <c r="R1251" s="50">
        <v>3.0738936088578797</v>
      </c>
      <c r="S1251" s="50">
        <v>2.7485410828405668</v>
      </c>
      <c r="T1251" s="50">
        <v>3.0431546727693006</v>
      </c>
      <c r="U1251" s="50">
        <v>2.8447400207399864</v>
      </c>
      <c r="V1251" s="50">
        <v>1.0275000000000001</v>
      </c>
      <c r="W1251" s="50">
        <v>1.0328904656929507</v>
      </c>
      <c r="X1251" s="50">
        <v>0.96258503401360551</v>
      </c>
      <c r="Y1251" s="50">
        <v>1.0306122448979591</v>
      </c>
      <c r="Z1251" s="50">
        <v>0.99</v>
      </c>
      <c r="AA1251" s="51">
        <v>0.99</v>
      </c>
      <c r="AB1251" s="51">
        <v>1.0349999999999999</v>
      </c>
      <c r="AC1251" s="51">
        <v>1</v>
      </c>
      <c r="AD1251" s="51">
        <v>1</v>
      </c>
      <c r="AE1251" s="51">
        <v>1</v>
      </c>
      <c r="AF1251" s="51">
        <v>1</v>
      </c>
      <c r="AG1251" s="52">
        <v>1</v>
      </c>
      <c r="AH1251" s="52">
        <v>1</v>
      </c>
      <c r="AI1251" s="53">
        <v>1160</v>
      </c>
      <c r="AJ1251" s="53">
        <v>1024</v>
      </c>
      <c r="AK1251" s="51">
        <v>2.98</v>
      </c>
      <c r="AL1251" s="51">
        <v>2.9936229572873532</v>
      </c>
      <c r="AM1251" s="51">
        <v>2.84</v>
      </c>
      <c r="AN1251" s="51">
        <v>2.8262811624260848</v>
      </c>
      <c r="AO1251" s="51">
        <v>2.9370406097849124</v>
      </c>
      <c r="AP1251" s="51">
        <v>2.9046428691189998</v>
      </c>
      <c r="AQ1251" s="51">
        <v>2.8115999999999999</v>
      </c>
      <c r="AR1251" s="67">
        <v>0</v>
      </c>
      <c r="AS1251" s="96"/>
      <c r="AT1251" s="54">
        <v>2.8449655381377554</v>
      </c>
      <c r="AU1251" s="54">
        <v>2.8503330606367343</v>
      </c>
      <c r="AV1251" s="55">
        <v>2.8598907830340652</v>
      </c>
      <c r="AW1251" s="55">
        <v>2.8503330606367343</v>
      </c>
      <c r="AX1251" s="56">
        <v>-0.10503446186223453</v>
      </c>
      <c r="AY1251" s="56">
        <v>0.10033306063674452</v>
      </c>
      <c r="AZ1251" s="56">
        <v>-4.7014012254900095E-3</v>
      </c>
      <c r="BA1251" s="56">
        <v>-0.20536752249897905</v>
      </c>
      <c r="BB1251" s="61">
        <v>103</v>
      </c>
      <c r="BC1251" s="57">
        <v>105</v>
      </c>
      <c r="BD1251" s="57">
        <v>-122</v>
      </c>
      <c r="BE1251" s="57">
        <v>-151</v>
      </c>
      <c r="BF1251" s="95">
        <v>0.493313635208948</v>
      </c>
      <c r="BG1251" s="58">
        <v>0.48771853666314269</v>
      </c>
      <c r="BH1251" s="58">
        <v>0.55025864272833791</v>
      </c>
      <c r="BI1251" s="58">
        <v>0.60137529358227937</v>
      </c>
      <c r="BJ1251" s="57">
        <v>-103</v>
      </c>
      <c r="BK1251" s="57">
        <v>106</v>
      </c>
      <c r="BL1251" s="57">
        <v>-121</v>
      </c>
      <c r="BM1251" s="57">
        <v>-150</v>
      </c>
      <c r="BN1251" s="58">
        <v>0.50747228114863585</v>
      </c>
      <c r="BO1251" s="58">
        <v>0.485626141038006</v>
      </c>
      <c r="BP1251" s="58">
        <v>0.54797723454081049</v>
      </c>
      <c r="BQ1251" s="58">
        <v>0.59941099781569696</v>
      </c>
      <c r="BR1251" s="36">
        <v>3.2</v>
      </c>
      <c r="BS1251" s="36">
        <v>3.2</v>
      </c>
      <c r="BT1251" s="36">
        <v>0.49570999999999998</v>
      </c>
      <c r="BU1251" s="36">
        <v>0.37613000000000002</v>
      </c>
      <c r="BV1251" s="36">
        <v>0.42348397847283198</v>
      </c>
      <c r="BW1251" s="36">
        <v>0.48794999999999999</v>
      </c>
    </row>
    <row r="1252" spans="1:75" s="36" customFormat="1" ht="16.75" customHeight="1" x14ac:dyDescent="0.2">
      <c r="A1252" s="36" t="s">
        <v>1576</v>
      </c>
      <c r="B1252" s="36">
        <v>2025020596</v>
      </c>
      <c r="C1252" s="35">
        <v>46018</v>
      </c>
      <c r="D1252" s="45" t="s">
        <v>6</v>
      </c>
      <c r="E1252" s="36" t="s">
        <v>14</v>
      </c>
      <c r="F1252" s="45">
        <v>2</v>
      </c>
      <c r="G1252" s="45">
        <v>2</v>
      </c>
      <c r="H1252" s="36" t="s">
        <v>8</v>
      </c>
      <c r="I1252" s="36" t="s">
        <v>460</v>
      </c>
      <c r="J1252" s="46" t="s">
        <v>303</v>
      </c>
      <c r="K1252" s="47">
        <v>2.94</v>
      </c>
      <c r="L1252" s="48">
        <v>0.15</v>
      </c>
      <c r="M1252" s="49">
        <v>0.1</v>
      </c>
      <c r="N1252" s="36">
        <v>2</v>
      </c>
      <c r="O1252" s="36">
        <v>3.7499999999999898</v>
      </c>
      <c r="P1252" s="70">
        <v>2</v>
      </c>
      <c r="Q1252" s="36">
        <v>3.7499999999999898</v>
      </c>
      <c r="R1252" s="50">
        <v>2.3837004725494175</v>
      </c>
      <c r="S1252" s="50">
        <v>3.2360570585678698</v>
      </c>
      <c r="T1252" s="50">
        <v>2.2645154489219466</v>
      </c>
      <c r="U1252" s="50">
        <v>3.2684176291535487</v>
      </c>
      <c r="V1252" s="50">
        <v>0.96</v>
      </c>
      <c r="W1252" s="50">
        <v>0.95702751457800772</v>
      </c>
      <c r="X1252" s="50">
        <v>0.93216992987686942</v>
      </c>
      <c r="Y1252" s="50">
        <v>1.0629752786343929</v>
      </c>
      <c r="Z1252" s="50">
        <v>1.0449999999999999</v>
      </c>
      <c r="AA1252" s="51">
        <v>0.95</v>
      </c>
      <c r="AB1252" s="51">
        <v>1.01</v>
      </c>
      <c r="AC1252" s="51">
        <v>1</v>
      </c>
      <c r="AD1252" s="51">
        <v>1</v>
      </c>
      <c r="AE1252" s="51">
        <v>1</v>
      </c>
      <c r="AF1252" s="51">
        <v>1</v>
      </c>
      <c r="AG1252" s="52">
        <v>1</v>
      </c>
      <c r="AH1252" s="52">
        <v>1</v>
      </c>
      <c r="AI1252" s="53">
        <v>1169</v>
      </c>
      <c r="AJ1252" s="53">
        <v>1060</v>
      </c>
      <c r="AK1252" s="51">
        <v>2.6</v>
      </c>
      <c r="AL1252" s="51">
        <v>2.5657672955280004</v>
      </c>
      <c r="AM1252" s="51">
        <v>3.4</v>
      </c>
      <c r="AN1252" s="51">
        <v>3.3754085587851801</v>
      </c>
      <c r="AO1252" s="51">
        <v>3.5086243944310773</v>
      </c>
      <c r="AP1252" s="51">
        <v>3.4895826791969289</v>
      </c>
      <c r="AQ1252" s="51">
        <v>3.5529999999999995</v>
      </c>
      <c r="AR1252" s="67">
        <v>0</v>
      </c>
      <c r="AS1252" s="96"/>
      <c r="AT1252" s="54">
        <v>2.1882577243467924</v>
      </c>
      <c r="AU1252" s="54">
        <v>3.9194179402454199</v>
      </c>
      <c r="AV1252" s="55">
        <v>2.1882577243467924</v>
      </c>
      <c r="AW1252" s="55">
        <v>3.9399799723069555</v>
      </c>
      <c r="AX1252" s="56">
        <v>0.18825772434679244</v>
      </c>
      <c r="AY1252" s="56">
        <v>0.16941794024543011</v>
      </c>
      <c r="AZ1252" s="56">
        <v>0.35767566459222255</v>
      </c>
      <c r="BA1252" s="56">
        <v>1.8839784101362334E-2</v>
      </c>
      <c r="BB1252" s="61">
        <v>304</v>
      </c>
      <c r="BC1252" s="57">
        <v>-137</v>
      </c>
      <c r="BD1252" s="57">
        <v>-108</v>
      </c>
      <c r="BE1252" s="57">
        <v>120</v>
      </c>
      <c r="BF1252" s="95">
        <v>0.24780075015706066</v>
      </c>
      <c r="BG1252" s="58">
        <v>0.57760504066061091</v>
      </c>
      <c r="BH1252" s="58">
        <v>0.51877142570323931</v>
      </c>
      <c r="BI1252" s="58">
        <v>0.45536216488871684</v>
      </c>
      <c r="BJ1252" s="57">
        <v>308</v>
      </c>
      <c r="BK1252" s="57">
        <v>-139</v>
      </c>
      <c r="BL1252" s="57">
        <v>-110</v>
      </c>
      <c r="BM1252" s="57">
        <v>117</v>
      </c>
      <c r="BN1252" s="58">
        <v>0.24513319195625075</v>
      </c>
      <c r="BO1252" s="58">
        <v>0.5821122099525381</v>
      </c>
      <c r="BP1252" s="58">
        <v>0.52428264116136325</v>
      </c>
      <c r="BQ1252" s="58">
        <v>0.46056405344272555</v>
      </c>
      <c r="BR1252" s="36">
        <v>3.2</v>
      </c>
      <c r="BS1252" s="36">
        <v>3.25</v>
      </c>
      <c r="BT1252" s="36">
        <v>0.48420999999999997</v>
      </c>
      <c r="BU1252" s="36">
        <v>0.36684</v>
      </c>
      <c r="BV1252" s="36">
        <v>0.41300113709287001</v>
      </c>
      <c r="BW1252" s="36">
        <v>0.47860999999999998</v>
      </c>
    </row>
    <row r="1253" spans="1:75" s="36" customFormat="1" ht="16.75" customHeight="1" x14ac:dyDescent="0.2">
      <c r="A1253" s="36" t="s">
        <v>1577</v>
      </c>
      <c r="B1253" s="36">
        <v>2025020596</v>
      </c>
      <c r="C1253" s="35">
        <v>46018</v>
      </c>
      <c r="D1253" s="45" t="s">
        <v>9</v>
      </c>
      <c r="E1253" s="36" t="s">
        <v>34</v>
      </c>
      <c r="F1253" s="45">
        <v>2</v>
      </c>
      <c r="G1253" s="45">
        <v>2</v>
      </c>
      <c r="H1253" s="36" t="s">
        <v>11</v>
      </c>
      <c r="I1253" s="36" t="s">
        <v>362</v>
      </c>
      <c r="J1253" s="46" t="s">
        <v>160</v>
      </c>
      <c r="K1253" s="47">
        <v>2.94</v>
      </c>
      <c r="L1253" s="48">
        <v>0.15</v>
      </c>
      <c r="M1253" s="49">
        <v>0.1</v>
      </c>
      <c r="N1253" s="36">
        <v>3.7499999999999898</v>
      </c>
      <c r="O1253" s="36">
        <v>2</v>
      </c>
      <c r="P1253" s="70">
        <v>3.7499999999999898</v>
      </c>
      <c r="Q1253" s="36">
        <v>2</v>
      </c>
      <c r="R1253" s="50">
        <v>2.9744573650921908</v>
      </c>
      <c r="S1253" s="50">
        <v>2.5125849511118932</v>
      </c>
      <c r="T1253" s="50">
        <v>2.9744573650921908</v>
      </c>
      <c r="U1253" s="50">
        <v>2.5125849511118932</v>
      </c>
      <c r="V1253" s="50">
        <v>1.0275000000000001</v>
      </c>
      <c r="W1253" s="50">
        <v>1.0328904656929507</v>
      </c>
      <c r="X1253" s="50">
        <v>1.1564625850340136</v>
      </c>
      <c r="Y1253" s="50">
        <v>0.88435374149659873</v>
      </c>
      <c r="Z1253" s="50">
        <v>0.99</v>
      </c>
      <c r="AA1253" s="51">
        <v>1</v>
      </c>
      <c r="AB1253" s="51">
        <v>1</v>
      </c>
      <c r="AC1253" s="51">
        <v>1</v>
      </c>
      <c r="AD1253" s="51">
        <v>1</v>
      </c>
      <c r="AE1253" s="51">
        <v>1</v>
      </c>
      <c r="AF1253" s="51">
        <v>1</v>
      </c>
      <c r="AG1253" s="52">
        <v>1</v>
      </c>
      <c r="AH1253" s="52">
        <v>1</v>
      </c>
      <c r="AI1253" s="53">
        <v>1152</v>
      </c>
      <c r="AJ1253" s="53">
        <v>1095</v>
      </c>
      <c r="AK1253" s="51">
        <v>3.1251473191851153</v>
      </c>
      <c r="AL1253" s="51">
        <v>3.1025438260711766</v>
      </c>
      <c r="AM1253" s="51">
        <v>2.740579593837996</v>
      </c>
      <c r="AN1253" s="51">
        <v>2.7063803974290805</v>
      </c>
      <c r="AO1253" s="51">
        <v>2.8410257945384765</v>
      </c>
      <c r="AP1253" s="51">
        <v>2.7879907905978212</v>
      </c>
      <c r="AQ1253" s="51">
        <v>2.713173797899616</v>
      </c>
      <c r="AR1253" s="67">
        <v>0</v>
      </c>
      <c r="AS1253" s="96"/>
      <c r="AT1253" s="54">
        <v>3.9194179402454199</v>
      </c>
      <c r="AU1253" s="54">
        <v>2.1882577243467924</v>
      </c>
      <c r="AV1253" s="55">
        <v>3.9399799723069555</v>
      </c>
      <c r="AW1253" s="55">
        <v>2.1882577243467924</v>
      </c>
      <c r="AX1253" s="56">
        <v>0.16941794024543011</v>
      </c>
      <c r="AY1253" s="56">
        <v>0.18825772434679244</v>
      </c>
      <c r="AZ1253" s="56">
        <v>0.35767566459222255</v>
      </c>
      <c r="BA1253" s="56">
        <v>-1.8839784101362334E-2</v>
      </c>
      <c r="BB1253" s="61">
        <v>-304</v>
      </c>
      <c r="BC1253" s="57">
        <v>137</v>
      </c>
      <c r="BD1253" s="57">
        <v>108</v>
      </c>
      <c r="BE1253" s="57">
        <v>-120</v>
      </c>
      <c r="BF1253" s="95">
        <v>0.75219924984293929</v>
      </c>
      <c r="BG1253" s="58">
        <v>0.42239495933938909</v>
      </c>
      <c r="BH1253" s="58">
        <v>0.48122857429676069</v>
      </c>
      <c r="BI1253" s="58">
        <v>0.54463783511128316</v>
      </c>
      <c r="BJ1253" s="57">
        <v>-308</v>
      </c>
      <c r="BK1253" s="57">
        <v>139</v>
      </c>
      <c r="BL1253" s="57">
        <v>110</v>
      </c>
      <c r="BM1253" s="57">
        <v>-117</v>
      </c>
      <c r="BN1253" s="58">
        <v>0.75486680804374928</v>
      </c>
      <c r="BO1253" s="58">
        <v>0.4178877900474619</v>
      </c>
      <c r="BP1253" s="58">
        <v>0.47571735883863681</v>
      </c>
      <c r="BQ1253" s="58">
        <v>0.53943594655727445</v>
      </c>
      <c r="BR1253" s="36">
        <v>3.2</v>
      </c>
      <c r="BS1253" s="36">
        <v>3.3</v>
      </c>
      <c r="BT1253" s="36">
        <v>0.48065000000000002</v>
      </c>
      <c r="BU1253" s="36">
        <v>0.35985</v>
      </c>
      <c r="BV1253" s="36">
        <v>0.40459405673423898</v>
      </c>
      <c r="BW1253" s="36">
        <v>0.47044000000000002</v>
      </c>
    </row>
    <row r="1254" spans="1:75" s="36" customFormat="1" ht="16.75" customHeight="1" x14ac:dyDescent="0.2">
      <c r="A1254" s="36" t="s">
        <v>1578</v>
      </c>
      <c r="B1254" s="36">
        <v>2025020595</v>
      </c>
      <c r="C1254" s="35">
        <v>46018</v>
      </c>
      <c r="D1254" s="45" t="s">
        <v>6</v>
      </c>
      <c r="E1254" s="36" t="s">
        <v>35</v>
      </c>
      <c r="F1254" s="45">
        <v>2</v>
      </c>
      <c r="G1254" s="45">
        <v>2</v>
      </c>
      <c r="H1254" s="36" t="s">
        <v>8</v>
      </c>
      <c r="I1254" s="36" t="s">
        <v>360</v>
      </c>
      <c r="J1254" s="46" t="s">
        <v>172</v>
      </c>
      <c r="K1254" s="47">
        <v>2.94</v>
      </c>
      <c r="L1254" s="48">
        <v>0.15</v>
      </c>
      <c r="M1254" s="49">
        <v>0.1</v>
      </c>
      <c r="N1254" s="36">
        <v>2.8499999999999899</v>
      </c>
      <c r="O1254" s="36">
        <v>2.8999999999999901</v>
      </c>
      <c r="P1254" s="70">
        <v>2.8499999999999899</v>
      </c>
      <c r="Q1254" s="36">
        <v>2.8999999999999901</v>
      </c>
      <c r="R1254" s="50">
        <v>2.855395775466262</v>
      </c>
      <c r="S1254" s="50">
        <v>3.1914380653067851</v>
      </c>
      <c r="T1254" s="50">
        <v>2.8268418177115993</v>
      </c>
      <c r="U1254" s="50">
        <v>3.1914380653067851</v>
      </c>
      <c r="V1254" s="50">
        <v>0.96</v>
      </c>
      <c r="W1254" s="50">
        <v>0.95702751457800772</v>
      </c>
      <c r="X1254" s="50">
        <v>1.0534621316398036</v>
      </c>
      <c r="Y1254" s="50">
        <v>0.91055207117422221</v>
      </c>
      <c r="Z1254" s="50">
        <v>0.99094124800379646</v>
      </c>
      <c r="AA1254" s="51">
        <v>0.99</v>
      </c>
      <c r="AB1254" s="51">
        <v>1</v>
      </c>
      <c r="AC1254" s="51">
        <v>1</v>
      </c>
      <c r="AD1254" s="51">
        <v>1</v>
      </c>
      <c r="AE1254" s="51">
        <v>1</v>
      </c>
      <c r="AF1254" s="51">
        <v>1</v>
      </c>
      <c r="AG1254" s="52">
        <v>1</v>
      </c>
      <c r="AH1254" s="52">
        <v>1</v>
      </c>
      <c r="AI1254" s="53">
        <v>1164</v>
      </c>
      <c r="AJ1254" s="53">
        <v>1122</v>
      </c>
      <c r="AK1254" s="51">
        <v>2.7748070228963639</v>
      </c>
      <c r="AL1254" s="51">
        <v>2.7864670264155285</v>
      </c>
      <c r="AM1254" s="51">
        <v>3.1231093998917374</v>
      </c>
      <c r="AN1254" s="51">
        <v>3.1333586997039946</v>
      </c>
      <c r="AO1254" s="51">
        <v>3.1506319130996934</v>
      </c>
      <c r="AP1254" s="51">
        <v>3.1524162690390285</v>
      </c>
      <c r="AQ1254" s="51">
        <v>3.094817926381106</v>
      </c>
      <c r="AR1254" s="67">
        <v>-0.03</v>
      </c>
      <c r="AS1254" s="96"/>
      <c r="AT1254" s="54">
        <v>2.7481656768165181</v>
      </c>
      <c r="AU1254" s="54">
        <v>2.8531004848553296</v>
      </c>
      <c r="AV1254" s="55">
        <v>2.7781656768165179</v>
      </c>
      <c r="AW1254" s="55">
        <v>2.8379110214114029</v>
      </c>
      <c r="AX1254" s="56">
        <v>-0.10183432318347174</v>
      </c>
      <c r="AY1254" s="56">
        <v>-4.6899515144660509E-2</v>
      </c>
      <c r="AZ1254" s="56">
        <v>-0.14873383832813225</v>
      </c>
      <c r="BA1254" s="56">
        <v>-5.4934808038811234E-2</v>
      </c>
      <c r="BB1254" s="61">
        <v>110</v>
      </c>
      <c r="BC1254" s="57">
        <v>101</v>
      </c>
      <c r="BD1254" s="57">
        <v>130</v>
      </c>
      <c r="BE1254" s="57">
        <v>159</v>
      </c>
      <c r="BF1254" s="95">
        <v>0.47622158849526303</v>
      </c>
      <c r="BG1254" s="58">
        <v>0.49866453947887235</v>
      </c>
      <c r="BH1254" s="58">
        <v>0.43462655642527137</v>
      </c>
      <c r="BI1254" s="58">
        <v>0.38539927146145958</v>
      </c>
      <c r="BJ1254" s="57">
        <v>107</v>
      </c>
      <c r="BK1254" s="57">
        <v>100</v>
      </c>
      <c r="BL1254" s="57">
        <v>129</v>
      </c>
      <c r="BM1254" s="57">
        <v>159</v>
      </c>
      <c r="BN1254" s="58">
        <v>0.48361120529188129</v>
      </c>
      <c r="BO1254" s="58">
        <v>0.49960267955460658</v>
      </c>
      <c r="BP1254" s="58">
        <v>0.43585545742232079</v>
      </c>
      <c r="BQ1254" s="58">
        <v>0.3866038296693709</v>
      </c>
      <c r="BR1254" s="36">
        <v>3.2</v>
      </c>
      <c r="BS1254" s="36">
        <v>3.35</v>
      </c>
      <c r="BT1254" s="36">
        <v>0.47588000000000003</v>
      </c>
      <c r="BU1254" s="36">
        <v>0.35308</v>
      </c>
      <c r="BV1254" s="36">
        <v>0.39675030620385798</v>
      </c>
      <c r="BW1254" s="36">
        <v>0.46315000000000001</v>
      </c>
    </row>
    <row r="1255" spans="1:75" s="36" customFormat="1" ht="16.75" customHeight="1" x14ac:dyDescent="0.2">
      <c r="A1255" s="36" t="s">
        <v>1579</v>
      </c>
      <c r="B1255" s="36">
        <v>2025020595</v>
      </c>
      <c r="C1255" s="35">
        <v>46018</v>
      </c>
      <c r="D1255" s="45" t="s">
        <v>9</v>
      </c>
      <c r="E1255" s="36" t="s">
        <v>12</v>
      </c>
      <c r="F1255" s="45">
        <v>2</v>
      </c>
      <c r="G1255" s="45">
        <v>2</v>
      </c>
      <c r="H1255" s="36" t="s">
        <v>11</v>
      </c>
      <c r="I1255" s="36" t="s">
        <v>318</v>
      </c>
      <c r="J1255" s="46" t="s">
        <v>233</v>
      </c>
      <c r="K1255" s="47">
        <v>2.94</v>
      </c>
      <c r="L1255" s="48">
        <v>0.15</v>
      </c>
      <c r="M1255" s="49">
        <v>0.1</v>
      </c>
      <c r="N1255" s="36">
        <v>2.8999999999999901</v>
      </c>
      <c r="O1255" s="36">
        <v>2.8499999999999899</v>
      </c>
      <c r="P1255" s="70">
        <v>2.8999999999999901</v>
      </c>
      <c r="Q1255" s="36">
        <v>2.8499999999999899</v>
      </c>
      <c r="R1255" s="50">
        <v>2.7355920958263065</v>
      </c>
      <c r="S1255" s="50">
        <v>3.1871300629926207</v>
      </c>
      <c r="T1255" s="50">
        <v>2.6672022934306487</v>
      </c>
      <c r="U1255" s="50">
        <v>3.1871300629926207</v>
      </c>
      <c r="V1255" s="50">
        <v>1.0275000000000001</v>
      </c>
      <c r="W1255" s="50">
        <v>1.0328904656929507</v>
      </c>
      <c r="X1255" s="50">
        <v>1.0622821088067134</v>
      </c>
      <c r="Y1255" s="50">
        <v>0.94381191254978369</v>
      </c>
      <c r="Z1255" s="50">
        <v>1</v>
      </c>
      <c r="AA1255" s="51">
        <v>0.97499999999999998</v>
      </c>
      <c r="AB1255" s="51">
        <v>1</v>
      </c>
      <c r="AC1255" s="51">
        <v>1</v>
      </c>
      <c r="AD1255" s="51">
        <v>1</v>
      </c>
      <c r="AE1255" s="51">
        <v>1</v>
      </c>
      <c r="AF1255" s="51">
        <v>1</v>
      </c>
      <c r="AG1255" s="52">
        <v>1</v>
      </c>
      <c r="AH1255" s="52">
        <v>1</v>
      </c>
      <c r="AI1255" s="53">
        <v>1142</v>
      </c>
      <c r="AJ1255" s="53">
        <v>1066</v>
      </c>
      <c r="AK1255" s="51">
        <v>2.6770230892522133</v>
      </c>
      <c r="AL1255" s="51">
        <v>2.6847825932023923</v>
      </c>
      <c r="AM1255" s="51">
        <v>3.0971786670210228</v>
      </c>
      <c r="AN1255" s="51">
        <v>3.1106713764167622</v>
      </c>
      <c r="AO1255" s="51">
        <v>3.0932458273765029</v>
      </c>
      <c r="AP1255" s="51">
        <v>3.1073284627189204</v>
      </c>
      <c r="AQ1255" s="51">
        <v>3.0971786670210228</v>
      </c>
      <c r="AR1255" s="67">
        <v>0.03</v>
      </c>
      <c r="AS1255" s="96"/>
      <c r="AT1255" s="54">
        <v>2.8531004848553296</v>
      </c>
      <c r="AU1255" s="54">
        <v>2.7481656768165181</v>
      </c>
      <c r="AV1255" s="55">
        <v>2.8379110214114029</v>
      </c>
      <c r="AW1255" s="55">
        <v>2.7781656768165179</v>
      </c>
      <c r="AX1255" s="56">
        <v>-4.6899515144660509E-2</v>
      </c>
      <c r="AY1255" s="56">
        <v>-0.10183432318347174</v>
      </c>
      <c r="AZ1255" s="56">
        <v>-0.14873383832813225</v>
      </c>
      <c r="BA1255" s="56">
        <v>5.4934808038811234E-2</v>
      </c>
      <c r="BB1255" s="61">
        <v>-110</v>
      </c>
      <c r="BC1255" s="57">
        <v>-101</v>
      </c>
      <c r="BD1255" s="57">
        <v>-130</v>
      </c>
      <c r="BE1255" s="57">
        <v>-159</v>
      </c>
      <c r="BF1255" s="95">
        <v>0.52377841150473703</v>
      </c>
      <c r="BG1255" s="58">
        <v>0.50133546052112765</v>
      </c>
      <c r="BH1255" s="58">
        <v>0.56537344357472863</v>
      </c>
      <c r="BI1255" s="58">
        <v>0.61460072853854042</v>
      </c>
      <c r="BJ1255" s="57">
        <v>-107</v>
      </c>
      <c r="BK1255" s="57">
        <v>-100</v>
      </c>
      <c r="BL1255" s="57">
        <v>-129</v>
      </c>
      <c r="BM1255" s="57">
        <v>-159</v>
      </c>
      <c r="BN1255" s="58">
        <v>0.51638879470811871</v>
      </c>
      <c r="BO1255" s="58">
        <v>0.50039732044539342</v>
      </c>
      <c r="BP1255" s="58">
        <v>0.56414454257767921</v>
      </c>
      <c r="BQ1255" s="58">
        <v>0.6133961703306291</v>
      </c>
      <c r="BR1255" s="36">
        <v>3.2</v>
      </c>
      <c r="BS1255" s="36">
        <v>3.4</v>
      </c>
      <c r="BT1255" s="36">
        <v>0.46529999999999999</v>
      </c>
      <c r="BU1255" s="36">
        <v>0.34638000000000002</v>
      </c>
      <c r="BV1255" s="36">
        <v>0.38826615253553298</v>
      </c>
      <c r="BW1255" s="36">
        <v>0.45426</v>
      </c>
    </row>
    <row r="1256" spans="1:75" s="36" customFormat="1" ht="16.75" customHeight="1" x14ac:dyDescent="0.2">
      <c r="A1256" s="36" t="s">
        <v>1580</v>
      </c>
      <c r="B1256" s="36">
        <v>2025020597</v>
      </c>
      <c r="C1256" s="35">
        <v>46018</v>
      </c>
      <c r="D1256" s="45" t="s">
        <v>6</v>
      </c>
      <c r="E1256" s="36" t="s">
        <v>48</v>
      </c>
      <c r="F1256" s="45">
        <v>2</v>
      </c>
      <c r="G1256" s="45">
        <v>2</v>
      </c>
      <c r="H1256" s="36" t="s">
        <v>8</v>
      </c>
      <c r="I1256" s="36" t="s">
        <v>449</v>
      </c>
      <c r="J1256" s="46" t="s">
        <v>146</v>
      </c>
      <c r="K1256" s="47">
        <v>2.94</v>
      </c>
      <c r="L1256" s="48">
        <v>0.15</v>
      </c>
      <c r="M1256" s="49">
        <v>0.1</v>
      </c>
      <c r="N1256" s="36">
        <v>2.8999999999999901</v>
      </c>
      <c r="O1256" s="36">
        <v>3.1499999999999901</v>
      </c>
      <c r="P1256" s="70">
        <v>2.8999999999999901</v>
      </c>
      <c r="Q1256" s="36">
        <v>3.1499999999999901</v>
      </c>
      <c r="R1256" s="50">
        <v>3.1574817552306023</v>
      </c>
      <c r="S1256" s="50">
        <v>3.2576069141950481</v>
      </c>
      <c r="T1256" s="50">
        <v>3.1574817552306023</v>
      </c>
      <c r="U1256" s="50">
        <v>3.2576069141950481</v>
      </c>
      <c r="V1256" s="50">
        <v>0.96</v>
      </c>
      <c r="W1256" s="50">
        <v>0.95702751457800772</v>
      </c>
      <c r="X1256" s="50">
        <v>0.91836734693877564</v>
      </c>
      <c r="Y1256" s="50">
        <v>0.96513012762060679</v>
      </c>
      <c r="Z1256" s="50">
        <v>0.97</v>
      </c>
      <c r="AA1256" s="51">
        <v>1</v>
      </c>
      <c r="AB1256" s="51">
        <v>1</v>
      </c>
      <c r="AC1256" s="51">
        <v>1</v>
      </c>
      <c r="AD1256" s="51">
        <v>1</v>
      </c>
      <c r="AE1256" s="51">
        <v>1</v>
      </c>
      <c r="AF1256" s="51">
        <v>1</v>
      </c>
      <c r="AG1256" s="52">
        <v>1</v>
      </c>
      <c r="AH1256" s="52">
        <v>1</v>
      </c>
      <c r="AI1256" s="53">
        <v>1149</v>
      </c>
      <c r="AJ1256" s="53">
        <v>1077</v>
      </c>
      <c r="AK1256" s="51">
        <v>3.1136906434619331</v>
      </c>
      <c r="AL1256" s="51">
        <v>3.1202593102272336</v>
      </c>
      <c r="AM1256" s="51">
        <v>3.2193068523202566</v>
      </c>
      <c r="AN1256" s="51">
        <v>3.2250518616014752</v>
      </c>
      <c r="AO1256" s="51">
        <v>3.2012245685925969</v>
      </c>
      <c r="AP1256" s="51">
        <v>3.195022689319087</v>
      </c>
      <c r="AQ1256" s="51">
        <v>3.1227276467506488</v>
      </c>
      <c r="AR1256" s="67">
        <v>-0.03</v>
      </c>
      <c r="AS1256" s="96"/>
      <c r="AT1256" s="54">
        <v>2.8386622532335823</v>
      </c>
      <c r="AU1256" s="54">
        <v>3.1267190918692545</v>
      </c>
      <c r="AV1256" s="55">
        <v>2.8686622532335821</v>
      </c>
      <c r="AW1256" s="55">
        <v>3.1129650850813491</v>
      </c>
      <c r="AX1256" s="56">
        <v>-6.1337746766407797E-2</v>
      </c>
      <c r="AY1256" s="56">
        <v>-2.3280908130735689E-2</v>
      </c>
      <c r="AZ1256" s="56">
        <v>-8.4618654897143486E-2</v>
      </c>
      <c r="BA1256" s="56">
        <v>-3.8056838635672108E-2</v>
      </c>
      <c r="BB1256" s="61">
        <v>121</v>
      </c>
      <c r="BC1256" s="57">
        <v>-125</v>
      </c>
      <c r="BD1256" s="57">
        <v>101</v>
      </c>
      <c r="BE1256" s="57">
        <v>127</v>
      </c>
      <c r="BF1256" s="95">
        <v>0.4516768750100465</v>
      </c>
      <c r="BG1256" s="58">
        <v>0.55575851337003657</v>
      </c>
      <c r="BH1256" s="58">
        <v>0.4983083270066736</v>
      </c>
      <c r="BI1256" s="58">
        <v>0.44124526166123834</v>
      </c>
      <c r="BJ1256" s="57">
        <v>119</v>
      </c>
      <c r="BK1256" s="57">
        <v>-127</v>
      </c>
      <c r="BL1256" s="57">
        <v>-101</v>
      </c>
      <c r="BM1256" s="57">
        <v>125</v>
      </c>
      <c r="BN1256" s="58">
        <v>0.45743457527955872</v>
      </c>
      <c r="BO1256" s="58">
        <v>0.5590739179058456</v>
      </c>
      <c r="BP1256" s="58">
        <v>0.50184019704494409</v>
      </c>
      <c r="BQ1256" s="58">
        <v>0.44418513504640822</v>
      </c>
      <c r="BR1256" s="36">
        <v>3.2</v>
      </c>
      <c r="BS1256" s="36">
        <v>3.45</v>
      </c>
      <c r="BT1256" s="36">
        <v>0.45723000000000003</v>
      </c>
      <c r="BU1256" s="36">
        <v>0.34092</v>
      </c>
      <c r="BV1256" s="36">
        <v>0.382553272664025</v>
      </c>
      <c r="BW1256" s="36">
        <v>0.44974999999999998</v>
      </c>
    </row>
    <row r="1257" spans="1:75" s="36" customFormat="1" ht="16.75" customHeight="1" x14ac:dyDescent="0.2">
      <c r="A1257" s="36" t="s">
        <v>1581</v>
      </c>
      <c r="B1257" s="36">
        <v>2025020597</v>
      </c>
      <c r="C1257" s="35">
        <v>46018</v>
      </c>
      <c r="D1257" s="45" t="s">
        <v>9</v>
      </c>
      <c r="E1257" s="36" t="s">
        <v>28</v>
      </c>
      <c r="F1257" s="45">
        <v>2</v>
      </c>
      <c r="G1257" s="45">
        <v>2</v>
      </c>
      <c r="H1257" s="36" t="s">
        <v>11</v>
      </c>
      <c r="I1257" s="36" t="s">
        <v>488</v>
      </c>
      <c r="J1257" s="46" t="s">
        <v>168</v>
      </c>
      <c r="K1257" s="47">
        <v>2.94</v>
      </c>
      <c r="L1257" s="48">
        <v>0.15</v>
      </c>
      <c r="M1257" s="49">
        <v>0.1</v>
      </c>
      <c r="N1257" s="36">
        <v>3.1499999999999901</v>
      </c>
      <c r="O1257" s="36">
        <v>2.8999999999999901</v>
      </c>
      <c r="P1257" s="70">
        <v>3.1499999999999901</v>
      </c>
      <c r="Q1257" s="36">
        <v>2.8999999999999901</v>
      </c>
      <c r="R1257" s="50">
        <v>2.8712400774198987</v>
      </c>
      <c r="S1257" s="50">
        <v>2.7379729444296839</v>
      </c>
      <c r="T1257" s="50">
        <v>2.8712400774198987</v>
      </c>
      <c r="U1257" s="50">
        <v>2.7379729444296839</v>
      </c>
      <c r="V1257" s="50">
        <v>1.0275000000000001</v>
      </c>
      <c r="W1257" s="50">
        <v>1.0328904656929507</v>
      </c>
      <c r="X1257" s="50">
        <v>1.0950023307211758</v>
      </c>
      <c r="Y1257" s="50">
        <v>1.0590784501571202</v>
      </c>
      <c r="Z1257" s="50">
        <v>1.0449999999999999</v>
      </c>
      <c r="AA1257" s="51">
        <v>1</v>
      </c>
      <c r="AB1257" s="51">
        <v>1</v>
      </c>
      <c r="AC1257" s="51">
        <v>1</v>
      </c>
      <c r="AD1257" s="51">
        <v>1</v>
      </c>
      <c r="AE1257" s="51">
        <v>1</v>
      </c>
      <c r="AF1257" s="51">
        <v>1</v>
      </c>
      <c r="AG1257" s="52">
        <v>1</v>
      </c>
      <c r="AH1257" s="52">
        <v>1</v>
      </c>
      <c r="AI1257" s="53">
        <v>1175</v>
      </c>
      <c r="AJ1257" s="53">
        <v>1133</v>
      </c>
      <c r="AK1257" s="51">
        <v>2.837482575204584</v>
      </c>
      <c r="AL1257" s="51">
        <v>2.8425462005368813</v>
      </c>
      <c r="AM1257" s="51">
        <v>2.7</v>
      </c>
      <c r="AN1257" s="51">
        <v>2.7056959416644526</v>
      </c>
      <c r="AO1257" s="51">
        <v>2.8192716770709154</v>
      </c>
      <c r="AP1257" s="51">
        <v>2.8255581845496307</v>
      </c>
      <c r="AQ1257" s="51">
        <v>2.8214999999999999</v>
      </c>
      <c r="AR1257" s="67">
        <v>0.03</v>
      </c>
      <c r="AS1257" s="96"/>
      <c r="AT1257" s="54">
        <v>3.1267190918692545</v>
      </c>
      <c r="AU1257" s="54">
        <v>2.8386622532335823</v>
      </c>
      <c r="AV1257" s="55">
        <v>3.1129650850813491</v>
      </c>
      <c r="AW1257" s="55">
        <v>2.8686622532335821</v>
      </c>
      <c r="AX1257" s="56">
        <v>-2.3280908130735689E-2</v>
      </c>
      <c r="AY1257" s="56">
        <v>-6.1337746766407797E-2</v>
      </c>
      <c r="AZ1257" s="56">
        <v>-8.4618654897143486E-2</v>
      </c>
      <c r="BA1257" s="56">
        <v>3.8056838635672108E-2</v>
      </c>
      <c r="BB1257" s="61">
        <v>-121</v>
      </c>
      <c r="BC1257" s="57">
        <v>125</v>
      </c>
      <c r="BD1257" s="57">
        <v>-101</v>
      </c>
      <c r="BE1257" s="57">
        <v>-127</v>
      </c>
      <c r="BF1257" s="95">
        <v>0.5483231249899535</v>
      </c>
      <c r="BG1257" s="58">
        <v>0.44424148662996343</v>
      </c>
      <c r="BH1257" s="58">
        <v>0.5016916729933264</v>
      </c>
      <c r="BI1257" s="58">
        <v>0.55875473833876166</v>
      </c>
      <c r="BJ1257" s="57">
        <v>-119</v>
      </c>
      <c r="BK1257" s="57">
        <v>127</v>
      </c>
      <c r="BL1257" s="57">
        <v>101</v>
      </c>
      <c r="BM1257" s="57">
        <v>-125</v>
      </c>
      <c r="BN1257" s="58">
        <v>0.54256542472044123</v>
      </c>
      <c r="BO1257" s="58">
        <v>0.4409260820941544</v>
      </c>
      <c r="BP1257" s="58">
        <v>0.49815980295505591</v>
      </c>
      <c r="BQ1257" s="58">
        <v>0.55581486495359178</v>
      </c>
      <c r="BR1257" s="36">
        <v>3.2</v>
      </c>
      <c r="BS1257" s="36">
        <v>3.5</v>
      </c>
      <c r="BT1257" s="36">
        <v>0.44996000000000003</v>
      </c>
      <c r="BU1257" s="36">
        <v>0.33381</v>
      </c>
      <c r="BV1257" s="36">
        <v>0.37443214321768598</v>
      </c>
      <c r="BW1257" s="36">
        <v>0.44230000000000003</v>
      </c>
    </row>
    <row r="1258" spans="1:75" s="36" customFormat="1" ht="16.75" customHeight="1" x14ac:dyDescent="0.2">
      <c r="A1258" s="36" t="s">
        <v>1582</v>
      </c>
      <c r="B1258" s="36">
        <v>2025020600</v>
      </c>
      <c r="C1258" s="35">
        <v>46018</v>
      </c>
      <c r="D1258" s="45" t="s">
        <v>6</v>
      </c>
      <c r="E1258" s="36" t="s">
        <v>24</v>
      </c>
      <c r="F1258" s="45">
        <v>2</v>
      </c>
      <c r="G1258" s="45">
        <v>2</v>
      </c>
      <c r="H1258" s="36" t="s">
        <v>8</v>
      </c>
      <c r="I1258" s="36" t="s">
        <v>364</v>
      </c>
      <c r="J1258" s="46" t="s">
        <v>158</v>
      </c>
      <c r="K1258" s="47">
        <v>2.94</v>
      </c>
      <c r="L1258" s="48">
        <v>0.15</v>
      </c>
      <c r="M1258" s="49">
        <v>0.1</v>
      </c>
      <c r="N1258" s="36">
        <v>3.2999999999999901</v>
      </c>
      <c r="O1258" s="36">
        <v>2.7999999999999901</v>
      </c>
      <c r="P1258" s="70">
        <v>3.2999999999999901</v>
      </c>
      <c r="Q1258" s="36">
        <v>2.7999999999999901</v>
      </c>
      <c r="R1258" s="50">
        <v>3.7516175007351129</v>
      </c>
      <c r="S1258" s="50">
        <v>2.6409852767197428</v>
      </c>
      <c r="T1258" s="50">
        <v>3.7516175007351129</v>
      </c>
      <c r="U1258" s="50">
        <v>2.6409852767197428</v>
      </c>
      <c r="V1258" s="50">
        <v>0.96</v>
      </c>
      <c r="W1258" s="50">
        <v>0.95702751457800772</v>
      </c>
      <c r="X1258" s="50">
        <v>0.90136054421768708</v>
      </c>
      <c r="Y1258" s="50">
        <v>1.0804736434955031</v>
      </c>
      <c r="Z1258" s="50">
        <v>1</v>
      </c>
      <c r="AA1258" s="51">
        <v>1</v>
      </c>
      <c r="AB1258" s="51">
        <v>1</v>
      </c>
      <c r="AC1258" s="51">
        <v>1</v>
      </c>
      <c r="AD1258" s="51">
        <v>1</v>
      </c>
      <c r="AE1258" s="51">
        <v>1</v>
      </c>
      <c r="AF1258" s="51">
        <v>1</v>
      </c>
      <c r="AG1258" s="52">
        <v>1</v>
      </c>
      <c r="AH1258" s="52">
        <v>1</v>
      </c>
      <c r="AI1258" s="53">
        <v>1171</v>
      </c>
      <c r="AJ1258" s="53">
        <v>1129</v>
      </c>
      <c r="AK1258" s="51">
        <v>3.5041357704460991</v>
      </c>
      <c r="AL1258" s="51">
        <v>3.5412580299894514</v>
      </c>
      <c r="AM1258" s="51">
        <v>2.61</v>
      </c>
      <c r="AN1258" s="51">
        <v>2.6146477915079611</v>
      </c>
      <c r="AO1258" s="51">
        <v>2.6705318494458381</v>
      </c>
      <c r="AP1258" s="51">
        <v>2.6660998635369237</v>
      </c>
      <c r="AQ1258" s="51">
        <v>2.61</v>
      </c>
      <c r="AR1258" s="67">
        <v>0</v>
      </c>
      <c r="AS1258" s="96"/>
      <c r="AT1258" s="54">
        <v>3.0918834937398536</v>
      </c>
      <c r="AU1258" s="54">
        <v>2.752707845020895</v>
      </c>
      <c r="AV1258" s="55">
        <v>3.0918834937398536</v>
      </c>
      <c r="AW1258" s="55">
        <v>2.7671490880391931</v>
      </c>
      <c r="AX1258" s="56">
        <v>-0.20811650626013645</v>
      </c>
      <c r="AY1258" s="56">
        <v>-4.7292154979095002E-2</v>
      </c>
      <c r="AZ1258" s="56">
        <v>-0.25540866123923145</v>
      </c>
      <c r="BA1258" s="56">
        <v>-0.16082435128104144</v>
      </c>
      <c r="BB1258" s="61">
        <v>-126</v>
      </c>
      <c r="BC1258" s="57">
        <v>-116</v>
      </c>
      <c r="BD1258" s="57">
        <v>109</v>
      </c>
      <c r="BE1258" s="57">
        <v>136</v>
      </c>
      <c r="BF1258" s="95">
        <v>0.5577399705623457</v>
      </c>
      <c r="BG1258" s="58">
        <v>0.53679064787805619</v>
      </c>
      <c r="BH1258" s="58">
        <v>0.47814509070395494</v>
      </c>
      <c r="BI1258" s="58">
        <v>0.42441420449481138</v>
      </c>
      <c r="BJ1258" s="57">
        <v>-125</v>
      </c>
      <c r="BK1258" s="57">
        <v>-117</v>
      </c>
      <c r="BL1258" s="57">
        <v>108</v>
      </c>
      <c r="BM1258" s="57">
        <v>135</v>
      </c>
      <c r="BN1258" s="58">
        <v>0.5547066298255281</v>
      </c>
      <c r="BO1258" s="58">
        <v>0.53896094292975172</v>
      </c>
      <c r="BP1258" s="58">
        <v>0.48035040851528921</v>
      </c>
      <c r="BQ1258" s="58">
        <v>0.42616948684339884</v>
      </c>
      <c r="BR1258" s="36">
        <v>3.2</v>
      </c>
      <c r="BS1258" s="36">
        <v>3.55</v>
      </c>
      <c r="BT1258" s="36">
        <v>0.44341999999999998</v>
      </c>
      <c r="BU1258" s="36">
        <v>0.32819999999999999</v>
      </c>
      <c r="BV1258" s="36">
        <v>0.36767341817530003</v>
      </c>
      <c r="BW1258" s="36">
        <v>0.43556</v>
      </c>
    </row>
    <row r="1259" spans="1:75" s="36" customFormat="1" ht="16.75" customHeight="1" x14ac:dyDescent="0.2">
      <c r="A1259" s="36" t="s">
        <v>1583</v>
      </c>
      <c r="B1259" s="36">
        <v>2025020600</v>
      </c>
      <c r="C1259" s="35">
        <v>46018</v>
      </c>
      <c r="D1259" s="45" t="s">
        <v>9</v>
      </c>
      <c r="E1259" s="36" t="s">
        <v>25</v>
      </c>
      <c r="F1259" s="45">
        <v>2</v>
      </c>
      <c r="G1259" s="45">
        <v>2</v>
      </c>
      <c r="H1259" s="36" t="s">
        <v>11</v>
      </c>
      <c r="I1259" s="36" t="s">
        <v>1199</v>
      </c>
      <c r="J1259" s="46" t="s">
        <v>1164</v>
      </c>
      <c r="K1259" s="47">
        <v>2.94</v>
      </c>
      <c r="L1259" s="48">
        <v>0.15</v>
      </c>
      <c r="M1259" s="49">
        <v>0.1</v>
      </c>
      <c r="N1259" s="36">
        <v>2.7999999999999901</v>
      </c>
      <c r="O1259" s="36">
        <v>3.2999999999999901</v>
      </c>
      <c r="P1259" s="70">
        <v>2.7999999999999901</v>
      </c>
      <c r="Q1259" s="36">
        <v>3.2999999999999901</v>
      </c>
      <c r="R1259" s="50">
        <v>3.2143042352508653</v>
      </c>
      <c r="S1259" s="50">
        <v>2.8371578695086908</v>
      </c>
      <c r="T1259" s="50">
        <v>3.0535890234883221</v>
      </c>
      <c r="U1259" s="50">
        <v>2.9222726055939514</v>
      </c>
      <c r="V1259" s="50">
        <v>1.0275000000000001</v>
      </c>
      <c r="W1259" s="50">
        <v>1.0328904656929507</v>
      </c>
      <c r="X1259" s="50">
        <v>0.88775510204081631</v>
      </c>
      <c r="Y1259" s="50">
        <v>1.1918829151177208</v>
      </c>
      <c r="Z1259" s="50">
        <v>0.99</v>
      </c>
      <c r="AA1259" s="51">
        <v>0.95</v>
      </c>
      <c r="AB1259" s="51">
        <v>1.03</v>
      </c>
      <c r="AC1259" s="51">
        <v>1</v>
      </c>
      <c r="AD1259" s="51">
        <v>1</v>
      </c>
      <c r="AE1259" s="51">
        <v>1</v>
      </c>
      <c r="AF1259" s="51">
        <v>1</v>
      </c>
      <c r="AG1259" s="52">
        <v>1</v>
      </c>
      <c r="AH1259" s="52">
        <v>1</v>
      </c>
      <c r="AI1259" s="53">
        <v>1173</v>
      </c>
      <c r="AJ1259" s="53">
        <v>1131</v>
      </c>
      <c r="AK1259" s="51">
        <v>3.176592511876779</v>
      </c>
      <c r="AL1259" s="51">
        <v>3.1798385422064537</v>
      </c>
      <c r="AM1259" s="51">
        <v>2.65</v>
      </c>
      <c r="AN1259" s="51">
        <v>2.6780736804263037</v>
      </c>
      <c r="AO1259" s="51">
        <v>2.7975406530698148</v>
      </c>
      <c r="AP1259" s="51">
        <v>2.799227498731383</v>
      </c>
      <c r="AQ1259" s="51">
        <v>2.6234999999999999</v>
      </c>
      <c r="AR1259" s="67">
        <v>0</v>
      </c>
      <c r="AS1259" s="96"/>
      <c r="AT1259" s="54">
        <v>2.752707845020895</v>
      </c>
      <c r="AU1259" s="54">
        <v>3.0918834937398536</v>
      </c>
      <c r="AV1259" s="55">
        <v>2.7671490880391931</v>
      </c>
      <c r="AW1259" s="55">
        <v>3.0918834937398536</v>
      </c>
      <c r="AX1259" s="56">
        <v>-4.7292154979095002E-2</v>
      </c>
      <c r="AY1259" s="56">
        <v>-0.20811650626013645</v>
      </c>
      <c r="AZ1259" s="56">
        <v>-0.25540866123923145</v>
      </c>
      <c r="BA1259" s="56">
        <v>0.16082435128104144</v>
      </c>
      <c r="BB1259" s="61">
        <v>126</v>
      </c>
      <c r="BC1259" s="57">
        <v>116</v>
      </c>
      <c r="BD1259" s="57">
        <v>-109</v>
      </c>
      <c r="BE1259" s="57">
        <v>-136</v>
      </c>
      <c r="BF1259" s="95">
        <v>0.4422600294376543</v>
      </c>
      <c r="BG1259" s="58">
        <v>0.46320935212194381</v>
      </c>
      <c r="BH1259" s="58">
        <v>0.52185490929604506</v>
      </c>
      <c r="BI1259" s="58">
        <v>0.57558579550518862</v>
      </c>
      <c r="BJ1259" s="57">
        <v>125</v>
      </c>
      <c r="BK1259" s="57">
        <v>117</v>
      </c>
      <c r="BL1259" s="57">
        <v>-108</v>
      </c>
      <c r="BM1259" s="57">
        <v>-135</v>
      </c>
      <c r="BN1259" s="58">
        <v>0.4452933701744719</v>
      </c>
      <c r="BO1259" s="58">
        <v>0.46103905707024834</v>
      </c>
      <c r="BP1259" s="58">
        <v>0.51964959148471079</v>
      </c>
      <c r="BQ1259" s="58">
        <v>0.57383051315660116</v>
      </c>
      <c r="BR1259" s="36">
        <v>3.2</v>
      </c>
      <c r="BS1259" s="36">
        <v>3.6</v>
      </c>
      <c r="BT1259" s="36">
        <v>0.43645</v>
      </c>
      <c r="BU1259" s="36">
        <v>0.31757000000000002</v>
      </c>
      <c r="BV1259" s="36">
        <v>0.356159928222957</v>
      </c>
      <c r="BW1259" s="36">
        <v>0.42592000000000002</v>
      </c>
    </row>
    <row r="1260" spans="1:75" s="36" customFormat="1" ht="16.75" customHeight="1" x14ac:dyDescent="0.2">
      <c r="A1260" s="36" t="s">
        <v>1584</v>
      </c>
      <c r="B1260" s="36">
        <v>2025020598</v>
      </c>
      <c r="C1260" s="35">
        <v>46018</v>
      </c>
      <c r="D1260" s="45" t="s">
        <v>6</v>
      </c>
      <c r="E1260" s="36" t="s">
        <v>17</v>
      </c>
      <c r="F1260" s="45">
        <v>2</v>
      </c>
      <c r="G1260" s="45">
        <v>2</v>
      </c>
      <c r="H1260" s="36" t="s">
        <v>8</v>
      </c>
      <c r="I1260" s="36" t="s">
        <v>372</v>
      </c>
      <c r="J1260" s="46" t="s">
        <v>164</v>
      </c>
      <c r="K1260" s="47">
        <v>2.94</v>
      </c>
      <c r="L1260" s="48">
        <v>0.15</v>
      </c>
      <c r="M1260" s="49">
        <v>0.1</v>
      </c>
      <c r="N1260" s="36">
        <v>3.4999999999999898</v>
      </c>
      <c r="O1260" s="36">
        <v>2.9999999999999898</v>
      </c>
      <c r="P1260" s="70">
        <v>3.4999999999999898</v>
      </c>
      <c r="Q1260" s="36">
        <v>2.9999999999999898</v>
      </c>
      <c r="R1260" s="50">
        <v>3.5809864224321557</v>
      </c>
      <c r="S1260" s="50">
        <v>2.9786761685450251</v>
      </c>
      <c r="T1260" s="50">
        <v>3.5451765582078343</v>
      </c>
      <c r="U1260" s="50">
        <v>3.0084629302304755</v>
      </c>
      <c r="V1260" s="50">
        <v>0.96</v>
      </c>
      <c r="W1260" s="50">
        <v>0.95702751457800772</v>
      </c>
      <c r="X1260" s="50">
        <v>1.0422173579292937</v>
      </c>
      <c r="Y1260" s="50">
        <v>0.95140025081102075</v>
      </c>
      <c r="Z1260" s="50">
        <v>1.0249999999999999</v>
      </c>
      <c r="AA1260" s="51">
        <v>0.99</v>
      </c>
      <c r="AB1260" s="51">
        <v>1.01</v>
      </c>
      <c r="AC1260" s="51">
        <v>1</v>
      </c>
      <c r="AD1260" s="51">
        <v>1</v>
      </c>
      <c r="AE1260" s="51">
        <v>1</v>
      </c>
      <c r="AF1260" s="51">
        <v>1</v>
      </c>
      <c r="AG1260" s="52">
        <v>1</v>
      </c>
      <c r="AH1260" s="52">
        <v>1</v>
      </c>
      <c r="AI1260" s="53">
        <v>1167</v>
      </c>
      <c r="AJ1260" s="53">
        <v>1125</v>
      </c>
      <c r="AK1260" s="51">
        <v>3.34</v>
      </c>
      <c r="AL1260" s="51">
        <v>3.3756108154014584</v>
      </c>
      <c r="AM1260" s="51">
        <v>3.01</v>
      </c>
      <c r="AN1260" s="51">
        <v>3.0053014252817531</v>
      </c>
      <c r="AO1260" s="51">
        <v>3.0563915569040914</v>
      </c>
      <c r="AP1260" s="51">
        <v>3.055904284282275</v>
      </c>
      <c r="AQ1260" s="51">
        <v>3.0852499999999994</v>
      </c>
      <c r="AR1260" s="67">
        <v>0.03</v>
      </c>
      <c r="AS1260" s="96"/>
      <c r="AT1260" s="54">
        <v>3.3046029286930234</v>
      </c>
      <c r="AU1260" s="54">
        <v>2.9857269806112594</v>
      </c>
      <c r="AV1260" s="55">
        <v>3.2746029286930236</v>
      </c>
      <c r="AW1260" s="55">
        <v>3.0315480733881843</v>
      </c>
      <c r="AX1260" s="56">
        <v>-0.19539707130696637</v>
      </c>
      <c r="AY1260" s="56">
        <v>-1.4273019388730379E-2</v>
      </c>
      <c r="AZ1260" s="56">
        <v>-0.20967009069569675</v>
      </c>
      <c r="BA1260" s="56">
        <v>-0.181124051918236</v>
      </c>
      <c r="BB1260" s="61">
        <v>-124</v>
      </c>
      <c r="BC1260" s="57">
        <v>-154</v>
      </c>
      <c r="BD1260" s="57">
        <v>-126</v>
      </c>
      <c r="BE1260" s="57">
        <v>102</v>
      </c>
      <c r="BF1260" s="95">
        <v>0.55438353323716649</v>
      </c>
      <c r="BG1260" s="58">
        <v>0.60646097724744008</v>
      </c>
      <c r="BH1260" s="58">
        <v>0.55723404314273139</v>
      </c>
      <c r="BI1260" s="58">
        <v>0.495277407783557</v>
      </c>
      <c r="BJ1260" s="57">
        <v>-118</v>
      </c>
      <c r="BK1260" s="57">
        <v>-156</v>
      </c>
      <c r="BL1260" s="57">
        <v>-128</v>
      </c>
      <c r="BM1260" s="57">
        <v>101</v>
      </c>
      <c r="BN1260" s="58">
        <v>0.54184843609052313</v>
      </c>
      <c r="BO1260" s="58">
        <v>0.60998327879282321</v>
      </c>
      <c r="BP1260" s="58">
        <v>0.5608236910445924</v>
      </c>
      <c r="BQ1260" s="58">
        <v>0.4980438444486881</v>
      </c>
      <c r="BR1260" s="36">
        <v>3.2</v>
      </c>
      <c r="BS1260" s="36">
        <v>3.65</v>
      </c>
      <c r="BT1260" s="36">
        <v>0.43152000000000001</v>
      </c>
      <c r="BU1260" s="36">
        <v>0.31598999999999999</v>
      </c>
      <c r="BV1260" s="36">
        <v>0.35336941692201002</v>
      </c>
      <c r="BW1260" s="36">
        <v>0.42176999999999998</v>
      </c>
    </row>
    <row r="1261" spans="1:75" s="36" customFormat="1" ht="16.75" customHeight="1" x14ac:dyDescent="0.2">
      <c r="A1261" s="36" t="s">
        <v>1585</v>
      </c>
      <c r="B1261" s="36">
        <v>2025020598</v>
      </c>
      <c r="C1261" s="35">
        <v>46018</v>
      </c>
      <c r="D1261" s="45" t="s">
        <v>9</v>
      </c>
      <c r="E1261" s="36" t="s">
        <v>22</v>
      </c>
      <c r="F1261" s="45">
        <v>2</v>
      </c>
      <c r="G1261" s="45">
        <v>2</v>
      </c>
      <c r="H1261" s="36" t="s">
        <v>11</v>
      </c>
      <c r="I1261" s="36" t="s">
        <v>320</v>
      </c>
      <c r="J1261" s="46" t="s">
        <v>151</v>
      </c>
      <c r="K1261" s="47">
        <v>2.94</v>
      </c>
      <c r="L1261" s="48">
        <v>0.15</v>
      </c>
      <c r="M1261" s="49">
        <v>0.1</v>
      </c>
      <c r="N1261" s="36">
        <v>2.9999999999999898</v>
      </c>
      <c r="O1261" s="36">
        <v>3.4999999999999898</v>
      </c>
      <c r="P1261" s="70">
        <v>2.9999999999999898</v>
      </c>
      <c r="Q1261" s="36">
        <v>3.4999999999999898</v>
      </c>
      <c r="R1261" s="50">
        <v>2.7680082944469535</v>
      </c>
      <c r="S1261" s="50">
        <v>3.2852001950376257</v>
      </c>
      <c r="T1261" s="50">
        <v>2.7403282115024838</v>
      </c>
      <c r="U1261" s="50">
        <v>3.3180521969880021</v>
      </c>
      <c r="V1261" s="50">
        <v>1.0275000000000001</v>
      </c>
      <c r="W1261" s="50">
        <v>1.0328904656929507</v>
      </c>
      <c r="X1261" s="50">
        <v>1.0238095238095237</v>
      </c>
      <c r="Y1261" s="50">
        <v>1.1360544217687074</v>
      </c>
      <c r="Z1261" s="50">
        <v>0.98</v>
      </c>
      <c r="AA1261" s="51">
        <v>0.99</v>
      </c>
      <c r="AB1261" s="51">
        <v>1.01</v>
      </c>
      <c r="AC1261" s="51">
        <v>1</v>
      </c>
      <c r="AD1261" s="51">
        <v>1</v>
      </c>
      <c r="AE1261" s="51">
        <v>1</v>
      </c>
      <c r="AF1261" s="51">
        <v>1</v>
      </c>
      <c r="AG1261" s="52">
        <v>1</v>
      </c>
      <c r="AH1261" s="52">
        <v>1</v>
      </c>
      <c r="AI1261" s="53">
        <v>1166</v>
      </c>
      <c r="AJ1261" s="53">
        <v>1124</v>
      </c>
      <c r="AK1261" s="51">
        <v>2.797116737384401</v>
      </c>
      <c r="AL1261" s="51">
        <v>2.7923352696996169</v>
      </c>
      <c r="AM1261" s="51">
        <v>3.0641190323121235</v>
      </c>
      <c r="AN1261" s="51">
        <v>3.097281206720949</v>
      </c>
      <c r="AO1261" s="51">
        <v>3.0737832600095154</v>
      </c>
      <c r="AP1261" s="51">
        <v>3.0956401996786189</v>
      </c>
      <c r="AQ1261" s="51">
        <v>3.0028366516658811</v>
      </c>
      <c r="AR1261" s="67">
        <v>-0.03</v>
      </c>
      <c r="AS1261" s="96"/>
      <c r="AT1261" s="54">
        <v>2.9857269806112594</v>
      </c>
      <c r="AU1261" s="54">
        <v>3.3046029286930234</v>
      </c>
      <c r="AV1261" s="55">
        <v>3.0315480733881843</v>
      </c>
      <c r="AW1261" s="55">
        <v>3.2746029286930236</v>
      </c>
      <c r="AX1261" s="56">
        <v>-1.4273019388730379E-2</v>
      </c>
      <c r="AY1261" s="56">
        <v>-0.19539707130696637</v>
      </c>
      <c r="AZ1261" s="56">
        <v>-0.20967009069569675</v>
      </c>
      <c r="BA1261" s="56">
        <v>0.181124051918236</v>
      </c>
      <c r="BB1261" s="61">
        <v>124</v>
      </c>
      <c r="BC1261" s="57">
        <v>154</v>
      </c>
      <c r="BD1261" s="57">
        <v>126</v>
      </c>
      <c r="BE1261" s="57">
        <v>-102</v>
      </c>
      <c r="BF1261" s="95">
        <v>0.44561646676283351</v>
      </c>
      <c r="BG1261" s="58">
        <v>0.39353902275255997</v>
      </c>
      <c r="BH1261" s="58">
        <v>0.44276595685726855</v>
      </c>
      <c r="BI1261" s="58">
        <v>0.504722592216443</v>
      </c>
      <c r="BJ1261" s="57">
        <v>118</v>
      </c>
      <c r="BK1261" s="57">
        <v>156</v>
      </c>
      <c r="BL1261" s="57">
        <v>128</v>
      </c>
      <c r="BM1261" s="57">
        <v>-101</v>
      </c>
      <c r="BN1261" s="58">
        <v>0.45815156390947687</v>
      </c>
      <c r="BO1261" s="58">
        <v>0.39001672120717679</v>
      </c>
      <c r="BP1261" s="58">
        <v>0.4391763089554076</v>
      </c>
      <c r="BQ1261" s="58">
        <v>0.5019561555513119</v>
      </c>
      <c r="BR1261" s="36">
        <v>3.2</v>
      </c>
      <c r="BS1261" s="36">
        <v>3.7</v>
      </c>
      <c r="BT1261" s="36">
        <v>0.42080000000000001</v>
      </c>
      <c r="BU1261" s="36">
        <v>0.30782999999999999</v>
      </c>
      <c r="BV1261" s="36">
        <v>0.34409407451291601</v>
      </c>
      <c r="BW1261" s="36">
        <v>0.41321999999999998</v>
      </c>
    </row>
    <row r="1262" spans="1:75" s="36" customFormat="1" ht="16.75" customHeight="1" x14ac:dyDescent="0.2">
      <c r="A1262" s="36" t="s">
        <v>1586</v>
      </c>
      <c r="B1262" s="36">
        <v>2025020599</v>
      </c>
      <c r="C1262" s="35">
        <v>46018</v>
      </c>
      <c r="D1262" s="45" t="s">
        <v>6</v>
      </c>
      <c r="E1262" s="36" t="s">
        <v>40</v>
      </c>
      <c r="F1262" s="45">
        <v>2</v>
      </c>
      <c r="G1262" s="45">
        <v>2</v>
      </c>
      <c r="H1262" s="36" t="s">
        <v>8</v>
      </c>
      <c r="I1262" s="36" t="s">
        <v>368</v>
      </c>
      <c r="J1262" s="46" t="s">
        <v>183</v>
      </c>
      <c r="K1262" s="47">
        <v>2.94</v>
      </c>
      <c r="L1262" s="48">
        <v>0.15</v>
      </c>
      <c r="M1262" s="49">
        <v>0.1</v>
      </c>
      <c r="N1262" s="36">
        <v>2.7999999999999901</v>
      </c>
      <c r="O1262" s="36">
        <v>3.2499999999999898</v>
      </c>
      <c r="P1262" s="70">
        <v>2.7999999999999901</v>
      </c>
      <c r="Q1262" s="36">
        <v>3.2499999999999898</v>
      </c>
      <c r="R1262" s="50">
        <v>2.8744318177230523</v>
      </c>
      <c r="S1262" s="50">
        <v>3.5173289297933996</v>
      </c>
      <c r="T1262" s="50">
        <v>2.7881988631913606</v>
      </c>
      <c r="U1262" s="50">
        <v>3.5173289297933996</v>
      </c>
      <c r="V1262" s="50">
        <v>0.96</v>
      </c>
      <c r="W1262" s="50">
        <v>0.95702751457800772</v>
      </c>
      <c r="X1262" s="50">
        <v>1.0707394054599739</v>
      </c>
      <c r="Y1262" s="50">
        <v>0.91737031586026574</v>
      </c>
      <c r="Z1262" s="50">
        <v>0.98499999999999999</v>
      </c>
      <c r="AA1262" s="51">
        <v>0.97</v>
      </c>
      <c r="AB1262" s="51">
        <v>1</v>
      </c>
      <c r="AC1262" s="51">
        <v>1</v>
      </c>
      <c r="AD1262" s="51">
        <v>1</v>
      </c>
      <c r="AE1262" s="51">
        <v>1</v>
      </c>
      <c r="AF1262" s="51">
        <v>1</v>
      </c>
      <c r="AG1262" s="52">
        <v>1</v>
      </c>
      <c r="AH1262" s="52">
        <v>1</v>
      </c>
      <c r="AI1262" s="53">
        <v>1172</v>
      </c>
      <c r="AJ1262" s="53">
        <v>1130</v>
      </c>
      <c r="AK1262" s="51">
        <v>2.69</v>
      </c>
      <c r="AL1262" s="51">
        <v>2.7163712783404823</v>
      </c>
      <c r="AM1262" s="51">
        <v>3.45</v>
      </c>
      <c r="AN1262" s="51">
        <v>3.4600993394690098</v>
      </c>
      <c r="AO1262" s="51">
        <v>3.5242469001736341</v>
      </c>
      <c r="AP1262" s="51">
        <v>3.5152952145245639</v>
      </c>
      <c r="AQ1262" s="51">
        <v>3.39825</v>
      </c>
      <c r="AR1262" s="67">
        <v>0</v>
      </c>
      <c r="AS1262" s="96"/>
      <c r="AT1262" s="54">
        <v>2.6284826150912406</v>
      </c>
      <c r="AU1262" s="54">
        <v>3.1711518154390461</v>
      </c>
      <c r="AV1262" s="55">
        <v>2.6284826150912406</v>
      </c>
      <c r="AW1262" s="55">
        <v>3.1877882972573062</v>
      </c>
      <c r="AX1262" s="56">
        <v>-0.17151738490874946</v>
      </c>
      <c r="AY1262" s="56">
        <v>-7.8848184560943668E-2</v>
      </c>
      <c r="AZ1262" s="56">
        <v>-0.25036556946969313</v>
      </c>
      <c r="BA1262" s="56">
        <v>-9.2669200347805791E-2</v>
      </c>
      <c r="BB1262" s="61">
        <v>144</v>
      </c>
      <c r="BC1262" s="57">
        <v>-113</v>
      </c>
      <c r="BD1262" s="57">
        <v>113</v>
      </c>
      <c r="BE1262" s="57">
        <v>141</v>
      </c>
      <c r="BF1262" s="95">
        <v>0.41008814166320684</v>
      </c>
      <c r="BG1262" s="58">
        <v>0.52994544036791824</v>
      </c>
      <c r="BH1262" s="58">
        <v>0.46901240856134863</v>
      </c>
      <c r="BI1262" s="58">
        <v>0.41519299874103099</v>
      </c>
      <c r="BJ1262" s="57">
        <v>145</v>
      </c>
      <c r="BK1262" s="57">
        <v>-114</v>
      </c>
      <c r="BL1262" s="57">
        <v>112</v>
      </c>
      <c r="BM1262" s="57">
        <v>139</v>
      </c>
      <c r="BN1262" s="58">
        <v>0.40734042460919406</v>
      </c>
      <c r="BO1262" s="58">
        <v>0.53299281252660269</v>
      </c>
      <c r="BP1262" s="58">
        <v>0.47251165897274705</v>
      </c>
      <c r="BQ1262" s="58">
        <v>0.41833351834950583</v>
      </c>
      <c r="BR1262" s="36">
        <v>3.2</v>
      </c>
      <c r="BS1262" s="36">
        <v>3.75</v>
      </c>
      <c r="BT1262" s="36">
        <v>0.41603000000000001</v>
      </c>
      <c r="BU1262" s="36">
        <v>0.30044999999999999</v>
      </c>
      <c r="BV1262" s="36">
        <v>0.33621673642040201</v>
      </c>
      <c r="BW1262" s="36">
        <v>0.40683000000000002</v>
      </c>
    </row>
    <row r="1263" spans="1:75" s="36" customFormat="1" ht="16.75" customHeight="1" x14ac:dyDescent="0.2">
      <c r="A1263" s="36" t="s">
        <v>1587</v>
      </c>
      <c r="B1263" s="36">
        <v>2025020599</v>
      </c>
      <c r="C1263" s="35">
        <v>46018</v>
      </c>
      <c r="D1263" s="45" t="s">
        <v>9</v>
      </c>
      <c r="E1263" s="36" t="s">
        <v>23</v>
      </c>
      <c r="F1263" s="45">
        <v>2</v>
      </c>
      <c r="G1263" s="45">
        <v>2</v>
      </c>
      <c r="H1263" s="36" t="s">
        <v>11</v>
      </c>
      <c r="I1263" s="36" t="s">
        <v>370</v>
      </c>
      <c r="J1263" s="46" t="s">
        <v>193</v>
      </c>
      <c r="K1263" s="47">
        <v>2.94</v>
      </c>
      <c r="L1263" s="48">
        <v>0.15</v>
      </c>
      <c r="M1263" s="49">
        <v>0.1</v>
      </c>
      <c r="N1263" s="36">
        <v>3.2499999999999898</v>
      </c>
      <c r="O1263" s="36">
        <v>2.7999999999999901</v>
      </c>
      <c r="P1263" s="70">
        <v>3.2499999999999898</v>
      </c>
      <c r="Q1263" s="36">
        <v>2.7999999999999901</v>
      </c>
      <c r="R1263" s="50">
        <v>2.7497037289416006</v>
      </c>
      <c r="S1263" s="50">
        <v>3.3638052794421553</v>
      </c>
      <c r="T1263" s="50">
        <v>2.7222066916521848</v>
      </c>
      <c r="U1263" s="50">
        <v>3.3638052794421553</v>
      </c>
      <c r="V1263" s="50">
        <v>1.0275000000000001</v>
      </c>
      <c r="W1263" s="50">
        <v>1.0328904656929507</v>
      </c>
      <c r="X1263" s="50">
        <v>1.1734693877551021</v>
      </c>
      <c r="Y1263" s="50">
        <v>0.91496598639455784</v>
      </c>
      <c r="Z1263" s="50">
        <v>0.98</v>
      </c>
      <c r="AA1263" s="51">
        <v>0.99</v>
      </c>
      <c r="AB1263" s="51">
        <v>1</v>
      </c>
      <c r="AC1263" s="51">
        <v>1</v>
      </c>
      <c r="AD1263" s="51">
        <v>1</v>
      </c>
      <c r="AE1263" s="51">
        <v>1</v>
      </c>
      <c r="AF1263" s="51">
        <v>1</v>
      </c>
      <c r="AG1263" s="52">
        <v>1</v>
      </c>
      <c r="AH1263" s="52">
        <v>1</v>
      </c>
      <c r="AI1263" s="53">
        <v>1144</v>
      </c>
      <c r="AJ1263" s="53">
        <v>1102</v>
      </c>
      <c r="AK1263" s="51">
        <v>2.6970687286291812</v>
      </c>
      <c r="AL1263" s="51">
        <v>2.7045515231167028</v>
      </c>
      <c r="AM1263" s="51">
        <v>3.1479738520523233</v>
      </c>
      <c r="AN1263" s="51">
        <v>3.1803485661607982</v>
      </c>
      <c r="AO1263" s="51">
        <v>3.0206599765905944</v>
      </c>
      <c r="AP1263" s="51">
        <v>3.062040356180002</v>
      </c>
      <c r="AQ1263" s="51">
        <v>3.0850143750112768</v>
      </c>
      <c r="AR1263" s="67">
        <v>0</v>
      </c>
      <c r="AS1263" s="96"/>
      <c r="AT1263" s="54">
        <v>3.1711518154390461</v>
      </c>
      <c r="AU1263" s="54">
        <v>2.6284826150912406</v>
      </c>
      <c r="AV1263" s="55">
        <v>3.1877882972573062</v>
      </c>
      <c r="AW1263" s="55">
        <v>2.6284826150912406</v>
      </c>
      <c r="AX1263" s="56">
        <v>-7.8848184560943668E-2</v>
      </c>
      <c r="AY1263" s="56">
        <v>-0.17151738490874946</v>
      </c>
      <c r="AZ1263" s="56">
        <v>-0.25036556946969313</v>
      </c>
      <c r="BA1263" s="56">
        <v>9.2669200347805791E-2</v>
      </c>
      <c r="BB1263" s="61">
        <v>-144</v>
      </c>
      <c r="BC1263" s="57">
        <v>113</v>
      </c>
      <c r="BD1263" s="57">
        <v>-113</v>
      </c>
      <c r="BE1263" s="57">
        <v>-141</v>
      </c>
      <c r="BF1263" s="95">
        <v>0.58991185833679316</v>
      </c>
      <c r="BG1263" s="58">
        <v>0.4700545596320817</v>
      </c>
      <c r="BH1263" s="58">
        <v>0.53098759143865137</v>
      </c>
      <c r="BI1263" s="58">
        <v>0.58480700125896901</v>
      </c>
      <c r="BJ1263" s="57">
        <v>-145</v>
      </c>
      <c r="BK1263" s="57">
        <v>114</v>
      </c>
      <c r="BL1263" s="57">
        <v>-112</v>
      </c>
      <c r="BM1263" s="57">
        <v>-139</v>
      </c>
      <c r="BN1263" s="58">
        <v>0.59265957539080594</v>
      </c>
      <c r="BO1263" s="58">
        <v>0.46700718747339731</v>
      </c>
      <c r="BP1263" s="58">
        <v>0.52748834102725295</v>
      </c>
      <c r="BQ1263" s="58">
        <v>0.58166648165049417</v>
      </c>
      <c r="BR1263" s="36">
        <v>3.2</v>
      </c>
      <c r="BS1263" s="36">
        <v>3.8</v>
      </c>
      <c r="BT1263" s="36">
        <v>0.40794999999999998</v>
      </c>
      <c r="BU1263" s="36">
        <v>0.29569000000000001</v>
      </c>
      <c r="BV1263" s="36">
        <v>0.33017698620959102</v>
      </c>
      <c r="BW1263" s="36">
        <v>0.40014</v>
      </c>
    </row>
    <row r="1264" spans="1:75" s="36" customFormat="1" ht="16.75" customHeight="1" x14ac:dyDescent="0.2">
      <c r="A1264" s="36" t="s">
        <v>1605</v>
      </c>
      <c r="B1264" s="36">
        <v>2025020602</v>
      </c>
      <c r="C1264" s="35">
        <v>46019</v>
      </c>
      <c r="D1264" s="45" t="s">
        <v>6</v>
      </c>
      <c r="E1264" s="36" t="s">
        <v>19</v>
      </c>
      <c r="F1264" s="45">
        <v>2</v>
      </c>
      <c r="G1264" s="45">
        <v>0</v>
      </c>
      <c r="H1264" s="36" t="s">
        <v>107</v>
      </c>
      <c r="I1264" s="36" t="s">
        <v>1381</v>
      </c>
      <c r="J1264" s="46" t="s">
        <v>1306</v>
      </c>
      <c r="K1264" s="47">
        <v>2.94</v>
      </c>
      <c r="L1264" s="48">
        <v>0.15</v>
      </c>
      <c r="M1264" s="49">
        <v>0.1</v>
      </c>
      <c r="N1264" s="36">
        <v>2.8999999999999901</v>
      </c>
      <c r="O1264" s="36">
        <v>3.2999999999999901</v>
      </c>
      <c r="P1264" s="70">
        <v>2.8999999999999901</v>
      </c>
      <c r="Q1264" s="36">
        <v>3.2999999999999901</v>
      </c>
      <c r="R1264" s="50">
        <v>2.9633890686751472</v>
      </c>
      <c r="S1264" s="50">
        <v>3.0328086492832256</v>
      </c>
      <c r="T1264" s="50">
        <v>2.8893043419582685</v>
      </c>
      <c r="U1264" s="50">
        <v>3.0934648222688903</v>
      </c>
      <c r="V1264" s="50">
        <v>1.0649999999999999</v>
      </c>
      <c r="W1264" s="50">
        <v>1.0082621487897616</v>
      </c>
      <c r="X1264" s="50">
        <v>0.91177599510686302</v>
      </c>
      <c r="Y1264" s="50">
        <v>1.0991309716667703</v>
      </c>
      <c r="Z1264" s="50">
        <v>0.98499999999999999</v>
      </c>
      <c r="AA1264" s="51">
        <v>0.97499999999999998</v>
      </c>
      <c r="AB1264" s="51">
        <v>1.02</v>
      </c>
      <c r="AC1264" s="51">
        <v>1</v>
      </c>
      <c r="AD1264" s="51">
        <v>1</v>
      </c>
      <c r="AE1264" s="51">
        <v>1</v>
      </c>
      <c r="AF1264" s="51">
        <v>1</v>
      </c>
      <c r="AG1264" s="52">
        <v>1</v>
      </c>
      <c r="AH1264" s="52">
        <v>1</v>
      </c>
      <c r="AI1264" s="53">
        <v>1158</v>
      </c>
      <c r="AJ1264" s="53">
        <v>1116</v>
      </c>
      <c r="AK1264" s="51">
        <v>2.9102400110573181</v>
      </c>
      <c r="AL1264" s="51">
        <v>2.9171010987992392</v>
      </c>
      <c r="AM1264" s="51">
        <v>3.1048495101346987</v>
      </c>
      <c r="AN1264" s="51">
        <v>3.0940433810069776</v>
      </c>
      <c r="AO1264" s="51">
        <v>3.0868171386258991</v>
      </c>
      <c r="AP1264" s="51">
        <v>3.0718920457636107</v>
      </c>
      <c r="AQ1264" s="51">
        <v>3.0582767674826781</v>
      </c>
      <c r="AR1264" s="67">
        <v>0.04</v>
      </c>
      <c r="AS1264" s="99"/>
      <c r="AT1264" s="54">
        <v>3.0482524202517176</v>
      </c>
      <c r="AU1264" s="54">
        <v>3.3537031577469487</v>
      </c>
      <c r="AV1264" s="55">
        <v>3.0082524202517176</v>
      </c>
      <c r="AW1264" s="55">
        <v>3.3783876822779488</v>
      </c>
      <c r="AX1264" s="56">
        <v>0.14825242025172747</v>
      </c>
      <c r="AY1264" s="56">
        <v>5.3703157746958663E-2</v>
      </c>
      <c r="AZ1264" s="56">
        <v>0.20195557799868613</v>
      </c>
      <c r="BA1264" s="56">
        <v>9.4549262504768805E-2</v>
      </c>
      <c r="BB1264" s="61">
        <v>122</v>
      </c>
      <c r="BC1264" s="57">
        <v>-167</v>
      </c>
      <c r="BD1264" s="57">
        <v>-137</v>
      </c>
      <c r="BE1264" s="57">
        <v>-106</v>
      </c>
      <c r="BF1264" s="95">
        <v>0.44968704481563376</v>
      </c>
      <c r="BG1264" s="58">
        <v>0.62528076234454999</v>
      </c>
      <c r="BH1264" s="58">
        <v>0.57808742578719785</v>
      </c>
      <c r="BI1264" s="58">
        <v>0.51342463497543944</v>
      </c>
      <c r="BJ1264" s="57">
        <v>128</v>
      </c>
      <c r="BK1264" s="57">
        <v>-164</v>
      </c>
      <c r="BL1264" s="57">
        <v>-135</v>
      </c>
      <c r="BM1264" s="57">
        <v>-104</v>
      </c>
      <c r="BN1264" s="58">
        <v>0.4384684960789807</v>
      </c>
      <c r="BO1264" s="58">
        <v>0.62164870544565365</v>
      </c>
      <c r="BP1264" s="58">
        <v>0.57389667309724557</v>
      </c>
      <c r="BQ1264" s="58">
        <v>0.50958019917883501</v>
      </c>
      <c r="BR1264" s="36">
        <v>3.2</v>
      </c>
      <c r="BS1264" s="36">
        <v>3.85</v>
      </c>
      <c r="BT1264" s="36">
        <v>0.40404000000000001</v>
      </c>
      <c r="BU1264" s="36">
        <v>0.29013</v>
      </c>
      <c r="BV1264" s="36">
        <v>0.32384917622895898</v>
      </c>
      <c r="BW1264" s="36">
        <v>0.39424999999999999</v>
      </c>
    </row>
    <row r="1265" spans="1:75" s="36" customFormat="1" ht="16.75" customHeight="1" x14ac:dyDescent="0.2">
      <c r="A1265" s="36" t="s">
        <v>1606</v>
      </c>
      <c r="B1265" s="36">
        <v>2025020602</v>
      </c>
      <c r="C1265" s="35">
        <v>46019</v>
      </c>
      <c r="D1265" s="45" t="s">
        <v>9</v>
      </c>
      <c r="E1265" s="36" t="s">
        <v>41</v>
      </c>
      <c r="F1265" s="45">
        <v>0</v>
      </c>
      <c r="G1265" s="45">
        <v>2</v>
      </c>
      <c r="H1265" s="36" t="s">
        <v>106</v>
      </c>
      <c r="I1265" s="36" t="s">
        <v>402</v>
      </c>
      <c r="J1265" s="46" t="s">
        <v>188</v>
      </c>
      <c r="K1265" s="47">
        <v>2.94</v>
      </c>
      <c r="L1265" s="48">
        <v>0.15</v>
      </c>
      <c r="M1265" s="49">
        <v>0.1</v>
      </c>
      <c r="N1265" s="36">
        <v>3.2999999999999901</v>
      </c>
      <c r="O1265" s="36">
        <v>2.8999999999999901</v>
      </c>
      <c r="P1265" s="70">
        <v>3.2999999999999901</v>
      </c>
      <c r="Q1265" s="36">
        <v>2.8999999999999901</v>
      </c>
      <c r="R1265" s="50">
        <v>3.1564668386195107</v>
      </c>
      <c r="S1265" s="50">
        <v>2.7295770107412589</v>
      </c>
      <c r="T1265" s="50">
        <v>3.0933375018471203</v>
      </c>
      <c r="U1265" s="50">
        <v>2.8114643210634966</v>
      </c>
      <c r="V1265" s="50">
        <v>1.01</v>
      </c>
      <c r="W1265" s="50">
        <v>1.0054419613311261</v>
      </c>
      <c r="X1265" s="50">
        <v>1.0560712619505779</v>
      </c>
      <c r="Y1265" s="50">
        <v>0.98987755478140071</v>
      </c>
      <c r="Z1265" s="50">
        <v>1.06</v>
      </c>
      <c r="AA1265" s="51">
        <v>0.98</v>
      </c>
      <c r="AB1265" s="51">
        <v>1.03</v>
      </c>
      <c r="AC1265" s="51">
        <v>1</v>
      </c>
      <c r="AD1265" s="51">
        <v>1</v>
      </c>
      <c r="AE1265" s="51">
        <v>1</v>
      </c>
      <c r="AF1265" s="51">
        <v>1</v>
      </c>
      <c r="AG1265" s="52">
        <v>1</v>
      </c>
      <c r="AH1265" s="52">
        <v>1</v>
      </c>
      <c r="AI1265" s="53">
        <v>1186</v>
      </c>
      <c r="AJ1265" s="53">
        <v>989</v>
      </c>
      <c r="AK1265" s="51">
        <v>3.2314450567003044</v>
      </c>
      <c r="AL1265" s="51">
        <v>3.2192513839365997</v>
      </c>
      <c r="AM1265" s="51">
        <v>2.6806214256141772</v>
      </c>
      <c r="AN1265" s="51">
        <v>2.6879647633832393</v>
      </c>
      <c r="AO1265" s="51">
        <v>2.9814056478261142</v>
      </c>
      <c r="AP1265" s="51">
        <v>2.9681975453600571</v>
      </c>
      <c r="AQ1265" s="51">
        <v>2.8414587111510281</v>
      </c>
      <c r="AR1265" s="67">
        <v>-0.04</v>
      </c>
      <c r="AS1265" s="99"/>
      <c r="AT1265" s="54">
        <v>3.3537031577469487</v>
      </c>
      <c r="AU1265" s="54">
        <v>3.0482524202517176</v>
      </c>
      <c r="AV1265" s="55">
        <v>3.3783876822779488</v>
      </c>
      <c r="AW1265" s="55">
        <v>3.0082524202517176</v>
      </c>
      <c r="AX1265" s="56">
        <v>5.3703157746958663E-2</v>
      </c>
      <c r="AY1265" s="56">
        <v>0.14825242025172747</v>
      </c>
      <c r="AZ1265" s="56">
        <v>0.20195557799868613</v>
      </c>
      <c r="BA1265" s="56">
        <v>-9.4549262504768805E-2</v>
      </c>
      <c r="BB1265" s="61">
        <v>-122</v>
      </c>
      <c r="BC1265" s="57">
        <v>167</v>
      </c>
      <c r="BD1265" s="57">
        <v>137</v>
      </c>
      <c r="BE1265" s="57">
        <v>106</v>
      </c>
      <c r="BF1265" s="95">
        <v>0.55031295518436618</v>
      </c>
      <c r="BG1265" s="58">
        <v>0.37471923765545001</v>
      </c>
      <c r="BH1265" s="58">
        <v>0.42191257421280215</v>
      </c>
      <c r="BI1265" s="58">
        <v>0.48657536502456061</v>
      </c>
      <c r="BJ1265" s="57">
        <v>-128</v>
      </c>
      <c r="BK1265" s="57">
        <v>164</v>
      </c>
      <c r="BL1265" s="57">
        <v>135</v>
      </c>
      <c r="BM1265" s="57">
        <v>104</v>
      </c>
      <c r="BN1265" s="58">
        <v>0.56153150392101936</v>
      </c>
      <c r="BO1265" s="58">
        <v>0.3783512945543463</v>
      </c>
      <c r="BP1265" s="58">
        <v>0.42610332690275443</v>
      </c>
      <c r="BQ1265" s="58">
        <v>0.49041980082116499</v>
      </c>
      <c r="BR1265" s="36">
        <v>3.2</v>
      </c>
      <c r="BS1265" s="36">
        <v>3.9</v>
      </c>
      <c r="BT1265" s="36">
        <v>0.39695000000000003</v>
      </c>
      <c r="BU1265" s="36">
        <v>0.28462999999999999</v>
      </c>
      <c r="BV1265" s="36">
        <v>0.31751857388277799</v>
      </c>
      <c r="BW1265" s="36">
        <v>0.38821</v>
      </c>
    </row>
    <row r="1266" spans="1:75" s="36" customFormat="1" ht="16.75" customHeight="1" x14ac:dyDescent="0.2">
      <c r="A1266" s="36" t="s">
        <v>1607</v>
      </c>
      <c r="B1266" s="36">
        <v>2025020603</v>
      </c>
      <c r="C1266" s="35">
        <v>46019</v>
      </c>
      <c r="D1266" s="45" t="s">
        <v>6</v>
      </c>
      <c r="E1266" s="36" t="s">
        <v>37</v>
      </c>
      <c r="F1266" s="45">
        <v>0</v>
      </c>
      <c r="G1266" s="45">
        <v>2</v>
      </c>
      <c r="H1266" s="36" t="s">
        <v>29</v>
      </c>
      <c r="I1266" s="36" t="s">
        <v>352</v>
      </c>
      <c r="J1266" s="46" t="s">
        <v>175</v>
      </c>
      <c r="K1266" s="47">
        <v>2.94</v>
      </c>
      <c r="L1266" s="48">
        <v>0.15</v>
      </c>
      <c r="M1266" s="49">
        <v>0.1</v>
      </c>
      <c r="N1266" s="36">
        <v>2.8499999999999899</v>
      </c>
      <c r="O1266" s="36">
        <v>3.1499999999999901</v>
      </c>
      <c r="P1266" s="70">
        <v>2.8499999999999899</v>
      </c>
      <c r="Q1266" s="36">
        <v>3.1499999999999901</v>
      </c>
      <c r="R1266" s="50">
        <v>2.8833717594964461</v>
      </c>
      <c r="S1266" s="50">
        <v>2.9511099030511274</v>
      </c>
      <c r="T1266" s="50">
        <v>2.8257043243065172</v>
      </c>
      <c r="U1266" s="50">
        <v>2.9806210020816386</v>
      </c>
      <c r="V1266" s="50">
        <v>0.90300000000000002</v>
      </c>
      <c r="W1266" s="50">
        <v>0.92051577291954856</v>
      </c>
      <c r="X1266" s="50">
        <v>1.0753900234345666</v>
      </c>
      <c r="Y1266" s="50">
        <v>1.0211363408418745</v>
      </c>
      <c r="Z1266" s="50">
        <v>0.97</v>
      </c>
      <c r="AA1266" s="51">
        <v>0.98</v>
      </c>
      <c r="AB1266" s="51">
        <v>1.01</v>
      </c>
      <c r="AC1266" s="51">
        <v>1</v>
      </c>
      <c r="AD1266" s="51">
        <v>1</v>
      </c>
      <c r="AE1266" s="51">
        <v>1</v>
      </c>
      <c r="AF1266" s="51">
        <v>1</v>
      </c>
      <c r="AG1266" s="52">
        <v>1</v>
      </c>
      <c r="AH1266" s="52">
        <v>1</v>
      </c>
      <c r="AI1266" s="53">
        <v>1177</v>
      </c>
      <c r="AJ1266" s="53">
        <v>1049</v>
      </c>
      <c r="AK1266" s="51">
        <v>2.7891501591211707</v>
      </c>
      <c r="AL1266" s="51">
        <v>2.8024183876496132</v>
      </c>
      <c r="AM1266" s="51">
        <v>2.9943335553698338</v>
      </c>
      <c r="AN1266" s="51">
        <v>2.9878500075220278</v>
      </c>
      <c r="AO1266" s="51">
        <v>3.0095090051679612</v>
      </c>
      <c r="AP1266" s="51">
        <v>2.9874691452867057</v>
      </c>
      <c r="AQ1266" s="51">
        <v>2.9045035487087385</v>
      </c>
      <c r="AR1266" s="67">
        <v>0.02</v>
      </c>
      <c r="AS1266" s="99"/>
      <c r="AT1266" s="54">
        <v>2.7244106108931705</v>
      </c>
      <c r="AU1266" s="54">
        <v>3.1814224514735612</v>
      </c>
      <c r="AV1266" s="55">
        <v>2.7044106108931705</v>
      </c>
      <c r="AW1266" s="55">
        <v>3.1961367110262922</v>
      </c>
      <c r="AX1266" s="56">
        <v>-0.12558938910681938</v>
      </c>
      <c r="AY1266" s="56">
        <v>3.1422451473571034E-2</v>
      </c>
      <c r="AZ1266" s="56">
        <v>-9.4166937633248349E-2</v>
      </c>
      <c r="BA1266" s="56">
        <v>-0.15701184058039042</v>
      </c>
      <c r="BB1266" s="61">
        <v>136</v>
      </c>
      <c r="BC1266" s="57">
        <v>-120</v>
      </c>
      <c r="BD1266" s="57">
        <v>105</v>
      </c>
      <c r="BE1266" s="57">
        <v>132</v>
      </c>
      <c r="BF1266" s="95">
        <v>0.42332512621649204</v>
      </c>
      <c r="BG1266" s="58">
        <v>0.54590773101948431</v>
      </c>
      <c r="BH1266" s="58">
        <v>0.48746108955093648</v>
      </c>
      <c r="BI1266" s="58">
        <v>0.43188324216439955</v>
      </c>
      <c r="BJ1266" s="57">
        <v>139</v>
      </c>
      <c r="BK1266" s="57">
        <v>-120</v>
      </c>
      <c r="BL1266" s="57">
        <v>106</v>
      </c>
      <c r="BM1266" s="57">
        <v>133</v>
      </c>
      <c r="BN1266" s="58">
        <v>0.41777964911776788</v>
      </c>
      <c r="BO1266" s="58">
        <v>0.54516213531369795</v>
      </c>
      <c r="BP1266" s="58">
        <v>0.48589444305845997</v>
      </c>
      <c r="BQ1266" s="58">
        <v>0.42988208659407923</v>
      </c>
      <c r="BR1266" s="36">
        <v>3.2</v>
      </c>
      <c r="BS1266" s="36">
        <v>3.95</v>
      </c>
      <c r="BT1266" s="36">
        <v>0.38923999999999997</v>
      </c>
      <c r="BU1266" s="36">
        <v>0.27594999999999997</v>
      </c>
      <c r="BV1266" s="36">
        <v>0.30768801917823402</v>
      </c>
      <c r="BW1266" s="36">
        <v>0.37909999999999999</v>
      </c>
    </row>
    <row r="1267" spans="1:75" s="36" customFormat="1" ht="16.75" customHeight="1" x14ac:dyDescent="0.2">
      <c r="A1267" s="36" t="s">
        <v>1608</v>
      </c>
      <c r="B1267" s="36">
        <v>2025020603</v>
      </c>
      <c r="C1267" s="35">
        <v>46019</v>
      </c>
      <c r="D1267" s="45" t="s">
        <v>9</v>
      </c>
      <c r="E1267" s="36" t="s">
        <v>32</v>
      </c>
      <c r="F1267" s="45">
        <v>2</v>
      </c>
      <c r="G1267" s="45">
        <v>0</v>
      </c>
      <c r="H1267" s="36" t="s">
        <v>31</v>
      </c>
      <c r="I1267" s="36" t="s">
        <v>417</v>
      </c>
      <c r="J1267" s="46" t="s">
        <v>227</v>
      </c>
      <c r="K1267" s="47">
        <v>2.94</v>
      </c>
      <c r="L1267" s="48">
        <v>0.15</v>
      </c>
      <c r="M1267" s="49">
        <v>0.1</v>
      </c>
      <c r="N1267" s="36">
        <v>3.1499999999999901</v>
      </c>
      <c r="O1267" s="36">
        <v>2.8499999999999899</v>
      </c>
      <c r="P1267" s="70">
        <v>3.1499999999999901</v>
      </c>
      <c r="Q1267" s="36">
        <v>2.8499999999999899</v>
      </c>
      <c r="R1267" s="50">
        <v>2.9588044904061608</v>
      </c>
      <c r="S1267" s="50">
        <v>3.2684517500046808</v>
      </c>
      <c r="T1267" s="50">
        <v>2.9144224230500684</v>
      </c>
      <c r="U1267" s="50">
        <v>3.4155320787548913</v>
      </c>
      <c r="V1267" s="50">
        <v>1.085</v>
      </c>
      <c r="W1267" s="50">
        <v>1.0832085999357419</v>
      </c>
      <c r="X1267" s="50">
        <v>1.0184808011462021</v>
      </c>
      <c r="Y1267" s="50">
        <v>0.9486905303133234</v>
      </c>
      <c r="Z1267" s="50">
        <v>0.97499999999999998</v>
      </c>
      <c r="AA1267" s="51">
        <v>0.98499999999999999</v>
      </c>
      <c r="AB1267" s="51">
        <v>1.0449999999999999</v>
      </c>
      <c r="AC1267" s="51">
        <v>1</v>
      </c>
      <c r="AD1267" s="51">
        <v>1</v>
      </c>
      <c r="AE1267" s="51">
        <v>1</v>
      </c>
      <c r="AF1267" s="51">
        <v>1</v>
      </c>
      <c r="AG1267" s="52">
        <v>1</v>
      </c>
      <c r="AH1267" s="52">
        <v>1</v>
      </c>
      <c r="AI1267" s="53">
        <v>1146</v>
      </c>
      <c r="AJ1267" s="53">
        <v>1104</v>
      </c>
      <c r="AK1267" s="51">
        <v>3.0021408420751112</v>
      </c>
      <c r="AL1267" s="51">
        <v>2.9949746583144274</v>
      </c>
      <c r="AM1267" s="51">
        <v>3.1616466688976255</v>
      </c>
      <c r="AN1267" s="51">
        <v>3.1776674310636834</v>
      </c>
      <c r="AO1267" s="51">
        <v>3.1957515674703623</v>
      </c>
      <c r="AP1267" s="51">
        <v>3.1943999007879924</v>
      </c>
      <c r="AQ1267" s="51">
        <v>3.0826055021751846</v>
      </c>
      <c r="AR1267" s="67">
        <v>-0.02</v>
      </c>
      <c r="AS1267" s="99"/>
      <c r="AT1267" s="54">
        <v>3.1814224514735612</v>
      </c>
      <c r="AU1267" s="54">
        <v>2.7244106108931705</v>
      </c>
      <c r="AV1267" s="55">
        <v>3.1961367110262922</v>
      </c>
      <c r="AW1267" s="55">
        <v>2.7044106108931705</v>
      </c>
      <c r="AX1267" s="56">
        <v>3.1422451473571034E-2</v>
      </c>
      <c r="AY1267" s="56">
        <v>-0.12558938910681938</v>
      </c>
      <c r="AZ1267" s="56">
        <v>-9.4166937633248349E-2</v>
      </c>
      <c r="BA1267" s="56">
        <v>0.15701184058039042</v>
      </c>
      <c r="BB1267" s="61">
        <v>-136</v>
      </c>
      <c r="BC1267" s="57">
        <v>120</v>
      </c>
      <c r="BD1267" s="57">
        <v>-105</v>
      </c>
      <c r="BE1267" s="57">
        <v>-132</v>
      </c>
      <c r="BF1267" s="95">
        <v>0.5766748737835079</v>
      </c>
      <c r="BG1267" s="58">
        <v>0.45409226898051569</v>
      </c>
      <c r="BH1267" s="58">
        <v>0.51253891044906352</v>
      </c>
      <c r="BI1267" s="58">
        <v>0.56811675783560045</v>
      </c>
      <c r="BJ1267" s="57">
        <v>-139</v>
      </c>
      <c r="BK1267" s="57">
        <v>120</v>
      </c>
      <c r="BL1267" s="57">
        <v>-106</v>
      </c>
      <c r="BM1267" s="57">
        <v>-133</v>
      </c>
      <c r="BN1267" s="58">
        <v>0.58222035088223212</v>
      </c>
      <c r="BO1267" s="58">
        <v>0.45483786468630205</v>
      </c>
      <c r="BP1267" s="58">
        <v>0.51410555694154003</v>
      </c>
      <c r="BQ1267" s="58">
        <v>0.57011791340592077</v>
      </c>
      <c r="BR1267" s="36">
        <v>3.2</v>
      </c>
      <c r="BS1267" s="36">
        <v>4</v>
      </c>
      <c r="BT1267" s="36">
        <v>0.38019999999999998</v>
      </c>
      <c r="BU1267" s="36">
        <v>0.27009</v>
      </c>
      <c r="BV1267" s="36">
        <v>0.30083872620545998</v>
      </c>
      <c r="BW1267" s="36">
        <v>0.37230000000000002</v>
      </c>
    </row>
    <row r="1268" spans="1:75" s="36" customFormat="1" ht="16.75" customHeight="1" x14ac:dyDescent="0.2">
      <c r="A1268" s="36" t="s">
        <v>1609</v>
      </c>
      <c r="B1268" s="36">
        <v>2025020604</v>
      </c>
      <c r="C1268" s="35">
        <v>46019</v>
      </c>
      <c r="D1268" s="45" t="s">
        <v>6</v>
      </c>
      <c r="E1268" s="36" t="s">
        <v>21</v>
      </c>
      <c r="F1268" s="45">
        <v>2</v>
      </c>
      <c r="G1268" s="45">
        <v>0</v>
      </c>
      <c r="H1268" s="36" t="s">
        <v>107</v>
      </c>
      <c r="I1268" s="36" t="s">
        <v>1432</v>
      </c>
      <c r="J1268" s="46" t="s">
        <v>163</v>
      </c>
      <c r="K1268" s="47">
        <v>2.94</v>
      </c>
      <c r="L1268" s="48">
        <v>0.15</v>
      </c>
      <c r="M1268" s="49">
        <v>0.1</v>
      </c>
      <c r="N1268" s="36">
        <v>3.2499999999999898</v>
      </c>
      <c r="O1268" s="36">
        <v>2.7999999999999901</v>
      </c>
      <c r="P1268" s="70">
        <v>3.2499999999999898</v>
      </c>
      <c r="Q1268" s="36">
        <v>2.7999999999999901</v>
      </c>
      <c r="R1268" s="50">
        <v>3.0006197284029201</v>
      </c>
      <c r="S1268" s="50">
        <v>3.5965415536751864</v>
      </c>
      <c r="T1268" s="50">
        <v>2.895598037908818</v>
      </c>
      <c r="U1268" s="50">
        <v>3.5965415536751864</v>
      </c>
      <c r="V1268" s="50">
        <v>1.0649999999999999</v>
      </c>
      <c r="W1268" s="50">
        <v>1.0082621487897616</v>
      </c>
      <c r="X1268" s="50">
        <v>1.14809814924666</v>
      </c>
      <c r="Y1268" s="50">
        <v>0.87270996446530624</v>
      </c>
      <c r="Z1268" s="50">
        <v>0.97499999999999998</v>
      </c>
      <c r="AA1268" s="51">
        <v>0.96499999999999997</v>
      </c>
      <c r="AB1268" s="51">
        <v>1</v>
      </c>
      <c r="AC1268" s="51">
        <v>1</v>
      </c>
      <c r="AD1268" s="51">
        <v>1</v>
      </c>
      <c r="AE1268" s="51">
        <v>1</v>
      </c>
      <c r="AF1268" s="51">
        <v>1</v>
      </c>
      <c r="AG1268" s="52">
        <v>1</v>
      </c>
      <c r="AH1268" s="52">
        <v>1</v>
      </c>
      <c r="AI1268" s="53">
        <v>1150</v>
      </c>
      <c r="AJ1268" s="53">
        <v>1108</v>
      </c>
      <c r="AK1268" s="51">
        <v>2.9245868155120691</v>
      </c>
      <c r="AL1268" s="51">
        <v>2.9344164270882849</v>
      </c>
      <c r="AM1268" s="51">
        <v>3.2506801134328072</v>
      </c>
      <c r="AN1268" s="51">
        <v>3.3025593294691635</v>
      </c>
      <c r="AO1268" s="51">
        <v>2.8884533532342971</v>
      </c>
      <c r="AP1268" s="51">
        <v>2.9811795524741482</v>
      </c>
      <c r="AQ1268" s="51">
        <v>3.1694131105969867</v>
      </c>
      <c r="AR1268" s="67">
        <v>-0.05</v>
      </c>
      <c r="AS1268" s="99"/>
      <c r="AT1268" s="54">
        <v>3.2959008141201371</v>
      </c>
      <c r="AU1268" s="54">
        <v>2.5922107503121619</v>
      </c>
      <c r="AV1268" s="55">
        <v>3.345900814120137</v>
      </c>
      <c r="AW1268" s="55">
        <v>2.5307379830801322</v>
      </c>
      <c r="AX1268" s="56">
        <v>4.5900814120147349E-2</v>
      </c>
      <c r="AY1268" s="56">
        <v>-0.20778924968782819</v>
      </c>
      <c r="AZ1268" s="56">
        <v>-0.16188843556768084</v>
      </c>
      <c r="BA1268" s="56">
        <v>0.25369006380797554</v>
      </c>
      <c r="BB1268" s="61">
        <v>-159</v>
      </c>
      <c r="BC1268" s="57">
        <v>-118</v>
      </c>
      <c r="BD1268" s="57">
        <v>108</v>
      </c>
      <c r="BE1268" s="57">
        <v>134</v>
      </c>
      <c r="BF1268" s="95">
        <v>0.61341931725321541</v>
      </c>
      <c r="BG1268" s="58">
        <v>0.54149361164368415</v>
      </c>
      <c r="BH1268" s="58">
        <v>0.48192654737334961</v>
      </c>
      <c r="BI1268" s="58">
        <v>0.42651721248256946</v>
      </c>
      <c r="BJ1268" s="57">
        <v>-169</v>
      </c>
      <c r="BK1268" s="57">
        <v>-118</v>
      </c>
      <c r="BL1268" s="57">
        <v>108</v>
      </c>
      <c r="BM1268" s="57">
        <v>135</v>
      </c>
      <c r="BN1268" s="58">
        <v>0.62875036310211807</v>
      </c>
      <c r="BO1268" s="58">
        <v>0.54153418186074431</v>
      </c>
      <c r="BP1268" s="58">
        <v>0.48127989517608594</v>
      </c>
      <c r="BQ1268" s="58">
        <v>0.42537578240752572</v>
      </c>
      <c r="BR1268" s="36">
        <v>3.2</v>
      </c>
      <c r="BS1268" s="36">
        <v>4.05</v>
      </c>
      <c r="BT1268" s="36">
        <v>0.37639</v>
      </c>
      <c r="BU1268" s="36">
        <v>0.26558999999999999</v>
      </c>
      <c r="BV1268" s="36">
        <v>0.29515575164197599</v>
      </c>
      <c r="BW1268" s="36">
        <v>0.36575999999999997</v>
      </c>
    </row>
    <row r="1269" spans="1:75" s="36" customFormat="1" ht="16.75" customHeight="1" x14ac:dyDescent="0.2">
      <c r="A1269" s="36" t="s">
        <v>1610</v>
      </c>
      <c r="B1269" s="36">
        <v>2025020604</v>
      </c>
      <c r="C1269" s="35">
        <v>46019</v>
      </c>
      <c r="D1269" s="45" t="s">
        <v>9</v>
      </c>
      <c r="E1269" s="36" t="s">
        <v>14</v>
      </c>
      <c r="F1269" s="45">
        <v>0</v>
      </c>
      <c r="G1269" s="45">
        <v>2</v>
      </c>
      <c r="H1269" s="36" t="s">
        <v>106</v>
      </c>
      <c r="I1269" s="36" t="s">
        <v>328</v>
      </c>
      <c r="J1269" s="46" t="s">
        <v>155</v>
      </c>
      <c r="K1269" s="47">
        <v>2.94</v>
      </c>
      <c r="L1269" s="48">
        <v>0.15</v>
      </c>
      <c r="M1269" s="49">
        <v>0.1</v>
      </c>
      <c r="N1269" s="36">
        <v>2.7999999999999901</v>
      </c>
      <c r="O1269" s="36">
        <v>3.2499999999999898</v>
      </c>
      <c r="P1269" s="70">
        <v>2.7999999999999901</v>
      </c>
      <c r="Q1269" s="36">
        <v>3.2499999999999898</v>
      </c>
      <c r="R1269" s="50">
        <v>2.8387563135772078</v>
      </c>
      <c r="S1269" s="50">
        <v>3.4631618590325566</v>
      </c>
      <c r="T1269" s="50">
        <v>2.5832682453552591</v>
      </c>
      <c r="U1269" s="50">
        <v>3.4977934776228823</v>
      </c>
      <c r="V1269" s="50">
        <v>1.01</v>
      </c>
      <c r="W1269" s="50">
        <v>1.0054419613311261</v>
      </c>
      <c r="X1269" s="50">
        <v>1.1056735079703426</v>
      </c>
      <c r="Y1269" s="50">
        <v>0.99475742024220037</v>
      </c>
      <c r="Z1269" s="50">
        <v>0.96</v>
      </c>
      <c r="AA1269" s="51">
        <v>0.91</v>
      </c>
      <c r="AB1269" s="51">
        <v>1.01</v>
      </c>
      <c r="AC1269" s="51">
        <v>1</v>
      </c>
      <c r="AD1269" s="51">
        <v>1</v>
      </c>
      <c r="AE1269" s="51">
        <v>1</v>
      </c>
      <c r="AF1269" s="51">
        <v>1</v>
      </c>
      <c r="AG1269" s="52">
        <v>1</v>
      </c>
      <c r="AH1269" s="52">
        <v>1</v>
      </c>
      <c r="AI1269" s="53">
        <v>1190</v>
      </c>
      <c r="AJ1269" s="53">
        <v>1127</v>
      </c>
      <c r="AK1269" s="51">
        <v>2.5657672955280004</v>
      </c>
      <c r="AL1269" s="51">
        <v>2.6028833272120524</v>
      </c>
      <c r="AM1269" s="51">
        <v>3.3754085587851801</v>
      </c>
      <c r="AN1269" s="51">
        <v>3.3885715538222865</v>
      </c>
      <c r="AO1269" s="51">
        <v>3.3032597484252904</v>
      </c>
      <c r="AP1269" s="51">
        <v>3.306466093862185</v>
      </c>
      <c r="AQ1269" s="51">
        <v>3.2403922164337726</v>
      </c>
      <c r="AR1269" s="67">
        <v>0.05</v>
      </c>
      <c r="AS1269" s="99"/>
      <c r="AT1269" s="54">
        <v>2.5922107503121619</v>
      </c>
      <c r="AU1269" s="54">
        <v>3.2959008141201371</v>
      </c>
      <c r="AV1269" s="55">
        <v>2.5307379830801322</v>
      </c>
      <c r="AW1269" s="55">
        <v>3.345900814120137</v>
      </c>
      <c r="AX1269" s="56">
        <v>-0.20778924968782819</v>
      </c>
      <c r="AY1269" s="56">
        <v>4.5900814120147349E-2</v>
      </c>
      <c r="AZ1269" s="56">
        <v>-0.16188843556768084</v>
      </c>
      <c r="BA1269" s="56">
        <v>-0.25369006380797554</v>
      </c>
      <c r="BB1269" s="61">
        <v>159</v>
      </c>
      <c r="BC1269" s="57">
        <v>118</v>
      </c>
      <c r="BD1269" s="57">
        <v>-108</v>
      </c>
      <c r="BE1269" s="57">
        <v>-134</v>
      </c>
      <c r="BF1269" s="95">
        <v>0.38658068274678459</v>
      </c>
      <c r="BG1269" s="58">
        <v>0.45850638835631585</v>
      </c>
      <c r="BH1269" s="58">
        <v>0.51807345262665039</v>
      </c>
      <c r="BI1269" s="58">
        <v>0.57348278751743054</v>
      </c>
      <c r="BJ1269" s="57">
        <v>169</v>
      </c>
      <c r="BK1269" s="57">
        <v>118</v>
      </c>
      <c r="BL1269" s="57">
        <v>-108</v>
      </c>
      <c r="BM1269" s="57">
        <v>-135</v>
      </c>
      <c r="BN1269" s="58">
        <v>0.37124963689788193</v>
      </c>
      <c r="BO1269" s="58">
        <v>0.45846581813925569</v>
      </c>
      <c r="BP1269" s="58">
        <v>0.51872010482391406</v>
      </c>
      <c r="BQ1269" s="58">
        <v>0.57462421759247428</v>
      </c>
      <c r="BR1269" s="36">
        <v>3.2</v>
      </c>
      <c r="BS1269" s="36">
        <v>4.0999999999999996</v>
      </c>
      <c r="BT1269" s="36">
        <v>0.36973</v>
      </c>
      <c r="BU1269" s="36">
        <v>0.25922000000000001</v>
      </c>
      <c r="BV1269" s="36">
        <v>0.28832015304703701</v>
      </c>
      <c r="BW1269" s="36">
        <v>0.36015000000000003</v>
      </c>
    </row>
    <row r="1270" spans="1:75" s="36" customFormat="1" ht="16.75" customHeight="1" x14ac:dyDescent="0.2">
      <c r="A1270" s="36" t="s">
        <v>1611</v>
      </c>
      <c r="B1270" s="36">
        <v>2025020601</v>
      </c>
      <c r="C1270" s="35">
        <v>46019</v>
      </c>
      <c r="D1270" s="45" t="s">
        <v>6</v>
      </c>
      <c r="E1270" s="36" t="s">
        <v>18</v>
      </c>
      <c r="F1270" s="45">
        <v>0</v>
      </c>
      <c r="G1270" s="45">
        <v>0</v>
      </c>
      <c r="H1270" s="36" t="s">
        <v>50</v>
      </c>
      <c r="I1270" s="36" t="s">
        <v>838</v>
      </c>
      <c r="J1270" s="46" t="s">
        <v>804</v>
      </c>
      <c r="K1270" s="47">
        <v>2.94</v>
      </c>
      <c r="L1270" s="48">
        <v>0.15</v>
      </c>
      <c r="M1270" s="49">
        <v>0.1</v>
      </c>
      <c r="N1270" s="36">
        <v>2.9999999999999898</v>
      </c>
      <c r="O1270" s="36">
        <v>3.19999999999999</v>
      </c>
      <c r="P1270" s="70">
        <v>2.9999999999999898</v>
      </c>
      <c r="Q1270" s="36">
        <v>3.19999999999999</v>
      </c>
      <c r="R1270" s="50">
        <v>3.1180936492658327</v>
      </c>
      <c r="S1270" s="50">
        <v>2.8892459293061217</v>
      </c>
      <c r="T1270" s="50">
        <v>2.962188966802541</v>
      </c>
      <c r="U1270" s="50">
        <v>2.918138388599183</v>
      </c>
      <c r="V1270" s="50">
        <v>0.96699999999999997</v>
      </c>
      <c r="W1270" s="50">
        <v>0.96943075693561398</v>
      </c>
      <c r="X1270" s="50">
        <v>1.0343566872341559</v>
      </c>
      <c r="Y1270" s="50">
        <v>1.0243782909844861</v>
      </c>
      <c r="Z1270" s="50">
        <v>1.0349999999999999</v>
      </c>
      <c r="AA1270" s="51">
        <v>0.95</v>
      </c>
      <c r="AB1270" s="51">
        <v>1.01</v>
      </c>
      <c r="AC1270" s="51">
        <v>1</v>
      </c>
      <c r="AD1270" s="51">
        <v>1</v>
      </c>
      <c r="AE1270" s="51">
        <v>1</v>
      </c>
      <c r="AF1270" s="51">
        <v>1</v>
      </c>
      <c r="AG1270" s="52">
        <v>1</v>
      </c>
      <c r="AH1270" s="52">
        <v>1</v>
      </c>
      <c r="AI1270" s="53">
        <v>1185</v>
      </c>
      <c r="AJ1270" s="53">
        <v>1094</v>
      </c>
      <c r="AK1270" s="51">
        <v>2.9145158951096426</v>
      </c>
      <c r="AL1270" s="51">
        <v>2.95</v>
      </c>
      <c r="AM1270" s="51">
        <v>3.0211846393994031</v>
      </c>
      <c r="AN1270" s="51">
        <v>2.99</v>
      </c>
      <c r="AO1270" s="51">
        <v>3.1123071841547567</v>
      </c>
      <c r="AP1270" s="51">
        <v>3.0940165370563184</v>
      </c>
      <c r="AQ1270" s="51">
        <v>3.1269261017783818</v>
      </c>
      <c r="AR1270" s="67">
        <v>0</v>
      </c>
      <c r="AS1270" s="99"/>
      <c r="AT1270" s="54">
        <v>2.7971013826010962</v>
      </c>
      <c r="AU1270" s="54">
        <v>3.3322423713863523</v>
      </c>
      <c r="AV1270" s="55">
        <v>2.7971013826010962</v>
      </c>
      <c r="AW1270" s="55">
        <v>3.3461294339869032</v>
      </c>
      <c r="AX1270" s="56">
        <v>-0.20289861739889359</v>
      </c>
      <c r="AY1270" s="56">
        <v>0.1322423713863623</v>
      </c>
      <c r="AZ1270" s="56">
        <v>-7.0656246012531287E-2</v>
      </c>
      <c r="BA1270" s="56">
        <v>-0.33514098878525589</v>
      </c>
      <c r="BB1270" s="61">
        <v>141</v>
      </c>
      <c r="BC1270" s="57">
        <v>-140</v>
      </c>
      <c r="BD1270" s="57">
        <v>-112</v>
      </c>
      <c r="BE1270" s="57">
        <v>114</v>
      </c>
      <c r="BF1270" s="95">
        <v>0.41424024266338294</v>
      </c>
      <c r="BG1270" s="58">
        <v>0.58300254311170074</v>
      </c>
      <c r="BH1270" s="58">
        <v>0.52877262058934082</v>
      </c>
      <c r="BI1270" s="58">
        <v>0.46791198546776236</v>
      </c>
      <c r="BJ1270" s="57">
        <v>143</v>
      </c>
      <c r="BK1270" s="57">
        <v>-141</v>
      </c>
      <c r="BL1270" s="57">
        <v>-114</v>
      </c>
      <c r="BM1270" s="57">
        <v>113</v>
      </c>
      <c r="BN1270" s="58">
        <v>0.41223293803202415</v>
      </c>
      <c r="BO1270" s="58">
        <v>0.58572553498438651</v>
      </c>
      <c r="BP1270" s="58">
        <v>0.53162658890255121</v>
      </c>
      <c r="BQ1270" s="58">
        <v>0.47021900900382985</v>
      </c>
      <c r="BR1270" s="36">
        <v>3.2</v>
      </c>
      <c r="BS1270" s="36">
        <v>4.1500000000000004</v>
      </c>
      <c r="BT1270" s="36">
        <v>0.36619000000000002</v>
      </c>
      <c r="BU1270" s="36">
        <v>0.25355</v>
      </c>
      <c r="BV1270" s="36">
        <v>0.28128778885942801</v>
      </c>
      <c r="BW1270" s="36">
        <v>0.35215999999999997</v>
      </c>
    </row>
    <row r="1271" spans="1:75" s="36" customFormat="1" ht="16.75" customHeight="1" x14ac:dyDescent="0.2">
      <c r="A1271" s="36" t="s">
        <v>1612</v>
      </c>
      <c r="B1271" s="36">
        <v>2025020601</v>
      </c>
      <c r="C1271" s="35">
        <v>46019</v>
      </c>
      <c r="D1271" s="45" t="s">
        <v>9</v>
      </c>
      <c r="E1271" s="36" t="s">
        <v>30</v>
      </c>
      <c r="F1271" s="45">
        <v>0</v>
      </c>
      <c r="G1271" s="45">
        <v>0</v>
      </c>
      <c r="H1271" s="36" t="s">
        <v>51</v>
      </c>
      <c r="I1271" s="36" t="s">
        <v>348</v>
      </c>
      <c r="J1271" s="46" t="s">
        <v>162</v>
      </c>
      <c r="K1271" s="47">
        <v>2.94</v>
      </c>
      <c r="L1271" s="48">
        <v>0.15</v>
      </c>
      <c r="M1271" s="49">
        <v>0.1</v>
      </c>
      <c r="N1271" s="36">
        <v>3.19999999999999</v>
      </c>
      <c r="O1271" s="36">
        <v>2.9999999999999898</v>
      </c>
      <c r="P1271" s="70">
        <v>3.19999999999999</v>
      </c>
      <c r="Q1271" s="36">
        <v>2.9999999999999898</v>
      </c>
      <c r="R1271" s="50">
        <v>2.8801488859619933</v>
      </c>
      <c r="S1271" s="50">
        <v>3.2534218830233068</v>
      </c>
      <c r="T1271" s="50">
        <v>2.8801488859619933</v>
      </c>
      <c r="U1271" s="50">
        <v>3.2534218830233068</v>
      </c>
      <c r="V1271" s="50">
        <v>1.03</v>
      </c>
      <c r="W1271" s="50">
        <v>1.0342925072321845</v>
      </c>
      <c r="X1271" s="50">
        <v>1.0276138229249669</v>
      </c>
      <c r="Y1271" s="50">
        <v>0.99133193711212331</v>
      </c>
      <c r="Z1271" s="50">
        <v>1.01</v>
      </c>
      <c r="AA1271" s="51">
        <v>1</v>
      </c>
      <c r="AB1271" s="51">
        <v>1</v>
      </c>
      <c r="AC1271" s="51">
        <v>1</v>
      </c>
      <c r="AD1271" s="51">
        <v>1</v>
      </c>
      <c r="AE1271" s="51">
        <v>1</v>
      </c>
      <c r="AF1271" s="51">
        <v>1</v>
      </c>
      <c r="AG1271" s="52">
        <v>1</v>
      </c>
      <c r="AH1271" s="52">
        <v>1</v>
      </c>
      <c r="AI1271" s="53">
        <v>1180</v>
      </c>
      <c r="AJ1271" s="53">
        <v>1083</v>
      </c>
      <c r="AK1271" s="51">
        <v>3.0116721754943887</v>
      </c>
      <c r="AL1271" s="51">
        <v>2.9919436820645293</v>
      </c>
      <c r="AM1271" s="51">
        <v>3.0410086604684179</v>
      </c>
      <c r="AN1271" s="51">
        <v>3.0728706438516511</v>
      </c>
      <c r="AO1271" s="51">
        <v>3.0842079144267114</v>
      </c>
      <c r="AP1271" s="51">
        <v>3.1144701425407355</v>
      </c>
      <c r="AQ1271" s="51">
        <v>3.071418747073102</v>
      </c>
      <c r="AR1271" s="67">
        <v>0</v>
      </c>
      <c r="AS1271" s="99"/>
      <c r="AT1271" s="54">
        <v>3.3322423713863523</v>
      </c>
      <c r="AU1271" s="54">
        <v>2.7971013826010962</v>
      </c>
      <c r="AV1271" s="55">
        <v>3.3461294339869032</v>
      </c>
      <c r="AW1271" s="55">
        <v>2.7971013826010962</v>
      </c>
      <c r="AX1271" s="56">
        <v>0.1322423713863623</v>
      </c>
      <c r="AY1271" s="56">
        <v>-0.20289861739889359</v>
      </c>
      <c r="AZ1271" s="56">
        <v>-7.0656246012531287E-2</v>
      </c>
      <c r="BA1271" s="56">
        <v>0.33514098878525589</v>
      </c>
      <c r="BB1271" s="61">
        <v>-141</v>
      </c>
      <c r="BC1271" s="57">
        <v>140</v>
      </c>
      <c r="BD1271" s="57">
        <v>112</v>
      </c>
      <c r="BE1271" s="57">
        <v>-114</v>
      </c>
      <c r="BF1271" s="95">
        <v>0.58575975733661712</v>
      </c>
      <c r="BG1271" s="58">
        <v>0.41699745688829926</v>
      </c>
      <c r="BH1271" s="58">
        <v>0.47122737941065918</v>
      </c>
      <c r="BI1271" s="58">
        <v>0.53208801453223764</v>
      </c>
      <c r="BJ1271" s="57">
        <v>-143</v>
      </c>
      <c r="BK1271" s="57">
        <v>141</v>
      </c>
      <c r="BL1271" s="57">
        <v>114</v>
      </c>
      <c r="BM1271" s="57">
        <v>-113</v>
      </c>
      <c r="BN1271" s="58">
        <v>0.58776706196797579</v>
      </c>
      <c r="BO1271" s="58">
        <v>0.41427446501561349</v>
      </c>
      <c r="BP1271" s="58">
        <v>0.46837341109744879</v>
      </c>
      <c r="BQ1271" s="58">
        <v>0.52978099099617015</v>
      </c>
      <c r="BR1271" s="36">
        <v>3.2</v>
      </c>
      <c r="BS1271" s="36">
        <v>4.2</v>
      </c>
      <c r="BT1271" s="36">
        <v>0.35732000000000003</v>
      </c>
      <c r="BU1271" s="36">
        <v>0.24790000000000001</v>
      </c>
      <c r="BV1271" s="36">
        <v>0.275025794069028</v>
      </c>
      <c r="BW1271" s="36">
        <v>0.34653</v>
      </c>
    </row>
    <row r="1272" spans="1:75" s="36" customFormat="1" ht="16.75" customHeight="1" x14ac:dyDescent="0.2">
      <c r="A1272" s="36" t="s">
        <v>1613</v>
      </c>
      <c r="B1272" s="36">
        <v>2025020605</v>
      </c>
      <c r="C1272" s="35">
        <v>46019</v>
      </c>
      <c r="D1272" s="45" t="s">
        <v>6</v>
      </c>
      <c r="E1272" s="36" t="s">
        <v>43</v>
      </c>
      <c r="F1272" s="45">
        <v>2</v>
      </c>
      <c r="G1272" s="45">
        <v>2</v>
      </c>
      <c r="H1272" s="36" t="s">
        <v>8</v>
      </c>
      <c r="I1272" s="36" t="s">
        <v>413</v>
      </c>
      <c r="J1272" s="46" t="s">
        <v>180</v>
      </c>
      <c r="K1272" s="47">
        <v>2.94</v>
      </c>
      <c r="L1272" s="48">
        <v>0.15</v>
      </c>
      <c r="M1272" s="49">
        <v>0.1</v>
      </c>
      <c r="N1272" s="36">
        <v>3.0999999999999899</v>
      </c>
      <c r="O1272" s="36">
        <v>2.6499999999999901</v>
      </c>
      <c r="P1272" s="70">
        <v>3.0999999999999899</v>
      </c>
      <c r="Q1272" s="36">
        <v>2.6499999999999901</v>
      </c>
      <c r="R1272" s="50">
        <v>3.0430083201226057</v>
      </c>
      <c r="S1272" s="50">
        <v>2.8915343123914092</v>
      </c>
      <c r="T1272" s="50">
        <v>2.9973631953207667</v>
      </c>
      <c r="U1272" s="50">
        <v>2.9638226702011941</v>
      </c>
      <c r="V1272" s="50">
        <v>0.96</v>
      </c>
      <c r="W1272" s="50">
        <v>0.95702751457800772</v>
      </c>
      <c r="X1272" s="50">
        <v>1.0753589278816136</v>
      </c>
      <c r="Y1272" s="50">
        <v>0.90136054421768708</v>
      </c>
      <c r="Z1272" s="50">
        <v>0.97499999999999998</v>
      </c>
      <c r="AA1272" s="51">
        <v>0.98499999999999999</v>
      </c>
      <c r="AB1272" s="51">
        <v>1.0249999999999999</v>
      </c>
      <c r="AC1272" s="51">
        <v>1</v>
      </c>
      <c r="AD1272" s="51">
        <v>1</v>
      </c>
      <c r="AE1272" s="51">
        <v>1</v>
      </c>
      <c r="AF1272" s="51">
        <v>1</v>
      </c>
      <c r="AG1272" s="52">
        <v>1</v>
      </c>
      <c r="AH1272" s="52">
        <v>1</v>
      </c>
      <c r="AI1272" s="53">
        <v>1168</v>
      </c>
      <c r="AJ1272" s="53">
        <v>1103</v>
      </c>
      <c r="AK1272" s="51">
        <v>2.78</v>
      </c>
      <c r="AL1272" s="51">
        <v>2.8187665711463632</v>
      </c>
      <c r="AM1272" s="51">
        <v>2.9725797427488367</v>
      </c>
      <c r="AN1272" s="51">
        <v>2.9604229281952223</v>
      </c>
      <c r="AO1272" s="51">
        <v>3.0302572998558812</v>
      </c>
      <c r="AP1272" s="51">
        <v>2.9986055980647421</v>
      </c>
      <c r="AQ1272" s="51">
        <v>2.898265249180116</v>
      </c>
      <c r="AR1272" s="67">
        <v>-0.03</v>
      </c>
      <c r="AS1272" s="99"/>
      <c r="AT1272" s="54">
        <v>2.8108621403632341</v>
      </c>
      <c r="AU1272" s="54">
        <v>2.7400580867409987</v>
      </c>
      <c r="AV1272" s="55">
        <v>2.8408621403632339</v>
      </c>
      <c r="AW1272" s="55">
        <v>2.7242755807969412</v>
      </c>
      <c r="AX1272" s="56">
        <v>-0.28913785963675576</v>
      </c>
      <c r="AY1272" s="56">
        <v>9.0058086741008569E-2</v>
      </c>
      <c r="AZ1272" s="56">
        <v>-0.19907977289574719</v>
      </c>
      <c r="BA1272" s="56">
        <v>-0.37919594637776433</v>
      </c>
      <c r="BB1272" s="61">
        <v>-107</v>
      </c>
      <c r="BC1272" s="57">
        <v>105</v>
      </c>
      <c r="BD1272" s="57">
        <v>136</v>
      </c>
      <c r="BE1272" s="57">
        <v>166</v>
      </c>
      <c r="BF1272" s="95">
        <v>0.51696342588508815</v>
      </c>
      <c r="BG1272" s="58">
        <v>0.48879708518134546</v>
      </c>
      <c r="BH1272" s="58">
        <v>0.42363041779125576</v>
      </c>
      <c r="BI1272" s="58">
        <v>0.37572825460830417</v>
      </c>
      <c r="BJ1272" s="57">
        <v>-110</v>
      </c>
      <c r="BK1272" s="57">
        <v>103</v>
      </c>
      <c r="BL1272" s="57">
        <v>134</v>
      </c>
      <c r="BM1272" s="57">
        <v>164</v>
      </c>
      <c r="BN1272" s="58">
        <v>0.52368225874546004</v>
      </c>
      <c r="BO1272" s="58">
        <v>0.49146683534240609</v>
      </c>
      <c r="BP1272" s="58">
        <v>0.42657120458253106</v>
      </c>
      <c r="BQ1272" s="58">
        <v>0.37829116594224454</v>
      </c>
      <c r="BR1272" s="36">
        <v>3.2</v>
      </c>
      <c r="BS1272" s="36">
        <v>4.25</v>
      </c>
      <c r="BT1272" s="36">
        <v>0.35143999999999997</v>
      </c>
      <c r="BU1272" s="36">
        <v>0.24376999999999999</v>
      </c>
      <c r="BV1272" s="36">
        <v>0.27031192823321898</v>
      </c>
      <c r="BW1272" s="36">
        <v>0.34195999999999999</v>
      </c>
    </row>
    <row r="1273" spans="1:75" s="36" customFormat="1" ht="16.75" customHeight="1" x14ac:dyDescent="0.2">
      <c r="A1273" s="36" t="s">
        <v>1614</v>
      </c>
      <c r="B1273" s="36">
        <v>2025020605</v>
      </c>
      <c r="C1273" s="35">
        <v>46019</v>
      </c>
      <c r="D1273" s="45" t="s">
        <v>9</v>
      </c>
      <c r="E1273" s="36" t="s">
        <v>13</v>
      </c>
      <c r="F1273" s="45">
        <v>2</v>
      </c>
      <c r="G1273" s="45">
        <v>2</v>
      </c>
      <c r="H1273" s="36" t="s">
        <v>11</v>
      </c>
      <c r="I1273" s="36" t="s">
        <v>472</v>
      </c>
      <c r="J1273" s="46" t="s">
        <v>185</v>
      </c>
      <c r="K1273" s="47">
        <v>2.94</v>
      </c>
      <c r="L1273" s="48">
        <v>0.15</v>
      </c>
      <c r="M1273" s="49">
        <v>0.1</v>
      </c>
      <c r="N1273" s="36">
        <v>2.6499999999999901</v>
      </c>
      <c r="O1273" s="36">
        <v>3.0999999999999899</v>
      </c>
      <c r="P1273" s="70">
        <v>2.6499999999999901</v>
      </c>
      <c r="Q1273" s="36">
        <v>3.0999999999999899</v>
      </c>
      <c r="R1273" s="50">
        <v>2.5777494940308721</v>
      </c>
      <c r="S1273" s="50">
        <v>3.4606614834913363</v>
      </c>
      <c r="T1273" s="50">
        <v>2.5390832516204092</v>
      </c>
      <c r="U1273" s="50">
        <v>3.4952680983262496</v>
      </c>
      <c r="V1273" s="50">
        <v>1.0275000000000001</v>
      </c>
      <c r="W1273" s="50">
        <v>1.0328904656929507</v>
      </c>
      <c r="X1273" s="50">
        <v>1.0110815451526656</v>
      </c>
      <c r="Y1273" s="50">
        <v>0.94557823129251695</v>
      </c>
      <c r="Z1273" s="50">
        <v>0.995</v>
      </c>
      <c r="AA1273" s="51">
        <v>0.98499999999999999</v>
      </c>
      <c r="AB1273" s="51">
        <v>1.01</v>
      </c>
      <c r="AC1273" s="51">
        <v>1</v>
      </c>
      <c r="AD1273" s="51">
        <v>1</v>
      </c>
      <c r="AE1273" s="51">
        <v>1</v>
      </c>
      <c r="AF1273" s="51">
        <v>1</v>
      </c>
      <c r="AG1273" s="52">
        <v>1</v>
      </c>
      <c r="AH1273" s="52">
        <v>1</v>
      </c>
      <c r="AI1273" s="53">
        <v>1174</v>
      </c>
      <c r="AJ1273" s="53">
        <v>1106</v>
      </c>
      <c r="AK1273" s="51">
        <v>2.65</v>
      </c>
      <c r="AL1273" s="51">
        <v>2.6385824304684737</v>
      </c>
      <c r="AM1273" s="51">
        <v>3.1615552479719438</v>
      </c>
      <c r="AN1273" s="51">
        <v>3.2064211832998528</v>
      </c>
      <c r="AO1273" s="51">
        <v>3.3056498539286276</v>
      </c>
      <c r="AP1273" s="51">
        <v>3.326306102250415</v>
      </c>
      <c r="AQ1273" s="51">
        <v>3.1457474717320841</v>
      </c>
      <c r="AR1273" s="67">
        <v>0.03</v>
      </c>
      <c r="AS1273" s="99"/>
      <c r="AT1273" s="54">
        <v>2.7400580867409987</v>
      </c>
      <c r="AU1273" s="54">
        <v>2.8108621403632341</v>
      </c>
      <c r="AV1273" s="55">
        <v>2.7242755807969412</v>
      </c>
      <c r="AW1273" s="55">
        <v>2.8408621403632339</v>
      </c>
      <c r="AX1273" s="56">
        <v>9.0058086741008569E-2</v>
      </c>
      <c r="AY1273" s="56">
        <v>-0.28913785963675576</v>
      </c>
      <c r="AZ1273" s="56">
        <v>-0.19907977289574719</v>
      </c>
      <c r="BA1273" s="56">
        <v>0.37919594637776433</v>
      </c>
      <c r="BB1273" s="61">
        <v>107</v>
      </c>
      <c r="BC1273" s="57">
        <v>-105</v>
      </c>
      <c r="BD1273" s="57">
        <v>-136</v>
      </c>
      <c r="BE1273" s="57">
        <v>-166</v>
      </c>
      <c r="BF1273" s="95">
        <v>0.48303657411491185</v>
      </c>
      <c r="BG1273" s="58">
        <v>0.51120291481865454</v>
      </c>
      <c r="BH1273" s="58">
        <v>0.57636958220874424</v>
      </c>
      <c r="BI1273" s="58">
        <v>0.62427174539169583</v>
      </c>
      <c r="BJ1273" s="57">
        <v>110</v>
      </c>
      <c r="BK1273" s="57">
        <v>-103</v>
      </c>
      <c r="BL1273" s="57">
        <v>-134</v>
      </c>
      <c r="BM1273" s="57">
        <v>-164</v>
      </c>
      <c r="BN1273" s="58">
        <v>0.47631774125453996</v>
      </c>
      <c r="BO1273" s="58">
        <v>0.50853316465759391</v>
      </c>
      <c r="BP1273" s="58">
        <v>0.57342879541746894</v>
      </c>
      <c r="BQ1273" s="58">
        <v>0.62170883405775546</v>
      </c>
      <c r="BR1273" s="36">
        <v>3.2</v>
      </c>
      <c r="BS1273" s="36">
        <v>4.3</v>
      </c>
      <c r="BT1273" s="36">
        <v>0.34638999999999998</v>
      </c>
      <c r="BU1273" s="36">
        <v>0.23891000000000001</v>
      </c>
      <c r="BV1273" s="36">
        <v>0.26447406292204401</v>
      </c>
      <c r="BW1273" s="36">
        <v>0.33556999999999998</v>
      </c>
    </row>
    <row r="1274" spans="1:75" s="36" customFormat="1" ht="16.75" customHeight="1" x14ac:dyDescent="0.2">
      <c r="A1274" s="36" t="s">
        <v>1615</v>
      </c>
      <c r="B1274" s="36">
        <v>2025020606</v>
      </c>
      <c r="C1274" s="35">
        <v>46020</v>
      </c>
      <c r="D1274" s="45" t="s">
        <v>6</v>
      </c>
      <c r="E1274" s="36" t="s">
        <v>32</v>
      </c>
      <c r="F1274" s="45">
        <v>0</v>
      </c>
      <c r="G1274" s="45">
        <v>1</v>
      </c>
      <c r="H1274" s="36" t="s">
        <v>26</v>
      </c>
      <c r="I1274" s="36" t="s">
        <v>354</v>
      </c>
      <c r="J1274" s="46" t="s">
        <v>159</v>
      </c>
      <c r="K1274" s="47">
        <v>2.94</v>
      </c>
      <c r="L1274" s="48">
        <v>0.15</v>
      </c>
      <c r="M1274" s="49">
        <v>0.1</v>
      </c>
      <c r="N1274" s="36">
        <v>2.57</v>
      </c>
      <c r="O1274" s="36">
        <v>3.57</v>
      </c>
      <c r="P1274" s="70">
        <v>2.57</v>
      </c>
      <c r="Q1274" s="36">
        <v>3.57</v>
      </c>
      <c r="R1274" s="50">
        <v>2.9961879641999611</v>
      </c>
      <c r="S1274" s="50">
        <v>2.9456183819843473</v>
      </c>
      <c r="T1274" s="50">
        <v>2.936264204915962</v>
      </c>
      <c r="U1274" s="50">
        <v>3.0634431172637213</v>
      </c>
      <c r="V1274" s="50">
        <v>0.95</v>
      </c>
      <c r="W1274" s="50">
        <v>0.92554174501717079</v>
      </c>
      <c r="X1274" s="50">
        <v>0.95522743275333066</v>
      </c>
      <c r="Y1274" s="50">
        <v>1.0348320212325273</v>
      </c>
      <c r="Z1274" s="50">
        <v>1.05</v>
      </c>
      <c r="AA1274" s="51">
        <v>0.98</v>
      </c>
      <c r="AB1274" s="51">
        <v>1.04</v>
      </c>
      <c r="AC1274" s="51">
        <v>1</v>
      </c>
      <c r="AD1274" s="51">
        <v>1</v>
      </c>
      <c r="AE1274" s="51">
        <v>1</v>
      </c>
      <c r="AF1274" s="51">
        <v>1</v>
      </c>
      <c r="AG1274" s="52">
        <v>1</v>
      </c>
      <c r="AH1274" s="52">
        <v>1</v>
      </c>
      <c r="AI1274" s="53">
        <v>1205</v>
      </c>
      <c r="AJ1274" s="53">
        <v>1076</v>
      </c>
      <c r="AK1274" s="51">
        <v>2.9949746583144274</v>
      </c>
      <c r="AL1274" s="51">
        <v>3</v>
      </c>
      <c r="AM1274" s="51">
        <v>3.1776674310636834</v>
      </c>
      <c r="AN1274" s="51">
        <v>3.14</v>
      </c>
      <c r="AO1274" s="51">
        <v>3.2876139283336729</v>
      </c>
      <c r="AP1274" s="51">
        <v>3.2584067342461567</v>
      </c>
      <c r="AQ1274" s="51">
        <v>3.3365508026168675</v>
      </c>
      <c r="AR1274" s="67">
        <v>-0.03</v>
      </c>
      <c r="AS1274" s="99"/>
      <c r="AT1274" s="54">
        <v>2.6068462882034349</v>
      </c>
      <c r="AU1274" s="54">
        <v>3.8004244152305908</v>
      </c>
      <c r="AV1274" s="55">
        <v>2.6368462882034347</v>
      </c>
      <c r="AW1274" s="55">
        <v>3.8512363985368534</v>
      </c>
      <c r="AX1274" s="56">
        <v>3.6846288203435051E-2</v>
      </c>
      <c r="AY1274" s="56">
        <v>0.23042441523059098</v>
      </c>
      <c r="AZ1274" s="56">
        <v>0.26727070343402604</v>
      </c>
      <c r="BA1274" s="56">
        <v>-0.19357812702715593</v>
      </c>
      <c r="BB1274" s="61">
        <v>208</v>
      </c>
      <c r="BC1274" s="57">
        <v>-165</v>
      </c>
      <c r="BD1274" s="57">
        <v>-134</v>
      </c>
      <c r="BE1274" s="57">
        <v>-102</v>
      </c>
      <c r="BF1274" s="95">
        <v>0.32468533551670137</v>
      </c>
      <c r="BG1274" s="58">
        <v>0.62216239803503437</v>
      </c>
      <c r="BH1274" s="58">
        <v>0.57249646941378873</v>
      </c>
      <c r="BI1274" s="58">
        <v>0.50599149054799852</v>
      </c>
      <c r="BJ1274" s="57">
        <v>213</v>
      </c>
      <c r="BK1274" s="57">
        <v>-172</v>
      </c>
      <c r="BL1274" s="57">
        <v>-141</v>
      </c>
      <c r="BM1274" s="57">
        <v>-108</v>
      </c>
      <c r="BN1274" s="58">
        <v>0.31978533298216505</v>
      </c>
      <c r="BO1274" s="58">
        <v>0.63242110550012887</v>
      </c>
      <c r="BP1274" s="58">
        <v>0.58516398828541405</v>
      </c>
      <c r="BQ1274" s="58">
        <v>0.51850998937431858</v>
      </c>
      <c r="BR1274" s="36">
        <v>3.2</v>
      </c>
      <c r="BS1274" s="36">
        <v>4.3499999999999996</v>
      </c>
      <c r="BT1274" s="36">
        <v>0.33890999999999999</v>
      </c>
      <c r="BU1274" s="36">
        <v>0.23355000000000001</v>
      </c>
      <c r="BV1274" s="36">
        <v>0.25827177422922099</v>
      </c>
      <c r="BW1274" s="36">
        <v>0.32927000000000001</v>
      </c>
    </row>
    <row r="1275" spans="1:75" s="36" customFormat="1" ht="16.75" customHeight="1" x14ac:dyDescent="0.2">
      <c r="A1275" s="36" t="s">
        <v>1616</v>
      </c>
      <c r="B1275" s="36">
        <v>2025020606</v>
      </c>
      <c r="C1275" s="35">
        <v>46020</v>
      </c>
      <c r="D1275" s="45" t="s">
        <v>9</v>
      </c>
      <c r="E1275" s="36" t="s">
        <v>39</v>
      </c>
      <c r="F1275" s="45">
        <v>1</v>
      </c>
      <c r="G1275" s="45">
        <v>0</v>
      </c>
      <c r="H1275" s="36" t="s">
        <v>27</v>
      </c>
      <c r="I1275" s="36" t="s">
        <v>338</v>
      </c>
      <c r="J1275" s="46" t="s">
        <v>179</v>
      </c>
      <c r="K1275" s="47">
        <v>2.94</v>
      </c>
      <c r="L1275" s="48">
        <v>0.15</v>
      </c>
      <c r="M1275" s="49">
        <v>0.1</v>
      </c>
      <c r="N1275" s="36">
        <v>3.57</v>
      </c>
      <c r="O1275" s="36">
        <v>2.57</v>
      </c>
      <c r="P1275" s="70">
        <v>3.57</v>
      </c>
      <c r="Q1275" s="36">
        <v>2.57</v>
      </c>
      <c r="R1275" s="50">
        <v>2.8202345440489642</v>
      </c>
      <c r="S1275" s="50">
        <v>2.8095063614921365</v>
      </c>
      <c r="T1275" s="50">
        <v>2.8202345440489642</v>
      </c>
      <c r="U1275" s="50">
        <v>2.8095063614921365</v>
      </c>
      <c r="V1275" s="50">
        <v>1.05</v>
      </c>
      <c r="W1275" s="50">
        <v>1.0725047827848808</v>
      </c>
      <c r="X1275" s="50">
        <v>1.080839262266559</v>
      </c>
      <c r="Y1275" s="50">
        <v>1.0186988633722542</v>
      </c>
      <c r="Z1275" s="50">
        <v>0.99</v>
      </c>
      <c r="AA1275" s="51">
        <v>1</v>
      </c>
      <c r="AB1275" s="51">
        <v>1</v>
      </c>
      <c r="AC1275" s="51">
        <v>1</v>
      </c>
      <c r="AD1275" s="51">
        <v>1</v>
      </c>
      <c r="AE1275" s="51">
        <v>1</v>
      </c>
      <c r="AF1275" s="51">
        <v>1</v>
      </c>
      <c r="AG1275" s="52">
        <v>1</v>
      </c>
      <c r="AH1275" s="52">
        <v>1</v>
      </c>
      <c r="AI1275" s="53">
        <v>1184</v>
      </c>
      <c r="AJ1275" s="53">
        <v>1142</v>
      </c>
      <c r="AK1275" s="51">
        <v>3.0424061424236299</v>
      </c>
      <c r="AL1275" s="51">
        <v>3.00908040266743</v>
      </c>
      <c r="AM1275" s="51">
        <v>2.8083686522947922</v>
      </c>
      <c r="AN1275" s="51">
        <v>2.83</v>
      </c>
      <c r="AO1275" s="51">
        <v>2.8497392797634475</v>
      </c>
      <c r="AP1275" s="51">
        <v>2.8394900824805127</v>
      </c>
      <c r="AQ1275" s="51">
        <v>2.7802849657718443</v>
      </c>
      <c r="AR1275" s="67">
        <v>0.03</v>
      </c>
      <c r="AS1275" s="99"/>
      <c r="AT1275" s="54">
        <v>3.8004244152305908</v>
      </c>
      <c r="AU1275" s="54">
        <v>2.6068462882034349</v>
      </c>
      <c r="AV1275" s="55">
        <v>3.8512363985368534</v>
      </c>
      <c r="AW1275" s="55">
        <v>2.6368462882034347</v>
      </c>
      <c r="AX1275" s="56">
        <v>0.23042441523059098</v>
      </c>
      <c r="AY1275" s="56">
        <v>3.6846288203435051E-2</v>
      </c>
      <c r="AZ1275" s="56">
        <v>0.26727070343402604</v>
      </c>
      <c r="BA1275" s="56">
        <v>0.19357812702715593</v>
      </c>
      <c r="BB1275" s="61">
        <v>-208</v>
      </c>
      <c r="BC1275" s="57">
        <v>165</v>
      </c>
      <c r="BD1275" s="57">
        <v>134</v>
      </c>
      <c r="BE1275" s="57">
        <v>102</v>
      </c>
      <c r="BF1275" s="95">
        <v>0.67531466448329858</v>
      </c>
      <c r="BG1275" s="58">
        <v>0.37783760196496569</v>
      </c>
      <c r="BH1275" s="58">
        <v>0.42750353058621127</v>
      </c>
      <c r="BI1275" s="58">
        <v>0.49400850945200148</v>
      </c>
      <c r="BJ1275" s="57">
        <v>-213</v>
      </c>
      <c r="BK1275" s="57">
        <v>172</v>
      </c>
      <c r="BL1275" s="57">
        <v>141</v>
      </c>
      <c r="BM1275" s="57">
        <v>108</v>
      </c>
      <c r="BN1275" s="58">
        <v>0.68021466701783495</v>
      </c>
      <c r="BO1275" s="58">
        <v>0.36757889449987113</v>
      </c>
      <c r="BP1275" s="58">
        <v>0.41483601171458595</v>
      </c>
      <c r="BQ1275" s="58">
        <v>0.48149001062568147</v>
      </c>
      <c r="BR1275" s="36">
        <v>3.2</v>
      </c>
      <c r="BS1275" s="36">
        <v>4.4000000000000004</v>
      </c>
      <c r="BT1275" s="36">
        <v>0.33245999999999998</v>
      </c>
      <c r="BU1275" s="36">
        <v>0.22925999999999999</v>
      </c>
      <c r="BV1275" s="36">
        <v>0.25301843063679502</v>
      </c>
      <c r="BW1275" s="36">
        <v>0.32316</v>
      </c>
    </row>
    <row r="1276" spans="1:75" s="36" customFormat="1" ht="16.75" customHeight="1" x14ac:dyDescent="0.2">
      <c r="A1276" s="36" t="s">
        <v>1617</v>
      </c>
      <c r="B1276" s="36">
        <v>2025020608</v>
      </c>
      <c r="C1276" s="35">
        <v>46020</v>
      </c>
      <c r="D1276" s="45" t="s">
        <v>6</v>
      </c>
      <c r="E1276" s="36" t="s">
        <v>20</v>
      </c>
      <c r="F1276" s="45">
        <v>1</v>
      </c>
      <c r="G1276" s="45">
        <v>1</v>
      </c>
      <c r="H1276" s="36" t="s">
        <v>46</v>
      </c>
      <c r="I1276" s="36" t="s">
        <v>334</v>
      </c>
      <c r="J1276" s="46" t="s">
        <v>177</v>
      </c>
      <c r="K1276" s="47">
        <v>2.94</v>
      </c>
      <c r="L1276" s="48">
        <v>0.15</v>
      </c>
      <c r="M1276" s="49">
        <v>0.1</v>
      </c>
      <c r="N1276" s="36">
        <v>2.5499999999999901</v>
      </c>
      <c r="O1276" s="36">
        <v>3.2499999999999898</v>
      </c>
      <c r="P1276" s="70">
        <v>2.5499999999999901</v>
      </c>
      <c r="Q1276" s="36">
        <v>3.2499999999999898</v>
      </c>
      <c r="R1276" s="50">
        <v>2.9399109748973991</v>
      </c>
      <c r="S1276" s="50">
        <v>2.9286564184974089</v>
      </c>
      <c r="T1276" s="50">
        <v>2.8664132005249638</v>
      </c>
      <c r="U1276" s="50">
        <v>2.9286564184974089</v>
      </c>
      <c r="V1276" s="50">
        <v>0.95</v>
      </c>
      <c r="W1276" s="50">
        <v>0.95302926576458757</v>
      </c>
      <c r="X1276" s="50">
        <v>0.89859336400440815</v>
      </c>
      <c r="Y1276" s="50">
        <v>1.1358800692760154</v>
      </c>
      <c r="Z1276" s="50">
        <v>0.97</v>
      </c>
      <c r="AA1276" s="51">
        <v>0.97499999999999998</v>
      </c>
      <c r="AB1276" s="51">
        <v>1</v>
      </c>
      <c r="AC1276" s="51">
        <v>1</v>
      </c>
      <c r="AD1276" s="51">
        <v>1</v>
      </c>
      <c r="AE1276" s="51">
        <v>1</v>
      </c>
      <c r="AF1276" s="51">
        <v>1</v>
      </c>
      <c r="AG1276" s="52">
        <v>1</v>
      </c>
      <c r="AH1276" s="52">
        <v>1</v>
      </c>
      <c r="AI1276" s="53">
        <v>1176</v>
      </c>
      <c r="AJ1276" s="53">
        <v>1134</v>
      </c>
      <c r="AK1276" s="51">
        <v>2.8512275214199359</v>
      </c>
      <c r="AL1276" s="51">
        <v>2.8634275728259686</v>
      </c>
      <c r="AM1276" s="51">
        <v>2.9267045124485849</v>
      </c>
      <c r="AN1276" s="51">
        <v>2.9269972983559085</v>
      </c>
      <c r="AO1276" s="51">
        <v>2.8744399906420588</v>
      </c>
      <c r="AP1276" s="51">
        <v>2.869393500937123</v>
      </c>
      <c r="AQ1276" s="51">
        <v>2.8389033770751273</v>
      </c>
      <c r="AR1276" s="67">
        <v>0</v>
      </c>
      <c r="AS1276" s="99"/>
      <c r="AT1276" s="54">
        <v>2.4652175078176404</v>
      </c>
      <c r="AU1276" s="54">
        <v>3.2442596595088991</v>
      </c>
      <c r="AV1276" s="55">
        <v>2.4652175078176404</v>
      </c>
      <c r="AW1276" s="55">
        <v>3.2478339232220481</v>
      </c>
      <c r="AX1276" s="56">
        <v>-8.4782492182349678E-2</v>
      </c>
      <c r="AY1276" s="56">
        <v>-5.7403404910907341E-3</v>
      </c>
      <c r="AZ1276" s="56">
        <v>-9.0522832673440412E-2</v>
      </c>
      <c r="BA1276" s="56">
        <v>-7.9042151691258944E-2</v>
      </c>
      <c r="BB1276" s="61">
        <v>167</v>
      </c>
      <c r="BC1276" s="57">
        <v>-105</v>
      </c>
      <c r="BD1276" s="57">
        <v>123</v>
      </c>
      <c r="BE1276" s="57">
        <v>152</v>
      </c>
      <c r="BF1276" s="95">
        <v>0.37453579392524167</v>
      </c>
      <c r="BG1276" s="58">
        <v>0.51212462145322324</v>
      </c>
      <c r="BH1276" s="58">
        <v>0.44820172446699469</v>
      </c>
      <c r="BI1276" s="58">
        <v>0.39628160208093077</v>
      </c>
      <c r="BJ1276" s="57">
        <v>167</v>
      </c>
      <c r="BK1276" s="57">
        <v>-105</v>
      </c>
      <c r="BL1276" s="57">
        <v>123</v>
      </c>
      <c r="BM1276" s="57">
        <v>152</v>
      </c>
      <c r="BN1276" s="58">
        <v>0.37412043403588835</v>
      </c>
      <c r="BO1276" s="58">
        <v>0.51267944028157331</v>
      </c>
      <c r="BP1276" s="58">
        <v>0.44876177999675082</v>
      </c>
      <c r="BQ1276" s="58">
        <v>0.39672947271954095</v>
      </c>
      <c r="BR1276" s="36">
        <v>3.2</v>
      </c>
      <c r="BS1276" s="36">
        <v>4.45</v>
      </c>
      <c r="BT1276" s="36">
        <v>0.32507000000000003</v>
      </c>
      <c r="BU1276" s="36">
        <v>0.22236</v>
      </c>
      <c r="BV1276" s="36">
        <v>0.2451598676957</v>
      </c>
      <c r="BW1276" s="36">
        <v>0.31535999999999997</v>
      </c>
    </row>
    <row r="1277" spans="1:75" s="36" customFormat="1" ht="16.75" customHeight="1" x14ac:dyDescent="0.2">
      <c r="A1277" s="36" t="s">
        <v>1618</v>
      </c>
      <c r="B1277" s="36">
        <v>2025020608</v>
      </c>
      <c r="C1277" s="35">
        <v>46020</v>
      </c>
      <c r="D1277" s="45" t="s">
        <v>9</v>
      </c>
      <c r="E1277" s="36" t="s">
        <v>42</v>
      </c>
      <c r="F1277" s="45">
        <v>1</v>
      </c>
      <c r="G1277" s="45">
        <v>1</v>
      </c>
      <c r="H1277" s="36" t="s">
        <v>47</v>
      </c>
      <c r="I1277" s="36" t="s">
        <v>444</v>
      </c>
      <c r="J1277" s="46" t="s">
        <v>396</v>
      </c>
      <c r="K1277" s="47">
        <v>2.94</v>
      </c>
      <c r="L1277" s="48">
        <v>0.15</v>
      </c>
      <c r="M1277" s="49">
        <v>0.1</v>
      </c>
      <c r="N1277" s="36">
        <v>3.2499999999999898</v>
      </c>
      <c r="O1277" s="36">
        <v>2.5499999999999901</v>
      </c>
      <c r="P1277" s="70">
        <v>3.2499999999999898</v>
      </c>
      <c r="Q1277" s="36">
        <v>2.5499999999999901</v>
      </c>
      <c r="R1277" s="50">
        <v>3.3417146068740875</v>
      </c>
      <c r="S1277" s="50">
        <v>2.7240359987067082</v>
      </c>
      <c r="T1277" s="50">
        <v>3.2080460225991239</v>
      </c>
      <c r="U1277" s="50">
        <v>2.8874781586291109</v>
      </c>
      <c r="V1277" s="50">
        <v>1.048</v>
      </c>
      <c r="W1277" s="50">
        <v>1.0491546019013618</v>
      </c>
      <c r="X1277" s="50">
        <v>0.99547772532264789</v>
      </c>
      <c r="Y1277" s="50">
        <v>0.96980527939453598</v>
      </c>
      <c r="Z1277" s="50">
        <v>0.98</v>
      </c>
      <c r="AA1277" s="51">
        <v>0.96</v>
      </c>
      <c r="AB1277" s="51">
        <v>1.06</v>
      </c>
      <c r="AC1277" s="51">
        <v>1</v>
      </c>
      <c r="AD1277" s="51">
        <v>1</v>
      </c>
      <c r="AE1277" s="51">
        <v>1</v>
      </c>
      <c r="AF1277" s="51">
        <v>1</v>
      </c>
      <c r="AG1277" s="52">
        <v>1</v>
      </c>
      <c r="AH1277" s="52">
        <v>1</v>
      </c>
      <c r="AI1277" s="53">
        <v>1181</v>
      </c>
      <c r="AJ1277" s="53">
        <v>1139</v>
      </c>
      <c r="AK1277" s="51">
        <v>3.3394874036714852</v>
      </c>
      <c r="AL1277" s="51">
        <v>3.3378164553877507</v>
      </c>
      <c r="AM1277" s="51">
        <v>2.64186449017296</v>
      </c>
      <c r="AN1277" s="51">
        <v>2.654190216453022</v>
      </c>
      <c r="AO1277" s="51">
        <v>2.644207782400553</v>
      </c>
      <c r="AP1277" s="51">
        <v>2.6480099068503562</v>
      </c>
      <c r="AQ1277" s="51">
        <v>2.5890272003695007</v>
      </c>
      <c r="AR1277" s="67">
        <v>0</v>
      </c>
      <c r="AS1277" s="99"/>
      <c r="AT1277" s="54">
        <v>3.2442596595088991</v>
      </c>
      <c r="AU1277" s="54">
        <v>2.4652175078176404</v>
      </c>
      <c r="AV1277" s="55">
        <v>3.2478339232220481</v>
      </c>
      <c r="AW1277" s="55">
        <v>2.4652175078176404</v>
      </c>
      <c r="AX1277" s="56">
        <v>-5.7403404910907341E-3</v>
      </c>
      <c r="AY1277" s="56">
        <v>-8.4782492182349678E-2</v>
      </c>
      <c r="AZ1277" s="56">
        <v>-9.0522832673440412E-2</v>
      </c>
      <c r="BA1277" s="56">
        <v>7.9042151691258944E-2</v>
      </c>
      <c r="BB1277" s="61">
        <v>-167</v>
      </c>
      <c r="BC1277" s="57">
        <v>105</v>
      </c>
      <c r="BD1277" s="57">
        <v>-123</v>
      </c>
      <c r="BE1277" s="57">
        <v>-152</v>
      </c>
      <c r="BF1277" s="95">
        <v>0.62546420607475839</v>
      </c>
      <c r="BG1277" s="58">
        <v>0.48787537854677676</v>
      </c>
      <c r="BH1277" s="58">
        <v>0.55179827553300531</v>
      </c>
      <c r="BI1277" s="58">
        <v>0.60371839791906923</v>
      </c>
      <c r="BJ1277" s="57">
        <v>-167</v>
      </c>
      <c r="BK1277" s="57">
        <v>105</v>
      </c>
      <c r="BL1277" s="57">
        <v>-123</v>
      </c>
      <c r="BM1277" s="57">
        <v>-152</v>
      </c>
      <c r="BN1277" s="58">
        <v>0.62587956596411165</v>
      </c>
      <c r="BO1277" s="58">
        <v>0.48732055971842664</v>
      </c>
      <c r="BP1277" s="58">
        <v>0.55123822000324918</v>
      </c>
      <c r="BQ1277" s="58">
        <v>0.60327052728045905</v>
      </c>
      <c r="BR1277" s="36">
        <v>3.2</v>
      </c>
      <c r="BS1277" s="36">
        <v>4.5</v>
      </c>
      <c r="BT1277" s="36">
        <v>0.32146999999999998</v>
      </c>
      <c r="BU1277" s="36">
        <v>0.21435999999999999</v>
      </c>
      <c r="BV1277" s="36">
        <v>0.23631352662330499</v>
      </c>
      <c r="BW1277" s="36">
        <v>0.30725999999999998</v>
      </c>
    </row>
    <row r="1278" spans="1:75" s="36" customFormat="1" ht="16.75" customHeight="1" x14ac:dyDescent="0.2">
      <c r="A1278" s="36" t="s">
        <v>1619</v>
      </c>
      <c r="B1278" s="36">
        <v>2025020607</v>
      </c>
      <c r="C1278" s="35">
        <v>46020</v>
      </c>
      <c r="D1278" s="45" t="s">
        <v>6</v>
      </c>
      <c r="E1278" s="36" t="s">
        <v>49</v>
      </c>
      <c r="F1278" s="45">
        <v>1</v>
      </c>
      <c r="G1278" s="45">
        <v>1</v>
      </c>
      <c r="H1278" s="36" t="s">
        <v>46</v>
      </c>
      <c r="I1278" s="36" t="s">
        <v>350</v>
      </c>
      <c r="J1278" s="46" t="s">
        <v>197</v>
      </c>
      <c r="K1278" s="47">
        <v>2.94</v>
      </c>
      <c r="L1278" s="48">
        <v>0.15</v>
      </c>
      <c r="M1278" s="49">
        <v>0.1</v>
      </c>
      <c r="N1278" s="36">
        <v>2.7999999999999901</v>
      </c>
      <c r="O1278" s="36">
        <v>2.9999999999999898</v>
      </c>
      <c r="P1278" s="70">
        <v>2.7999999999999901</v>
      </c>
      <c r="Q1278" s="36">
        <v>2.9999999999999898</v>
      </c>
      <c r="R1278" s="50">
        <v>3.1530230225861686</v>
      </c>
      <c r="S1278" s="50">
        <v>2.8642599093131436</v>
      </c>
      <c r="T1278" s="50">
        <v>3.1214927923603071</v>
      </c>
      <c r="U1278" s="50">
        <v>2.8642599093131436</v>
      </c>
      <c r="V1278" s="50">
        <v>0.95</v>
      </c>
      <c r="W1278" s="50">
        <v>0.95302926576458757</v>
      </c>
      <c r="X1278" s="50">
        <v>0.9460886957157516</v>
      </c>
      <c r="Y1278" s="50">
        <v>1.0291948544915055</v>
      </c>
      <c r="Z1278" s="50">
        <v>0.97</v>
      </c>
      <c r="AA1278" s="51">
        <v>0.99</v>
      </c>
      <c r="AB1278" s="51">
        <v>1</v>
      </c>
      <c r="AC1278" s="51">
        <v>1</v>
      </c>
      <c r="AD1278" s="51">
        <v>1</v>
      </c>
      <c r="AE1278" s="51">
        <v>1</v>
      </c>
      <c r="AF1278" s="51">
        <v>1</v>
      </c>
      <c r="AG1278" s="52">
        <v>1</v>
      </c>
      <c r="AH1278" s="52">
        <v>1</v>
      </c>
      <c r="AI1278" s="53">
        <v>1188</v>
      </c>
      <c r="AJ1278" s="53">
        <v>1146</v>
      </c>
      <c r="AK1278" s="51">
        <v>3.0149234895172135</v>
      </c>
      <c r="AL1278" s="51">
        <v>3.03</v>
      </c>
      <c r="AM1278" s="51">
        <v>2.8433751130738827</v>
      </c>
      <c r="AN1278" s="51">
        <v>2.8465078325097717</v>
      </c>
      <c r="AO1278" s="51">
        <v>2.8362985769702398</v>
      </c>
      <c r="AP1278" s="51">
        <v>2.8276036072297663</v>
      </c>
      <c r="AQ1278" s="51">
        <v>2.7580738596816663</v>
      </c>
      <c r="AR1278" s="67">
        <v>0</v>
      </c>
      <c r="AS1278" s="99"/>
      <c r="AT1278" s="54">
        <v>2.6688523816524663</v>
      </c>
      <c r="AU1278" s="54">
        <v>2.9748480050771082</v>
      </c>
      <c r="AV1278" s="55">
        <v>2.6688523816524663</v>
      </c>
      <c r="AW1278" s="55">
        <v>2.9781254527516547</v>
      </c>
      <c r="AX1278" s="56">
        <v>-0.13114761834752375</v>
      </c>
      <c r="AY1278" s="56">
        <v>-2.515199492288156E-2</v>
      </c>
      <c r="AZ1278" s="56">
        <v>-0.15629961327040531</v>
      </c>
      <c r="BA1278" s="56">
        <v>-0.10599562342464219</v>
      </c>
      <c r="BB1278" s="61">
        <v>125</v>
      </c>
      <c r="BC1278" s="57">
        <v>-101</v>
      </c>
      <c r="BD1278" s="57">
        <v>127</v>
      </c>
      <c r="BE1278" s="57">
        <v>157</v>
      </c>
      <c r="BF1278" s="95">
        <v>0.44525551547949893</v>
      </c>
      <c r="BG1278" s="58">
        <v>0.50343862379340532</v>
      </c>
      <c r="BH1278" s="58">
        <v>0.43972524786650213</v>
      </c>
      <c r="BI1278" s="58">
        <v>0.38971772148179851</v>
      </c>
      <c r="BJ1278" s="57">
        <v>125</v>
      </c>
      <c r="BK1278" s="57">
        <v>-102</v>
      </c>
      <c r="BL1278" s="57">
        <v>127</v>
      </c>
      <c r="BM1278" s="57">
        <v>156</v>
      </c>
      <c r="BN1278" s="58">
        <v>0.4445689813995522</v>
      </c>
      <c r="BO1278" s="58">
        <v>0.50402122482920575</v>
      </c>
      <c r="BP1278" s="58">
        <v>0.44038405001088021</v>
      </c>
      <c r="BQ1278" s="58">
        <v>0.39030212798382713</v>
      </c>
      <c r="BR1278" s="36">
        <v>3.2</v>
      </c>
      <c r="BS1278" s="36">
        <v>4.55</v>
      </c>
      <c r="BT1278" s="36">
        <v>0.31418000000000001</v>
      </c>
      <c r="BU1278" s="36">
        <v>0.21268000000000001</v>
      </c>
      <c r="BV1278" s="36">
        <v>0.23439945334714599</v>
      </c>
      <c r="BW1278" s="36">
        <v>0.30534</v>
      </c>
    </row>
    <row r="1279" spans="1:75" s="36" customFormat="1" ht="16.75" customHeight="1" x14ac:dyDescent="0.2">
      <c r="A1279" s="36" t="s">
        <v>1620</v>
      </c>
      <c r="B1279" s="36">
        <v>2025020607</v>
      </c>
      <c r="C1279" s="35">
        <v>46020</v>
      </c>
      <c r="D1279" s="45" t="s">
        <v>9</v>
      </c>
      <c r="E1279" s="36" t="s">
        <v>10</v>
      </c>
      <c r="F1279" s="45">
        <v>1</v>
      </c>
      <c r="G1279" s="45">
        <v>1</v>
      </c>
      <c r="H1279" s="36" t="s">
        <v>47</v>
      </c>
      <c r="I1279" s="36" t="s">
        <v>340</v>
      </c>
      <c r="J1279" s="46" t="s">
        <v>165</v>
      </c>
      <c r="K1279" s="47">
        <v>2.94</v>
      </c>
      <c r="L1279" s="48">
        <v>0.15</v>
      </c>
      <c r="M1279" s="49">
        <v>0.1</v>
      </c>
      <c r="N1279" s="36">
        <v>2.9999999999999898</v>
      </c>
      <c r="O1279" s="36">
        <v>2.7999999999999901</v>
      </c>
      <c r="P1279" s="70">
        <v>2.9999999999999898</v>
      </c>
      <c r="Q1279" s="36">
        <v>2.7999999999999901</v>
      </c>
      <c r="R1279" s="50">
        <v>3.0480578339061726</v>
      </c>
      <c r="S1279" s="50">
        <v>2.9089082960659876</v>
      </c>
      <c r="T1279" s="50">
        <v>3.0480578339061726</v>
      </c>
      <c r="U1279" s="50">
        <v>2.9379973790266476</v>
      </c>
      <c r="V1279" s="50">
        <v>1.048</v>
      </c>
      <c r="W1279" s="50">
        <v>1.0491546019013618</v>
      </c>
      <c r="X1279" s="50">
        <v>0.96713439220200093</v>
      </c>
      <c r="Y1279" s="50">
        <v>1.0254841801078958</v>
      </c>
      <c r="Z1279" s="50">
        <v>0.98499999999999999</v>
      </c>
      <c r="AA1279" s="51">
        <v>1</v>
      </c>
      <c r="AB1279" s="51">
        <v>1.01</v>
      </c>
      <c r="AC1279" s="51">
        <v>1</v>
      </c>
      <c r="AD1279" s="51">
        <v>1</v>
      </c>
      <c r="AE1279" s="51">
        <v>1</v>
      </c>
      <c r="AF1279" s="51">
        <v>1</v>
      </c>
      <c r="AG1279" s="52">
        <v>1</v>
      </c>
      <c r="AH1279" s="52">
        <v>1</v>
      </c>
      <c r="AI1279" s="53">
        <v>1187</v>
      </c>
      <c r="AJ1279" s="53">
        <v>1145</v>
      </c>
      <c r="AK1279" s="51">
        <v>3.0258328722050258</v>
      </c>
      <c r="AL1279" s="51">
        <v>3.05</v>
      </c>
      <c r="AM1279" s="51">
        <v>2.7815007654043096</v>
      </c>
      <c r="AN1279" s="51">
        <v>2.79</v>
      </c>
      <c r="AO1279" s="51">
        <v>2.788266205964991</v>
      </c>
      <c r="AP1279" s="51">
        <v>2.7998174758139918</v>
      </c>
      <c r="AQ1279" s="51">
        <v>2.7397782539232449</v>
      </c>
      <c r="AR1279" s="67">
        <v>0</v>
      </c>
      <c r="AS1279" s="99"/>
      <c r="AT1279" s="54">
        <v>2.9748480050771082</v>
      </c>
      <c r="AU1279" s="54">
        <v>2.6688523816524663</v>
      </c>
      <c r="AV1279" s="55">
        <v>2.9781254527516547</v>
      </c>
      <c r="AW1279" s="55">
        <v>2.6688523816524663</v>
      </c>
      <c r="AX1279" s="56">
        <v>-2.515199492288156E-2</v>
      </c>
      <c r="AY1279" s="56">
        <v>-0.13114761834752375</v>
      </c>
      <c r="AZ1279" s="56">
        <v>-0.15629961327040531</v>
      </c>
      <c r="BA1279" s="56">
        <v>0.10599562342464219</v>
      </c>
      <c r="BB1279" s="61">
        <v>-125</v>
      </c>
      <c r="BC1279" s="57">
        <v>101</v>
      </c>
      <c r="BD1279" s="57">
        <v>-127</v>
      </c>
      <c r="BE1279" s="57">
        <v>-157</v>
      </c>
      <c r="BF1279" s="95">
        <v>0.55474448452050107</v>
      </c>
      <c r="BG1279" s="58">
        <v>0.49656137620659468</v>
      </c>
      <c r="BH1279" s="58">
        <v>0.56027475213349787</v>
      </c>
      <c r="BI1279" s="58">
        <v>0.61028227851820149</v>
      </c>
      <c r="BJ1279" s="57">
        <v>-125</v>
      </c>
      <c r="BK1279" s="57">
        <v>102</v>
      </c>
      <c r="BL1279" s="57">
        <v>-127</v>
      </c>
      <c r="BM1279" s="57">
        <v>-156</v>
      </c>
      <c r="BN1279" s="58">
        <v>0.55543101860044786</v>
      </c>
      <c r="BO1279" s="58">
        <v>0.49597877517079431</v>
      </c>
      <c r="BP1279" s="58">
        <v>0.55961594998911979</v>
      </c>
      <c r="BQ1279" s="58">
        <v>0.60969787201617287</v>
      </c>
      <c r="BR1279" s="36">
        <v>3.2</v>
      </c>
      <c r="BS1279" s="36">
        <v>4.5999999999999996</v>
      </c>
      <c r="BT1279" s="36">
        <v>0.31185000000000002</v>
      </c>
      <c r="BU1279" s="36">
        <v>0.20877999999999999</v>
      </c>
      <c r="BV1279" s="36">
        <v>0.22959004134776101</v>
      </c>
      <c r="BW1279" s="36">
        <v>0.29942000000000002</v>
      </c>
    </row>
    <row r="1280" spans="1:75" s="36" customFormat="1" ht="16.75" customHeight="1" x14ac:dyDescent="0.2">
      <c r="A1280" s="36" t="s">
        <v>1621</v>
      </c>
      <c r="B1280" s="36">
        <v>2025020609</v>
      </c>
      <c r="C1280" s="35">
        <v>46020</v>
      </c>
      <c r="D1280" s="45" t="s">
        <v>6</v>
      </c>
      <c r="E1280" s="36" t="s">
        <v>17</v>
      </c>
      <c r="F1280" s="45">
        <v>1</v>
      </c>
      <c r="G1280" s="45">
        <v>1</v>
      </c>
      <c r="H1280" s="36" t="s">
        <v>46</v>
      </c>
      <c r="I1280" s="36" t="s">
        <v>372</v>
      </c>
      <c r="J1280" s="46" t="s">
        <v>164</v>
      </c>
      <c r="K1280" s="47">
        <v>2.94</v>
      </c>
      <c r="L1280" s="48">
        <v>0.15</v>
      </c>
      <c r="M1280" s="49">
        <v>0.1</v>
      </c>
      <c r="N1280" s="36">
        <v>3.1499999999999901</v>
      </c>
      <c r="O1280" s="36">
        <v>3.1499999999999901</v>
      </c>
      <c r="P1280" s="70">
        <v>3.1499999999999901</v>
      </c>
      <c r="Q1280" s="36">
        <v>3.1499999999999901</v>
      </c>
      <c r="R1280" s="50">
        <v>3.4172318571406746</v>
      </c>
      <c r="S1280" s="50">
        <v>2.9386326450246565</v>
      </c>
      <c r="T1280" s="50">
        <v>3.3830595385692677</v>
      </c>
      <c r="U1280" s="50">
        <v>2.968018971474903</v>
      </c>
      <c r="V1280" s="50">
        <v>0.95</v>
      </c>
      <c r="W1280" s="50">
        <v>0.95302926576458757</v>
      </c>
      <c r="X1280" s="50">
        <v>1.0124354938628544</v>
      </c>
      <c r="Y1280" s="50">
        <v>0.98212590548833467</v>
      </c>
      <c r="Z1280" s="50">
        <v>1.03</v>
      </c>
      <c r="AA1280" s="51">
        <v>0.99</v>
      </c>
      <c r="AB1280" s="51">
        <v>1.01</v>
      </c>
      <c r="AC1280" s="51">
        <v>1</v>
      </c>
      <c r="AD1280" s="51">
        <v>1</v>
      </c>
      <c r="AE1280" s="51">
        <v>1</v>
      </c>
      <c r="AF1280" s="51">
        <v>1</v>
      </c>
      <c r="AG1280" s="52">
        <v>1</v>
      </c>
      <c r="AH1280" s="52">
        <v>1</v>
      </c>
      <c r="AI1280" s="53">
        <v>1198</v>
      </c>
      <c r="AJ1280" s="53">
        <v>1156</v>
      </c>
      <c r="AK1280" s="51">
        <v>3.3756108154014584</v>
      </c>
      <c r="AL1280" s="51">
        <v>3.3813413868837694</v>
      </c>
      <c r="AM1280" s="51">
        <v>3.0053014252817531</v>
      </c>
      <c r="AN1280" s="51">
        <v>2.9953011082431886</v>
      </c>
      <c r="AO1280" s="51">
        <v>3.055904284282275</v>
      </c>
      <c r="AP1280" s="51">
        <v>3.0515373852962431</v>
      </c>
      <c r="AQ1280" s="51">
        <v>3.0954604680402058</v>
      </c>
      <c r="AR1280" s="67">
        <v>0.05</v>
      </c>
      <c r="AS1280" s="99"/>
      <c r="AT1280" s="54">
        <v>3.1517432452308851</v>
      </c>
      <c r="AU1280" s="54">
        <v>3.1679188294710543</v>
      </c>
      <c r="AV1280" s="55">
        <v>3.1017432452308853</v>
      </c>
      <c r="AW1280" s="55">
        <v>3.2214640729814881</v>
      </c>
      <c r="AX1280" s="56">
        <v>1.7432452308949742E-3</v>
      </c>
      <c r="AY1280" s="56">
        <v>1.7918829471064157E-2</v>
      </c>
      <c r="AZ1280" s="56">
        <v>1.9662074701959131E-2</v>
      </c>
      <c r="BA1280" s="56">
        <v>-1.6175584240169183E-2</v>
      </c>
      <c r="BB1280" s="61">
        <v>103</v>
      </c>
      <c r="BC1280" s="57">
        <v>-158</v>
      </c>
      <c r="BD1280" s="57">
        <v>-130</v>
      </c>
      <c r="BE1280" s="57">
        <v>-101</v>
      </c>
      <c r="BF1280" s="95">
        <v>0.49209424470568552</v>
      </c>
      <c r="BG1280" s="58">
        <v>0.61283628981023797</v>
      </c>
      <c r="BH1280" s="58">
        <v>0.5642990257754269</v>
      </c>
      <c r="BI1280" s="58">
        <v>0.50144169794065196</v>
      </c>
      <c r="BJ1280" s="57">
        <v>110</v>
      </c>
      <c r="BK1280" s="57">
        <v>-158</v>
      </c>
      <c r="BL1280" s="57">
        <v>-130</v>
      </c>
      <c r="BM1280" s="57">
        <v>-101</v>
      </c>
      <c r="BN1280" s="58">
        <v>0.47673982547633603</v>
      </c>
      <c r="BO1280" s="58">
        <v>0.61307668032184326</v>
      </c>
      <c r="BP1280" s="58">
        <v>0.56494402389059617</v>
      </c>
      <c r="BQ1280" s="58">
        <v>0.50244863933070327</v>
      </c>
      <c r="BR1280" s="36">
        <v>3.2</v>
      </c>
      <c r="BS1280" s="36">
        <v>4.6500000000000004</v>
      </c>
      <c r="BT1280" s="36">
        <v>0.30554999999999999</v>
      </c>
      <c r="BU1280" s="36">
        <v>0.2019</v>
      </c>
      <c r="BV1280" s="36">
        <v>0.221687858225179</v>
      </c>
      <c r="BW1280" s="36">
        <v>0.29115999999999997</v>
      </c>
    </row>
    <row r="1281" spans="1:75" s="36" customFormat="1" ht="16.75" customHeight="1" x14ac:dyDescent="0.2">
      <c r="A1281" s="36" t="s">
        <v>1622</v>
      </c>
      <c r="B1281" s="36">
        <v>2025020609</v>
      </c>
      <c r="C1281" s="35">
        <v>46020</v>
      </c>
      <c r="D1281" s="45" t="s">
        <v>9</v>
      </c>
      <c r="E1281" s="36" t="s">
        <v>16</v>
      </c>
      <c r="F1281" s="45">
        <v>1</v>
      </c>
      <c r="G1281" s="45">
        <v>1</v>
      </c>
      <c r="H1281" s="36" t="s">
        <v>47</v>
      </c>
      <c r="I1281" s="36" t="s">
        <v>316</v>
      </c>
      <c r="J1281" s="46" t="s">
        <v>199</v>
      </c>
      <c r="K1281" s="47">
        <v>2.94</v>
      </c>
      <c r="L1281" s="48">
        <v>0.15</v>
      </c>
      <c r="M1281" s="49">
        <v>0.1</v>
      </c>
      <c r="N1281" s="36">
        <v>3.1499999999999901</v>
      </c>
      <c r="O1281" s="36">
        <v>3.1499999999999901</v>
      </c>
      <c r="P1281" s="70">
        <v>3.1499999999999901</v>
      </c>
      <c r="Q1281" s="36">
        <v>3.1499999999999901</v>
      </c>
      <c r="R1281" s="50">
        <v>2.8233957618870842</v>
      </c>
      <c r="S1281" s="50">
        <v>3.0132611298079719</v>
      </c>
      <c r="T1281" s="50">
        <v>2.8233957618870842</v>
      </c>
      <c r="U1281" s="50">
        <v>3.0132611298079719</v>
      </c>
      <c r="V1281" s="50">
        <v>1.048</v>
      </c>
      <c r="W1281" s="50">
        <v>1.0491546019013618</v>
      </c>
      <c r="X1281" s="50">
        <v>1.0222113691434536</v>
      </c>
      <c r="Y1281" s="50">
        <v>1.1481669440141016</v>
      </c>
      <c r="Z1281" s="50">
        <v>0.96499999999999997</v>
      </c>
      <c r="AA1281" s="51">
        <v>1</v>
      </c>
      <c r="AB1281" s="51">
        <v>1</v>
      </c>
      <c r="AC1281" s="51">
        <v>1</v>
      </c>
      <c r="AD1281" s="51">
        <v>1</v>
      </c>
      <c r="AE1281" s="51">
        <v>1</v>
      </c>
      <c r="AF1281" s="51">
        <v>1</v>
      </c>
      <c r="AG1281" s="52">
        <v>1</v>
      </c>
      <c r="AH1281" s="52">
        <v>1</v>
      </c>
      <c r="AI1281" s="53">
        <v>1183</v>
      </c>
      <c r="AJ1281" s="53">
        <v>1141</v>
      </c>
      <c r="AK1281" s="51">
        <v>2.8874501621357038</v>
      </c>
      <c r="AL1281" s="51">
        <v>2.8778420020984106</v>
      </c>
      <c r="AM1281" s="51">
        <v>2.9765603519567918</v>
      </c>
      <c r="AN1281" s="51">
        <v>2.982065468634469</v>
      </c>
      <c r="AO1281" s="51">
        <v>2.8875968727323689</v>
      </c>
      <c r="AP1281" s="51">
        <v>2.8906268903622174</v>
      </c>
      <c r="AQ1281" s="51">
        <v>2.8723807396383041</v>
      </c>
      <c r="AR1281" s="67">
        <v>-0.05</v>
      </c>
      <c r="AS1281" s="99"/>
      <c r="AT1281" s="54">
        <v>3.1679188294710543</v>
      </c>
      <c r="AU1281" s="54">
        <v>3.1517432452308851</v>
      </c>
      <c r="AV1281" s="55">
        <v>3.2214640729814881</v>
      </c>
      <c r="AW1281" s="55">
        <v>3.1017432452308853</v>
      </c>
      <c r="AX1281" s="56">
        <v>1.7918829471064157E-2</v>
      </c>
      <c r="AY1281" s="56">
        <v>1.7432452308949742E-3</v>
      </c>
      <c r="AZ1281" s="56">
        <v>1.9662074701959131E-2</v>
      </c>
      <c r="BA1281" s="56">
        <v>1.6175584240169183E-2</v>
      </c>
      <c r="BB1281" s="61">
        <v>-103</v>
      </c>
      <c r="BC1281" s="57">
        <v>158</v>
      </c>
      <c r="BD1281" s="57">
        <v>130</v>
      </c>
      <c r="BE1281" s="57">
        <v>101</v>
      </c>
      <c r="BF1281" s="95">
        <v>0.50790575529431448</v>
      </c>
      <c r="BG1281" s="58">
        <v>0.38716371018976198</v>
      </c>
      <c r="BH1281" s="58">
        <v>0.4357009742245731</v>
      </c>
      <c r="BI1281" s="58">
        <v>0.49855830205934804</v>
      </c>
      <c r="BJ1281" s="57">
        <v>-110</v>
      </c>
      <c r="BK1281" s="57">
        <v>158</v>
      </c>
      <c r="BL1281" s="57">
        <v>130</v>
      </c>
      <c r="BM1281" s="57">
        <v>101</v>
      </c>
      <c r="BN1281" s="58">
        <v>0.52326017452366402</v>
      </c>
      <c r="BO1281" s="58">
        <v>0.3869233196781568</v>
      </c>
      <c r="BP1281" s="58">
        <v>0.43505597610940383</v>
      </c>
      <c r="BQ1281" s="58">
        <v>0.49755136066929678</v>
      </c>
      <c r="BR1281" s="36">
        <v>3.2</v>
      </c>
      <c r="BS1281" s="36">
        <v>4.7</v>
      </c>
      <c r="BT1281" s="36">
        <v>0.29843999999999998</v>
      </c>
      <c r="BU1281" s="36">
        <v>0.19686999999999999</v>
      </c>
      <c r="BV1281" s="36">
        <v>0.21626936174887301</v>
      </c>
      <c r="BW1281" s="36">
        <v>0.28656999999999999</v>
      </c>
    </row>
    <row r="1282" spans="1:75" s="36" customFormat="1" ht="16.75" customHeight="1" x14ac:dyDescent="0.2">
      <c r="A1282" s="36" t="s">
        <v>1623</v>
      </c>
      <c r="B1282" s="36">
        <v>2025020610</v>
      </c>
      <c r="C1282" s="35">
        <v>46020</v>
      </c>
      <c r="D1282" s="45" t="s">
        <v>6</v>
      </c>
      <c r="E1282" s="36" t="s">
        <v>5</v>
      </c>
      <c r="F1282" s="45">
        <v>1</v>
      </c>
      <c r="G1282" s="45">
        <v>1</v>
      </c>
      <c r="H1282" s="36" t="s">
        <v>46</v>
      </c>
      <c r="I1282" s="36" t="s">
        <v>322</v>
      </c>
      <c r="J1282" s="46" t="s">
        <v>274</v>
      </c>
      <c r="K1282" s="47">
        <v>2.94</v>
      </c>
      <c r="L1282" s="48">
        <v>0.15</v>
      </c>
      <c r="M1282" s="49">
        <v>0.1</v>
      </c>
      <c r="N1282" s="36">
        <v>2.94999999999999</v>
      </c>
      <c r="O1282" s="36">
        <v>2.8999999999999901</v>
      </c>
      <c r="P1282" s="70">
        <v>2.94999999999999</v>
      </c>
      <c r="Q1282" s="36">
        <v>2.8999999999999901</v>
      </c>
      <c r="R1282" s="50">
        <v>3.0001125736645755</v>
      </c>
      <c r="S1282" s="50">
        <v>3.1358617275933129</v>
      </c>
      <c r="T1282" s="50">
        <v>2.9701114479279296</v>
      </c>
      <c r="U1282" s="50">
        <v>3.1358617275933129</v>
      </c>
      <c r="V1282" s="50">
        <v>0.95</v>
      </c>
      <c r="W1282" s="50">
        <v>0.95302926576458757</v>
      </c>
      <c r="X1282" s="50">
        <v>1.0580514885771299</v>
      </c>
      <c r="Y1282" s="50">
        <v>0.91319135823210629</v>
      </c>
      <c r="Z1282" s="50">
        <v>0.99</v>
      </c>
      <c r="AA1282" s="51">
        <v>0.99</v>
      </c>
      <c r="AB1282" s="51">
        <v>1</v>
      </c>
      <c r="AC1282" s="51">
        <v>1</v>
      </c>
      <c r="AD1282" s="51">
        <v>1</v>
      </c>
      <c r="AE1282" s="51">
        <v>1</v>
      </c>
      <c r="AF1282" s="51">
        <v>1</v>
      </c>
      <c r="AG1282" s="52">
        <v>1</v>
      </c>
      <c r="AH1282" s="52">
        <v>1</v>
      </c>
      <c r="AI1282" s="53">
        <v>1179</v>
      </c>
      <c r="AJ1282" s="53">
        <v>1112</v>
      </c>
      <c r="AK1282" s="51">
        <v>3.0277515313897045</v>
      </c>
      <c r="AL1282" s="51">
        <v>3.05</v>
      </c>
      <c r="AM1282" s="51">
        <v>3.1135092039341759</v>
      </c>
      <c r="AN1282" s="51">
        <v>3.09</v>
      </c>
      <c r="AO1282" s="51">
        <v>3.211497401539182</v>
      </c>
      <c r="AP1282" s="51">
        <v>3.1954482578559116</v>
      </c>
      <c r="AQ1282" s="51">
        <v>3.082374111894834</v>
      </c>
      <c r="AR1282" s="67">
        <v>0</v>
      </c>
      <c r="AS1282" s="99"/>
      <c r="AT1282" s="54">
        <v>2.967714136159568</v>
      </c>
      <c r="AU1282" s="54">
        <v>2.8761599851804172</v>
      </c>
      <c r="AV1282" s="55">
        <v>2.967714136159568</v>
      </c>
      <c r="AW1282" s="55">
        <v>2.8793287063517057</v>
      </c>
      <c r="AX1282" s="56">
        <v>1.7714136159578064E-2</v>
      </c>
      <c r="AY1282" s="56">
        <v>-2.3840014819572986E-2</v>
      </c>
      <c r="AZ1282" s="56">
        <v>-6.1258786599949211E-3</v>
      </c>
      <c r="BA1282" s="56">
        <v>4.155415097915105E-2</v>
      </c>
      <c r="BB1282" s="61">
        <v>-109</v>
      </c>
      <c r="BC1282" s="57">
        <v>-116</v>
      </c>
      <c r="BD1282" s="57">
        <v>110</v>
      </c>
      <c r="BE1282" s="57">
        <v>137</v>
      </c>
      <c r="BF1282" s="95">
        <v>0.52038459066856746</v>
      </c>
      <c r="BG1282" s="58">
        <v>0.53618020655516152</v>
      </c>
      <c r="BH1282" s="58">
        <v>0.47636812664813089</v>
      </c>
      <c r="BI1282" s="58">
        <v>0.42196313161547838</v>
      </c>
      <c r="BJ1282" s="57">
        <v>-108</v>
      </c>
      <c r="BK1282" s="57">
        <v>-116</v>
      </c>
      <c r="BL1282" s="57">
        <v>110</v>
      </c>
      <c r="BM1282" s="57">
        <v>137</v>
      </c>
      <c r="BN1282" s="58">
        <v>0.51973899991659289</v>
      </c>
      <c r="BO1282" s="58">
        <v>0.5367358335374024</v>
      </c>
      <c r="BP1282" s="58">
        <v>0.47702116368976155</v>
      </c>
      <c r="BQ1282" s="58">
        <v>0.42256250493364789</v>
      </c>
      <c r="BR1282" s="36">
        <v>3.2</v>
      </c>
      <c r="BS1282" s="36">
        <v>4.75</v>
      </c>
      <c r="BT1282" s="36">
        <v>0.29125000000000001</v>
      </c>
      <c r="BU1282" s="36">
        <v>0.18990000000000001</v>
      </c>
      <c r="BV1282" s="36">
        <v>0.20815521210128199</v>
      </c>
      <c r="BW1282" s="36">
        <v>0.27760000000000001</v>
      </c>
    </row>
    <row r="1283" spans="1:75" s="36" customFormat="1" ht="16.75" customHeight="1" x14ac:dyDescent="0.2">
      <c r="A1283" s="36" t="s">
        <v>1624</v>
      </c>
      <c r="B1283" s="36">
        <v>2025020610</v>
      </c>
      <c r="C1283" s="35">
        <v>46020</v>
      </c>
      <c r="D1283" s="45" t="s">
        <v>9</v>
      </c>
      <c r="E1283" s="36" t="s">
        <v>12</v>
      </c>
      <c r="F1283" s="45">
        <v>1</v>
      </c>
      <c r="G1283" s="45">
        <v>1</v>
      </c>
      <c r="H1283" s="36" t="s">
        <v>47</v>
      </c>
      <c r="I1283" s="36" t="s">
        <v>318</v>
      </c>
      <c r="J1283" s="46" t="s">
        <v>233</v>
      </c>
      <c r="K1283" s="47">
        <v>2.94</v>
      </c>
      <c r="L1283" s="48">
        <v>0.15</v>
      </c>
      <c r="M1283" s="49">
        <v>0.1</v>
      </c>
      <c r="N1283" s="36">
        <v>2.8999999999999901</v>
      </c>
      <c r="O1283" s="36">
        <v>2.94999999999999</v>
      </c>
      <c r="P1283" s="70">
        <v>2.8999999999999901</v>
      </c>
      <c r="Q1283" s="36">
        <v>2.94999999999999</v>
      </c>
      <c r="R1283" s="50">
        <v>2.7040572002465493</v>
      </c>
      <c r="S1283" s="50">
        <v>3.0822754813843547</v>
      </c>
      <c r="T1283" s="50">
        <v>2.6364557702403855</v>
      </c>
      <c r="U1283" s="50">
        <v>3.0822754813843547</v>
      </c>
      <c r="V1283" s="50">
        <v>1.048</v>
      </c>
      <c r="W1283" s="50">
        <v>1.0491546019013618</v>
      </c>
      <c r="X1283" s="50">
        <v>1.0590167360320326</v>
      </c>
      <c r="Y1283" s="50">
        <v>1.029847459656362</v>
      </c>
      <c r="Z1283" s="50">
        <v>0.98499999999999999</v>
      </c>
      <c r="AA1283" s="51">
        <v>0.97499999999999998</v>
      </c>
      <c r="AB1283" s="51">
        <v>1</v>
      </c>
      <c r="AC1283" s="51">
        <v>1</v>
      </c>
      <c r="AD1283" s="51">
        <v>1</v>
      </c>
      <c r="AE1283" s="51">
        <v>1</v>
      </c>
      <c r="AF1283" s="51">
        <v>1</v>
      </c>
      <c r="AG1283" s="52">
        <v>1</v>
      </c>
      <c r="AH1283" s="52">
        <v>1</v>
      </c>
      <c r="AI1283" s="53">
        <v>1193</v>
      </c>
      <c r="AJ1283" s="53">
        <v>1151</v>
      </c>
      <c r="AK1283" s="51">
        <v>2.6847825932023923</v>
      </c>
      <c r="AL1283" s="51">
        <v>2.6866597628089233</v>
      </c>
      <c r="AM1283" s="51">
        <v>3.1106713764167622</v>
      </c>
      <c r="AN1283" s="51">
        <v>3.1064119921619011</v>
      </c>
      <c r="AO1283" s="51">
        <v>3.1073284627189204</v>
      </c>
      <c r="AP1283" s="51">
        <v>3.0966353956856207</v>
      </c>
      <c r="AQ1283" s="51">
        <v>3.0640113057705105</v>
      </c>
      <c r="AR1283" s="67">
        <v>0</v>
      </c>
      <c r="AS1283" s="99"/>
      <c r="AT1283" s="54">
        <v>2.8761599851804172</v>
      </c>
      <c r="AU1283" s="54">
        <v>2.967714136159568</v>
      </c>
      <c r="AV1283" s="55">
        <v>2.8793287063517057</v>
      </c>
      <c r="AW1283" s="55">
        <v>2.967714136159568</v>
      </c>
      <c r="AX1283" s="56">
        <v>-2.3840014819572986E-2</v>
      </c>
      <c r="AY1283" s="56">
        <v>1.7714136159578064E-2</v>
      </c>
      <c r="AZ1283" s="56">
        <v>-6.1258786599949211E-3</v>
      </c>
      <c r="BA1283" s="56">
        <v>-4.155415097915105E-2</v>
      </c>
      <c r="BB1283" s="61">
        <v>109</v>
      </c>
      <c r="BC1283" s="57">
        <v>116</v>
      </c>
      <c r="BD1283" s="57">
        <v>-110</v>
      </c>
      <c r="BE1283" s="57">
        <v>-137</v>
      </c>
      <c r="BF1283" s="95">
        <v>0.47961540933143254</v>
      </c>
      <c r="BG1283" s="58">
        <v>0.46381979344483854</v>
      </c>
      <c r="BH1283" s="58">
        <v>0.52363187335186911</v>
      </c>
      <c r="BI1283" s="58">
        <v>0.57803686838452162</v>
      </c>
      <c r="BJ1283" s="57">
        <v>108</v>
      </c>
      <c r="BK1283" s="57">
        <v>116</v>
      </c>
      <c r="BL1283" s="57">
        <v>-110</v>
      </c>
      <c r="BM1283" s="57">
        <v>-137</v>
      </c>
      <c r="BN1283" s="58">
        <v>0.48026100008340711</v>
      </c>
      <c r="BO1283" s="58">
        <v>0.46326416646259766</v>
      </c>
      <c r="BP1283" s="58">
        <v>0.52297883631023845</v>
      </c>
      <c r="BQ1283" s="58">
        <v>0.57743749506635211</v>
      </c>
      <c r="BR1283" s="36">
        <v>3.2</v>
      </c>
      <c r="BS1283" s="36">
        <v>4.8</v>
      </c>
      <c r="BT1283" s="36">
        <v>0.28978999999999999</v>
      </c>
      <c r="BU1283" s="36">
        <v>0.18873999999999999</v>
      </c>
      <c r="BV1283" s="36">
        <v>0.206924527474455</v>
      </c>
      <c r="BW1283" s="36">
        <v>0.27661999999999998</v>
      </c>
    </row>
    <row r="1284" spans="1:75" s="36" customFormat="1" ht="16.75" customHeight="1" x14ac:dyDescent="0.2">
      <c r="A1284" s="36" t="s">
        <v>1625</v>
      </c>
      <c r="B1284" s="36">
        <v>2025020613</v>
      </c>
      <c r="C1284" s="35">
        <v>46020</v>
      </c>
      <c r="D1284" s="45" t="s">
        <v>6</v>
      </c>
      <c r="E1284" s="36" t="s">
        <v>7</v>
      </c>
      <c r="F1284" s="45">
        <v>1</v>
      </c>
      <c r="G1284" s="45">
        <v>1</v>
      </c>
      <c r="H1284" s="36" t="s">
        <v>46</v>
      </c>
      <c r="I1284" s="36" t="s">
        <v>324</v>
      </c>
      <c r="J1284" s="46" t="s">
        <v>148</v>
      </c>
      <c r="K1284" s="47">
        <v>2.94</v>
      </c>
      <c r="L1284" s="48">
        <v>0.15</v>
      </c>
      <c r="M1284" s="49">
        <v>0.1</v>
      </c>
      <c r="N1284" s="36">
        <v>2.7999999999999901</v>
      </c>
      <c r="O1284" s="36">
        <v>3.0499999999999901</v>
      </c>
      <c r="P1284" s="70">
        <v>2.7999999999999901</v>
      </c>
      <c r="Q1284" s="36">
        <v>3.0499999999999901</v>
      </c>
      <c r="R1284" s="50">
        <v>2.8032438812187195</v>
      </c>
      <c r="S1284" s="50">
        <v>3.1396333518326389</v>
      </c>
      <c r="T1284" s="50">
        <v>2.8032438812187195</v>
      </c>
      <c r="U1284" s="50">
        <v>3.1710296853509652</v>
      </c>
      <c r="V1284" s="50">
        <v>0.95</v>
      </c>
      <c r="W1284" s="50">
        <v>0.95302926576458757</v>
      </c>
      <c r="X1284" s="50">
        <v>1.0534970090887581</v>
      </c>
      <c r="Y1284" s="50">
        <v>0.94977390125837313</v>
      </c>
      <c r="Z1284" s="50">
        <v>0.97499999999999998</v>
      </c>
      <c r="AA1284" s="51">
        <v>1</v>
      </c>
      <c r="AB1284" s="51">
        <v>1.01</v>
      </c>
      <c r="AC1284" s="51">
        <v>1</v>
      </c>
      <c r="AD1284" s="51">
        <v>1</v>
      </c>
      <c r="AE1284" s="51">
        <v>1</v>
      </c>
      <c r="AF1284" s="51">
        <v>1</v>
      </c>
      <c r="AG1284" s="52">
        <v>1</v>
      </c>
      <c r="AH1284" s="52">
        <v>1</v>
      </c>
      <c r="AI1284" s="53">
        <v>1178</v>
      </c>
      <c r="AJ1284" s="53">
        <v>1117</v>
      </c>
      <c r="AK1284" s="51">
        <v>2.8186421405640791</v>
      </c>
      <c r="AL1284" s="51">
        <v>2.8</v>
      </c>
      <c r="AM1284" s="51">
        <v>3.1175435627639683</v>
      </c>
      <c r="AN1284" s="51">
        <v>3.1208570311242689</v>
      </c>
      <c r="AO1284" s="51">
        <v>3.1988269619122316</v>
      </c>
      <c r="AP1284" s="51">
        <v>3.17817429533092</v>
      </c>
      <c r="AQ1284" s="51">
        <v>3.0396049736948689</v>
      </c>
      <c r="AR1284" s="67">
        <v>0</v>
      </c>
      <c r="AS1284" s="99"/>
      <c r="AT1284" s="54">
        <v>2.8064315700525873</v>
      </c>
      <c r="AU1284" s="54">
        <v>3.0252079218624655</v>
      </c>
      <c r="AV1284" s="55">
        <v>2.8064315700525873</v>
      </c>
      <c r="AW1284" s="55">
        <v>3.028540852032882</v>
      </c>
      <c r="AX1284" s="56">
        <v>6.4315700525972019E-3</v>
      </c>
      <c r="AY1284" s="56">
        <v>-2.4792078137524598E-2</v>
      </c>
      <c r="AZ1284" s="56">
        <v>-1.8360508084927396E-2</v>
      </c>
      <c r="BA1284" s="56">
        <v>3.12236481901218E-2</v>
      </c>
      <c r="BB1284" s="61">
        <v>117</v>
      </c>
      <c r="BC1284" s="57">
        <v>-115</v>
      </c>
      <c r="BD1284" s="57">
        <v>111</v>
      </c>
      <c r="BE1284" s="57">
        <v>137</v>
      </c>
      <c r="BF1284" s="95">
        <v>0.45993441096038284</v>
      </c>
      <c r="BG1284" s="58">
        <v>0.53443666161976755</v>
      </c>
      <c r="BH1284" s="58">
        <v>0.47499678939099077</v>
      </c>
      <c r="BI1284" s="58">
        <v>0.42121803743046904</v>
      </c>
      <c r="BJ1284" s="57">
        <v>118</v>
      </c>
      <c r="BK1284" s="57">
        <v>-115</v>
      </c>
      <c r="BL1284" s="57">
        <v>110</v>
      </c>
      <c r="BM1284" s="57">
        <v>137</v>
      </c>
      <c r="BN1284" s="58">
        <v>0.45936752213095411</v>
      </c>
      <c r="BO1284" s="58">
        <v>0.53485198087439478</v>
      </c>
      <c r="BP1284" s="58">
        <v>0.4754752770359566</v>
      </c>
      <c r="BQ1284" s="58">
        <v>0.42165043069029584</v>
      </c>
      <c r="BR1284" s="36">
        <v>3.2</v>
      </c>
      <c r="BS1284" s="36">
        <v>4.8499999999999996</v>
      </c>
      <c r="BT1284" s="36">
        <v>0.28616999999999998</v>
      </c>
      <c r="BU1284" s="36">
        <v>0.18181</v>
      </c>
      <c r="BV1284" s="36">
        <v>0.19916307908026301</v>
      </c>
      <c r="BW1284" s="36">
        <v>0.26894000000000001</v>
      </c>
    </row>
    <row r="1285" spans="1:75" s="36" customFormat="1" ht="16.75" customHeight="1" x14ac:dyDescent="0.2">
      <c r="A1285" s="36" t="s">
        <v>1626</v>
      </c>
      <c r="B1285" s="36">
        <v>2025020613</v>
      </c>
      <c r="C1285" s="35">
        <v>46020</v>
      </c>
      <c r="D1285" s="45" t="s">
        <v>9</v>
      </c>
      <c r="E1285" s="36" t="s">
        <v>22</v>
      </c>
      <c r="F1285" s="45">
        <v>1</v>
      </c>
      <c r="G1285" s="45">
        <v>1</v>
      </c>
      <c r="H1285" s="36" t="s">
        <v>47</v>
      </c>
      <c r="I1285" s="36" t="s">
        <v>320</v>
      </c>
      <c r="J1285" s="46" t="s">
        <v>151</v>
      </c>
      <c r="K1285" s="47">
        <v>2.94</v>
      </c>
      <c r="L1285" s="48">
        <v>0.15</v>
      </c>
      <c r="M1285" s="49">
        <v>0.1</v>
      </c>
      <c r="N1285" s="36">
        <v>3.0499999999999901</v>
      </c>
      <c r="O1285" s="36">
        <v>2.7999999999999901</v>
      </c>
      <c r="P1285" s="70">
        <v>3.0499999999999901</v>
      </c>
      <c r="Q1285" s="36">
        <v>2.7999999999999901</v>
      </c>
      <c r="R1285" s="50">
        <v>2.81212075011869</v>
      </c>
      <c r="S1285" s="50">
        <v>3.0803607404438593</v>
      </c>
      <c r="T1285" s="50">
        <v>2.783999542617503</v>
      </c>
      <c r="U1285" s="50">
        <v>3.1111643478482978</v>
      </c>
      <c r="V1285" s="50">
        <v>1.048</v>
      </c>
      <c r="W1285" s="50">
        <v>1.0491546019013618</v>
      </c>
      <c r="X1285" s="50">
        <v>1.0603889669265198</v>
      </c>
      <c r="Y1285" s="50">
        <v>0.95872181651839428</v>
      </c>
      <c r="Z1285" s="50">
        <v>0.98499999999999999</v>
      </c>
      <c r="AA1285" s="51">
        <v>0.99</v>
      </c>
      <c r="AB1285" s="51">
        <v>1.01</v>
      </c>
      <c r="AC1285" s="51">
        <v>1</v>
      </c>
      <c r="AD1285" s="51">
        <v>1</v>
      </c>
      <c r="AE1285" s="51">
        <v>1</v>
      </c>
      <c r="AF1285" s="51">
        <v>1</v>
      </c>
      <c r="AG1285" s="52">
        <v>1</v>
      </c>
      <c r="AH1285" s="52">
        <v>1</v>
      </c>
      <c r="AI1285" s="53">
        <v>1199</v>
      </c>
      <c r="AJ1285" s="53">
        <v>1157</v>
      </c>
      <c r="AK1285" s="51">
        <v>2.7923352696996169</v>
      </c>
      <c r="AL1285" s="51">
        <v>2.79</v>
      </c>
      <c r="AM1285" s="51">
        <v>3.097281206720949</v>
      </c>
      <c r="AN1285" s="51">
        <v>3.0947431367793854</v>
      </c>
      <c r="AO1285" s="51">
        <v>3.0956401996786189</v>
      </c>
      <c r="AP1285" s="51">
        <v>3.0864174691274062</v>
      </c>
      <c r="AQ1285" s="51">
        <v>3.0508219886201347</v>
      </c>
      <c r="AR1285" s="67">
        <v>0</v>
      </c>
      <c r="AS1285" s="99"/>
      <c r="AT1285" s="54">
        <v>3.0252079218624655</v>
      </c>
      <c r="AU1285" s="54">
        <v>2.8064315700525873</v>
      </c>
      <c r="AV1285" s="55">
        <v>3.028540852032882</v>
      </c>
      <c r="AW1285" s="55">
        <v>2.8064315700525873</v>
      </c>
      <c r="AX1285" s="56">
        <v>-2.4792078137524598E-2</v>
      </c>
      <c r="AY1285" s="56">
        <v>6.4315700525972019E-3</v>
      </c>
      <c r="AZ1285" s="56">
        <v>-1.8360508084927396E-2</v>
      </c>
      <c r="BA1285" s="56">
        <v>-3.12236481901218E-2</v>
      </c>
      <c r="BB1285" s="61">
        <v>-117</v>
      </c>
      <c r="BC1285" s="57">
        <v>115</v>
      </c>
      <c r="BD1285" s="57">
        <v>-111</v>
      </c>
      <c r="BE1285" s="57">
        <v>-137</v>
      </c>
      <c r="BF1285" s="95">
        <v>0.5400655890396171</v>
      </c>
      <c r="BG1285" s="58">
        <v>0.46556333838023245</v>
      </c>
      <c r="BH1285" s="58">
        <v>0.52500321060900923</v>
      </c>
      <c r="BI1285" s="58">
        <v>0.57878196256953096</v>
      </c>
      <c r="BJ1285" s="57">
        <v>-118</v>
      </c>
      <c r="BK1285" s="57">
        <v>115</v>
      </c>
      <c r="BL1285" s="57">
        <v>-110</v>
      </c>
      <c r="BM1285" s="57">
        <v>-137</v>
      </c>
      <c r="BN1285" s="58">
        <v>0.54063247786904589</v>
      </c>
      <c r="BO1285" s="58">
        <v>0.46514801912560527</v>
      </c>
      <c r="BP1285" s="58">
        <v>0.5245247229640434</v>
      </c>
      <c r="BQ1285" s="58">
        <v>0.57834956930970416</v>
      </c>
      <c r="BR1285" s="36">
        <v>3.2</v>
      </c>
      <c r="BS1285" s="36">
        <v>4.9000000000000004</v>
      </c>
      <c r="BT1285" s="36">
        <v>0.27823999999999999</v>
      </c>
      <c r="BU1285" s="36">
        <v>0.17832000000000001</v>
      </c>
      <c r="BV1285" s="36">
        <v>0.19498113826471999</v>
      </c>
      <c r="BW1285" s="36">
        <v>0.26377</v>
      </c>
    </row>
    <row r="1286" spans="1:75" s="36" customFormat="1" ht="16.75" customHeight="1" x14ac:dyDescent="0.2">
      <c r="A1286" s="36" t="s">
        <v>1627</v>
      </c>
      <c r="B1286" s="36">
        <v>2025020611</v>
      </c>
      <c r="C1286" s="35">
        <v>46020</v>
      </c>
      <c r="D1286" s="45" t="s">
        <v>6</v>
      </c>
      <c r="E1286" s="36" t="s">
        <v>28</v>
      </c>
      <c r="F1286" s="45">
        <v>1</v>
      </c>
      <c r="G1286" s="45">
        <v>1</v>
      </c>
      <c r="H1286" s="36" t="s">
        <v>46</v>
      </c>
      <c r="I1286" s="36" t="s">
        <v>488</v>
      </c>
      <c r="J1286" s="46" t="s">
        <v>168</v>
      </c>
      <c r="K1286" s="47">
        <v>2.94</v>
      </c>
      <c r="L1286" s="48">
        <v>0.15</v>
      </c>
      <c r="M1286" s="49">
        <v>0.1</v>
      </c>
      <c r="N1286" s="36">
        <v>2.44999999999999</v>
      </c>
      <c r="O1286" s="36">
        <v>3.5499999999999901</v>
      </c>
      <c r="P1286" s="70">
        <v>2.44999999999999</v>
      </c>
      <c r="Q1286" s="36">
        <v>3.5499999999999901</v>
      </c>
      <c r="R1286" s="50">
        <v>2.9198382116688695</v>
      </c>
      <c r="S1286" s="50">
        <v>2.7011287282255663</v>
      </c>
      <c r="T1286" s="50">
        <v>2.9198382116688695</v>
      </c>
      <c r="U1286" s="50">
        <v>2.7011287282255663</v>
      </c>
      <c r="V1286" s="50">
        <v>0.95</v>
      </c>
      <c r="W1286" s="50">
        <v>0.95302926576458757</v>
      </c>
      <c r="X1286" s="50">
        <v>0.88933598350610921</v>
      </c>
      <c r="Y1286" s="50">
        <v>1.2045095340100176</v>
      </c>
      <c r="Z1286" s="50">
        <v>1.04</v>
      </c>
      <c r="AA1286" s="51">
        <v>1</v>
      </c>
      <c r="AB1286" s="51">
        <v>1</v>
      </c>
      <c r="AC1286" s="51">
        <v>1</v>
      </c>
      <c r="AD1286" s="51">
        <v>1</v>
      </c>
      <c r="AE1286" s="51">
        <v>1</v>
      </c>
      <c r="AF1286" s="51">
        <v>1</v>
      </c>
      <c r="AG1286" s="52">
        <v>1</v>
      </c>
      <c r="AH1286" s="52">
        <v>1</v>
      </c>
      <c r="AI1286" s="53">
        <v>1195</v>
      </c>
      <c r="AJ1286" s="53">
        <v>1153</v>
      </c>
      <c r="AK1286" s="51">
        <v>2.8425462005368813</v>
      </c>
      <c r="AL1286" s="51">
        <v>2.8541400022066794</v>
      </c>
      <c r="AM1286" s="51">
        <v>2.7056959416644526</v>
      </c>
      <c r="AN1286" s="51">
        <v>2.7050108596486195</v>
      </c>
      <c r="AO1286" s="51">
        <v>2.8255581845496307</v>
      </c>
      <c r="AP1286" s="51">
        <v>2.8231005384703742</v>
      </c>
      <c r="AQ1286" s="51">
        <v>2.8139237793310308</v>
      </c>
      <c r="AR1286" s="67">
        <v>0</v>
      </c>
      <c r="AS1286" s="99"/>
      <c r="AT1286" s="54">
        <v>2.3775638929715184</v>
      </c>
      <c r="AU1286" s="54">
        <v>3.5520891251504505</v>
      </c>
      <c r="AV1286" s="55">
        <v>2.3775638929715184</v>
      </c>
      <c r="AW1286" s="55">
        <v>3.5560025305490237</v>
      </c>
      <c r="AX1286" s="56">
        <v>-7.2436107028471586E-2</v>
      </c>
      <c r="AY1286" s="56">
        <v>2.0891251504604469E-3</v>
      </c>
      <c r="AZ1286" s="56">
        <v>-7.0346981878011139E-2</v>
      </c>
      <c r="BA1286" s="56">
        <v>-7.4525232178932033E-2</v>
      </c>
      <c r="BB1286" s="61">
        <v>214</v>
      </c>
      <c r="BC1286" s="57">
        <v>-122</v>
      </c>
      <c r="BD1286" s="57">
        <v>105</v>
      </c>
      <c r="BE1286" s="57">
        <v>132</v>
      </c>
      <c r="BF1286" s="95">
        <v>0.31855431586219263</v>
      </c>
      <c r="BG1286" s="58">
        <v>0.54857999859213435</v>
      </c>
      <c r="BH1286" s="58">
        <v>0.4881261620786852</v>
      </c>
      <c r="BI1286" s="58">
        <v>0.43047874833006594</v>
      </c>
      <c r="BJ1286" s="57">
        <v>214</v>
      </c>
      <c r="BK1286" s="57">
        <v>-122</v>
      </c>
      <c r="BL1286" s="57">
        <v>105</v>
      </c>
      <c r="BM1286" s="57">
        <v>132</v>
      </c>
      <c r="BN1286" s="58">
        <v>0.31817792550763513</v>
      </c>
      <c r="BO1286" s="58">
        <v>0.54923039592804113</v>
      </c>
      <c r="BP1286" s="58">
        <v>0.48874903222329436</v>
      </c>
      <c r="BQ1286" s="58">
        <v>0.43092916039263263</v>
      </c>
      <c r="BR1286" s="36">
        <v>3.2</v>
      </c>
      <c r="BS1286" s="36">
        <v>4.95</v>
      </c>
      <c r="BT1286" s="36">
        <v>0.27428000000000002</v>
      </c>
      <c r="BU1286" s="36">
        <v>0.17568</v>
      </c>
      <c r="BV1286" s="36">
        <v>0.19160213763769199</v>
      </c>
      <c r="BW1286" s="36">
        <v>0.25878000000000001</v>
      </c>
    </row>
    <row r="1287" spans="1:75" s="36" customFormat="1" ht="16.75" customHeight="1" x14ac:dyDescent="0.2">
      <c r="A1287" s="36" t="s">
        <v>1628</v>
      </c>
      <c r="B1287" s="36">
        <v>2025020611</v>
      </c>
      <c r="C1287" s="35">
        <v>46020</v>
      </c>
      <c r="D1287" s="45" t="s">
        <v>9</v>
      </c>
      <c r="E1287" s="36" t="s">
        <v>24</v>
      </c>
      <c r="F1287" s="45">
        <v>1</v>
      </c>
      <c r="G1287" s="45">
        <v>1</v>
      </c>
      <c r="H1287" s="36" t="s">
        <v>47</v>
      </c>
      <c r="I1287" s="36" t="s">
        <v>706</v>
      </c>
      <c r="J1287" s="46" t="s">
        <v>157</v>
      </c>
      <c r="K1287" s="47">
        <v>2.94</v>
      </c>
      <c r="L1287" s="48">
        <v>0.15</v>
      </c>
      <c r="M1287" s="49">
        <v>0.1</v>
      </c>
      <c r="N1287" s="36">
        <v>3.5499999999999901</v>
      </c>
      <c r="O1287" s="36">
        <v>2.44999999999999</v>
      </c>
      <c r="P1287" s="70">
        <v>3.5499999999999901</v>
      </c>
      <c r="Q1287" s="36">
        <v>2.44999999999999</v>
      </c>
      <c r="R1287" s="50">
        <v>3.5352803881502202</v>
      </c>
      <c r="S1287" s="50">
        <v>2.6857429899498695</v>
      </c>
      <c r="T1287" s="50">
        <v>3.5352803881502202</v>
      </c>
      <c r="U1287" s="50">
        <v>2.6857429899498695</v>
      </c>
      <c r="V1287" s="50">
        <v>1.048</v>
      </c>
      <c r="W1287" s="50">
        <v>1.0491546019013618</v>
      </c>
      <c r="X1287" s="50">
        <v>0.92030474206273905</v>
      </c>
      <c r="Y1287" s="50">
        <v>0.96685244916220459</v>
      </c>
      <c r="Z1287" s="50">
        <v>0.99</v>
      </c>
      <c r="AA1287" s="51">
        <v>1</v>
      </c>
      <c r="AB1287" s="51">
        <v>1</v>
      </c>
      <c r="AC1287" s="51">
        <v>1</v>
      </c>
      <c r="AD1287" s="51">
        <v>1</v>
      </c>
      <c r="AE1287" s="51">
        <v>1</v>
      </c>
      <c r="AF1287" s="51">
        <v>1</v>
      </c>
      <c r="AG1287" s="52">
        <v>1</v>
      </c>
      <c r="AH1287" s="52">
        <v>1</v>
      </c>
      <c r="AI1287" s="53">
        <v>1196</v>
      </c>
      <c r="AJ1287" s="53">
        <v>1084</v>
      </c>
      <c r="AK1287" s="51">
        <v>3.5412580299894514</v>
      </c>
      <c r="AL1287" s="51">
        <v>3.56</v>
      </c>
      <c r="AM1287" s="51">
        <v>2.6146477915079611</v>
      </c>
      <c r="AN1287" s="51">
        <v>2.6</v>
      </c>
      <c r="AO1287" s="51">
        <v>2.6818043364587827</v>
      </c>
      <c r="AP1287" s="51">
        <v>2.6783665199975206</v>
      </c>
      <c r="AQ1287" s="51">
        <v>2.5885013135928814</v>
      </c>
      <c r="AR1287" s="67">
        <v>0</v>
      </c>
      <c r="AS1287" s="99"/>
      <c r="AT1287" s="54">
        <v>3.5520891251504505</v>
      </c>
      <c r="AU1287" s="54">
        <v>2.3775638929715184</v>
      </c>
      <c r="AV1287" s="55">
        <v>3.5560025305490237</v>
      </c>
      <c r="AW1287" s="55">
        <v>2.3775638929715184</v>
      </c>
      <c r="AX1287" s="56">
        <v>2.0891251504604469E-3</v>
      </c>
      <c r="AY1287" s="56">
        <v>-7.2436107028471586E-2</v>
      </c>
      <c r="AZ1287" s="56">
        <v>-7.0346981878011139E-2</v>
      </c>
      <c r="BA1287" s="56">
        <v>7.4525232178932033E-2</v>
      </c>
      <c r="BB1287" s="61">
        <v>-214</v>
      </c>
      <c r="BC1287" s="57">
        <v>122</v>
      </c>
      <c r="BD1287" s="57">
        <v>-105</v>
      </c>
      <c r="BE1287" s="57">
        <v>-132</v>
      </c>
      <c r="BF1287" s="95">
        <v>0.68144568413780737</v>
      </c>
      <c r="BG1287" s="58">
        <v>0.45142000140786565</v>
      </c>
      <c r="BH1287" s="58">
        <v>0.5118738379213148</v>
      </c>
      <c r="BI1287" s="58">
        <v>0.56952125166993406</v>
      </c>
      <c r="BJ1287" s="57">
        <v>-214</v>
      </c>
      <c r="BK1287" s="57">
        <v>122</v>
      </c>
      <c r="BL1287" s="57">
        <v>-105</v>
      </c>
      <c r="BM1287" s="57">
        <v>-132</v>
      </c>
      <c r="BN1287" s="58">
        <v>0.68182207449236487</v>
      </c>
      <c r="BO1287" s="58">
        <v>0.45076960407195893</v>
      </c>
      <c r="BP1287" s="58">
        <v>0.51125096777670564</v>
      </c>
      <c r="BQ1287" s="58">
        <v>0.56907083960736737</v>
      </c>
      <c r="BR1287" s="36">
        <v>3.2</v>
      </c>
      <c r="BS1287" s="36">
        <v>5</v>
      </c>
      <c r="BT1287" s="36">
        <v>0.27109</v>
      </c>
      <c r="BU1287" s="36">
        <v>0.16979</v>
      </c>
      <c r="BV1287" s="36">
        <v>0.18539466931635701</v>
      </c>
      <c r="BW1287" s="36">
        <v>0.25396000000000002</v>
      </c>
    </row>
    <row r="1288" spans="1:75" s="36" customFormat="1" ht="16.75" customHeight="1" x14ac:dyDescent="0.2">
      <c r="A1288" s="36" t="s">
        <v>1629</v>
      </c>
      <c r="B1288" s="36">
        <v>2025020612</v>
      </c>
      <c r="C1288" s="35">
        <v>46020</v>
      </c>
      <c r="D1288" s="45" t="s">
        <v>6</v>
      </c>
      <c r="E1288" s="36" t="s">
        <v>35</v>
      </c>
      <c r="F1288" s="45">
        <v>1</v>
      </c>
      <c r="G1288" s="45">
        <v>2</v>
      </c>
      <c r="H1288" s="36" t="s">
        <v>36</v>
      </c>
      <c r="I1288" s="36" t="s">
        <v>360</v>
      </c>
      <c r="J1288" s="46" t="s">
        <v>172</v>
      </c>
      <c r="K1288" s="47">
        <v>2.94</v>
      </c>
      <c r="L1288" s="48">
        <v>0.15</v>
      </c>
      <c r="M1288" s="49">
        <v>0.1</v>
      </c>
      <c r="N1288" s="36">
        <v>2.69999999999999</v>
      </c>
      <c r="O1288" s="36">
        <v>3.0999999999999899</v>
      </c>
      <c r="P1288" s="70">
        <v>2.69999999999999</v>
      </c>
      <c r="Q1288" s="36">
        <v>3.0999999999999899</v>
      </c>
      <c r="R1288" s="50">
        <v>2.7015171566570828</v>
      </c>
      <c r="S1288" s="50">
        <v>3.1163273275271735</v>
      </c>
      <c r="T1288" s="50">
        <v>2.6745019850905121</v>
      </c>
      <c r="U1288" s="50">
        <v>3.1163273275271735</v>
      </c>
      <c r="V1288" s="50">
        <v>0.97</v>
      </c>
      <c r="W1288" s="50">
        <v>0.95751047349149665</v>
      </c>
      <c r="X1288" s="50">
        <v>1.0041255258868185</v>
      </c>
      <c r="Y1288" s="50">
        <v>1.0003744000215102</v>
      </c>
      <c r="Z1288" s="50">
        <v>0.99094124800379646</v>
      </c>
      <c r="AA1288" s="51">
        <v>0.99</v>
      </c>
      <c r="AB1288" s="51">
        <v>1</v>
      </c>
      <c r="AC1288" s="51">
        <v>1</v>
      </c>
      <c r="AD1288" s="51">
        <v>1</v>
      </c>
      <c r="AE1288" s="51">
        <v>1</v>
      </c>
      <c r="AF1288" s="51">
        <v>1</v>
      </c>
      <c r="AG1288" s="52">
        <v>1</v>
      </c>
      <c r="AH1288" s="52">
        <v>1</v>
      </c>
      <c r="AI1288" s="53">
        <v>1192</v>
      </c>
      <c r="AJ1288" s="53">
        <v>1150</v>
      </c>
      <c r="AK1288" s="51">
        <v>2.7864670264155285</v>
      </c>
      <c r="AL1288" s="51">
        <v>2.7733193183782632</v>
      </c>
      <c r="AM1288" s="51">
        <v>3.1333586997039946</v>
      </c>
      <c r="AN1288" s="51">
        <v>3.1308039938774712</v>
      </c>
      <c r="AO1288" s="51">
        <v>3.1524162690390285</v>
      </c>
      <c r="AP1288" s="51">
        <v>3.1427684223523911</v>
      </c>
      <c r="AQ1288" s="51">
        <v>3.1049743803282293</v>
      </c>
      <c r="AR1288" s="67">
        <v>0</v>
      </c>
      <c r="AS1288" s="99"/>
      <c r="AT1288" s="54">
        <v>2.8212277278524018</v>
      </c>
      <c r="AU1288" s="54">
        <v>3.1323060860406282</v>
      </c>
      <c r="AV1288" s="55">
        <v>2.8212277278524018</v>
      </c>
      <c r="AW1288" s="55">
        <v>3.1169421399612758</v>
      </c>
      <c r="AX1288" s="56">
        <v>0.12122772785241187</v>
      </c>
      <c r="AY1288" s="56">
        <v>3.2306086040638338E-2</v>
      </c>
      <c r="AZ1288" s="56">
        <v>0.15353381389305021</v>
      </c>
      <c r="BA1288" s="56">
        <v>8.8921641811773533E-2</v>
      </c>
      <c r="BB1288" s="61">
        <v>123</v>
      </c>
      <c r="BC1288" s="57">
        <v>-124</v>
      </c>
      <c r="BD1288" s="57">
        <v>102</v>
      </c>
      <c r="BE1288" s="57">
        <v>128</v>
      </c>
      <c r="BF1288" s="95">
        <v>0.44843237974648942</v>
      </c>
      <c r="BG1288" s="58">
        <v>0.55302662953552306</v>
      </c>
      <c r="BH1288" s="58">
        <v>0.49531003633134296</v>
      </c>
      <c r="BI1288" s="58">
        <v>0.43866438947669006</v>
      </c>
      <c r="BJ1288" s="57">
        <v>122</v>
      </c>
      <c r="BK1288" s="57">
        <v>-123</v>
      </c>
      <c r="BL1288" s="57">
        <v>103</v>
      </c>
      <c r="BM1288" s="57">
        <v>129</v>
      </c>
      <c r="BN1288" s="58">
        <v>0.45112459820376194</v>
      </c>
      <c r="BO1288" s="58">
        <v>0.55110831939970373</v>
      </c>
      <c r="BP1288" s="58">
        <v>0.49315935074319361</v>
      </c>
      <c r="BQ1288" s="58">
        <v>0.43677149401365811</v>
      </c>
      <c r="BR1288" s="36">
        <v>3.25</v>
      </c>
      <c r="BS1288" s="36">
        <v>3.25</v>
      </c>
      <c r="BT1288" s="36">
        <v>0.49986999999999998</v>
      </c>
      <c r="BU1288" s="36">
        <v>0.35772999999999999</v>
      </c>
      <c r="BV1288" s="36">
        <v>0.401573830852473</v>
      </c>
      <c r="BW1288" s="36">
        <v>0.46690999999999999</v>
      </c>
    </row>
    <row r="1289" spans="1:75" s="36" customFormat="1" ht="16.75" customHeight="1" x14ac:dyDescent="0.2">
      <c r="A1289" s="36" t="s">
        <v>1630</v>
      </c>
      <c r="B1289" s="36">
        <v>2025020612</v>
      </c>
      <c r="C1289" s="35">
        <v>46020</v>
      </c>
      <c r="D1289" s="45" t="s">
        <v>9</v>
      </c>
      <c r="E1289" s="36" t="s">
        <v>15</v>
      </c>
      <c r="F1289" s="45">
        <v>2</v>
      </c>
      <c r="G1289" s="45">
        <v>1</v>
      </c>
      <c r="H1289" s="36" t="s">
        <v>38</v>
      </c>
      <c r="I1289" s="36" t="s">
        <v>426</v>
      </c>
      <c r="J1289" s="46" t="s">
        <v>192</v>
      </c>
      <c r="K1289" s="47">
        <v>2.94</v>
      </c>
      <c r="L1289" s="48">
        <v>0.15</v>
      </c>
      <c r="M1289" s="49">
        <v>0.1</v>
      </c>
      <c r="N1289" s="36">
        <v>3.0999999999999899</v>
      </c>
      <c r="O1289" s="36">
        <v>2.69999999999999</v>
      </c>
      <c r="P1289" s="70">
        <v>3.0999999999999899</v>
      </c>
      <c r="Q1289" s="36">
        <v>2.69999999999999</v>
      </c>
      <c r="R1289" s="50">
        <v>2.9251143821069734</v>
      </c>
      <c r="S1289" s="50">
        <v>2.8621287067529568</v>
      </c>
      <c r="T1289" s="50">
        <v>2.8227353787332294</v>
      </c>
      <c r="U1289" s="50">
        <v>2.8621287067529568</v>
      </c>
      <c r="V1289" s="50">
        <v>1.0449999999999999</v>
      </c>
      <c r="W1289" s="50">
        <v>1.0398742800952707</v>
      </c>
      <c r="X1289" s="50">
        <v>1.0657682652054403</v>
      </c>
      <c r="Y1289" s="50">
        <v>0.94777790014133623</v>
      </c>
      <c r="Z1289" s="50">
        <v>1.05</v>
      </c>
      <c r="AA1289" s="51">
        <v>0.96499999999999997</v>
      </c>
      <c r="AB1289" s="51">
        <v>1</v>
      </c>
      <c r="AC1289" s="51">
        <v>1</v>
      </c>
      <c r="AD1289" s="51">
        <v>1</v>
      </c>
      <c r="AE1289" s="51">
        <v>1</v>
      </c>
      <c r="AF1289" s="51">
        <v>1</v>
      </c>
      <c r="AG1289" s="52">
        <v>1</v>
      </c>
      <c r="AH1289" s="52">
        <v>1</v>
      </c>
      <c r="AI1289" s="53">
        <v>1170</v>
      </c>
      <c r="AJ1289" s="53">
        <v>1128</v>
      </c>
      <c r="AK1289" s="51">
        <v>2.9411007360632402</v>
      </c>
      <c r="AL1289" s="51">
        <v>2.9371670979191937</v>
      </c>
      <c r="AM1289" s="51">
        <v>2.9521290461072462</v>
      </c>
      <c r="AN1289" s="51">
        <v>2.9386289952041027</v>
      </c>
      <c r="AO1289" s="51">
        <v>2.9991086172066899</v>
      </c>
      <c r="AP1289" s="51">
        <v>3.0000275959392768</v>
      </c>
      <c r="AQ1289" s="51">
        <v>3.0997354984126089</v>
      </c>
      <c r="AR1289" s="67">
        <v>0</v>
      </c>
      <c r="AS1289" s="99"/>
      <c r="AT1289" s="54">
        <v>3.1323060860406282</v>
      </c>
      <c r="AU1289" s="54">
        <v>2.8212277278524018</v>
      </c>
      <c r="AV1289" s="55">
        <v>3.1169421399612758</v>
      </c>
      <c r="AW1289" s="55">
        <v>2.8212277278524018</v>
      </c>
      <c r="AX1289" s="56">
        <v>3.2306086040638338E-2</v>
      </c>
      <c r="AY1289" s="56">
        <v>0.12122772785241187</v>
      </c>
      <c r="AZ1289" s="56">
        <v>0.15353381389305021</v>
      </c>
      <c r="BA1289" s="56">
        <v>-8.8921641811773533E-2</v>
      </c>
      <c r="BB1289" s="61">
        <v>-123</v>
      </c>
      <c r="BC1289" s="57">
        <v>124</v>
      </c>
      <c r="BD1289" s="57">
        <v>-102</v>
      </c>
      <c r="BE1289" s="57">
        <v>-128</v>
      </c>
      <c r="BF1289" s="95">
        <v>0.55156762025351058</v>
      </c>
      <c r="BG1289" s="58">
        <v>0.44697337046447694</v>
      </c>
      <c r="BH1289" s="58">
        <v>0.50468996366865704</v>
      </c>
      <c r="BI1289" s="58">
        <v>0.56133561052330994</v>
      </c>
      <c r="BJ1289" s="57">
        <v>-122</v>
      </c>
      <c r="BK1289" s="57">
        <v>123</v>
      </c>
      <c r="BL1289" s="57">
        <v>-103</v>
      </c>
      <c r="BM1289" s="57">
        <v>-129</v>
      </c>
      <c r="BN1289" s="58">
        <v>0.54887540179623806</v>
      </c>
      <c r="BO1289" s="58">
        <v>0.44889168060029627</v>
      </c>
      <c r="BP1289" s="58">
        <v>0.50684064925680639</v>
      </c>
      <c r="BQ1289" s="58">
        <v>0.56322850598634189</v>
      </c>
      <c r="BR1289" s="36">
        <v>3.25</v>
      </c>
      <c r="BS1289" s="36">
        <v>3.3</v>
      </c>
      <c r="BT1289" s="36">
        <v>0.48513000000000001</v>
      </c>
      <c r="BU1289" s="36">
        <v>0.35365999999999997</v>
      </c>
      <c r="BV1289" s="36">
        <v>0.39693371343913397</v>
      </c>
      <c r="BW1289" s="36">
        <v>0.46267999999999998</v>
      </c>
    </row>
    <row r="1290" spans="1:75" s="36" customFormat="1" ht="16.75" customHeight="1" x14ac:dyDescent="0.2">
      <c r="A1290" s="36" t="s">
        <v>1631</v>
      </c>
      <c r="B1290" s="36">
        <v>2025020614</v>
      </c>
      <c r="C1290" s="35">
        <v>46020</v>
      </c>
      <c r="D1290" s="45" t="s">
        <v>6</v>
      </c>
      <c r="E1290" s="36" t="s">
        <v>33</v>
      </c>
      <c r="F1290" s="45">
        <v>1</v>
      </c>
      <c r="G1290" s="45">
        <v>1</v>
      </c>
      <c r="H1290" s="36" t="s">
        <v>46</v>
      </c>
      <c r="I1290" s="36" t="s">
        <v>356</v>
      </c>
      <c r="J1290" s="46" t="s">
        <v>169</v>
      </c>
      <c r="K1290" s="47">
        <v>2.94</v>
      </c>
      <c r="L1290" s="48">
        <v>0.15</v>
      </c>
      <c r="M1290" s="49">
        <v>0.1</v>
      </c>
      <c r="N1290" s="36">
        <v>2.8999999999999901</v>
      </c>
      <c r="O1290" s="36">
        <v>2.8999999999999901</v>
      </c>
      <c r="P1290" s="70">
        <v>2.8999999999999901</v>
      </c>
      <c r="Q1290" s="36">
        <v>2.8999999999999901</v>
      </c>
      <c r="R1290" s="50">
        <v>3.1499662229556096</v>
      </c>
      <c r="S1290" s="50">
        <v>2.8367703723174573</v>
      </c>
      <c r="T1290" s="50">
        <v>3.1499662229556096</v>
      </c>
      <c r="U1290" s="50">
        <v>2.8367703723174573</v>
      </c>
      <c r="V1290" s="50">
        <v>0.95</v>
      </c>
      <c r="W1290" s="50">
        <v>0.95302926576458757</v>
      </c>
      <c r="X1290" s="50">
        <v>0.91090941511098766</v>
      </c>
      <c r="Y1290" s="50">
        <v>1.0815777354443721</v>
      </c>
      <c r="Z1290" s="50">
        <v>0.99</v>
      </c>
      <c r="AA1290" s="51">
        <v>1</v>
      </c>
      <c r="AB1290" s="51">
        <v>1</v>
      </c>
      <c r="AC1290" s="51">
        <v>1</v>
      </c>
      <c r="AD1290" s="51">
        <v>1</v>
      </c>
      <c r="AE1290" s="51">
        <v>1</v>
      </c>
      <c r="AF1290" s="51">
        <v>1</v>
      </c>
      <c r="AG1290" s="52">
        <v>1</v>
      </c>
      <c r="AH1290" s="52">
        <v>1</v>
      </c>
      <c r="AI1290" s="53">
        <v>1182</v>
      </c>
      <c r="AJ1290" s="53">
        <v>1123</v>
      </c>
      <c r="AK1290" s="51">
        <v>3.0830212247358402</v>
      </c>
      <c r="AL1290" s="51">
        <v>3.12</v>
      </c>
      <c r="AM1290" s="51">
        <v>2.8682763574436039</v>
      </c>
      <c r="AN1290" s="51">
        <v>2.84</v>
      </c>
      <c r="AO1290" s="51">
        <v>2.958116937944391</v>
      </c>
      <c r="AP1290" s="51">
        <v>2.9356597975418746</v>
      </c>
      <c r="AQ1290" s="51">
        <v>2.8395935938691679</v>
      </c>
      <c r="AR1290" s="67">
        <v>0.05</v>
      </c>
      <c r="AS1290" s="99"/>
      <c r="AT1290" s="54">
        <v>2.8793454997268615</v>
      </c>
      <c r="AU1290" s="54">
        <v>2.8789813160459214</v>
      </c>
      <c r="AV1290" s="55">
        <v>2.8293454997268617</v>
      </c>
      <c r="AW1290" s="55">
        <v>2.9322082315006539</v>
      </c>
      <c r="AX1290" s="56">
        <v>-2.0654500273128651E-2</v>
      </c>
      <c r="AY1290" s="56">
        <v>-2.1018683954068695E-2</v>
      </c>
      <c r="AZ1290" s="56">
        <v>-4.1673184227197346E-2</v>
      </c>
      <c r="BA1290" s="56">
        <v>3.641836809400445E-4</v>
      </c>
      <c r="BB1290" s="61">
        <v>-104</v>
      </c>
      <c r="BC1290" s="57">
        <v>-110</v>
      </c>
      <c r="BD1290" s="57">
        <v>117</v>
      </c>
      <c r="BE1290" s="57">
        <v>145</v>
      </c>
      <c r="BF1290" s="95">
        <v>0.50972980967354675</v>
      </c>
      <c r="BG1290" s="58">
        <v>0.52279773363857041</v>
      </c>
      <c r="BH1290" s="58">
        <v>0.4611434882436074</v>
      </c>
      <c r="BI1290" s="58">
        <v>0.40837281818755422</v>
      </c>
      <c r="BJ1290" s="57">
        <v>110</v>
      </c>
      <c r="BK1290" s="57">
        <v>-109</v>
      </c>
      <c r="BL1290" s="57">
        <v>117</v>
      </c>
      <c r="BM1290" s="57">
        <v>145</v>
      </c>
      <c r="BN1290" s="58">
        <v>0.47726460993603548</v>
      </c>
      <c r="BO1290" s="58">
        <v>0.52188189406880925</v>
      </c>
      <c r="BP1290" s="58">
        <v>0.46014895844702952</v>
      </c>
      <c r="BQ1290" s="58">
        <v>0.40752346574480824</v>
      </c>
      <c r="BR1290" s="36">
        <v>3.25</v>
      </c>
      <c r="BS1290" s="36">
        <v>3.35</v>
      </c>
      <c r="BT1290" s="36">
        <v>0.47925000000000001</v>
      </c>
      <c r="BU1290" s="36">
        <v>0.34665000000000001</v>
      </c>
      <c r="BV1290" s="36">
        <v>0.38883467375576197</v>
      </c>
      <c r="BW1290" s="36">
        <v>0.45513999999999999</v>
      </c>
    </row>
    <row r="1291" spans="1:75" s="36" customFormat="1" ht="16.75" customHeight="1" x14ac:dyDescent="0.2">
      <c r="A1291" s="36" t="s">
        <v>1632</v>
      </c>
      <c r="B1291" s="36">
        <v>2025020614</v>
      </c>
      <c r="C1291" s="35">
        <v>46020</v>
      </c>
      <c r="D1291" s="45" t="s">
        <v>9</v>
      </c>
      <c r="E1291" s="36" t="s">
        <v>25</v>
      </c>
      <c r="F1291" s="45">
        <v>1</v>
      </c>
      <c r="G1291" s="45">
        <v>1</v>
      </c>
      <c r="H1291" s="36" t="s">
        <v>47</v>
      </c>
      <c r="I1291" s="36" t="s">
        <v>1199</v>
      </c>
      <c r="J1291" s="46" t="s">
        <v>1164</v>
      </c>
      <c r="K1291" s="47">
        <v>2.94</v>
      </c>
      <c r="L1291" s="48">
        <v>0.15</v>
      </c>
      <c r="M1291" s="49">
        <v>0.1</v>
      </c>
      <c r="N1291" s="36">
        <v>2.8999999999999901</v>
      </c>
      <c r="O1291" s="36">
        <v>2.8999999999999901</v>
      </c>
      <c r="P1291" s="70">
        <v>2.8999999999999901</v>
      </c>
      <c r="Q1291" s="36">
        <v>2.8999999999999901</v>
      </c>
      <c r="R1291" s="50">
        <v>3.1449102670581013</v>
      </c>
      <c r="S1291" s="50">
        <v>2.7362256115029093</v>
      </c>
      <c r="T1291" s="50">
        <v>2.8618683430228722</v>
      </c>
      <c r="U1291" s="50">
        <v>2.8730368920780549</v>
      </c>
      <c r="V1291" s="50">
        <v>1.048</v>
      </c>
      <c r="W1291" s="50">
        <v>1.0491546019013618</v>
      </c>
      <c r="X1291" s="50">
        <v>0.97560420321211017</v>
      </c>
      <c r="Y1291" s="50">
        <v>1.0486466750802177</v>
      </c>
      <c r="Z1291" s="50">
        <v>1.01</v>
      </c>
      <c r="AA1291" s="51">
        <v>0.91</v>
      </c>
      <c r="AB1291" s="51">
        <v>1.05</v>
      </c>
      <c r="AC1291" s="51">
        <v>1</v>
      </c>
      <c r="AD1291" s="51">
        <v>1</v>
      </c>
      <c r="AE1291" s="51">
        <v>1</v>
      </c>
      <c r="AF1291" s="51">
        <v>1</v>
      </c>
      <c r="AG1291" s="52">
        <v>1</v>
      </c>
      <c r="AH1291" s="52">
        <v>1</v>
      </c>
      <c r="AI1291" s="53">
        <v>1197</v>
      </c>
      <c r="AJ1291" s="53">
        <v>1155</v>
      </c>
      <c r="AK1291" s="51">
        <v>3.1798385422064537</v>
      </c>
      <c r="AL1291" s="51">
        <v>3.14</v>
      </c>
      <c r="AM1291" s="51">
        <v>2.6780736804263037</v>
      </c>
      <c r="AN1291" s="51">
        <v>2.72</v>
      </c>
      <c r="AO1291" s="51">
        <v>2.799227498731383</v>
      </c>
      <c r="AP1291" s="51">
        <v>2.7938815540643662</v>
      </c>
      <c r="AQ1291" s="51">
        <v>2.7048544172305666</v>
      </c>
      <c r="AR1291" s="67">
        <v>-0.05</v>
      </c>
      <c r="AS1291" s="99"/>
      <c r="AT1291" s="54">
        <v>2.8789813160459214</v>
      </c>
      <c r="AU1291" s="54">
        <v>2.8793454997268615</v>
      </c>
      <c r="AV1291" s="55">
        <v>2.9322082315006539</v>
      </c>
      <c r="AW1291" s="55">
        <v>2.8293454997268617</v>
      </c>
      <c r="AX1291" s="56">
        <v>-2.1018683954068695E-2</v>
      </c>
      <c r="AY1291" s="56">
        <v>-2.0654500273128651E-2</v>
      </c>
      <c r="AZ1291" s="56">
        <v>-4.1673184227197346E-2</v>
      </c>
      <c r="BA1291" s="56">
        <v>-3.641836809400445E-4</v>
      </c>
      <c r="BB1291" s="61">
        <v>104</v>
      </c>
      <c r="BC1291" s="57">
        <v>110</v>
      </c>
      <c r="BD1291" s="57">
        <v>-117</v>
      </c>
      <c r="BE1291" s="57">
        <v>-145</v>
      </c>
      <c r="BF1291" s="95">
        <v>0.49027019032645325</v>
      </c>
      <c r="BG1291" s="58">
        <v>0.47720226636142959</v>
      </c>
      <c r="BH1291" s="58">
        <v>0.5388565117563926</v>
      </c>
      <c r="BI1291" s="58">
        <v>0.59162718181244578</v>
      </c>
      <c r="BJ1291" s="57">
        <v>-110</v>
      </c>
      <c r="BK1291" s="57">
        <v>109</v>
      </c>
      <c r="BL1291" s="57">
        <v>-117</v>
      </c>
      <c r="BM1291" s="57">
        <v>-145</v>
      </c>
      <c r="BN1291" s="58">
        <v>0.52273539006396452</v>
      </c>
      <c r="BO1291" s="58">
        <v>0.4781181059311907</v>
      </c>
      <c r="BP1291" s="58">
        <v>0.53985104155297048</v>
      </c>
      <c r="BQ1291" s="58">
        <v>0.59247653425519176</v>
      </c>
      <c r="BR1291" s="36">
        <v>3.25</v>
      </c>
      <c r="BS1291" s="36">
        <v>3.4</v>
      </c>
      <c r="BT1291" s="36">
        <v>0.47155999999999998</v>
      </c>
      <c r="BU1291" s="36">
        <v>0.34066999999999997</v>
      </c>
      <c r="BV1291" s="36">
        <v>0.38256035934867999</v>
      </c>
      <c r="BW1291" s="36">
        <v>0.45017000000000001</v>
      </c>
    </row>
    <row r="1292" spans="1:75" s="36" customFormat="1" ht="16.75" customHeight="1" x14ac:dyDescent="0.2">
      <c r="A1292" s="36" t="s">
        <v>1633</v>
      </c>
      <c r="B1292" s="36">
        <v>2025020615</v>
      </c>
      <c r="C1292" s="35">
        <v>46020</v>
      </c>
      <c r="D1292" s="45" t="s">
        <v>6</v>
      </c>
      <c r="E1292" s="36" t="s">
        <v>40</v>
      </c>
      <c r="F1292" s="45">
        <v>1</v>
      </c>
      <c r="G1292" s="45">
        <v>1</v>
      </c>
      <c r="H1292" s="36" t="s">
        <v>46</v>
      </c>
      <c r="I1292" s="36" t="s">
        <v>368</v>
      </c>
      <c r="J1292" s="46" t="s">
        <v>183</v>
      </c>
      <c r="K1292" s="47">
        <v>2.94</v>
      </c>
      <c r="L1292" s="48">
        <v>0.15</v>
      </c>
      <c r="M1292" s="49">
        <v>0.1</v>
      </c>
      <c r="N1292" s="36">
        <v>2.9999999999999898</v>
      </c>
      <c r="O1292" s="36">
        <v>3.69999999999999</v>
      </c>
      <c r="P1292" s="70">
        <v>2.9999999999999898</v>
      </c>
      <c r="Q1292" s="36">
        <v>3.69999999999999</v>
      </c>
      <c r="R1292" s="50">
        <v>2.9882623028099178</v>
      </c>
      <c r="S1292" s="50">
        <v>3.4955946572895082</v>
      </c>
      <c r="T1292" s="50">
        <v>2.9583796797818187</v>
      </c>
      <c r="U1292" s="50">
        <v>3.4955946572895082</v>
      </c>
      <c r="V1292" s="50">
        <v>0.95</v>
      </c>
      <c r="W1292" s="50">
        <v>0.95302926576458757</v>
      </c>
      <c r="X1292" s="50">
        <v>1.0969564155107059</v>
      </c>
      <c r="Y1292" s="50">
        <v>1.0613126905534809</v>
      </c>
      <c r="Z1292" s="50">
        <v>0.97</v>
      </c>
      <c r="AA1292" s="51">
        <v>0.99</v>
      </c>
      <c r="AB1292" s="51">
        <v>1</v>
      </c>
      <c r="AC1292" s="51">
        <v>1</v>
      </c>
      <c r="AD1292" s="51">
        <v>1</v>
      </c>
      <c r="AE1292" s="51">
        <v>1</v>
      </c>
      <c r="AF1292" s="51">
        <v>1</v>
      </c>
      <c r="AG1292" s="52">
        <v>1</v>
      </c>
      <c r="AH1292" s="52">
        <v>1</v>
      </c>
      <c r="AI1292" s="53">
        <v>1200</v>
      </c>
      <c r="AJ1292" s="53">
        <v>1158</v>
      </c>
      <c r="AK1292" s="51">
        <v>2.7163712783404823</v>
      </c>
      <c r="AL1292" s="51">
        <v>2.78</v>
      </c>
      <c r="AM1292" s="51">
        <v>3.4600993394690098</v>
      </c>
      <c r="AN1292" s="51">
        <v>3.44</v>
      </c>
      <c r="AO1292" s="51">
        <v>3.5152952145245639</v>
      </c>
      <c r="AP1292" s="51">
        <v>3.4966099549815026</v>
      </c>
      <c r="AQ1292" s="51">
        <v>3.3562963592849395</v>
      </c>
      <c r="AR1292" s="67">
        <v>0.05</v>
      </c>
      <c r="AS1292" s="99"/>
      <c r="AT1292" s="54">
        <v>2.7683729275810585</v>
      </c>
      <c r="AU1292" s="54">
        <v>3.6083985603872502</v>
      </c>
      <c r="AV1292" s="55">
        <v>2.7183729275810586</v>
      </c>
      <c r="AW1292" s="55">
        <v>3.6624290889500002</v>
      </c>
      <c r="AX1292" s="56">
        <v>-0.23162707241893132</v>
      </c>
      <c r="AY1292" s="56">
        <v>-9.160143961273981E-2</v>
      </c>
      <c r="AZ1292" s="56">
        <v>-0.32322851203167113</v>
      </c>
      <c r="BA1292" s="56">
        <v>-0.14002563280619151</v>
      </c>
      <c r="BB1292" s="61">
        <v>171</v>
      </c>
      <c r="BC1292" s="57">
        <v>-162</v>
      </c>
      <c r="BD1292" s="57">
        <v>-133</v>
      </c>
      <c r="BE1292" s="57">
        <v>-102</v>
      </c>
      <c r="BF1292" s="95">
        <v>0.36963357518280859</v>
      </c>
      <c r="BG1292" s="58">
        <v>0.61902836851993048</v>
      </c>
      <c r="BH1292" s="58">
        <v>0.57052724157310553</v>
      </c>
      <c r="BI1292" s="58">
        <v>0.50608439447720077</v>
      </c>
      <c r="BJ1292" s="57">
        <v>181</v>
      </c>
      <c r="BK1292" s="57">
        <v>-163</v>
      </c>
      <c r="BL1292" s="57">
        <v>-133</v>
      </c>
      <c r="BM1292" s="57">
        <v>-102</v>
      </c>
      <c r="BN1292" s="58">
        <v>0.35580196292954724</v>
      </c>
      <c r="BO1292" s="58">
        <v>0.61976084222937711</v>
      </c>
      <c r="BP1292" s="58">
        <v>0.57084760807652934</v>
      </c>
      <c r="BQ1292" s="58">
        <v>0.50579150189541655</v>
      </c>
      <c r="BR1292" s="36">
        <v>3.25</v>
      </c>
      <c r="BS1292" s="36">
        <v>3.45</v>
      </c>
      <c r="BT1292" s="36">
        <v>0.46812999999999999</v>
      </c>
      <c r="BU1292" s="36">
        <v>0.33232</v>
      </c>
      <c r="BV1292" s="36">
        <v>0.37259364734109901</v>
      </c>
      <c r="BW1292" s="36">
        <v>0.44041000000000002</v>
      </c>
    </row>
    <row r="1293" spans="1:75" s="36" customFormat="1" ht="16.75" customHeight="1" x14ac:dyDescent="0.2">
      <c r="A1293" s="36" t="s">
        <v>1634</v>
      </c>
      <c r="B1293" s="36">
        <v>2025020615</v>
      </c>
      <c r="C1293" s="35">
        <v>46020</v>
      </c>
      <c r="D1293" s="45" t="s">
        <v>9</v>
      </c>
      <c r="E1293" s="36" t="s">
        <v>48</v>
      </c>
      <c r="F1293" s="45">
        <v>1</v>
      </c>
      <c r="G1293" s="45">
        <v>1</v>
      </c>
      <c r="H1293" s="36" t="s">
        <v>47</v>
      </c>
      <c r="I1293" s="36" t="s">
        <v>449</v>
      </c>
      <c r="J1293" s="46" t="s">
        <v>146</v>
      </c>
      <c r="K1293" s="47">
        <v>2.94</v>
      </c>
      <c r="L1293" s="48">
        <v>0.15</v>
      </c>
      <c r="M1293" s="49">
        <v>0.1</v>
      </c>
      <c r="N1293" s="36">
        <v>3.69999999999999</v>
      </c>
      <c r="O1293" s="36">
        <v>2.9999999999999898</v>
      </c>
      <c r="P1293" s="70">
        <v>3.69999999999999</v>
      </c>
      <c r="Q1293" s="36">
        <v>2.9999999999999898</v>
      </c>
      <c r="R1293" s="50">
        <v>3.1522683900347173</v>
      </c>
      <c r="S1293" s="50">
        <v>3.5478584902864863</v>
      </c>
      <c r="T1293" s="50">
        <v>3.0892230222340227</v>
      </c>
      <c r="U1293" s="50">
        <v>3.5478584902864863</v>
      </c>
      <c r="V1293" s="50">
        <v>1.048</v>
      </c>
      <c r="W1293" s="50">
        <v>1.0491546019013618</v>
      </c>
      <c r="X1293" s="50">
        <v>1.1769045372343572</v>
      </c>
      <c r="Y1293" s="50">
        <v>0.92393580895934779</v>
      </c>
      <c r="Z1293" s="50">
        <v>0.97</v>
      </c>
      <c r="AA1293" s="51">
        <v>0.98</v>
      </c>
      <c r="AB1293" s="51">
        <v>1</v>
      </c>
      <c r="AC1293" s="51">
        <v>1</v>
      </c>
      <c r="AD1293" s="51">
        <v>1</v>
      </c>
      <c r="AE1293" s="51">
        <v>1</v>
      </c>
      <c r="AF1293" s="51">
        <v>1</v>
      </c>
      <c r="AG1293" s="52">
        <v>1</v>
      </c>
      <c r="AH1293" s="52">
        <v>1</v>
      </c>
      <c r="AI1293" s="53">
        <v>1194</v>
      </c>
      <c r="AJ1293" s="53">
        <v>1152</v>
      </c>
      <c r="AK1293" s="51">
        <v>3.1202593102272336</v>
      </c>
      <c r="AL1293" s="51">
        <v>3.1241149916813455</v>
      </c>
      <c r="AM1293" s="51">
        <v>3.2250518616014752</v>
      </c>
      <c r="AN1293" s="51">
        <v>3.2734728559042265</v>
      </c>
      <c r="AO1293" s="51">
        <v>3.195022689319087</v>
      </c>
      <c r="AP1293" s="51">
        <v>3.2319826962579077</v>
      </c>
      <c r="AQ1293" s="51">
        <v>3.1283003057534309</v>
      </c>
      <c r="AR1293" s="67">
        <v>-0.05</v>
      </c>
      <c r="AS1293" s="99"/>
      <c r="AT1293" s="54">
        <v>3.6083985603872502</v>
      </c>
      <c r="AU1293" s="54">
        <v>2.7683729275810585</v>
      </c>
      <c r="AV1293" s="55">
        <v>3.6624290889500002</v>
      </c>
      <c r="AW1293" s="55">
        <v>2.7183729275810586</v>
      </c>
      <c r="AX1293" s="56">
        <v>-9.160143961273981E-2</v>
      </c>
      <c r="AY1293" s="56">
        <v>-0.23162707241893132</v>
      </c>
      <c r="AZ1293" s="56">
        <v>-0.32322851203167113</v>
      </c>
      <c r="BA1293" s="56">
        <v>0.14002563280619151</v>
      </c>
      <c r="BB1293" s="61">
        <v>-171</v>
      </c>
      <c r="BC1293" s="57">
        <v>162</v>
      </c>
      <c r="BD1293" s="57">
        <v>133</v>
      </c>
      <c r="BE1293" s="57">
        <v>102</v>
      </c>
      <c r="BF1293" s="95">
        <v>0.63036642481719141</v>
      </c>
      <c r="BG1293" s="58">
        <v>0.38097163148006952</v>
      </c>
      <c r="BH1293" s="58">
        <v>0.42947275842689447</v>
      </c>
      <c r="BI1293" s="58">
        <v>0.49391560552279923</v>
      </c>
      <c r="BJ1293" s="57">
        <v>-181</v>
      </c>
      <c r="BK1293" s="57">
        <v>163</v>
      </c>
      <c r="BL1293" s="57">
        <v>133</v>
      </c>
      <c r="BM1293" s="57">
        <v>102</v>
      </c>
      <c r="BN1293" s="58">
        <v>0.64419803707045276</v>
      </c>
      <c r="BO1293" s="58">
        <v>0.38023915777062289</v>
      </c>
      <c r="BP1293" s="58">
        <v>0.42915239192347066</v>
      </c>
      <c r="BQ1293" s="58">
        <v>0.49420849810458345</v>
      </c>
      <c r="BR1293" s="36">
        <v>3.25</v>
      </c>
      <c r="BS1293" s="36">
        <v>3.5</v>
      </c>
      <c r="BT1293" s="36">
        <v>0.46034999999999998</v>
      </c>
      <c r="BU1293" s="36">
        <v>0.3246</v>
      </c>
      <c r="BV1293" s="36">
        <v>0.36434656699329898</v>
      </c>
      <c r="BW1293" s="36">
        <v>0.43369000000000002</v>
      </c>
    </row>
    <row r="1294" spans="1:75" s="36" customFormat="1" ht="16.75" customHeight="1" x14ac:dyDescent="0.2">
      <c r="A1294" s="36" t="s">
        <v>1635</v>
      </c>
      <c r="B1294" s="36">
        <v>2025020616</v>
      </c>
      <c r="C1294" s="35">
        <v>46020</v>
      </c>
      <c r="D1294" s="45" t="s">
        <v>6</v>
      </c>
      <c r="E1294" s="36" t="s">
        <v>23</v>
      </c>
      <c r="F1294" s="45">
        <v>1</v>
      </c>
      <c r="G1294" s="45">
        <v>0</v>
      </c>
      <c r="H1294" s="36" t="s">
        <v>52</v>
      </c>
      <c r="I1294" s="36" t="s">
        <v>421</v>
      </c>
      <c r="J1294" s="46" t="s">
        <v>194</v>
      </c>
      <c r="K1294" s="47">
        <v>2.94</v>
      </c>
      <c r="L1294" s="48">
        <v>0.15</v>
      </c>
      <c r="M1294" s="49">
        <v>0.1</v>
      </c>
      <c r="N1294" s="36">
        <v>2.8499999999999899</v>
      </c>
      <c r="O1294" s="36">
        <v>2.69999999999999</v>
      </c>
      <c r="P1294" s="70">
        <v>2.8499999999999899</v>
      </c>
      <c r="Q1294" s="36">
        <v>2.69999999999999</v>
      </c>
      <c r="R1294" s="50">
        <v>2.581110862858552</v>
      </c>
      <c r="S1294" s="50">
        <v>2.9514290783673851</v>
      </c>
      <c r="T1294" s="50">
        <v>2.5552997542299662</v>
      </c>
      <c r="U1294" s="50">
        <v>2.9514290783673851</v>
      </c>
      <c r="V1294" s="50">
        <v>1.04</v>
      </c>
      <c r="W1294" s="50">
        <v>1.0074936850113505</v>
      </c>
      <c r="X1294" s="50">
        <v>1.0906194501019908</v>
      </c>
      <c r="Y1294" s="50">
        <v>0.89747701716614758</v>
      </c>
      <c r="Z1294" s="50">
        <v>1.03</v>
      </c>
      <c r="AA1294" s="51">
        <v>0.99</v>
      </c>
      <c r="AB1294" s="51">
        <v>1</v>
      </c>
      <c r="AC1294" s="51">
        <v>1</v>
      </c>
      <c r="AD1294" s="51">
        <v>1</v>
      </c>
      <c r="AE1294" s="51">
        <v>1</v>
      </c>
      <c r="AF1294" s="51">
        <v>1</v>
      </c>
      <c r="AG1294" s="52">
        <v>1</v>
      </c>
      <c r="AH1294" s="52">
        <v>1</v>
      </c>
      <c r="AI1294" s="53">
        <v>1201</v>
      </c>
      <c r="AJ1294" s="53">
        <v>1074</v>
      </c>
      <c r="AK1294" s="51">
        <v>2.7045515231167028</v>
      </c>
      <c r="AL1294" s="51">
        <v>2.6856482574485514</v>
      </c>
      <c r="AM1294" s="51">
        <v>3.1803485661607982</v>
      </c>
      <c r="AN1294" s="51">
        <v>3.146010642991786</v>
      </c>
      <c r="AO1294" s="51">
        <v>3.3203618656735414</v>
      </c>
      <c r="AP1294" s="51">
        <v>3.2783033784302709</v>
      </c>
      <c r="AQ1294" s="51">
        <v>3.2757590231456222</v>
      </c>
      <c r="AR1294" s="67">
        <v>0</v>
      </c>
      <c r="AS1294" s="99"/>
      <c r="AT1294" s="54">
        <v>3.0826517684777057</v>
      </c>
      <c r="AU1294" s="54">
        <v>2.8958196604921089</v>
      </c>
      <c r="AV1294" s="55">
        <v>3.0826517684777057</v>
      </c>
      <c r="AW1294" s="55">
        <v>2.9094180820987514</v>
      </c>
      <c r="AX1294" s="56">
        <v>0.23265176847771585</v>
      </c>
      <c r="AY1294" s="56">
        <v>0.19581966049211896</v>
      </c>
      <c r="AZ1294" s="56">
        <v>0.42847142896983481</v>
      </c>
      <c r="BA1294" s="56">
        <v>3.6832107985596885E-2</v>
      </c>
      <c r="BB1294" s="61">
        <v>-115</v>
      </c>
      <c r="BC1294" s="57">
        <v>-127</v>
      </c>
      <c r="BD1294" s="57">
        <v>-101</v>
      </c>
      <c r="BE1294" s="57">
        <v>125</v>
      </c>
      <c r="BF1294" s="95">
        <v>0.53495424130999514</v>
      </c>
      <c r="BG1294" s="58">
        <v>0.55944324409982293</v>
      </c>
      <c r="BH1294" s="58">
        <v>0.50207066284568347</v>
      </c>
      <c r="BI1294" s="58">
        <v>0.44421573001993919</v>
      </c>
      <c r="BJ1294" s="57">
        <v>-114</v>
      </c>
      <c r="BK1294" s="57">
        <v>-128</v>
      </c>
      <c r="BL1294" s="57">
        <v>-102</v>
      </c>
      <c r="BM1294" s="57">
        <v>124</v>
      </c>
      <c r="BN1294" s="58">
        <v>0.53308175395523416</v>
      </c>
      <c r="BO1294" s="58">
        <v>0.56113017117357256</v>
      </c>
      <c r="BP1294" s="58">
        <v>0.50418535961374489</v>
      </c>
      <c r="BQ1294" s="58">
        <v>0.44628232203347085</v>
      </c>
      <c r="BR1294" s="36">
        <v>3.25</v>
      </c>
      <c r="BS1294" s="36">
        <v>3.55</v>
      </c>
      <c r="BT1294" s="36">
        <v>0.45212000000000002</v>
      </c>
      <c r="BU1294" s="36">
        <v>0.32062000000000002</v>
      </c>
      <c r="BV1294" s="36">
        <v>0.359165658466639</v>
      </c>
      <c r="BW1294" s="36">
        <v>0.42793999999999999</v>
      </c>
    </row>
    <row r="1295" spans="1:75" s="36" customFormat="1" ht="16.75" customHeight="1" x14ac:dyDescent="0.2">
      <c r="A1295" s="36" t="s">
        <v>1636</v>
      </c>
      <c r="B1295" s="36">
        <v>2025020616</v>
      </c>
      <c r="C1295" s="35">
        <v>46020</v>
      </c>
      <c r="D1295" s="45" t="s">
        <v>9</v>
      </c>
      <c r="E1295" s="36" t="s">
        <v>13</v>
      </c>
      <c r="F1295" s="45">
        <v>0</v>
      </c>
      <c r="G1295" s="45">
        <v>1</v>
      </c>
      <c r="H1295" s="36" t="s">
        <v>53</v>
      </c>
      <c r="I1295" s="36" t="s">
        <v>376</v>
      </c>
      <c r="J1295" s="46" t="s">
        <v>184</v>
      </c>
      <c r="K1295" s="47">
        <v>2.94</v>
      </c>
      <c r="L1295" s="48">
        <v>0.15</v>
      </c>
      <c r="M1295" s="49">
        <v>0.1</v>
      </c>
      <c r="N1295" s="36">
        <v>2.69999999999999</v>
      </c>
      <c r="O1295" s="36">
        <v>2.8499999999999899</v>
      </c>
      <c r="P1295" s="70">
        <v>2.69999999999999</v>
      </c>
      <c r="Q1295" s="36">
        <v>2.8499999999999899</v>
      </c>
      <c r="R1295" s="50">
        <v>2.4486589280856208</v>
      </c>
      <c r="S1295" s="50">
        <v>3.0600742771495364</v>
      </c>
      <c r="T1295" s="50">
        <v>2.4119290441643364</v>
      </c>
      <c r="U1295" s="50">
        <v>3.090675019921032</v>
      </c>
      <c r="V1295" s="50">
        <v>1</v>
      </c>
      <c r="W1295" s="50">
        <v>1.0046958799928625</v>
      </c>
      <c r="X1295" s="50">
        <v>1.0817512129798634</v>
      </c>
      <c r="Y1295" s="50">
        <v>0.91991548405330026</v>
      </c>
      <c r="Z1295" s="50">
        <v>1.0049999999999999</v>
      </c>
      <c r="AA1295" s="51">
        <v>0.98499999999999999</v>
      </c>
      <c r="AB1295" s="51">
        <v>1.01</v>
      </c>
      <c r="AC1295" s="51">
        <v>1</v>
      </c>
      <c r="AD1295" s="51">
        <v>1</v>
      </c>
      <c r="AE1295" s="51">
        <v>1</v>
      </c>
      <c r="AF1295" s="51">
        <v>1</v>
      </c>
      <c r="AG1295" s="52">
        <v>1</v>
      </c>
      <c r="AH1295" s="52">
        <v>1</v>
      </c>
      <c r="AI1295" s="53">
        <v>1211</v>
      </c>
      <c r="AJ1295" s="53">
        <v>1132</v>
      </c>
      <c r="AK1295" s="51">
        <v>2.6385824304684737</v>
      </c>
      <c r="AL1295" s="51">
        <v>2.6095429568522266</v>
      </c>
      <c r="AM1295" s="51">
        <v>3.2064211832998528</v>
      </c>
      <c r="AN1295" s="51">
        <v>3.1844691473773055</v>
      </c>
      <c r="AO1295" s="51">
        <v>3.2002012993538655</v>
      </c>
      <c r="AP1295" s="51">
        <v>3.181477301731078</v>
      </c>
      <c r="AQ1295" s="51">
        <v>3.2224532892163515</v>
      </c>
      <c r="AR1295" s="67">
        <v>0</v>
      </c>
      <c r="AS1295" s="99"/>
      <c r="AT1295" s="54">
        <v>2.8958196604921089</v>
      </c>
      <c r="AU1295" s="54">
        <v>3.0826517684777057</v>
      </c>
      <c r="AV1295" s="55">
        <v>2.9094180820987514</v>
      </c>
      <c r="AW1295" s="55">
        <v>3.0826517684777057</v>
      </c>
      <c r="AX1295" s="56">
        <v>0.19581966049211896</v>
      </c>
      <c r="AY1295" s="56">
        <v>0.23265176847771585</v>
      </c>
      <c r="AZ1295" s="56">
        <v>0.42847142896983481</v>
      </c>
      <c r="BA1295" s="56">
        <v>-3.6832107985596885E-2</v>
      </c>
      <c r="BB1295" s="61">
        <v>115</v>
      </c>
      <c r="BC1295" s="57">
        <v>127</v>
      </c>
      <c r="BD1295" s="57">
        <v>101</v>
      </c>
      <c r="BE1295" s="57">
        <v>-125</v>
      </c>
      <c r="BF1295" s="95">
        <v>0.46504575869000486</v>
      </c>
      <c r="BG1295" s="58">
        <v>0.44055675590017707</v>
      </c>
      <c r="BH1295" s="58">
        <v>0.49792933715431653</v>
      </c>
      <c r="BI1295" s="58">
        <v>0.55578426998006081</v>
      </c>
      <c r="BJ1295" s="57">
        <v>114</v>
      </c>
      <c r="BK1295" s="57">
        <v>128</v>
      </c>
      <c r="BL1295" s="57">
        <v>102</v>
      </c>
      <c r="BM1295" s="57">
        <v>-124</v>
      </c>
      <c r="BN1295" s="58">
        <v>0.46691824604476584</v>
      </c>
      <c r="BO1295" s="58">
        <v>0.43886982882642739</v>
      </c>
      <c r="BP1295" s="58">
        <v>0.49581464038625511</v>
      </c>
      <c r="BQ1295" s="58">
        <v>0.55371767796652915</v>
      </c>
      <c r="BR1295" s="36">
        <v>3.25</v>
      </c>
      <c r="BS1295" s="36">
        <v>3.6</v>
      </c>
      <c r="BT1295" s="36">
        <v>0.44524000000000002</v>
      </c>
      <c r="BU1295" s="36">
        <v>0.31497000000000003</v>
      </c>
      <c r="BV1295" s="36">
        <v>0.35252837284265598</v>
      </c>
      <c r="BW1295" s="36">
        <v>0.42151</v>
      </c>
    </row>
    <row r="1296" spans="1:75" s="36" customFormat="1" ht="16.75" customHeight="1" x14ac:dyDescent="0.2">
      <c r="A1296" s="36" t="s">
        <v>1637</v>
      </c>
      <c r="B1296" s="36">
        <v>2025020619</v>
      </c>
      <c r="C1296" s="35">
        <v>46021</v>
      </c>
      <c r="D1296" s="45" t="s">
        <v>6</v>
      </c>
      <c r="E1296" s="36" t="s">
        <v>42</v>
      </c>
      <c r="F1296" s="45">
        <v>0</v>
      </c>
      <c r="G1296" s="45">
        <v>1</v>
      </c>
      <c r="H1296" s="36" t="s">
        <v>26</v>
      </c>
      <c r="I1296" s="36" t="s">
        <v>344</v>
      </c>
      <c r="J1296" s="46" t="s">
        <v>153</v>
      </c>
      <c r="K1296" s="47">
        <v>2.94</v>
      </c>
      <c r="L1296" s="48">
        <v>0.15</v>
      </c>
      <c r="M1296" s="49">
        <v>0.1</v>
      </c>
      <c r="N1296" s="36">
        <v>3.2499999999999898</v>
      </c>
      <c r="O1296" s="36">
        <v>2.8999999999999901</v>
      </c>
      <c r="P1296" s="70">
        <v>3.2499999999999898</v>
      </c>
      <c r="Q1296" s="36">
        <v>2.8999999999999901</v>
      </c>
      <c r="R1296" s="50">
        <v>3.3397057374432002</v>
      </c>
      <c r="S1296" s="50">
        <v>2.5713070597047998</v>
      </c>
      <c r="T1296" s="50">
        <v>3.2061175079454722</v>
      </c>
      <c r="U1296" s="50">
        <v>2.7255854832870878</v>
      </c>
      <c r="V1296" s="50">
        <v>0.95</v>
      </c>
      <c r="W1296" s="50">
        <v>0.92554174501717079</v>
      </c>
      <c r="X1296" s="50">
        <v>1.1233194998194433</v>
      </c>
      <c r="Y1296" s="50">
        <v>0.99810082554023294</v>
      </c>
      <c r="Z1296" s="50">
        <v>1.03</v>
      </c>
      <c r="AA1296" s="51">
        <v>0.96</v>
      </c>
      <c r="AB1296" s="51">
        <v>1.06</v>
      </c>
      <c r="AC1296" s="51">
        <v>1</v>
      </c>
      <c r="AD1296" s="51">
        <v>1</v>
      </c>
      <c r="AE1296" s="51">
        <v>1</v>
      </c>
      <c r="AF1296" s="51">
        <v>1</v>
      </c>
      <c r="AG1296" s="52">
        <v>1</v>
      </c>
      <c r="AH1296" s="52">
        <v>1</v>
      </c>
      <c r="AI1296" s="53">
        <v>1215</v>
      </c>
      <c r="AJ1296" s="53">
        <v>1115</v>
      </c>
      <c r="AK1296" s="51">
        <v>3.3378164553877507</v>
      </c>
      <c r="AL1296" s="51">
        <v>3.3</v>
      </c>
      <c r="AM1296" s="51">
        <v>2.654190216453022</v>
      </c>
      <c r="AN1296" s="51">
        <v>2.67</v>
      </c>
      <c r="AO1296" s="51">
        <v>2.7649309905985349</v>
      </c>
      <c r="AP1296" s="51">
        <v>2.7474582827331462</v>
      </c>
      <c r="AQ1296" s="51">
        <v>2.7338159229466128</v>
      </c>
      <c r="AR1296" s="67">
        <v>0</v>
      </c>
      <c r="AS1296" s="99" t="s">
        <v>1593</v>
      </c>
      <c r="AT1296" s="54">
        <v>3.3339969894792705</v>
      </c>
      <c r="AU1296" s="54">
        <v>2.9306648884329141</v>
      </c>
      <c r="AV1296" s="55">
        <v>3.3339969894792705</v>
      </c>
      <c r="AW1296" s="55">
        <v>2.9934781996038282</v>
      </c>
      <c r="AX1296" s="56">
        <v>8.3996989479280693E-2</v>
      </c>
      <c r="AY1296" s="56">
        <v>3.066488843292392E-2</v>
      </c>
      <c r="AZ1296" s="56">
        <v>0.11466187791220461</v>
      </c>
      <c r="BA1296" s="56">
        <v>5.3332101046356772E-2</v>
      </c>
      <c r="BB1296" s="61">
        <v>-130</v>
      </c>
      <c r="BC1296" s="57">
        <v>-152</v>
      </c>
      <c r="BD1296" s="57">
        <v>-123</v>
      </c>
      <c r="BE1296" s="57">
        <v>104</v>
      </c>
      <c r="BF1296" s="95">
        <v>0.56572359580224618</v>
      </c>
      <c r="BG1296" s="58">
        <v>0.60320135454959145</v>
      </c>
      <c r="BH1296" s="58">
        <v>0.55246330166201485</v>
      </c>
      <c r="BI1296" s="58">
        <v>0.48982954601474404</v>
      </c>
      <c r="BJ1296" s="57">
        <v>-126</v>
      </c>
      <c r="BK1296" s="57">
        <v>-158</v>
      </c>
      <c r="BL1296" s="57">
        <v>-129</v>
      </c>
      <c r="BM1296" s="57">
        <v>-100</v>
      </c>
      <c r="BN1296" s="58">
        <v>0.55834244590319448</v>
      </c>
      <c r="BO1296" s="58">
        <v>0.61199749912336721</v>
      </c>
      <c r="BP1296" s="58">
        <v>0.56312542053000647</v>
      </c>
      <c r="BQ1296" s="58">
        <v>0.50012879348104611</v>
      </c>
      <c r="BR1296" s="36">
        <v>3.25</v>
      </c>
      <c r="BS1296" s="36">
        <v>3.65</v>
      </c>
      <c r="BT1296" s="36">
        <v>0.43767</v>
      </c>
      <c r="BU1296" s="36">
        <v>0.30820999999999998</v>
      </c>
      <c r="BV1296" s="36">
        <v>0.34381937239940602</v>
      </c>
      <c r="BW1296" s="36">
        <v>0.41177999999999998</v>
      </c>
    </row>
    <row r="1297" spans="1:75" s="36" customFormat="1" ht="16.75" customHeight="1" x14ac:dyDescent="0.2">
      <c r="A1297" s="36" t="s">
        <v>1638</v>
      </c>
      <c r="B1297" s="36">
        <v>2025020619</v>
      </c>
      <c r="C1297" s="35">
        <v>46021</v>
      </c>
      <c r="D1297" s="45" t="s">
        <v>9</v>
      </c>
      <c r="E1297" s="36" t="s">
        <v>21</v>
      </c>
      <c r="F1297" s="45">
        <v>1</v>
      </c>
      <c r="G1297" s="45">
        <v>0</v>
      </c>
      <c r="H1297" s="36" t="s">
        <v>27</v>
      </c>
      <c r="I1297" s="36" t="s">
        <v>1432</v>
      </c>
      <c r="J1297" s="46" t="s">
        <v>163</v>
      </c>
      <c r="K1297" s="47">
        <v>2.94</v>
      </c>
      <c r="L1297" s="48">
        <v>0.15</v>
      </c>
      <c r="M1297" s="49">
        <v>0.1</v>
      </c>
      <c r="N1297" s="36">
        <v>2.8999999999999901</v>
      </c>
      <c r="O1297" s="36">
        <v>3.2499999999999898</v>
      </c>
      <c r="P1297" s="70">
        <v>2.8999999999999901</v>
      </c>
      <c r="Q1297" s="36">
        <v>3.2499999999999898</v>
      </c>
      <c r="R1297" s="50">
        <v>2.8427825663411306</v>
      </c>
      <c r="S1297" s="50">
        <v>3.3044286551680502</v>
      </c>
      <c r="T1297" s="50">
        <v>2.743285176519191</v>
      </c>
      <c r="U1297" s="50">
        <v>3.3044286551680502</v>
      </c>
      <c r="V1297" s="50">
        <v>1.05</v>
      </c>
      <c r="W1297" s="50">
        <v>1.0725047827848808</v>
      </c>
      <c r="X1297" s="50">
        <v>0.90278578790919117</v>
      </c>
      <c r="Y1297" s="50">
        <v>1.1353117195196432</v>
      </c>
      <c r="Z1297" s="50">
        <v>0.97499999999999998</v>
      </c>
      <c r="AA1297" s="51">
        <v>0.96499999999999997</v>
      </c>
      <c r="AB1297" s="51">
        <v>1</v>
      </c>
      <c r="AC1297" s="51">
        <v>1</v>
      </c>
      <c r="AD1297" s="51">
        <v>1</v>
      </c>
      <c r="AE1297" s="51">
        <v>1</v>
      </c>
      <c r="AF1297" s="51">
        <v>1</v>
      </c>
      <c r="AG1297" s="52">
        <v>1</v>
      </c>
      <c r="AH1297" s="52">
        <v>1</v>
      </c>
      <c r="AI1297" s="53">
        <v>1206</v>
      </c>
      <c r="AJ1297" s="53">
        <v>1164</v>
      </c>
      <c r="AK1297" s="51">
        <v>2.9344164270882849</v>
      </c>
      <c r="AL1297" s="51">
        <v>2.95</v>
      </c>
      <c r="AM1297" s="51">
        <v>3.3025593294691635</v>
      </c>
      <c r="AN1297" s="51">
        <v>3.28</v>
      </c>
      <c r="AO1297" s="51">
        <v>2.9811795524741482</v>
      </c>
      <c r="AP1297" s="51">
        <v>3.0172753104213532</v>
      </c>
      <c r="AQ1297" s="51">
        <v>3.2199953462324342</v>
      </c>
      <c r="AR1297" s="67">
        <v>0</v>
      </c>
      <c r="AS1297" s="99" t="s">
        <v>1593</v>
      </c>
      <c r="AT1297" s="54">
        <v>2.9306648884329141</v>
      </c>
      <c r="AU1297" s="54">
        <v>3.3339969894792705</v>
      </c>
      <c r="AV1297" s="55">
        <v>2.9934781996038282</v>
      </c>
      <c r="AW1297" s="55">
        <v>3.3339969894792705</v>
      </c>
      <c r="AX1297" s="56">
        <v>3.066488843292392E-2</v>
      </c>
      <c r="AY1297" s="56">
        <v>8.3996989479280693E-2</v>
      </c>
      <c r="AZ1297" s="56">
        <v>0.11466187791220461</v>
      </c>
      <c r="BA1297" s="56">
        <v>-5.3332101046356772E-2</v>
      </c>
      <c r="BB1297" s="61">
        <v>130</v>
      </c>
      <c r="BC1297" s="57">
        <v>152</v>
      </c>
      <c r="BD1297" s="57">
        <v>123</v>
      </c>
      <c r="BE1297" s="57">
        <v>-104</v>
      </c>
      <c r="BF1297" s="95">
        <v>0.43427640419775382</v>
      </c>
      <c r="BG1297" s="58">
        <v>0.39679864545040855</v>
      </c>
      <c r="BH1297" s="58">
        <v>0.44753669833798521</v>
      </c>
      <c r="BI1297" s="58">
        <v>0.51017045398525596</v>
      </c>
      <c r="BJ1297" s="57">
        <v>126</v>
      </c>
      <c r="BK1297" s="57">
        <v>158</v>
      </c>
      <c r="BL1297" s="57">
        <v>129</v>
      </c>
      <c r="BM1297" s="57">
        <v>100</v>
      </c>
      <c r="BN1297" s="58">
        <v>0.44165755409680552</v>
      </c>
      <c r="BO1297" s="58">
        <v>0.38800250087663279</v>
      </c>
      <c r="BP1297" s="58">
        <v>0.43687457946999347</v>
      </c>
      <c r="BQ1297" s="58">
        <v>0.49987120651895389</v>
      </c>
      <c r="BR1297" s="36">
        <v>3.25</v>
      </c>
      <c r="BS1297" s="36">
        <v>3.7</v>
      </c>
      <c r="BT1297" s="36">
        <v>0.43187999999999999</v>
      </c>
      <c r="BU1297" s="36">
        <v>0.30087000000000003</v>
      </c>
      <c r="BV1297" s="36">
        <v>0.33589737864511199</v>
      </c>
      <c r="BW1297" s="36">
        <v>0.40515000000000001</v>
      </c>
    </row>
    <row r="1298" spans="1:75" s="36" customFormat="1" ht="16.75" customHeight="1" x14ac:dyDescent="0.2">
      <c r="A1298" s="36" t="s">
        <v>1639</v>
      </c>
      <c r="B1298" s="36">
        <v>2025020618</v>
      </c>
      <c r="C1298" s="35">
        <v>46021</v>
      </c>
      <c r="D1298" s="45" t="s">
        <v>6</v>
      </c>
      <c r="E1298" s="36" t="s">
        <v>19</v>
      </c>
      <c r="F1298" s="45">
        <v>1</v>
      </c>
      <c r="G1298" s="45">
        <v>0</v>
      </c>
      <c r="H1298" s="36" t="s">
        <v>52</v>
      </c>
      <c r="I1298" s="36" t="s">
        <v>326</v>
      </c>
      <c r="J1298" s="36" t="s">
        <v>170</v>
      </c>
      <c r="K1298" s="47">
        <v>2.94</v>
      </c>
      <c r="L1298" s="48">
        <v>0.15</v>
      </c>
      <c r="M1298" s="49">
        <v>0.1</v>
      </c>
      <c r="N1298" s="36">
        <v>2.94999999999999</v>
      </c>
      <c r="O1298" s="36">
        <v>3.1499999999999901</v>
      </c>
      <c r="P1298" s="70">
        <v>2.94999999999999</v>
      </c>
      <c r="Q1298" s="36">
        <v>3.1499999999999901</v>
      </c>
      <c r="R1298" s="50">
        <v>3.0420027076284244</v>
      </c>
      <c r="S1298" s="50">
        <v>2.904845777436289</v>
      </c>
      <c r="T1298" s="50">
        <v>2.9659526399377136</v>
      </c>
      <c r="U1298" s="50">
        <v>2.9629426929850147</v>
      </c>
      <c r="V1298" s="50">
        <v>1.04</v>
      </c>
      <c r="W1298" s="50">
        <v>1.0074936850113505</v>
      </c>
      <c r="X1298" s="50">
        <v>0.94897959183673475</v>
      </c>
      <c r="Y1298" s="50">
        <v>1.0374149659863945</v>
      </c>
      <c r="Z1298" s="50">
        <v>1.02</v>
      </c>
      <c r="AA1298" s="51">
        <v>0.97499999999999998</v>
      </c>
      <c r="AB1298" s="51">
        <v>1.02</v>
      </c>
      <c r="AC1298" s="51">
        <v>1</v>
      </c>
      <c r="AD1298" s="51">
        <v>1</v>
      </c>
      <c r="AE1298" s="51">
        <v>1</v>
      </c>
      <c r="AF1298" s="51">
        <v>1</v>
      </c>
      <c r="AG1298" s="52">
        <v>1</v>
      </c>
      <c r="AH1298" s="52">
        <v>1</v>
      </c>
      <c r="AI1298" s="53">
        <v>1202</v>
      </c>
      <c r="AJ1298" s="53">
        <v>922</v>
      </c>
      <c r="AK1298" s="51">
        <v>2.9171010987992392</v>
      </c>
      <c r="AL1298" s="51">
        <v>2.934695589108256</v>
      </c>
      <c r="AM1298" s="51">
        <v>3.0940433810069776</v>
      </c>
      <c r="AN1298" s="51">
        <v>3.0656637404713742</v>
      </c>
      <c r="AO1298" s="51">
        <v>3.1131227258964178</v>
      </c>
      <c r="AP1298" s="51">
        <v>3.0905957209597075</v>
      </c>
      <c r="AQ1298" s="51">
        <v>3.1559242486271173</v>
      </c>
      <c r="AR1298" s="67">
        <v>0.03</v>
      </c>
      <c r="AS1298" s="99" t="s">
        <v>1593</v>
      </c>
      <c r="AT1298" s="54">
        <v>2.9501482966537775</v>
      </c>
      <c r="AU1298" s="54">
        <v>3.3094831079860416</v>
      </c>
      <c r="AV1298" s="55">
        <v>2.9201482966537777</v>
      </c>
      <c r="AW1298" s="55">
        <v>3.3551649198993352</v>
      </c>
      <c r="AX1298" s="56">
        <v>1.4829665378757184E-4</v>
      </c>
      <c r="AY1298" s="56">
        <v>0.15948310798605148</v>
      </c>
      <c r="AZ1298" s="56">
        <v>0.15963140463983905</v>
      </c>
      <c r="BA1298" s="56">
        <v>-0.1593348113322639</v>
      </c>
      <c r="BB1298" s="61">
        <v>127</v>
      </c>
      <c r="BC1298" s="57">
        <v>-152</v>
      </c>
      <c r="BD1298" s="57">
        <v>-124</v>
      </c>
      <c r="BE1298" s="57">
        <v>103</v>
      </c>
      <c r="BF1298" s="95">
        <v>0.44060112080545583</v>
      </c>
      <c r="BG1298" s="58">
        <v>0.60377975797905981</v>
      </c>
      <c r="BH1298" s="58">
        <v>0.554236306749889</v>
      </c>
      <c r="BI1298" s="58">
        <v>0.4926301821468928</v>
      </c>
      <c r="BJ1298" s="57">
        <v>133</v>
      </c>
      <c r="BK1298" s="57">
        <v>-152</v>
      </c>
      <c r="BL1298" s="57">
        <v>-124</v>
      </c>
      <c r="BM1298" s="57">
        <v>104</v>
      </c>
      <c r="BN1298" s="58">
        <v>0.42970274235282957</v>
      </c>
      <c r="BO1298" s="58">
        <v>0.60359163020576412</v>
      </c>
      <c r="BP1298" s="58">
        <v>0.55261990440777886</v>
      </c>
      <c r="BQ1298" s="58">
        <v>0.48965639374160341</v>
      </c>
      <c r="BR1298" s="36">
        <v>3.25</v>
      </c>
      <c r="BS1298" s="36">
        <v>3.75</v>
      </c>
      <c r="BT1298" s="36">
        <v>0.42353000000000002</v>
      </c>
      <c r="BU1298" s="36">
        <v>0.29459000000000002</v>
      </c>
      <c r="BV1298" s="36">
        <v>0.32885688769814603</v>
      </c>
      <c r="BW1298" s="36">
        <v>0.39878999999999998</v>
      </c>
    </row>
    <row r="1299" spans="1:75" s="36" customFormat="1" ht="16.75" customHeight="1" x14ac:dyDescent="0.2">
      <c r="A1299" s="36" t="s">
        <v>1640</v>
      </c>
      <c r="B1299" s="36">
        <v>2025020618</v>
      </c>
      <c r="C1299" s="35">
        <v>46021</v>
      </c>
      <c r="D1299" s="45" t="s">
        <v>9</v>
      </c>
      <c r="E1299" s="36" t="s">
        <v>10</v>
      </c>
      <c r="F1299" s="45">
        <v>0</v>
      </c>
      <c r="G1299" s="45">
        <v>1</v>
      </c>
      <c r="H1299" s="36" t="s">
        <v>53</v>
      </c>
      <c r="I1299" s="36" t="s">
        <v>411</v>
      </c>
      <c r="J1299" s="46" t="s">
        <v>166</v>
      </c>
      <c r="K1299" s="47">
        <v>2.94</v>
      </c>
      <c r="L1299" s="48">
        <v>0.15</v>
      </c>
      <c r="M1299" s="49">
        <v>0.1</v>
      </c>
      <c r="N1299" s="36">
        <v>3.1499999999999901</v>
      </c>
      <c r="O1299" s="36">
        <v>2.94999999999999</v>
      </c>
      <c r="P1299" s="70">
        <v>3.1499999999999901</v>
      </c>
      <c r="Q1299" s="36">
        <v>2.94999999999999</v>
      </c>
      <c r="R1299" s="50">
        <v>2.8634956043496729</v>
      </c>
      <c r="S1299" s="50">
        <v>2.9094595171133659</v>
      </c>
      <c r="T1299" s="50">
        <v>2.8634956043496729</v>
      </c>
      <c r="U1299" s="50">
        <v>2.9385541122844998</v>
      </c>
      <c r="V1299" s="50">
        <v>1</v>
      </c>
      <c r="W1299" s="50">
        <v>1.0046958799928625</v>
      </c>
      <c r="X1299" s="50">
        <v>1.0523957078255026</v>
      </c>
      <c r="Y1299" s="50">
        <v>0.99221125809497934</v>
      </c>
      <c r="Z1299" s="50">
        <v>1.03</v>
      </c>
      <c r="AA1299" s="51">
        <v>1</v>
      </c>
      <c r="AB1299" s="51">
        <v>1.01</v>
      </c>
      <c r="AC1299" s="51">
        <v>1</v>
      </c>
      <c r="AD1299" s="51">
        <v>1</v>
      </c>
      <c r="AE1299" s="51">
        <v>1</v>
      </c>
      <c r="AF1299" s="51">
        <v>1</v>
      </c>
      <c r="AG1299" s="52">
        <v>1</v>
      </c>
      <c r="AH1299" s="52">
        <v>1</v>
      </c>
      <c r="AI1299" s="53">
        <v>1217</v>
      </c>
      <c r="AJ1299" s="53">
        <v>1067</v>
      </c>
      <c r="AK1299" s="51">
        <v>3.05</v>
      </c>
      <c r="AL1299" s="51">
        <v>3.0220243406524507</v>
      </c>
      <c r="AM1299" s="51">
        <v>2.79</v>
      </c>
      <c r="AN1299" s="51">
        <v>2.8079189275670049</v>
      </c>
      <c r="AO1299" s="51">
        <v>2.8680770841138163</v>
      </c>
      <c r="AP1299" s="51">
        <v>2.8873770168907589</v>
      </c>
      <c r="AQ1299" s="51">
        <v>2.8736999999999999</v>
      </c>
      <c r="AR1299" s="67">
        <v>-0.03</v>
      </c>
      <c r="AS1299" s="99" t="s">
        <v>1593</v>
      </c>
      <c r="AT1299" s="54">
        <v>3.3094831079860416</v>
      </c>
      <c r="AU1299" s="54">
        <v>2.9501482966537775</v>
      </c>
      <c r="AV1299" s="55">
        <v>3.3551649198993352</v>
      </c>
      <c r="AW1299" s="55">
        <v>2.9201482966537777</v>
      </c>
      <c r="AX1299" s="56">
        <v>0.15948310798605148</v>
      </c>
      <c r="AY1299" s="56">
        <v>1.4829665378757184E-4</v>
      </c>
      <c r="AZ1299" s="56">
        <v>0.15963140463983905</v>
      </c>
      <c r="BA1299" s="56">
        <v>0.1593348113322639</v>
      </c>
      <c r="BB1299" s="61">
        <v>-127</v>
      </c>
      <c r="BC1299" s="57">
        <v>152</v>
      </c>
      <c r="BD1299" s="57">
        <v>124</v>
      </c>
      <c r="BE1299" s="57">
        <v>-103</v>
      </c>
      <c r="BF1299" s="95">
        <v>0.55939887919454412</v>
      </c>
      <c r="BG1299" s="58">
        <v>0.39622024202094014</v>
      </c>
      <c r="BH1299" s="58">
        <v>0.445763693250111</v>
      </c>
      <c r="BI1299" s="58">
        <v>0.5073698178531072</v>
      </c>
      <c r="BJ1299" s="57">
        <v>-133</v>
      </c>
      <c r="BK1299" s="57">
        <v>152</v>
      </c>
      <c r="BL1299" s="57">
        <v>124</v>
      </c>
      <c r="BM1299" s="57">
        <v>-104</v>
      </c>
      <c r="BN1299" s="58">
        <v>0.57029725764717043</v>
      </c>
      <c r="BO1299" s="58">
        <v>0.39640836979423588</v>
      </c>
      <c r="BP1299" s="58">
        <v>0.44738009559222119</v>
      </c>
      <c r="BQ1299" s="58">
        <v>0.51034360625839659</v>
      </c>
      <c r="BR1299" s="36">
        <v>3.25</v>
      </c>
      <c r="BS1299" s="36">
        <v>3.8</v>
      </c>
      <c r="BT1299" s="36">
        <v>0.41738999999999998</v>
      </c>
      <c r="BU1299" s="36">
        <v>0.28698000000000001</v>
      </c>
      <c r="BV1299" s="36">
        <v>0.320372417026692</v>
      </c>
      <c r="BW1299" s="36">
        <v>0.39121</v>
      </c>
    </row>
    <row r="1300" spans="1:75" s="36" customFormat="1" ht="16.75" customHeight="1" x14ac:dyDescent="0.2">
      <c r="A1300" s="36" t="s">
        <v>1641</v>
      </c>
      <c r="B1300" s="36">
        <v>2025020617</v>
      </c>
      <c r="C1300" s="35">
        <v>46021</v>
      </c>
      <c r="D1300" s="45" t="s">
        <v>6</v>
      </c>
      <c r="E1300" s="36" t="s">
        <v>4</v>
      </c>
      <c r="F1300" s="45">
        <v>2</v>
      </c>
      <c r="G1300" s="45">
        <v>1</v>
      </c>
      <c r="H1300" s="36" t="s">
        <v>44</v>
      </c>
      <c r="I1300" s="36" t="s">
        <v>330</v>
      </c>
      <c r="J1300" s="46" t="s">
        <v>173</v>
      </c>
      <c r="K1300" s="47">
        <v>2.94</v>
      </c>
      <c r="L1300" s="48">
        <v>0.15</v>
      </c>
      <c r="M1300" s="49">
        <v>0.1</v>
      </c>
      <c r="N1300" s="36">
        <v>3.0499999999999901</v>
      </c>
      <c r="O1300" s="36">
        <v>2.6499999999999901</v>
      </c>
      <c r="P1300" s="70">
        <v>3.0499999999999901</v>
      </c>
      <c r="Q1300" s="36">
        <v>2.6499999999999901</v>
      </c>
      <c r="R1300" s="50">
        <v>3.1180643898856784</v>
      </c>
      <c r="S1300" s="50">
        <v>2.7040443538661494</v>
      </c>
      <c r="T1300" s="50">
        <v>3.0868837459868215</v>
      </c>
      <c r="U1300" s="50">
        <v>2.7581252409434724</v>
      </c>
      <c r="V1300" s="50">
        <v>0.96</v>
      </c>
      <c r="W1300" s="50">
        <v>0.96305398776725637</v>
      </c>
      <c r="X1300" s="50">
        <v>1.0170068027210886</v>
      </c>
      <c r="Y1300" s="50">
        <v>1.0034013605442178</v>
      </c>
      <c r="Z1300" s="50">
        <v>1.03</v>
      </c>
      <c r="AA1300" s="51">
        <v>0.99</v>
      </c>
      <c r="AB1300" s="51">
        <v>1.02</v>
      </c>
      <c r="AC1300" s="51">
        <v>1</v>
      </c>
      <c r="AD1300" s="51">
        <v>1</v>
      </c>
      <c r="AE1300" s="51">
        <v>1</v>
      </c>
      <c r="AF1300" s="51">
        <v>1</v>
      </c>
      <c r="AG1300" s="52">
        <v>1</v>
      </c>
      <c r="AH1300" s="52">
        <v>1</v>
      </c>
      <c r="AI1300" s="53">
        <v>1189</v>
      </c>
      <c r="AJ1300" s="53">
        <v>1118</v>
      </c>
      <c r="AK1300" s="51">
        <v>2.9936229572873532</v>
      </c>
      <c r="AL1300" s="51">
        <v>3.0118214625186188</v>
      </c>
      <c r="AM1300" s="51">
        <v>2.8262811624260848</v>
      </c>
      <c r="AN1300" s="51">
        <v>2.8079456411420942</v>
      </c>
      <c r="AO1300" s="51">
        <v>2.9618773853894718</v>
      </c>
      <c r="AP1300" s="51">
        <v>2.9353706302533711</v>
      </c>
      <c r="AQ1300" s="51">
        <v>2.9110695972988676</v>
      </c>
      <c r="AR1300" s="67">
        <v>0</v>
      </c>
      <c r="AS1300" s="99" t="s">
        <v>1593</v>
      </c>
      <c r="AT1300" s="54">
        <v>2.9189890093211166</v>
      </c>
      <c r="AU1300" s="54">
        <v>2.7753023610954561</v>
      </c>
      <c r="AV1300" s="55">
        <v>2.9189890093211166</v>
      </c>
      <c r="AW1300" s="55">
        <v>2.76979372387907</v>
      </c>
      <c r="AX1300" s="56">
        <v>-0.13101099067887345</v>
      </c>
      <c r="AY1300" s="56">
        <v>0.125302361095466</v>
      </c>
      <c r="AZ1300" s="56">
        <v>-5.7086295834074541E-3</v>
      </c>
      <c r="BA1300" s="56">
        <v>-0.25631335177433945</v>
      </c>
      <c r="BB1300" s="61">
        <v>-111</v>
      </c>
      <c r="BC1300" s="57">
        <v>-104</v>
      </c>
      <c r="BD1300" s="57">
        <v>123</v>
      </c>
      <c r="BE1300" s="57">
        <v>151</v>
      </c>
      <c r="BF1300" s="95">
        <v>0.52689780720414037</v>
      </c>
      <c r="BG1300" s="58">
        <v>0.51044687670398758</v>
      </c>
      <c r="BH1300" s="58">
        <v>0.44822864692294395</v>
      </c>
      <c r="BI1300" s="58">
        <v>0.39766852756435456</v>
      </c>
      <c r="BJ1300" s="57">
        <v>-112</v>
      </c>
      <c r="BK1300" s="57">
        <v>-104</v>
      </c>
      <c r="BL1300" s="57">
        <v>124</v>
      </c>
      <c r="BM1300" s="57">
        <v>152</v>
      </c>
      <c r="BN1300" s="58">
        <v>0.52783459516802156</v>
      </c>
      <c r="BO1300" s="58">
        <v>0.50949133225335419</v>
      </c>
      <c r="BP1300" s="58">
        <v>0.44726834823073336</v>
      </c>
      <c r="BQ1300" s="58">
        <v>0.39689925060678177</v>
      </c>
      <c r="BR1300" s="36">
        <v>3.25</v>
      </c>
      <c r="BS1300" s="36">
        <v>3.85</v>
      </c>
      <c r="BT1300" s="36">
        <v>0.40969</v>
      </c>
      <c r="BU1300" s="36">
        <v>0.28295999999999999</v>
      </c>
      <c r="BV1300" s="36">
        <v>0.31553944800668998</v>
      </c>
      <c r="BW1300" s="36">
        <v>0.38621</v>
      </c>
    </row>
    <row r="1301" spans="1:75" s="36" customFormat="1" ht="16.75" customHeight="1" x14ac:dyDescent="0.2">
      <c r="A1301" s="36" t="s">
        <v>1642</v>
      </c>
      <c r="B1301" s="36">
        <v>2025020617</v>
      </c>
      <c r="C1301" s="35">
        <v>46021</v>
      </c>
      <c r="D1301" s="45" t="s">
        <v>9</v>
      </c>
      <c r="E1301" s="36" t="s">
        <v>18</v>
      </c>
      <c r="F1301" s="45">
        <v>1</v>
      </c>
      <c r="G1301" s="45">
        <v>2</v>
      </c>
      <c r="H1301" s="36" t="s">
        <v>45</v>
      </c>
      <c r="I1301" s="36" t="s">
        <v>931</v>
      </c>
      <c r="J1301" s="46" t="s">
        <v>190</v>
      </c>
      <c r="K1301" s="47">
        <v>2.94</v>
      </c>
      <c r="L1301" s="48">
        <v>0.15</v>
      </c>
      <c r="M1301" s="49">
        <v>0.1</v>
      </c>
      <c r="N1301" s="36">
        <v>2.6499999999999901</v>
      </c>
      <c r="O1301" s="36">
        <v>3.0499999999999901</v>
      </c>
      <c r="P1301" s="70">
        <v>2.6499999999999901</v>
      </c>
      <c r="Q1301" s="36">
        <v>3.0499999999999901</v>
      </c>
      <c r="R1301" s="50">
        <v>2.8224123452239027</v>
      </c>
      <c r="S1301" s="50">
        <v>3.1142908304678927</v>
      </c>
      <c r="T1301" s="50">
        <v>2.5401711107015124</v>
      </c>
      <c r="U1301" s="50">
        <v>3.2388624636866084</v>
      </c>
      <c r="V1301" s="50">
        <v>1.0349999999999999</v>
      </c>
      <c r="W1301" s="50">
        <v>1.0329456510400874</v>
      </c>
      <c r="X1301" s="50">
        <v>0.96132012327417848</v>
      </c>
      <c r="Y1301" s="50">
        <v>1.0182391011181473</v>
      </c>
      <c r="Z1301" s="50">
        <v>0.97</v>
      </c>
      <c r="AA1301" s="51">
        <v>0.9</v>
      </c>
      <c r="AB1301" s="51">
        <v>1.04</v>
      </c>
      <c r="AC1301" s="51">
        <v>1</v>
      </c>
      <c r="AD1301" s="51">
        <v>1</v>
      </c>
      <c r="AE1301" s="51">
        <v>1</v>
      </c>
      <c r="AF1301" s="51">
        <v>1</v>
      </c>
      <c r="AG1301" s="52">
        <v>1</v>
      </c>
      <c r="AH1301" s="52">
        <v>1</v>
      </c>
      <c r="AI1301" s="53">
        <v>1208</v>
      </c>
      <c r="AJ1301" s="53">
        <v>1143</v>
      </c>
      <c r="AK1301" s="51">
        <v>2.95</v>
      </c>
      <c r="AL1301" s="51">
        <v>2.95</v>
      </c>
      <c r="AM1301" s="51">
        <v>2.99</v>
      </c>
      <c r="AN1301" s="51">
        <v>2.97</v>
      </c>
      <c r="AO1301" s="51">
        <v>3.1076625336051125</v>
      </c>
      <c r="AP1301" s="51">
        <v>3.0946424693974239</v>
      </c>
      <c r="AQ1301" s="51">
        <v>2.9003000000000001</v>
      </c>
      <c r="AR1301" s="67">
        <v>0</v>
      </c>
      <c r="AS1301" s="99" t="s">
        <v>1593</v>
      </c>
      <c r="AT1301" s="54">
        <v>2.7753023610954561</v>
      </c>
      <c r="AU1301" s="54">
        <v>2.9189890093211166</v>
      </c>
      <c r="AV1301" s="55">
        <v>2.76979372387907</v>
      </c>
      <c r="AW1301" s="55">
        <v>2.9189890093211166</v>
      </c>
      <c r="AX1301" s="56">
        <v>0.125302361095466</v>
      </c>
      <c r="AY1301" s="56">
        <v>-0.13101099067887345</v>
      </c>
      <c r="AZ1301" s="56">
        <v>-5.7086295834074541E-3</v>
      </c>
      <c r="BA1301" s="56">
        <v>0.25631335177433945</v>
      </c>
      <c r="BB1301" s="61">
        <v>111</v>
      </c>
      <c r="BC1301" s="57">
        <v>104</v>
      </c>
      <c r="BD1301" s="57">
        <v>-123</v>
      </c>
      <c r="BE1301" s="57">
        <v>-151</v>
      </c>
      <c r="BF1301" s="95">
        <v>0.47310219279585963</v>
      </c>
      <c r="BG1301" s="58">
        <v>0.48955312329601236</v>
      </c>
      <c r="BH1301" s="58">
        <v>0.55177135307705605</v>
      </c>
      <c r="BI1301" s="58">
        <v>0.60233147243564544</v>
      </c>
      <c r="BJ1301" s="57">
        <v>112</v>
      </c>
      <c r="BK1301" s="57">
        <v>104</v>
      </c>
      <c r="BL1301" s="57">
        <v>-124</v>
      </c>
      <c r="BM1301" s="57">
        <v>-152</v>
      </c>
      <c r="BN1301" s="58">
        <v>0.47216540483197844</v>
      </c>
      <c r="BO1301" s="58">
        <v>0.49050866774664581</v>
      </c>
      <c r="BP1301" s="58">
        <v>0.55273165176926664</v>
      </c>
      <c r="BQ1301" s="58">
        <v>0.60310074939321823</v>
      </c>
      <c r="BR1301" s="36">
        <v>3.25</v>
      </c>
      <c r="BS1301" s="36">
        <v>3.9</v>
      </c>
      <c r="BT1301" s="36">
        <v>0.40394000000000002</v>
      </c>
      <c r="BU1301" s="36">
        <v>0.27696999999999999</v>
      </c>
      <c r="BV1301" s="36">
        <v>0.308062775979623</v>
      </c>
      <c r="BW1301" s="36">
        <v>0.37790000000000001</v>
      </c>
    </row>
    <row r="1302" spans="1:75" s="36" customFormat="1" ht="16.75" customHeight="1" x14ac:dyDescent="0.2">
      <c r="A1302" s="36" t="s">
        <v>1643</v>
      </c>
      <c r="B1302" s="36">
        <v>2025020620</v>
      </c>
      <c r="C1302" s="35">
        <v>46021</v>
      </c>
      <c r="D1302" s="45" t="s">
        <v>6</v>
      </c>
      <c r="E1302" s="36" t="s">
        <v>37</v>
      </c>
      <c r="F1302" s="45">
        <v>1</v>
      </c>
      <c r="G1302" s="45">
        <v>1</v>
      </c>
      <c r="H1302" s="36" t="s">
        <v>46</v>
      </c>
      <c r="I1302" s="36" t="s">
        <v>489</v>
      </c>
      <c r="J1302" s="46" t="s">
        <v>176</v>
      </c>
      <c r="K1302" s="47">
        <v>2.94</v>
      </c>
      <c r="L1302" s="48">
        <v>0.15</v>
      </c>
      <c r="M1302" s="49">
        <v>0.1</v>
      </c>
      <c r="N1302" s="36">
        <v>2.9999999999999898</v>
      </c>
      <c r="O1302" s="36">
        <v>2.69999999999999</v>
      </c>
      <c r="P1302" s="70">
        <v>2.9999999999999898</v>
      </c>
      <c r="Q1302" s="36">
        <v>2.69999999999999</v>
      </c>
      <c r="R1302" s="50">
        <v>2.78275916033909</v>
      </c>
      <c r="S1302" s="50">
        <v>2.935269158220382</v>
      </c>
      <c r="T1302" s="50">
        <v>2.727103977132308</v>
      </c>
      <c r="U1302" s="50">
        <v>2.9646218498025858</v>
      </c>
      <c r="V1302" s="50">
        <v>0.95</v>
      </c>
      <c r="W1302" s="50">
        <v>0.95302926576458757</v>
      </c>
      <c r="X1302" s="50">
        <v>1.1904761904761905</v>
      </c>
      <c r="Y1302" s="50">
        <v>0.88533446503811308</v>
      </c>
      <c r="Z1302" s="50">
        <v>1.06</v>
      </c>
      <c r="AA1302" s="51">
        <v>0.98</v>
      </c>
      <c r="AB1302" s="51">
        <v>1.01</v>
      </c>
      <c r="AC1302" s="51">
        <v>1</v>
      </c>
      <c r="AD1302" s="51">
        <v>1</v>
      </c>
      <c r="AE1302" s="51">
        <v>1</v>
      </c>
      <c r="AF1302" s="51">
        <v>1</v>
      </c>
      <c r="AG1302" s="52">
        <v>1</v>
      </c>
      <c r="AH1302" s="52">
        <v>1</v>
      </c>
      <c r="AI1302" s="53">
        <v>1204</v>
      </c>
      <c r="AJ1302" s="53">
        <v>1135</v>
      </c>
      <c r="AK1302" s="51">
        <v>2.8024183876496132</v>
      </c>
      <c r="AL1302" s="51">
        <v>2.7986346758049327</v>
      </c>
      <c r="AM1302" s="51">
        <v>2.9878500075220278</v>
      </c>
      <c r="AN1302" s="51">
        <v>2.9799628801267812</v>
      </c>
      <c r="AO1302" s="51">
        <v>3.2232341506435764</v>
      </c>
      <c r="AP1302" s="51">
        <v>3.2064568242040807</v>
      </c>
      <c r="AQ1302" s="51">
        <v>3.1671210079733494</v>
      </c>
      <c r="AR1302" s="67">
        <v>0</v>
      </c>
      <c r="AS1302" s="99" t="s">
        <v>1593</v>
      </c>
      <c r="AT1302" s="54">
        <v>3.0115908961037801</v>
      </c>
      <c r="AU1302" s="54">
        <v>2.7453417666256792</v>
      </c>
      <c r="AV1302" s="55">
        <v>3.0115908961037801</v>
      </c>
      <c r="AW1302" s="55">
        <v>2.7483663628314368</v>
      </c>
      <c r="AX1302" s="56">
        <v>1.1590896103790271E-2</v>
      </c>
      <c r="AY1302" s="56">
        <v>4.5341766625689228E-2</v>
      </c>
      <c r="AZ1302" s="56">
        <v>5.69326627294795E-2</v>
      </c>
      <c r="BA1302" s="56">
        <v>-3.3750870521898957E-2</v>
      </c>
      <c r="BB1302" s="61">
        <v>-120</v>
      </c>
      <c r="BC1302" s="57">
        <v>-109</v>
      </c>
      <c r="BD1302" s="57">
        <v>117</v>
      </c>
      <c r="BE1302" s="57">
        <v>145</v>
      </c>
      <c r="BF1302" s="95">
        <v>0.54571266984632905</v>
      </c>
      <c r="BG1302" s="58">
        <v>0.5220236830635171</v>
      </c>
      <c r="BH1302" s="58">
        <v>0.46094493027677075</v>
      </c>
      <c r="BI1302" s="58">
        <v>0.40871741669402284</v>
      </c>
      <c r="BJ1302" s="57">
        <v>-120</v>
      </c>
      <c r="BK1302" s="57">
        <v>-109</v>
      </c>
      <c r="BL1302" s="57">
        <v>117</v>
      </c>
      <c r="BM1302" s="57">
        <v>144</v>
      </c>
      <c r="BN1302" s="58">
        <v>0.54501795299887323</v>
      </c>
      <c r="BO1302" s="58">
        <v>0.52246311011970048</v>
      </c>
      <c r="BP1302" s="58">
        <v>0.46148335939265794</v>
      </c>
      <c r="BQ1302" s="58">
        <v>0.40922604929260875</v>
      </c>
      <c r="BR1302" s="36">
        <v>3.25</v>
      </c>
      <c r="BS1302" s="36">
        <v>3.95</v>
      </c>
      <c r="BT1302" s="36">
        <v>0.39517000000000002</v>
      </c>
      <c r="BU1302" s="36">
        <v>0.27111000000000002</v>
      </c>
      <c r="BV1302" s="36">
        <v>0.30120321301203201</v>
      </c>
      <c r="BW1302" s="36">
        <v>0.37102000000000002</v>
      </c>
    </row>
    <row r="1303" spans="1:75" s="36" customFormat="1" ht="16.75" customHeight="1" x14ac:dyDescent="0.2">
      <c r="A1303" s="36" t="s">
        <v>1644</v>
      </c>
      <c r="B1303" s="36">
        <v>2025020620</v>
      </c>
      <c r="C1303" s="35">
        <v>46021</v>
      </c>
      <c r="D1303" s="45" t="s">
        <v>9</v>
      </c>
      <c r="E1303" s="36" t="s">
        <v>14</v>
      </c>
      <c r="F1303" s="45">
        <v>1</v>
      </c>
      <c r="G1303" s="45">
        <v>1</v>
      </c>
      <c r="H1303" s="36" t="s">
        <v>47</v>
      </c>
      <c r="I1303" s="36" t="s">
        <v>328</v>
      </c>
      <c r="J1303" s="46" t="s">
        <v>155</v>
      </c>
      <c r="K1303" s="47">
        <v>2.94</v>
      </c>
      <c r="L1303" s="48">
        <v>0.15</v>
      </c>
      <c r="M1303" s="49">
        <v>0.1</v>
      </c>
      <c r="N1303" s="36">
        <v>2.69999999999999</v>
      </c>
      <c r="O1303" s="36">
        <v>2.9999999999999898</v>
      </c>
      <c r="P1303" s="70">
        <v>2.69999999999999</v>
      </c>
      <c r="Q1303" s="36">
        <v>2.9999999999999898</v>
      </c>
      <c r="R1303" s="50">
        <v>2.5570772072149479</v>
      </c>
      <c r="S1303" s="50">
        <v>3.4754471723815157</v>
      </c>
      <c r="T1303" s="50">
        <v>2.3652964166738268</v>
      </c>
      <c r="U1303" s="50">
        <v>3.5102016441053308</v>
      </c>
      <c r="V1303" s="50">
        <v>1.048</v>
      </c>
      <c r="W1303" s="50">
        <v>1.0491546019013618</v>
      </c>
      <c r="X1303" s="50">
        <v>1.0162755127625944</v>
      </c>
      <c r="Y1303" s="50">
        <v>0.95320353321415419</v>
      </c>
      <c r="Z1303" s="50">
        <v>0.96</v>
      </c>
      <c r="AA1303" s="51">
        <v>0.92500000000000004</v>
      </c>
      <c r="AB1303" s="51">
        <v>1.01</v>
      </c>
      <c r="AC1303" s="51">
        <v>1</v>
      </c>
      <c r="AD1303" s="51">
        <v>1</v>
      </c>
      <c r="AE1303" s="51">
        <v>1</v>
      </c>
      <c r="AF1303" s="51">
        <v>1</v>
      </c>
      <c r="AG1303" s="52">
        <v>1</v>
      </c>
      <c r="AH1303" s="52">
        <v>1</v>
      </c>
      <c r="AI1303" s="53">
        <v>1207</v>
      </c>
      <c r="AJ1303" s="53">
        <v>1165</v>
      </c>
      <c r="AK1303" s="51">
        <v>2.6028833272120524</v>
      </c>
      <c r="AL1303" s="51">
        <v>2.59313569735437</v>
      </c>
      <c r="AM1303" s="51">
        <v>3.5</v>
      </c>
      <c r="AN1303" s="51">
        <v>3.4963170758572275</v>
      </c>
      <c r="AO1303" s="51">
        <v>3.306466093862185</v>
      </c>
      <c r="AP1303" s="51">
        <v>3.3109605726057953</v>
      </c>
      <c r="AQ1303" s="51">
        <v>3.36</v>
      </c>
      <c r="AR1303" s="67">
        <v>0</v>
      </c>
      <c r="AS1303" s="99" t="s">
        <v>1593</v>
      </c>
      <c r="AT1303" s="54">
        <v>2.7453417666256792</v>
      </c>
      <c r="AU1303" s="54">
        <v>3.0115908961037801</v>
      </c>
      <c r="AV1303" s="55">
        <v>2.7483663628314368</v>
      </c>
      <c r="AW1303" s="55">
        <v>3.0115908961037801</v>
      </c>
      <c r="AX1303" s="56">
        <v>4.5341766625689228E-2</v>
      </c>
      <c r="AY1303" s="56">
        <v>1.1590896103790271E-2</v>
      </c>
      <c r="AZ1303" s="56">
        <v>5.69326627294795E-2</v>
      </c>
      <c r="BA1303" s="56">
        <v>3.3750870521898957E-2</v>
      </c>
      <c r="BB1303" s="61">
        <v>120</v>
      </c>
      <c r="BC1303" s="57">
        <v>109</v>
      </c>
      <c r="BD1303" s="57">
        <v>-117</v>
      </c>
      <c r="BE1303" s="57">
        <v>-145</v>
      </c>
      <c r="BF1303" s="95">
        <v>0.45428733015367095</v>
      </c>
      <c r="BG1303" s="58">
        <v>0.4779763169364829</v>
      </c>
      <c r="BH1303" s="58">
        <v>0.53905506972322925</v>
      </c>
      <c r="BI1303" s="58">
        <v>0.59128258330597716</v>
      </c>
      <c r="BJ1303" s="57">
        <v>120</v>
      </c>
      <c r="BK1303" s="57">
        <v>109</v>
      </c>
      <c r="BL1303" s="57">
        <v>-117</v>
      </c>
      <c r="BM1303" s="57">
        <v>-144</v>
      </c>
      <c r="BN1303" s="58">
        <v>0.45498204700112677</v>
      </c>
      <c r="BO1303" s="58">
        <v>0.47753688988029952</v>
      </c>
      <c r="BP1303" s="58">
        <v>0.53851664060734206</v>
      </c>
      <c r="BQ1303" s="58">
        <v>0.59077395070739125</v>
      </c>
      <c r="BR1303" s="36">
        <v>3.25</v>
      </c>
      <c r="BS1303" s="36">
        <v>4</v>
      </c>
      <c r="BT1303" s="36">
        <v>0.39024999999999999</v>
      </c>
      <c r="BU1303" s="36">
        <v>0.26305000000000001</v>
      </c>
      <c r="BV1303" s="36">
        <v>0.292472759617522</v>
      </c>
      <c r="BW1303" s="36">
        <v>0.36364999999999997</v>
      </c>
    </row>
    <row r="1304" spans="1:75" s="36" customFormat="1" ht="16.75" customHeight="1" x14ac:dyDescent="0.2">
      <c r="A1304" s="36" t="s">
        <v>1645</v>
      </c>
      <c r="B1304" s="36">
        <v>2025020621</v>
      </c>
      <c r="C1304" s="35">
        <v>46021</v>
      </c>
      <c r="D1304" s="45" t="s">
        <v>6</v>
      </c>
      <c r="E1304" s="36" t="s">
        <v>43</v>
      </c>
      <c r="F1304" s="45">
        <v>1</v>
      </c>
      <c r="G1304" s="45">
        <v>0</v>
      </c>
      <c r="H1304" s="36" t="s">
        <v>52</v>
      </c>
      <c r="I1304" s="36" t="s">
        <v>413</v>
      </c>
      <c r="J1304" s="46" t="s">
        <v>180</v>
      </c>
      <c r="K1304" s="47">
        <v>2.94</v>
      </c>
      <c r="L1304" s="48">
        <v>0.15</v>
      </c>
      <c r="M1304" s="49">
        <v>0.1</v>
      </c>
      <c r="N1304" s="36">
        <v>3.0499999999999901</v>
      </c>
      <c r="O1304" s="36">
        <v>2.5499999999999901</v>
      </c>
      <c r="P1304" s="70">
        <v>3.0499999999999901</v>
      </c>
      <c r="Q1304" s="36">
        <v>2.5499999999999901</v>
      </c>
      <c r="R1304" s="50">
        <v>2.9458037005070734</v>
      </c>
      <c r="S1304" s="50">
        <v>2.878484844723399</v>
      </c>
      <c r="T1304" s="50">
        <v>2.9016166449994674</v>
      </c>
      <c r="U1304" s="50">
        <v>2.878484844723399</v>
      </c>
      <c r="V1304" s="50">
        <v>1.04</v>
      </c>
      <c r="W1304" s="50">
        <v>1.0074936850113505</v>
      </c>
      <c r="X1304" s="50">
        <v>1.0700716472761178</v>
      </c>
      <c r="Y1304" s="50">
        <v>0.91348580185324879</v>
      </c>
      <c r="Z1304" s="50">
        <v>0.97499999999999998</v>
      </c>
      <c r="AA1304" s="51">
        <v>0.98499999999999999</v>
      </c>
      <c r="AB1304" s="51">
        <v>1</v>
      </c>
      <c r="AC1304" s="51">
        <v>1</v>
      </c>
      <c r="AD1304" s="51">
        <v>1</v>
      </c>
      <c r="AE1304" s="51">
        <v>1</v>
      </c>
      <c r="AF1304" s="51">
        <v>1</v>
      </c>
      <c r="AG1304" s="52">
        <v>1</v>
      </c>
      <c r="AH1304" s="52">
        <v>1</v>
      </c>
      <c r="AI1304" s="53">
        <v>1210</v>
      </c>
      <c r="AJ1304" s="53">
        <v>1168</v>
      </c>
      <c r="AK1304" s="51">
        <v>2.8187665711463632</v>
      </c>
      <c r="AL1304" s="51">
        <v>2.8371593347178554</v>
      </c>
      <c r="AM1304" s="51">
        <v>2.9604229281952223</v>
      </c>
      <c r="AN1304" s="51">
        <v>2.9481322156744487</v>
      </c>
      <c r="AO1304" s="51">
        <v>2.9986055980647421</v>
      </c>
      <c r="AP1304" s="51">
        <v>2.969793166895828</v>
      </c>
      <c r="AQ1304" s="51">
        <v>2.8864123549903415</v>
      </c>
      <c r="AR1304" s="67">
        <v>0</v>
      </c>
      <c r="AS1304" s="99" t="s">
        <v>1593</v>
      </c>
      <c r="AT1304" s="54">
        <v>3.0126324866258747</v>
      </c>
      <c r="AU1304" s="54">
        <v>2.6103297375317021</v>
      </c>
      <c r="AV1304" s="55">
        <v>3.0126324866258747</v>
      </c>
      <c r="AW1304" s="55">
        <v>2.6225875327209511</v>
      </c>
      <c r="AX1304" s="56">
        <v>-3.7367513374115369E-2</v>
      </c>
      <c r="AY1304" s="56">
        <v>6.0329737531712002E-2</v>
      </c>
      <c r="AZ1304" s="56">
        <v>2.2962224157596633E-2</v>
      </c>
      <c r="BA1304" s="56">
        <v>-9.7697250905827371E-2</v>
      </c>
      <c r="BB1304" s="61">
        <v>-133</v>
      </c>
      <c r="BC1304" s="57">
        <v>101</v>
      </c>
      <c r="BD1304" s="57">
        <v>130</v>
      </c>
      <c r="BE1304" s="57">
        <v>160</v>
      </c>
      <c r="BF1304" s="95">
        <v>0.56996445883273794</v>
      </c>
      <c r="BG1304" s="58">
        <v>0.49827850581420896</v>
      </c>
      <c r="BH1304" s="58">
        <v>0.43405661565981313</v>
      </c>
      <c r="BI1304" s="58">
        <v>0.38480176803258459</v>
      </c>
      <c r="BJ1304" s="57">
        <v>-132</v>
      </c>
      <c r="BK1304" s="57">
        <v>-100</v>
      </c>
      <c r="BL1304" s="57">
        <v>129</v>
      </c>
      <c r="BM1304" s="57">
        <v>158</v>
      </c>
      <c r="BN1304" s="58">
        <v>0.56841790153829053</v>
      </c>
      <c r="BO1304" s="58">
        <v>0.50066217957642234</v>
      </c>
      <c r="BP1304" s="58">
        <v>0.43677596437354826</v>
      </c>
      <c r="BQ1304" s="58">
        <v>0.38723315202444419</v>
      </c>
      <c r="BR1304" s="36">
        <v>3.25</v>
      </c>
      <c r="BS1304" s="36">
        <v>4.05</v>
      </c>
      <c r="BT1304" s="36">
        <v>0.38186999999999999</v>
      </c>
      <c r="BU1304" s="36">
        <v>0.25861000000000001</v>
      </c>
      <c r="BV1304" s="36">
        <v>0.28737637515279402</v>
      </c>
      <c r="BW1304" s="36">
        <v>0.35870999999999997</v>
      </c>
    </row>
    <row r="1305" spans="1:75" s="36" customFormat="1" ht="16.75" customHeight="1" x14ac:dyDescent="0.2">
      <c r="A1305" s="36" t="s">
        <v>1646</v>
      </c>
      <c r="B1305" s="36">
        <v>2025020621</v>
      </c>
      <c r="C1305" s="35">
        <v>46021</v>
      </c>
      <c r="D1305" s="45" t="s">
        <v>9</v>
      </c>
      <c r="E1305" s="36" t="s">
        <v>23</v>
      </c>
      <c r="F1305" s="45">
        <v>0</v>
      </c>
      <c r="G1305" s="45">
        <v>1</v>
      </c>
      <c r="H1305" s="36" t="s">
        <v>53</v>
      </c>
      <c r="I1305" s="36" t="s">
        <v>370</v>
      </c>
      <c r="J1305" s="46" t="s">
        <v>193</v>
      </c>
      <c r="K1305" s="47">
        <v>2.94</v>
      </c>
      <c r="L1305" s="48">
        <v>0.15</v>
      </c>
      <c r="M1305" s="49">
        <v>0.1</v>
      </c>
      <c r="N1305" s="36">
        <v>2.5499999999999901</v>
      </c>
      <c r="O1305" s="36">
        <v>3.0499999999999901</v>
      </c>
      <c r="P1305" s="70">
        <v>2.5499999999999901</v>
      </c>
      <c r="Q1305" s="36">
        <v>3.0499999999999901</v>
      </c>
      <c r="R1305" s="50">
        <v>2.6113153406889413</v>
      </c>
      <c r="S1305" s="50">
        <v>3.2877961193469214</v>
      </c>
      <c r="T1305" s="50">
        <v>2.5852021872820519</v>
      </c>
      <c r="U1305" s="50">
        <v>3.2877961193469214</v>
      </c>
      <c r="V1305" s="50">
        <v>1</v>
      </c>
      <c r="W1305" s="50">
        <v>1.0046958799928625</v>
      </c>
      <c r="X1305" s="50">
        <v>1.0069465742160622</v>
      </c>
      <c r="Y1305" s="50">
        <v>0.95876413984570175</v>
      </c>
      <c r="Z1305" s="50">
        <v>0.97499999999999998</v>
      </c>
      <c r="AA1305" s="51">
        <v>0.99</v>
      </c>
      <c r="AB1305" s="51">
        <v>1</v>
      </c>
      <c r="AC1305" s="51">
        <v>1</v>
      </c>
      <c r="AD1305" s="51">
        <v>1</v>
      </c>
      <c r="AE1305" s="51">
        <v>1</v>
      </c>
      <c r="AF1305" s="51">
        <v>1</v>
      </c>
      <c r="AG1305" s="52">
        <v>1</v>
      </c>
      <c r="AH1305" s="52">
        <v>1</v>
      </c>
      <c r="AI1305" s="53">
        <v>1232</v>
      </c>
      <c r="AJ1305" s="53">
        <v>1159</v>
      </c>
      <c r="AK1305" s="51">
        <v>2.6856482574485514</v>
      </c>
      <c r="AL1305" s="51">
        <v>2.6741066226335066</v>
      </c>
      <c r="AM1305" s="51">
        <v>3.146010642991786</v>
      </c>
      <c r="AN1305" s="51">
        <v>3.1672784644450562</v>
      </c>
      <c r="AO1305" s="51">
        <v>3.062040356180002</v>
      </c>
      <c r="AP1305" s="51">
        <v>3.0835744852074889</v>
      </c>
      <c r="AQ1305" s="51">
        <v>3.0673603769169913</v>
      </c>
      <c r="AR1305" s="67">
        <v>0</v>
      </c>
      <c r="AS1305" s="99" t="s">
        <v>1593</v>
      </c>
      <c r="AT1305" s="54">
        <v>2.6103297375317021</v>
      </c>
      <c r="AU1305" s="54">
        <v>3.0126324866258747</v>
      </c>
      <c r="AV1305" s="55">
        <v>2.6225875327209511</v>
      </c>
      <c r="AW1305" s="55">
        <v>3.0126324866258747</v>
      </c>
      <c r="AX1305" s="56">
        <v>6.0329737531712002E-2</v>
      </c>
      <c r="AY1305" s="56">
        <v>-3.7367513374115369E-2</v>
      </c>
      <c r="AZ1305" s="56">
        <v>2.2962224157596633E-2</v>
      </c>
      <c r="BA1305" s="56">
        <v>9.7697250905827371E-2</v>
      </c>
      <c r="BB1305" s="61">
        <v>133</v>
      </c>
      <c r="BC1305" s="57">
        <v>-101</v>
      </c>
      <c r="BD1305" s="57">
        <v>-130</v>
      </c>
      <c r="BE1305" s="57">
        <v>-160</v>
      </c>
      <c r="BF1305" s="95">
        <v>0.43003554116726206</v>
      </c>
      <c r="BG1305" s="58">
        <v>0.50172149418579104</v>
      </c>
      <c r="BH1305" s="58">
        <v>0.56594338434018687</v>
      </c>
      <c r="BI1305" s="58">
        <v>0.61519823196741541</v>
      </c>
      <c r="BJ1305" s="57">
        <v>132</v>
      </c>
      <c r="BK1305" s="57">
        <v>100</v>
      </c>
      <c r="BL1305" s="57">
        <v>-129</v>
      </c>
      <c r="BM1305" s="57">
        <v>-158</v>
      </c>
      <c r="BN1305" s="58">
        <v>0.43158209846170947</v>
      </c>
      <c r="BO1305" s="58">
        <v>0.49933782042357766</v>
      </c>
      <c r="BP1305" s="58">
        <v>0.56322403562645174</v>
      </c>
      <c r="BQ1305" s="58">
        <v>0.61276684797555581</v>
      </c>
      <c r="BR1305" s="36">
        <v>3.25</v>
      </c>
      <c r="BS1305" s="36">
        <v>4.0999999999999996</v>
      </c>
      <c r="BT1305" s="36">
        <v>0.37858000000000003</v>
      </c>
      <c r="BU1305" s="36">
        <v>0.25363999999999998</v>
      </c>
      <c r="BV1305" s="36">
        <v>0.281290894976156</v>
      </c>
      <c r="BW1305" s="36">
        <v>0.35193999999999998</v>
      </c>
    </row>
    <row r="1306" spans="1:75" s="36" customFormat="1" ht="16.75" customHeight="1" x14ac:dyDescent="0.2">
      <c r="A1306" s="36" t="s">
        <v>1647</v>
      </c>
      <c r="B1306" s="36">
        <v>2025020622</v>
      </c>
      <c r="C1306" s="35">
        <v>46022</v>
      </c>
      <c r="D1306" s="45" t="s">
        <v>6</v>
      </c>
      <c r="E1306" s="36" t="s">
        <v>20</v>
      </c>
      <c r="F1306" s="45">
        <v>1</v>
      </c>
      <c r="G1306" s="45">
        <v>1</v>
      </c>
      <c r="H1306" s="36" t="s">
        <v>46</v>
      </c>
      <c r="I1306" s="36" t="s">
        <v>380</v>
      </c>
      <c r="J1306" s="46" t="s">
        <v>178</v>
      </c>
      <c r="K1306" s="47">
        <v>2.94</v>
      </c>
      <c r="L1306" s="48">
        <v>0.15</v>
      </c>
      <c r="M1306" s="49">
        <v>0.1</v>
      </c>
      <c r="N1306" s="36">
        <v>2.7499999999999898</v>
      </c>
      <c r="O1306" s="36">
        <v>3.0999999999999899</v>
      </c>
      <c r="P1306" s="70">
        <v>2.7499999999999898</v>
      </c>
      <c r="Q1306" s="36">
        <v>3.0999999999999899</v>
      </c>
      <c r="R1306" s="50">
        <v>2.9111694768166725</v>
      </c>
      <c r="S1306" s="50">
        <v>2.7580517593487466</v>
      </c>
      <c r="T1306" s="50">
        <v>2.8383902398962557</v>
      </c>
      <c r="U1306" s="50">
        <v>2.7580517593487466</v>
      </c>
      <c r="V1306" s="50">
        <v>0.95</v>
      </c>
      <c r="W1306" s="50">
        <v>0.95302926576458757</v>
      </c>
      <c r="X1306" s="50">
        <v>0.96819994303053458</v>
      </c>
      <c r="Y1306" s="50">
        <v>1.0306122448979591</v>
      </c>
      <c r="Z1306" s="50">
        <v>1.05</v>
      </c>
      <c r="AA1306" s="51">
        <v>0.97499999999999998</v>
      </c>
      <c r="AB1306" s="51">
        <v>1</v>
      </c>
      <c r="AC1306" s="51">
        <v>1</v>
      </c>
      <c r="AD1306" s="51">
        <v>1</v>
      </c>
      <c r="AE1306" s="51">
        <v>1</v>
      </c>
      <c r="AF1306" s="51">
        <v>1</v>
      </c>
      <c r="AG1306" s="52">
        <v>1</v>
      </c>
      <c r="AH1306" s="52">
        <v>1</v>
      </c>
      <c r="AI1306" s="53">
        <v>1214</v>
      </c>
      <c r="AJ1306" s="53">
        <v>1090</v>
      </c>
      <c r="AK1306" s="51">
        <v>2.8634275728259686</v>
      </c>
      <c r="AL1306" s="51">
        <v>2.86</v>
      </c>
      <c r="AM1306" s="51">
        <v>2.9269972983559085</v>
      </c>
      <c r="AN1306" s="51">
        <v>2.9016554675048343</v>
      </c>
      <c r="AO1306" s="51">
        <v>3.0417895500063441</v>
      </c>
      <c r="AP1306" s="51">
        <v>3.0199142696028201</v>
      </c>
      <c r="AQ1306" s="51">
        <v>3.0733471632737039</v>
      </c>
      <c r="AR1306" s="67">
        <v>0</v>
      </c>
      <c r="AS1306" s="99" t="s">
        <v>1591</v>
      </c>
      <c r="AT1306" s="54">
        <v>2.6963034996787107</v>
      </c>
      <c r="AU1306" s="54">
        <v>3.2862711636001336</v>
      </c>
      <c r="AV1306" s="55">
        <v>2.6963034996787107</v>
      </c>
      <c r="AW1306" s="55">
        <v>3.2898917122011664</v>
      </c>
      <c r="AX1306" s="56">
        <v>-5.3696500321279039E-2</v>
      </c>
      <c r="AY1306" s="56">
        <v>0.18627116360014373</v>
      </c>
      <c r="AZ1306" s="56">
        <v>0.13257466327886469</v>
      </c>
      <c r="BA1306" s="56">
        <v>-0.23996766392142277</v>
      </c>
      <c r="BB1306" s="61">
        <v>147</v>
      </c>
      <c r="BC1306" s="57">
        <v>-125</v>
      </c>
      <c r="BD1306" s="57">
        <v>100</v>
      </c>
      <c r="BE1306" s="57">
        <v>126</v>
      </c>
      <c r="BF1306" s="95">
        <v>0.40516866102433668</v>
      </c>
      <c r="BG1306" s="58">
        <v>0.55648419895904389</v>
      </c>
      <c r="BH1306" s="58">
        <v>0.49910181972582679</v>
      </c>
      <c r="BI1306" s="58">
        <v>0.44192282800646709</v>
      </c>
      <c r="BJ1306" s="57">
        <v>147</v>
      </c>
      <c r="BK1306" s="57">
        <v>-126</v>
      </c>
      <c r="BL1306" s="57">
        <v>100</v>
      </c>
      <c r="BM1306" s="57">
        <v>126</v>
      </c>
      <c r="BN1306" s="58">
        <v>0.40443593807108724</v>
      </c>
      <c r="BO1306" s="58">
        <v>0.55718095028509329</v>
      </c>
      <c r="BP1306" s="58">
        <v>0.49986227083110801</v>
      </c>
      <c r="BQ1306" s="58">
        <v>0.44257326166881095</v>
      </c>
      <c r="BR1306" s="36">
        <v>3.25</v>
      </c>
      <c r="BS1306" s="36">
        <v>4.1500000000000004</v>
      </c>
      <c r="BT1306" s="36">
        <v>0.37070999999999998</v>
      </c>
      <c r="BU1306" s="36">
        <v>0.24426</v>
      </c>
      <c r="BV1306" s="36">
        <v>0.27117703221795397</v>
      </c>
      <c r="BW1306" s="36">
        <v>0.34351999999999999</v>
      </c>
    </row>
    <row r="1307" spans="1:75" s="36" customFormat="1" ht="16.75" customHeight="1" x14ac:dyDescent="0.2">
      <c r="A1307" s="36" t="s">
        <v>1648</v>
      </c>
      <c r="B1307" s="36">
        <v>2025020622</v>
      </c>
      <c r="C1307" s="35">
        <v>46022</v>
      </c>
      <c r="D1307" s="45" t="s">
        <v>9</v>
      </c>
      <c r="E1307" s="36" t="s">
        <v>49</v>
      </c>
      <c r="F1307" s="45">
        <v>1</v>
      </c>
      <c r="G1307" s="45">
        <v>1</v>
      </c>
      <c r="H1307" s="36" t="s">
        <v>47</v>
      </c>
      <c r="I1307" s="36" t="s">
        <v>378</v>
      </c>
      <c r="J1307" s="46" t="s">
        <v>198</v>
      </c>
      <c r="K1307" s="47">
        <v>2.94</v>
      </c>
      <c r="L1307" s="48">
        <v>0.15</v>
      </c>
      <c r="M1307" s="49">
        <v>0.1</v>
      </c>
      <c r="N1307" s="36">
        <v>3.0999999999999899</v>
      </c>
      <c r="O1307" s="36">
        <v>2.7499999999999898</v>
      </c>
      <c r="P1307" s="70">
        <v>3.0999999999999899</v>
      </c>
      <c r="Q1307" s="36">
        <v>2.7499999999999898</v>
      </c>
      <c r="R1307" s="50">
        <v>2.8551091712728129</v>
      </c>
      <c r="S1307" s="50">
        <v>2.8939676338115903</v>
      </c>
      <c r="T1307" s="50">
        <v>2.8265580795600846</v>
      </c>
      <c r="U1307" s="50">
        <v>2.8939676338115903</v>
      </c>
      <c r="V1307" s="50">
        <v>1.048</v>
      </c>
      <c r="W1307" s="50">
        <v>1.0491546019013618</v>
      </c>
      <c r="X1307" s="50">
        <v>0.99557731236595526</v>
      </c>
      <c r="Y1307" s="50">
        <v>0.97395495674352672</v>
      </c>
      <c r="Z1307" s="50">
        <v>1.05</v>
      </c>
      <c r="AA1307" s="51">
        <v>0.99</v>
      </c>
      <c r="AB1307" s="51">
        <v>1</v>
      </c>
      <c r="AC1307" s="51">
        <v>1</v>
      </c>
      <c r="AD1307" s="51">
        <v>1</v>
      </c>
      <c r="AE1307" s="51">
        <v>1</v>
      </c>
      <c r="AF1307" s="51">
        <v>1</v>
      </c>
      <c r="AG1307" s="52">
        <v>1</v>
      </c>
      <c r="AH1307" s="52">
        <v>1</v>
      </c>
      <c r="AI1307" s="53">
        <v>1216</v>
      </c>
      <c r="AJ1307" s="53">
        <v>1082</v>
      </c>
      <c r="AK1307" s="51">
        <v>3.03</v>
      </c>
      <c r="AL1307" s="51">
        <v>3.03</v>
      </c>
      <c r="AM1307" s="51">
        <v>2.8465078325097717</v>
      </c>
      <c r="AN1307" s="51">
        <v>2.84</v>
      </c>
      <c r="AO1307" s="51">
        <v>2.963608625584186</v>
      </c>
      <c r="AP1307" s="51">
        <v>2.9748672340718834</v>
      </c>
      <c r="AQ1307" s="51">
        <v>2.9888332241352602</v>
      </c>
      <c r="AR1307" s="67">
        <v>0</v>
      </c>
      <c r="AS1307" s="99" t="s">
        <v>1591</v>
      </c>
      <c r="AT1307" s="54">
        <v>3.2862711636001336</v>
      </c>
      <c r="AU1307" s="54">
        <v>2.6963034996787107</v>
      </c>
      <c r="AV1307" s="55">
        <v>3.2898917122011664</v>
      </c>
      <c r="AW1307" s="55">
        <v>2.6963034996787107</v>
      </c>
      <c r="AX1307" s="56">
        <v>0.18627116360014373</v>
      </c>
      <c r="AY1307" s="56">
        <v>-5.3696500321279039E-2</v>
      </c>
      <c r="AZ1307" s="56">
        <v>0.13257466327886469</v>
      </c>
      <c r="BA1307" s="56">
        <v>0.23996766392142277</v>
      </c>
      <c r="BB1307" s="61">
        <v>-147</v>
      </c>
      <c r="BC1307" s="57">
        <v>125</v>
      </c>
      <c r="BD1307" s="57">
        <v>-100</v>
      </c>
      <c r="BE1307" s="57">
        <v>-126</v>
      </c>
      <c r="BF1307" s="95">
        <v>0.59483133897566332</v>
      </c>
      <c r="BG1307" s="58">
        <v>0.44351580104095606</v>
      </c>
      <c r="BH1307" s="58">
        <v>0.50089818027417321</v>
      </c>
      <c r="BI1307" s="58">
        <v>0.55807717199353291</v>
      </c>
      <c r="BJ1307" s="57">
        <v>-147</v>
      </c>
      <c r="BK1307" s="57">
        <v>126</v>
      </c>
      <c r="BL1307" s="57">
        <v>-100</v>
      </c>
      <c r="BM1307" s="57">
        <v>-126</v>
      </c>
      <c r="BN1307" s="58">
        <v>0.59556406192891276</v>
      </c>
      <c r="BO1307" s="58">
        <v>0.44281904971490665</v>
      </c>
      <c r="BP1307" s="58">
        <v>0.50013772916889199</v>
      </c>
      <c r="BQ1307" s="58">
        <v>0.55742673833118905</v>
      </c>
      <c r="BR1307" s="36">
        <v>3.25</v>
      </c>
      <c r="BS1307" s="36">
        <v>4.2</v>
      </c>
      <c r="BT1307" s="36">
        <v>0.36523</v>
      </c>
      <c r="BU1307" s="36">
        <v>0.24210999999999999</v>
      </c>
      <c r="BV1307" s="36">
        <v>0.26817678334071698</v>
      </c>
      <c r="BW1307" s="36">
        <v>0.33931</v>
      </c>
    </row>
    <row r="1308" spans="1:75" s="36" customFormat="1" ht="16.75" customHeight="1" x14ac:dyDescent="0.2">
      <c r="A1308" s="36" t="s">
        <v>1649</v>
      </c>
      <c r="B1308" s="36">
        <v>2025020623</v>
      </c>
      <c r="C1308" s="35">
        <v>46022</v>
      </c>
      <c r="D1308" s="45" t="s">
        <v>6</v>
      </c>
      <c r="E1308" s="36" t="s">
        <v>35</v>
      </c>
      <c r="F1308" s="45">
        <v>1</v>
      </c>
      <c r="G1308" s="45">
        <v>1</v>
      </c>
      <c r="H1308" s="36" t="s">
        <v>46</v>
      </c>
      <c r="I1308" s="36" t="s">
        <v>432</v>
      </c>
      <c r="J1308" s="46" t="s">
        <v>230</v>
      </c>
      <c r="K1308" s="47">
        <v>2.94</v>
      </c>
      <c r="L1308" s="48">
        <v>0.15</v>
      </c>
      <c r="M1308" s="49">
        <v>0.1</v>
      </c>
      <c r="N1308" s="36">
        <v>2.69999999999999</v>
      </c>
      <c r="O1308" s="36">
        <v>3.3999999999999901</v>
      </c>
      <c r="P1308" s="70">
        <v>2.69999999999999</v>
      </c>
      <c r="Q1308" s="36">
        <v>3.3999999999999901</v>
      </c>
      <c r="R1308" s="50">
        <v>2.975611750557587</v>
      </c>
      <c r="S1308" s="50">
        <v>3.1987035265828596</v>
      </c>
      <c r="T1308" s="50">
        <v>2.9458556330520111</v>
      </c>
      <c r="U1308" s="50">
        <v>3.1987035265828596</v>
      </c>
      <c r="V1308" s="50">
        <v>0.95</v>
      </c>
      <c r="W1308" s="50">
        <v>0.95302926576458757</v>
      </c>
      <c r="X1308" s="50">
        <v>0.92517006802721091</v>
      </c>
      <c r="Y1308" s="50">
        <v>1.0680272108843538</v>
      </c>
      <c r="Z1308" s="50">
        <v>1.02</v>
      </c>
      <c r="AA1308" s="51">
        <v>0.99</v>
      </c>
      <c r="AB1308" s="51">
        <v>1</v>
      </c>
      <c r="AC1308" s="51">
        <v>1</v>
      </c>
      <c r="AD1308" s="51">
        <v>1</v>
      </c>
      <c r="AE1308" s="51">
        <v>1</v>
      </c>
      <c r="AF1308" s="51">
        <v>1</v>
      </c>
      <c r="AG1308" s="52">
        <v>1</v>
      </c>
      <c r="AH1308" s="52">
        <v>1</v>
      </c>
      <c r="AI1308" s="53">
        <v>1226</v>
      </c>
      <c r="AJ1308" s="53">
        <v>1091</v>
      </c>
      <c r="AK1308" s="51">
        <v>2.7733193183782632</v>
      </c>
      <c r="AL1308" s="51">
        <v>2.82</v>
      </c>
      <c r="AM1308" s="51">
        <v>3.1308039938774712</v>
      </c>
      <c r="AN1308" s="51">
        <v>3.12</v>
      </c>
      <c r="AO1308" s="51">
        <v>3.2538894617572454</v>
      </c>
      <c r="AP1308" s="51">
        <v>3.2552076820608358</v>
      </c>
      <c r="AQ1308" s="51">
        <v>3.1934200737550209</v>
      </c>
      <c r="AR1308" s="67">
        <v>0.03</v>
      </c>
      <c r="AS1308" s="99" t="s">
        <v>1592</v>
      </c>
      <c r="AT1308" s="54">
        <v>2.5384459292955399</v>
      </c>
      <c r="AU1308" s="54">
        <v>3.2941652087583764</v>
      </c>
      <c r="AV1308" s="55">
        <v>2.5084459292955401</v>
      </c>
      <c r="AW1308" s="55">
        <v>3.3278275059630253</v>
      </c>
      <c r="AX1308" s="56">
        <v>-0.16155407070445005</v>
      </c>
      <c r="AY1308" s="56">
        <v>-0.10583479124161377</v>
      </c>
      <c r="AZ1308" s="56">
        <v>-0.26738886194606382</v>
      </c>
      <c r="BA1308" s="56">
        <v>-5.571927946283628E-2</v>
      </c>
      <c r="BB1308" s="61">
        <v>164</v>
      </c>
      <c r="BC1308" s="57">
        <v>-115</v>
      </c>
      <c r="BD1308" s="57">
        <v>111</v>
      </c>
      <c r="BE1308" s="57">
        <v>139</v>
      </c>
      <c r="BF1308" s="95">
        <v>0.37894651903774695</v>
      </c>
      <c r="BG1308" s="58">
        <v>0.53495882070401057</v>
      </c>
      <c r="BH1308" s="58">
        <v>0.47398055107449977</v>
      </c>
      <c r="BI1308" s="58">
        <v>0.41902815224206591</v>
      </c>
      <c r="BJ1308" s="57">
        <v>170</v>
      </c>
      <c r="BK1308" s="57">
        <v>-115</v>
      </c>
      <c r="BL1308" s="57">
        <v>111</v>
      </c>
      <c r="BM1308" s="57">
        <v>138</v>
      </c>
      <c r="BN1308" s="58">
        <v>0.37018010259242684</v>
      </c>
      <c r="BO1308" s="58">
        <v>0.53590780430233598</v>
      </c>
      <c r="BP1308" s="58">
        <v>0.47504643296195281</v>
      </c>
      <c r="BQ1308" s="58">
        <v>0.41996331312823221</v>
      </c>
      <c r="BR1308" s="36">
        <v>3.25</v>
      </c>
      <c r="BS1308" s="36">
        <v>4.25</v>
      </c>
      <c r="BT1308" s="36">
        <v>0.35737000000000002</v>
      </c>
      <c r="BU1308" s="36">
        <v>0.23721</v>
      </c>
      <c r="BV1308" s="36">
        <v>0.262287287563993</v>
      </c>
      <c r="BW1308" s="36">
        <v>0.33282</v>
      </c>
    </row>
    <row r="1309" spans="1:75" s="36" customFormat="1" ht="16.75" customHeight="1" x14ac:dyDescent="0.2">
      <c r="A1309" s="36" t="s">
        <v>1650</v>
      </c>
      <c r="B1309" s="36">
        <v>2025020623</v>
      </c>
      <c r="C1309" s="35">
        <v>46022</v>
      </c>
      <c r="D1309" s="45" t="s">
        <v>9</v>
      </c>
      <c r="E1309" s="36" t="s">
        <v>25</v>
      </c>
      <c r="F1309" s="45">
        <v>1</v>
      </c>
      <c r="G1309" s="45">
        <v>1</v>
      </c>
      <c r="H1309" s="36" t="s">
        <v>47</v>
      </c>
      <c r="I1309" s="36" t="s">
        <v>483</v>
      </c>
      <c r="J1309" s="46" t="s">
        <v>196</v>
      </c>
      <c r="K1309" s="47">
        <v>2.94</v>
      </c>
      <c r="L1309" s="48">
        <v>0.15</v>
      </c>
      <c r="M1309" s="49">
        <v>0.1</v>
      </c>
      <c r="N1309" s="36">
        <v>3.3999999999999901</v>
      </c>
      <c r="O1309" s="36">
        <v>2.69999999999999</v>
      </c>
      <c r="P1309" s="70">
        <v>3.3999999999999901</v>
      </c>
      <c r="Q1309" s="36">
        <v>2.69999999999999</v>
      </c>
      <c r="R1309" s="50">
        <v>3.2080989717375656</v>
      </c>
      <c r="S1309" s="50">
        <v>2.918403195723426</v>
      </c>
      <c r="T1309" s="50">
        <v>2.9835320437159361</v>
      </c>
      <c r="U1309" s="50">
        <v>3.0643233555095972</v>
      </c>
      <c r="V1309" s="50">
        <v>1.048</v>
      </c>
      <c r="W1309" s="50">
        <v>1.0491546019013618</v>
      </c>
      <c r="X1309" s="50">
        <v>1.0648993176453985</v>
      </c>
      <c r="Y1309" s="50">
        <v>0.94330589060485148</v>
      </c>
      <c r="Z1309" s="50">
        <v>0.99</v>
      </c>
      <c r="AA1309" s="51">
        <v>0.93</v>
      </c>
      <c r="AB1309" s="51">
        <v>1.05</v>
      </c>
      <c r="AC1309" s="51">
        <v>1</v>
      </c>
      <c r="AD1309" s="51">
        <v>1</v>
      </c>
      <c r="AE1309" s="51">
        <v>1</v>
      </c>
      <c r="AF1309" s="51">
        <v>1</v>
      </c>
      <c r="AG1309" s="52">
        <v>1</v>
      </c>
      <c r="AH1309" s="52">
        <v>1</v>
      </c>
      <c r="AI1309" s="53">
        <v>1229</v>
      </c>
      <c r="AJ1309" s="53">
        <v>1080</v>
      </c>
      <c r="AK1309" s="51">
        <v>3.14</v>
      </c>
      <c r="AL1309" s="51">
        <v>3.12</v>
      </c>
      <c r="AM1309" s="51">
        <v>2.72</v>
      </c>
      <c r="AN1309" s="51">
        <v>2.76</v>
      </c>
      <c r="AO1309" s="51">
        <v>2.7642879482423357</v>
      </c>
      <c r="AP1309" s="51">
        <v>2.7830276305709143</v>
      </c>
      <c r="AQ1309" s="51">
        <v>2.6928000000000001</v>
      </c>
      <c r="AR1309" s="67">
        <v>-0.03</v>
      </c>
      <c r="AS1309" s="99" t="s">
        <v>1592</v>
      </c>
      <c r="AT1309" s="54">
        <v>3.2941652087583764</v>
      </c>
      <c r="AU1309" s="54">
        <v>2.5384459292955399</v>
      </c>
      <c r="AV1309" s="55">
        <v>3.3278275059630253</v>
      </c>
      <c r="AW1309" s="55">
        <v>2.5084459292955401</v>
      </c>
      <c r="AX1309" s="56">
        <v>-0.10583479124161377</v>
      </c>
      <c r="AY1309" s="56">
        <v>-0.16155407070445005</v>
      </c>
      <c r="AZ1309" s="56">
        <v>-0.26738886194606382</v>
      </c>
      <c r="BA1309" s="56">
        <v>5.571927946283628E-2</v>
      </c>
      <c r="BB1309" s="61">
        <v>-164</v>
      </c>
      <c r="BC1309" s="57">
        <v>115</v>
      </c>
      <c r="BD1309" s="57">
        <v>-111</v>
      </c>
      <c r="BE1309" s="57">
        <v>-139</v>
      </c>
      <c r="BF1309" s="95">
        <v>0.62105348096225299</v>
      </c>
      <c r="BG1309" s="58">
        <v>0.46504117929598943</v>
      </c>
      <c r="BH1309" s="58">
        <v>0.52601944892550023</v>
      </c>
      <c r="BI1309" s="58">
        <v>0.58097184775793409</v>
      </c>
      <c r="BJ1309" s="57">
        <v>-170</v>
      </c>
      <c r="BK1309" s="57">
        <v>115</v>
      </c>
      <c r="BL1309" s="57">
        <v>-111</v>
      </c>
      <c r="BM1309" s="57">
        <v>-138</v>
      </c>
      <c r="BN1309" s="58">
        <v>0.62981989740757316</v>
      </c>
      <c r="BO1309" s="58">
        <v>0.46409219569766402</v>
      </c>
      <c r="BP1309" s="58">
        <v>0.52495356703804719</v>
      </c>
      <c r="BQ1309" s="58">
        <v>0.58003668687176779</v>
      </c>
      <c r="BR1309" s="36">
        <v>3.25</v>
      </c>
      <c r="BS1309" s="36">
        <v>4.3</v>
      </c>
      <c r="BT1309" s="36">
        <v>0.35016000000000003</v>
      </c>
      <c r="BU1309" s="36">
        <v>0.23044999999999999</v>
      </c>
      <c r="BV1309" s="36">
        <v>0.25506081836393601</v>
      </c>
      <c r="BW1309" s="36">
        <v>0.32694000000000001</v>
      </c>
    </row>
    <row r="1310" spans="1:75" s="36" customFormat="1" ht="16.75" customHeight="1" x14ac:dyDescent="0.2">
      <c r="A1310" s="36" t="s">
        <v>1651</v>
      </c>
      <c r="B1310" s="36">
        <v>2025020625</v>
      </c>
      <c r="C1310" s="35">
        <v>46022</v>
      </c>
      <c r="D1310" s="45" t="s">
        <v>6</v>
      </c>
      <c r="E1310" s="36" t="s">
        <v>33</v>
      </c>
      <c r="F1310" s="45">
        <v>1</v>
      </c>
      <c r="G1310" s="45">
        <v>1</v>
      </c>
      <c r="H1310" s="36" t="s">
        <v>46</v>
      </c>
      <c r="I1310" s="36" t="s">
        <v>424</v>
      </c>
      <c r="J1310" s="46" t="s">
        <v>229</v>
      </c>
      <c r="K1310" s="47">
        <v>2.94</v>
      </c>
      <c r="L1310" s="48">
        <v>0.15</v>
      </c>
      <c r="M1310" s="49">
        <v>0.1</v>
      </c>
      <c r="N1310" s="36">
        <v>3.5499999999999901</v>
      </c>
      <c r="O1310" s="36">
        <v>2.8499999999999899</v>
      </c>
      <c r="P1310" s="70">
        <v>3.5499999999999901</v>
      </c>
      <c r="Q1310" s="36">
        <v>2.8499999999999899</v>
      </c>
      <c r="R1310" s="50">
        <v>3.2495101333846987</v>
      </c>
      <c r="S1310" s="50">
        <v>2.8589507087638655</v>
      </c>
      <c r="T1310" s="50">
        <v>3.2495101333846987</v>
      </c>
      <c r="U1310" s="50">
        <v>2.8589507087638655</v>
      </c>
      <c r="V1310" s="50">
        <v>0.95</v>
      </c>
      <c r="W1310" s="50">
        <v>0.95302926576458757</v>
      </c>
      <c r="X1310" s="50">
        <v>1.1700680272108843</v>
      </c>
      <c r="Y1310" s="50">
        <v>0.94557823129251695</v>
      </c>
      <c r="Z1310" s="50">
        <v>1.0149999999999999</v>
      </c>
      <c r="AA1310" s="51">
        <v>1</v>
      </c>
      <c r="AB1310" s="51">
        <v>1</v>
      </c>
      <c r="AC1310" s="51">
        <v>1</v>
      </c>
      <c r="AD1310" s="51">
        <v>1</v>
      </c>
      <c r="AE1310" s="51">
        <v>1</v>
      </c>
      <c r="AF1310" s="51">
        <v>1</v>
      </c>
      <c r="AG1310" s="52">
        <v>1</v>
      </c>
      <c r="AH1310" s="52">
        <v>1</v>
      </c>
      <c r="AI1310" s="53">
        <v>1228</v>
      </c>
      <c r="AJ1310" s="53">
        <v>1140</v>
      </c>
      <c r="AK1310" s="51">
        <v>3.12</v>
      </c>
      <c r="AL1310" s="51">
        <v>3.1394265200077047</v>
      </c>
      <c r="AM1310" s="51">
        <v>2.84</v>
      </c>
      <c r="AN1310" s="51">
        <v>2.8428426063145795</v>
      </c>
      <c r="AO1310" s="51">
        <v>2.9807827155569258</v>
      </c>
      <c r="AP1310" s="51">
        <v>2.9689405536326854</v>
      </c>
      <c r="AQ1310" s="51">
        <v>2.8825999999999996</v>
      </c>
      <c r="AR1310" s="67">
        <v>0.05</v>
      </c>
      <c r="AS1310" s="99" t="s">
        <v>1593</v>
      </c>
      <c r="AT1310" s="54">
        <v>3.4476795755102039</v>
      </c>
      <c r="AU1310" s="54">
        <v>2.7779929668571426</v>
      </c>
      <c r="AV1310" s="55">
        <v>3.3976795755102041</v>
      </c>
      <c r="AW1310" s="55">
        <v>2.8311086214912748</v>
      </c>
      <c r="AX1310" s="56">
        <v>-0.10232042448978618</v>
      </c>
      <c r="AY1310" s="56">
        <v>-7.2007033142847288E-2</v>
      </c>
      <c r="AZ1310" s="56">
        <v>-0.17432745763263346</v>
      </c>
      <c r="BA1310" s="56">
        <v>-3.0313391346938889E-2</v>
      </c>
      <c r="BB1310" s="61">
        <v>-154</v>
      </c>
      <c r="BC1310" s="57">
        <v>-148</v>
      </c>
      <c r="BD1310" s="57">
        <v>-120</v>
      </c>
      <c r="BE1310" s="57">
        <v>107</v>
      </c>
      <c r="BF1310" s="95">
        <v>0.60672085217414251</v>
      </c>
      <c r="BG1310" s="58">
        <v>0.59717813708321177</v>
      </c>
      <c r="BH1310" s="58">
        <v>0.54545184918669554</v>
      </c>
      <c r="BI1310" s="58">
        <v>0.48337872662976511</v>
      </c>
      <c r="BJ1310" s="57">
        <v>-144</v>
      </c>
      <c r="BK1310" s="57">
        <v>-149</v>
      </c>
      <c r="BL1310" s="57">
        <v>-120</v>
      </c>
      <c r="BM1310" s="57">
        <v>107</v>
      </c>
      <c r="BN1310" s="58">
        <v>0.58982437357257034</v>
      </c>
      <c r="BO1310" s="58">
        <v>0.59835702593991058</v>
      </c>
      <c r="BP1310" s="58">
        <v>0.54636632786548689</v>
      </c>
      <c r="BQ1310" s="58">
        <v>0.48373894120374761</v>
      </c>
      <c r="BR1310" s="36">
        <v>3.25</v>
      </c>
      <c r="BS1310" s="36">
        <v>4.3499999999999996</v>
      </c>
      <c r="BT1310" s="36">
        <v>0.34788999999999998</v>
      </c>
      <c r="BU1310" s="36">
        <v>0.22717999999999999</v>
      </c>
      <c r="BV1310" s="36">
        <v>0.25103039812594602</v>
      </c>
      <c r="BW1310" s="36">
        <v>0.32218999999999998</v>
      </c>
    </row>
    <row r="1311" spans="1:75" s="36" customFormat="1" ht="16.75" customHeight="1" x14ac:dyDescent="0.2">
      <c r="A1311" s="36" t="s">
        <v>1652</v>
      </c>
      <c r="B1311" s="36">
        <v>2025020625</v>
      </c>
      <c r="C1311" s="35">
        <v>46022</v>
      </c>
      <c r="D1311" s="45" t="s">
        <v>9</v>
      </c>
      <c r="E1311" s="36" t="s">
        <v>40</v>
      </c>
      <c r="F1311" s="45">
        <v>1</v>
      </c>
      <c r="G1311" s="45">
        <v>1</v>
      </c>
      <c r="H1311" s="36" t="s">
        <v>47</v>
      </c>
      <c r="I1311" s="36" t="s">
        <v>368</v>
      </c>
      <c r="J1311" s="46" t="s">
        <v>183</v>
      </c>
      <c r="K1311" s="47">
        <v>2.94</v>
      </c>
      <c r="L1311" s="48">
        <v>0.15</v>
      </c>
      <c r="M1311" s="49">
        <v>0.1</v>
      </c>
      <c r="N1311" s="36">
        <v>2.8499999999999899</v>
      </c>
      <c r="O1311" s="36">
        <v>3.5499999999999901</v>
      </c>
      <c r="P1311" s="70">
        <v>2.8499999999999899</v>
      </c>
      <c r="Q1311" s="36">
        <v>3.5499999999999901</v>
      </c>
      <c r="R1311" s="50">
        <v>2.7985503416773048</v>
      </c>
      <c r="S1311" s="50">
        <v>3.5827932239882578</v>
      </c>
      <c r="T1311" s="50">
        <v>2.7705648382605319</v>
      </c>
      <c r="U1311" s="50">
        <v>3.6186211562281403</v>
      </c>
      <c r="V1311" s="50">
        <v>1.048</v>
      </c>
      <c r="W1311" s="50">
        <v>1.0491546019013618</v>
      </c>
      <c r="X1311" s="50">
        <v>0.96598639455782309</v>
      </c>
      <c r="Y1311" s="50">
        <v>1.0612244897959184</v>
      </c>
      <c r="Z1311" s="50">
        <v>0.97</v>
      </c>
      <c r="AA1311" s="51">
        <v>0.99</v>
      </c>
      <c r="AB1311" s="51">
        <v>1.01</v>
      </c>
      <c r="AC1311" s="51">
        <v>1</v>
      </c>
      <c r="AD1311" s="51">
        <v>1</v>
      </c>
      <c r="AE1311" s="51">
        <v>1</v>
      </c>
      <c r="AF1311" s="51">
        <v>1</v>
      </c>
      <c r="AG1311" s="52">
        <v>1</v>
      </c>
      <c r="AH1311" s="52">
        <v>1</v>
      </c>
      <c r="AI1311" s="53">
        <v>1230</v>
      </c>
      <c r="AJ1311" s="53">
        <v>1188</v>
      </c>
      <c r="AK1311" s="51">
        <v>2.78</v>
      </c>
      <c r="AL1311" s="51">
        <v>2.7823627687003443</v>
      </c>
      <c r="AM1311" s="51">
        <v>3.44</v>
      </c>
      <c r="AN1311" s="51">
        <v>3.4614189835982385</v>
      </c>
      <c r="AO1311" s="51">
        <v>3.4966099549815026</v>
      </c>
      <c r="AP1311" s="51">
        <v>3.4934148758245684</v>
      </c>
      <c r="AQ1311" s="51">
        <v>3.3367999999999998</v>
      </c>
      <c r="AR1311" s="67">
        <v>-0.05</v>
      </c>
      <c r="AS1311" s="99" t="s">
        <v>1593</v>
      </c>
      <c r="AT1311" s="54">
        <v>2.7779929668571426</v>
      </c>
      <c r="AU1311" s="54">
        <v>3.4476795755102039</v>
      </c>
      <c r="AV1311" s="55">
        <v>2.8311086214912748</v>
      </c>
      <c r="AW1311" s="55">
        <v>3.3976795755102041</v>
      </c>
      <c r="AX1311" s="56">
        <v>-7.2007033142847288E-2</v>
      </c>
      <c r="AY1311" s="56">
        <v>-0.10232042448978618</v>
      </c>
      <c r="AZ1311" s="56">
        <v>-0.17432745763263346</v>
      </c>
      <c r="BA1311" s="56">
        <v>3.0313391346938889E-2</v>
      </c>
      <c r="BB1311" s="61">
        <v>154</v>
      </c>
      <c r="BC1311" s="57">
        <v>148</v>
      </c>
      <c r="BD1311" s="57">
        <v>120</v>
      </c>
      <c r="BE1311" s="57">
        <v>-107</v>
      </c>
      <c r="BF1311" s="95">
        <v>0.39327914782585749</v>
      </c>
      <c r="BG1311" s="58">
        <v>0.40282186291678823</v>
      </c>
      <c r="BH1311" s="58">
        <v>0.45454815081330446</v>
      </c>
      <c r="BI1311" s="58">
        <v>0.51662127337023489</v>
      </c>
      <c r="BJ1311" s="57">
        <v>144</v>
      </c>
      <c r="BK1311" s="57">
        <v>149</v>
      </c>
      <c r="BL1311" s="57">
        <v>120</v>
      </c>
      <c r="BM1311" s="57">
        <v>-107</v>
      </c>
      <c r="BN1311" s="58">
        <v>0.41017562642742966</v>
      </c>
      <c r="BO1311" s="58">
        <v>0.40164297406008942</v>
      </c>
      <c r="BP1311" s="58">
        <v>0.45363367213451306</v>
      </c>
      <c r="BQ1311" s="58">
        <v>0.51626105879625239</v>
      </c>
      <c r="BR1311" s="36">
        <v>3.25</v>
      </c>
      <c r="BS1311" s="36">
        <v>4.4000000000000004</v>
      </c>
      <c r="BT1311" s="36">
        <v>0.34116000000000002</v>
      </c>
      <c r="BU1311" s="36">
        <v>0.22029000000000001</v>
      </c>
      <c r="BV1311" s="36">
        <v>0.24347893363986001</v>
      </c>
      <c r="BW1311" s="36">
        <v>0.31552999999999998</v>
      </c>
    </row>
    <row r="1312" spans="1:75" s="36" customFormat="1" ht="16.75" customHeight="1" x14ac:dyDescent="0.2">
      <c r="A1312" s="36" t="s">
        <v>1653</v>
      </c>
      <c r="B1312" s="36">
        <v>2025020624</v>
      </c>
      <c r="C1312" s="35">
        <v>46022</v>
      </c>
      <c r="D1312" s="45" t="s">
        <v>6</v>
      </c>
      <c r="E1312" s="36" t="s">
        <v>41</v>
      </c>
      <c r="F1312" s="45">
        <v>2</v>
      </c>
      <c r="G1312" s="45">
        <v>1</v>
      </c>
      <c r="H1312" s="36" t="s">
        <v>44</v>
      </c>
      <c r="I1312" s="36" t="s">
        <v>332</v>
      </c>
      <c r="J1312" s="46" t="s">
        <v>187</v>
      </c>
      <c r="K1312" s="47">
        <v>2.94</v>
      </c>
      <c r="L1312" s="48">
        <v>0.15</v>
      </c>
      <c r="M1312" s="49">
        <v>0.1</v>
      </c>
      <c r="N1312" s="36">
        <v>3.5499999999999901</v>
      </c>
      <c r="O1312" s="36">
        <v>2.8999999999999901</v>
      </c>
      <c r="P1312" s="70">
        <v>3.5499999999999901</v>
      </c>
      <c r="Q1312" s="36">
        <v>2.8999999999999901</v>
      </c>
      <c r="R1312" s="50">
        <v>3.4827194840502358</v>
      </c>
      <c r="S1312" s="50">
        <v>2.7265050879929884</v>
      </c>
      <c r="T1312" s="50">
        <v>3.4130650943692311</v>
      </c>
      <c r="U1312" s="50">
        <v>2.8083002406327782</v>
      </c>
      <c r="V1312" s="50">
        <v>0.96</v>
      </c>
      <c r="W1312" s="50">
        <v>0.96305398776725637</v>
      </c>
      <c r="X1312" s="50">
        <v>1.1134261414640227</v>
      </c>
      <c r="Y1312" s="50">
        <v>1.0626241468303896</v>
      </c>
      <c r="Z1312" s="50">
        <v>0.96</v>
      </c>
      <c r="AA1312" s="51">
        <v>0.98</v>
      </c>
      <c r="AB1312" s="51">
        <v>1.03</v>
      </c>
      <c r="AC1312" s="51">
        <v>1</v>
      </c>
      <c r="AD1312" s="51">
        <v>1</v>
      </c>
      <c r="AE1312" s="51">
        <v>1</v>
      </c>
      <c r="AF1312" s="51">
        <v>1</v>
      </c>
      <c r="AG1312" s="52">
        <v>1</v>
      </c>
      <c r="AH1312" s="52">
        <v>1</v>
      </c>
      <c r="AI1312" s="53">
        <v>1203</v>
      </c>
      <c r="AJ1312" s="53">
        <v>1144</v>
      </c>
      <c r="AK1312" s="51">
        <v>3.2192513839365997</v>
      </c>
      <c r="AL1312" s="51">
        <v>3.25772678310843</v>
      </c>
      <c r="AM1312" s="51">
        <v>2.6879647633832393</v>
      </c>
      <c r="AN1312" s="51">
        <v>2.6937458120747015</v>
      </c>
      <c r="AO1312" s="51">
        <v>2.731895577172597</v>
      </c>
      <c r="AP1312" s="51">
        <v>2.7147279732676979</v>
      </c>
      <c r="AQ1312" s="51">
        <v>2.5804461728479096</v>
      </c>
      <c r="AR1312" s="67">
        <v>0.03</v>
      </c>
      <c r="AS1312" s="99" t="s">
        <v>1592</v>
      </c>
      <c r="AT1312" s="54">
        <v>3.3010361795197172</v>
      </c>
      <c r="AU1312" s="54">
        <v>2.8346933174072593</v>
      </c>
      <c r="AV1312" s="55">
        <v>3.2710361795197174</v>
      </c>
      <c r="AW1312" s="55">
        <v>2.8590072500284345</v>
      </c>
      <c r="AX1312" s="56">
        <v>-0.24896382048027288</v>
      </c>
      <c r="AY1312" s="56">
        <v>-6.5306682592730869E-2</v>
      </c>
      <c r="AZ1312" s="56">
        <v>-0.31427050307300375</v>
      </c>
      <c r="BA1312" s="56">
        <v>-0.18365713788754201</v>
      </c>
      <c r="BB1312" s="61">
        <v>-135</v>
      </c>
      <c r="BC1312" s="57">
        <v>-139</v>
      </c>
      <c r="BD1312" s="57">
        <v>-112</v>
      </c>
      <c r="BE1312" s="57">
        <v>113</v>
      </c>
      <c r="BF1312" s="95">
        <v>0.57443569991772114</v>
      </c>
      <c r="BG1312" s="58">
        <v>0.5821852531552616</v>
      </c>
      <c r="BH1312" s="58">
        <v>0.52893037319772529</v>
      </c>
      <c r="BI1312" s="58">
        <v>0.46913996060337337</v>
      </c>
      <c r="BJ1312" s="57">
        <v>-131</v>
      </c>
      <c r="BK1312" s="57">
        <v>-139</v>
      </c>
      <c r="BL1312" s="57">
        <v>-112</v>
      </c>
      <c r="BM1312" s="57">
        <v>114</v>
      </c>
      <c r="BN1312" s="58">
        <v>0.56680214314393451</v>
      </c>
      <c r="BO1312" s="58">
        <v>0.58119404982430256</v>
      </c>
      <c r="BP1312" s="58">
        <v>0.52751111635480741</v>
      </c>
      <c r="BQ1312" s="58">
        <v>0.46758223901840279</v>
      </c>
      <c r="BR1312" s="36">
        <v>3.25</v>
      </c>
      <c r="BS1312" s="36">
        <v>4.45</v>
      </c>
      <c r="BT1312" s="36">
        <v>0.33442</v>
      </c>
      <c r="BU1312" s="36">
        <v>0.215</v>
      </c>
      <c r="BV1312" s="36">
        <v>0.23726232384651799</v>
      </c>
      <c r="BW1312" s="36">
        <v>0.30882999999999999</v>
      </c>
    </row>
    <row r="1313" spans="1:75" s="36" customFormat="1" ht="16.75" customHeight="1" x14ac:dyDescent="0.2">
      <c r="A1313" s="36" t="s">
        <v>1654</v>
      </c>
      <c r="B1313" s="36">
        <v>2025020624</v>
      </c>
      <c r="C1313" s="35">
        <v>46022</v>
      </c>
      <c r="D1313" s="45" t="s">
        <v>9</v>
      </c>
      <c r="E1313" s="36" t="s">
        <v>48</v>
      </c>
      <c r="F1313" s="45">
        <v>1</v>
      </c>
      <c r="G1313" s="45">
        <v>2</v>
      </c>
      <c r="H1313" s="36" t="s">
        <v>45</v>
      </c>
      <c r="I1313" s="36" t="s">
        <v>449</v>
      </c>
      <c r="J1313" s="46" t="s">
        <v>146</v>
      </c>
      <c r="K1313" s="47">
        <v>2.94</v>
      </c>
      <c r="L1313" s="48">
        <v>0.15</v>
      </c>
      <c r="M1313" s="49">
        <v>0.1</v>
      </c>
      <c r="N1313" s="36">
        <v>2.8999999999999901</v>
      </c>
      <c r="O1313" s="36">
        <v>3.5499999999999901</v>
      </c>
      <c r="P1313" s="70">
        <v>2.8999999999999901</v>
      </c>
      <c r="Q1313" s="36">
        <v>3.5499999999999901</v>
      </c>
      <c r="R1313" s="50">
        <v>3.168908884643705</v>
      </c>
      <c r="S1313" s="50">
        <v>3.5413785182026487</v>
      </c>
      <c r="T1313" s="50">
        <v>3.1055307069508307</v>
      </c>
      <c r="U1313" s="50">
        <v>3.5413785182026487</v>
      </c>
      <c r="V1313" s="50">
        <v>1.0349999999999999</v>
      </c>
      <c r="W1313" s="50">
        <v>1.0329456510400874</v>
      </c>
      <c r="X1313" s="50">
        <v>0.91427372904191817</v>
      </c>
      <c r="Y1313" s="50">
        <v>1.0949834639240135</v>
      </c>
      <c r="Z1313" s="50">
        <v>0.97</v>
      </c>
      <c r="AA1313" s="51">
        <v>0.98</v>
      </c>
      <c r="AB1313" s="51">
        <v>1</v>
      </c>
      <c r="AC1313" s="51">
        <v>1</v>
      </c>
      <c r="AD1313" s="51">
        <v>1</v>
      </c>
      <c r="AE1313" s="51">
        <v>1</v>
      </c>
      <c r="AF1313" s="51">
        <v>1</v>
      </c>
      <c r="AG1313" s="52">
        <v>1</v>
      </c>
      <c r="AH1313" s="52">
        <v>1</v>
      </c>
      <c r="AI1313" s="53">
        <v>1231</v>
      </c>
      <c r="AJ1313" s="53">
        <v>1189</v>
      </c>
      <c r="AK1313" s="51">
        <v>3.1241149916813455</v>
      </c>
      <c r="AL1313" s="51">
        <v>3.1298834029603064</v>
      </c>
      <c r="AM1313" s="51">
        <v>3.2734728559042265</v>
      </c>
      <c r="AN1313" s="51">
        <v>3.3136587052489901</v>
      </c>
      <c r="AO1313" s="51">
        <v>3.2319826962579077</v>
      </c>
      <c r="AP1313" s="51">
        <v>3.262455866217707</v>
      </c>
      <c r="AQ1313" s="51">
        <v>3.1752686702270996</v>
      </c>
      <c r="AR1313" s="67">
        <v>-0.03</v>
      </c>
      <c r="AS1313" s="99" t="s">
        <v>1592</v>
      </c>
      <c r="AT1313" s="54">
        <v>2.8346933174072593</v>
      </c>
      <c r="AU1313" s="54">
        <v>3.3010361795197172</v>
      </c>
      <c r="AV1313" s="55">
        <v>2.8590072500284345</v>
      </c>
      <c r="AW1313" s="55">
        <v>3.2710361795197174</v>
      </c>
      <c r="AX1313" s="56">
        <v>-6.5306682592730869E-2</v>
      </c>
      <c r="AY1313" s="56">
        <v>-0.24896382048027288</v>
      </c>
      <c r="AZ1313" s="56">
        <v>-0.31427050307300375</v>
      </c>
      <c r="BA1313" s="56">
        <v>0.18365713788754201</v>
      </c>
      <c r="BB1313" s="61">
        <v>135</v>
      </c>
      <c r="BC1313" s="57">
        <v>139</v>
      </c>
      <c r="BD1313" s="57">
        <v>112</v>
      </c>
      <c r="BE1313" s="57">
        <v>-113</v>
      </c>
      <c r="BF1313" s="95">
        <v>0.42556430008227886</v>
      </c>
      <c r="BG1313" s="58">
        <v>0.41781474684473846</v>
      </c>
      <c r="BH1313" s="58">
        <v>0.47106962680227477</v>
      </c>
      <c r="BI1313" s="58">
        <v>0.53086003939662663</v>
      </c>
      <c r="BJ1313" s="57">
        <v>131</v>
      </c>
      <c r="BK1313" s="57">
        <v>139</v>
      </c>
      <c r="BL1313" s="57">
        <v>112</v>
      </c>
      <c r="BM1313" s="57">
        <v>-114</v>
      </c>
      <c r="BN1313" s="58">
        <v>0.43319785685606549</v>
      </c>
      <c r="BO1313" s="58">
        <v>0.41880595017569744</v>
      </c>
      <c r="BP1313" s="58">
        <v>0.47248888364519259</v>
      </c>
      <c r="BQ1313" s="58">
        <v>0.53241776098159721</v>
      </c>
      <c r="BR1313" s="36">
        <v>3.25</v>
      </c>
      <c r="BS1313" s="36">
        <v>4.5</v>
      </c>
      <c r="BT1313" s="36">
        <v>0.32668999999999998</v>
      </c>
      <c r="BU1313" s="36">
        <v>0.21132000000000001</v>
      </c>
      <c r="BV1313" s="36">
        <v>0.232270828753572</v>
      </c>
      <c r="BW1313" s="36">
        <v>0.30152000000000001</v>
      </c>
    </row>
    <row r="1314" spans="1:75" s="36" customFormat="1" ht="16.75" customHeight="1" x14ac:dyDescent="0.2">
      <c r="A1314" s="36" t="s">
        <v>1655</v>
      </c>
      <c r="B1314" s="36">
        <v>2025020626</v>
      </c>
      <c r="C1314" s="35">
        <v>46022</v>
      </c>
      <c r="D1314" s="45" t="s">
        <v>6</v>
      </c>
      <c r="E1314" s="36" t="s">
        <v>16</v>
      </c>
      <c r="F1314" s="45">
        <v>1</v>
      </c>
      <c r="G1314" s="45">
        <v>2</v>
      </c>
      <c r="H1314" s="36" t="s">
        <v>36</v>
      </c>
      <c r="I1314" s="36" t="s">
        <v>316</v>
      </c>
      <c r="J1314" s="46" t="s">
        <v>199</v>
      </c>
      <c r="K1314" s="47">
        <v>2.94</v>
      </c>
      <c r="L1314" s="48">
        <v>0.15</v>
      </c>
      <c r="M1314" s="49">
        <v>0.1</v>
      </c>
      <c r="N1314" s="36">
        <v>2.9999999999999898</v>
      </c>
      <c r="O1314" s="36">
        <v>2.8499999999999899</v>
      </c>
      <c r="P1314" s="70">
        <v>2.9999999999999898</v>
      </c>
      <c r="Q1314" s="36">
        <v>2.8499999999999899</v>
      </c>
      <c r="R1314" s="50">
        <v>3.0279282435123873</v>
      </c>
      <c r="S1314" s="50">
        <v>2.7908122844959307</v>
      </c>
      <c r="T1314" s="50">
        <v>3.0279282435123873</v>
      </c>
      <c r="U1314" s="50">
        <v>2.7908122844959307</v>
      </c>
      <c r="V1314" s="50">
        <v>0.97</v>
      </c>
      <c r="W1314" s="50">
        <v>0.95751047349149665</v>
      </c>
      <c r="X1314" s="50">
        <v>1.0451940965481807</v>
      </c>
      <c r="Y1314" s="50">
        <v>1.0176679190695679</v>
      </c>
      <c r="Z1314" s="50">
        <v>0.96499999999999997</v>
      </c>
      <c r="AA1314" s="51">
        <v>1</v>
      </c>
      <c r="AB1314" s="51">
        <v>1</v>
      </c>
      <c r="AC1314" s="51">
        <v>1</v>
      </c>
      <c r="AD1314" s="51">
        <v>1</v>
      </c>
      <c r="AE1314" s="51">
        <v>1</v>
      </c>
      <c r="AF1314" s="51">
        <v>1</v>
      </c>
      <c r="AG1314" s="52">
        <v>1</v>
      </c>
      <c r="AH1314" s="52">
        <v>1</v>
      </c>
      <c r="AI1314" s="53">
        <v>1219</v>
      </c>
      <c r="AJ1314" s="53">
        <v>1177</v>
      </c>
      <c r="AK1314" s="51">
        <v>2.8778420020984106</v>
      </c>
      <c r="AL1314" s="51">
        <v>2.89</v>
      </c>
      <c r="AM1314" s="51">
        <v>2.982065468634469</v>
      </c>
      <c r="AN1314" s="51">
        <v>2.9533774910136885</v>
      </c>
      <c r="AO1314" s="51">
        <v>2.8906268903622174</v>
      </c>
      <c r="AP1314" s="51">
        <v>2.861002934988671</v>
      </c>
      <c r="AQ1314" s="51">
        <v>2.8776931772322625</v>
      </c>
      <c r="AR1314" s="67">
        <v>0</v>
      </c>
      <c r="AS1314" s="99" t="s">
        <v>1591</v>
      </c>
      <c r="AT1314" s="54">
        <v>2.8884897035774069</v>
      </c>
      <c r="AU1314" s="54">
        <v>3.0603201486274085</v>
      </c>
      <c r="AV1314" s="55">
        <v>2.8884897035774069</v>
      </c>
      <c r="AW1314" s="55">
        <v>3.0453092932200754</v>
      </c>
      <c r="AX1314" s="56">
        <v>-0.11151029642258292</v>
      </c>
      <c r="AY1314" s="56">
        <v>0.21032014862741866</v>
      </c>
      <c r="AZ1314" s="56">
        <v>9.8809852204835735E-2</v>
      </c>
      <c r="BA1314" s="56">
        <v>-0.32183044505000158</v>
      </c>
      <c r="BB1314" s="61">
        <v>114</v>
      </c>
      <c r="BC1314" s="57">
        <v>-124</v>
      </c>
      <c r="BD1314" s="57">
        <v>101</v>
      </c>
      <c r="BE1314" s="57">
        <v>127</v>
      </c>
      <c r="BF1314" s="95">
        <v>0.46740217640103232</v>
      </c>
      <c r="BG1314" s="58">
        <v>0.55441362826895546</v>
      </c>
      <c r="BH1314" s="58">
        <v>0.49670670722872301</v>
      </c>
      <c r="BI1314" s="58">
        <v>0.43974934647631103</v>
      </c>
      <c r="BJ1314" s="57">
        <v>113</v>
      </c>
      <c r="BK1314" s="57">
        <v>-123</v>
      </c>
      <c r="BL1314" s="57">
        <v>102</v>
      </c>
      <c r="BM1314" s="57">
        <v>129</v>
      </c>
      <c r="BN1314" s="58">
        <v>0.4698068970598499</v>
      </c>
      <c r="BO1314" s="58">
        <v>0.55181546158326322</v>
      </c>
      <c r="BP1314" s="58">
        <v>0.49395932853082203</v>
      </c>
      <c r="BQ1314" s="58">
        <v>0.43748017850428134</v>
      </c>
      <c r="BR1314" s="36">
        <v>3.25</v>
      </c>
      <c r="BS1314" s="36">
        <v>4.55</v>
      </c>
      <c r="BT1314" s="36">
        <v>0.3241</v>
      </c>
      <c r="BU1314" s="36">
        <v>0.20412</v>
      </c>
      <c r="BV1314" s="36">
        <v>0.22474235884788099</v>
      </c>
      <c r="BW1314" s="36">
        <v>0.29587999999999998</v>
      </c>
    </row>
    <row r="1315" spans="1:75" s="36" customFormat="1" ht="16.75" customHeight="1" x14ac:dyDescent="0.2">
      <c r="A1315" s="36" t="s">
        <v>1656</v>
      </c>
      <c r="B1315" s="36">
        <v>2025020626</v>
      </c>
      <c r="C1315" s="35">
        <v>46022</v>
      </c>
      <c r="D1315" s="45" t="s">
        <v>9</v>
      </c>
      <c r="E1315" s="36" t="s">
        <v>30</v>
      </c>
      <c r="F1315" s="45">
        <v>2</v>
      </c>
      <c r="G1315" s="45">
        <v>1</v>
      </c>
      <c r="H1315" s="36" t="s">
        <v>38</v>
      </c>
      <c r="I1315" s="36" t="s">
        <v>495</v>
      </c>
      <c r="J1315" s="46" t="s">
        <v>161</v>
      </c>
      <c r="K1315" s="47">
        <v>2.94</v>
      </c>
      <c r="L1315" s="48">
        <v>0.15</v>
      </c>
      <c r="M1315" s="49">
        <v>0.1</v>
      </c>
      <c r="N1315" s="36">
        <v>2.8499999999999899</v>
      </c>
      <c r="O1315" s="36">
        <v>2.9999999999999898</v>
      </c>
      <c r="P1315" s="70">
        <v>2.8499999999999899</v>
      </c>
      <c r="Q1315" s="36">
        <v>2.9999999999999898</v>
      </c>
      <c r="R1315" s="50">
        <v>2.8000569639570121</v>
      </c>
      <c r="S1315" s="50">
        <v>3.2331280884753504</v>
      </c>
      <c r="T1315" s="50">
        <v>2.8000569639570121</v>
      </c>
      <c r="U1315" s="50">
        <v>3.2331280884753504</v>
      </c>
      <c r="V1315" s="50">
        <v>1.0449999999999999</v>
      </c>
      <c r="W1315" s="50">
        <v>1.0398742800952707</v>
      </c>
      <c r="X1315" s="50">
        <v>1.0143079825287309</v>
      </c>
      <c r="Y1315" s="50">
        <v>0.9788578238429968</v>
      </c>
      <c r="Z1315" s="50">
        <v>0.99</v>
      </c>
      <c r="AA1315" s="51">
        <v>1</v>
      </c>
      <c r="AB1315" s="51">
        <v>1</v>
      </c>
      <c r="AC1315" s="51">
        <v>1</v>
      </c>
      <c r="AD1315" s="51">
        <v>1</v>
      </c>
      <c r="AE1315" s="51">
        <v>1</v>
      </c>
      <c r="AF1315" s="51">
        <v>1</v>
      </c>
      <c r="AG1315" s="52">
        <v>1</v>
      </c>
      <c r="AH1315" s="52">
        <v>1</v>
      </c>
      <c r="AI1315" s="53">
        <v>1209</v>
      </c>
      <c r="AJ1315" s="53">
        <v>1138</v>
      </c>
      <c r="AK1315" s="51">
        <v>2.9919436820645293</v>
      </c>
      <c r="AL1315" s="51">
        <v>2.9631606743484018</v>
      </c>
      <c r="AM1315" s="51">
        <v>3.0728706438516511</v>
      </c>
      <c r="AN1315" s="51">
        <v>3.08</v>
      </c>
      <c r="AO1315" s="51">
        <v>3.0878868833693547</v>
      </c>
      <c r="AP1315" s="51">
        <v>3.1048233720025409</v>
      </c>
      <c r="AQ1315" s="51">
        <v>3.0421419374131347</v>
      </c>
      <c r="AR1315" s="67">
        <v>0</v>
      </c>
      <c r="AS1315" s="99" t="s">
        <v>1591</v>
      </c>
      <c r="AT1315" s="54">
        <v>3.0603201486274085</v>
      </c>
      <c r="AU1315" s="54">
        <v>2.8884897035774069</v>
      </c>
      <c r="AV1315" s="55">
        <v>3.0453092932200754</v>
      </c>
      <c r="AW1315" s="55">
        <v>2.8884897035774069</v>
      </c>
      <c r="AX1315" s="56">
        <v>0.21032014862741866</v>
      </c>
      <c r="AY1315" s="56">
        <v>-0.11151029642258292</v>
      </c>
      <c r="AZ1315" s="56">
        <v>9.8809852204835735E-2</v>
      </c>
      <c r="BA1315" s="56">
        <v>0.32183044505000158</v>
      </c>
      <c r="BB1315" s="61">
        <v>-114</v>
      </c>
      <c r="BC1315" s="57">
        <v>124</v>
      </c>
      <c r="BD1315" s="57">
        <v>-101</v>
      </c>
      <c r="BE1315" s="57">
        <v>-127</v>
      </c>
      <c r="BF1315" s="95">
        <v>0.53259782359896768</v>
      </c>
      <c r="BG1315" s="58">
        <v>0.44558637173104454</v>
      </c>
      <c r="BH1315" s="58">
        <v>0.50329329277127699</v>
      </c>
      <c r="BI1315" s="58">
        <v>0.56025065352368897</v>
      </c>
      <c r="BJ1315" s="57">
        <v>-113</v>
      </c>
      <c r="BK1315" s="57">
        <v>123</v>
      </c>
      <c r="BL1315" s="57">
        <v>-102</v>
      </c>
      <c r="BM1315" s="57">
        <v>-129</v>
      </c>
      <c r="BN1315" s="58">
        <v>0.5301931029401501</v>
      </c>
      <c r="BO1315" s="58">
        <v>0.44818453841673678</v>
      </c>
      <c r="BP1315" s="58">
        <v>0.50604067146917797</v>
      </c>
      <c r="BQ1315" s="58">
        <v>0.56251982149571866</v>
      </c>
      <c r="BR1315" s="36">
        <v>3.25</v>
      </c>
      <c r="BS1315" s="36">
        <v>4.5999999999999996</v>
      </c>
      <c r="BT1315" s="36">
        <v>0.31739000000000001</v>
      </c>
      <c r="BU1315" s="36">
        <v>0.20083999999999999</v>
      </c>
      <c r="BV1315" s="36">
        <v>0.22080520679874199</v>
      </c>
      <c r="BW1315" s="36">
        <v>0.29126000000000002</v>
      </c>
    </row>
    <row r="1316" spans="1:75" s="36" customFormat="1" ht="16.75" customHeight="1" x14ac:dyDescent="0.2">
      <c r="A1316" s="36" t="s">
        <v>1657</v>
      </c>
      <c r="B1316" s="36">
        <v>2025020627</v>
      </c>
      <c r="C1316" s="35">
        <v>46022</v>
      </c>
      <c r="D1316" s="45" t="s">
        <v>6</v>
      </c>
      <c r="E1316" s="36" t="s">
        <v>4</v>
      </c>
      <c r="F1316" s="45">
        <v>0</v>
      </c>
      <c r="G1316" s="45">
        <v>1</v>
      </c>
      <c r="H1316" s="36" t="s">
        <v>26</v>
      </c>
      <c r="I1316" s="36" t="s">
        <v>415</v>
      </c>
      <c r="J1316" s="46" t="s">
        <v>174</v>
      </c>
      <c r="K1316" s="47">
        <v>2.94</v>
      </c>
      <c r="L1316" s="48">
        <v>0.15</v>
      </c>
      <c r="M1316" s="49">
        <v>0.1</v>
      </c>
      <c r="N1316" s="36">
        <v>2.8999999999999901</v>
      </c>
      <c r="O1316" s="36">
        <v>3.0499999999999901</v>
      </c>
      <c r="P1316" s="70">
        <v>2.8999999999999901</v>
      </c>
      <c r="Q1316" s="36">
        <v>3.0499999999999901</v>
      </c>
      <c r="R1316" s="50">
        <v>2.9241502105758332</v>
      </c>
      <c r="S1316" s="50">
        <v>2.8190029360903708</v>
      </c>
      <c r="T1316" s="50">
        <v>2.8656672063643165</v>
      </c>
      <c r="U1316" s="50">
        <v>2.9317630535339858</v>
      </c>
      <c r="V1316" s="50">
        <v>0.95</v>
      </c>
      <c r="W1316" s="50">
        <v>0.92554174501717079</v>
      </c>
      <c r="X1316" s="50">
        <v>1.0680272108843538</v>
      </c>
      <c r="Y1316" s="50">
        <v>1.0204081632653061</v>
      </c>
      <c r="Z1316" s="50">
        <v>0.98</v>
      </c>
      <c r="AA1316" s="51">
        <v>0.98</v>
      </c>
      <c r="AB1316" s="51">
        <v>1.04</v>
      </c>
      <c r="AC1316" s="51">
        <v>1</v>
      </c>
      <c r="AD1316" s="51">
        <v>1</v>
      </c>
      <c r="AE1316" s="51">
        <v>1</v>
      </c>
      <c r="AF1316" s="51">
        <v>1</v>
      </c>
      <c r="AG1316" s="52">
        <v>1</v>
      </c>
      <c r="AH1316" s="52">
        <v>1</v>
      </c>
      <c r="AI1316" s="53">
        <v>1238</v>
      </c>
      <c r="AJ1316" s="53">
        <v>1147</v>
      </c>
      <c r="AK1316" s="51">
        <v>3.0118214625186188</v>
      </c>
      <c r="AL1316" s="51">
        <v>2.9977935296640279</v>
      </c>
      <c r="AM1316" s="51">
        <v>2.8079456411420942</v>
      </c>
      <c r="AN1316" s="51">
        <v>2.8096042353843358</v>
      </c>
      <c r="AO1316" s="51">
        <v>2.9046428691189998</v>
      </c>
      <c r="AP1316" s="51">
        <v>2.8833398703564344</v>
      </c>
      <c r="AQ1316" s="51">
        <v>2.7517867283192521</v>
      </c>
      <c r="AR1316" s="67">
        <v>-0.03</v>
      </c>
      <c r="AS1316" s="99" t="s">
        <v>1592</v>
      </c>
      <c r="AT1316" s="54">
        <v>3.0358798929940001</v>
      </c>
      <c r="AU1316" s="54">
        <v>3.0042883409233521</v>
      </c>
      <c r="AV1316" s="55">
        <v>3.0658798929939999</v>
      </c>
      <c r="AW1316" s="55">
        <v>3.038036639068193</v>
      </c>
      <c r="AX1316" s="56">
        <v>0.13587989299400993</v>
      </c>
      <c r="AY1316" s="56">
        <v>-4.5711659076637989E-2</v>
      </c>
      <c r="AZ1316" s="56">
        <v>9.0168233917371943E-2</v>
      </c>
      <c r="BA1316" s="56">
        <v>0.18159155207064792</v>
      </c>
      <c r="BB1316" s="61">
        <v>-103</v>
      </c>
      <c r="BC1316" s="57">
        <v>-132</v>
      </c>
      <c r="BD1316" s="57">
        <v>-105</v>
      </c>
      <c r="BE1316" s="57">
        <v>120</v>
      </c>
      <c r="BF1316" s="95">
        <v>0.5085443395236382</v>
      </c>
      <c r="BG1316" s="58">
        <v>0.5682659269499688</v>
      </c>
      <c r="BH1316" s="58">
        <v>0.51265408547796221</v>
      </c>
      <c r="BI1316" s="58">
        <v>0.45415028848112104</v>
      </c>
      <c r="BJ1316" s="57">
        <v>-104</v>
      </c>
      <c r="BK1316" s="57">
        <v>-137</v>
      </c>
      <c r="BL1316" s="57">
        <v>-110</v>
      </c>
      <c r="BM1316" s="57">
        <v>115</v>
      </c>
      <c r="BN1316" s="58">
        <v>0.50916732572367529</v>
      </c>
      <c r="BO1316" s="58">
        <v>0.57778806573618247</v>
      </c>
      <c r="BP1316" s="58">
        <v>0.52392361024990541</v>
      </c>
      <c r="BQ1316" s="58">
        <v>0.46465453061359119</v>
      </c>
      <c r="BR1316" s="36">
        <v>3.25</v>
      </c>
      <c r="BS1316" s="36">
        <v>4.6500000000000004</v>
      </c>
      <c r="BT1316" s="36">
        <v>0.31236999999999998</v>
      </c>
      <c r="BU1316" s="36">
        <v>0.19544</v>
      </c>
      <c r="BV1316" s="36">
        <v>0.21442991310453699</v>
      </c>
      <c r="BW1316" s="36">
        <v>0.28399999999999997</v>
      </c>
    </row>
    <row r="1317" spans="1:75" s="36" customFormat="1" ht="16.75" customHeight="1" x14ac:dyDescent="0.2">
      <c r="A1317" s="36" t="s">
        <v>1658</v>
      </c>
      <c r="B1317" s="36">
        <v>2025020627</v>
      </c>
      <c r="C1317" s="35">
        <v>46022</v>
      </c>
      <c r="D1317" s="45" t="s">
        <v>9</v>
      </c>
      <c r="E1317" s="36" t="s">
        <v>32</v>
      </c>
      <c r="F1317" s="45">
        <v>1</v>
      </c>
      <c r="G1317" s="45">
        <v>0</v>
      </c>
      <c r="H1317" s="36" t="s">
        <v>27</v>
      </c>
      <c r="I1317" s="36" t="s">
        <v>417</v>
      </c>
      <c r="J1317" s="46" t="s">
        <v>227</v>
      </c>
      <c r="K1317" s="47">
        <v>2.94</v>
      </c>
      <c r="L1317" s="48">
        <v>0.15</v>
      </c>
      <c r="M1317" s="49">
        <v>0.1</v>
      </c>
      <c r="N1317" s="36">
        <v>3.0499999999999901</v>
      </c>
      <c r="O1317" s="36">
        <v>2.8999999999999901</v>
      </c>
      <c r="P1317" s="70">
        <v>3.0499999999999901</v>
      </c>
      <c r="Q1317" s="36">
        <v>2.8999999999999901</v>
      </c>
      <c r="R1317" s="50">
        <v>3.0118135779976627</v>
      </c>
      <c r="S1317" s="50">
        <v>3.048597593009335</v>
      </c>
      <c r="T1317" s="50">
        <v>2.9214591706577329</v>
      </c>
      <c r="U1317" s="50">
        <v>3.2010274726598018</v>
      </c>
      <c r="V1317" s="50">
        <v>1.05</v>
      </c>
      <c r="W1317" s="50">
        <v>1.0725047827848808</v>
      </c>
      <c r="X1317" s="50">
        <v>0.95508355140887558</v>
      </c>
      <c r="Y1317" s="50">
        <v>1.024429068883884</v>
      </c>
      <c r="Z1317" s="50">
        <v>0.97499999999999998</v>
      </c>
      <c r="AA1317" s="51">
        <v>0.97</v>
      </c>
      <c r="AB1317" s="51">
        <v>1.05</v>
      </c>
      <c r="AC1317" s="51">
        <v>1</v>
      </c>
      <c r="AD1317" s="51">
        <v>1</v>
      </c>
      <c r="AE1317" s="51">
        <v>1</v>
      </c>
      <c r="AF1317" s="51">
        <v>1</v>
      </c>
      <c r="AG1317" s="52">
        <v>1</v>
      </c>
      <c r="AH1317" s="52">
        <v>1</v>
      </c>
      <c r="AI1317" s="53">
        <v>1212</v>
      </c>
      <c r="AJ1317" s="53">
        <v>1163</v>
      </c>
      <c r="AK1317" s="51">
        <v>3</v>
      </c>
      <c r="AL1317" s="51">
        <v>3.0004167205895502</v>
      </c>
      <c r="AM1317" s="51">
        <v>3.14</v>
      </c>
      <c r="AN1317" s="51">
        <v>3.1262896389514001</v>
      </c>
      <c r="AO1317" s="51">
        <v>3.1943999007879924</v>
      </c>
      <c r="AP1317" s="51">
        <v>3.1610973136474083</v>
      </c>
      <c r="AQ1317" s="51">
        <v>3.0615000000000001</v>
      </c>
      <c r="AR1317" s="67">
        <v>0.03</v>
      </c>
      <c r="AS1317" s="99" t="s">
        <v>1592</v>
      </c>
      <c r="AT1317" s="54">
        <v>3.0042883409233521</v>
      </c>
      <c r="AU1317" s="54">
        <v>3.0358798929940001</v>
      </c>
      <c r="AV1317" s="55">
        <v>3.038036639068193</v>
      </c>
      <c r="AW1317" s="55">
        <v>3.0658798929939999</v>
      </c>
      <c r="AX1317" s="56">
        <v>-4.5711659076637989E-2</v>
      </c>
      <c r="AY1317" s="56">
        <v>0.13587989299400993</v>
      </c>
      <c r="AZ1317" s="56">
        <v>9.0168233917371943E-2</v>
      </c>
      <c r="BA1317" s="56">
        <v>-0.18159155207064792</v>
      </c>
      <c r="BB1317" s="61">
        <v>103</v>
      </c>
      <c r="BC1317" s="57">
        <v>132</v>
      </c>
      <c r="BD1317" s="57">
        <v>105</v>
      </c>
      <c r="BE1317" s="57">
        <v>-120</v>
      </c>
      <c r="BF1317" s="95">
        <v>0.4914556604763618</v>
      </c>
      <c r="BG1317" s="58">
        <v>0.4317340730500312</v>
      </c>
      <c r="BH1317" s="58">
        <v>0.48734591452203774</v>
      </c>
      <c r="BI1317" s="58">
        <v>0.54584971151887896</v>
      </c>
      <c r="BJ1317" s="57">
        <v>104</v>
      </c>
      <c r="BK1317" s="57">
        <v>137</v>
      </c>
      <c r="BL1317" s="57">
        <v>110</v>
      </c>
      <c r="BM1317" s="57">
        <v>-115</v>
      </c>
      <c r="BN1317" s="58">
        <v>0.49083267427632471</v>
      </c>
      <c r="BO1317" s="58">
        <v>0.42221193426381748</v>
      </c>
      <c r="BP1317" s="58">
        <v>0.47607638975009459</v>
      </c>
      <c r="BQ1317" s="58">
        <v>0.53534546938640881</v>
      </c>
      <c r="BR1317" s="36">
        <v>3.25</v>
      </c>
      <c r="BS1317" s="36">
        <v>4.7</v>
      </c>
      <c r="BT1317" s="36">
        <v>0.30678</v>
      </c>
      <c r="BU1317" s="36">
        <v>0.19270000000000001</v>
      </c>
      <c r="BV1317" s="36">
        <v>0.211477047003435</v>
      </c>
      <c r="BW1317" s="36">
        <v>0.28149000000000002</v>
      </c>
    </row>
    <row r="1318" spans="1:75" s="36" customFormat="1" ht="16.75" customHeight="1" x14ac:dyDescent="0.2">
      <c r="A1318" s="36" t="s">
        <v>1659</v>
      </c>
      <c r="B1318" s="36">
        <v>2025020628</v>
      </c>
      <c r="C1318" s="35">
        <v>46022</v>
      </c>
      <c r="D1318" s="45" t="s">
        <v>6</v>
      </c>
      <c r="E1318" s="36" t="s">
        <v>5</v>
      </c>
      <c r="F1318" s="45">
        <v>1</v>
      </c>
      <c r="G1318" s="45">
        <v>2</v>
      </c>
      <c r="H1318" s="36" t="s">
        <v>36</v>
      </c>
      <c r="I1318" s="36" t="s">
        <v>597</v>
      </c>
      <c r="J1318" s="46" t="s">
        <v>225</v>
      </c>
      <c r="K1318" s="47">
        <v>2.94</v>
      </c>
      <c r="L1318" s="48">
        <v>0.15</v>
      </c>
      <c r="M1318" s="49">
        <v>0.1</v>
      </c>
      <c r="N1318" s="36">
        <v>2.7499999999999898</v>
      </c>
      <c r="O1318" s="36">
        <v>3.2499999999999898</v>
      </c>
      <c r="P1318" s="70">
        <v>2.7499999999999898</v>
      </c>
      <c r="Q1318" s="36">
        <v>3.2499999999999898</v>
      </c>
      <c r="R1318" s="50">
        <v>3.1357858469962023</v>
      </c>
      <c r="S1318" s="50">
        <v>2.9178696550585195</v>
      </c>
      <c r="T1318" s="50">
        <v>3.1044279885262402</v>
      </c>
      <c r="U1318" s="50">
        <v>2.9178696550585195</v>
      </c>
      <c r="V1318" s="50">
        <v>0.97</v>
      </c>
      <c r="W1318" s="50">
        <v>0.95751047349149665</v>
      </c>
      <c r="X1318" s="50">
        <v>0.92053755014594574</v>
      </c>
      <c r="Y1318" s="50">
        <v>1.0552870156704683</v>
      </c>
      <c r="Z1318" s="50">
        <v>1.0149999999999999</v>
      </c>
      <c r="AA1318" s="51">
        <v>0.99</v>
      </c>
      <c r="AB1318" s="51">
        <v>1</v>
      </c>
      <c r="AC1318" s="51">
        <v>1</v>
      </c>
      <c r="AD1318" s="51">
        <v>1</v>
      </c>
      <c r="AE1318" s="51">
        <v>1</v>
      </c>
      <c r="AF1318" s="51">
        <v>1</v>
      </c>
      <c r="AG1318" s="52">
        <v>1</v>
      </c>
      <c r="AH1318" s="52">
        <v>1</v>
      </c>
      <c r="AI1318" s="53">
        <v>1220</v>
      </c>
      <c r="AJ1318" s="53">
        <v>1137</v>
      </c>
      <c r="AK1318" s="51">
        <v>3.05</v>
      </c>
      <c r="AL1318" s="51">
        <v>3.08</v>
      </c>
      <c r="AM1318" s="51">
        <v>3.09</v>
      </c>
      <c r="AN1318" s="51">
        <v>3.06</v>
      </c>
      <c r="AO1318" s="51">
        <v>3.2357377077150904</v>
      </c>
      <c r="AP1318" s="51">
        <v>3.1946227065404864</v>
      </c>
      <c r="AQ1318" s="51">
        <v>3.1363499999999997</v>
      </c>
      <c r="AR1318" s="67">
        <v>0</v>
      </c>
      <c r="AS1318" s="99" t="s">
        <v>1593</v>
      </c>
      <c r="AT1318" s="54">
        <v>2.7096571198791408</v>
      </c>
      <c r="AU1318" s="54">
        <v>3.4586881560199858</v>
      </c>
      <c r="AV1318" s="55">
        <v>2.7096571198791408</v>
      </c>
      <c r="AW1318" s="55">
        <v>3.4417233074787772</v>
      </c>
      <c r="AX1318" s="56">
        <v>-4.0342880120848967E-2</v>
      </c>
      <c r="AY1318" s="56">
        <v>0.20868815601999602</v>
      </c>
      <c r="AZ1318" s="56">
        <v>0.16834527589914705</v>
      </c>
      <c r="BA1318" s="56">
        <v>-0.24903103614084499</v>
      </c>
      <c r="BB1318" s="61">
        <v>162</v>
      </c>
      <c r="BC1318" s="57">
        <v>-142</v>
      </c>
      <c r="BD1318" s="57">
        <v>-114</v>
      </c>
      <c r="BE1318" s="57">
        <v>112</v>
      </c>
      <c r="BF1318" s="95">
        <v>0.38164331374041571</v>
      </c>
      <c r="BG1318" s="58">
        <v>0.58636013013834276</v>
      </c>
      <c r="BH1318" s="58">
        <v>0.53259671359880012</v>
      </c>
      <c r="BI1318" s="58">
        <v>0.47134841831211671</v>
      </c>
      <c r="BJ1318" s="57">
        <v>160</v>
      </c>
      <c r="BK1318" s="57">
        <v>-141</v>
      </c>
      <c r="BL1318" s="57">
        <v>-113</v>
      </c>
      <c r="BM1318" s="57">
        <v>113</v>
      </c>
      <c r="BN1318" s="58">
        <v>0.38423656950001472</v>
      </c>
      <c r="BO1318" s="58">
        <v>0.5844134284014304</v>
      </c>
      <c r="BP1318" s="58">
        <v>0.53016519628152725</v>
      </c>
      <c r="BQ1318" s="58">
        <v>0.46895908846881229</v>
      </c>
      <c r="BR1318" s="36">
        <v>3.25</v>
      </c>
      <c r="BS1318" s="36">
        <v>4.75</v>
      </c>
      <c r="BT1318" s="36">
        <v>0.30257000000000001</v>
      </c>
      <c r="BU1318" s="36">
        <v>0.18712999999999999</v>
      </c>
      <c r="BV1318" s="36">
        <v>0.205038020730611</v>
      </c>
      <c r="BW1318" s="36">
        <v>0.27446999999999999</v>
      </c>
    </row>
    <row r="1319" spans="1:75" s="36" customFormat="1" ht="16.75" customHeight="1" x14ac:dyDescent="0.2">
      <c r="A1319" s="36" t="s">
        <v>1660</v>
      </c>
      <c r="B1319" s="36">
        <v>2025020628</v>
      </c>
      <c r="C1319" s="35">
        <v>46022</v>
      </c>
      <c r="D1319" s="45" t="s">
        <v>9</v>
      </c>
      <c r="E1319" s="36" t="s">
        <v>34</v>
      </c>
      <c r="F1319" s="45">
        <v>2</v>
      </c>
      <c r="G1319" s="45">
        <v>1</v>
      </c>
      <c r="H1319" s="36" t="s">
        <v>38</v>
      </c>
      <c r="I1319" s="36" t="s">
        <v>480</v>
      </c>
      <c r="J1319" s="46" t="s">
        <v>451</v>
      </c>
      <c r="K1319" s="47">
        <v>2.94</v>
      </c>
      <c r="L1319" s="48">
        <v>0.15</v>
      </c>
      <c r="M1319" s="49">
        <v>0.1</v>
      </c>
      <c r="N1319" s="36">
        <v>3.2499999999999898</v>
      </c>
      <c r="O1319" s="36">
        <v>2.7499999999999898</v>
      </c>
      <c r="P1319" s="70">
        <v>3.2499999999999898</v>
      </c>
      <c r="Q1319" s="36">
        <v>2.7499999999999898</v>
      </c>
      <c r="R1319" s="50">
        <v>2.9297147196059043</v>
      </c>
      <c r="S1319" s="50">
        <v>2.7825014251954321</v>
      </c>
      <c r="T1319" s="50">
        <v>2.9297147196059043</v>
      </c>
      <c r="U1319" s="50">
        <v>2.7825014251954321</v>
      </c>
      <c r="V1319" s="50">
        <v>1.0449999999999999</v>
      </c>
      <c r="W1319" s="50">
        <v>1.0398742800952707</v>
      </c>
      <c r="X1319" s="50">
        <v>1.0510204081632653</v>
      </c>
      <c r="Y1319" s="50">
        <v>1.0374149659863945</v>
      </c>
      <c r="Z1319" s="50">
        <v>1.0049999999999999</v>
      </c>
      <c r="AA1319" s="51">
        <v>1</v>
      </c>
      <c r="AB1319" s="51">
        <v>1</v>
      </c>
      <c r="AC1319" s="51">
        <v>1</v>
      </c>
      <c r="AD1319" s="51">
        <v>1</v>
      </c>
      <c r="AE1319" s="51">
        <v>1</v>
      </c>
      <c r="AF1319" s="51">
        <v>1</v>
      </c>
      <c r="AG1319" s="52">
        <v>1</v>
      </c>
      <c r="AH1319" s="52">
        <v>1</v>
      </c>
      <c r="AI1319" s="53">
        <v>1191</v>
      </c>
      <c r="AJ1319" s="53">
        <v>1110</v>
      </c>
      <c r="AK1319" s="51">
        <v>3.1025438260711766</v>
      </c>
      <c r="AL1319" s="51">
        <v>3.07</v>
      </c>
      <c r="AM1319" s="51">
        <v>2.7063803974290805</v>
      </c>
      <c r="AN1319" s="51">
        <v>2.7177985515940333</v>
      </c>
      <c r="AO1319" s="51">
        <v>2.791344918319135</v>
      </c>
      <c r="AP1319" s="51">
        <v>2.792105270419476</v>
      </c>
      <c r="AQ1319" s="51">
        <v>2.7199122994162255</v>
      </c>
      <c r="AR1319" s="67">
        <v>0</v>
      </c>
      <c r="AS1319" s="99" t="s">
        <v>1593</v>
      </c>
      <c r="AT1319" s="54">
        <v>3.4586881560199858</v>
      </c>
      <c r="AU1319" s="54">
        <v>2.7096571198791408</v>
      </c>
      <c r="AV1319" s="55">
        <v>3.4417233074787772</v>
      </c>
      <c r="AW1319" s="55">
        <v>2.7096571198791408</v>
      </c>
      <c r="AX1319" s="56">
        <v>0.20868815601999602</v>
      </c>
      <c r="AY1319" s="56">
        <v>-4.0342880120848967E-2</v>
      </c>
      <c r="AZ1319" s="56">
        <v>0.16834527589914705</v>
      </c>
      <c r="BA1319" s="56">
        <v>0.24903103614084499</v>
      </c>
      <c r="BB1319" s="61">
        <v>-162</v>
      </c>
      <c r="BC1319" s="57">
        <v>142</v>
      </c>
      <c r="BD1319" s="57">
        <v>114</v>
      </c>
      <c r="BE1319" s="57">
        <v>-112</v>
      </c>
      <c r="BF1319" s="95">
        <v>0.61835668625958429</v>
      </c>
      <c r="BG1319" s="58">
        <v>0.41363986986165718</v>
      </c>
      <c r="BH1319" s="58">
        <v>0.46740328640119988</v>
      </c>
      <c r="BI1319" s="58">
        <v>0.52865158168788329</v>
      </c>
      <c r="BJ1319" s="57">
        <v>-160</v>
      </c>
      <c r="BK1319" s="57">
        <v>141</v>
      </c>
      <c r="BL1319" s="57">
        <v>113</v>
      </c>
      <c r="BM1319" s="57">
        <v>-113</v>
      </c>
      <c r="BN1319" s="58">
        <v>0.61576343049998528</v>
      </c>
      <c r="BO1319" s="58">
        <v>0.4155865715985696</v>
      </c>
      <c r="BP1319" s="58">
        <v>0.4698348037184728</v>
      </c>
      <c r="BQ1319" s="58">
        <v>0.53104091153118771</v>
      </c>
      <c r="BR1319" s="36">
        <v>3.25</v>
      </c>
      <c r="BS1319" s="36">
        <v>4.8</v>
      </c>
      <c r="BT1319" s="36">
        <v>0.29649999999999999</v>
      </c>
      <c r="BU1319" s="36">
        <v>0.18415999999999999</v>
      </c>
      <c r="BV1319" s="36">
        <v>0.201607076390865</v>
      </c>
      <c r="BW1319" s="36">
        <v>0.2707</v>
      </c>
    </row>
    <row r="1320" spans="1:75" s="36" customFormat="1" ht="16.75" customHeight="1" x14ac:dyDescent="0.2">
      <c r="A1320" s="36" t="s">
        <v>1661</v>
      </c>
      <c r="B1320" s="36">
        <v>2025020629</v>
      </c>
      <c r="C1320" s="35">
        <v>46022</v>
      </c>
      <c r="D1320" s="45" t="s">
        <v>6</v>
      </c>
      <c r="E1320" s="36" t="s">
        <v>12</v>
      </c>
      <c r="F1320" s="45">
        <v>1</v>
      </c>
      <c r="G1320" s="45">
        <v>1</v>
      </c>
      <c r="H1320" s="36" t="s">
        <v>46</v>
      </c>
      <c r="I1320" s="36" t="s">
        <v>419</v>
      </c>
      <c r="J1320" s="46" t="s">
        <v>186</v>
      </c>
      <c r="K1320" s="47">
        <v>2.94</v>
      </c>
      <c r="L1320" s="48">
        <v>0.15</v>
      </c>
      <c r="M1320" s="49">
        <v>0.1</v>
      </c>
      <c r="N1320" s="36">
        <v>2.19999999999999</v>
      </c>
      <c r="O1320" s="36">
        <v>3.8999999999999901</v>
      </c>
      <c r="P1320" s="70">
        <v>2.19999999999999</v>
      </c>
      <c r="Q1320" s="36">
        <v>3.8999999999999901</v>
      </c>
      <c r="R1320" s="50">
        <v>2.7042735208696582</v>
      </c>
      <c r="S1320" s="50">
        <v>3.0245196282844158</v>
      </c>
      <c r="T1320" s="50">
        <v>2.6366666828479168</v>
      </c>
      <c r="U1320" s="50">
        <v>3.0245196282844158</v>
      </c>
      <c r="V1320" s="50">
        <v>0.95</v>
      </c>
      <c r="W1320" s="50">
        <v>0.95302926576458757</v>
      </c>
      <c r="X1320" s="50">
        <v>0.88435374149659873</v>
      </c>
      <c r="Y1320" s="50">
        <v>1.2108843537414966</v>
      </c>
      <c r="Z1320" s="50">
        <v>1.0149999999999999</v>
      </c>
      <c r="AA1320" s="51">
        <v>0.97499999999999998</v>
      </c>
      <c r="AB1320" s="51">
        <v>1</v>
      </c>
      <c r="AC1320" s="51">
        <v>1</v>
      </c>
      <c r="AD1320" s="51">
        <v>1</v>
      </c>
      <c r="AE1320" s="51">
        <v>1</v>
      </c>
      <c r="AF1320" s="51">
        <v>1</v>
      </c>
      <c r="AG1320" s="52">
        <v>1</v>
      </c>
      <c r="AH1320" s="52">
        <v>1</v>
      </c>
      <c r="AI1320" s="53">
        <v>1221</v>
      </c>
      <c r="AJ1320" s="53">
        <v>1100</v>
      </c>
      <c r="AK1320" s="51">
        <v>2.6866597628089233</v>
      </c>
      <c r="AL1320" s="51">
        <v>2.67</v>
      </c>
      <c r="AM1320" s="51">
        <v>3.1064119921619011</v>
      </c>
      <c r="AN1320" s="51">
        <v>3.12</v>
      </c>
      <c r="AO1320" s="51">
        <v>3.0353034577576636</v>
      </c>
      <c r="AP1320" s="51">
        <v>3.0404910525003159</v>
      </c>
      <c r="AQ1320" s="51">
        <v>3.1530081720443293</v>
      </c>
      <c r="AR1320" s="67">
        <v>0</v>
      </c>
      <c r="AS1320" s="99" t="s">
        <v>1591</v>
      </c>
      <c r="AT1320" s="54">
        <v>2.1787234319886881</v>
      </c>
      <c r="AU1320" s="54">
        <v>4.001188819359438</v>
      </c>
      <c r="AV1320" s="55">
        <v>2.1787234319886881</v>
      </c>
      <c r="AW1320" s="55">
        <v>4.005597006590869</v>
      </c>
      <c r="AX1320" s="56">
        <v>-2.1276568011301844E-2</v>
      </c>
      <c r="AY1320" s="56">
        <v>0.1011888193594479</v>
      </c>
      <c r="AZ1320" s="56">
        <v>7.9912251348146057E-2</v>
      </c>
      <c r="BA1320" s="56">
        <v>-0.12246538737074975</v>
      </c>
      <c r="BB1320" s="61">
        <v>323</v>
      </c>
      <c r="BC1320" s="57">
        <v>-143</v>
      </c>
      <c r="BD1320" s="57">
        <v>-113</v>
      </c>
      <c r="BE1320" s="57">
        <v>115</v>
      </c>
      <c r="BF1320" s="95">
        <v>0.23628131690530718</v>
      </c>
      <c r="BG1320" s="58">
        <v>0.58852953157452603</v>
      </c>
      <c r="BH1320" s="58">
        <v>0.5308063982909752</v>
      </c>
      <c r="BI1320" s="58">
        <v>0.46550574153627644</v>
      </c>
      <c r="BJ1320" s="57">
        <v>324</v>
      </c>
      <c r="BK1320" s="57">
        <v>-143</v>
      </c>
      <c r="BL1320" s="57">
        <v>-114</v>
      </c>
      <c r="BM1320" s="57">
        <v>114</v>
      </c>
      <c r="BN1320" s="58">
        <v>0.23596509044112274</v>
      </c>
      <c r="BO1320" s="58">
        <v>0.58925677003561461</v>
      </c>
      <c r="BP1320" s="58">
        <v>0.53163709909916379</v>
      </c>
      <c r="BQ1320" s="58">
        <v>0.46623628149908547</v>
      </c>
      <c r="BR1320" s="36">
        <v>3.25</v>
      </c>
      <c r="BS1320" s="36">
        <v>4.8499999999999996</v>
      </c>
      <c r="BT1320" s="36">
        <v>0.29149999999999998</v>
      </c>
      <c r="BU1320" s="36">
        <v>0.17749000000000001</v>
      </c>
      <c r="BV1320" s="36">
        <v>0.19402903493812501</v>
      </c>
      <c r="BW1320" s="36">
        <v>0.26273000000000002</v>
      </c>
    </row>
    <row r="1321" spans="1:75" s="36" customFormat="1" ht="16.75" customHeight="1" x14ac:dyDescent="0.2">
      <c r="A1321" s="36" t="s">
        <v>1662</v>
      </c>
      <c r="B1321" s="36">
        <v>2025020629</v>
      </c>
      <c r="C1321" s="35">
        <v>46022</v>
      </c>
      <c r="D1321" s="45" t="s">
        <v>9</v>
      </c>
      <c r="E1321" s="36" t="s">
        <v>24</v>
      </c>
      <c r="F1321" s="45">
        <v>1</v>
      </c>
      <c r="G1321" s="45">
        <v>1</v>
      </c>
      <c r="H1321" s="36" t="s">
        <v>47</v>
      </c>
      <c r="I1321" s="36" t="s">
        <v>706</v>
      </c>
      <c r="J1321" s="46" t="s">
        <v>157</v>
      </c>
      <c r="K1321" s="47">
        <v>2.94</v>
      </c>
      <c r="L1321" s="48">
        <v>0.15</v>
      </c>
      <c r="M1321" s="49">
        <v>0.1</v>
      </c>
      <c r="N1321" s="36">
        <v>3.8999999999999901</v>
      </c>
      <c r="O1321" s="36">
        <v>2.19999999999999</v>
      </c>
      <c r="P1321" s="70">
        <v>3.8999999999999901</v>
      </c>
      <c r="Q1321" s="36">
        <v>2.19999999999999</v>
      </c>
      <c r="R1321" s="50">
        <v>3.4661499839237506</v>
      </c>
      <c r="S1321" s="50">
        <v>2.6170456161185189</v>
      </c>
      <c r="T1321" s="50">
        <v>3.4661499839237506</v>
      </c>
      <c r="U1321" s="50">
        <v>2.6170456161185189</v>
      </c>
      <c r="V1321" s="50">
        <v>1.048</v>
      </c>
      <c r="W1321" s="50">
        <v>1.0491546019013618</v>
      </c>
      <c r="X1321" s="50">
        <v>1.0566027184224154</v>
      </c>
      <c r="Y1321" s="50">
        <v>0.91382985129555216</v>
      </c>
      <c r="Z1321" s="50">
        <v>0.99</v>
      </c>
      <c r="AA1321" s="51">
        <v>1</v>
      </c>
      <c r="AB1321" s="51">
        <v>1</v>
      </c>
      <c r="AC1321" s="51">
        <v>1</v>
      </c>
      <c r="AD1321" s="51">
        <v>1</v>
      </c>
      <c r="AE1321" s="51">
        <v>1</v>
      </c>
      <c r="AF1321" s="51">
        <v>1</v>
      </c>
      <c r="AG1321" s="52">
        <v>1</v>
      </c>
      <c r="AH1321" s="52">
        <v>1</v>
      </c>
      <c r="AI1321" s="53">
        <v>1225</v>
      </c>
      <c r="AJ1321" s="53">
        <v>1183</v>
      </c>
      <c r="AK1321" s="51">
        <v>3.56</v>
      </c>
      <c r="AL1321" s="51">
        <v>3.58</v>
      </c>
      <c r="AM1321" s="51">
        <v>2.6</v>
      </c>
      <c r="AN1321" s="51">
        <v>2.58</v>
      </c>
      <c r="AO1321" s="51">
        <v>2.6783665199975206</v>
      </c>
      <c r="AP1321" s="51">
        <v>2.6652428159914923</v>
      </c>
      <c r="AQ1321" s="51">
        <v>2.5739999999999998</v>
      </c>
      <c r="AR1321" s="67">
        <v>0</v>
      </c>
      <c r="AS1321" s="99" t="s">
        <v>1591</v>
      </c>
      <c r="AT1321" s="54">
        <v>4.001188819359438</v>
      </c>
      <c r="AU1321" s="54">
        <v>2.1787234319886881</v>
      </c>
      <c r="AV1321" s="55">
        <v>4.005597006590869</v>
      </c>
      <c r="AW1321" s="55">
        <v>2.1787234319886881</v>
      </c>
      <c r="AX1321" s="56">
        <v>0.1011888193594479</v>
      </c>
      <c r="AY1321" s="56">
        <v>-2.1276568011301844E-2</v>
      </c>
      <c r="AZ1321" s="56">
        <v>7.9912251348146057E-2</v>
      </c>
      <c r="BA1321" s="56">
        <v>0.12246538737074975</v>
      </c>
      <c r="BB1321" s="61">
        <v>-323</v>
      </c>
      <c r="BC1321" s="57">
        <v>143</v>
      </c>
      <c r="BD1321" s="57">
        <v>113</v>
      </c>
      <c r="BE1321" s="57">
        <v>-115</v>
      </c>
      <c r="BF1321" s="95">
        <v>0.76371868309469282</v>
      </c>
      <c r="BG1321" s="58">
        <v>0.41147046842547397</v>
      </c>
      <c r="BH1321" s="58">
        <v>0.46919360170902485</v>
      </c>
      <c r="BI1321" s="58">
        <v>0.53449425846372356</v>
      </c>
      <c r="BJ1321" s="57">
        <v>-324</v>
      </c>
      <c r="BK1321" s="57">
        <v>143</v>
      </c>
      <c r="BL1321" s="57">
        <v>114</v>
      </c>
      <c r="BM1321" s="57">
        <v>-114</v>
      </c>
      <c r="BN1321" s="58">
        <v>0.76403490955887721</v>
      </c>
      <c r="BO1321" s="58">
        <v>0.41074322996438534</v>
      </c>
      <c r="BP1321" s="58">
        <v>0.46836290090083621</v>
      </c>
      <c r="BQ1321" s="58">
        <v>0.53376371850091453</v>
      </c>
      <c r="BR1321" s="36">
        <v>3.25</v>
      </c>
      <c r="BS1321" s="36">
        <v>4.9000000000000004</v>
      </c>
      <c r="BT1321" s="36">
        <v>0.28577000000000002</v>
      </c>
      <c r="BU1321" s="36">
        <v>0.17287</v>
      </c>
      <c r="BV1321" s="36">
        <v>0.189160502472972</v>
      </c>
      <c r="BW1321" s="36">
        <v>0.25899</v>
      </c>
    </row>
    <row r="1322" spans="1:75" s="36" customFormat="1" ht="16.75" customHeight="1" x14ac:dyDescent="0.2">
      <c r="A1322" s="36" t="s">
        <v>1663</v>
      </c>
      <c r="B1322" s="36">
        <v>2025020631</v>
      </c>
      <c r="C1322" s="35">
        <v>46022</v>
      </c>
      <c r="D1322" s="45" t="s">
        <v>6</v>
      </c>
      <c r="E1322" s="36" t="s">
        <v>7</v>
      </c>
      <c r="F1322" s="45">
        <v>1</v>
      </c>
      <c r="G1322" s="45">
        <v>1</v>
      </c>
      <c r="H1322" s="36" t="s">
        <v>46</v>
      </c>
      <c r="I1322" s="36" t="s">
        <v>324</v>
      </c>
      <c r="J1322" s="46" t="s">
        <v>148</v>
      </c>
      <c r="K1322" s="47">
        <v>2.94</v>
      </c>
      <c r="L1322" s="48">
        <v>0.15</v>
      </c>
      <c r="M1322" s="49">
        <v>0.1</v>
      </c>
      <c r="N1322" s="36">
        <v>2.7999999999999901</v>
      </c>
      <c r="O1322" s="36">
        <v>3.5999999999999899</v>
      </c>
      <c r="P1322" s="70">
        <v>2.7999999999999901</v>
      </c>
      <c r="Q1322" s="36">
        <v>3.5999999999999899</v>
      </c>
      <c r="R1322" s="50">
        <v>2.7720434856114888</v>
      </c>
      <c r="S1322" s="50">
        <v>3.0602727628644097</v>
      </c>
      <c r="T1322" s="50">
        <v>2.7720434856114888</v>
      </c>
      <c r="U1322" s="50">
        <v>3.0908754904930538</v>
      </c>
      <c r="V1322" s="50">
        <v>0.95</v>
      </c>
      <c r="W1322" s="50">
        <v>0.95302926576458757</v>
      </c>
      <c r="X1322" s="50">
        <v>1.0188099007629894</v>
      </c>
      <c r="Y1322" s="50">
        <v>1.1501161179876767</v>
      </c>
      <c r="Z1322" s="50">
        <v>0.97499999999999998</v>
      </c>
      <c r="AA1322" s="51">
        <v>1</v>
      </c>
      <c r="AB1322" s="51">
        <v>1.01</v>
      </c>
      <c r="AC1322" s="51">
        <v>1</v>
      </c>
      <c r="AD1322" s="51">
        <v>1</v>
      </c>
      <c r="AE1322" s="51">
        <v>1</v>
      </c>
      <c r="AF1322" s="51">
        <v>1</v>
      </c>
      <c r="AG1322" s="52">
        <v>1</v>
      </c>
      <c r="AH1322" s="52">
        <v>1</v>
      </c>
      <c r="AI1322" s="53">
        <v>1222</v>
      </c>
      <c r="AJ1322" s="53">
        <v>1180</v>
      </c>
      <c r="AK1322" s="51">
        <v>2.8</v>
      </c>
      <c r="AL1322" s="51">
        <v>2.82</v>
      </c>
      <c r="AM1322" s="51">
        <v>3.1208570311242689</v>
      </c>
      <c r="AN1322" s="51">
        <v>3.11</v>
      </c>
      <c r="AO1322" s="51">
        <v>3.17817429533092</v>
      </c>
      <c r="AP1322" s="51">
        <v>3.1490130426002017</v>
      </c>
      <c r="AQ1322" s="51">
        <v>3.0428356053461623</v>
      </c>
      <c r="AR1322" s="67">
        <v>-0.03</v>
      </c>
      <c r="AS1322" s="99" t="s">
        <v>1591</v>
      </c>
      <c r="AT1322" s="54">
        <v>2.7892487197715425</v>
      </c>
      <c r="AU1322" s="54">
        <v>3.697228999676065</v>
      </c>
      <c r="AV1322" s="55">
        <v>2.8192487197715423</v>
      </c>
      <c r="AW1322" s="55">
        <v>3.6712692569048384</v>
      </c>
      <c r="AX1322" s="56">
        <v>-1.0751280228447513E-2</v>
      </c>
      <c r="AY1322" s="56">
        <v>9.7228999676075123E-2</v>
      </c>
      <c r="AZ1322" s="56">
        <v>8.647771944762761E-2</v>
      </c>
      <c r="BA1322" s="56">
        <v>-0.10798027990452264</v>
      </c>
      <c r="BB1322" s="61">
        <v>175</v>
      </c>
      <c r="BC1322" s="57">
        <v>-174</v>
      </c>
      <c r="BD1322" s="57">
        <v>-143</v>
      </c>
      <c r="BE1322" s="57">
        <v>-109</v>
      </c>
      <c r="BF1322" s="95">
        <v>0.36299242612264437</v>
      </c>
      <c r="BG1322" s="58">
        <v>0.63487027557699616</v>
      </c>
      <c r="BH1322" s="58">
        <v>0.588713987548107</v>
      </c>
      <c r="BI1322" s="58">
        <v>0.5226486982078935</v>
      </c>
      <c r="BJ1322" s="57">
        <v>169</v>
      </c>
      <c r="BK1322" s="57">
        <v>-175</v>
      </c>
      <c r="BL1322" s="57">
        <v>-144</v>
      </c>
      <c r="BM1322" s="57">
        <v>-110</v>
      </c>
      <c r="BN1322" s="58">
        <v>0.37129113616517084</v>
      </c>
      <c r="BO1322" s="58">
        <v>0.63612763935218786</v>
      </c>
      <c r="BP1322" s="58">
        <v>0.59024764788695494</v>
      </c>
      <c r="BQ1322" s="58">
        <v>0.5241606150868553</v>
      </c>
      <c r="BR1322" s="36">
        <v>3.25</v>
      </c>
      <c r="BS1322" s="36">
        <v>4.95</v>
      </c>
      <c r="BT1322" s="36">
        <v>0.28000999999999998</v>
      </c>
      <c r="BU1322" s="36">
        <v>0.16852</v>
      </c>
      <c r="BV1322" s="36">
        <v>0.18394166957736599</v>
      </c>
      <c r="BW1322" s="36">
        <v>0.25235999999999997</v>
      </c>
    </row>
    <row r="1323" spans="1:75" s="36" customFormat="1" ht="16.75" customHeight="1" x14ac:dyDescent="0.2">
      <c r="A1323" s="36" t="s">
        <v>1664</v>
      </c>
      <c r="B1323" s="36">
        <v>2025020631</v>
      </c>
      <c r="C1323" s="35">
        <v>46022</v>
      </c>
      <c r="D1323" s="45" t="s">
        <v>9</v>
      </c>
      <c r="E1323" s="36" t="s">
        <v>17</v>
      </c>
      <c r="F1323" s="45">
        <v>1</v>
      </c>
      <c r="G1323" s="45">
        <v>1</v>
      </c>
      <c r="H1323" s="36" t="s">
        <v>47</v>
      </c>
      <c r="I1323" s="36" t="s">
        <v>372</v>
      </c>
      <c r="J1323" s="46" t="s">
        <v>164</v>
      </c>
      <c r="K1323" s="47">
        <v>2.94</v>
      </c>
      <c r="L1323" s="48">
        <v>0.15</v>
      </c>
      <c r="M1323" s="49">
        <v>0.1</v>
      </c>
      <c r="N1323" s="36">
        <v>3.5999999999999899</v>
      </c>
      <c r="O1323" s="36">
        <v>2.7999999999999901</v>
      </c>
      <c r="P1323" s="70">
        <v>3.5999999999999899</v>
      </c>
      <c r="Q1323" s="36">
        <v>2.7999999999999901</v>
      </c>
      <c r="R1323" s="50">
        <v>3.3157004133889552</v>
      </c>
      <c r="S1323" s="50">
        <v>2.9653946159108591</v>
      </c>
      <c r="T1323" s="50">
        <v>3.2825434092550654</v>
      </c>
      <c r="U1323" s="50">
        <v>2.9950485620699676</v>
      </c>
      <c r="V1323" s="50">
        <v>1.048</v>
      </c>
      <c r="W1323" s="50">
        <v>1.0491546019013618</v>
      </c>
      <c r="X1323" s="50">
        <v>1.0615159969810439</v>
      </c>
      <c r="Y1323" s="50">
        <v>0.95238095238095233</v>
      </c>
      <c r="Z1323" s="50">
        <v>1.03</v>
      </c>
      <c r="AA1323" s="51">
        <v>0.99</v>
      </c>
      <c r="AB1323" s="51">
        <v>1.01</v>
      </c>
      <c r="AC1323" s="51">
        <v>1</v>
      </c>
      <c r="AD1323" s="51">
        <v>1</v>
      </c>
      <c r="AE1323" s="51">
        <v>1</v>
      </c>
      <c r="AF1323" s="51">
        <v>1</v>
      </c>
      <c r="AG1323" s="52">
        <v>1</v>
      </c>
      <c r="AH1323" s="52">
        <v>1</v>
      </c>
      <c r="AI1323" s="53">
        <v>1218</v>
      </c>
      <c r="AJ1323" s="53">
        <v>1176</v>
      </c>
      <c r="AK1323" s="51">
        <v>3.3813413868837694</v>
      </c>
      <c r="AL1323" s="51">
        <v>3.36</v>
      </c>
      <c r="AM1323" s="51">
        <v>2.9953011082431886</v>
      </c>
      <c r="AN1323" s="51">
        <v>3.01</v>
      </c>
      <c r="AO1323" s="51">
        <v>3.0515373852962431</v>
      </c>
      <c r="AP1323" s="51">
        <v>3.0519602456600339</v>
      </c>
      <c r="AQ1323" s="51">
        <v>3.0851601414904843</v>
      </c>
      <c r="AR1323" s="67">
        <v>0.03</v>
      </c>
      <c r="AS1323" s="99" t="s">
        <v>1591</v>
      </c>
      <c r="AT1323" s="54">
        <v>3.697228999676065</v>
      </c>
      <c r="AU1323" s="54">
        <v>2.7892487197715425</v>
      </c>
      <c r="AV1323" s="55">
        <v>3.6712692569048384</v>
      </c>
      <c r="AW1323" s="55">
        <v>2.8192487197715423</v>
      </c>
      <c r="AX1323" s="56">
        <v>9.7228999676075123E-2</v>
      </c>
      <c r="AY1323" s="56">
        <v>-1.0751280228447513E-2</v>
      </c>
      <c r="AZ1323" s="56">
        <v>8.647771944762761E-2</v>
      </c>
      <c r="BA1323" s="56">
        <v>0.10798027990452264</v>
      </c>
      <c r="BB1323" s="61">
        <v>-175</v>
      </c>
      <c r="BC1323" s="57">
        <v>174</v>
      </c>
      <c r="BD1323" s="57">
        <v>143</v>
      </c>
      <c r="BE1323" s="57">
        <v>109</v>
      </c>
      <c r="BF1323" s="95">
        <v>0.63700757387735563</v>
      </c>
      <c r="BG1323" s="58">
        <v>0.36512972442300384</v>
      </c>
      <c r="BH1323" s="58">
        <v>0.411286012451893</v>
      </c>
      <c r="BI1323" s="58">
        <v>0.47735130179210644</v>
      </c>
      <c r="BJ1323" s="57">
        <v>-169</v>
      </c>
      <c r="BK1323" s="57">
        <v>175</v>
      </c>
      <c r="BL1323" s="57">
        <v>144</v>
      </c>
      <c r="BM1323" s="57">
        <v>110</v>
      </c>
      <c r="BN1323" s="58">
        <v>0.62870886383482916</v>
      </c>
      <c r="BO1323" s="58">
        <v>0.36387236064781214</v>
      </c>
      <c r="BP1323" s="58">
        <v>0.40975235211304506</v>
      </c>
      <c r="BQ1323" s="58">
        <v>0.4758393849131447</v>
      </c>
      <c r="BR1323" s="36">
        <v>3.25</v>
      </c>
      <c r="BS1323" s="36">
        <v>5</v>
      </c>
      <c r="BT1323" s="36">
        <v>0.27401999999999999</v>
      </c>
      <c r="BU1323" s="36">
        <v>0.16389999999999999</v>
      </c>
      <c r="BV1323" s="36">
        <v>0.17872136260045501</v>
      </c>
      <c r="BW1323" s="36">
        <v>0.24682999999999999</v>
      </c>
    </row>
    <row r="1324" spans="1:75" s="36" customFormat="1" ht="16.75" customHeight="1" x14ac:dyDescent="0.2">
      <c r="A1324" s="36" t="s">
        <v>1665</v>
      </c>
      <c r="B1324" s="36">
        <v>2025020630</v>
      </c>
      <c r="C1324" s="35">
        <v>46022</v>
      </c>
      <c r="D1324" s="45" t="s">
        <v>6</v>
      </c>
      <c r="E1324" s="36" t="s">
        <v>43</v>
      </c>
      <c r="F1324" s="45">
        <v>0</v>
      </c>
      <c r="G1324" s="45">
        <v>1</v>
      </c>
      <c r="H1324" s="36" t="s">
        <v>26</v>
      </c>
      <c r="I1324" s="36" t="s">
        <v>342</v>
      </c>
      <c r="J1324" s="46" t="s">
        <v>231</v>
      </c>
      <c r="K1324" s="47">
        <v>2.94</v>
      </c>
      <c r="L1324" s="48">
        <v>0.15</v>
      </c>
      <c r="M1324" s="49">
        <v>0.1</v>
      </c>
      <c r="N1324" s="36">
        <v>2.7499999999999898</v>
      </c>
      <c r="O1324" s="36">
        <v>2.9999999999999898</v>
      </c>
      <c r="P1324" s="70">
        <v>2.7499999999999898</v>
      </c>
      <c r="Q1324" s="36">
        <v>2.9999999999999898</v>
      </c>
      <c r="R1324" s="50">
        <v>2.8804846772068071</v>
      </c>
      <c r="S1324" s="50">
        <v>2.8628369266942357</v>
      </c>
      <c r="T1324" s="50">
        <v>2.8372774070487048</v>
      </c>
      <c r="U1324" s="50">
        <v>2.8628369266942357</v>
      </c>
      <c r="V1324" s="50">
        <v>0.95</v>
      </c>
      <c r="W1324" s="50">
        <v>0.92554174501717079</v>
      </c>
      <c r="X1324" s="50">
        <v>1.0526337199929883</v>
      </c>
      <c r="Y1324" s="50">
        <v>0.94897959183673475</v>
      </c>
      <c r="Z1324" s="50">
        <v>1.04</v>
      </c>
      <c r="AA1324" s="51">
        <v>0.98499999999999999</v>
      </c>
      <c r="AB1324" s="51">
        <v>1</v>
      </c>
      <c r="AC1324" s="51">
        <v>1</v>
      </c>
      <c r="AD1324" s="51">
        <v>1</v>
      </c>
      <c r="AE1324" s="51">
        <v>1</v>
      </c>
      <c r="AF1324" s="51">
        <v>1</v>
      </c>
      <c r="AG1324" s="52">
        <v>1</v>
      </c>
      <c r="AH1324" s="52">
        <v>1</v>
      </c>
      <c r="AI1324" s="53">
        <v>1242</v>
      </c>
      <c r="AJ1324" s="53">
        <v>1126</v>
      </c>
      <c r="AK1324" s="51">
        <v>2.8371593347178554</v>
      </c>
      <c r="AL1324" s="51">
        <v>2.8430100270388268</v>
      </c>
      <c r="AM1324" s="51">
        <v>2.9481322156744487</v>
      </c>
      <c r="AN1324" s="51">
        <v>2.95</v>
      </c>
      <c r="AO1324" s="51">
        <v>3.1089026889395814</v>
      </c>
      <c r="AP1324" s="51">
        <v>3.0891698461629447</v>
      </c>
      <c r="AQ1324" s="51">
        <v>3.0660575043014267</v>
      </c>
      <c r="AR1324" s="67">
        <v>0</v>
      </c>
      <c r="AS1324" s="99" t="s">
        <v>1591</v>
      </c>
      <c r="AT1324" s="54">
        <v>2.7802153996099985</v>
      </c>
      <c r="AU1324" s="54">
        <v>3.0245562259396328</v>
      </c>
      <c r="AV1324" s="55">
        <v>2.7802153996099985</v>
      </c>
      <c r="AW1324" s="55">
        <v>3.089381922020995</v>
      </c>
      <c r="AX1324" s="56">
        <v>3.0215399610008742E-2</v>
      </c>
      <c r="AY1324" s="56">
        <v>2.4556225939643017E-2</v>
      </c>
      <c r="AZ1324" s="56">
        <v>5.4771625549651759E-2</v>
      </c>
      <c r="BA1324" s="56">
        <v>5.6591736703657247E-3</v>
      </c>
      <c r="BB1324" s="61">
        <v>119</v>
      </c>
      <c r="BC1324" s="57">
        <v>-113</v>
      </c>
      <c r="BD1324" s="57">
        <v>113</v>
      </c>
      <c r="BE1324" s="57">
        <v>140</v>
      </c>
      <c r="BF1324" s="95">
        <v>0.45656632919783091</v>
      </c>
      <c r="BG1324" s="58">
        <v>0.53001399992230691</v>
      </c>
      <c r="BH1324" s="58">
        <v>0.47002172955417953</v>
      </c>
      <c r="BI1324" s="58">
        <v>0.41681695560598753</v>
      </c>
      <c r="BJ1324" s="57">
        <v>123</v>
      </c>
      <c r="BK1324" s="57">
        <v>-118</v>
      </c>
      <c r="BL1324" s="57">
        <v>108</v>
      </c>
      <c r="BM1324" s="57">
        <v>134</v>
      </c>
      <c r="BN1324" s="58">
        <v>0.44826820725619126</v>
      </c>
      <c r="BO1324" s="58">
        <v>0.54047950034709036</v>
      </c>
      <c r="BP1324" s="58">
        <v>0.48184231354466134</v>
      </c>
      <c r="BQ1324" s="58">
        <v>0.42731035132765283</v>
      </c>
      <c r="BR1324" s="36">
        <v>3.3</v>
      </c>
      <c r="BS1324" s="36">
        <v>3.3</v>
      </c>
      <c r="BT1324" s="36">
        <v>0.49223</v>
      </c>
      <c r="BU1324" s="36">
        <v>0.34855999999999998</v>
      </c>
      <c r="BV1324" s="36">
        <v>0.39034223257480699</v>
      </c>
      <c r="BW1324" s="36">
        <v>0.4556</v>
      </c>
    </row>
    <row r="1325" spans="1:75" s="36" customFormat="1" ht="16.75" customHeight="1" x14ac:dyDescent="0.2">
      <c r="A1325" s="36" t="s">
        <v>1666</v>
      </c>
      <c r="B1325" s="36">
        <v>2025020630</v>
      </c>
      <c r="C1325" s="35">
        <v>46022</v>
      </c>
      <c r="D1325" s="45" t="s">
        <v>9</v>
      </c>
      <c r="E1325" s="36" t="s">
        <v>22</v>
      </c>
      <c r="F1325" s="45">
        <v>1</v>
      </c>
      <c r="G1325" s="45">
        <v>0</v>
      </c>
      <c r="H1325" s="36" t="s">
        <v>27</v>
      </c>
      <c r="I1325" s="36" t="s">
        <v>320</v>
      </c>
      <c r="J1325" s="46" t="s">
        <v>151</v>
      </c>
      <c r="K1325" s="47">
        <v>2.94</v>
      </c>
      <c r="L1325" s="48">
        <v>0.15</v>
      </c>
      <c r="M1325" s="49">
        <v>0.1</v>
      </c>
      <c r="N1325" s="36">
        <v>2.9999999999999898</v>
      </c>
      <c r="O1325" s="36">
        <v>2.7499999999999898</v>
      </c>
      <c r="P1325" s="70">
        <v>2.9999999999999898</v>
      </c>
      <c r="Q1325" s="36">
        <v>2.7499999999999898</v>
      </c>
      <c r="R1325" s="50">
        <v>2.7092797884065205</v>
      </c>
      <c r="S1325" s="50">
        <v>3.142001958191202</v>
      </c>
      <c r="T1325" s="50">
        <v>2.6821869905224553</v>
      </c>
      <c r="U1325" s="50">
        <v>3.1734219777731139</v>
      </c>
      <c r="V1325" s="50">
        <v>1.05</v>
      </c>
      <c r="W1325" s="50">
        <v>1.0725047827848808</v>
      </c>
      <c r="X1325" s="50">
        <v>1.002766059753214</v>
      </c>
      <c r="Y1325" s="50">
        <v>0.96502018187682159</v>
      </c>
      <c r="Z1325" s="50">
        <v>0.98499999999999999</v>
      </c>
      <c r="AA1325" s="51">
        <v>0.99</v>
      </c>
      <c r="AB1325" s="51">
        <v>1.01</v>
      </c>
      <c r="AC1325" s="51">
        <v>1</v>
      </c>
      <c r="AD1325" s="51">
        <v>1</v>
      </c>
      <c r="AE1325" s="51">
        <v>1</v>
      </c>
      <c r="AF1325" s="51">
        <v>1</v>
      </c>
      <c r="AG1325" s="52">
        <v>1</v>
      </c>
      <c r="AH1325" s="52">
        <v>1</v>
      </c>
      <c r="AI1325" s="53">
        <v>1223</v>
      </c>
      <c r="AJ1325" s="53">
        <v>1181</v>
      </c>
      <c r="AK1325" s="51">
        <v>2.79</v>
      </c>
      <c r="AL1325" s="51">
        <v>2.81</v>
      </c>
      <c r="AM1325" s="51">
        <v>3.0947431367793854</v>
      </c>
      <c r="AN1325" s="51">
        <v>3.09</v>
      </c>
      <c r="AO1325" s="51">
        <v>3.0864174691274062</v>
      </c>
      <c r="AP1325" s="51">
        <v>3.0876856380810453</v>
      </c>
      <c r="AQ1325" s="51">
        <v>3.0483219897276945</v>
      </c>
      <c r="AR1325" s="67">
        <v>0</v>
      </c>
      <c r="AS1325" s="99" t="s">
        <v>1591</v>
      </c>
      <c r="AT1325" s="54">
        <v>3.0245562259396328</v>
      </c>
      <c r="AU1325" s="54">
        <v>2.7802153996099985</v>
      </c>
      <c r="AV1325" s="55">
        <v>3.089381922020995</v>
      </c>
      <c r="AW1325" s="55">
        <v>2.7802153996099985</v>
      </c>
      <c r="AX1325" s="56">
        <v>2.4556225939643017E-2</v>
      </c>
      <c r="AY1325" s="56">
        <v>3.0215399610008742E-2</v>
      </c>
      <c r="AZ1325" s="56">
        <v>5.4771625549651759E-2</v>
      </c>
      <c r="BA1325" s="56">
        <v>-5.6591736703657247E-3</v>
      </c>
      <c r="BB1325" s="61">
        <v>-119</v>
      </c>
      <c r="BC1325" s="57">
        <v>113</v>
      </c>
      <c r="BD1325" s="57">
        <v>-113</v>
      </c>
      <c r="BE1325" s="57">
        <v>-140</v>
      </c>
      <c r="BF1325" s="95">
        <v>0.54343367080216909</v>
      </c>
      <c r="BG1325" s="58">
        <v>0.46998600007769309</v>
      </c>
      <c r="BH1325" s="58">
        <v>0.52997827044582047</v>
      </c>
      <c r="BI1325" s="58">
        <v>0.58318304439401247</v>
      </c>
      <c r="BJ1325" s="57">
        <v>-123</v>
      </c>
      <c r="BK1325" s="57">
        <v>118</v>
      </c>
      <c r="BL1325" s="57">
        <v>-108</v>
      </c>
      <c r="BM1325" s="57">
        <v>-134</v>
      </c>
      <c r="BN1325" s="58">
        <v>0.55173179274380879</v>
      </c>
      <c r="BO1325" s="58">
        <v>0.45952049965290964</v>
      </c>
      <c r="BP1325" s="58">
        <v>0.51815768645533866</v>
      </c>
      <c r="BQ1325" s="58">
        <v>0.57268964867234717</v>
      </c>
      <c r="BR1325" s="36">
        <v>3.3</v>
      </c>
      <c r="BS1325" s="36">
        <v>3.35</v>
      </c>
      <c r="BT1325" s="36">
        <v>0.49110999999999999</v>
      </c>
      <c r="BU1325" s="36">
        <v>0.34136</v>
      </c>
      <c r="BV1325" s="36">
        <v>0.38278069949203197</v>
      </c>
      <c r="BW1325" s="36">
        <v>0.44957000000000003</v>
      </c>
    </row>
    <row r="1326" spans="1:75" s="36" customFormat="1" ht="16.75" customHeight="1" x14ac:dyDescent="0.2">
      <c r="A1326" s="36" t="s">
        <v>1667</v>
      </c>
      <c r="B1326" s="36">
        <v>2025020632</v>
      </c>
      <c r="C1326" s="35">
        <v>46023</v>
      </c>
      <c r="D1326" s="45" t="s">
        <v>6</v>
      </c>
      <c r="E1326" s="36" t="s">
        <v>49</v>
      </c>
      <c r="F1326" s="45">
        <v>0</v>
      </c>
      <c r="G1326" s="45">
        <v>2</v>
      </c>
      <c r="H1326" s="36" t="s">
        <v>29</v>
      </c>
      <c r="I1326" s="36" t="s">
        <v>350</v>
      </c>
      <c r="J1326" s="46" t="s">
        <v>197</v>
      </c>
      <c r="K1326" s="47">
        <v>2.94</v>
      </c>
      <c r="L1326" s="48">
        <v>0.15</v>
      </c>
      <c r="M1326" s="49">
        <v>0.1</v>
      </c>
      <c r="N1326" s="36">
        <v>2.69999999999999</v>
      </c>
      <c r="O1326" s="36">
        <v>3.1499999999999901</v>
      </c>
      <c r="P1326" s="70">
        <v>2.69999999999999</v>
      </c>
      <c r="Q1326" s="36">
        <v>3.1499999999999901</v>
      </c>
      <c r="R1326" s="50">
        <v>2.9651864439091375</v>
      </c>
      <c r="S1326" s="50">
        <v>2.929140868620995</v>
      </c>
      <c r="T1326" s="50">
        <v>2.9355345794700463</v>
      </c>
      <c r="U1326" s="50">
        <v>2.929140868620995</v>
      </c>
      <c r="V1326" s="50">
        <v>0.90300000000000002</v>
      </c>
      <c r="W1326" s="50">
        <v>0.92051577291954856</v>
      </c>
      <c r="X1326" s="50">
        <v>0.97959183673469385</v>
      </c>
      <c r="Y1326" s="50">
        <v>1.0234967356011666</v>
      </c>
      <c r="Z1326" s="50">
        <v>0.97</v>
      </c>
      <c r="AA1326" s="51">
        <v>0.99</v>
      </c>
      <c r="AB1326" s="51">
        <v>1</v>
      </c>
      <c r="AC1326" s="51">
        <v>1</v>
      </c>
      <c r="AD1326" s="51">
        <v>1</v>
      </c>
      <c r="AE1326" s="51">
        <v>1</v>
      </c>
      <c r="AF1326" s="51">
        <v>1</v>
      </c>
      <c r="AG1326" s="52">
        <v>1</v>
      </c>
      <c r="AH1326" s="52">
        <v>1</v>
      </c>
      <c r="AI1326" s="53">
        <v>1245</v>
      </c>
      <c r="AJ1326" s="53">
        <v>1174</v>
      </c>
      <c r="AK1326" s="51">
        <v>3.03</v>
      </c>
      <c r="AL1326" s="51">
        <v>3.019833188619784</v>
      </c>
      <c r="AM1326" s="51">
        <v>2.84</v>
      </c>
      <c r="AN1326" s="51">
        <v>2.8533711302931488</v>
      </c>
      <c r="AO1326" s="51">
        <v>2.8276036072297663</v>
      </c>
      <c r="AP1326" s="51">
        <v>2.8296530625296556</v>
      </c>
      <c r="AQ1326" s="51">
        <v>2.7547999999999999</v>
      </c>
      <c r="AR1326" s="67">
        <v>0</v>
      </c>
      <c r="AS1326" s="99" t="s">
        <v>1592</v>
      </c>
      <c r="AT1326" s="54">
        <v>2.7065178925714282</v>
      </c>
      <c r="AU1326" s="54">
        <v>3.0591887558489916</v>
      </c>
      <c r="AV1326" s="55">
        <v>2.7065178925714282</v>
      </c>
      <c r="AW1326" s="55">
        <v>3.054137851762535</v>
      </c>
      <c r="AX1326" s="56">
        <v>6.5178925714381997E-3</v>
      </c>
      <c r="AY1326" s="56">
        <v>-9.0811244150998505E-2</v>
      </c>
      <c r="AZ1326" s="56">
        <v>-8.4293351579560305E-2</v>
      </c>
      <c r="BA1326" s="56">
        <v>9.7329136722436704E-2</v>
      </c>
      <c r="BB1326" s="61">
        <v>127</v>
      </c>
      <c r="BC1326" s="57">
        <v>-110</v>
      </c>
      <c r="BD1326" s="57">
        <v>116</v>
      </c>
      <c r="BE1326" s="57">
        <v>144</v>
      </c>
      <c r="BF1326" s="95">
        <v>0.43959249276456669</v>
      </c>
      <c r="BG1326" s="58">
        <v>0.52341946065847766</v>
      </c>
      <c r="BH1326" s="58">
        <v>0.46260448487403261</v>
      </c>
      <c r="BI1326" s="58">
        <v>0.41025335538560748</v>
      </c>
      <c r="BJ1326" s="57">
        <v>127</v>
      </c>
      <c r="BK1326" s="57">
        <v>-109</v>
      </c>
      <c r="BL1326" s="57">
        <v>117</v>
      </c>
      <c r="BM1326" s="57">
        <v>144</v>
      </c>
      <c r="BN1326" s="58">
        <v>0.44016513181553873</v>
      </c>
      <c r="BO1326" s="58">
        <v>0.52246891665887141</v>
      </c>
      <c r="BP1326" s="58">
        <v>0.46152756276915596</v>
      </c>
      <c r="BQ1326" s="58">
        <v>0.40929399564066604</v>
      </c>
      <c r="BR1326" s="36">
        <v>3.3</v>
      </c>
      <c r="BS1326" s="36">
        <v>3.4</v>
      </c>
      <c r="BT1326" s="36">
        <v>0.48046</v>
      </c>
      <c r="BU1326" s="36">
        <v>0.33299000000000001</v>
      </c>
      <c r="BV1326" s="36">
        <v>0.37319003003541401</v>
      </c>
      <c r="BW1326" s="36">
        <v>0.44070999999999999</v>
      </c>
    </row>
    <row r="1327" spans="1:75" s="36" customFormat="1" ht="16.75" customHeight="1" x14ac:dyDescent="0.2">
      <c r="A1327" s="36" t="s">
        <v>1668</v>
      </c>
      <c r="B1327" s="36">
        <v>2025020632</v>
      </c>
      <c r="C1327" s="35">
        <v>46023</v>
      </c>
      <c r="D1327" s="45" t="s">
        <v>9</v>
      </c>
      <c r="E1327" s="36" t="s">
        <v>39</v>
      </c>
      <c r="F1327" s="45">
        <v>2</v>
      </c>
      <c r="G1327" s="45">
        <v>0</v>
      </c>
      <c r="H1327" s="36" t="s">
        <v>31</v>
      </c>
      <c r="I1327" s="36" t="s">
        <v>1365</v>
      </c>
      <c r="J1327" s="46" t="s">
        <v>450</v>
      </c>
      <c r="K1327" s="47">
        <v>2.94</v>
      </c>
      <c r="L1327" s="48">
        <v>0.15</v>
      </c>
      <c r="M1327" s="49">
        <v>0.1</v>
      </c>
      <c r="N1327" s="36">
        <v>3.1499999999999901</v>
      </c>
      <c r="O1327" s="36">
        <v>2.69999999999999</v>
      </c>
      <c r="P1327" s="70">
        <v>3.1499999999999901</v>
      </c>
      <c r="Q1327" s="36">
        <v>2.69999999999999</v>
      </c>
      <c r="R1327" s="50">
        <v>3.1035283043731301</v>
      </c>
      <c r="S1327" s="50">
        <v>2.8183950357948233</v>
      </c>
      <c r="T1327" s="50">
        <v>3.1035283043731301</v>
      </c>
      <c r="U1327" s="50">
        <v>2.8183950357948233</v>
      </c>
      <c r="V1327" s="50">
        <v>1.085</v>
      </c>
      <c r="W1327" s="50">
        <v>1.0832085999357419</v>
      </c>
      <c r="X1327" s="50">
        <v>0.96598639455782309</v>
      </c>
      <c r="Y1327" s="50">
        <v>1.0306122448979591</v>
      </c>
      <c r="Z1327" s="50">
        <v>1.02</v>
      </c>
      <c r="AA1327" s="51">
        <v>1</v>
      </c>
      <c r="AB1327" s="51">
        <v>1</v>
      </c>
      <c r="AC1327" s="51">
        <v>1</v>
      </c>
      <c r="AD1327" s="51">
        <v>1</v>
      </c>
      <c r="AE1327" s="51">
        <v>1</v>
      </c>
      <c r="AF1327" s="51">
        <v>1</v>
      </c>
      <c r="AG1327" s="52">
        <v>1</v>
      </c>
      <c r="AH1327" s="52">
        <v>1</v>
      </c>
      <c r="AI1327" s="53">
        <v>1213</v>
      </c>
      <c r="AJ1327" s="53">
        <v>1061</v>
      </c>
      <c r="AK1327" s="51">
        <v>3.00908040266743</v>
      </c>
      <c r="AL1327" s="51">
        <v>3.0232475879232847</v>
      </c>
      <c r="AM1327" s="51">
        <v>2.88</v>
      </c>
      <c r="AN1327" s="51">
        <v>2.8707592553692236</v>
      </c>
      <c r="AO1327" s="51">
        <v>3.0099353741089288</v>
      </c>
      <c r="AP1327" s="51">
        <v>2.989659508469197</v>
      </c>
      <c r="AQ1327" s="51">
        <v>2.9375999999999998</v>
      </c>
      <c r="AR1327" s="67">
        <v>0</v>
      </c>
      <c r="AS1327" s="99" t="s">
        <v>1592</v>
      </c>
      <c r="AT1327" s="54">
        <v>3.0591887558489916</v>
      </c>
      <c r="AU1327" s="54">
        <v>2.7065178925714282</v>
      </c>
      <c r="AV1327" s="55">
        <v>3.054137851762535</v>
      </c>
      <c r="AW1327" s="55">
        <v>2.7065178925714282</v>
      </c>
      <c r="AX1327" s="56">
        <v>-9.0811244150998505E-2</v>
      </c>
      <c r="AY1327" s="56">
        <v>6.5178925714381997E-3</v>
      </c>
      <c r="AZ1327" s="56">
        <v>-8.4293351579560305E-2</v>
      </c>
      <c r="BA1327" s="56">
        <v>-9.7329136722436704E-2</v>
      </c>
      <c r="BB1327" s="61">
        <v>-127</v>
      </c>
      <c r="BC1327" s="57">
        <v>110</v>
      </c>
      <c r="BD1327" s="57">
        <v>-116</v>
      </c>
      <c r="BE1327" s="57">
        <v>-144</v>
      </c>
      <c r="BF1327" s="95">
        <v>0.56040750723543331</v>
      </c>
      <c r="BG1327" s="58">
        <v>0.47658053934152228</v>
      </c>
      <c r="BH1327" s="58">
        <v>0.53739551512596739</v>
      </c>
      <c r="BI1327" s="58">
        <v>0.58974664461439252</v>
      </c>
      <c r="BJ1327" s="57">
        <v>-127</v>
      </c>
      <c r="BK1327" s="57">
        <v>109</v>
      </c>
      <c r="BL1327" s="57">
        <v>-117</v>
      </c>
      <c r="BM1327" s="57">
        <v>-144</v>
      </c>
      <c r="BN1327" s="58">
        <v>0.55983486818446127</v>
      </c>
      <c r="BO1327" s="58">
        <v>0.47753108334112865</v>
      </c>
      <c r="BP1327" s="58">
        <v>0.53847243723084404</v>
      </c>
      <c r="BQ1327" s="58">
        <v>0.59070600435933396</v>
      </c>
      <c r="BR1327" s="36">
        <v>3.3</v>
      </c>
      <c r="BS1327" s="36">
        <v>3.45</v>
      </c>
      <c r="BT1327" s="36">
        <v>0.47404000000000002</v>
      </c>
      <c r="BU1327" s="36">
        <v>0.32683000000000001</v>
      </c>
      <c r="BV1327" s="36">
        <v>0.36575757914880702</v>
      </c>
      <c r="BW1327" s="36">
        <v>0.43325999999999998</v>
      </c>
    </row>
    <row r="1328" spans="1:75" s="36" customFormat="1" ht="16.75" customHeight="1" x14ac:dyDescent="0.2">
      <c r="A1328" s="36" t="s">
        <v>1669</v>
      </c>
      <c r="B1328" s="36">
        <v>2025020633</v>
      </c>
      <c r="C1328" s="35">
        <v>46023</v>
      </c>
      <c r="D1328" s="45" t="s">
        <v>6</v>
      </c>
      <c r="E1328" s="36" t="s">
        <v>15</v>
      </c>
      <c r="F1328" s="45">
        <v>2</v>
      </c>
      <c r="G1328" s="45">
        <v>1</v>
      </c>
      <c r="H1328" s="36" t="s">
        <v>44</v>
      </c>
      <c r="I1328" s="36" t="s">
        <v>358</v>
      </c>
      <c r="J1328" s="46" t="s">
        <v>191</v>
      </c>
      <c r="K1328" s="47">
        <v>2.94</v>
      </c>
      <c r="L1328" s="48">
        <v>0.15</v>
      </c>
      <c r="M1328" s="49">
        <v>0.1</v>
      </c>
      <c r="N1328" s="36">
        <v>2.94999999999999</v>
      </c>
      <c r="O1328" s="36">
        <v>2.7499999999999898</v>
      </c>
      <c r="P1328" s="70">
        <v>2.94999999999999</v>
      </c>
      <c r="Q1328" s="36">
        <v>2.7499999999999898</v>
      </c>
      <c r="R1328" s="50">
        <v>2.9251847847259893</v>
      </c>
      <c r="S1328" s="50">
        <v>2.9421074648797183</v>
      </c>
      <c r="T1328" s="50">
        <v>2.8228033172605795</v>
      </c>
      <c r="U1328" s="50">
        <v>2.9421074648797183</v>
      </c>
      <c r="V1328" s="50">
        <v>0.96</v>
      </c>
      <c r="W1328" s="50">
        <v>0.96305398776725637</v>
      </c>
      <c r="X1328" s="50">
        <v>1.0135928163696535</v>
      </c>
      <c r="Y1328" s="50">
        <v>0.95191655639623562</v>
      </c>
      <c r="Z1328" s="50">
        <v>0.97</v>
      </c>
      <c r="AA1328" s="51">
        <v>0.96499999999999997</v>
      </c>
      <c r="AB1328" s="51">
        <v>1</v>
      </c>
      <c r="AC1328" s="51">
        <v>1</v>
      </c>
      <c r="AD1328" s="51">
        <v>1</v>
      </c>
      <c r="AE1328" s="51">
        <v>1</v>
      </c>
      <c r="AF1328" s="51">
        <v>1</v>
      </c>
      <c r="AG1328" s="52">
        <v>1</v>
      </c>
      <c r="AH1328" s="52">
        <v>1</v>
      </c>
      <c r="AI1328" s="53">
        <v>1227</v>
      </c>
      <c r="AJ1328" s="53">
        <v>1097</v>
      </c>
      <c r="AK1328" s="51">
        <v>2.9371670979191937</v>
      </c>
      <c r="AL1328" s="51">
        <v>2.97</v>
      </c>
      <c r="AM1328" s="51">
        <v>2.9386289952041027</v>
      </c>
      <c r="AN1328" s="51">
        <v>2.939150765655445</v>
      </c>
      <c r="AO1328" s="51">
        <v>2.9930805348955025</v>
      </c>
      <c r="AP1328" s="51">
        <v>2.9721950908011761</v>
      </c>
      <c r="AQ1328" s="51">
        <v>2.8504701253479796</v>
      </c>
      <c r="AR1328" s="67">
        <v>-0.03</v>
      </c>
      <c r="AS1328" s="99" t="s">
        <v>1592</v>
      </c>
      <c r="AT1328" s="54">
        <v>2.9226907528978354</v>
      </c>
      <c r="AU1328" s="54">
        <v>2.7822114646249863</v>
      </c>
      <c r="AV1328" s="55">
        <v>2.9526907528978352</v>
      </c>
      <c r="AW1328" s="55">
        <v>2.7467486600261344</v>
      </c>
      <c r="AX1328" s="56">
        <v>-2.7309247102154544E-2</v>
      </c>
      <c r="AY1328" s="56">
        <v>3.2211464624996466E-2</v>
      </c>
      <c r="AZ1328" s="56">
        <v>4.9022175228419229E-3</v>
      </c>
      <c r="BA1328" s="56">
        <v>-5.952071172715101E-2</v>
      </c>
      <c r="BB1328" s="61">
        <v>-111</v>
      </c>
      <c r="BC1328" s="57">
        <v>-105</v>
      </c>
      <c r="BD1328" s="57">
        <v>122</v>
      </c>
      <c r="BE1328" s="57">
        <v>151</v>
      </c>
      <c r="BF1328" s="95">
        <v>0.52629672817383555</v>
      </c>
      <c r="BG1328" s="58">
        <v>0.5122971066663069</v>
      </c>
      <c r="BH1328" s="58">
        <v>0.45006230405119829</v>
      </c>
      <c r="BI1328" s="58">
        <v>0.3991151322483899</v>
      </c>
      <c r="BJ1328" s="57">
        <v>-115</v>
      </c>
      <c r="BK1328" s="57">
        <v>-105</v>
      </c>
      <c r="BL1328" s="57">
        <v>122</v>
      </c>
      <c r="BM1328" s="57">
        <v>151</v>
      </c>
      <c r="BN1328" s="58">
        <v>0.53549263821734827</v>
      </c>
      <c r="BO1328" s="58">
        <v>0.51303216755373504</v>
      </c>
      <c r="BP1328" s="58">
        <v>0.45028994977236059</v>
      </c>
      <c r="BQ1328" s="58">
        <v>0.39889549147611092</v>
      </c>
      <c r="BR1328" s="36">
        <v>3.3</v>
      </c>
      <c r="BS1328" s="36">
        <v>3.5</v>
      </c>
      <c r="BT1328" s="36">
        <v>0.46543000000000001</v>
      </c>
      <c r="BU1328" s="36">
        <v>0.32269999999999999</v>
      </c>
      <c r="BV1328" s="36">
        <v>0.36078440141317403</v>
      </c>
      <c r="BW1328" s="36">
        <v>0.42825999999999997</v>
      </c>
    </row>
    <row r="1329" spans="1:75" s="36" customFormat="1" ht="16.75" customHeight="1" x14ac:dyDescent="0.2">
      <c r="A1329" s="36" t="s">
        <v>1670</v>
      </c>
      <c r="B1329" s="36">
        <v>2025020633</v>
      </c>
      <c r="C1329" s="35">
        <v>46023</v>
      </c>
      <c r="D1329" s="45" t="s">
        <v>9</v>
      </c>
      <c r="E1329" s="36" t="s">
        <v>37</v>
      </c>
      <c r="F1329" s="45">
        <v>1</v>
      </c>
      <c r="G1329" s="45">
        <v>2</v>
      </c>
      <c r="H1329" s="36" t="s">
        <v>45</v>
      </c>
      <c r="I1329" s="36" t="s">
        <v>489</v>
      </c>
      <c r="J1329" s="46" t="s">
        <v>176</v>
      </c>
      <c r="K1329" s="47">
        <v>2.94</v>
      </c>
      <c r="L1329" s="48">
        <v>0.15</v>
      </c>
      <c r="M1329" s="49">
        <v>0.1</v>
      </c>
      <c r="N1329" s="36">
        <v>2.7499999999999898</v>
      </c>
      <c r="O1329" s="36">
        <v>2.94999999999999</v>
      </c>
      <c r="P1329" s="70">
        <v>2.7499999999999898</v>
      </c>
      <c r="Q1329" s="36">
        <v>2.94999999999999</v>
      </c>
      <c r="R1329" s="50">
        <v>2.8019474335122858</v>
      </c>
      <c r="S1329" s="50">
        <v>2.9678059794999498</v>
      </c>
      <c r="T1329" s="50">
        <v>2.7459084848420399</v>
      </c>
      <c r="U1329" s="50">
        <v>2.9974840392949496</v>
      </c>
      <c r="V1329" s="50">
        <v>1.0349999999999999</v>
      </c>
      <c r="W1329" s="50">
        <v>1.0329456510400874</v>
      </c>
      <c r="X1329" s="50">
        <v>0.99953367183813013</v>
      </c>
      <c r="Y1329" s="50">
        <v>0.99903642786367131</v>
      </c>
      <c r="Z1329" s="50">
        <v>1.06</v>
      </c>
      <c r="AA1329" s="51">
        <v>0.98</v>
      </c>
      <c r="AB1329" s="51">
        <v>1.01</v>
      </c>
      <c r="AC1329" s="51">
        <v>1</v>
      </c>
      <c r="AD1329" s="51">
        <v>1</v>
      </c>
      <c r="AE1329" s="51">
        <v>1</v>
      </c>
      <c r="AF1329" s="51">
        <v>1</v>
      </c>
      <c r="AG1329" s="52">
        <v>1</v>
      </c>
      <c r="AH1329" s="52">
        <v>1</v>
      </c>
      <c r="AI1329" s="53">
        <v>1240</v>
      </c>
      <c r="AJ1329" s="53">
        <v>1198</v>
      </c>
      <c r="AK1329" s="51">
        <v>2.7986346758049327</v>
      </c>
      <c r="AL1329" s="51">
        <v>2.78</v>
      </c>
      <c r="AM1329" s="51">
        <v>2.9799628801267812</v>
      </c>
      <c r="AN1329" s="51">
        <v>3.02</v>
      </c>
      <c r="AO1329" s="51">
        <v>3.2064568242040807</v>
      </c>
      <c r="AP1329" s="51">
        <v>3.1973694513139606</v>
      </c>
      <c r="AQ1329" s="51">
        <v>3.1587606529343883</v>
      </c>
      <c r="AR1329" s="67">
        <v>0.03</v>
      </c>
      <c r="AS1329" s="99" t="s">
        <v>1592</v>
      </c>
      <c r="AT1329" s="54">
        <v>2.7822114646249863</v>
      </c>
      <c r="AU1329" s="54">
        <v>2.9226907528978354</v>
      </c>
      <c r="AV1329" s="55">
        <v>2.7467486600261344</v>
      </c>
      <c r="AW1329" s="55">
        <v>2.9526907528978352</v>
      </c>
      <c r="AX1329" s="56">
        <v>3.2211464624996466E-2</v>
      </c>
      <c r="AY1329" s="56">
        <v>-2.7309247102154544E-2</v>
      </c>
      <c r="AZ1329" s="56">
        <v>4.9022175228419229E-3</v>
      </c>
      <c r="BA1329" s="56">
        <v>5.952071172715101E-2</v>
      </c>
      <c r="BB1329" s="61">
        <v>111</v>
      </c>
      <c r="BC1329" s="57">
        <v>105</v>
      </c>
      <c r="BD1329" s="57">
        <v>-122</v>
      </c>
      <c r="BE1329" s="57">
        <v>-151</v>
      </c>
      <c r="BF1329" s="95">
        <v>0.47370327182616445</v>
      </c>
      <c r="BG1329" s="58">
        <v>0.48770289333369304</v>
      </c>
      <c r="BH1329" s="58">
        <v>0.54993769594880171</v>
      </c>
      <c r="BI1329" s="58">
        <v>0.6008848677516101</v>
      </c>
      <c r="BJ1329" s="57">
        <v>115</v>
      </c>
      <c r="BK1329" s="57">
        <v>105</v>
      </c>
      <c r="BL1329" s="57">
        <v>-122</v>
      </c>
      <c r="BM1329" s="57">
        <v>-151</v>
      </c>
      <c r="BN1329" s="58">
        <v>0.46450736178265173</v>
      </c>
      <c r="BO1329" s="58">
        <v>0.48696783244626496</v>
      </c>
      <c r="BP1329" s="58">
        <v>0.54971005022763941</v>
      </c>
      <c r="BQ1329" s="58">
        <v>0.60110450852388908</v>
      </c>
      <c r="BR1329" s="36">
        <v>3.3</v>
      </c>
      <c r="BS1329" s="36">
        <v>3.55</v>
      </c>
      <c r="BT1329" s="36">
        <v>0.45885999999999999</v>
      </c>
      <c r="BU1329" s="36">
        <v>0.31392999999999999</v>
      </c>
      <c r="BV1329" s="36">
        <v>0.35126214026764502</v>
      </c>
      <c r="BW1329" s="36">
        <v>0.42020999999999997</v>
      </c>
    </row>
    <row r="1330" spans="1:75" s="36" customFormat="1" ht="16.75" customHeight="1" x14ac:dyDescent="0.2">
      <c r="A1330" s="36" t="s">
        <v>1671</v>
      </c>
      <c r="B1330" s="36">
        <v>2025020635</v>
      </c>
      <c r="C1330" s="35">
        <v>46023</v>
      </c>
      <c r="D1330" s="45" t="s">
        <v>6</v>
      </c>
      <c r="E1330" s="36" t="s">
        <v>30</v>
      </c>
      <c r="F1330" s="45">
        <v>0</v>
      </c>
      <c r="G1330" s="45">
        <v>1</v>
      </c>
      <c r="H1330" s="36" t="s">
        <v>26</v>
      </c>
      <c r="I1330" s="36" t="s">
        <v>348</v>
      </c>
      <c r="J1330" s="46" t="s">
        <v>162</v>
      </c>
      <c r="K1330" s="47">
        <v>2.94</v>
      </c>
      <c r="L1330" s="48">
        <v>0.15</v>
      </c>
      <c r="M1330" s="49">
        <v>0.1</v>
      </c>
      <c r="N1330" s="36">
        <v>2.94999999999999</v>
      </c>
      <c r="O1330" s="36">
        <v>3.2499999999999898</v>
      </c>
      <c r="P1330" s="70">
        <v>2.94999999999999</v>
      </c>
      <c r="Q1330" s="36">
        <v>3.2499999999999898</v>
      </c>
      <c r="R1330" s="50">
        <v>2.7737177537316988</v>
      </c>
      <c r="S1330" s="50">
        <v>3.0985659969783006</v>
      </c>
      <c r="T1330" s="50">
        <v>2.7737177537316988</v>
      </c>
      <c r="U1330" s="50">
        <v>3.0985659969783006</v>
      </c>
      <c r="V1330" s="50">
        <v>0.95</v>
      </c>
      <c r="W1330" s="50">
        <v>0.92554174501717079</v>
      </c>
      <c r="X1330" s="50">
        <v>1.1156462585034013</v>
      </c>
      <c r="Y1330" s="50">
        <v>1.0034013605442178</v>
      </c>
      <c r="Z1330" s="50">
        <v>1.01</v>
      </c>
      <c r="AA1330" s="51">
        <v>1</v>
      </c>
      <c r="AB1330" s="51">
        <v>1</v>
      </c>
      <c r="AC1330" s="51">
        <v>1</v>
      </c>
      <c r="AD1330" s="51">
        <v>1</v>
      </c>
      <c r="AE1330" s="51">
        <v>1</v>
      </c>
      <c r="AF1330" s="51">
        <v>1</v>
      </c>
      <c r="AG1330" s="52">
        <v>1</v>
      </c>
      <c r="AH1330" s="52">
        <v>1</v>
      </c>
      <c r="AI1330" s="53">
        <v>1253</v>
      </c>
      <c r="AJ1330" s="53">
        <v>1167</v>
      </c>
      <c r="AK1330" s="51">
        <v>2.9631606743484018</v>
      </c>
      <c r="AL1330" s="51">
        <v>2.9347442362558964</v>
      </c>
      <c r="AM1330" s="51">
        <v>3.08</v>
      </c>
      <c r="AN1330" s="51">
        <v>3.0827848995467448</v>
      </c>
      <c r="AO1330" s="51">
        <v>3.1144701425407355</v>
      </c>
      <c r="AP1330" s="51">
        <v>3.1167323697018374</v>
      </c>
      <c r="AQ1330" s="51">
        <v>3.1108000000000002</v>
      </c>
      <c r="AR1330" s="67">
        <v>0</v>
      </c>
      <c r="AS1330" s="99" t="s">
        <v>1591</v>
      </c>
      <c r="AT1330" s="54">
        <v>3.2347635786080633</v>
      </c>
      <c r="AU1330" s="54">
        <v>3.16273925</v>
      </c>
      <c r="AV1330" s="55">
        <v>3.2347635786080633</v>
      </c>
      <c r="AW1330" s="55">
        <v>3.2305266403109214</v>
      </c>
      <c r="AX1330" s="56">
        <v>0.28476357860807333</v>
      </c>
      <c r="AY1330" s="56">
        <v>-8.7260749999989784E-2</v>
      </c>
      <c r="AZ1330" s="56">
        <v>0.19750282860808355</v>
      </c>
      <c r="BA1330" s="56">
        <v>0.37202432860806312</v>
      </c>
      <c r="BB1330" s="61">
        <v>-106</v>
      </c>
      <c r="BC1330" s="57">
        <v>-165</v>
      </c>
      <c r="BD1330" s="57">
        <v>-136</v>
      </c>
      <c r="BE1330" s="57">
        <v>-105</v>
      </c>
      <c r="BF1330" s="95">
        <v>0.51486864727927095</v>
      </c>
      <c r="BG1330" s="58">
        <v>0.62280865262719987</v>
      </c>
      <c r="BH1330" s="58">
        <v>0.57561900117596188</v>
      </c>
      <c r="BI1330" s="58">
        <v>0.51160536244999777</v>
      </c>
      <c r="BJ1330" s="57">
        <v>-102</v>
      </c>
      <c r="BK1330" s="57">
        <v>-175</v>
      </c>
      <c r="BL1330" s="57">
        <v>-145</v>
      </c>
      <c r="BM1330" s="57">
        <v>-111</v>
      </c>
      <c r="BN1330" s="58">
        <v>0.50594632437914311</v>
      </c>
      <c r="BO1330" s="58">
        <v>0.63655640515473677</v>
      </c>
      <c r="BP1330" s="58">
        <v>0.59142984317409253</v>
      </c>
      <c r="BQ1330" s="58">
        <v>0.52612982980342582</v>
      </c>
      <c r="BR1330" s="36">
        <v>3.3</v>
      </c>
      <c r="BS1330" s="36">
        <v>3.6</v>
      </c>
      <c r="BT1330" s="36">
        <v>0.45352999999999999</v>
      </c>
      <c r="BU1330" s="36">
        <v>0.30475000000000002</v>
      </c>
      <c r="BV1330" s="36">
        <v>0.34047996782338602</v>
      </c>
      <c r="BW1330" s="36">
        <v>0.40969</v>
      </c>
    </row>
    <row r="1331" spans="1:75" s="36" customFormat="1" ht="16.75" customHeight="1" x14ac:dyDescent="0.2">
      <c r="A1331" s="36" t="s">
        <v>1672</v>
      </c>
      <c r="B1331" s="36">
        <v>2025020635</v>
      </c>
      <c r="C1331" s="35">
        <v>46023</v>
      </c>
      <c r="D1331" s="45" t="s">
        <v>9</v>
      </c>
      <c r="E1331" s="36" t="s">
        <v>21</v>
      </c>
      <c r="F1331" s="45">
        <v>1</v>
      </c>
      <c r="G1331" s="45">
        <v>0</v>
      </c>
      <c r="H1331" s="36" t="s">
        <v>27</v>
      </c>
      <c r="I1331" s="36" t="s">
        <v>336</v>
      </c>
      <c r="J1331" s="46" t="s">
        <v>232</v>
      </c>
      <c r="K1331" s="47">
        <v>2.94</v>
      </c>
      <c r="L1331" s="48">
        <v>0.15</v>
      </c>
      <c r="M1331" s="49">
        <v>0.1</v>
      </c>
      <c r="N1331" s="36">
        <v>3.2499999999999898</v>
      </c>
      <c r="O1331" s="36">
        <v>2.94999999999999</v>
      </c>
      <c r="P1331" s="70">
        <v>3.2499999999999898</v>
      </c>
      <c r="Q1331" s="36">
        <v>2.94999999999999</v>
      </c>
      <c r="R1331" s="50">
        <v>2.9677823672357095</v>
      </c>
      <c r="S1331" s="50">
        <v>3.0703006796081258</v>
      </c>
      <c r="T1331" s="50">
        <v>2.8639099843824596</v>
      </c>
      <c r="U1331" s="50">
        <v>3.0703006796081258</v>
      </c>
      <c r="V1331" s="50">
        <v>1.05</v>
      </c>
      <c r="W1331" s="50">
        <v>1.0725047827848808</v>
      </c>
      <c r="X1331" s="50">
        <v>1.0476190476190477</v>
      </c>
      <c r="Y1331" s="50">
        <v>1.0078777803906129</v>
      </c>
      <c r="Z1331" s="50">
        <v>1.03</v>
      </c>
      <c r="AA1331" s="51">
        <v>0.96499999999999997</v>
      </c>
      <c r="AB1331" s="51">
        <v>1</v>
      </c>
      <c r="AC1331" s="51">
        <v>1</v>
      </c>
      <c r="AD1331" s="51">
        <v>1</v>
      </c>
      <c r="AE1331" s="51">
        <v>1</v>
      </c>
      <c r="AF1331" s="51">
        <v>1</v>
      </c>
      <c r="AG1331" s="52">
        <v>1</v>
      </c>
      <c r="AH1331" s="52">
        <v>1</v>
      </c>
      <c r="AI1331" s="53">
        <v>1235</v>
      </c>
      <c r="AJ1331" s="53">
        <v>1089</v>
      </c>
      <c r="AK1331" s="51">
        <v>2.95</v>
      </c>
      <c r="AL1331" s="51">
        <v>2.9511092693425578</v>
      </c>
      <c r="AM1331" s="51">
        <v>3.28</v>
      </c>
      <c r="AN1331" s="51">
        <v>3.2485451019412186</v>
      </c>
      <c r="AO1331" s="51">
        <v>3.3156451070657877</v>
      </c>
      <c r="AP1331" s="51">
        <v>3.292659796005375</v>
      </c>
      <c r="AQ1331" s="51">
        <v>3.3784000000000001</v>
      </c>
      <c r="AR1331" s="67">
        <v>0</v>
      </c>
      <c r="AS1331" s="99" t="s">
        <v>1591</v>
      </c>
      <c r="AT1331" s="54">
        <v>3.16273925</v>
      </c>
      <c r="AU1331" s="54">
        <v>3.2347635786080633</v>
      </c>
      <c r="AV1331" s="55">
        <v>3.2305266403109214</v>
      </c>
      <c r="AW1331" s="55">
        <v>3.2347635786080633</v>
      </c>
      <c r="AX1331" s="56">
        <v>-8.7260749999989784E-2</v>
      </c>
      <c r="AY1331" s="56">
        <v>0.28476357860807333</v>
      </c>
      <c r="AZ1331" s="56">
        <v>0.19750282860808355</v>
      </c>
      <c r="BA1331" s="56">
        <v>-0.37202432860806312</v>
      </c>
      <c r="BB1331" s="61">
        <v>106</v>
      </c>
      <c r="BC1331" s="57">
        <v>165</v>
      </c>
      <c r="BD1331" s="57">
        <v>136</v>
      </c>
      <c r="BE1331" s="57">
        <v>105</v>
      </c>
      <c r="BF1331" s="95">
        <v>0.48513135272072905</v>
      </c>
      <c r="BG1331" s="58">
        <v>0.37719134737280013</v>
      </c>
      <c r="BH1331" s="58">
        <v>0.42438099882403812</v>
      </c>
      <c r="BI1331" s="58">
        <v>0.48839463755000223</v>
      </c>
      <c r="BJ1331" s="57">
        <v>102</v>
      </c>
      <c r="BK1331" s="57">
        <v>175</v>
      </c>
      <c r="BL1331" s="57">
        <v>145</v>
      </c>
      <c r="BM1331" s="57">
        <v>111</v>
      </c>
      <c r="BN1331" s="58">
        <v>0.49405367562085689</v>
      </c>
      <c r="BO1331" s="58">
        <v>0.36344359484526328</v>
      </c>
      <c r="BP1331" s="58">
        <v>0.40857015682590747</v>
      </c>
      <c r="BQ1331" s="58">
        <v>0.47387017019657424</v>
      </c>
      <c r="BR1331" s="36">
        <v>3.3</v>
      </c>
      <c r="BS1331" s="36">
        <v>3.65</v>
      </c>
      <c r="BT1331" s="36">
        <v>0.44479999999999997</v>
      </c>
      <c r="BU1331" s="36">
        <v>0.29924000000000001</v>
      </c>
      <c r="BV1331" s="36">
        <v>0.334271671134941</v>
      </c>
      <c r="BW1331" s="36">
        <v>0.40404000000000001</v>
      </c>
    </row>
    <row r="1332" spans="1:75" s="36" customFormat="1" ht="16.75" customHeight="1" x14ac:dyDescent="0.2">
      <c r="A1332" s="36" t="s">
        <v>1673</v>
      </c>
      <c r="B1332" s="36">
        <v>2025020636</v>
      </c>
      <c r="C1332" s="35">
        <v>46023</v>
      </c>
      <c r="D1332" s="45" t="s">
        <v>6</v>
      </c>
      <c r="E1332" s="36" t="s">
        <v>19</v>
      </c>
      <c r="F1332" s="45">
        <v>1</v>
      </c>
      <c r="G1332" s="45">
        <v>1</v>
      </c>
      <c r="H1332" s="36" t="s">
        <v>46</v>
      </c>
      <c r="I1332" s="36" t="s">
        <v>468</v>
      </c>
      <c r="J1332" s="46" t="s">
        <v>171</v>
      </c>
      <c r="K1332" s="47">
        <v>2.94</v>
      </c>
      <c r="L1332" s="48">
        <v>0.15</v>
      </c>
      <c r="M1332" s="49">
        <v>0.1</v>
      </c>
      <c r="N1332" s="36">
        <v>2.7499999999999898</v>
      </c>
      <c r="O1332" s="36">
        <v>3.3999999999999901</v>
      </c>
      <c r="P1332" s="70">
        <v>2.7499999999999898</v>
      </c>
      <c r="Q1332" s="36">
        <v>3.3999999999999901</v>
      </c>
      <c r="R1332" s="50">
        <v>3.1210771849911949</v>
      </c>
      <c r="S1332" s="50">
        <v>2.8658966496649518</v>
      </c>
      <c r="T1332" s="50">
        <v>3.058655641291371</v>
      </c>
      <c r="U1332" s="50">
        <v>3.037850448644849</v>
      </c>
      <c r="V1332" s="50">
        <v>0.95</v>
      </c>
      <c r="W1332" s="50">
        <v>0.95302926576458757</v>
      </c>
      <c r="X1332" s="50">
        <v>0.90816326530612246</v>
      </c>
      <c r="Y1332" s="50">
        <v>1.1224489795918366</v>
      </c>
      <c r="Z1332" s="50">
        <v>0.99</v>
      </c>
      <c r="AA1332" s="51">
        <v>0.98</v>
      </c>
      <c r="AB1332" s="51">
        <v>1.06</v>
      </c>
      <c r="AC1332" s="51">
        <v>1</v>
      </c>
      <c r="AD1332" s="51">
        <v>1</v>
      </c>
      <c r="AE1332" s="51">
        <v>1</v>
      </c>
      <c r="AF1332" s="51">
        <v>1</v>
      </c>
      <c r="AG1332" s="52">
        <v>1</v>
      </c>
      <c r="AH1332" s="52">
        <v>1</v>
      </c>
      <c r="AI1332" s="53">
        <v>1236</v>
      </c>
      <c r="AJ1332" s="53">
        <v>1088</v>
      </c>
      <c r="AK1332" s="51">
        <v>2.934695589108256</v>
      </c>
      <c r="AL1332" s="51">
        <v>2.99</v>
      </c>
      <c r="AM1332" s="51">
        <v>3.0656637404713742</v>
      </c>
      <c r="AN1332" s="51">
        <v>3.0356986768504108</v>
      </c>
      <c r="AO1332" s="51">
        <v>3.1319385992666087</v>
      </c>
      <c r="AP1332" s="51">
        <v>3.0877334618518626</v>
      </c>
      <c r="AQ1332" s="51">
        <v>3.0350071030666603</v>
      </c>
      <c r="AR1332" s="67">
        <v>0.05</v>
      </c>
      <c r="AS1332" s="99" t="s">
        <v>1591</v>
      </c>
      <c r="AT1332" s="54">
        <v>2.6275589832699624</v>
      </c>
      <c r="AU1332" s="54">
        <v>3.582994180950362</v>
      </c>
      <c r="AV1332" s="55">
        <v>2.5775589832699626</v>
      </c>
      <c r="AW1332" s="55">
        <v>3.6369967210161649</v>
      </c>
      <c r="AX1332" s="56">
        <v>-0.12244101673002739</v>
      </c>
      <c r="AY1332" s="56">
        <v>0.1829941809503719</v>
      </c>
      <c r="AZ1332" s="56">
        <v>6.0553164220344513E-2</v>
      </c>
      <c r="BA1332" s="56">
        <v>-0.30543519768039928</v>
      </c>
      <c r="BB1332" s="61">
        <v>184</v>
      </c>
      <c r="BC1332" s="57">
        <v>-146</v>
      </c>
      <c r="BD1332" s="57">
        <v>-118</v>
      </c>
      <c r="BE1332" s="57">
        <v>109</v>
      </c>
      <c r="BF1332" s="95">
        <v>0.35249111564383456</v>
      </c>
      <c r="BG1332" s="58">
        <v>0.59402118288673278</v>
      </c>
      <c r="BH1332" s="58">
        <v>0.54078441400138788</v>
      </c>
      <c r="BI1332" s="58">
        <v>0.47810092516157265</v>
      </c>
      <c r="BJ1332" s="57">
        <v>198</v>
      </c>
      <c r="BK1332" s="57">
        <v>-147</v>
      </c>
      <c r="BL1332" s="57">
        <v>-118</v>
      </c>
      <c r="BM1332" s="57">
        <v>109</v>
      </c>
      <c r="BN1332" s="58">
        <v>0.33568958260225845</v>
      </c>
      <c r="BO1332" s="58">
        <v>0.59498561779619263</v>
      </c>
      <c r="BP1332" s="58">
        <v>0.5412385668972397</v>
      </c>
      <c r="BQ1332" s="58">
        <v>0.47782793316255479</v>
      </c>
      <c r="BR1332" s="36">
        <v>3.3</v>
      </c>
      <c r="BS1332" s="36">
        <v>3.7</v>
      </c>
      <c r="BT1332" s="36">
        <v>0.44080000000000003</v>
      </c>
      <c r="BU1332" s="36">
        <v>0.29482999999999998</v>
      </c>
      <c r="BV1332" s="36">
        <v>0.32883847509424702</v>
      </c>
      <c r="BW1332" s="36">
        <v>0.39824999999999999</v>
      </c>
    </row>
    <row r="1333" spans="1:75" s="36" customFormat="1" ht="16.75" customHeight="1" x14ac:dyDescent="0.2">
      <c r="A1333" s="36" t="s">
        <v>1674</v>
      </c>
      <c r="B1333" s="36">
        <v>2025020636</v>
      </c>
      <c r="C1333" s="35">
        <v>46023</v>
      </c>
      <c r="D1333" s="45" t="s">
        <v>9</v>
      </c>
      <c r="E1333" s="36" t="s">
        <v>42</v>
      </c>
      <c r="F1333" s="45">
        <v>1</v>
      </c>
      <c r="G1333" s="45">
        <v>1</v>
      </c>
      <c r="H1333" s="36" t="s">
        <v>47</v>
      </c>
      <c r="I1333" s="36" t="s">
        <v>444</v>
      </c>
      <c r="J1333" s="46" t="s">
        <v>396</v>
      </c>
      <c r="K1333" s="47">
        <v>2.94</v>
      </c>
      <c r="L1333" s="48">
        <v>0.15</v>
      </c>
      <c r="M1333" s="49">
        <v>0.1</v>
      </c>
      <c r="N1333" s="36">
        <v>3.3999999999999901</v>
      </c>
      <c r="O1333" s="36">
        <v>2.7499999999999898</v>
      </c>
      <c r="P1333" s="70">
        <v>3.3999999999999901</v>
      </c>
      <c r="Q1333" s="36">
        <v>2.7499999999999898</v>
      </c>
      <c r="R1333" s="50">
        <v>3.084962913264639</v>
      </c>
      <c r="S1333" s="50">
        <v>2.8395708620868105</v>
      </c>
      <c r="T1333" s="50">
        <v>2.9615643967340533</v>
      </c>
      <c r="U1333" s="50">
        <v>3.0099451138120195</v>
      </c>
      <c r="V1333" s="50">
        <v>1.048</v>
      </c>
      <c r="W1333" s="50">
        <v>1.0491546019013618</v>
      </c>
      <c r="X1333" s="50">
        <v>1.0427427688678144</v>
      </c>
      <c r="Y1333" s="50">
        <v>0.99819577860825037</v>
      </c>
      <c r="Z1333" s="50">
        <v>0.98</v>
      </c>
      <c r="AA1333" s="51">
        <v>0.96</v>
      </c>
      <c r="AB1333" s="51">
        <v>1.06</v>
      </c>
      <c r="AC1333" s="51">
        <v>1</v>
      </c>
      <c r="AD1333" s="51">
        <v>1</v>
      </c>
      <c r="AE1333" s="51">
        <v>1</v>
      </c>
      <c r="AF1333" s="51">
        <v>1</v>
      </c>
      <c r="AG1333" s="52">
        <v>1</v>
      </c>
      <c r="AH1333" s="52">
        <v>1</v>
      </c>
      <c r="AI1333" s="53">
        <v>1234</v>
      </c>
      <c r="AJ1333" s="53">
        <v>1173</v>
      </c>
      <c r="AK1333" s="51">
        <v>3.3</v>
      </c>
      <c r="AL1333" s="51">
        <v>3.2658934592417368</v>
      </c>
      <c r="AM1333" s="51">
        <v>2.67</v>
      </c>
      <c r="AN1333" s="51">
        <v>2.72</v>
      </c>
      <c r="AO1333" s="51">
        <v>2.6480099068503562</v>
      </c>
      <c r="AP1333" s="51">
        <v>2.6682253375495639</v>
      </c>
      <c r="AQ1333" s="51">
        <v>2.6166</v>
      </c>
      <c r="AR1333" s="67">
        <v>-0.05</v>
      </c>
      <c r="AS1333" s="99" t="s">
        <v>1591</v>
      </c>
      <c r="AT1333" s="54">
        <v>3.582994180950362</v>
      </c>
      <c r="AU1333" s="54">
        <v>2.6275589832699624</v>
      </c>
      <c r="AV1333" s="55">
        <v>3.6369967210161649</v>
      </c>
      <c r="AW1333" s="55">
        <v>2.5775589832699626</v>
      </c>
      <c r="AX1333" s="56">
        <v>0.1829941809503719</v>
      </c>
      <c r="AY1333" s="56">
        <v>-0.12244101673002739</v>
      </c>
      <c r="AZ1333" s="56">
        <v>6.0553164220344513E-2</v>
      </c>
      <c r="BA1333" s="56">
        <v>0.30543519768039928</v>
      </c>
      <c r="BB1333" s="61">
        <v>-184</v>
      </c>
      <c r="BC1333" s="57">
        <v>146</v>
      </c>
      <c r="BD1333" s="57">
        <v>118</v>
      </c>
      <c r="BE1333" s="57">
        <v>-109</v>
      </c>
      <c r="BF1333" s="95">
        <v>0.64750888435616538</v>
      </c>
      <c r="BG1333" s="58">
        <v>0.40597881711326717</v>
      </c>
      <c r="BH1333" s="58">
        <v>0.45921558599861212</v>
      </c>
      <c r="BI1333" s="58">
        <v>0.52189907483842735</v>
      </c>
      <c r="BJ1333" s="57">
        <v>-198</v>
      </c>
      <c r="BK1333" s="57">
        <v>147</v>
      </c>
      <c r="BL1333" s="57">
        <v>118</v>
      </c>
      <c r="BM1333" s="57">
        <v>-109</v>
      </c>
      <c r="BN1333" s="58">
        <v>0.66431041739774155</v>
      </c>
      <c r="BO1333" s="58">
        <v>0.40501438220380737</v>
      </c>
      <c r="BP1333" s="58">
        <v>0.4587614331027603</v>
      </c>
      <c r="BQ1333" s="58">
        <v>0.52217206683744521</v>
      </c>
      <c r="BR1333" s="36">
        <v>3.3</v>
      </c>
      <c r="BS1333" s="36">
        <v>3.75</v>
      </c>
      <c r="BT1333" s="36">
        <v>0.43180000000000002</v>
      </c>
      <c r="BU1333" s="36">
        <v>0.29164000000000001</v>
      </c>
      <c r="BV1333" s="36">
        <v>0.32531316579102898</v>
      </c>
      <c r="BW1333" s="36">
        <v>0.39515</v>
      </c>
    </row>
    <row r="1334" spans="1:75" s="36" customFormat="1" ht="16.75" customHeight="1" x14ac:dyDescent="0.2">
      <c r="A1334" s="36" t="s">
        <v>1675</v>
      </c>
      <c r="B1334" s="36">
        <v>2025020639</v>
      </c>
      <c r="C1334" s="35">
        <v>46023</v>
      </c>
      <c r="D1334" s="45" t="s">
        <v>6</v>
      </c>
      <c r="E1334" s="36" t="s">
        <v>41</v>
      </c>
      <c r="F1334" s="45">
        <v>0</v>
      </c>
      <c r="G1334" s="45">
        <v>2</v>
      </c>
      <c r="H1334" s="36" t="s">
        <v>29</v>
      </c>
      <c r="I1334" s="36" t="s">
        <v>402</v>
      </c>
      <c r="J1334" s="46" t="s">
        <v>188</v>
      </c>
      <c r="K1334" s="47">
        <v>2.94</v>
      </c>
      <c r="L1334" s="48">
        <v>0.15</v>
      </c>
      <c r="M1334" s="49">
        <v>0.1</v>
      </c>
      <c r="N1334" s="36">
        <v>2.7999999999999901</v>
      </c>
      <c r="O1334" s="36">
        <v>2.8499999999999899</v>
      </c>
      <c r="P1334" s="70">
        <v>2.7999999999999901</v>
      </c>
      <c r="Q1334" s="36">
        <v>2.8499999999999899</v>
      </c>
      <c r="R1334" s="50">
        <v>3.4599866482547159</v>
      </c>
      <c r="S1334" s="50">
        <v>2.459656495167478</v>
      </c>
      <c r="T1334" s="50">
        <v>3.3907869152896217</v>
      </c>
      <c r="U1334" s="50">
        <v>2.5826393199258519</v>
      </c>
      <c r="V1334" s="50">
        <v>0.90300000000000002</v>
      </c>
      <c r="W1334" s="50">
        <v>0.92051577291954856</v>
      </c>
      <c r="X1334" s="50">
        <v>0.92007172096891821</v>
      </c>
      <c r="Y1334" s="50">
        <v>0.97079591911791818</v>
      </c>
      <c r="Z1334" s="50">
        <v>1.06</v>
      </c>
      <c r="AA1334" s="51">
        <v>0.98</v>
      </c>
      <c r="AB1334" s="51">
        <v>1.05</v>
      </c>
      <c r="AC1334" s="51">
        <v>1</v>
      </c>
      <c r="AD1334" s="51">
        <v>1</v>
      </c>
      <c r="AE1334" s="51">
        <v>1</v>
      </c>
      <c r="AF1334" s="51">
        <v>1</v>
      </c>
      <c r="AG1334" s="52">
        <v>1</v>
      </c>
      <c r="AH1334" s="52">
        <v>1</v>
      </c>
      <c r="AI1334" s="53">
        <v>1250</v>
      </c>
      <c r="AJ1334" s="53">
        <v>1161</v>
      </c>
      <c r="AK1334" s="51">
        <v>3.25772678310843</v>
      </c>
      <c r="AL1334" s="51">
        <v>3.28</v>
      </c>
      <c r="AM1334" s="51">
        <v>2.6937458120747015</v>
      </c>
      <c r="AN1334" s="51">
        <v>2.69</v>
      </c>
      <c r="AO1334" s="51">
        <v>2.9681975453600571</v>
      </c>
      <c r="AP1334" s="51">
        <v>2.9140532962876775</v>
      </c>
      <c r="AQ1334" s="51">
        <v>2.8553705607991837</v>
      </c>
      <c r="AR1334" s="67">
        <v>0.02</v>
      </c>
      <c r="AS1334" s="99" t="s">
        <v>1591</v>
      </c>
      <c r="AT1334" s="54">
        <v>2.6061563820452909</v>
      </c>
      <c r="AU1334" s="54">
        <v>3.1064007878088913</v>
      </c>
      <c r="AV1334" s="55">
        <v>2.5861563820452909</v>
      </c>
      <c r="AW1334" s="55">
        <v>3.1212389126271609</v>
      </c>
      <c r="AX1334" s="56">
        <v>-0.19384361795469918</v>
      </c>
      <c r="AY1334" s="56">
        <v>0.25640078780890141</v>
      </c>
      <c r="AZ1334" s="56">
        <v>6.2557169854202233E-2</v>
      </c>
      <c r="BA1334" s="56">
        <v>-0.45024440576360059</v>
      </c>
      <c r="BB1334" s="61">
        <v>140</v>
      </c>
      <c r="BC1334" s="57">
        <v>-106</v>
      </c>
      <c r="BD1334" s="57">
        <v>122</v>
      </c>
      <c r="BE1334" s="57">
        <v>150</v>
      </c>
      <c r="BF1334" s="95">
        <v>0.41660323568113289</v>
      </c>
      <c r="BG1334" s="58">
        <v>0.51398043979161523</v>
      </c>
      <c r="BH1334" s="58">
        <v>0.451004221043524</v>
      </c>
      <c r="BI1334" s="58">
        <v>0.39927073073476027</v>
      </c>
      <c r="BJ1334" s="57">
        <v>143</v>
      </c>
      <c r="BK1334" s="57">
        <v>-105</v>
      </c>
      <c r="BL1334" s="57">
        <v>123</v>
      </c>
      <c r="BM1334" s="57">
        <v>151</v>
      </c>
      <c r="BN1334" s="58">
        <v>0.41110135405581139</v>
      </c>
      <c r="BO1334" s="58">
        <v>0.51246775650039345</v>
      </c>
      <c r="BP1334" s="58">
        <v>0.44931072082777512</v>
      </c>
      <c r="BQ1334" s="58">
        <v>0.39777754796520548</v>
      </c>
      <c r="BR1334" s="36">
        <v>3.3</v>
      </c>
      <c r="BS1334" s="36">
        <v>3.8</v>
      </c>
      <c r="BT1334" s="36">
        <v>0.42254999999999998</v>
      </c>
      <c r="BU1334" s="36">
        <v>0.28093000000000001</v>
      </c>
      <c r="BV1334" s="36">
        <v>0.31296162201303401</v>
      </c>
      <c r="BW1334" s="36">
        <v>0.38328000000000001</v>
      </c>
    </row>
    <row r="1335" spans="1:75" s="36" customFormat="1" ht="16.75" customHeight="1" x14ac:dyDescent="0.2">
      <c r="A1335" s="36" t="s">
        <v>1676</v>
      </c>
      <c r="B1335" s="36">
        <v>2025020639</v>
      </c>
      <c r="C1335" s="35">
        <v>46023</v>
      </c>
      <c r="D1335" s="45" t="s">
        <v>9</v>
      </c>
      <c r="E1335" s="36" t="s">
        <v>28</v>
      </c>
      <c r="F1335" s="45">
        <v>2</v>
      </c>
      <c r="G1335" s="45">
        <v>0</v>
      </c>
      <c r="H1335" s="36" t="s">
        <v>31</v>
      </c>
      <c r="I1335" s="36" t="s">
        <v>314</v>
      </c>
      <c r="J1335" s="46" t="s">
        <v>167</v>
      </c>
      <c r="K1335" s="47">
        <v>2.94</v>
      </c>
      <c r="L1335" s="48">
        <v>0.15</v>
      </c>
      <c r="M1335" s="49">
        <v>0.1</v>
      </c>
      <c r="N1335" s="36">
        <v>2.8499999999999899</v>
      </c>
      <c r="O1335" s="36">
        <v>2.7999999999999901</v>
      </c>
      <c r="P1335" s="70">
        <v>2.8499999999999899</v>
      </c>
      <c r="Q1335" s="36">
        <v>2.7999999999999901</v>
      </c>
      <c r="R1335" s="50">
        <v>2.6061122631084754</v>
      </c>
      <c r="S1335" s="50">
        <v>2.8729546953713094</v>
      </c>
      <c r="T1335" s="50">
        <v>2.5800511404773907</v>
      </c>
      <c r="U1335" s="50">
        <v>2.8729546953713094</v>
      </c>
      <c r="V1335" s="50">
        <v>1.085</v>
      </c>
      <c r="W1335" s="50">
        <v>1.0832085999357419</v>
      </c>
      <c r="X1335" s="50">
        <v>0.91624007213425229</v>
      </c>
      <c r="Y1335" s="50">
        <v>1.1080703343906224</v>
      </c>
      <c r="Z1335" s="50">
        <v>0.97499999999999998</v>
      </c>
      <c r="AA1335" s="51">
        <v>0.99</v>
      </c>
      <c r="AB1335" s="51">
        <v>1</v>
      </c>
      <c r="AC1335" s="51">
        <v>1</v>
      </c>
      <c r="AD1335" s="51">
        <v>1</v>
      </c>
      <c r="AE1335" s="51">
        <v>1</v>
      </c>
      <c r="AF1335" s="51">
        <v>1</v>
      </c>
      <c r="AG1335" s="52">
        <v>1</v>
      </c>
      <c r="AH1335" s="52">
        <v>1</v>
      </c>
      <c r="AI1335" s="53">
        <v>1224</v>
      </c>
      <c r="AJ1335" s="53">
        <v>992</v>
      </c>
      <c r="AK1335" s="51">
        <v>2.8541400022066794</v>
      </c>
      <c r="AL1335" s="51">
        <v>2.8165449245024825</v>
      </c>
      <c r="AM1335" s="51">
        <v>2.7050108596486195</v>
      </c>
      <c r="AN1335" s="51">
        <v>2.7302024350070231</v>
      </c>
      <c r="AO1335" s="51">
        <v>2.6865130393029339</v>
      </c>
      <c r="AP1335" s="51">
        <v>2.7037057076055477</v>
      </c>
      <c r="AQ1335" s="51">
        <v>2.6373855881574042</v>
      </c>
      <c r="AR1335" s="67">
        <v>-0.02</v>
      </c>
      <c r="AS1335" s="99" t="s">
        <v>1591</v>
      </c>
      <c r="AT1335" s="54">
        <v>3.1064007878088913</v>
      </c>
      <c r="AU1335" s="54">
        <v>2.6061563820452909</v>
      </c>
      <c r="AV1335" s="55">
        <v>3.1212389126271609</v>
      </c>
      <c r="AW1335" s="55">
        <v>2.5861563820452909</v>
      </c>
      <c r="AX1335" s="56">
        <v>0.25640078780890141</v>
      </c>
      <c r="AY1335" s="56">
        <v>-0.19384361795469918</v>
      </c>
      <c r="AZ1335" s="56">
        <v>6.2557169854202233E-2</v>
      </c>
      <c r="BA1335" s="56">
        <v>0.45024440576360059</v>
      </c>
      <c r="BB1335" s="61">
        <v>-140</v>
      </c>
      <c r="BC1335" s="57">
        <v>106</v>
      </c>
      <c r="BD1335" s="57">
        <v>-122</v>
      </c>
      <c r="BE1335" s="57">
        <v>-150</v>
      </c>
      <c r="BF1335" s="95">
        <v>0.58339676431886711</v>
      </c>
      <c r="BG1335" s="58">
        <v>0.48601956020838472</v>
      </c>
      <c r="BH1335" s="58">
        <v>0.548995778956476</v>
      </c>
      <c r="BI1335" s="58">
        <v>0.60072926926523973</v>
      </c>
      <c r="BJ1335" s="57">
        <v>-143</v>
      </c>
      <c r="BK1335" s="57">
        <v>105</v>
      </c>
      <c r="BL1335" s="57">
        <v>-123</v>
      </c>
      <c r="BM1335" s="57">
        <v>-151</v>
      </c>
      <c r="BN1335" s="58">
        <v>0.58889864594418861</v>
      </c>
      <c r="BO1335" s="58">
        <v>0.48753224349960655</v>
      </c>
      <c r="BP1335" s="58">
        <v>0.55068927917222488</v>
      </c>
      <c r="BQ1335" s="58">
        <v>0.60222245203479452</v>
      </c>
      <c r="BR1335" s="36">
        <v>3.3</v>
      </c>
      <c r="BS1335" s="36">
        <v>3.85</v>
      </c>
      <c r="BT1335" s="36">
        <v>0.42075000000000001</v>
      </c>
      <c r="BU1335" s="36">
        <v>0.27601999999999999</v>
      </c>
      <c r="BV1335" s="36">
        <v>0.30723508459483501</v>
      </c>
      <c r="BW1335" s="36">
        <v>0.37762000000000001</v>
      </c>
    </row>
    <row r="1336" spans="1:75" s="36" customFormat="1" ht="16.75" customHeight="1" x14ac:dyDescent="0.2">
      <c r="A1336" s="36" t="s">
        <v>1677</v>
      </c>
      <c r="B1336" s="36">
        <v>2025020634</v>
      </c>
      <c r="C1336" s="35">
        <v>46023</v>
      </c>
      <c r="D1336" s="45" t="s">
        <v>6</v>
      </c>
      <c r="E1336" s="36" t="s">
        <v>16</v>
      </c>
      <c r="F1336" s="45">
        <v>0</v>
      </c>
      <c r="G1336" s="45">
        <v>1</v>
      </c>
      <c r="H1336" s="36" t="s">
        <v>26</v>
      </c>
      <c r="I1336" s="36" t="s">
        <v>406</v>
      </c>
      <c r="J1336" s="46" t="s">
        <v>200</v>
      </c>
      <c r="K1336" s="47">
        <v>2.94</v>
      </c>
      <c r="L1336" s="48">
        <v>0.15</v>
      </c>
      <c r="M1336" s="49">
        <v>0.1</v>
      </c>
      <c r="N1336" s="36">
        <v>2.7999999999999901</v>
      </c>
      <c r="O1336" s="36">
        <v>3.0999999999999899</v>
      </c>
      <c r="P1336" s="70">
        <v>2.7999999999999901</v>
      </c>
      <c r="Q1336" s="36">
        <v>3.0999999999999899</v>
      </c>
      <c r="R1336" s="50">
        <v>2.9685736432796705</v>
      </c>
      <c r="S1336" s="50">
        <v>2.8308096824383737</v>
      </c>
      <c r="T1336" s="50">
        <v>2.9685736432796705</v>
      </c>
      <c r="U1336" s="50">
        <v>2.8308096824383737</v>
      </c>
      <c r="V1336" s="50">
        <v>0.95</v>
      </c>
      <c r="W1336" s="50">
        <v>0.92554174501717079</v>
      </c>
      <c r="X1336" s="50">
        <v>1.0102040816326532</v>
      </c>
      <c r="Y1336" s="50">
        <v>1.0034013605442178</v>
      </c>
      <c r="Z1336" s="50">
        <v>1.06</v>
      </c>
      <c r="AA1336" s="51">
        <v>1</v>
      </c>
      <c r="AB1336" s="51">
        <v>1</v>
      </c>
      <c r="AC1336" s="51">
        <v>1</v>
      </c>
      <c r="AD1336" s="51">
        <v>1</v>
      </c>
      <c r="AE1336" s="51">
        <v>1</v>
      </c>
      <c r="AF1336" s="51">
        <v>1</v>
      </c>
      <c r="AG1336" s="52">
        <v>1</v>
      </c>
      <c r="AH1336" s="52">
        <v>1</v>
      </c>
      <c r="AI1336" s="53">
        <v>1252</v>
      </c>
      <c r="AJ1336" s="53">
        <v>933</v>
      </c>
      <c r="AK1336" s="51">
        <v>2.89</v>
      </c>
      <c r="AL1336" s="51">
        <v>2.9017860464919507</v>
      </c>
      <c r="AM1336" s="51">
        <v>2.9533774910136885</v>
      </c>
      <c r="AN1336" s="51">
        <v>2.96</v>
      </c>
      <c r="AO1336" s="51">
        <v>3.1008409228233997</v>
      </c>
      <c r="AP1336" s="51">
        <v>3.085813523907591</v>
      </c>
      <c r="AQ1336" s="51">
        <v>3.1305801404745099</v>
      </c>
      <c r="AR1336" s="67">
        <v>0</v>
      </c>
      <c r="AS1336" s="99" t="s">
        <v>1592</v>
      </c>
      <c r="AT1336" s="54">
        <v>2.7979222408163267</v>
      </c>
      <c r="AU1336" s="54">
        <v>3.16635819922279</v>
      </c>
      <c r="AV1336" s="55">
        <v>2.7979222408163267</v>
      </c>
      <c r="AW1336" s="55">
        <v>3.2342231549300622</v>
      </c>
      <c r="AX1336" s="56">
        <v>-2.0777591836633746E-3</v>
      </c>
      <c r="AY1336" s="56">
        <v>6.6358199222800174E-2</v>
      </c>
      <c r="AZ1336" s="56">
        <v>6.4280440039136799E-2</v>
      </c>
      <c r="BA1336" s="56">
        <v>-6.8435958406463548E-2</v>
      </c>
      <c r="BB1336" s="61">
        <v>127</v>
      </c>
      <c r="BC1336" s="57">
        <v>-124</v>
      </c>
      <c r="BD1336" s="57">
        <v>102</v>
      </c>
      <c r="BE1336" s="57">
        <v>128</v>
      </c>
      <c r="BF1336" s="95">
        <v>0.43958741690726066</v>
      </c>
      <c r="BG1336" s="58">
        <v>0.55338539118190122</v>
      </c>
      <c r="BH1336" s="58">
        <v>0.49569479422806983</v>
      </c>
      <c r="BI1336" s="58">
        <v>0.43898755489544783</v>
      </c>
      <c r="BJ1336" s="57">
        <v>133</v>
      </c>
      <c r="BK1336" s="57">
        <v>-130</v>
      </c>
      <c r="BL1336" s="57">
        <v>-104</v>
      </c>
      <c r="BM1336" s="57">
        <v>121</v>
      </c>
      <c r="BN1336" s="58">
        <v>0.4287285405991359</v>
      </c>
      <c r="BO1336" s="58">
        <v>0.56456598428661187</v>
      </c>
      <c r="BP1336" s="58">
        <v>0.5092438670033862</v>
      </c>
      <c r="BQ1336" s="58">
        <v>0.451849110066464</v>
      </c>
      <c r="BR1336" s="36">
        <v>3.3</v>
      </c>
      <c r="BS1336" s="36">
        <v>3.9</v>
      </c>
      <c r="BT1336" s="36">
        <v>0.41252</v>
      </c>
      <c r="BU1336" s="36">
        <v>0.27052999999999999</v>
      </c>
      <c r="BV1336" s="36">
        <v>0.300542137889661</v>
      </c>
      <c r="BW1336" s="36">
        <v>0.37039</v>
      </c>
    </row>
    <row r="1337" spans="1:75" s="36" customFormat="1" ht="16.75" customHeight="1" x14ac:dyDescent="0.2">
      <c r="A1337" s="36" t="s">
        <v>1678</v>
      </c>
      <c r="B1337" s="36">
        <v>2025020634</v>
      </c>
      <c r="C1337" s="35">
        <v>46023</v>
      </c>
      <c r="D1337" s="45" t="s">
        <v>9</v>
      </c>
      <c r="E1337" s="36" t="s">
        <v>18</v>
      </c>
      <c r="F1337" s="45">
        <v>1</v>
      </c>
      <c r="G1337" s="45">
        <v>0</v>
      </c>
      <c r="H1337" s="36" t="s">
        <v>27</v>
      </c>
      <c r="I1337" s="36" t="s">
        <v>931</v>
      </c>
      <c r="J1337" s="46" t="s">
        <v>190</v>
      </c>
      <c r="K1337" s="47">
        <v>2.94</v>
      </c>
      <c r="L1337" s="48">
        <v>0.15</v>
      </c>
      <c r="M1337" s="49">
        <v>0.1</v>
      </c>
      <c r="N1337" s="36">
        <v>3.0999999999999899</v>
      </c>
      <c r="O1337" s="36">
        <v>2.7999999999999901</v>
      </c>
      <c r="P1337" s="70">
        <v>3.0999999999999899</v>
      </c>
      <c r="Q1337" s="36">
        <v>2.7999999999999901</v>
      </c>
      <c r="R1337" s="50">
        <v>2.8275723603239507</v>
      </c>
      <c r="S1337" s="50">
        <v>3.0507486922285891</v>
      </c>
      <c r="T1337" s="50">
        <v>2.7144694659109927</v>
      </c>
      <c r="U1337" s="50">
        <v>3.1727786399177327</v>
      </c>
      <c r="V1337" s="50">
        <v>1.05</v>
      </c>
      <c r="W1337" s="50">
        <v>1.0725047827848808</v>
      </c>
      <c r="X1337" s="50">
        <v>1.0045501670114587</v>
      </c>
      <c r="Y1337" s="50">
        <v>0.98299319727891166</v>
      </c>
      <c r="Z1337" s="50">
        <v>0.97</v>
      </c>
      <c r="AA1337" s="51">
        <v>0.96</v>
      </c>
      <c r="AB1337" s="51">
        <v>1.04</v>
      </c>
      <c r="AC1337" s="51">
        <v>1</v>
      </c>
      <c r="AD1337" s="51">
        <v>1</v>
      </c>
      <c r="AE1337" s="51">
        <v>1</v>
      </c>
      <c r="AF1337" s="51">
        <v>1</v>
      </c>
      <c r="AG1337" s="52">
        <v>1</v>
      </c>
      <c r="AH1337" s="52">
        <v>1</v>
      </c>
      <c r="AI1337" s="53">
        <v>1239</v>
      </c>
      <c r="AJ1337" s="53">
        <v>1197</v>
      </c>
      <c r="AK1337" s="51">
        <v>2.95</v>
      </c>
      <c r="AL1337" s="51">
        <v>2.96</v>
      </c>
      <c r="AM1337" s="51">
        <v>2.97</v>
      </c>
      <c r="AN1337" s="51">
        <v>2.9821123038342887</v>
      </c>
      <c r="AO1337" s="51">
        <v>3.0946424693974239</v>
      </c>
      <c r="AP1337" s="51">
        <v>3.0743300337070703</v>
      </c>
      <c r="AQ1337" s="51">
        <v>2.8809</v>
      </c>
      <c r="AR1337" s="67">
        <v>0</v>
      </c>
      <c r="AS1337" s="99" t="s">
        <v>1592</v>
      </c>
      <c r="AT1337" s="54">
        <v>3.16635819922279</v>
      </c>
      <c r="AU1337" s="54">
        <v>2.7979222408163267</v>
      </c>
      <c r="AV1337" s="55">
        <v>3.2342231549300622</v>
      </c>
      <c r="AW1337" s="55">
        <v>2.7979222408163267</v>
      </c>
      <c r="AX1337" s="56">
        <v>6.6358199222800174E-2</v>
      </c>
      <c r="AY1337" s="56">
        <v>-2.0777591836633746E-3</v>
      </c>
      <c r="AZ1337" s="56">
        <v>6.4280440039136799E-2</v>
      </c>
      <c r="BA1337" s="56">
        <v>6.8435958406463548E-2</v>
      </c>
      <c r="BB1337" s="61">
        <v>-127</v>
      </c>
      <c r="BC1337" s="57">
        <v>124</v>
      </c>
      <c r="BD1337" s="57">
        <v>-102</v>
      </c>
      <c r="BE1337" s="57">
        <v>-128</v>
      </c>
      <c r="BF1337" s="95">
        <v>0.56041258309273934</v>
      </c>
      <c r="BG1337" s="58">
        <v>0.44661460881809878</v>
      </c>
      <c r="BH1337" s="58">
        <v>0.50430520577193017</v>
      </c>
      <c r="BI1337" s="58">
        <v>0.56101244510455217</v>
      </c>
      <c r="BJ1337" s="57">
        <v>-133</v>
      </c>
      <c r="BK1337" s="57">
        <v>130</v>
      </c>
      <c r="BL1337" s="57">
        <v>104</v>
      </c>
      <c r="BM1337" s="57">
        <v>-121</v>
      </c>
      <c r="BN1337" s="58">
        <v>0.5712714594008641</v>
      </c>
      <c r="BO1337" s="58">
        <v>0.43543401571338813</v>
      </c>
      <c r="BP1337" s="58">
        <v>0.4907561329966138</v>
      </c>
      <c r="BQ1337" s="58">
        <v>0.548150889933536</v>
      </c>
      <c r="BR1337" s="36">
        <v>3.3</v>
      </c>
      <c r="BS1337" s="36">
        <v>3.95</v>
      </c>
      <c r="BT1337" s="36">
        <v>0.40366000000000002</v>
      </c>
      <c r="BU1337" s="36">
        <v>0.26363999999999999</v>
      </c>
      <c r="BV1337" s="36">
        <v>0.29292031465268198</v>
      </c>
      <c r="BW1337" s="36">
        <v>0.36359999999999998</v>
      </c>
    </row>
    <row r="1338" spans="1:75" s="36" customFormat="1" ht="16.75" customHeight="1" x14ac:dyDescent="0.2">
      <c r="A1338" s="36" t="s">
        <v>1679</v>
      </c>
      <c r="B1338" s="36">
        <v>2025020637</v>
      </c>
      <c r="C1338" s="35">
        <v>46023</v>
      </c>
      <c r="D1338" s="45" t="s">
        <v>6</v>
      </c>
      <c r="E1338" s="36" t="s">
        <v>34</v>
      </c>
      <c r="F1338" s="45">
        <v>0</v>
      </c>
      <c r="G1338" s="45">
        <v>1</v>
      </c>
      <c r="H1338" s="36" t="s">
        <v>26</v>
      </c>
      <c r="I1338" s="36" t="s">
        <v>362</v>
      </c>
      <c r="J1338" s="46" t="s">
        <v>160</v>
      </c>
      <c r="K1338" s="47">
        <v>2.94</v>
      </c>
      <c r="L1338" s="48">
        <v>0.15</v>
      </c>
      <c r="M1338" s="49">
        <v>0.1</v>
      </c>
      <c r="N1338" s="36">
        <v>3.1499999999999901</v>
      </c>
      <c r="O1338" s="36">
        <v>2.44999999999999</v>
      </c>
      <c r="P1338" s="70">
        <v>3.1499999999999901</v>
      </c>
      <c r="Q1338" s="36">
        <v>2.44999999999999</v>
      </c>
      <c r="R1338" s="50">
        <v>2.9516064753329756</v>
      </c>
      <c r="S1338" s="50">
        <v>2.814000174055403</v>
      </c>
      <c r="T1338" s="50">
        <v>2.9516064753329756</v>
      </c>
      <c r="U1338" s="50">
        <v>2.814000174055403</v>
      </c>
      <c r="V1338" s="50">
        <v>0.95</v>
      </c>
      <c r="W1338" s="50">
        <v>0.92554174501717079</v>
      </c>
      <c r="X1338" s="50">
        <v>1.1892234951895333</v>
      </c>
      <c r="Y1338" s="50">
        <v>0.88201894467835718</v>
      </c>
      <c r="Z1338" s="50">
        <v>0.995</v>
      </c>
      <c r="AA1338" s="51">
        <v>1</v>
      </c>
      <c r="AB1338" s="51">
        <v>1</v>
      </c>
      <c r="AC1338" s="51">
        <v>1</v>
      </c>
      <c r="AD1338" s="51">
        <v>1</v>
      </c>
      <c r="AE1338" s="51">
        <v>1</v>
      </c>
      <c r="AF1338" s="51">
        <v>1</v>
      </c>
      <c r="AG1338" s="52">
        <v>1</v>
      </c>
      <c r="AH1338" s="52">
        <v>1</v>
      </c>
      <c r="AI1338" s="53">
        <v>1257</v>
      </c>
      <c r="AJ1338" s="53">
        <v>1149</v>
      </c>
      <c r="AK1338" s="51">
        <v>3.07</v>
      </c>
      <c r="AL1338" s="51">
        <v>3.04</v>
      </c>
      <c r="AM1338" s="51">
        <v>2.7177985515940333</v>
      </c>
      <c r="AN1338" s="51">
        <v>2.74</v>
      </c>
      <c r="AO1338" s="51">
        <v>2.7879907905978212</v>
      </c>
      <c r="AP1338" s="51">
        <v>2.7897816979859171</v>
      </c>
      <c r="AQ1338" s="51">
        <v>2.7042095588360633</v>
      </c>
      <c r="AR1338" s="67">
        <v>-0.05</v>
      </c>
      <c r="AS1338" s="99" t="s">
        <v>1591</v>
      </c>
      <c r="AT1338" s="54">
        <v>3.3129318658791775</v>
      </c>
      <c r="AU1338" s="54">
        <v>2.3665905945120911</v>
      </c>
      <c r="AV1338" s="55">
        <v>3.3629318658791774</v>
      </c>
      <c r="AW1338" s="55">
        <v>2.3662423736844649</v>
      </c>
      <c r="AX1338" s="56">
        <v>0.1629318658791874</v>
      </c>
      <c r="AY1338" s="56">
        <v>-8.340940548789888E-2</v>
      </c>
      <c r="AZ1338" s="56">
        <v>7.9522460391288519E-2</v>
      </c>
      <c r="BA1338" s="56">
        <v>0.24634127136708628</v>
      </c>
      <c r="BB1338" s="61">
        <v>-187</v>
      </c>
      <c r="BC1338" s="57">
        <v>-103</v>
      </c>
      <c r="BD1338" s="57">
        <v>126</v>
      </c>
      <c r="BE1338" s="57">
        <v>155</v>
      </c>
      <c r="BF1338" s="95">
        <v>0.65103969375451576</v>
      </c>
      <c r="BG1338" s="58">
        <v>0.50774462751370908</v>
      </c>
      <c r="BH1338" s="58">
        <v>0.44320816797090157</v>
      </c>
      <c r="BI1338" s="58">
        <v>0.39183587368877426</v>
      </c>
      <c r="BJ1338" s="57">
        <v>-191</v>
      </c>
      <c r="BK1338" s="57">
        <v>-106</v>
      </c>
      <c r="BL1338" s="57">
        <v>122</v>
      </c>
      <c r="BM1338" s="57">
        <v>151</v>
      </c>
      <c r="BN1338" s="58">
        <v>0.65684962519947265</v>
      </c>
      <c r="BO1338" s="58">
        <v>0.51528079448027753</v>
      </c>
      <c r="BP1338" s="58">
        <v>0.45122936619434062</v>
      </c>
      <c r="BQ1338" s="58">
        <v>0.39855910416111462</v>
      </c>
      <c r="BR1338" s="36">
        <v>3.3</v>
      </c>
      <c r="BS1338" s="36">
        <v>4</v>
      </c>
      <c r="BT1338" s="36">
        <v>0.39655000000000001</v>
      </c>
      <c r="BU1338" s="36">
        <v>0.25679999999999997</v>
      </c>
      <c r="BV1338" s="36">
        <v>0.28562848276552399</v>
      </c>
      <c r="BW1338" s="36">
        <v>0.35772999999999999</v>
      </c>
    </row>
    <row r="1339" spans="1:75" s="36" customFormat="1" ht="16.75" customHeight="1" x14ac:dyDescent="0.2">
      <c r="A1339" s="36" t="s">
        <v>1680</v>
      </c>
      <c r="B1339" s="36">
        <v>2025020637</v>
      </c>
      <c r="C1339" s="35">
        <v>46023</v>
      </c>
      <c r="D1339" s="45" t="s">
        <v>9</v>
      </c>
      <c r="E1339" s="36" t="s">
        <v>14</v>
      </c>
      <c r="F1339" s="45">
        <v>1</v>
      </c>
      <c r="G1339" s="45">
        <v>0</v>
      </c>
      <c r="H1339" s="36" t="s">
        <v>27</v>
      </c>
      <c r="I1339" s="36" t="s">
        <v>328</v>
      </c>
      <c r="J1339" s="46" t="s">
        <v>155</v>
      </c>
      <c r="K1339" s="47">
        <v>2.94</v>
      </c>
      <c r="L1339" s="48">
        <v>0.15</v>
      </c>
      <c r="M1339" s="49">
        <v>0.1</v>
      </c>
      <c r="N1339" s="36">
        <v>2.44999999999999</v>
      </c>
      <c r="O1339" s="36">
        <v>3.1499999999999901</v>
      </c>
      <c r="P1339" s="70">
        <v>2.44999999999999</v>
      </c>
      <c r="Q1339" s="36">
        <v>3.1499999999999901</v>
      </c>
      <c r="R1339" s="50">
        <v>2.6849246421978612</v>
      </c>
      <c r="S1339" s="50">
        <v>3.3614827755431431</v>
      </c>
      <c r="T1339" s="50">
        <v>2.4835552940330219</v>
      </c>
      <c r="U1339" s="50">
        <v>3.3950976032985745</v>
      </c>
      <c r="V1339" s="50">
        <v>1.05</v>
      </c>
      <c r="W1339" s="50">
        <v>1.0725047827848808</v>
      </c>
      <c r="X1339" s="50">
        <v>0.92442127605239233</v>
      </c>
      <c r="Y1339" s="50">
        <v>1.0442176870748299</v>
      </c>
      <c r="Z1339" s="50">
        <v>0.96</v>
      </c>
      <c r="AA1339" s="51">
        <v>0.92500000000000004</v>
      </c>
      <c r="AB1339" s="51">
        <v>1.01</v>
      </c>
      <c r="AC1339" s="51">
        <v>1</v>
      </c>
      <c r="AD1339" s="51">
        <v>1</v>
      </c>
      <c r="AE1339" s="51">
        <v>1</v>
      </c>
      <c r="AF1339" s="51">
        <v>1</v>
      </c>
      <c r="AG1339" s="52">
        <v>1</v>
      </c>
      <c r="AH1339" s="52">
        <v>1</v>
      </c>
      <c r="AI1339" s="53">
        <v>1241</v>
      </c>
      <c r="AJ1339" s="53">
        <v>1199</v>
      </c>
      <c r="AK1339" s="51">
        <v>2.59313569735437</v>
      </c>
      <c r="AL1339" s="51">
        <v>2.64</v>
      </c>
      <c r="AM1339" s="51">
        <v>3.4963170758572275</v>
      </c>
      <c r="AN1339" s="51">
        <v>3.46</v>
      </c>
      <c r="AO1339" s="51">
        <v>3.3109605726057953</v>
      </c>
      <c r="AP1339" s="51">
        <v>3.2983700063931387</v>
      </c>
      <c r="AQ1339" s="51">
        <v>3.3564643928229381</v>
      </c>
      <c r="AR1339" s="67">
        <v>0.05</v>
      </c>
      <c r="AS1339" s="99" t="s">
        <v>1591</v>
      </c>
      <c r="AT1339" s="54">
        <v>2.3665905945120911</v>
      </c>
      <c r="AU1339" s="54">
        <v>3.3129318658791775</v>
      </c>
      <c r="AV1339" s="55">
        <v>2.3662423736844649</v>
      </c>
      <c r="AW1339" s="55">
        <v>3.3629318658791774</v>
      </c>
      <c r="AX1339" s="56">
        <v>-8.340940548789888E-2</v>
      </c>
      <c r="AY1339" s="56">
        <v>0.1629318658791874</v>
      </c>
      <c r="AZ1339" s="56">
        <v>7.9522460391288519E-2</v>
      </c>
      <c r="BA1339" s="56">
        <v>-0.24634127136708628</v>
      </c>
      <c r="BB1339" s="61">
        <v>187</v>
      </c>
      <c r="BC1339" s="57">
        <v>103</v>
      </c>
      <c r="BD1339" s="57">
        <v>-126</v>
      </c>
      <c r="BE1339" s="57">
        <v>-155</v>
      </c>
      <c r="BF1339" s="95">
        <v>0.34896030624548424</v>
      </c>
      <c r="BG1339" s="58">
        <v>0.49225537248629092</v>
      </c>
      <c r="BH1339" s="58">
        <v>0.55679183202909843</v>
      </c>
      <c r="BI1339" s="58">
        <v>0.60816412631122574</v>
      </c>
      <c r="BJ1339" s="57">
        <v>191</v>
      </c>
      <c r="BK1339" s="57">
        <v>106</v>
      </c>
      <c r="BL1339" s="57">
        <v>-122</v>
      </c>
      <c r="BM1339" s="57">
        <v>-151</v>
      </c>
      <c r="BN1339" s="58">
        <v>0.34315037480052735</v>
      </c>
      <c r="BO1339" s="58">
        <v>0.48471920551972253</v>
      </c>
      <c r="BP1339" s="58">
        <v>0.54877063380565938</v>
      </c>
      <c r="BQ1339" s="58">
        <v>0.60144089583888538</v>
      </c>
      <c r="BR1339" s="36">
        <v>3.3</v>
      </c>
      <c r="BS1339" s="36">
        <v>4.05</v>
      </c>
      <c r="BT1339" s="36">
        <v>0.39346999999999999</v>
      </c>
      <c r="BU1339" s="36">
        <v>0.25176999999999999</v>
      </c>
      <c r="BV1339" s="36">
        <v>0.27903136429125502</v>
      </c>
      <c r="BW1339" s="36">
        <v>0.34947</v>
      </c>
    </row>
    <row r="1340" spans="1:75" s="36" customFormat="1" ht="16.75" customHeight="1" x14ac:dyDescent="0.2">
      <c r="A1340" s="36" t="s">
        <v>1681</v>
      </c>
      <c r="B1340" s="36">
        <v>2025020638</v>
      </c>
      <c r="C1340" s="35">
        <v>46023</v>
      </c>
      <c r="D1340" s="45" t="s">
        <v>6</v>
      </c>
      <c r="E1340" s="36" t="s">
        <v>35</v>
      </c>
      <c r="F1340" s="45">
        <v>0</v>
      </c>
      <c r="G1340" s="45">
        <v>2</v>
      </c>
      <c r="H1340" s="36" t="s">
        <v>29</v>
      </c>
      <c r="I1340" s="36" t="s">
        <v>360</v>
      </c>
      <c r="J1340" s="46" t="s">
        <v>172</v>
      </c>
      <c r="K1340" s="47">
        <v>2.94</v>
      </c>
      <c r="L1340" s="48">
        <v>0.15</v>
      </c>
      <c r="M1340" s="49">
        <v>0.1</v>
      </c>
      <c r="N1340" s="36">
        <v>2.8999999999999901</v>
      </c>
      <c r="O1340" s="36">
        <v>2.7999999999999901</v>
      </c>
      <c r="P1340" s="70">
        <v>2.8999999999999901</v>
      </c>
      <c r="Q1340" s="36">
        <v>2.7999999999999901</v>
      </c>
      <c r="R1340" s="50">
        <v>2.9234616363722181</v>
      </c>
      <c r="S1340" s="50">
        <v>2.9836280072192611</v>
      </c>
      <c r="T1340" s="50">
        <v>2.8942270200084961</v>
      </c>
      <c r="U1340" s="50">
        <v>2.9836280072192611</v>
      </c>
      <c r="V1340" s="50">
        <v>0.90300000000000002</v>
      </c>
      <c r="W1340" s="50">
        <v>0.92051577291954856</v>
      </c>
      <c r="X1340" s="50">
        <v>1.0831527712167706</v>
      </c>
      <c r="Y1340" s="50">
        <v>0.88759964518783219</v>
      </c>
      <c r="Z1340" s="50">
        <v>0.99094124800379646</v>
      </c>
      <c r="AA1340" s="51">
        <v>0.99</v>
      </c>
      <c r="AB1340" s="51">
        <v>1</v>
      </c>
      <c r="AC1340" s="51">
        <v>1</v>
      </c>
      <c r="AD1340" s="51">
        <v>1</v>
      </c>
      <c r="AE1340" s="51">
        <v>1</v>
      </c>
      <c r="AF1340" s="51">
        <v>1</v>
      </c>
      <c r="AG1340" s="52">
        <v>1</v>
      </c>
      <c r="AH1340" s="52">
        <v>1</v>
      </c>
      <c r="AI1340" s="53">
        <v>1246</v>
      </c>
      <c r="AJ1340" s="53">
        <v>1184</v>
      </c>
      <c r="AK1340" s="51">
        <v>2.82</v>
      </c>
      <c r="AL1340" s="51">
        <v>2.81</v>
      </c>
      <c r="AM1340" s="51">
        <v>3.12</v>
      </c>
      <c r="AN1340" s="51">
        <v>3.0995442010828893</v>
      </c>
      <c r="AO1340" s="51">
        <v>3.1427684223523911</v>
      </c>
      <c r="AP1340" s="51">
        <v>3.1148431681574729</v>
      </c>
      <c r="AQ1340" s="51">
        <v>3.0917366937718449</v>
      </c>
      <c r="AR1340" s="67">
        <v>0</v>
      </c>
      <c r="AS1340" s="99" t="s">
        <v>1593</v>
      </c>
      <c r="AT1340" s="54">
        <v>2.744139738345718</v>
      </c>
      <c r="AU1340" s="54">
        <v>2.9328212137741994</v>
      </c>
      <c r="AV1340" s="55">
        <v>2.744139738345718</v>
      </c>
      <c r="AW1340" s="55">
        <v>2.9279789500775983</v>
      </c>
      <c r="AX1340" s="56">
        <v>-0.15586026165427214</v>
      </c>
      <c r="AY1340" s="56">
        <v>0.1328212137742093</v>
      </c>
      <c r="AZ1340" s="56">
        <v>-2.3039047880062835E-2</v>
      </c>
      <c r="BA1340" s="56">
        <v>-0.28868147542848144</v>
      </c>
      <c r="BB1340" s="61">
        <v>115</v>
      </c>
      <c r="BC1340" s="57">
        <v>-103</v>
      </c>
      <c r="BD1340" s="57">
        <v>124</v>
      </c>
      <c r="BE1340" s="57">
        <v>153</v>
      </c>
      <c r="BF1340" s="95">
        <v>0.46615704685341791</v>
      </c>
      <c r="BG1340" s="58">
        <v>0.5082938607710179</v>
      </c>
      <c r="BH1340" s="58">
        <v>0.4456720838132513</v>
      </c>
      <c r="BI1340" s="58">
        <v>0.39531073601871447</v>
      </c>
      <c r="BJ1340" s="57">
        <v>114</v>
      </c>
      <c r="BK1340" s="57">
        <v>-103</v>
      </c>
      <c r="BL1340" s="57">
        <v>125</v>
      </c>
      <c r="BM1340" s="57">
        <v>153</v>
      </c>
      <c r="BN1340" s="58">
        <v>0.46666373100703118</v>
      </c>
      <c r="BO1340" s="58">
        <v>0.50721484438954778</v>
      </c>
      <c r="BP1340" s="58">
        <v>0.44466344016820036</v>
      </c>
      <c r="BQ1340" s="58">
        <v>0.394562699062178</v>
      </c>
      <c r="BR1340" s="36">
        <v>3.3</v>
      </c>
      <c r="BS1340" s="36">
        <v>4.0999999999999996</v>
      </c>
      <c r="BT1340" s="36">
        <v>0.38319999999999999</v>
      </c>
      <c r="BU1340" s="36">
        <v>0.24712999999999999</v>
      </c>
      <c r="BV1340" s="36">
        <v>0.27372816587840398</v>
      </c>
      <c r="BW1340" s="36">
        <v>0.34429999999999999</v>
      </c>
    </row>
    <row r="1341" spans="1:75" s="36" customFormat="1" ht="16.75" customHeight="1" x14ac:dyDescent="0.2">
      <c r="A1341" s="36" t="s">
        <v>1682</v>
      </c>
      <c r="B1341" s="36">
        <v>2025020638</v>
      </c>
      <c r="C1341" s="35">
        <v>46023</v>
      </c>
      <c r="D1341" s="45" t="s">
        <v>9</v>
      </c>
      <c r="E1341" s="36" t="s">
        <v>13</v>
      </c>
      <c r="F1341" s="45">
        <v>2</v>
      </c>
      <c r="G1341" s="45">
        <v>0</v>
      </c>
      <c r="H1341" s="36" t="s">
        <v>31</v>
      </c>
      <c r="I1341" s="36" t="s">
        <v>472</v>
      </c>
      <c r="J1341" s="46" t="s">
        <v>185</v>
      </c>
      <c r="K1341" s="47">
        <v>2.94</v>
      </c>
      <c r="L1341" s="48">
        <v>0.15</v>
      </c>
      <c r="M1341" s="49">
        <v>0.1</v>
      </c>
      <c r="N1341" s="36">
        <v>2.7999999999999901</v>
      </c>
      <c r="O1341" s="36">
        <v>2.8999999999999901</v>
      </c>
      <c r="P1341" s="70">
        <v>2.7999999999999901</v>
      </c>
      <c r="Q1341" s="36">
        <v>2.8999999999999901</v>
      </c>
      <c r="R1341" s="50">
        <v>2.4954825167006627</v>
      </c>
      <c r="S1341" s="50">
        <v>3.3013026186413117</v>
      </c>
      <c r="T1341" s="50">
        <v>2.4580502789501528</v>
      </c>
      <c r="U1341" s="50">
        <v>3.3343156448277247</v>
      </c>
      <c r="V1341" s="50">
        <v>1.085</v>
      </c>
      <c r="W1341" s="50">
        <v>1.0832085999357419</v>
      </c>
      <c r="X1341" s="50">
        <v>1.0612244897959184</v>
      </c>
      <c r="Y1341" s="50">
        <v>0.95918367346938771</v>
      </c>
      <c r="Z1341" s="50">
        <v>0.995</v>
      </c>
      <c r="AA1341" s="51">
        <v>0.98499999999999999</v>
      </c>
      <c r="AB1341" s="51">
        <v>1.01</v>
      </c>
      <c r="AC1341" s="51">
        <v>1</v>
      </c>
      <c r="AD1341" s="51">
        <v>1</v>
      </c>
      <c r="AE1341" s="51">
        <v>1</v>
      </c>
      <c r="AF1341" s="51">
        <v>1</v>
      </c>
      <c r="AG1341" s="52">
        <v>1</v>
      </c>
      <c r="AH1341" s="52">
        <v>1</v>
      </c>
      <c r="AI1341" s="53">
        <v>1233</v>
      </c>
      <c r="AJ1341" s="53">
        <v>1169</v>
      </c>
      <c r="AK1341" s="51">
        <v>2.6095429568522266</v>
      </c>
      <c r="AL1341" s="51">
        <v>2.62</v>
      </c>
      <c r="AM1341" s="51">
        <v>3.1844691473773055</v>
      </c>
      <c r="AN1341" s="51">
        <v>3.16</v>
      </c>
      <c r="AO1341" s="51">
        <v>3.326306102250415</v>
      </c>
      <c r="AP1341" s="51">
        <v>3.3200796027450687</v>
      </c>
      <c r="AQ1341" s="51">
        <v>3.168546801640419</v>
      </c>
      <c r="AR1341" s="67">
        <v>0</v>
      </c>
      <c r="AS1341" s="99" t="s">
        <v>1593</v>
      </c>
      <c r="AT1341" s="54">
        <v>2.9328212137741994</v>
      </c>
      <c r="AU1341" s="54">
        <v>2.744139738345718</v>
      </c>
      <c r="AV1341" s="55">
        <v>2.9279789500775983</v>
      </c>
      <c r="AW1341" s="55">
        <v>2.744139738345718</v>
      </c>
      <c r="AX1341" s="56">
        <v>0.1328212137742093</v>
      </c>
      <c r="AY1341" s="56">
        <v>-0.15586026165427214</v>
      </c>
      <c r="AZ1341" s="56">
        <v>-2.3039047880062835E-2</v>
      </c>
      <c r="BA1341" s="56">
        <v>0.28868147542848144</v>
      </c>
      <c r="BB1341" s="61">
        <v>-115</v>
      </c>
      <c r="BC1341" s="57">
        <v>103</v>
      </c>
      <c r="BD1341" s="57">
        <v>-124</v>
      </c>
      <c r="BE1341" s="57">
        <v>-153</v>
      </c>
      <c r="BF1341" s="95">
        <v>0.53384295314658203</v>
      </c>
      <c r="BG1341" s="58">
        <v>0.49170613922898204</v>
      </c>
      <c r="BH1341" s="58">
        <v>0.5543279161867487</v>
      </c>
      <c r="BI1341" s="58">
        <v>0.60468926398128553</v>
      </c>
      <c r="BJ1341" s="57">
        <v>-114</v>
      </c>
      <c r="BK1341" s="57">
        <v>103</v>
      </c>
      <c r="BL1341" s="57">
        <v>-125</v>
      </c>
      <c r="BM1341" s="57">
        <v>-153</v>
      </c>
      <c r="BN1341" s="58">
        <v>0.53333626899296882</v>
      </c>
      <c r="BO1341" s="58">
        <v>0.49278515561045222</v>
      </c>
      <c r="BP1341" s="58">
        <v>0.55533655983179964</v>
      </c>
      <c r="BQ1341" s="58">
        <v>0.605437300937822</v>
      </c>
      <c r="BR1341" s="36">
        <v>3.3</v>
      </c>
      <c r="BS1341" s="36">
        <v>4.1500000000000004</v>
      </c>
      <c r="BT1341" s="36">
        <v>0.37908999999999998</v>
      </c>
      <c r="BU1341" s="36">
        <v>0.24357999999999999</v>
      </c>
      <c r="BV1341" s="36">
        <v>0.269309864449505</v>
      </c>
      <c r="BW1341" s="36">
        <v>0.33911999999999998</v>
      </c>
    </row>
    <row r="1342" spans="1:75" s="36" customFormat="1" ht="16.75" customHeight="1" x14ac:dyDescent="0.2">
      <c r="A1342" s="36" t="s">
        <v>1683</v>
      </c>
      <c r="B1342" s="36">
        <v>2025020640</v>
      </c>
      <c r="C1342" s="35">
        <v>46024</v>
      </c>
      <c r="D1342" s="45" t="s">
        <v>6</v>
      </c>
      <c r="E1342" s="36" t="s">
        <v>25</v>
      </c>
      <c r="F1342" s="45">
        <v>1</v>
      </c>
      <c r="G1342" s="45">
        <v>1</v>
      </c>
      <c r="H1342" s="36" t="s">
        <v>46</v>
      </c>
      <c r="I1342" s="36" t="s">
        <v>1199</v>
      </c>
      <c r="J1342" s="46" t="s">
        <v>1164</v>
      </c>
      <c r="K1342" s="47">
        <v>2.96</v>
      </c>
      <c r="L1342" s="48">
        <v>0.15</v>
      </c>
      <c r="M1342" s="49">
        <v>0.1</v>
      </c>
      <c r="N1342" s="36">
        <v>3.1499999999999901</v>
      </c>
      <c r="O1342" s="36">
        <v>2.6499999999999901</v>
      </c>
      <c r="P1342" s="70">
        <v>3.1499999999999901</v>
      </c>
      <c r="Q1342" s="36">
        <v>2.6499999999999901</v>
      </c>
      <c r="R1342" s="50">
        <v>3.2484719975594474</v>
      </c>
      <c r="S1342" s="50">
        <v>2.7769041376377008</v>
      </c>
      <c r="T1342" s="50">
        <v>3.1835025576082585</v>
      </c>
      <c r="U1342" s="50">
        <v>2.887980303143209</v>
      </c>
      <c r="V1342" s="50">
        <v>0.95</v>
      </c>
      <c r="W1342" s="50">
        <v>0.95302926576458757</v>
      </c>
      <c r="X1342" s="50">
        <v>1.0540540540540542</v>
      </c>
      <c r="Y1342" s="50">
        <v>0.90202702702702697</v>
      </c>
      <c r="Z1342" s="50">
        <v>1.01</v>
      </c>
      <c r="AA1342" s="51">
        <v>0.98</v>
      </c>
      <c r="AB1342" s="51">
        <v>1.04</v>
      </c>
      <c r="AC1342" s="51">
        <v>1</v>
      </c>
      <c r="AD1342" s="51">
        <v>1</v>
      </c>
      <c r="AE1342" s="51">
        <v>1</v>
      </c>
      <c r="AF1342" s="51">
        <v>1</v>
      </c>
      <c r="AG1342" s="52">
        <v>1</v>
      </c>
      <c r="AH1342" s="52">
        <v>1</v>
      </c>
      <c r="AI1342" s="53">
        <v>1247</v>
      </c>
      <c r="AJ1342" s="53">
        <v>1187</v>
      </c>
      <c r="AK1342" s="51">
        <v>3.12</v>
      </c>
      <c r="AL1342" s="51">
        <v>3.1382962580346492</v>
      </c>
      <c r="AM1342" s="51">
        <v>2.76</v>
      </c>
      <c r="AN1342" s="51">
        <v>2.7625356206456546</v>
      </c>
      <c r="AO1342" s="51">
        <v>2.7938815540643662</v>
      </c>
      <c r="AP1342" s="51">
        <v>2.7955002978068229</v>
      </c>
      <c r="AQ1342" s="51">
        <v>2.7875999999999999</v>
      </c>
      <c r="AR1342" s="67">
        <v>0.05</v>
      </c>
      <c r="AS1342" s="99" t="s">
        <v>1592</v>
      </c>
      <c r="AT1342" s="54">
        <v>3.0658059135135134</v>
      </c>
      <c r="AU1342" s="54">
        <v>2.5809697887481082</v>
      </c>
      <c r="AV1342" s="55">
        <v>3.0158059135135136</v>
      </c>
      <c r="AW1342" s="55">
        <v>2.6338683791302775</v>
      </c>
      <c r="AX1342" s="56">
        <v>-8.4194086486476749E-2</v>
      </c>
      <c r="AY1342" s="56">
        <v>-6.9030211251881912E-2</v>
      </c>
      <c r="AZ1342" s="56">
        <v>-0.15322429773835866</v>
      </c>
      <c r="BA1342" s="56">
        <v>-1.5163875234594837E-2</v>
      </c>
      <c r="BB1342" s="61">
        <v>-139</v>
      </c>
      <c r="BC1342" s="57">
        <v>-101</v>
      </c>
      <c r="BD1342" s="57">
        <v>128</v>
      </c>
      <c r="BE1342" s="57">
        <v>157</v>
      </c>
      <c r="BF1342" s="95">
        <v>0.58151662824523209</v>
      </c>
      <c r="BG1342" s="58">
        <v>0.50287478588024936</v>
      </c>
      <c r="BH1342" s="58">
        <v>0.43908045402255302</v>
      </c>
      <c r="BI1342" s="58">
        <v>0.38913782755848281</v>
      </c>
      <c r="BJ1342" s="57">
        <v>-131</v>
      </c>
      <c r="BK1342" s="57">
        <v>-101</v>
      </c>
      <c r="BL1342" s="57">
        <v>127</v>
      </c>
      <c r="BM1342" s="57">
        <v>156</v>
      </c>
      <c r="BN1342" s="58">
        <v>0.5673868295344211</v>
      </c>
      <c r="BO1342" s="58">
        <v>0.50335634537499807</v>
      </c>
      <c r="BP1342" s="58">
        <v>0.43982217200077212</v>
      </c>
      <c r="BQ1342" s="58">
        <v>0.38993769316285953</v>
      </c>
      <c r="BR1342" s="36">
        <v>3.3</v>
      </c>
      <c r="BS1342" s="36">
        <v>4.2</v>
      </c>
      <c r="BT1342" s="36">
        <v>0.37224000000000002</v>
      </c>
      <c r="BU1342" s="36">
        <v>0.23418</v>
      </c>
      <c r="BV1342" s="36">
        <v>0.25944185325105501</v>
      </c>
      <c r="BW1342" s="36">
        <v>0.33155000000000001</v>
      </c>
    </row>
    <row r="1343" spans="1:75" s="36" customFormat="1" ht="16.75" customHeight="1" x14ac:dyDescent="0.2">
      <c r="A1343" s="36" t="s">
        <v>1684</v>
      </c>
      <c r="B1343" s="36">
        <v>2025020640</v>
      </c>
      <c r="C1343" s="35">
        <v>46024</v>
      </c>
      <c r="D1343" s="45" t="s">
        <v>9</v>
      </c>
      <c r="E1343" s="36" t="s">
        <v>12</v>
      </c>
      <c r="F1343" s="45">
        <v>1</v>
      </c>
      <c r="G1343" s="45">
        <v>1</v>
      </c>
      <c r="H1343" s="36" t="s">
        <v>47</v>
      </c>
      <c r="I1343" s="36" t="s">
        <v>318</v>
      </c>
      <c r="J1343" s="46" t="s">
        <v>233</v>
      </c>
      <c r="K1343" s="47">
        <v>2.96</v>
      </c>
      <c r="L1343" s="48">
        <v>0.15</v>
      </c>
      <c r="M1343" s="49">
        <v>0.1</v>
      </c>
      <c r="N1343" s="36">
        <v>2.6499999999999901</v>
      </c>
      <c r="O1343" s="36">
        <v>3.1499999999999901</v>
      </c>
      <c r="P1343" s="70">
        <v>2.6499999999999901</v>
      </c>
      <c r="Q1343" s="36">
        <v>3.1499999999999901</v>
      </c>
      <c r="R1343" s="50">
        <v>2.6863529157582109</v>
      </c>
      <c r="S1343" s="50">
        <v>3.2484719975594474</v>
      </c>
      <c r="T1343" s="50">
        <v>2.5788987991278822</v>
      </c>
      <c r="U1343" s="50">
        <v>3.2484719975594474</v>
      </c>
      <c r="V1343" s="50">
        <v>1.048</v>
      </c>
      <c r="W1343" s="50">
        <v>1.0491546019013618</v>
      </c>
      <c r="X1343" s="50">
        <v>0.93243243243243235</v>
      </c>
      <c r="Y1343" s="50">
        <v>1.0540540540540542</v>
      </c>
      <c r="Z1343" s="50">
        <v>0.98499999999999999</v>
      </c>
      <c r="AA1343" s="51">
        <v>0.96</v>
      </c>
      <c r="AB1343" s="51">
        <v>1</v>
      </c>
      <c r="AC1343" s="51">
        <v>1</v>
      </c>
      <c r="AD1343" s="51">
        <v>1</v>
      </c>
      <c r="AE1343" s="51">
        <v>1</v>
      </c>
      <c r="AF1343" s="51">
        <v>1</v>
      </c>
      <c r="AG1343" s="52">
        <v>1</v>
      </c>
      <c r="AH1343" s="52">
        <v>1</v>
      </c>
      <c r="AI1343" s="53">
        <v>1258</v>
      </c>
      <c r="AJ1343" s="53">
        <v>1179</v>
      </c>
      <c r="AK1343" s="51">
        <v>2.67</v>
      </c>
      <c r="AL1343" s="51">
        <v>2.6708411256142766</v>
      </c>
      <c r="AM1343" s="51">
        <v>3.12</v>
      </c>
      <c r="AN1343" s="51">
        <v>3.1392707996339171</v>
      </c>
      <c r="AO1343" s="51">
        <v>3.0966353956856207</v>
      </c>
      <c r="AP1343" s="51">
        <v>3.1121018239721856</v>
      </c>
      <c r="AQ1343" s="51">
        <v>3.0731999999999999</v>
      </c>
      <c r="AR1343" s="67">
        <v>-0.05</v>
      </c>
      <c r="AS1343" s="99" t="s">
        <v>1592</v>
      </c>
      <c r="AT1343" s="54">
        <v>2.5809697887481082</v>
      </c>
      <c r="AU1343" s="54">
        <v>3.0658059135135134</v>
      </c>
      <c r="AV1343" s="55">
        <v>2.6338683791302775</v>
      </c>
      <c r="AW1343" s="55">
        <v>3.0158059135135136</v>
      </c>
      <c r="AX1343" s="56">
        <v>-6.9030211251881912E-2</v>
      </c>
      <c r="AY1343" s="56">
        <v>-8.4194086486476749E-2</v>
      </c>
      <c r="AZ1343" s="56">
        <v>-0.15322429773835866</v>
      </c>
      <c r="BA1343" s="56">
        <v>1.5163875234594837E-2</v>
      </c>
      <c r="BB1343" s="61">
        <v>139</v>
      </c>
      <c r="BC1343" s="57">
        <v>101</v>
      </c>
      <c r="BD1343" s="57">
        <v>-128</v>
      </c>
      <c r="BE1343" s="57">
        <v>-157</v>
      </c>
      <c r="BF1343" s="95">
        <v>0.41848337175476791</v>
      </c>
      <c r="BG1343" s="58">
        <v>0.49712521411975064</v>
      </c>
      <c r="BH1343" s="58">
        <v>0.56091954597744698</v>
      </c>
      <c r="BI1343" s="58">
        <v>0.61086217244151719</v>
      </c>
      <c r="BJ1343" s="57">
        <v>131</v>
      </c>
      <c r="BK1343" s="57">
        <v>101</v>
      </c>
      <c r="BL1343" s="57">
        <v>-127</v>
      </c>
      <c r="BM1343" s="57">
        <v>-156</v>
      </c>
      <c r="BN1343" s="58">
        <v>0.4326131704655789</v>
      </c>
      <c r="BO1343" s="58">
        <v>0.49664365462500198</v>
      </c>
      <c r="BP1343" s="58">
        <v>0.56017782799922788</v>
      </c>
      <c r="BQ1343" s="58">
        <v>0.61006230683714047</v>
      </c>
      <c r="BR1343" s="36">
        <v>3.3</v>
      </c>
      <c r="BS1343" s="36">
        <v>4.25</v>
      </c>
      <c r="BT1343" s="36">
        <v>0.36719000000000002</v>
      </c>
      <c r="BU1343" s="36">
        <v>0.23261000000000001</v>
      </c>
      <c r="BV1343" s="36">
        <v>0.25694812654648203</v>
      </c>
      <c r="BW1343" s="36">
        <v>0.32733000000000001</v>
      </c>
    </row>
    <row r="1344" spans="1:75" s="36" customFormat="1" ht="16.75" customHeight="1" x14ac:dyDescent="0.2">
      <c r="A1344" s="36" t="s">
        <v>1685</v>
      </c>
      <c r="B1344" s="36">
        <v>2025020641</v>
      </c>
      <c r="C1344" s="35">
        <v>46024</v>
      </c>
      <c r="D1344" s="45" t="s">
        <v>6</v>
      </c>
      <c r="E1344" s="36" t="s">
        <v>20</v>
      </c>
      <c r="F1344" s="45">
        <v>1</v>
      </c>
      <c r="G1344" s="45">
        <v>2</v>
      </c>
      <c r="H1344" s="36" t="s">
        <v>875</v>
      </c>
      <c r="I1344" s="36" t="s">
        <v>334</v>
      </c>
      <c r="J1344" s="46" t="s">
        <v>177</v>
      </c>
      <c r="K1344" s="47">
        <v>2.96</v>
      </c>
      <c r="L1344" s="48">
        <v>0.15</v>
      </c>
      <c r="M1344" s="49">
        <v>0.1</v>
      </c>
      <c r="N1344" s="36">
        <v>0</v>
      </c>
      <c r="O1344" s="36">
        <v>0</v>
      </c>
      <c r="P1344" s="70">
        <v>0</v>
      </c>
      <c r="Q1344" s="36">
        <v>0</v>
      </c>
      <c r="R1344" s="50">
        <v>0</v>
      </c>
      <c r="S1344" s="50">
        <v>0</v>
      </c>
      <c r="T1344" s="50">
        <v>0</v>
      </c>
      <c r="U1344" s="50">
        <v>0</v>
      </c>
      <c r="V1344" s="50">
        <v>1</v>
      </c>
      <c r="W1344" s="50">
        <v>1</v>
      </c>
      <c r="X1344" s="50">
        <v>0.94862125931317731</v>
      </c>
      <c r="Y1344" s="50">
        <v>1.0209541691393416</v>
      </c>
      <c r="Z1344" s="50">
        <v>0.97</v>
      </c>
      <c r="AA1344" s="51">
        <v>0.97499999999999998</v>
      </c>
      <c r="AB1344" s="51">
        <v>1</v>
      </c>
      <c r="AC1344" s="51">
        <v>1</v>
      </c>
      <c r="AD1344" s="51">
        <v>1</v>
      </c>
      <c r="AE1344" s="51">
        <v>1</v>
      </c>
      <c r="AF1344" s="51">
        <v>1</v>
      </c>
      <c r="AG1344" s="52">
        <v>1</v>
      </c>
      <c r="AH1344" s="52">
        <v>1</v>
      </c>
      <c r="AI1344" s="53">
        <v>1244</v>
      </c>
      <c r="AJ1344" s="53">
        <v>1172</v>
      </c>
      <c r="AK1344" s="51">
        <v>2.86</v>
      </c>
      <c r="AL1344" s="51">
        <v>2.86</v>
      </c>
      <c r="AM1344" s="51">
        <v>2.9016554675048343</v>
      </c>
      <c r="AN1344" s="51">
        <v>2.9016554675048343</v>
      </c>
      <c r="AO1344" s="51">
        <v>2.869393500937123</v>
      </c>
      <c r="AP1344" s="51">
        <v>2.869393500937123</v>
      </c>
      <c r="AQ1344" s="51">
        <v>2.8146058034796892</v>
      </c>
      <c r="AR1344" s="67">
        <v>-7.0000000000000007E-2</v>
      </c>
      <c r="AS1344" s="99" t="s">
        <v>1592</v>
      </c>
      <c r="AT1344" s="54">
        <v>2.5616074451295821</v>
      </c>
      <c r="AU1344" s="54">
        <v>2.9435835295463746</v>
      </c>
      <c r="AV1344" s="55">
        <v>2.6316074451295819</v>
      </c>
      <c r="AW1344" s="55">
        <v>2.8735835295463747</v>
      </c>
      <c r="AX1344" s="56">
        <v>2.5616074451295821</v>
      </c>
      <c r="AY1344" s="56">
        <v>2.9435835295463746</v>
      </c>
      <c r="AZ1344" s="56">
        <v>5.5051909746759566</v>
      </c>
      <c r="BA1344" s="56">
        <v>-0.38197608441679254</v>
      </c>
      <c r="BB1344" s="61">
        <v>131</v>
      </c>
      <c r="BC1344" s="57">
        <v>109</v>
      </c>
      <c r="BD1344" s="57">
        <v>142</v>
      </c>
      <c r="BE1344" s="57">
        <v>172</v>
      </c>
      <c r="BF1344" s="95">
        <v>0.4334925694538464</v>
      </c>
      <c r="BG1344" s="58">
        <v>0.47856122545917767</v>
      </c>
      <c r="BH1344" s="58">
        <v>0.41338274345161985</v>
      </c>
      <c r="BI1344" s="58">
        <v>0.36744774840277639</v>
      </c>
      <c r="BJ1344" s="57">
        <v>119</v>
      </c>
      <c r="BK1344" s="57">
        <v>109</v>
      </c>
      <c r="BL1344" s="57">
        <v>142</v>
      </c>
      <c r="BM1344" s="57">
        <v>172</v>
      </c>
      <c r="BN1344" s="58">
        <v>0.45633952685825063</v>
      </c>
      <c r="BO1344" s="58">
        <v>0.4795713250210949</v>
      </c>
      <c r="BP1344" s="58">
        <v>0.41400285802632752</v>
      </c>
      <c r="BQ1344" s="58">
        <v>0.36767576212794839</v>
      </c>
      <c r="BR1344" s="36">
        <v>3.3</v>
      </c>
      <c r="BS1344" s="36">
        <v>4.3</v>
      </c>
      <c r="BT1344" s="36">
        <v>0.35941000000000001</v>
      </c>
      <c r="BU1344" s="36">
        <v>0.22900000000000001</v>
      </c>
      <c r="BV1344" s="36">
        <v>0.25292408963894802</v>
      </c>
      <c r="BW1344" s="36">
        <v>0.32358999999999999</v>
      </c>
    </row>
    <row r="1345" spans="1:75" s="36" customFormat="1" ht="16.75" customHeight="1" x14ac:dyDescent="0.2">
      <c r="A1345" s="36" t="s">
        <v>1686</v>
      </c>
      <c r="B1345" s="36">
        <v>2025020641</v>
      </c>
      <c r="C1345" s="35">
        <v>46024</v>
      </c>
      <c r="D1345" s="45" t="s">
        <v>9</v>
      </c>
      <c r="E1345" s="36" t="s">
        <v>10</v>
      </c>
      <c r="F1345" s="45">
        <v>2</v>
      </c>
      <c r="G1345" s="45">
        <v>1</v>
      </c>
      <c r="H1345" s="36" t="s">
        <v>875</v>
      </c>
      <c r="I1345" s="36" t="s">
        <v>340</v>
      </c>
      <c r="J1345" s="46" t="s">
        <v>165</v>
      </c>
      <c r="K1345" s="47">
        <v>2.96</v>
      </c>
      <c r="L1345" s="48">
        <v>0.15</v>
      </c>
      <c r="M1345" s="49">
        <v>0.1</v>
      </c>
      <c r="N1345" s="36">
        <v>0</v>
      </c>
      <c r="O1345" s="36">
        <v>0</v>
      </c>
      <c r="P1345" s="70">
        <v>0</v>
      </c>
      <c r="Q1345" s="36">
        <v>0</v>
      </c>
      <c r="R1345" s="50">
        <v>0</v>
      </c>
      <c r="S1345" s="50">
        <v>0</v>
      </c>
      <c r="T1345" s="50">
        <v>0</v>
      </c>
      <c r="U1345" s="50">
        <v>0</v>
      </c>
      <c r="V1345" s="50">
        <v>1</v>
      </c>
      <c r="W1345" s="50">
        <v>1</v>
      </c>
      <c r="X1345" s="50">
        <v>0.98028900929217377</v>
      </c>
      <c r="Y1345" s="50">
        <v>0.96621621621621623</v>
      </c>
      <c r="Z1345" s="50">
        <v>0.98499999999999999</v>
      </c>
      <c r="AA1345" s="51">
        <v>1</v>
      </c>
      <c r="AB1345" s="51">
        <v>1.01</v>
      </c>
      <c r="AC1345" s="51">
        <v>1</v>
      </c>
      <c r="AD1345" s="51">
        <v>1</v>
      </c>
      <c r="AE1345" s="51">
        <v>1</v>
      </c>
      <c r="AF1345" s="51">
        <v>1</v>
      </c>
      <c r="AG1345" s="52">
        <v>1</v>
      </c>
      <c r="AH1345" s="52">
        <v>1</v>
      </c>
      <c r="AI1345" s="53">
        <v>1237</v>
      </c>
      <c r="AJ1345" s="53">
        <v>1175</v>
      </c>
      <c r="AK1345" s="51">
        <v>3.0220243406524507</v>
      </c>
      <c r="AL1345" s="51">
        <v>3.0220243406524507</v>
      </c>
      <c r="AM1345" s="51">
        <v>2.8079189275670049</v>
      </c>
      <c r="AN1345" s="51">
        <v>2.8079189275670049</v>
      </c>
      <c r="AO1345" s="51">
        <v>2.7998174758139918</v>
      </c>
      <c r="AP1345" s="51">
        <v>2.7998174758139918</v>
      </c>
      <c r="AQ1345" s="51">
        <v>2.7658001436534998</v>
      </c>
      <c r="AR1345" s="67">
        <v>7.0000000000000007E-2</v>
      </c>
      <c r="AS1345" s="99" t="s">
        <v>1592</v>
      </c>
      <c r="AT1345" s="54">
        <v>2.9435835295463746</v>
      </c>
      <c r="AU1345" s="54">
        <v>2.5616074451295821</v>
      </c>
      <c r="AV1345" s="55">
        <v>2.8735835295463747</v>
      </c>
      <c r="AW1345" s="55">
        <v>2.6316074451295819</v>
      </c>
      <c r="AX1345" s="56">
        <v>2.9435835295463746</v>
      </c>
      <c r="AY1345" s="56">
        <v>2.5616074451295821</v>
      </c>
      <c r="AZ1345" s="56">
        <v>5.5051909746759566</v>
      </c>
      <c r="BA1345" s="56">
        <v>0.38197608441679254</v>
      </c>
      <c r="BB1345" s="61">
        <v>-131</v>
      </c>
      <c r="BC1345" s="57">
        <v>-109</v>
      </c>
      <c r="BD1345" s="57">
        <v>-142</v>
      </c>
      <c r="BE1345" s="57">
        <v>-172</v>
      </c>
      <c r="BF1345" s="95">
        <v>0.5665074305461536</v>
      </c>
      <c r="BG1345" s="58">
        <v>0.52143877454082233</v>
      </c>
      <c r="BH1345" s="58">
        <v>0.58661725654838015</v>
      </c>
      <c r="BI1345" s="58">
        <v>0.63255225159722361</v>
      </c>
      <c r="BJ1345" s="57">
        <v>-119</v>
      </c>
      <c r="BK1345" s="57">
        <v>-109</v>
      </c>
      <c r="BL1345" s="57">
        <v>-142</v>
      </c>
      <c r="BM1345" s="57">
        <v>-172</v>
      </c>
      <c r="BN1345" s="58">
        <v>0.54366047314174937</v>
      </c>
      <c r="BO1345" s="58">
        <v>0.5204286749789051</v>
      </c>
      <c r="BP1345" s="58">
        <v>0.58599714197367248</v>
      </c>
      <c r="BQ1345" s="58">
        <v>0.63232423787205161</v>
      </c>
      <c r="BR1345" s="36">
        <v>3.3</v>
      </c>
      <c r="BS1345" s="36">
        <v>4.3499999999999996</v>
      </c>
      <c r="BT1345" s="36">
        <v>0.35504000000000002</v>
      </c>
      <c r="BU1345" s="36">
        <v>0.22056000000000001</v>
      </c>
      <c r="BV1345" s="36">
        <v>0.24320748059280101</v>
      </c>
      <c r="BW1345" s="36">
        <v>0.31368000000000001</v>
      </c>
    </row>
    <row r="1346" spans="1:75" s="36" customFormat="1" ht="16.75" customHeight="1" x14ac:dyDescent="0.2">
      <c r="A1346" s="36" t="s">
        <v>1687</v>
      </c>
      <c r="B1346" s="36">
        <v>2025020643</v>
      </c>
      <c r="C1346" s="35">
        <v>46024</v>
      </c>
      <c r="D1346" s="45" t="s">
        <v>6</v>
      </c>
      <c r="E1346" s="36" t="s">
        <v>33</v>
      </c>
      <c r="F1346" s="45">
        <v>1</v>
      </c>
      <c r="G1346" s="45">
        <v>1</v>
      </c>
      <c r="H1346" s="36" t="s">
        <v>46</v>
      </c>
      <c r="I1346" s="36" t="s">
        <v>356</v>
      </c>
      <c r="J1346" s="46" t="s">
        <v>169</v>
      </c>
      <c r="K1346" s="47">
        <v>2.96</v>
      </c>
      <c r="L1346" s="48">
        <v>0.15</v>
      </c>
      <c r="M1346" s="49">
        <v>0.1</v>
      </c>
      <c r="N1346" s="36">
        <v>3.2999999999999901</v>
      </c>
      <c r="O1346" s="36">
        <v>2.9999999999999898</v>
      </c>
      <c r="P1346" s="70">
        <v>3.2999999999999901</v>
      </c>
      <c r="Q1346" s="36">
        <v>2.9999999999999898</v>
      </c>
      <c r="R1346" s="50">
        <v>3.1571740900299177</v>
      </c>
      <c r="S1346" s="50">
        <v>2.7873021284139048</v>
      </c>
      <c r="T1346" s="50">
        <v>3.1571740900299177</v>
      </c>
      <c r="U1346" s="50">
        <v>2.7873021284139048</v>
      </c>
      <c r="V1346" s="50">
        <v>0.95</v>
      </c>
      <c r="W1346" s="50">
        <v>0.95302926576458757</v>
      </c>
      <c r="X1346" s="50">
        <v>1.1194792923138479</v>
      </c>
      <c r="Y1346" s="50">
        <v>1.0573930415406441</v>
      </c>
      <c r="Z1346" s="50">
        <v>0.99</v>
      </c>
      <c r="AA1346" s="51">
        <v>1</v>
      </c>
      <c r="AB1346" s="51">
        <v>1</v>
      </c>
      <c r="AC1346" s="51">
        <v>1</v>
      </c>
      <c r="AD1346" s="51">
        <v>1</v>
      </c>
      <c r="AE1346" s="51">
        <v>1</v>
      </c>
      <c r="AF1346" s="51">
        <v>1</v>
      </c>
      <c r="AG1346" s="52">
        <v>1</v>
      </c>
      <c r="AH1346" s="52">
        <v>1</v>
      </c>
      <c r="AI1346" s="53">
        <v>1248</v>
      </c>
      <c r="AJ1346" s="53">
        <v>1186</v>
      </c>
      <c r="AK1346" s="51">
        <v>3.1394265200077047</v>
      </c>
      <c r="AL1346" s="51">
        <v>3.1420886555110363</v>
      </c>
      <c r="AM1346" s="51">
        <v>2.8428426063145795</v>
      </c>
      <c r="AN1346" s="51">
        <v>2.8345115346294785</v>
      </c>
      <c r="AO1346" s="51">
        <v>2.9356597975418746</v>
      </c>
      <c r="AP1346" s="51">
        <v>2.909225193980058</v>
      </c>
      <c r="AQ1346" s="51">
        <v>2.8144141802514335</v>
      </c>
      <c r="AR1346" s="67">
        <v>0.03</v>
      </c>
      <c r="AS1346" s="99" t="s">
        <v>1593</v>
      </c>
      <c r="AT1346" s="54">
        <v>3.3010192542971883</v>
      </c>
      <c r="AU1346" s="54">
        <v>3.0264114410856928</v>
      </c>
      <c r="AV1346" s="55">
        <v>3.2710192542971885</v>
      </c>
      <c r="AW1346" s="55">
        <v>3.0597787487776973</v>
      </c>
      <c r="AX1346" s="56">
        <v>1.019254297198291E-3</v>
      </c>
      <c r="AY1346" s="56">
        <v>2.6411441085703036E-2</v>
      </c>
      <c r="AZ1346" s="56">
        <v>2.7430695382901327E-2</v>
      </c>
      <c r="BA1346" s="56">
        <v>-2.5392186788504745E-2</v>
      </c>
      <c r="BB1346" s="61">
        <v>-121</v>
      </c>
      <c r="BC1346" s="57">
        <v>-158</v>
      </c>
      <c r="BD1346" s="57">
        <v>-129</v>
      </c>
      <c r="BE1346" s="57">
        <v>-100</v>
      </c>
      <c r="BF1346" s="95">
        <v>0.54765657811998347</v>
      </c>
      <c r="BG1346" s="58">
        <v>0.6125350286128074</v>
      </c>
      <c r="BH1346" s="58">
        <v>0.56368712214854955</v>
      </c>
      <c r="BI1346" s="58">
        <v>0.50057120145585099</v>
      </c>
      <c r="BJ1346" s="57">
        <v>-116</v>
      </c>
      <c r="BK1346" s="57">
        <v>-159</v>
      </c>
      <c r="BL1346" s="57">
        <v>-130</v>
      </c>
      <c r="BM1346" s="57">
        <v>-101</v>
      </c>
      <c r="BN1346" s="58">
        <v>0.53696193688927907</v>
      </c>
      <c r="BO1346" s="58">
        <v>0.61387554386438836</v>
      </c>
      <c r="BP1346" s="58">
        <v>0.56534574701270968</v>
      </c>
      <c r="BQ1346" s="58">
        <v>0.5022243451379772</v>
      </c>
      <c r="BR1346" s="36">
        <v>3.3</v>
      </c>
      <c r="BS1346" s="36">
        <v>4.4000000000000004</v>
      </c>
      <c r="BT1346" s="36">
        <v>0.34671000000000002</v>
      </c>
      <c r="BU1346" s="36">
        <v>0.21493000000000001</v>
      </c>
      <c r="BV1346" s="36">
        <v>0.23703074683488401</v>
      </c>
      <c r="BW1346" s="36">
        <v>0.30817</v>
      </c>
    </row>
    <row r="1347" spans="1:75" s="36" customFormat="1" ht="16.75" customHeight="1" x14ac:dyDescent="0.2">
      <c r="A1347" s="36" t="s">
        <v>1688</v>
      </c>
      <c r="B1347" s="36">
        <v>2025020643</v>
      </c>
      <c r="C1347" s="35">
        <v>46024</v>
      </c>
      <c r="D1347" s="45" t="s">
        <v>9</v>
      </c>
      <c r="E1347" s="36" t="s">
        <v>48</v>
      </c>
      <c r="F1347" s="45">
        <v>1</v>
      </c>
      <c r="G1347" s="45">
        <v>1</v>
      </c>
      <c r="H1347" s="36" t="s">
        <v>47</v>
      </c>
      <c r="I1347" s="36" t="s">
        <v>449</v>
      </c>
      <c r="J1347" s="46" t="s">
        <v>146</v>
      </c>
      <c r="K1347" s="47">
        <v>2.96</v>
      </c>
      <c r="L1347" s="48">
        <v>0.15</v>
      </c>
      <c r="M1347" s="49">
        <v>0.1</v>
      </c>
      <c r="N1347" s="36">
        <v>2.9999999999999898</v>
      </c>
      <c r="O1347" s="36">
        <v>3.2999999999999901</v>
      </c>
      <c r="P1347" s="70">
        <v>2.9999999999999898</v>
      </c>
      <c r="Q1347" s="36">
        <v>3.2999999999999901</v>
      </c>
      <c r="R1347" s="50">
        <v>3.0687350229593595</v>
      </c>
      <c r="S1347" s="50">
        <v>3.3323912315643311</v>
      </c>
      <c r="T1347" s="50">
        <v>3.0073603225001722</v>
      </c>
      <c r="U1347" s="50">
        <v>3.3657151438799744</v>
      </c>
      <c r="V1347" s="50">
        <v>1.048</v>
      </c>
      <c r="W1347" s="50">
        <v>1.0491546019013618</v>
      </c>
      <c r="X1347" s="50">
        <v>0.96041979943060118</v>
      </c>
      <c r="Y1347" s="50">
        <v>1.0606170675701705</v>
      </c>
      <c r="Z1347" s="50">
        <v>0.97</v>
      </c>
      <c r="AA1347" s="51">
        <v>0.98</v>
      </c>
      <c r="AB1347" s="51">
        <v>1.01</v>
      </c>
      <c r="AC1347" s="51">
        <v>1</v>
      </c>
      <c r="AD1347" s="51">
        <v>1</v>
      </c>
      <c r="AE1347" s="51">
        <v>1</v>
      </c>
      <c r="AF1347" s="51">
        <v>1</v>
      </c>
      <c r="AG1347" s="52">
        <v>1</v>
      </c>
      <c r="AH1347" s="52">
        <v>1</v>
      </c>
      <c r="AI1347" s="53">
        <v>1251</v>
      </c>
      <c r="AJ1347" s="53">
        <v>1209</v>
      </c>
      <c r="AK1347" s="51">
        <v>3.1298834029603064</v>
      </c>
      <c r="AL1347" s="51">
        <v>3.1197905254532765</v>
      </c>
      <c r="AM1347" s="51">
        <v>3.3136587052489901</v>
      </c>
      <c r="AN1347" s="51">
        <v>3.3164685841962909</v>
      </c>
      <c r="AO1347" s="51">
        <v>3.262455866217707</v>
      </c>
      <c r="AP1347" s="51">
        <v>3.2579504104776609</v>
      </c>
      <c r="AQ1347" s="51">
        <v>3.2142489440915205</v>
      </c>
      <c r="AR1347" s="67">
        <v>-0.03</v>
      </c>
      <c r="AS1347" s="99" t="s">
        <v>1593</v>
      </c>
      <c r="AT1347" s="54">
        <v>3.0264114410856928</v>
      </c>
      <c r="AU1347" s="54">
        <v>3.3010192542971883</v>
      </c>
      <c r="AV1347" s="55">
        <v>3.0597787487776973</v>
      </c>
      <c r="AW1347" s="55">
        <v>3.2710192542971885</v>
      </c>
      <c r="AX1347" s="56">
        <v>2.6411441085703036E-2</v>
      </c>
      <c r="AY1347" s="56">
        <v>1.019254297198291E-3</v>
      </c>
      <c r="AZ1347" s="56">
        <v>2.7430695382901327E-2</v>
      </c>
      <c r="BA1347" s="56">
        <v>2.5392186788504745E-2</v>
      </c>
      <c r="BB1347" s="61">
        <v>121</v>
      </c>
      <c r="BC1347" s="57">
        <v>158</v>
      </c>
      <c r="BD1347" s="57">
        <v>129</v>
      </c>
      <c r="BE1347" s="57">
        <v>100</v>
      </c>
      <c r="BF1347" s="95">
        <v>0.45234342188001653</v>
      </c>
      <c r="BG1347" s="58">
        <v>0.3874649713871926</v>
      </c>
      <c r="BH1347" s="58">
        <v>0.4363128778514504</v>
      </c>
      <c r="BI1347" s="58">
        <v>0.49942879854414896</v>
      </c>
      <c r="BJ1347" s="57">
        <v>116</v>
      </c>
      <c r="BK1347" s="57">
        <v>159</v>
      </c>
      <c r="BL1347" s="57">
        <v>130</v>
      </c>
      <c r="BM1347" s="57">
        <v>101</v>
      </c>
      <c r="BN1347" s="58">
        <v>0.46303806311072093</v>
      </c>
      <c r="BO1347" s="58">
        <v>0.38612445613561158</v>
      </c>
      <c r="BP1347" s="58">
        <v>0.43465425298729027</v>
      </c>
      <c r="BQ1347" s="58">
        <v>0.4977756548620228</v>
      </c>
      <c r="BR1347" s="36">
        <v>3.3</v>
      </c>
      <c r="BS1347" s="36">
        <v>4.45</v>
      </c>
      <c r="BT1347" s="36">
        <v>0.34512999999999999</v>
      </c>
      <c r="BU1347" s="36">
        <v>0.20979</v>
      </c>
      <c r="BV1347" s="36">
        <v>0.23090638930163401</v>
      </c>
      <c r="BW1347" s="36">
        <v>0.30124000000000001</v>
      </c>
    </row>
    <row r="1348" spans="1:75" s="36" customFormat="1" ht="16.75" customHeight="1" x14ac:dyDescent="0.2">
      <c r="A1348" s="36" t="s">
        <v>1689</v>
      </c>
      <c r="B1348" s="36">
        <v>2025020642</v>
      </c>
      <c r="C1348" s="35">
        <v>46024</v>
      </c>
      <c r="D1348" s="45" t="s">
        <v>6</v>
      </c>
      <c r="E1348" s="36" t="s">
        <v>13</v>
      </c>
      <c r="F1348" s="45">
        <v>0</v>
      </c>
      <c r="G1348" s="45">
        <v>2</v>
      </c>
      <c r="H1348" s="36" t="s">
        <v>29</v>
      </c>
      <c r="I1348" s="36" t="s">
        <v>376</v>
      </c>
      <c r="J1348" s="46" t="s">
        <v>184</v>
      </c>
      <c r="K1348" s="47">
        <v>2.96</v>
      </c>
      <c r="L1348" s="48">
        <v>0.15</v>
      </c>
      <c r="M1348" s="49">
        <v>0.1</v>
      </c>
      <c r="N1348" s="36">
        <v>2.6499999999999901</v>
      </c>
      <c r="O1348" s="36">
        <v>3.0999999999999899</v>
      </c>
      <c r="P1348" s="70">
        <v>2.6499999999999901</v>
      </c>
      <c r="Q1348" s="36">
        <v>3.0999999999999899</v>
      </c>
      <c r="R1348" s="50">
        <v>2.7464967199836292</v>
      </c>
      <c r="S1348" s="50">
        <v>3.3200704312585483</v>
      </c>
      <c r="T1348" s="50">
        <v>2.7052992691838749</v>
      </c>
      <c r="U1348" s="50">
        <v>3.3532711355711338</v>
      </c>
      <c r="V1348" s="50">
        <v>0.90300000000000002</v>
      </c>
      <c r="W1348" s="50">
        <v>0.92051577291954856</v>
      </c>
      <c r="X1348" s="50">
        <v>1.070026508258465</v>
      </c>
      <c r="Y1348" s="50">
        <v>0.90341439953834679</v>
      </c>
      <c r="Z1348" s="50">
        <v>1.0049999999999999</v>
      </c>
      <c r="AA1348" s="51">
        <v>0.98499999999999999</v>
      </c>
      <c r="AB1348" s="51">
        <v>1.01</v>
      </c>
      <c r="AC1348" s="51">
        <v>1</v>
      </c>
      <c r="AD1348" s="51">
        <v>1</v>
      </c>
      <c r="AE1348" s="51">
        <v>1</v>
      </c>
      <c r="AF1348" s="51">
        <v>1</v>
      </c>
      <c r="AG1348" s="52">
        <v>1</v>
      </c>
      <c r="AH1348" s="52">
        <v>1</v>
      </c>
      <c r="AI1348" s="53">
        <v>1279</v>
      </c>
      <c r="AJ1348" s="53">
        <v>1191</v>
      </c>
      <c r="AK1348" s="51">
        <v>2.62</v>
      </c>
      <c r="AL1348" s="51">
        <v>2.6383565462355478</v>
      </c>
      <c r="AM1348" s="51">
        <v>3.16</v>
      </c>
      <c r="AN1348" s="51">
        <v>3.1840105646887822</v>
      </c>
      <c r="AO1348" s="51">
        <v>3.181477301731078</v>
      </c>
      <c r="AP1348" s="51">
        <v>3.2047563239836423</v>
      </c>
      <c r="AQ1348" s="51">
        <v>3.1757999999999997</v>
      </c>
      <c r="AR1348" s="67">
        <v>0</v>
      </c>
      <c r="AS1348" s="99" t="s">
        <v>1592</v>
      </c>
      <c r="AT1348" s="54">
        <v>2.479845341539864</v>
      </c>
      <c r="AU1348" s="54">
        <v>2.955419390837053</v>
      </c>
      <c r="AV1348" s="55">
        <v>2.479845341539864</v>
      </c>
      <c r="AW1348" s="55">
        <v>2.9505398161949747</v>
      </c>
      <c r="AX1348" s="56">
        <v>-0.17015465846012612</v>
      </c>
      <c r="AY1348" s="56">
        <v>-0.14458060916293691</v>
      </c>
      <c r="AZ1348" s="56">
        <v>-0.31473526762306303</v>
      </c>
      <c r="BA1348" s="56">
        <v>-2.5574049297189205E-2</v>
      </c>
      <c r="BB1348" s="61">
        <v>139</v>
      </c>
      <c r="BC1348" s="57">
        <v>114</v>
      </c>
      <c r="BD1348" s="57">
        <v>149</v>
      </c>
      <c r="BE1348" s="57">
        <v>181</v>
      </c>
      <c r="BF1348" s="95">
        <v>0.41849323002620648</v>
      </c>
      <c r="BG1348" s="58">
        <v>0.46805659892919949</v>
      </c>
      <c r="BH1348" s="58">
        <v>0.40104095625272085</v>
      </c>
      <c r="BI1348" s="58">
        <v>0.35617255942169856</v>
      </c>
      <c r="BJ1348" s="57">
        <v>138</v>
      </c>
      <c r="BK1348" s="57">
        <v>114</v>
      </c>
      <c r="BL1348" s="57">
        <v>150</v>
      </c>
      <c r="BM1348" s="57">
        <v>181</v>
      </c>
      <c r="BN1348" s="58">
        <v>0.4193811314908647</v>
      </c>
      <c r="BO1348" s="58">
        <v>0.46730785895712235</v>
      </c>
      <c r="BP1348" s="58">
        <v>0.40025123563363341</v>
      </c>
      <c r="BQ1348" s="58">
        <v>0.35550291288133185</v>
      </c>
      <c r="BR1348" s="36">
        <v>3.3</v>
      </c>
      <c r="BS1348" s="36">
        <v>4.5</v>
      </c>
      <c r="BT1348" s="36">
        <v>0.33359</v>
      </c>
      <c r="BU1348" s="36">
        <v>0.20630000000000001</v>
      </c>
      <c r="BV1348" s="36">
        <v>0.22687033310239399</v>
      </c>
      <c r="BW1348" s="36">
        <v>0.29697000000000001</v>
      </c>
    </row>
    <row r="1349" spans="1:75" s="36" customFormat="1" ht="16.75" customHeight="1" x14ac:dyDescent="0.2">
      <c r="A1349" s="36" t="s">
        <v>1690</v>
      </c>
      <c r="B1349" s="36">
        <v>2025020642</v>
      </c>
      <c r="C1349" s="35">
        <v>46024</v>
      </c>
      <c r="D1349" s="45" t="s">
        <v>9</v>
      </c>
      <c r="E1349" s="36" t="s">
        <v>23</v>
      </c>
      <c r="F1349" s="45">
        <v>2</v>
      </c>
      <c r="G1349" s="45">
        <v>0</v>
      </c>
      <c r="H1349" s="36" t="s">
        <v>31</v>
      </c>
      <c r="I1349" s="36" t="s">
        <v>370</v>
      </c>
      <c r="J1349" s="46" t="s">
        <v>193</v>
      </c>
      <c r="K1349" s="47">
        <v>2.96</v>
      </c>
      <c r="L1349" s="48">
        <v>0.15</v>
      </c>
      <c r="M1349" s="49">
        <v>0.1</v>
      </c>
      <c r="N1349" s="36">
        <v>3.0999999999999899</v>
      </c>
      <c r="O1349" s="36">
        <v>2.6499999999999901</v>
      </c>
      <c r="P1349" s="70">
        <v>3.0999999999999899</v>
      </c>
      <c r="Q1349" s="36">
        <v>2.6499999999999901</v>
      </c>
      <c r="R1349" s="50">
        <v>2.8095640277968883</v>
      </c>
      <c r="S1349" s="50">
        <v>3.3201984404095923</v>
      </c>
      <c r="T1349" s="50">
        <v>2.6409901861290748</v>
      </c>
      <c r="U1349" s="50">
        <v>3.3866024092177844</v>
      </c>
      <c r="V1349" s="50">
        <v>1.085</v>
      </c>
      <c r="W1349" s="50">
        <v>1.0832085999357419</v>
      </c>
      <c r="X1349" s="50">
        <v>1.0675675675675675</v>
      </c>
      <c r="Y1349" s="50">
        <v>0.8851351351351352</v>
      </c>
      <c r="Z1349" s="50">
        <v>0.97499999999999998</v>
      </c>
      <c r="AA1349" s="51">
        <v>0.94</v>
      </c>
      <c r="AB1349" s="51">
        <v>1.02</v>
      </c>
      <c r="AC1349" s="51">
        <v>1</v>
      </c>
      <c r="AD1349" s="51">
        <v>1</v>
      </c>
      <c r="AE1349" s="51">
        <v>1</v>
      </c>
      <c r="AF1349" s="51">
        <v>1</v>
      </c>
      <c r="AG1349" s="52">
        <v>1</v>
      </c>
      <c r="AH1349" s="52">
        <v>1</v>
      </c>
      <c r="AI1349" s="53">
        <v>1243</v>
      </c>
      <c r="AJ1349" s="53">
        <v>1201</v>
      </c>
      <c r="AK1349" s="51">
        <v>2.6741066226335066</v>
      </c>
      <c r="AL1349" s="51">
        <v>2.6918966257829964</v>
      </c>
      <c r="AM1349" s="51">
        <v>3.1672784644450562</v>
      </c>
      <c r="AN1349" s="51">
        <v>3.1902164608397365</v>
      </c>
      <c r="AO1349" s="51">
        <v>3.0835744852074889</v>
      </c>
      <c r="AP1349" s="51">
        <v>3.1066173343362684</v>
      </c>
      <c r="AQ1349" s="51">
        <v>3.0880965028339298</v>
      </c>
      <c r="AR1349" s="67">
        <v>0</v>
      </c>
      <c r="AS1349" s="99" t="s">
        <v>1592</v>
      </c>
      <c r="AT1349" s="54">
        <v>2.955419390837053</v>
      </c>
      <c r="AU1349" s="54">
        <v>2.479845341539864</v>
      </c>
      <c r="AV1349" s="55">
        <v>2.9505398161949747</v>
      </c>
      <c r="AW1349" s="55">
        <v>2.479845341539864</v>
      </c>
      <c r="AX1349" s="56">
        <v>-0.14458060916293691</v>
      </c>
      <c r="AY1349" s="56">
        <v>-0.17015465846012612</v>
      </c>
      <c r="AZ1349" s="56">
        <v>-0.31473526762306303</v>
      </c>
      <c r="BA1349" s="56">
        <v>2.5574049297189205E-2</v>
      </c>
      <c r="BB1349" s="61">
        <v>-139</v>
      </c>
      <c r="BC1349" s="57">
        <v>-114</v>
      </c>
      <c r="BD1349" s="57">
        <v>-149</v>
      </c>
      <c r="BE1349" s="57">
        <v>-181</v>
      </c>
      <c r="BF1349" s="95">
        <v>0.58150676997379347</v>
      </c>
      <c r="BG1349" s="58">
        <v>0.53194340107080051</v>
      </c>
      <c r="BH1349" s="58">
        <v>0.59895904374727915</v>
      </c>
      <c r="BI1349" s="58">
        <v>0.64382744057830144</v>
      </c>
      <c r="BJ1349" s="57">
        <v>-138</v>
      </c>
      <c r="BK1349" s="57">
        <v>-114</v>
      </c>
      <c r="BL1349" s="57">
        <v>-150</v>
      </c>
      <c r="BM1349" s="57">
        <v>-181</v>
      </c>
      <c r="BN1349" s="58">
        <v>0.58061886850913536</v>
      </c>
      <c r="BO1349" s="58">
        <v>0.53269214104287765</v>
      </c>
      <c r="BP1349" s="58">
        <v>0.59974876436636659</v>
      </c>
      <c r="BQ1349" s="58">
        <v>0.64449708711866815</v>
      </c>
      <c r="BR1349" s="36">
        <v>3.3</v>
      </c>
      <c r="BS1349" s="36">
        <v>4.55</v>
      </c>
      <c r="BT1349" s="36">
        <v>0.32734000000000002</v>
      </c>
      <c r="BU1349" s="36">
        <v>0.19985</v>
      </c>
      <c r="BV1349" s="36">
        <v>0.219634693159838</v>
      </c>
      <c r="BW1349" s="36">
        <v>0.28993000000000002</v>
      </c>
    </row>
    <row r="1350" spans="1:75" s="36" customFormat="1" ht="16.75" customHeight="1" x14ac:dyDescent="0.2">
      <c r="A1350" s="36" t="s">
        <v>1691</v>
      </c>
      <c r="B1350" s="36">
        <v>2025020644</v>
      </c>
      <c r="C1350" s="35">
        <v>46025</v>
      </c>
      <c r="D1350" s="45" t="s">
        <v>6</v>
      </c>
      <c r="E1350" s="36" t="s">
        <v>21</v>
      </c>
      <c r="F1350" s="45">
        <v>1</v>
      </c>
      <c r="G1350" s="45">
        <v>1</v>
      </c>
      <c r="H1350" s="36" t="s">
        <v>46</v>
      </c>
      <c r="I1350" s="36" t="s">
        <v>1432</v>
      </c>
      <c r="J1350" s="46" t="s">
        <v>163</v>
      </c>
      <c r="K1350" s="47">
        <v>2.96</v>
      </c>
      <c r="L1350" s="48">
        <v>0.15</v>
      </c>
      <c r="M1350" s="49">
        <v>0.1</v>
      </c>
      <c r="N1350" s="36">
        <v>2.94999999999999</v>
      </c>
      <c r="O1350" s="36">
        <v>3.2499999999999898</v>
      </c>
      <c r="P1350" s="70">
        <v>2.94999999999999</v>
      </c>
      <c r="Q1350" s="36">
        <v>3.2499999999999898</v>
      </c>
      <c r="R1350" s="50">
        <v>3.1110125198037251</v>
      </c>
      <c r="S1350" s="50">
        <v>3.2045031886921032</v>
      </c>
      <c r="T1350" s="50">
        <v>3.0021270816105945</v>
      </c>
      <c r="U1350" s="50">
        <v>3.2045031886921032</v>
      </c>
      <c r="V1350" s="50">
        <v>0.95</v>
      </c>
      <c r="W1350" s="50">
        <v>0.95302926576458757</v>
      </c>
      <c r="X1350" s="50">
        <v>1.0414813849820084</v>
      </c>
      <c r="Y1350" s="50">
        <v>0.99146764738374882</v>
      </c>
      <c r="Z1350" s="50">
        <v>0.97499999999999998</v>
      </c>
      <c r="AA1350" s="51">
        <v>0.96499999999999997</v>
      </c>
      <c r="AB1350" s="51">
        <v>1</v>
      </c>
      <c r="AC1350" s="51">
        <v>1</v>
      </c>
      <c r="AD1350" s="51">
        <v>1</v>
      </c>
      <c r="AE1350" s="51">
        <v>1</v>
      </c>
      <c r="AF1350" s="51">
        <v>1</v>
      </c>
      <c r="AG1350" s="52">
        <v>1</v>
      </c>
      <c r="AH1350" s="52">
        <v>1</v>
      </c>
      <c r="AI1350" s="53">
        <v>1269</v>
      </c>
      <c r="AJ1350" s="53">
        <v>1193</v>
      </c>
      <c r="AK1350" s="51">
        <v>2.9511092693425578</v>
      </c>
      <c r="AL1350" s="51">
        <v>2.9734614753388358</v>
      </c>
      <c r="AM1350" s="51">
        <v>3.2485451019412186</v>
      </c>
      <c r="AN1350" s="51">
        <v>3.2419388149538513</v>
      </c>
      <c r="AO1350" s="51">
        <v>3.0172753104213532</v>
      </c>
      <c r="AP1350" s="51">
        <v>3.0333426052043704</v>
      </c>
      <c r="AQ1350" s="51">
        <v>3.1673314743926881</v>
      </c>
      <c r="AR1350" s="67">
        <v>0</v>
      </c>
      <c r="AS1350" s="99" t="s">
        <v>1593</v>
      </c>
      <c r="AT1350" s="54">
        <v>2.7894778382722758</v>
      </c>
      <c r="AU1350" s="54">
        <v>3.2910414062998488</v>
      </c>
      <c r="AV1350" s="55">
        <v>2.7894778382722758</v>
      </c>
      <c r="AW1350" s="55">
        <v>3.2946672103696706</v>
      </c>
      <c r="AX1350" s="56">
        <v>-0.16052216172771416</v>
      </c>
      <c r="AY1350" s="56">
        <v>4.1041406299858973E-2</v>
      </c>
      <c r="AZ1350" s="56">
        <v>-0.11948075542785519</v>
      </c>
      <c r="BA1350" s="56">
        <v>-0.20156356802757314</v>
      </c>
      <c r="BB1350" s="61">
        <v>139</v>
      </c>
      <c r="BC1350" s="57">
        <v>-134</v>
      </c>
      <c r="BD1350" s="57">
        <v>-108</v>
      </c>
      <c r="BE1350" s="57">
        <v>117</v>
      </c>
      <c r="BF1350" s="95">
        <v>0.41899483960535233</v>
      </c>
      <c r="BG1350" s="58">
        <v>0.57338989562078768</v>
      </c>
      <c r="BH1350" s="58">
        <v>0.51872308140275525</v>
      </c>
      <c r="BI1350" s="58">
        <v>0.45979407738428479</v>
      </c>
      <c r="BJ1350" s="57">
        <v>139</v>
      </c>
      <c r="BK1350" s="57">
        <v>-135</v>
      </c>
      <c r="BL1350" s="57">
        <v>-108</v>
      </c>
      <c r="BM1350" s="57">
        <v>117</v>
      </c>
      <c r="BN1350" s="58">
        <v>0.41847849639827023</v>
      </c>
      <c r="BO1350" s="58">
        <v>0.5740515026700953</v>
      </c>
      <c r="BP1350" s="58">
        <v>0.51940206791274601</v>
      </c>
      <c r="BQ1350" s="58">
        <v>0.46033231076041226</v>
      </c>
      <c r="BR1350" s="36">
        <v>3.3</v>
      </c>
      <c r="BS1350" s="36">
        <v>4.5999999999999996</v>
      </c>
      <c r="BT1350" s="36">
        <v>0.32694000000000001</v>
      </c>
      <c r="BU1350" s="36">
        <v>0.19517999999999999</v>
      </c>
      <c r="BV1350" s="36">
        <v>0.213724910482572</v>
      </c>
      <c r="BW1350" s="36">
        <v>0.28194999999999998</v>
      </c>
    </row>
    <row r="1351" spans="1:75" s="36" customFormat="1" ht="16.75" customHeight="1" x14ac:dyDescent="0.2">
      <c r="A1351" s="36" t="s">
        <v>1692</v>
      </c>
      <c r="B1351" s="36">
        <v>2025020644</v>
      </c>
      <c r="C1351" s="35">
        <v>46025</v>
      </c>
      <c r="D1351" s="45" t="s">
        <v>9</v>
      </c>
      <c r="E1351" s="36" t="s">
        <v>30</v>
      </c>
      <c r="F1351" s="45">
        <v>1</v>
      </c>
      <c r="G1351" s="45">
        <v>1</v>
      </c>
      <c r="H1351" s="36" t="s">
        <v>47</v>
      </c>
      <c r="I1351" s="36" t="s">
        <v>495</v>
      </c>
      <c r="J1351" s="46" t="s">
        <v>161</v>
      </c>
      <c r="K1351" s="47">
        <v>2.96</v>
      </c>
      <c r="L1351" s="48">
        <v>0.15</v>
      </c>
      <c r="M1351" s="49">
        <v>0.1</v>
      </c>
      <c r="N1351" s="36">
        <v>3.2499999999999898</v>
      </c>
      <c r="O1351" s="36">
        <v>2.94999999999999</v>
      </c>
      <c r="P1351" s="70">
        <v>3.2499999999999898</v>
      </c>
      <c r="Q1351" s="36">
        <v>2.94999999999999</v>
      </c>
      <c r="R1351" s="50">
        <v>2.8949566553525909</v>
      </c>
      <c r="S1351" s="50">
        <v>3.2498228777846512</v>
      </c>
      <c r="T1351" s="50">
        <v>2.8949566553525909</v>
      </c>
      <c r="U1351" s="50">
        <v>3.2498228777846512</v>
      </c>
      <c r="V1351" s="50">
        <v>1.048</v>
      </c>
      <c r="W1351" s="50">
        <v>1.0491546019013618</v>
      </c>
      <c r="X1351" s="50">
        <v>1.0974814533585198</v>
      </c>
      <c r="Y1351" s="50">
        <v>0.99699637477789116</v>
      </c>
      <c r="Z1351" s="50">
        <v>0.99</v>
      </c>
      <c r="AA1351" s="51">
        <v>1</v>
      </c>
      <c r="AB1351" s="51">
        <v>1</v>
      </c>
      <c r="AC1351" s="51">
        <v>1</v>
      </c>
      <c r="AD1351" s="51">
        <v>1</v>
      </c>
      <c r="AE1351" s="51">
        <v>1</v>
      </c>
      <c r="AF1351" s="51">
        <v>1</v>
      </c>
      <c r="AG1351" s="52">
        <v>1</v>
      </c>
      <c r="AH1351" s="52">
        <v>1</v>
      </c>
      <c r="AI1351" s="53">
        <v>1268</v>
      </c>
      <c r="AJ1351" s="53">
        <v>1211</v>
      </c>
      <c r="AK1351" s="51">
        <v>2.9347442362558964</v>
      </c>
      <c r="AL1351" s="51">
        <v>2.9287760991204004</v>
      </c>
      <c r="AM1351" s="51">
        <v>3.0827848995467448</v>
      </c>
      <c r="AN1351" s="51">
        <v>3.1078405962824305</v>
      </c>
      <c r="AO1351" s="51">
        <v>3.1048233720025409</v>
      </c>
      <c r="AP1351" s="51">
        <v>3.1216985635531804</v>
      </c>
      <c r="AQ1351" s="51">
        <v>3.0519570505512772</v>
      </c>
      <c r="AR1351" s="67">
        <v>0</v>
      </c>
      <c r="AS1351" s="99" t="s">
        <v>1593</v>
      </c>
      <c r="AT1351" s="54">
        <v>3.2910414062998488</v>
      </c>
      <c r="AU1351" s="54">
        <v>2.7894778382722758</v>
      </c>
      <c r="AV1351" s="55">
        <v>3.2946672103696706</v>
      </c>
      <c r="AW1351" s="55">
        <v>2.7894778382722758</v>
      </c>
      <c r="AX1351" s="56">
        <v>4.1041406299858973E-2</v>
      </c>
      <c r="AY1351" s="56">
        <v>-0.16052216172771416</v>
      </c>
      <c r="AZ1351" s="56">
        <v>-0.11948075542785519</v>
      </c>
      <c r="BA1351" s="56">
        <v>0.20156356802757314</v>
      </c>
      <c r="BB1351" s="61">
        <v>-139</v>
      </c>
      <c r="BC1351" s="57">
        <v>134</v>
      </c>
      <c r="BD1351" s="57">
        <v>108</v>
      </c>
      <c r="BE1351" s="57">
        <v>-117</v>
      </c>
      <c r="BF1351" s="95">
        <v>0.58100516039464767</v>
      </c>
      <c r="BG1351" s="58">
        <v>0.42661010437921237</v>
      </c>
      <c r="BH1351" s="58">
        <v>0.4812769185972447</v>
      </c>
      <c r="BI1351" s="58">
        <v>0.54020592261571521</v>
      </c>
      <c r="BJ1351" s="57">
        <v>-139</v>
      </c>
      <c r="BK1351" s="57">
        <v>135</v>
      </c>
      <c r="BL1351" s="57">
        <v>108</v>
      </c>
      <c r="BM1351" s="57">
        <v>-117</v>
      </c>
      <c r="BN1351" s="58">
        <v>0.58152150360172983</v>
      </c>
      <c r="BO1351" s="58">
        <v>0.4259484973299047</v>
      </c>
      <c r="BP1351" s="58">
        <v>0.48059793208725404</v>
      </c>
      <c r="BQ1351" s="58">
        <v>0.53966768923958774</v>
      </c>
      <c r="BR1351" s="36">
        <v>3.3</v>
      </c>
      <c r="BS1351" s="36">
        <v>4.6500000000000004</v>
      </c>
      <c r="BT1351" s="36">
        <v>0.31952000000000003</v>
      </c>
      <c r="BU1351" s="36">
        <v>0.19116</v>
      </c>
      <c r="BV1351" s="36">
        <v>0.20972944506615701</v>
      </c>
      <c r="BW1351" s="36">
        <v>0.2797</v>
      </c>
    </row>
    <row r="1352" spans="1:75" s="36" customFormat="1" ht="16.75" customHeight="1" x14ac:dyDescent="0.2">
      <c r="A1352" s="36" t="s">
        <v>1693</v>
      </c>
      <c r="B1352" s="36">
        <v>2025020646</v>
      </c>
      <c r="C1352" s="35">
        <v>46025</v>
      </c>
      <c r="D1352" s="45" t="s">
        <v>6</v>
      </c>
      <c r="E1352" s="36" t="s">
        <v>5</v>
      </c>
      <c r="F1352" s="45">
        <v>2</v>
      </c>
      <c r="G1352" s="45">
        <v>2</v>
      </c>
      <c r="H1352" s="36" t="s">
        <v>8</v>
      </c>
      <c r="I1352" s="36" t="s">
        <v>597</v>
      </c>
      <c r="J1352" s="46" t="s">
        <v>225</v>
      </c>
      <c r="K1352" s="47">
        <v>2.96</v>
      </c>
      <c r="L1352" s="48">
        <v>0.15</v>
      </c>
      <c r="M1352" s="49">
        <v>0.1</v>
      </c>
      <c r="N1352" s="36">
        <v>3.0499999999999901</v>
      </c>
      <c r="O1352" s="36">
        <v>3.0499999999999901</v>
      </c>
      <c r="P1352" s="70">
        <v>3.0499999999999901</v>
      </c>
      <c r="Q1352" s="36">
        <v>3.0499999999999901</v>
      </c>
      <c r="R1352" s="50">
        <v>3.1260657259321194</v>
      </c>
      <c r="S1352" s="50">
        <v>2.943642379675464</v>
      </c>
      <c r="T1352" s="50">
        <v>3.0948050686727981</v>
      </c>
      <c r="U1352" s="50">
        <v>2.943642379675464</v>
      </c>
      <c r="V1352" s="50">
        <v>0.96</v>
      </c>
      <c r="W1352" s="50">
        <v>0.95702751457800772</v>
      </c>
      <c r="X1352" s="50">
        <v>1.0561789320781758</v>
      </c>
      <c r="Y1352" s="50">
        <v>1.0136542974964697</v>
      </c>
      <c r="Z1352" s="50">
        <v>1.0149999999999999</v>
      </c>
      <c r="AA1352" s="51">
        <v>0.99</v>
      </c>
      <c r="AB1352" s="51">
        <v>1</v>
      </c>
      <c r="AC1352" s="51">
        <v>1</v>
      </c>
      <c r="AD1352" s="51">
        <v>1</v>
      </c>
      <c r="AE1352" s="51">
        <v>1</v>
      </c>
      <c r="AF1352" s="51">
        <v>1</v>
      </c>
      <c r="AG1352" s="52">
        <v>1</v>
      </c>
      <c r="AH1352" s="52">
        <v>1</v>
      </c>
      <c r="AI1352" s="53">
        <v>1256</v>
      </c>
      <c r="AJ1352" s="53">
        <v>1214</v>
      </c>
      <c r="AK1352" s="51">
        <v>3.08</v>
      </c>
      <c r="AL1352" s="51">
        <v>3.0864409490309281</v>
      </c>
      <c r="AM1352" s="51">
        <v>3.06</v>
      </c>
      <c r="AN1352" s="51">
        <v>3.0425463569513198</v>
      </c>
      <c r="AO1352" s="51">
        <v>3.1946227065404864</v>
      </c>
      <c r="AP1352" s="51">
        <v>3.1635988528650025</v>
      </c>
      <c r="AQ1352" s="51">
        <v>3.1058999999999997</v>
      </c>
      <c r="AR1352" s="67">
        <v>0.05</v>
      </c>
      <c r="AS1352" s="99" t="s">
        <v>1593</v>
      </c>
      <c r="AT1352" s="54">
        <v>3.0643887485124353</v>
      </c>
      <c r="AU1352" s="54">
        <v>3.1040151924439874</v>
      </c>
      <c r="AV1352" s="55">
        <v>3.0143887485124354</v>
      </c>
      <c r="AW1352" s="55">
        <v>3.1705617721908621</v>
      </c>
      <c r="AX1352" s="56">
        <v>1.4388748512445204E-2</v>
      </c>
      <c r="AY1352" s="56">
        <v>5.4015192443997329E-2</v>
      </c>
      <c r="AZ1352" s="56">
        <v>6.8403940956442533E-2</v>
      </c>
      <c r="BA1352" s="56">
        <v>-3.9626443931552124E-2</v>
      </c>
      <c r="BB1352" s="61">
        <v>105</v>
      </c>
      <c r="BC1352" s="57">
        <v>-143</v>
      </c>
      <c r="BD1352" s="57">
        <v>-116</v>
      </c>
      <c r="BE1352" s="57">
        <v>110</v>
      </c>
      <c r="BF1352" s="95">
        <v>0.48733519479650211</v>
      </c>
      <c r="BG1352" s="58">
        <v>0.58855765289374595</v>
      </c>
      <c r="BH1352" s="58">
        <v>0.53635816991887386</v>
      </c>
      <c r="BI1352" s="58">
        <v>0.47596949425900037</v>
      </c>
      <c r="BJ1352" s="57">
        <v>112</v>
      </c>
      <c r="BK1352" s="57">
        <v>-144</v>
      </c>
      <c r="BL1352" s="57">
        <v>-117</v>
      </c>
      <c r="BM1352" s="57">
        <v>109</v>
      </c>
      <c r="BN1352" s="58">
        <v>0.47134103835484875</v>
      </c>
      <c r="BO1352" s="58">
        <v>0.59028270527353577</v>
      </c>
      <c r="BP1352" s="58">
        <v>0.53826506604655067</v>
      </c>
      <c r="BQ1352" s="58">
        <v>0.47762323929506145</v>
      </c>
      <c r="BR1352" s="36">
        <v>3.3</v>
      </c>
      <c r="BS1352" s="36">
        <v>4.7</v>
      </c>
      <c r="BT1352" s="36">
        <v>0.31201000000000001</v>
      </c>
      <c r="BU1352" s="36">
        <v>0.18787999999999999</v>
      </c>
      <c r="BV1352" s="36">
        <v>0.20534455434723201</v>
      </c>
      <c r="BW1352" s="36">
        <v>0.27293000000000001</v>
      </c>
    </row>
    <row r="1353" spans="1:75" s="36" customFormat="1" ht="16.75" customHeight="1" x14ac:dyDescent="0.2">
      <c r="A1353" s="36" t="s">
        <v>1694</v>
      </c>
      <c r="B1353" s="36">
        <v>2025020646</v>
      </c>
      <c r="C1353" s="35">
        <v>46025</v>
      </c>
      <c r="D1353" s="45" t="s">
        <v>9</v>
      </c>
      <c r="E1353" s="36" t="s">
        <v>32</v>
      </c>
      <c r="F1353" s="45">
        <v>2</v>
      </c>
      <c r="G1353" s="45">
        <v>2</v>
      </c>
      <c r="H1353" s="36" t="s">
        <v>11</v>
      </c>
      <c r="I1353" s="36" t="s">
        <v>417</v>
      </c>
      <c r="J1353" s="46" t="s">
        <v>227</v>
      </c>
      <c r="K1353" s="47">
        <v>2.96</v>
      </c>
      <c r="L1353" s="48">
        <v>0.15</v>
      </c>
      <c r="M1353" s="49">
        <v>0.1</v>
      </c>
      <c r="N1353" s="36">
        <v>3.0499999999999901</v>
      </c>
      <c r="O1353" s="36">
        <v>3.0499999999999901</v>
      </c>
      <c r="P1353" s="70">
        <v>3.0499999999999901</v>
      </c>
      <c r="Q1353" s="36">
        <v>3.0499999999999901</v>
      </c>
      <c r="R1353" s="50">
        <v>2.8863247762791757</v>
      </c>
      <c r="S1353" s="50">
        <v>3.1730476914489194</v>
      </c>
      <c r="T1353" s="50">
        <v>2.8141666568721964</v>
      </c>
      <c r="U1353" s="50">
        <v>3.1730476914489194</v>
      </c>
      <c r="V1353" s="50">
        <v>1.0275000000000001</v>
      </c>
      <c r="W1353" s="50">
        <v>1.0328904656929507</v>
      </c>
      <c r="X1353" s="50">
        <v>1.0337837837837838</v>
      </c>
      <c r="Y1353" s="50">
        <v>1.0405405405405406</v>
      </c>
      <c r="Z1353" s="50">
        <v>0.97499999999999998</v>
      </c>
      <c r="AA1353" s="51">
        <v>0.97499999999999998</v>
      </c>
      <c r="AB1353" s="51">
        <v>1</v>
      </c>
      <c r="AC1353" s="51">
        <v>1</v>
      </c>
      <c r="AD1353" s="51">
        <v>1</v>
      </c>
      <c r="AE1353" s="51">
        <v>1</v>
      </c>
      <c r="AF1353" s="51">
        <v>1</v>
      </c>
      <c r="AG1353" s="52">
        <v>1</v>
      </c>
      <c r="AH1353" s="52">
        <v>1</v>
      </c>
      <c r="AI1353" s="53">
        <v>1255</v>
      </c>
      <c r="AJ1353" s="53">
        <v>1213</v>
      </c>
      <c r="AK1353" s="51">
        <v>3.0004167205895502</v>
      </c>
      <c r="AL1353" s="51">
        <v>2.9822205571518894</v>
      </c>
      <c r="AM1353" s="51">
        <v>3.1262896389514001</v>
      </c>
      <c r="AN1353" s="51">
        <v>3.1333033468260276</v>
      </c>
      <c r="AO1353" s="51">
        <v>3.1610973136474083</v>
      </c>
      <c r="AP1353" s="51">
        <v>3.1509909414747015</v>
      </c>
      <c r="AQ1353" s="51">
        <v>3.0481323979776151</v>
      </c>
      <c r="AR1353" s="67">
        <v>-0.05</v>
      </c>
      <c r="AS1353" s="99" t="s">
        <v>1593</v>
      </c>
      <c r="AT1353" s="54">
        <v>3.1040151924439874</v>
      </c>
      <c r="AU1353" s="54">
        <v>3.0643887485124353</v>
      </c>
      <c r="AV1353" s="55">
        <v>3.1705617721908621</v>
      </c>
      <c r="AW1353" s="55">
        <v>3.0143887485124354</v>
      </c>
      <c r="AX1353" s="56">
        <v>5.4015192443997329E-2</v>
      </c>
      <c r="AY1353" s="56">
        <v>1.4388748512445204E-2</v>
      </c>
      <c r="AZ1353" s="56">
        <v>6.8403940956442533E-2</v>
      </c>
      <c r="BA1353" s="56">
        <v>3.9626443931552124E-2</v>
      </c>
      <c r="BB1353" s="61">
        <v>-105</v>
      </c>
      <c r="BC1353" s="57">
        <v>143</v>
      </c>
      <c r="BD1353" s="57">
        <v>116</v>
      </c>
      <c r="BE1353" s="57">
        <v>-110</v>
      </c>
      <c r="BF1353" s="95">
        <v>0.51266480520349789</v>
      </c>
      <c r="BG1353" s="58">
        <v>0.4114423471062541</v>
      </c>
      <c r="BH1353" s="58">
        <v>0.46364183008112614</v>
      </c>
      <c r="BI1353" s="58">
        <v>0.52403050574099963</v>
      </c>
      <c r="BJ1353" s="57">
        <v>-112</v>
      </c>
      <c r="BK1353" s="57">
        <v>144</v>
      </c>
      <c r="BL1353" s="57">
        <v>117</v>
      </c>
      <c r="BM1353" s="57">
        <v>-109</v>
      </c>
      <c r="BN1353" s="58">
        <v>0.52865896164515125</v>
      </c>
      <c r="BO1353" s="58">
        <v>0.40971729472646423</v>
      </c>
      <c r="BP1353" s="58">
        <v>0.46173493395344933</v>
      </c>
      <c r="BQ1353" s="58">
        <v>0.52237676070493855</v>
      </c>
      <c r="BR1353" s="36">
        <v>3.3</v>
      </c>
      <c r="BS1353" s="36">
        <v>4.75</v>
      </c>
      <c r="BT1353" s="36">
        <v>0.30782999999999999</v>
      </c>
      <c r="BU1353" s="36">
        <v>0.18459</v>
      </c>
      <c r="BV1353" s="36">
        <v>0.201744319485884</v>
      </c>
      <c r="BW1353" s="36">
        <v>0.26962000000000003</v>
      </c>
    </row>
    <row r="1354" spans="1:75" s="36" customFormat="1" ht="16.75" customHeight="1" x14ac:dyDescent="0.2">
      <c r="A1354" s="36" t="s">
        <v>1695</v>
      </c>
      <c r="B1354" s="36">
        <v>2025020645</v>
      </c>
      <c r="C1354" s="35">
        <v>46025</v>
      </c>
      <c r="D1354" s="45" t="s">
        <v>6</v>
      </c>
      <c r="E1354" s="36" t="s">
        <v>15</v>
      </c>
      <c r="F1354" s="45">
        <v>1</v>
      </c>
      <c r="G1354" s="45">
        <v>2</v>
      </c>
      <c r="H1354" s="36" t="s">
        <v>36</v>
      </c>
      <c r="I1354" s="36" t="s">
        <v>358</v>
      </c>
      <c r="J1354" s="46" t="s">
        <v>191</v>
      </c>
      <c r="K1354" s="47">
        <v>2.96</v>
      </c>
      <c r="L1354" s="48">
        <v>0.15</v>
      </c>
      <c r="M1354" s="49">
        <v>0.1</v>
      </c>
      <c r="N1354" s="36">
        <v>2.8499999999999899</v>
      </c>
      <c r="O1354" s="36">
        <v>2.8999999999999901</v>
      </c>
      <c r="P1354" s="70">
        <v>2.8499999999999899</v>
      </c>
      <c r="Q1354" s="36">
        <v>2.8999999999999901</v>
      </c>
      <c r="R1354" s="50">
        <v>3.0335419965292867</v>
      </c>
      <c r="S1354" s="50">
        <v>2.8967388532192064</v>
      </c>
      <c r="T1354" s="50">
        <v>2.9273680266507616</v>
      </c>
      <c r="U1354" s="50">
        <v>2.8967388532192064</v>
      </c>
      <c r="V1354" s="50">
        <v>0.97</v>
      </c>
      <c r="W1354" s="50">
        <v>0.95751047349149665</v>
      </c>
      <c r="X1354" s="50">
        <v>0.94919062006227561</v>
      </c>
      <c r="Y1354" s="50">
        <v>1.0127680843459554</v>
      </c>
      <c r="Z1354" s="50">
        <v>0.97</v>
      </c>
      <c r="AA1354" s="51">
        <v>0.96499999999999997</v>
      </c>
      <c r="AB1354" s="51">
        <v>1</v>
      </c>
      <c r="AC1354" s="51">
        <v>1</v>
      </c>
      <c r="AD1354" s="51">
        <v>1</v>
      </c>
      <c r="AE1354" s="51">
        <v>1</v>
      </c>
      <c r="AF1354" s="51">
        <v>1</v>
      </c>
      <c r="AG1354" s="52">
        <v>1</v>
      </c>
      <c r="AH1354" s="52">
        <v>1</v>
      </c>
      <c r="AI1354" s="53">
        <v>1266</v>
      </c>
      <c r="AJ1354" s="53">
        <v>1224</v>
      </c>
      <c r="AK1354" s="51">
        <v>2.97</v>
      </c>
      <c r="AL1354" s="51">
        <v>2.9779386899312152</v>
      </c>
      <c r="AM1354" s="51">
        <v>2.939150765655445</v>
      </c>
      <c r="AN1354" s="51">
        <v>2.932788978790009</v>
      </c>
      <c r="AO1354" s="51">
        <v>2.9721950908011761</v>
      </c>
      <c r="AP1354" s="51">
        <v>2.947841330324394</v>
      </c>
      <c r="AQ1354" s="51">
        <v>2.8509762426857814</v>
      </c>
      <c r="AR1354" s="67">
        <v>0.03</v>
      </c>
      <c r="AS1354" s="99" t="s">
        <v>1593</v>
      </c>
      <c r="AT1354" s="54">
        <v>2.856698567295739</v>
      </c>
      <c r="AU1354" s="54">
        <v>2.9269635515431873</v>
      </c>
      <c r="AV1354" s="55">
        <v>2.8266985672957392</v>
      </c>
      <c r="AW1354" s="55">
        <v>2.9424596597406003</v>
      </c>
      <c r="AX1354" s="56">
        <v>6.698567295749136E-3</v>
      </c>
      <c r="AY1354" s="56">
        <v>2.6963551543197184E-2</v>
      </c>
      <c r="AZ1354" s="56">
        <v>3.366211883894632E-2</v>
      </c>
      <c r="BA1354" s="56">
        <v>-2.0264984247448048E-2</v>
      </c>
      <c r="BB1354" s="61">
        <v>108</v>
      </c>
      <c r="BC1354" s="57">
        <v>-111</v>
      </c>
      <c r="BD1354" s="57">
        <v>115</v>
      </c>
      <c r="BE1354" s="57">
        <v>143</v>
      </c>
      <c r="BF1354" s="95">
        <v>0.48123157437994424</v>
      </c>
      <c r="BG1354" s="58">
        <v>0.52583120723829124</v>
      </c>
      <c r="BH1354" s="58">
        <v>0.46449485015628966</v>
      </c>
      <c r="BI1354" s="58">
        <v>0.41128837576067456</v>
      </c>
      <c r="BJ1354" s="57">
        <v>110</v>
      </c>
      <c r="BK1354" s="57">
        <v>-110</v>
      </c>
      <c r="BL1354" s="57">
        <v>117</v>
      </c>
      <c r="BM1354" s="57">
        <v>145</v>
      </c>
      <c r="BN1354" s="58">
        <v>0.47513706634057501</v>
      </c>
      <c r="BO1354" s="58">
        <v>0.52318108527055363</v>
      </c>
      <c r="BP1354" s="58">
        <v>0.46149188144648123</v>
      </c>
      <c r="BQ1354" s="58">
        <v>0.40862088472985891</v>
      </c>
      <c r="BR1354" s="36">
        <v>3.3</v>
      </c>
      <c r="BS1354" s="36">
        <v>4.8</v>
      </c>
      <c r="BT1354" s="36">
        <v>0.30082999999999999</v>
      </c>
      <c r="BU1354" s="36">
        <v>0.17627000000000001</v>
      </c>
      <c r="BV1354" s="36">
        <v>0.19290201142506899</v>
      </c>
      <c r="BW1354" s="36">
        <v>0.26249</v>
      </c>
    </row>
    <row r="1355" spans="1:75" s="36" customFormat="1" ht="16.75" customHeight="1" x14ac:dyDescent="0.2">
      <c r="A1355" s="36" t="s">
        <v>1696</v>
      </c>
      <c r="B1355" s="36">
        <v>2025020645</v>
      </c>
      <c r="C1355" s="35">
        <v>46025</v>
      </c>
      <c r="D1355" s="45" t="s">
        <v>9</v>
      </c>
      <c r="E1355" s="36" t="s">
        <v>4</v>
      </c>
      <c r="F1355" s="45">
        <v>2</v>
      </c>
      <c r="G1355" s="45">
        <v>1</v>
      </c>
      <c r="H1355" s="36" t="s">
        <v>38</v>
      </c>
      <c r="I1355" s="36" t="s">
        <v>330</v>
      </c>
      <c r="J1355" s="46" t="s">
        <v>173</v>
      </c>
      <c r="K1355" s="47">
        <v>2.96</v>
      </c>
      <c r="L1355" s="48">
        <v>0.15</v>
      </c>
      <c r="M1355" s="49">
        <v>0.1</v>
      </c>
      <c r="N1355" s="36">
        <v>2.8999999999999901</v>
      </c>
      <c r="O1355" s="36">
        <v>2.8499999999999899</v>
      </c>
      <c r="P1355" s="70">
        <v>2.8999999999999901</v>
      </c>
      <c r="Q1355" s="36">
        <v>2.8499999999999899</v>
      </c>
      <c r="R1355" s="50">
        <v>2.9545354028038084</v>
      </c>
      <c r="S1355" s="50">
        <v>2.8697146268232117</v>
      </c>
      <c r="T1355" s="50">
        <v>2.8954446947477321</v>
      </c>
      <c r="U1355" s="50">
        <v>2.9845032118961403</v>
      </c>
      <c r="V1355" s="50">
        <v>1.0449999999999999</v>
      </c>
      <c r="W1355" s="50">
        <v>1.0398742800952707</v>
      </c>
      <c r="X1355" s="50">
        <v>0.9929563397484612</v>
      </c>
      <c r="Y1355" s="50">
        <v>1.0033783783783785</v>
      </c>
      <c r="Z1355" s="50">
        <v>1.03</v>
      </c>
      <c r="AA1355" s="51">
        <v>0.98</v>
      </c>
      <c r="AB1355" s="51">
        <v>1.04</v>
      </c>
      <c r="AC1355" s="51">
        <v>1</v>
      </c>
      <c r="AD1355" s="51">
        <v>1</v>
      </c>
      <c r="AE1355" s="51">
        <v>1</v>
      </c>
      <c r="AF1355" s="51">
        <v>1</v>
      </c>
      <c r="AG1355" s="52">
        <v>1</v>
      </c>
      <c r="AH1355" s="52">
        <v>1</v>
      </c>
      <c r="AI1355" s="53">
        <v>1254</v>
      </c>
      <c r="AJ1355" s="53">
        <v>1196</v>
      </c>
      <c r="AK1355" s="51">
        <v>2.9977935296640279</v>
      </c>
      <c r="AL1355" s="51">
        <v>2.990418450014154</v>
      </c>
      <c r="AM1355" s="51">
        <v>2.8096042353843358</v>
      </c>
      <c r="AN1355" s="51">
        <v>2.8186207941001671</v>
      </c>
      <c r="AO1355" s="51">
        <v>2.9353706302533711</v>
      </c>
      <c r="AP1355" s="51">
        <v>2.9384359455595512</v>
      </c>
      <c r="AQ1355" s="51">
        <v>2.8938923624458659</v>
      </c>
      <c r="AR1355" s="67">
        <v>-0.03</v>
      </c>
      <c r="AS1355" s="99" t="s">
        <v>1593</v>
      </c>
      <c r="AT1355" s="54">
        <v>2.9269635515431873</v>
      </c>
      <c r="AU1355" s="54">
        <v>2.856698567295739</v>
      </c>
      <c r="AV1355" s="55">
        <v>2.9424596597406003</v>
      </c>
      <c r="AW1355" s="55">
        <v>2.8266985672957392</v>
      </c>
      <c r="AX1355" s="56">
        <v>2.6963551543197184E-2</v>
      </c>
      <c r="AY1355" s="56">
        <v>6.698567295749136E-3</v>
      </c>
      <c r="AZ1355" s="56">
        <v>3.366211883894632E-2</v>
      </c>
      <c r="BA1355" s="56">
        <v>2.0264984247448048E-2</v>
      </c>
      <c r="BB1355" s="61">
        <v>-108</v>
      </c>
      <c r="BC1355" s="57">
        <v>111</v>
      </c>
      <c r="BD1355" s="57">
        <v>-115</v>
      </c>
      <c r="BE1355" s="57">
        <v>-143</v>
      </c>
      <c r="BF1355" s="95">
        <v>0.51876842562005576</v>
      </c>
      <c r="BG1355" s="58">
        <v>0.47416879276170876</v>
      </c>
      <c r="BH1355" s="58">
        <v>0.53550514984371034</v>
      </c>
      <c r="BI1355" s="58">
        <v>0.58871162423932544</v>
      </c>
      <c r="BJ1355" s="57">
        <v>-110</v>
      </c>
      <c r="BK1355" s="57">
        <v>110</v>
      </c>
      <c r="BL1355" s="57">
        <v>-117</v>
      </c>
      <c r="BM1355" s="57">
        <v>-145</v>
      </c>
      <c r="BN1355" s="58">
        <v>0.52486293365942505</v>
      </c>
      <c r="BO1355" s="58">
        <v>0.47681891472944637</v>
      </c>
      <c r="BP1355" s="58">
        <v>0.53850811855351877</v>
      </c>
      <c r="BQ1355" s="58">
        <v>0.59137911527014109</v>
      </c>
      <c r="BR1355" s="36">
        <v>3.3</v>
      </c>
      <c r="BS1355" s="36">
        <v>4.8499999999999996</v>
      </c>
      <c r="BT1355" s="36">
        <v>0.29868</v>
      </c>
      <c r="BU1355" s="36">
        <v>0.17238000000000001</v>
      </c>
      <c r="BV1355" s="36">
        <v>0.18808510638297801</v>
      </c>
      <c r="BW1355" s="36">
        <v>0.25588</v>
      </c>
    </row>
    <row r="1356" spans="1:75" s="36" customFormat="1" ht="16.75" customHeight="1" x14ac:dyDescent="0.2">
      <c r="A1356" s="36" t="s">
        <v>1697</v>
      </c>
      <c r="B1356" s="36">
        <v>2025020647</v>
      </c>
      <c r="C1356" s="35">
        <v>46025</v>
      </c>
      <c r="D1356" s="45" t="s">
        <v>6</v>
      </c>
      <c r="E1356" s="36" t="s">
        <v>43</v>
      </c>
      <c r="F1356" s="45">
        <v>2</v>
      </c>
      <c r="G1356" s="45">
        <v>2</v>
      </c>
      <c r="H1356" s="36" t="s">
        <v>8</v>
      </c>
      <c r="I1356" s="36" t="s">
        <v>413</v>
      </c>
      <c r="J1356" s="46" t="s">
        <v>180</v>
      </c>
      <c r="K1356" s="47">
        <v>2.96</v>
      </c>
      <c r="L1356" s="48">
        <v>0.15</v>
      </c>
      <c r="M1356" s="49">
        <v>0.1</v>
      </c>
      <c r="N1356" s="36">
        <v>2.8499999999999899</v>
      </c>
      <c r="O1356" s="36">
        <v>3.3999999999999901</v>
      </c>
      <c r="P1356" s="70">
        <v>2.8499999999999899</v>
      </c>
      <c r="Q1356" s="36">
        <v>3.3999999999999901</v>
      </c>
      <c r="R1356" s="50">
        <v>2.8579249674549847</v>
      </c>
      <c r="S1356" s="50">
        <v>2.9745131828751457</v>
      </c>
      <c r="T1356" s="50">
        <v>2.8150560929431601</v>
      </c>
      <c r="U1356" s="50">
        <v>3.0042583147038973</v>
      </c>
      <c r="V1356" s="50">
        <v>0.96</v>
      </c>
      <c r="W1356" s="50">
        <v>0.95702751457800772</v>
      </c>
      <c r="X1356" s="50">
        <v>1.0168918918918919</v>
      </c>
      <c r="Y1356" s="50">
        <v>1.1351351351351351</v>
      </c>
      <c r="Z1356" s="50">
        <v>0.97499999999999998</v>
      </c>
      <c r="AA1356" s="51">
        <v>0.98499999999999999</v>
      </c>
      <c r="AB1356" s="51">
        <v>1.01</v>
      </c>
      <c r="AC1356" s="51">
        <v>1</v>
      </c>
      <c r="AD1356" s="51">
        <v>1</v>
      </c>
      <c r="AE1356" s="51">
        <v>1</v>
      </c>
      <c r="AF1356" s="51">
        <v>1</v>
      </c>
      <c r="AG1356" s="52">
        <v>1</v>
      </c>
      <c r="AH1356" s="52">
        <v>1</v>
      </c>
      <c r="AI1356" s="53">
        <v>1262</v>
      </c>
      <c r="AJ1356" s="53">
        <v>1200</v>
      </c>
      <c r="AK1356" s="51">
        <v>2.8430100270388268</v>
      </c>
      <c r="AL1356" s="51">
        <v>2.8446042349835734</v>
      </c>
      <c r="AM1356" s="51">
        <v>2.95</v>
      </c>
      <c r="AN1356" s="51">
        <v>2.9536769774312721</v>
      </c>
      <c r="AO1356" s="51">
        <v>2.969793166895828</v>
      </c>
      <c r="AP1356" s="51">
        <v>2.9593467448569437</v>
      </c>
      <c r="AQ1356" s="51">
        <v>2.8762500000000002</v>
      </c>
      <c r="AR1356" s="67">
        <v>-0.05</v>
      </c>
      <c r="AS1356" s="99" t="s">
        <v>1593</v>
      </c>
      <c r="AT1356" s="54">
        <v>2.7939321965285324</v>
      </c>
      <c r="AU1356" s="54">
        <v>3.4043826025168924</v>
      </c>
      <c r="AV1356" s="55">
        <v>2.8439321965285322</v>
      </c>
      <c r="AW1356" s="55">
        <v>3.3719803488330942</v>
      </c>
      <c r="AX1356" s="56">
        <v>-5.6067803471457456E-2</v>
      </c>
      <c r="AY1356" s="56">
        <v>4.3826025169022564E-3</v>
      </c>
      <c r="AZ1356" s="56">
        <v>-5.1685200954555199E-2</v>
      </c>
      <c r="BA1356" s="56">
        <v>-6.0450405988359712E-2</v>
      </c>
      <c r="BB1356" s="61">
        <v>147</v>
      </c>
      <c r="BC1356" s="57">
        <v>-146</v>
      </c>
      <c r="BD1356" s="57">
        <v>-118</v>
      </c>
      <c r="BE1356" s="57">
        <v>108</v>
      </c>
      <c r="BF1356" s="95">
        <v>0.40427788221566835</v>
      </c>
      <c r="BG1356" s="58">
        <v>0.59314169419455676</v>
      </c>
      <c r="BH1356" s="58">
        <v>0.54121893814485844</v>
      </c>
      <c r="BI1356" s="58">
        <v>0.4799653873634635</v>
      </c>
      <c r="BJ1356" s="57">
        <v>140</v>
      </c>
      <c r="BK1356" s="57">
        <v>-148</v>
      </c>
      <c r="BL1356" s="57">
        <v>-119</v>
      </c>
      <c r="BM1356" s="57">
        <v>108</v>
      </c>
      <c r="BN1356" s="58">
        <v>0.41609579464714364</v>
      </c>
      <c r="BO1356" s="58">
        <v>0.5960775169777246</v>
      </c>
      <c r="BP1356" s="58">
        <v>0.54345290797620582</v>
      </c>
      <c r="BQ1356" s="58">
        <v>0.48080996805872211</v>
      </c>
      <c r="BR1356" s="36">
        <v>3.3</v>
      </c>
      <c r="BS1356" s="36">
        <v>4.9000000000000004</v>
      </c>
      <c r="BT1356" s="36">
        <v>0.29110999999999998</v>
      </c>
      <c r="BU1356" s="36">
        <v>0.16914000000000001</v>
      </c>
      <c r="BV1356" s="36">
        <v>0.18430458091792701</v>
      </c>
      <c r="BW1356" s="36">
        <v>0.25141999999999998</v>
      </c>
    </row>
    <row r="1357" spans="1:75" s="36" customFormat="1" ht="16.75" customHeight="1" x14ac:dyDescent="0.2">
      <c r="A1357" s="36" t="s">
        <v>1698</v>
      </c>
      <c r="B1357" s="36">
        <v>2025020647</v>
      </c>
      <c r="C1357" s="35">
        <v>46025</v>
      </c>
      <c r="D1357" s="45" t="s">
        <v>9</v>
      </c>
      <c r="E1357" s="36" t="s">
        <v>17</v>
      </c>
      <c r="F1357" s="45">
        <v>2</v>
      </c>
      <c r="G1357" s="45">
        <v>2</v>
      </c>
      <c r="H1357" s="36" t="s">
        <v>11</v>
      </c>
      <c r="I1357" s="36" t="s">
        <v>372</v>
      </c>
      <c r="J1357" s="46" t="s">
        <v>164</v>
      </c>
      <c r="K1357" s="47">
        <v>2.96</v>
      </c>
      <c r="L1357" s="48">
        <v>0.15</v>
      </c>
      <c r="M1357" s="49">
        <v>0.1</v>
      </c>
      <c r="N1357" s="36">
        <v>3.3999999999999901</v>
      </c>
      <c r="O1357" s="36">
        <v>2.8499999999999899</v>
      </c>
      <c r="P1357" s="70">
        <v>3.3999999999999901</v>
      </c>
      <c r="Q1357" s="36">
        <v>2.8499999999999899</v>
      </c>
      <c r="R1357" s="50">
        <v>3.3879200998171144</v>
      </c>
      <c r="S1357" s="50">
        <v>3.025790999759292</v>
      </c>
      <c r="T1357" s="50">
        <v>3.3540408988189432</v>
      </c>
      <c r="U1357" s="50">
        <v>3.056048909756885</v>
      </c>
      <c r="V1357" s="50">
        <v>1.0275000000000001</v>
      </c>
      <c r="W1357" s="50">
        <v>1.0328904656929507</v>
      </c>
      <c r="X1357" s="50">
        <v>0.99662162162162171</v>
      </c>
      <c r="Y1357" s="50">
        <v>0.96047636048609009</v>
      </c>
      <c r="Z1357" s="50">
        <v>1.03</v>
      </c>
      <c r="AA1357" s="51">
        <v>0.99</v>
      </c>
      <c r="AB1357" s="51">
        <v>1.01</v>
      </c>
      <c r="AC1357" s="51">
        <v>1</v>
      </c>
      <c r="AD1357" s="51">
        <v>1</v>
      </c>
      <c r="AE1357" s="51">
        <v>1</v>
      </c>
      <c r="AF1357" s="51">
        <v>1</v>
      </c>
      <c r="AG1357" s="52">
        <v>1</v>
      </c>
      <c r="AH1357" s="52">
        <v>1</v>
      </c>
      <c r="AI1357" s="53">
        <v>1261</v>
      </c>
      <c r="AJ1357" s="53">
        <v>1219</v>
      </c>
      <c r="AK1357" s="51">
        <v>3.36</v>
      </c>
      <c r="AL1357" s="51">
        <v>3.3636798269575943</v>
      </c>
      <c r="AM1357" s="51">
        <v>3.01</v>
      </c>
      <c r="AN1357" s="51">
        <v>3.0123686499638933</v>
      </c>
      <c r="AO1357" s="51">
        <v>3.0519602456600339</v>
      </c>
      <c r="AP1357" s="51">
        <v>3.0616509182738394</v>
      </c>
      <c r="AQ1357" s="51">
        <v>3.1002999999999998</v>
      </c>
      <c r="AR1357" s="67">
        <v>0.05</v>
      </c>
      <c r="AS1357" s="99" t="s">
        <v>1593</v>
      </c>
      <c r="AT1357" s="54">
        <v>3.4043826025168924</v>
      </c>
      <c r="AU1357" s="54">
        <v>2.7939321965285324</v>
      </c>
      <c r="AV1357" s="55">
        <v>3.3719803488330942</v>
      </c>
      <c r="AW1357" s="55">
        <v>2.8439321965285322</v>
      </c>
      <c r="AX1357" s="56">
        <v>4.3826025169022564E-3</v>
      </c>
      <c r="AY1357" s="56">
        <v>-5.6067803471457456E-2</v>
      </c>
      <c r="AZ1357" s="56">
        <v>-5.1685200954555199E-2</v>
      </c>
      <c r="BA1357" s="56">
        <v>6.0450405988359712E-2</v>
      </c>
      <c r="BB1357" s="61">
        <v>-147</v>
      </c>
      <c r="BC1357" s="57">
        <v>146</v>
      </c>
      <c r="BD1357" s="57">
        <v>118</v>
      </c>
      <c r="BE1357" s="57">
        <v>-108</v>
      </c>
      <c r="BF1357" s="95">
        <v>0.59572211778433171</v>
      </c>
      <c r="BG1357" s="58">
        <v>0.40685830580544324</v>
      </c>
      <c r="BH1357" s="58">
        <v>0.45878106185514161</v>
      </c>
      <c r="BI1357" s="58">
        <v>0.5200346126365365</v>
      </c>
      <c r="BJ1357" s="57">
        <v>-140</v>
      </c>
      <c r="BK1357" s="57">
        <v>148</v>
      </c>
      <c r="BL1357" s="57">
        <v>119</v>
      </c>
      <c r="BM1357" s="57">
        <v>-108</v>
      </c>
      <c r="BN1357" s="58">
        <v>0.58390420535285636</v>
      </c>
      <c r="BO1357" s="58">
        <v>0.4039224830222754</v>
      </c>
      <c r="BP1357" s="58">
        <v>0.45654709202379418</v>
      </c>
      <c r="BQ1357" s="58">
        <v>0.51919003194127789</v>
      </c>
      <c r="BR1357" s="36">
        <v>3.3</v>
      </c>
      <c r="BS1357" s="36">
        <v>4.95</v>
      </c>
      <c r="BT1357" s="36">
        <v>0.28519</v>
      </c>
      <c r="BU1357" s="36">
        <v>0.16622999999999999</v>
      </c>
      <c r="BV1357" s="36">
        <v>0.180920766216804</v>
      </c>
      <c r="BW1357" s="36">
        <v>0.24743000000000001</v>
      </c>
    </row>
    <row r="1358" spans="1:75" s="36" customFormat="1" ht="16.75" customHeight="1" x14ac:dyDescent="0.2">
      <c r="A1358" s="36" t="s">
        <v>1699</v>
      </c>
      <c r="B1358" s="36">
        <v>2025020648</v>
      </c>
      <c r="C1358" s="35">
        <v>46025</v>
      </c>
      <c r="D1358" s="45" t="s">
        <v>6</v>
      </c>
      <c r="E1358" s="36" t="s">
        <v>19</v>
      </c>
      <c r="F1358" s="45">
        <v>1</v>
      </c>
      <c r="G1358" s="45">
        <v>0</v>
      </c>
      <c r="H1358" s="36" t="s">
        <v>52</v>
      </c>
      <c r="I1358" s="36" t="s">
        <v>1381</v>
      </c>
      <c r="J1358" s="46" t="s">
        <v>1306</v>
      </c>
      <c r="K1358" s="47">
        <v>2.96</v>
      </c>
      <c r="L1358" s="48">
        <v>0.15</v>
      </c>
      <c r="M1358" s="49">
        <v>0.1</v>
      </c>
      <c r="N1358" s="36">
        <v>3.2999999999999901</v>
      </c>
      <c r="O1358" s="36">
        <v>2.7499999999999898</v>
      </c>
      <c r="P1358" s="70">
        <v>3.2999999999999901</v>
      </c>
      <c r="Q1358" s="36">
        <v>2.7499999999999898</v>
      </c>
      <c r="R1358" s="50">
        <v>3.1368717376431112</v>
      </c>
      <c r="S1358" s="50">
        <v>3.1450973550793671</v>
      </c>
      <c r="T1358" s="50">
        <v>3.0427655855138176</v>
      </c>
      <c r="U1358" s="50">
        <v>3.2079993021809545</v>
      </c>
      <c r="V1358" s="50">
        <v>1.04</v>
      </c>
      <c r="W1358" s="50">
        <v>1.0074936850113505</v>
      </c>
      <c r="X1358" s="50">
        <v>1.0605644593357828</v>
      </c>
      <c r="Y1358" s="50">
        <v>0.9023111910859043</v>
      </c>
      <c r="Z1358" s="50">
        <v>0.98499999999999999</v>
      </c>
      <c r="AA1358" s="51">
        <v>0.97</v>
      </c>
      <c r="AB1358" s="51">
        <v>1.02</v>
      </c>
      <c r="AC1358" s="51">
        <v>1</v>
      </c>
      <c r="AD1358" s="51">
        <v>1</v>
      </c>
      <c r="AE1358" s="51">
        <v>1</v>
      </c>
      <c r="AF1358" s="51">
        <v>1</v>
      </c>
      <c r="AG1358" s="52">
        <v>1</v>
      </c>
      <c r="AH1358" s="52">
        <v>1</v>
      </c>
      <c r="AI1358" s="53">
        <v>1270</v>
      </c>
      <c r="AJ1358" s="53">
        <v>1160</v>
      </c>
      <c r="AK1358" s="51">
        <v>2.99</v>
      </c>
      <c r="AL1358" s="51">
        <v>3.0106191683645274</v>
      </c>
      <c r="AM1358" s="51">
        <v>3.0356986768504108</v>
      </c>
      <c r="AN1358" s="51">
        <v>3.0521084785847541</v>
      </c>
      <c r="AO1358" s="51">
        <v>3.0718920457636107</v>
      </c>
      <c r="AP1358" s="51">
        <v>3.0757963731120457</v>
      </c>
      <c r="AQ1358" s="51">
        <v>2.9901631966976545</v>
      </c>
      <c r="AR1358" s="67">
        <v>0</v>
      </c>
      <c r="AS1358" s="99" t="s">
        <v>1593</v>
      </c>
      <c r="AT1358" s="54">
        <v>3.2469782050500542</v>
      </c>
      <c r="AU1358" s="54">
        <v>2.641938115069983</v>
      </c>
      <c r="AV1358" s="55">
        <v>3.2469782050500542</v>
      </c>
      <c r="AW1358" s="55">
        <v>2.6543443394069204</v>
      </c>
      <c r="AX1358" s="56">
        <v>-5.3021794949935863E-2</v>
      </c>
      <c r="AY1358" s="56">
        <v>-0.10806188493000679</v>
      </c>
      <c r="AZ1358" s="56">
        <v>-0.16108367987994265</v>
      </c>
      <c r="BA1358" s="56">
        <v>5.5040089980070928E-2</v>
      </c>
      <c r="BB1358" s="61">
        <v>-150</v>
      </c>
      <c r="BC1358" s="57">
        <v>-119</v>
      </c>
      <c r="BD1358" s="57">
        <v>107</v>
      </c>
      <c r="BE1358" s="57">
        <v>133</v>
      </c>
      <c r="BF1358" s="95">
        <v>0.5996053478194121</v>
      </c>
      <c r="BG1358" s="58">
        <v>0.54325174827679734</v>
      </c>
      <c r="BH1358" s="58">
        <v>0.48424212061100336</v>
      </c>
      <c r="BI1358" s="58">
        <v>0.42883792217742589</v>
      </c>
      <c r="BJ1358" s="57">
        <v>-148</v>
      </c>
      <c r="BK1358" s="57">
        <v>-120</v>
      </c>
      <c r="BL1358" s="57">
        <v>106</v>
      </c>
      <c r="BM1358" s="57">
        <v>132</v>
      </c>
      <c r="BN1358" s="58">
        <v>0.59732252488615667</v>
      </c>
      <c r="BO1358" s="58">
        <v>0.54492810557143678</v>
      </c>
      <c r="BP1358" s="58">
        <v>0.48611321569149657</v>
      </c>
      <c r="BQ1358" s="58">
        <v>0.4304779524310085</v>
      </c>
      <c r="BR1358" s="36">
        <v>3.3</v>
      </c>
      <c r="BS1358" s="36">
        <v>5</v>
      </c>
      <c r="BT1358" s="36">
        <v>0.28011000000000003</v>
      </c>
      <c r="BU1358" s="36">
        <v>0.16188</v>
      </c>
      <c r="BV1358" s="36">
        <v>0.17648020757246999</v>
      </c>
      <c r="BW1358" s="36">
        <v>0.24460999999999999</v>
      </c>
    </row>
    <row r="1359" spans="1:75" s="36" customFormat="1" ht="16.75" customHeight="1" x14ac:dyDescent="0.2">
      <c r="A1359" s="36" t="s">
        <v>1700</v>
      </c>
      <c r="B1359" s="36">
        <v>2025020648</v>
      </c>
      <c r="C1359" s="35">
        <v>46025</v>
      </c>
      <c r="D1359" s="45" t="s">
        <v>9</v>
      </c>
      <c r="E1359" s="36" t="s">
        <v>12</v>
      </c>
      <c r="F1359" s="45">
        <v>0</v>
      </c>
      <c r="G1359" s="45">
        <v>1</v>
      </c>
      <c r="H1359" s="36" t="s">
        <v>53</v>
      </c>
      <c r="I1359" s="36" t="s">
        <v>419</v>
      </c>
      <c r="J1359" s="46" t="s">
        <v>186</v>
      </c>
      <c r="K1359" s="47">
        <v>2.96</v>
      </c>
      <c r="L1359" s="48">
        <v>0.15</v>
      </c>
      <c r="M1359" s="49">
        <v>0.1</v>
      </c>
      <c r="N1359" s="36">
        <v>2.7499999999999898</v>
      </c>
      <c r="O1359" s="36">
        <v>3.2999999999999901</v>
      </c>
      <c r="P1359" s="70">
        <v>2.7499999999999898</v>
      </c>
      <c r="Q1359" s="36">
        <v>3.2999999999999901</v>
      </c>
      <c r="R1359" s="50">
        <v>2.7670912874402487</v>
      </c>
      <c r="S1359" s="50">
        <v>3.2934748656120143</v>
      </c>
      <c r="T1359" s="50">
        <v>2.6564076359426387</v>
      </c>
      <c r="U1359" s="50">
        <v>3.2934748656120143</v>
      </c>
      <c r="V1359" s="50">
        <v>1</v>
      </c>
      <c r="W1359" s="50">
        <v>1.0046958799928625</v>
      </c>
      <c r="X1359" s="50">
        <v>1.0255738773143279</v>
      </c>
      <c r="Y1359" s="50">
        <v>1.0101351351351353</v>
      </c>
      <c r="Z1359" s="50">
        <v>1.0149999999999999</v>
      </c>
      <c r="AA1359" s="51">
        <v>0.96</v>
      </c>
      <c r="AB1359" s="51">
        <v>1</v>
      </c>
      <c r="AC1359" s="51">
        <v>1</v>
      </c>
      <c r="AD1359" s="51">
        <v>1</v>
      </c>
      <c r="AE1359" s="51">
        <v>1</v>
      </c>
      <c r="AF1359" s="51">
        <v>1</v>
      </c>
      <c r="AG1359" s="52">
        <v>1</v>
      </c>
      <c r="AH1359" s="52">
        <v>1</v>
      </c>
      <c r="AI1359" s="53">
        <v>1281</v>
      </c>
      <c r="AJ1359" s="53">
        <v>1216</v>
      </c>
      <c r="AK1359" s="51">
        <v>2.6708411256142766</v>
      </c>
      <c r="AL1359" s="51">
        <v>2.6836183951157082</v>
      </c>
      <c r="AM1359" s="51">
        <v>3.1392707996339171</v>
      </c>
      <c r="AN1359" s="51">
        <v>3.1624014095306316</v>
      </c>
      <c r="AO1359" s="51">
        <v>3.0404910525003159</v>
      </c>
      <c r="AP1359" s="51">
        <v>3.0858489429146978</v>
      </c>
      <c r="AQ1359" s="51">
        <v>3.1863598616284254</v>
      </c>
      <c r="AR1359" s="67">
        <v>0</v>
      </c>
      <c r="AS1359" s="99" t="s">
        <v>1593</v>
      </c>
      <c r="AT1359" s="54">
        <v>2.641938115069983</v>
      </c>
      <c r="AU1359" s="54">
        <v>3.2469782050500542</v>
      </c>
      <c r="AV1359" s="55">
        <v>2.6543443394069204</v>
      </c>
      <c r="AW1359" s="55">
        <v>3.2469782050500542</v>
      </c>
      <c r="AX1359" s="56">
        <v>-0.10806188493000679</v>
      </c>
      <c r="AY1359" s="56">
        <v>-5.3021794949935863E-2</v>
      </c>
      <c r="AZ1359" s="56">
        <v>-0.16108367987994265</v>
      </c>
      <c r="BA1359" s="56">
        <v>-5.5040089980070928E-2</v>
      </c>
      <c r="BB1359" s="61">
        <v>150</v>
      </c>
      <c r="BC1359" s="57">
        <v>119</v>
      </c>
      <c r="BD1359" s="57">
        <v>-107</v>
      </c>
      <c r="BE1359" s="57">
        <v>-133</v>
      </c>
      <c r="BF1359" s="95">
        <v>0.4003946521805879</v>
      </c>
      <c r="BG1359" s="58">
        <v>0.45674825172320271</v>
      </c>
      <c r="BH1359" s="58">
        <v>0.51575787938899664</v>
      </c>
      <c r="BI1359" s="58">
        <v>0.57116207782257411</v>
      </c>
      <c r="BJ1359" s="57">
        <v>148</v>
      </c>
      <c r="BK1359" s="57">
        <v>120</v>
      </c>
      <c r="BL1359" s="57">
        <v>-106</v>
      </c>
      <c r="BM1359" s="57">
        <v>-132</v>
      </c>
      <c r="BN1359" s="58">
        <v>0.40267747511384333</v>
      </c>
      <c r="BO1359" s="58">
        <v>0.45507189442856316</v>
      </c>
      <c r="BP1359" s="58">
        <v>0.51388678430850343</v>
      </c>
      <c r="BQ1359" s="58">
        <v>0.5695220475689915</v>
      </c>
      <c r="BR1359" s="36">
        <v>3.35</v>
      </c>
      <c r="BS1359" s="36">
        <v>3.35</v>
      </c>
      <c r="BT1359" s="36">
        <v>0.49492000000000003</v>
      </c>
      <c r="BU1359" s="36">
        <v>0.33362999999999998</v>
      </c>
      <c r="BV1359" s="36">
        <v>0.374163087240795</v>
      </c>
      <c r="BW1359" s="36">
        <v>0.44196000000000002</v>
      </c>
    </row>
    <row r="1360" spans="1:75" s="36" customFormat="1" ht="16.75" customHeight="1" x14ac:dyDescent="0.2">
      <c r="A1360" s="36" t="s">
        <v>1701</v>
      </c>
      <c r="B1360" s="36">
        <v>2025020649</v>
      </c>
      <c r="C1360" s="35">
        <v>46025</v>
      </c>
      <c r="D1360" s="45" t="s">
        <v>6</v>
      </c>
      <c r="E1360" s="36" t="s">
        <v>41</v>
      </c>
      <c r="F1360" s="45">
        <v>1</v>
      </c>
      <c r="G1360" s="45">
        <v>2</v>
      </c>
      <c r="H1360" s="36" t="s">
        <v>36</v>
      </c>
      <c r="I1360" s="36" t="s">
        <v>332</v>
      </c>
      <c r="J1360" s="46" t="s">
        <v>187</v>
      </c>
      <c r="K1360" s="47">
        <v>2.96</v>
      </c>
      <c r="L1360" s="48">
        <v>0.15</v>
      </c>
      <c r="M1360" s="49">
        <v>0.1</v>
      </c>
      <c r="N1360" s="36">
        <v>3.4999999999999898</v>
      </c>
      <c r="O1360" s="36">
        <v>2.4999999999999898</v>
      </c>
      <c r="P1360" s="70">
        <v>3.4999999999999898</v>
      </c>
      <c r="Q1360" s="36">
        <v>2.4999999999999898</v>
      </c>
      <c r="R1360" s="50">
        <v>3.192471408795909</v>
      </c>
      <c r="S1360" s="50">
        <v>2.589110118363473</v>
      </c>
      <c r="T1360" s="50">
        <v>3.1286219806199909</v>
      </c>
      <c r="U1360" s="50">
        <v>2.7185656242816467</v>
      </c>
      <c r="V1360" s="50">
        <v>0.97</v>
      </c>
      <c r="W1360" s="50">
        <v>0.95751047349149665</v>
      </c>
      <c r="X1360" s="50">
        <v>1.1693983052696753</v>
      </c>
      <c r="Y1360" s="50">
        <v>0.93998742185822448</v>
      </c>
      <c r="Z1360" s="50">
        <v>0.96</v>
      </c>
      <c r="AA1360" s="51">
        <v>0.98</v>
      </c>
      <c r="AB1360" s="51">
        <v>1.05</v>
      </c>
      <c r="AC1360" s="51">
        <v>1</v>
      </c>
      <c r="AD1360" s="51">
        <v>1</v>
      </c>
      <c r="AE1360" s="51">
        <v>1</v>
      </c>
      <c r="AF1360" s="51">
        <v>1</v>
      </c>
      <c r="AG1360" s="52">
        <v>1</v>
      </c>
      <c r="AH1360" s="52">
        <v>1</v>
      </c>
      <c r="AI1360" s="53">
        <v>1272</v>
      </c>
      <c r="AJ1360" s="53">
        <v>1208</v>
      </c>
      <c r="AK1360" s="51">
        <v>3.28</v>
      </c>
      <c r="AL1360" s="51">
        <v>3.2659129698967475</v>
      </c>
      <c r="AM1360" s="51">
        <v>2.69</v>
      </c>
      <c r="AN1360" s="51">
        <v>2.6748665177545208</v>
      </c>
      <c r="AO1360" s="51">
        <v>2.7147279732676979</v>
      </c>
      <c r="AP1360" s="51">
        <v>2.6803506343218833</v>
      </c>
      <c r="AQ1360" s="51">
        <v>2.5823999999999998</v>
      </c>
      <c r="AR1360" s="67">
        <v>0</v>
      </c>
      <c r="AS1360" s="99" t="s">
        <v>1593</v>
      </c>
      <c r="AT1360" s="54">
        <v>3.6428649632395018</v>
      </c>
      <c r="AU1360" s="54">
        <v>2.610220646245232</v>
      </c>
      <c r="AV1360" s="55">
        <v>3.6428649632395018</v>
      </c>
      <c r="AW1360" s="55">
        <v>2.5974175267024626</v>
      </c>
      <c r="AX1360" s="56">
        <v>0.14286496323951203</v>
      </c>
      <c r="AY1360" s="56">
        <v>0.11022064624524219</v>
      </c>
      <c r="AZ1360" s="56">
        <v>0.25308560948475423</v>
      </c>
      <c r="BA1360" s="56">
        <v>3.264431699426984E-2</v>
      </c>
      <c r="BB1360" s="61">
        <v>-193</v>
      </c>
      <c r="BC1360" s="57">
        <v>-150</v>
      </c>
      <c r="BD1360" s="57">
        <v>-121</v>
      </c>
      <c r="BE1360" s="57">
        <v>107</v>
      </c>
      <c r="BF1360" s="95">
        <v>0.6591668733519318</v>
      </c>
      <c r="BG1360" s="58">
        <v>0.59983133195485983</v>
      </c>
      <c r="BH1360" s="58">
        <v>0.54675876985895666</v>
      </c>
      <c r="BI1360" s="58">
        <v>0.48274862064644797</v>
      </c>
      <c r="BJ1360" s="57">
        <v>-195</v>
      </c>
      <c r="BK1360" s="57">
        <v>-148</v>
      </c>
      <c r="BL1360" s="57">
        <v>-119</v>
      </c>
      <c r="BM1360" s="57">
        <v>108</v>
      </c>
      <c r="BN1360" s="58">
        <v>0.66130575954099102</v>
      </c>
      <c r="BO1360" s="58">
        <v>0.59753141582390412</v>
      </c>
      <c r="BP1360" s="58">
        <v>0.54388808913593545</v>
      </c>
      <c r="BQ1360" s="58">
        <v>0.47992030519472761</v>
      </c>
      <c r="BR1360" s="36">
        <v>3.35</v>
      </c>
      <c r="BS1360" s="36">
        <v>3.4</v>
      </c>
      <c r="BT1360" s="36">
        <v>0.48832999999999999</v>
      </c>
      <c r="BU1360" s="36">
        <v>0.32527</v>
      </c>
      <c r="BV1360" s="36">
        <v>0.36422780614530098</v>
      </c>
      <c r="BW1360" s="36">
        <v>0.43223</v>
      </c>
    </row>
    <row r="1361" spans="1:75" s="36" customFormat="1" ht="16.75" customHeight="1" x14ac:dyDescent="0.2">
      <c r="A1361" s="36" t="s">
        <v>1702</v>
      </c>
      <c r="B1361" s="36">
        <v>2025020649</v>
      </c>
      <c r="C1361" s="35">
        <v>46025</v>
      </c>
      <c r="D1361" s="45" t="s">
        <v>9</v>
      </c>
      <c r="E1361" s="36" t="s">
        <v>40</v>
      </c>
      <c r="F1361" s="45">
        <v>2</v>
      </c>
      <c r="G1361" s="45">
        <v>1</v>
      </c>
      <c r="H1361" s="36" t="s">
        <v>38</v>
      </c>
      <c r="I1361" s="36" t="s">
        <v>368</v>
      </c>
      <c r="J1361" s="46" t="s">
        <v>183</v>
      </c>
      <c r="K1361" s="47">
        <v>2.96</v>
      </c>
      <c r="L1361" s="48">
        <v>0.15</v>
      </c>
      <c r="M1361" s="49">
        <v>0.1</v>
      </c>
      <c r="N1361" s="36">
        <v>2.4999999999999898</v>
      </c>
      <c r="O1361" s="36">
        <v>3.4999999999999898</v>
      </c>
      <c r="P1361" s="70">
        <v>2.4999999999999898</v>
      </c>
      <c r="Q1361" s="36">
        <v>3.4999999999999898</v>
      </c>
      <c r="R1361" s="50">
        <v>2.6780087722676087</v>
      </c>
      <c r="S1361" s="50">
        <v>3.3690491277441383</v>
      </c>
      <c r="T1361" s="50">
        <v>2.6244485968222566</v>
      </c>
      <c r="U1361" s="50">
        <v>3.4701206015764625</v>
      </c>
      <c r="V1361" s="50">
        <v>1.0449999999999999</v>
      </c>
      <c r="W1361" s="50">
        <v>1.0398742800952707</v>
      </c>
      <c r="X1361" s="50">
        <v>0.90878378378378377</v>
      </c>
      <c r="Y1361" s="50">
        <v>1.1081081081081081</v>
      </c>
      <c r="Z1361" s="50">
        <v>0.97</v>
      </c>
      <c r="AA1361" s="51">
        <v>0.98</v>
      </c>
      <c r="AB1361" s="51">
        <v>1.03</v>
      </c>
      <c r="AC1361" s="51">
        <v>1</v>
      </c>
      <c r="AD1361" s="51">
        <v>1</v>
      </c>
      <c r="AE1361" s="51">
        <v>1</v>
      </c>
      <c r="AF1361" s="51">
        <v>1</v>
      </c>
      <c r="AG1361" s="52">
        <v>1</v>
      </c>
      <c r="AH1361" s="52">
        <v>1</v>
      </c>
      <c r="AI1361" s="53">
        <v>1249</v>
      </c>
      <c r="AJ1361" s="53">
        <v>1207</v>
      </c>
      <c r="AK1361" s="51">
        <v>2.7823627687003443</v>
      </c>
      <c r="AL1361" s="51">
        <v>2.7659062666037535</v>
      </c>
      <c r="AM1361" s="51">
        <v>3.4614189835982385</v>
      </c>
      <c r="AN1361" s="51">
        <v>3.4475635052201237</v>
      </c>
      <c r="AO1361" s="51">
        <v>3.4934148758245684</v>
      </c>
      <c r="AP1361" s="51">
        <v>3.4595992925376553</v>
      </c>
      <c r="AQ1361" s="51">
        <v>3.3575764140902913</v>
      </c>
      <c r="AR1361" s="67">
        <v>0</v>
      </c>
      <c r="AS1361" s="99" t="s">
        <v>1593</v>
      </c>
      <c r="AT1361" s="54">
        <v>2.610220646245232</v>
      </c>
      <c r="AU1361" s="54">
        <v>3.6428649632395018</v>
      </c>
      <c r="AV1361" s="55">
        <v>2.5974175267024626</v>
      </c>
      <c r="AW1361" s="55">
        <v>3.6428649632395018</v>
      </c>
      <c r="AX1361" s="56">
        <v>0.11022064624524219</v>
      </c>
      <c r="AY1361" s="56">
        <v>0.14286496323951203</v>
      </c>
      <c r="AZ1361" s="56">
        <v>0.25308560948475423</v>
      </c>
      <c r="BA1361" s="56">
        <v>-3.264431699426984E-2</v>
      </c>
      <c r="BB1361" s="61">
        <v>193</v>
      </c>
      <c r="BC1361" s="57">
        <v>150</v>
      </c>
      <c r="BD1361" s="57">
        <v>121</v>
      </c>
      <c r="BE1361" s="57">
        <v>-107</v>
      </c>
      <c r="BF1361" s="95">
        <v>0.3408331266480682</v>
      </c>
      <c r="BG1361" s="58">
        <v>0.40016866804514023</v>
      </c>
      <c r="BH1361" s="58">
        <v>0.45324123014104339</v>
      </c>
      <c r="BI1361" s="58">
        <v>0.51725137935355203</v>
      </c>
      <c r="BJ1361" s="57">
        <v>195</v>
      </c>
      <c r="BK1361" s="57">
        <v>148</v>
      </c>
      <c r="BL1361" s="57">
        <v>119</v>
      </c>
      <c r="BM1361" s="57">
        <v>-108</v>
      </c>
      <c r="BN1361" s="58">
        <v>0.33869424045900898</v>
      </c>
      <c r="BO1361" s="58">
        <v>0.40246858417609588</v>
      </c>
      <c r="BP1361" s="58">
        <v>0.45611191086406455</v>
      </c>
      <c r="BQ1361" s="58">
        <v>0.52007969480527239</v>
      </c>
      <c r="BR1361" s="36">
        <v>3.35</v>
      </c>
      <c r="BS1361" s="36">
        <v>3.45</v>
      </c>
      <c r="BT1361" s="36">
        <v>0.48087000000000002</v>
      </c>
      <c r="BU1361" s="36">
        <v>0.31881999999999999</v>
      </c>
      <c r="BV1361" s="36">
        <v>0.35672966108332399</v>
      </c>
      <c r="BW1361" s="36">
        <v>0.42509000000000002</v>
      </c>
    </row>
    <row r="1362" spans="1:75" s="36" customFormat="1" ht="16.75" customHeight="1" x14ac:dyDescent="0.2">
      <c r="A1362" s="36" t="s">
        <v>1703</v>
      </c>
      <c r="B1362" s="36">
        <v>2025020652</v>
      </c>
      <c r="C1362" s="35">
        <v>46025</v>
      </c>
      <c r="D1362" s="45" t="s">
        <v>6</v>
      </c>
      <c r="E1362" s="36" t="s">
        <v>14</v>
      </c>
      <c r="F1362" s="45">
        <v>1</v>
      </c>
      <c r="G1362" s="45">
        <v>1</v>
      </c>
      <c r="H1362" s="36" t="s">
        <v>46</v>
      </c>
      <c r="I1362" s="36" t="s">
        <v>328</v>
      </c>
      <c r="J1362" s="46" t="s">
        <v>155</v>
      </c>
      <c r="K1362" s="47">
        <v>2.96</v>
      </c>
      <c r="L1362" s="48">
        <v>0.15</v>
      </c>
      <c r="M1362" s="49">
        <v>0.1</v>
      </c>
      <c r="N1362" s="36">
        <v>2.2999999999999901</v>
      </c>
      <c r="O1362" s="36">
        <v>3.44999999999999</v>
      </c>
      <c r="P1362" s="70">
        <v>2.2999999999999901</v>
      </c>
      <c r="Q1362" s="36">
        <v>3.44999999999999</v>
      </c>
      <c r="R1362" s="50">
        <v>2.7902401263927028</v>
      </c>
      <c r="S1362" s="50">
        <v>3.4627769865820821</v>
      </c>
      <c r="T1362" s="50">
        <v>2.5809721169132502</v>
      </c>
      <c r="U1362" s="50">
        <v>3.4974047564479029</v>
      </c>
      <c r="V1362" s="50">
        <v>0.95</v>
      </c>
      <c r="W1362" s="50">
        <v>0.95302926576458757</v>
      </c>
      <c r="X1362" s="50">
        <v>0.96397673320714483</v>
      </c>
      <c r="Y1362" s="50">
        <v>1.0202139150742513</v>
      </c>
      <c r="Z1362" s="50">
        <v>0.96</v>
      </c>
      <c r="AA1362" s="51">
        <v>0.92500000000000004</v>
      </c>
      <c r="AB1362" s="51">
        <v>1.01</v>
      </c>
      <c r="AC1362" s="51">
        <v>1</v>
      </c>
      <c r="AD1362" s="51">
        <v>1</v>
      </c>
      <c r="AE1362" s="51">
        <v>1</v>
      </c>
      <c r="AF1362" s="51">
        <v>1</v>
      </c>
      <c r="AG1362" s="52">
        <v>1</v>
      </c>
      <c r="AH1362" s="52">
        <v>1</v>
      </c>
      <c r="AI1362" s="53">
        <v>1277</v>
      </c>
      <c r="AJ1362" s="53">
        <v>1235</v>
      </c>
      <c r="AK1362" s="51">
        <v>2.64</v>
      </c>
      <c r="AL1362" s="51">
        <v>2.6593969988167139</v>
      </c>
      <c r="AM1362" s="51">
        <v>3.46</v>
      </c>
      <c r="AN1362" s="51">
        <v>3.4604165479873119</v>
      </c>
      <c r="AO1362" s="51">
        <v>3.2983700063931387</v>
      </c>
      <c r="AP1362" s="51">
        <v>3.3022543915019877</v>
      </c>
      <c r="AQ1362" s="51">
        <v>3.3215999999999997</v>
      </c>
      <c r="AR1362" s="67">
        <v>0.03</v>
      </c>
      <c r="AS1362" s="99" t="s">
        <v>1593</v>
      </c>
      <c r="AT1362" s="54">
        <v>2.1992397346662376</v>
      </c>
      <c r="AU1362" s="54">
        <v>3.413439555905279</v>
      </c>
      <c r="AV1362" s="55">
        <v>2.1692397346662378</v>
      </c>
      <c r="AW1362" s="55">
        <v>3.4472332599687068</v>
      </c>
      <c r="AX1362" s="56">
        <v>-0.10076026533375249</v>
      </c>
      <c r="AY1362" s="56">
        <v>-3.6560444094710931E-2</v>
      </c>
      <c r="AZ1362" s="56">
        <v>-0.13732070942846342</v>
      </c>
      <c r="BA1362" s="56">
        <v>-6.4199821239041555E-2</v>
      </c>
      <c r="BB1362" s="61">
        <v>225</v>
      </c>
      <c r="BC1362" s="57">
        <v>102</v>
      </c>
      <c r="BD1362" s="57">
        <v>133</v>
      </c>
      <c r="BE1362" s="57">
        <v>164</v>
      </c>
      <c r="BF1362" s="95">
        <v>0.30800157898949582</v>
      </c>
      <c r="BG1362" s="58">
        <v>0.49589729721623599</v>
      </c>
      <c r="BH1362" s="58">
        <v>0.42925988721867125</v>
      </c>
      <c r="BI1362" s="58">
        <v>0.37913257454931049</v>
      </c>
      <c r="BJ1362" s="57">
        <v>232</v>
      </c>
      <c r="BK1362" s="57">
        <v>101</v>
      </c>
      <c r="BL1362" s="57">
        <v>132</v>
      </c>
      <c r="BM1362" s="57">
        <v>163</v>
      </c>
      <c r="BN1362" s="58">
        <v>0.30106337023958707</v>
      </c>
      <c r="BO1362" s="58">
        <v>0.49864900352422392</v>
      </c>
      <c r="BP1362" s="58">
        <v>0.4311929079962139</v>
      </c>
      <c r="BQ1362" s="58">
        <v>0.38005551139139615</v>
      </c>
      <c r="BR1362" s="36">
        <v>3.35</v>
      </c>
      <c r="BS1362" s="36">
        <v>3.5</v>
      </c>
      <c r="BT1362" s="36">
        <v>0.47305999999999998</v>
      </c>
      <c r="BU1362" s="36">
        <v>0.31154999999999999</v>
      </c>
      <c r="BV1362" s="36">
        <v>0.34816280005363998</v>
      </c>
      <c r="BW1362" s="36">
        <v>0.41671000000000002</v>
      </c>
    </row>
    <row r="1363" spans="1:75" s="36" customFormat="1" ht="16.75" customHeight="1" x14ac:dyDescent="0.2">
      <c r="A1363" s="36" t="s">
        <v>1704</v>
      </c>
      <c r="B1363" s="36">
        <v>2025020652</v>
      </c>
      <c r="C1363" s="35">
        <v>46025</v>
      </c>
      <c r="D1363" s="45" t="s">
        <v>9</v>
      </c>
      <c r="E1363" s="36" t="s">
        <v>49</v>
      </c>
      <c r="F1363" s="45">
        <v>1</v>
      </c>
      <c r="G1363" s="45">
        <v>1</v>
      </c>
      <c r="H1363" s="36" t="s">
        <v>47</v>
      </c>
      <c r="I1363" s="36" t="s">
        <v>350</v>
      </c>
      <c r="J1363" s="46" t="s">
        <v>197</v>
      </c>
      <c r="K1363" s="47">
        <v>2.96</v>
      </c>
      <c r="L1363" s="48">
        <v>0.15</v>
      </c>
      <c r="M1363" s="49">
        <v>0.1</v>
      </c>
      <c r="N1363" s="36">
        <v>3.44999999999999</v>
      </c>
      <c r="O1363" s="36">
        <v>2.2999999999999901</v>
      </c>
      <c r="P1363" s="70">
        <v>3.44999999999999</v>
      </c>
      <c r="Q1363" s="36">
        <v>2.2999999999999901</v>
      </c>
      <c r="R1363" s="50">
        <v>3.0222568985171603</v>
      </c>
      <c r="S1363" s="50">
        <v>3.0157540239524412</v>
      </c>
      <c r="T1363" s="50">
        <v>2.9013666225764738</v>
      </c>
      <c r="U1363" s="50">
        <v>3.0157540239524412</v>
      </c>
      <c r="V1363" s="50">
        <v>1.048</v>
      </c>
      <c r="W1363" s="50">
        <v>1.0491546019013618</v>
      </c>
      <c r="X1363" s="50">
        <v>1.1689189189189189</v>
      </c>
      <c r="Y1363" s="50">
        <v>0.891891891891892</v>
      </c>
      <c r="Z1363" s="50">
        <v>0.97</v>
      </c>
      <c r="AA1363" s="51">
        <v>0.96</v>
      </c>
      <c r="AB1363" s="51">
        <v>1</v>
      </c>
      <c r="AC1363" s="51">
        <v>1</v>
      </c>
      <c r="AD1363" s="51">
        <v>1</v>
      </c>
      <c r="AE1363" s="51">
        <v>1</v>
      </c>
      <c r="AF1363" s="51">
        <v>1</v>
      </c>
      <c r="AG1363" s="52">
        <v>1</v>
      </c>
      <c r="AH1363" s="52">
        <v>1</v>
      </c>
      <c r="AI1363" s="53">
        <v>1264</v>
      </c>
      <c r="AJ1363" s="53">
        <v>1222</v>
      </c>
      <c r="AK1363" s="51">
        <v>3.019833188619784</v>
      </c>
      <c r="AL1363" s="51">
        <v>3.0183833909652802</v>
      </c>
      <c r="AM1363" s="51">
        <v>2.8533711302931488</v>
      </c>
      <c r="AN1363" s="51">
        <v>2.8777285643420427</v>
      </c>
      <c r="AO1363" s="51">
        <v>2.8296530625296556</v>
      </c>
      <c r="AP1363" s="51">
        <v>2.8439973136352874</v>
      </c>
      <c r="AQ1363" s="51">
        <v>2.7677699963843541</v>
      </c>
      <c r="AR1363" s="67">
        <v>-0.03</v>
      </c>
      <c r="AS1363" s="99" t="s">
        <v>1593</v>
      </c>
      <c r="AT1363" s="54">
        <v>3.413439555905279</v>
      </c>
      <c r="AU1363" s="54">
        <v>2.1992397346662376</v>
      </c>
      <c r="AV1363" s="55">
        <v>3.4472332599687068</v>
      </c>
      <c r="AW1363" s="55">
        <v>2.1692397346662378</v>
      </c>
      <c r="AX1363" s="56">
        <v>-3.6560444094710931E-2</v>
      </c>
      <c r="AY1363" s="56">
        <v>-0.10076026533375249</v>
      </c>
      <c r="AZ1363" s="56">
        <v>-0.13732070942846342</v>
      </c>
      <c r="BA1363" s="56">
        <v>6.4199821239041555E-2</v>
      </c>
      <c r="BB1363" s="61">
        <v>-225</v>
      </c>
      <c r="BC1363" s="57">
        <v>-102</v>
      </c>
      <c r="BD1363" s="57">
        <v>-133</v>
      </c>
      <c r="BE1363" s="57">
        <v>-164</v>
      </c>
      <c r="BF1363" s="95">
        <v>0.69199842101050413</v>
      </c>
      <c r="BG1363" s="58">
        <v>0.50410270278376401</v>
      </c>
      <c r="BH1363" s="58">
        <v>0.57074011278132875</v>
      </c>
      <c r="BI1363" s="58">
        <v>0.62086742545068951</v>
      </c>
      <c r="BJ1363" s="57">
        <v>-232</v>
      </c>
      <c r="BK1363" s="57">
        <v>-101</v>
      </c>
      <c r="BL1363" s="57">
        <v>-132</v>
      </c>
      <c r="BM1363" s="57">
        <v>-163</v>
      </c>
      <c r="BN1363" s="58">
        <v>0.69893662976041293</v>
      </c>
      <c r="BO1363" s="58">
        <v>0.50135099647577608</v>
      </c>
      <c r="BP1363" s="58">
        <v>0.5688070920037861</v>
      </c>
      <c r="BQ1363" s="58">
        <v>0.61994448860860385</v>
      </c>
      <c r="BR1363" s="36">
        <v>3.35</v>
      </c>
      <c r="BS1363" s="36">
        <v>3.55</v>
      </c>
      <c r="BT1363" s="36">
        <v>0.46621000000000001</v>
      </c>
      <c r="BU1363" s="36">
        <v>0.30798999999999999</v>
      </c>
      <c r="BV1363" s="36">
        <v>0.34416135881103999</v>
      </c>
      <c r="BW1363" s="36">
        <v>0.41309000000000001</v>
      </c>
    </row>
    <row r="1364" spans="1:75" s="36" customFormat="1" ht="16.75" customHeight="1" x14ac:dyDescent="0.2">
      <c r="A1364" s="36" t="s">
        <v>1705</v>
      </c>
      <c r="B1364" s="36">
        <v>2025020653</v>
      </c>
      <c r="C1364" s="35">
        <v>46025</v>
      </c>
      <c r="D1364" s="45" t="s">
        <v>6</v>
      </c>
      <c r="E1364" s="36" t="s">
        <v>24</v>
      </c>
      <c r="F1364" s="45">
        <v>2</v>
      </c>
      <c r="G1364" s="45">
        <v>1</v>
      </c>
      <c r="H1364" s="36" t="s">
        <v>44</v>
      </c>
      <c r="I1364" s="36" t="s">
        <v>364</v>
      </c>
      <c r="J1364" s="46" t="s">
        <v>158</v>
      </c>
      <c r="K1364" s="47">
        <v>2.96</v>
      </c>
      <c r="L1364" s="48">
        <v>0.15</v>
      </c>
      <c r="M1364" s="49">
        <v>0.1</v>
      </c>
      <c r="N1364" s="36">
        <v>3.4999999999999898</v>
      </c>
      <c r="O1364" s="36">
        <v>3.0499999999999901</v>
      </c>
      <c r="P1364" s="70">
        <v>3.4999999999999898</v>
      </c>
      <c r="Q1364" s="36">
        <v>3.0499999999999901</v>
      </c>
      <c r="R1364" s="50">
        <v>3.6565670285733556</v>
      </c>
      <c r="S1364" s="50">
        <v>2.760065948333998</v>
      </c>
      <c r="T1364" s="50">
        <v>3.6565670285733556</v>
      </c>
      <c r="U1364" s="50">
        <v>2.760065948333998</v>
      </c>
      <c r="V1364" s="50">
        <v>0.96</v>
      </c>
      <c r="W1364" s="50">
        <v>0.96305398776725637</v>
      </c>
      <c r="X1364" s="50">
        <v>0.91891891891891897</v>
      </c>
      <c r="Y1364" s="50">
        <v>1.1033423848789652</v>
      </c>
      <c r="Z1364" s="50">
        <v>1.01</v>
      </c>
      <c r="AA1364" s="51">
        <v>1</v>
      </c>
      <c r="AB1364" s="51">
        <v>1</v>
      </c>
      <c r="AC1364" s="51">
        <v>1</v>
      </c>
      <c r="AD1364" s="51">
        <v>1</v>
      </c>
      <c r="AE1364" s="51">
        <v>1</v>
      </c>
      <c r="AF1364" s="51">
        <v>1</v>
      </c>
      <c r="AG1364" s="52">
        <v>1</v>
      </c>
      <c r="AH1364" s="52">
        <v>1</v>
      </c>
      <c r="AI1364" s="53">
        <v>1259</v>
      </c>
      <c r="AJ1364" s="53">
        <v>1154</v>
      </c>
      <c r="AK1364" s="51">
        <v>3.58</v>
      </c>
      <c r="AL1364" s="51">
        <v>3.5914850542860037</v>
      </c>
      <c r="AM1364" s="51">
        <v>2.58</v>
      </c>
      <c r="AN1364" s="51">
        <v>2.6070098922500997</v>
      </c>
      <c r="AO1364" s="51">
        <v>2.6660998635369237</v>
      </c>
      <c r="AP1364" s="51">
        <v>2.6843348751789855</v>
      </c>
      <c r="AQ1364" s="51">
        <v>2.6057999999999999</v>
      </c>
      <c r="AR1364" s="67">
        <v>0.03</v>
      </c>
      <c r="AS1364" s="99" t="s">
        <v>1593</v>
      </c>
      <c r="AT1364" s="54">
        <v>3.4458448086486491</v>
      </c>
      <c r="AU1364" s="54">
        <v>2.8266890131638949</v>
      </c>
      <c r="AV1364" s="55">
        <v>3.4158448086486493</v>
      </c>
      <c r="AW1364" s="55">
        <v>2.8510188333542454</v>
      </c>
      <c r="AX1364" s="56">
        <v>-5.4155191351340726E-2</v>
      </c>
      <c r="AY1364" s="56">
        <v>-0.22331098683609518</v>
      </c>
      <c r="AZ1364" s="56">
        <v>-0.27746617818743591</v>
      </c>
      <c r="BA1364" s="56">
        <v>0.16915579548475446</v>
      </c>
      <c r="BB1364" s="61">
        <v>-149</v>
      </c>
      <c r="BC1364" s="57">
        <v>-153</v>
      </c>
      <c r="BD1364" s="57">
        <v>-124</v>
      </c>
      <c r="BE1364" s="57">
        <v>103</v>
      </c>
      <c r="BF1364" s="95">
        <v>0.59759961823196928</v>
      </c>
      <c r="BG1364" s="58">
        <v>0.6045504988121998</v>
      </c>
      <c r="BH1364" s="58">
        <v>0.55435157431306326</v>
      </c>
      <c r="BI1364" s="58">
        <v>0.49192344828441037</v>
      </c>
      <c r="BJ1364" s="57">
        <v>-144</v>
      </c>
      <c r="BK1364" s="57">
        <v>-153</v>
      </c>
      <c r="BL1364" s="57">
        <v>-124</v>
      </c>
      <c r="BM1364" s="57">
        <v>104</v>
      </c>
      <c r="BN1364" s="58">
        <v>0.58970093945878976</v>
      </c>
      <c r="BO1364" s="58">
        <v>0.60404936088439332</v>
      </c>
      <c r="BP1364" s="58">
        <v>0.55303904631730394</v>
      </c>
      <c r="BQ1364" s="58">
        <v>0.48994228314250676</v>
      </c>
      <c r="BR1364" s="36">
        <v>3.35</v>
      </c>
      <c r="BS1364" s="36">
        <v>3.6</v>
      </c>
      <c r="BT1364" s="36">
        <v>0.45734999999999998</v>
      </c>
      <c r="BU1364" s="36">
        <v>0.29981999999999998</v>
      </c>
      <c r="BV1364" s="36">
        <v>0.33473634851343598</v>
      </c>
      <c r="BW1364" s="36">
        <v>0.40412999999999999</v>
      </c>
    </row>
    <row r="1365" spans="1:75" s="36" customFormat="1" ht="16.75" customHeight="1" x14ac:dyDescent="0.2">
      <c r="A1365" s="36" t="s">
        <v>1706</v>
      </c>
      <c r="B1365" s="36">
        <v>2025020653</v>
      </c>
      <c r="C1365" s="35">
        <v>46025</v>
      </c>
      <c r="D1365" s="45" t="s">
        <v>9</v>
      </c>
      <c r="E1365" s="36" t="s">
        <v>42</v>
      </c>
      <c r="F1365" s="45">
        <v>1</v>
      </c>
      <c r="G1365" s="45">
        <v>2</v>
      </c>
      <c r="H1365" s="36" t="s">
        <v>45</v>
      </c>
      <c r="I1365" s="36" t="s">
        <v>344</v>
      </c>
      <c r="J1365" s="46" t="s">
        <v>153</v>
      </c>
      <c r="K1365" s="47">
        <v>2.96</v>
      </c>
      <c r="L1365" s="48">
        <v>0.15</v>
      </c>
      <c r="M1365" s="49">
        <v>0.1</v>
      </c>
      <c r="N1365" s="36">
        <v>3.0499999999999901</v>
      </c>
      <c r="O1365" s="36">
        <v>3.4999999999999898</v>
      </c>
      <c r="P1365" s="70">
        <v>3.0499999999999901</v>
      </c>
      <c r="Q1365" s="36">
        <v>3.4999999999999898</v>
      </c>
      <c r="R1365" s="50">
        <v>3.4938299719921879</v>
      </c>
      <c r="S1365" s="50">
        <v>2.7781738317652311</v>
      </c>
      <c r="T1365" s="50">
        <v>3.3540767731125003</v>
      </c>
      <c r="U1365" s="50">
        <v>2.8893007850358403</v>
      </c>
      <c r="V1365" s="50">
        <v>1.0349999999999999</v>
      </c>
      <c r="W1365" s="50">
        <v>1.0329456510400874</v>
      </c>
      <c r="X1365" s="50">
        <v>0.8716216216216216</v>
      </c>
      <c r="Y1365" s="50">
        <v>1.2094594594594594</v>
      </c>
      <c r="Z1365" s="50">
        <v>1.04</v>
      </c>
      <c r="AA1365" s="51">
        <v>0.96</v>
      </c>
      <c r="AB1365" s="51">
        <v>1.04</v>
      </c>
      <c r="AC1365" s="51">
        <v>1</v>
      </c>
      <c r="AD1365" s="51">
        <v>1</v>
      </c>
      <c r="AE1365" s="51">
        <v>1</v>
      </c>
      <c r="AF1365" s="51">
        <v>1</v>
      </c>
      <c r="AG1365" s="52">
        <v>1</v>
      </c>
      <c r="AH1365" s="52">
        <v>1</v>
      </c>
      <c r="AI1365" s="53">
        <v>1271</v>
      </c>
      <c r="AJ1365" s="53">
        <v>1192</v>
      </c>
      <c r="AK1365" s="51">
        <v>3.2658934592417368</v>
      </c>
      <c r="AL1365" s="51">
        <v>3.2979876381711088</v>
      </c>
      <c r="AM1365" s="51">
        <v>2.72</v>
      </c>
      <c r="AN1365" s="51">
        <v>2.728726074764785</v>
      </c>
      <c r="AO1365" s="51">
        <v>2.7474582827331462</v>
      </c>
      <c r="AP1365" s="51">
        <v>2.7687346580785501</v>
      </c>
      <c r="AQ1365" s="51">
        <v>2.8288000000000002</v>
      </c>
      <c r="AR1365" s="67">
        <v>-0.03</v>
      </c>
      <c r="AS1365" s="99" t="s">
        <v>1593</v>
      </c>
      <c r="AT1365" s="54">
        <v>2.8266890131638949</v>
      </c>
      <c r="AU1365" s="54">
        <v>3.4458448086486491</v>
      </c>
      <c r="AV1365" s="55">
        <v>2.8510188333542454</v>
      </c>
      <c r="AW1365" s="55">
        <v>3.4158448086486493</v>
      </c>
      <c r="AX1365" s="56">
        <v>-0.22331098683609518</v>
      </c>
      <c r="AY1365" s="56">
        <v>-5.4155191351340726E-2</v>
      </c>
      <c r="AZ1365" s="56">
        <v>-0.27746617818743591</v>
      </c>
      <c r="BA1365" s="56">
        <v>-0.16915579548475446</v>
      </c>
      <c r="BB1365" s="61">
        <v>149</v>
      </c>
      <c r="BC1365" s="57">
        <v>153</v>
      </c>
      <c r="BD1365" s="57">
        <v>124</v>
      </c>
      <c r="BE1365" s="57">
        <v>-103</v>
      </c>
      <c r="BF1365" s="95">
        <v>0.40240038176803072</v>
      </c>
      <c r="BG1365" s="58">
        <v>0.3954495011878002</v>
      </c>
      <c r="BH1365" s="58">
        <v>0.44564842568693674</v>
      </c>
      <c r="BI1365" s="58">
        <v>0.50807655171558963</v>
      </c>
      <c r="BJ1365" s="57">
        <v>144</v>
      </c>
      <c r="BK1365" s="57">
        <v>153</v>
      </c>
      <c r="BL1365" s="57">
        <v>124</v>
      </c>
      <c r="BM1365" s="57">
        <v>-104</v>
      </c>
      <c r="BN1365" s="58">
        <v>0.41029906054121024</v>
      </c>
      <c r="BO1365" s="58">
        <v>0.39595063911560674</v>
      </c>
      <c r="BP1365" s="58">
        <v>0.44696095368269606</v>
      </c>
      <c r="BQ1365" s="58">
        <v>0.51005771685749324</v>
      </c>
      <c r="BR1365" s="36">
        <v>3.35</v>
      </c>
      <c r="BS1365" s="36">
        <v>3.65</v>
      </c>
      <c r="BT1365" s="36">
        <v>0.45152999999999999</v>
      </c>
      <c r="BU1365" s="36">
        <v>0.29569000000000001</v>
      </c>
      <c r="BV1365" s="36">
        <v>0.32968368473279802</v>
      </c>
      <c r="BW1365" s="36">
        <v>0.39879999999999999</v>
      </c>
    </row>
    <row r="1366" spans="1:75" s="36" customFormat="1" ht="16.75" customHeight="1" x14ac:dyDescent="0.2">
      <c r="A1366" s="36" t="s">
        <v>1707</v>
      </c>
      <c r="B1366" s="36">
        <v>2025020654</v>
      </c>
      <c r="C1366" s="35">
        <v>46025</v>
      </c>
      <c r="D1366" s="45" t="s">
        <v>6</v>
      </c>
      <c r="E1366" s="36" t="s">
        <v>35</v>
      </c>
      <c r="F1366" s="45">
        <v>1</v>
      </c>
      <c r="G1366" s="45">
        <v>2</v>
      </c>
      <c r="H1366" s="36" t="s">
        <v>36</v>
      </c>
      <c r="I1366" s="36" t="s">
        <v>360</v>
      </c>
      <c r="J1366" s="46" t="s">
        <v>172</v>
      </c>
      <c r="K1366" s="47">
        <v>2.96</v>
      </c>
      <c r="L1366" s="48">
        <v>0.15</v>
      </c>
      <c r="M1366" s="49">
        <v>0.1</v>
      </c>
      <c r="N1366" s="36">
        <v>2.8999999999999901</v>
      </c>
      <c r="O1366" s="36">
        <v>2.94999999999999</v>
      </c>
      <c r="P1366" s="70">
        <v>2.8999999999999901</v>
      </c>
      <c r="Q1366" s="36">
        <v>2.94999999999999</v>
      </c>
      <c r="R1366" s="50">
        <v>2.9457432932202066</v>
      </c>
      <c r="S1366" s="50">
        <v>3.0460951809946675</v>
      </c>
      <c r="T1366" s="50">
        <v>2.9162858602880046</v>
      </c>
      <c r="U1366" s="50">
        <v>3.0460951809946675</v>
      </c>
      <c r="V1366" s="50">
        <v>0.97</v>
      </c>
      <c r="W1366" s="50">
        <v>0.95751047349149665</v>
      </c>
      <c r="X1366" s="50">
        <v>1.0439189189189189</v>
      </c>
      <c r="Y1366" s="50">
        <v>0.94932432432432434</v>
      </c>
      <c r="Z1366" s="50">
        <v>0.99094124800379646</v>
      </c>
      <c r="AA1366" s="51">
        <v>0.99</v>
      </c>
      <c r="AB1366" s="51">
        <v>1</v>
      </c>
      <c r="AC1366" s="51">
        <v>1</v>
      </c>
      <c r="AD1366" s="51">
        <v>1</v>
      </c>
      <c r="AE1366" s="51">
        <v>1</v>
      </c>
      <c r="AF1366" s="51">
        <v>1</v>
      </c>
      <c r="AG1366" s="52">
        <v>1</v>
      </c>
      <c r="AH1366" s="52">
        <v>1</v>
      </c>
      <c r="AI1366" s="53">
        <v>1278</v>
      </c>
      <c r="AJ1366" s="53">
        <v>1236</v>
      </c>
      <c r="AK1366" s="51">
        <v>2.81</v>
      </c>
      <c r="AL1366" s="51">
        <v>2.8299196324890481</v>
      </c>
      <c r="AM1366" s="51">
        <v>3.0995442010828893</v>
      </c>
      <c r="AN1366" s="51">
        <v>3.0915268480696563</v>
      </c>
      <c r="AO1366" s="51">
        <v>3.1148431681574729</v>
      </c>
      <c r="AP1366" s="51">
        <v>3.1003918969628326</v>
      </c>
      <c r="AQ1366" s="51">
        <v>3.0714661988640084</v>
      </c>
      <c r="AR1366" s="67">
        <v>0</v>
      </c>
      <c r="AS1366" s="99" t="s">
        <v>1593</v>
      </c>
      <c r="AT1366" s="54">
        <v>2.8024483774728028</v>
      </c>
      <c r="AU1366" s="54">
        <v>3.0165590711005659</v>
      </c>
      <c r="AV1366" s="55">
        <v>2.8024483774728028</v>
      </c>
      <c r="AW1366" s="55">
        <v>3.0017628635651286</v>
      </c>
      <c r="AX1366" s="56">
        <v>-9.7551622527187298E-2</v>
      </c>
      <c r="AY1366" s="56">
        <v>6.6559071100575906E-2</v>
      </c>
      <c r="AZ1366" s="56">
        <v>-3.0992551426611392E-2</v>
      </c>
      <c r="BA1366" s="56">
        <v>-0.1641106936277632</v>
      </c>
      <c r="BB1366" s="61">
        <v>117</v>
      </c>
      <c r="BC1366" s="57">
        <v>-114</v>
      </c>
      <c r="BD1366" s="57">
        <v>111</v>
      </c>
      <c r="BE1366" s="57">
        <v>138</v>
      </c>
      <c r="BF1366" s="95">
        <v>0.46086325484424495</v>
      </c>
      <c r="BG1366" s="58">
        <v>0.53279669682654651</v>
      </c>
      <c r="BH1366" s="58">
        <v>0.47315712476010829</v>
      </c>
      <c r="BI1366" s="58">
        <v>0.4195951021444031</v>
      </c>
      <c r="BJ1366" s="57">
        <v>116</v>
      </c>
      <c r="BK1366" s="57">
        <v>-113</v>
      </c>
      <c r="BL1366" s="57">
        <v>112</v>
      </c>
      <c r="BM1366" s="57">
        <v>139</v>
      </c>
      <c r="BN1366" s="58">
        <v>0.46323798242574366</v>
      </c>
      <c r="BO1366" s="58">
        <v>0.53105382753804475</v>
      </c>
      <c r="BP1366" s="58">
        <v>0.47114645914422848</v>
      </c>
      <c r="BQ1366" s="58">
        <v>0.41777572729713164</v>
      </c>
      <c r="BR1366" s="36">
        <v>3.35</v>
      </c>
      <c r="BS1366" s="36">
        <v>3.7</v>
      </c>
      <c r="BT1366" s="36">
        <v>0.44568000000000002</v>
      </c>
      <c r="BU1366" s="36">
        <v>0.28492000000000001</v>
      </c>
      <c r="BV1366" s="36">
        <v>0.31781372002230801</v>
      </c>
      <c r="BW1366" s="36">
        <v>0.38841999999999999</v>
      </c>
    </row>
    <row r="1367" spans="1:75" s="36" customFormat="1" ht="16.75" customHeight="1" x14ac:dyDescent="0.2">
      <c r="A1367" s="36" t="s">
        <v>1708</v>
      </c>
      <c r="B1367" s="36">
        <v>2025020654</v>
      </c>
      <c r="C1367" s="35">
        <v>46025</v>
      </c>
      <c r="D1367" s="45" t="s">
        <v>9</v>
      </c>
      <c r="E1367" s="36" t="s">
        <v>22</v>
      </c>
      <c r="F1367" s="45">
        <v>2</v>
      </c>
      <c r="G1367" s="45">
        <v>1</v>
      </c>
      <c r="H1367" s="36" t="s">
        <v>38</v>
      </c>
      <c r="I1367" s="36" t="s">
        <v>320</v>
      </c>
      <c r="J1367" s="46" t="s">
        <v>151</v>
      </c>
      <c r="K1367" s="47">
        <v>2.96</v>
      </c>
      <c r="L1367" s="48">
        <v>0.15</v>
      </c>
      <c r="M1367" s="49">
        <v>0.1</v>
      </c>
      <c r="N1367" s="36">
        <v>2.94999999999999</v>
      </c>
      <c r="O1367" s="36">
        <v>2.8999999999999901</v>
      </c>
      <c r="P1367" s="70">
        <v>2.94999999999999</v>
      </c>
      <c r="Q1367" s="36">
        <v>2.8999999999999901</v>
      </c>
      <c r="R1367" s="50">
        <v>2.7615439249437288</v>
      </c>
      <c r="S1367" s="50">
        <v>3.239269315320441</v>
      </c>
      <c r="T1367" s="50">
        <v>2.7339284856942916</v>
      </c>
      <c r="U1367" s="50">
        <v>3.2716620084736454</v>
      </c>
      <c r="V1367" s="50">
        <v>1.0449999999999999</v>
      </c>
      <c r="W1367" s="50">
        <v>1.0398742800952707</v>
      </c>
      <c r="X1367" s="50">
        <v>1.0471433111766517</v>
      </c>
      <c r="Y1367" s="50">
        <v>0.94932432432432434</v>
      </c>
      <c r="Z1367" s="50">
        <v>0.98499999999999999</v>
      </c>
      <c r="AA1367" s="51">
        <v>0.99</v>
      </c>
      <c r="AB1367" s="51">
        <v>1.01</v>
      </c>
      <c r="AC1367" s="51">
        <v>1</v>
      </c>
      <c r="AD1367" s="51">
        <v>1</v>
      </c>
      <c r="AE1367" s="51">
        <v>1</v>
      </c>
      <c r="AF1367" s="51">
        <v>1</v>
      </c>
      <c r="AG1367" s="52">
        <v>1</v>
      </c>
      <c r="AH1367" s="52">
        <v>1</v>
      </c>
      <c r="AI1367" s="53">
        <v>1263</v>
      </c>
      <c r="AJ1367" s="53">
        <v>1221</v>
      </c>
      <c r="AK1367" s="51">
        <v>2.81</v>
      </c>
      <c r="AL1367" s="51">
        <v>2.8023173571528179</v>
      </c>
      <c r="AM1367" s="51">
        <v>3.09</v>
      </c>
      <c r="AN1367" s="51">
        <v>3.112390397298066</v>
      </c>
      <c r="AO1367" s="51">
        <v>3.0876856380810453</v>
      </c>
      <c r="AP1367" s="51">
        <v>3.1031348337074838</v>
      </c>
      <c r="AQ1367" s="51">
        <v>3.04365</v>
      </c>
      <c r="AR1367" s="67">
        <v>0</v>
      </c>
      <c r="AS1367" s="99" t="s">
        <v>1593</v>
      </c>
      <c r="AT1367" s="54">
        <v>3.0165590711005659</v>
      </c>
      <c r="AU1367" s="54">
        <v>2.8024483774728028</v>
      </c>
      <c r="AV1367" s="55">
        <v>3.0017628635651286</v>
      </c>
      <c r="AW1367" s="55">
        <v>2.8024483774728028</v>
      </c>
      <c r="AX1367" s="56">
        <v>6.6559071100575906E-2</v>
      </c>
      <c r="AY1367" s="56">
        <v>-9.7551622527187298E-2</v>
      </c>
      <c r="AZ1367" s="56">
        <v>-3.0992551426611392E-2</v>
      </c>
      <c r="BA1367" s="56">
        <v>0.1641106936277632</v>
      </c>
      <c r="BB1367" s="61">
        <v>-117</v>
      </c>
      <c r="BC1367" s="57">
        <v>114</v>
      </c>
      <c r="BD1367" s="57">
        <v>-111</v>
      </c>
      <c r="BE1367" s="57">
        <v>-138</v>
      </c>
      <c r="BF1367" s="95">
        <v>0.53913674515575505</v>
      </c>
      <c r="BG1367" s="58">
        <v>0.46720330317345343</v>
      </c>
      <c r="BH1367" s="58">
        <v>0.52684287523989171</v>
      </c>
      <c r="BI1367" s="58">
        <v>0.5804048978555969</v>
      </c>
      <c r="BJ1367" s="57">
        <v>-116</v>
      </c>
      <c r="BK1367" s="57">
        <v>113</v>
      </c>
      <c r="BL1367" s="57">
        <v>-112</v>
      </c>
      <c r="BM1367" s="57">
        <v>-139</v>
      </c>
      <c r="BN1367" s="58">
        <v>0.53676201757425634</v>
      </c>
      <c r="BO1367" s="58">
        <v>0.46894617246195519</v>
      </c>
      <c r="BP1367" s="58">
        <v>0.52885354085577152</v>
      </c>
      <c r="BQ1367" s="58">
        <v>0.58222427270286836</v>
      </c>
      <c r="BR1367" s="36">
        <v>3.35</v>
      </c>
      <c r="BS1367" s="36">
        <v>3.75</v>
      </c>
      <c r="BT1367" s="36">
        <v>0.44020999999999999</v>
      </c>
      <c r="BU1367" s="36">
        <v>0.27988000000000002</v>
      </c>
      <c r="BV1367" s="36">
        <v>0.311969146398555</v>
      </c>
      <c r="BW1367" s="36">
        <v>0.38274000000000002</v>
      </c>
    </row>
    <row r="1368" spans="1:75" s="36" customFormat="1" ht="16.75" customHeight="1" x14ac:dyDescent="0.2">
      <c r="A1368" s="36" t="s">
        <v>1709</v>
      </c>
      <c r="B1368" s="36">
        <v>2025020651</v>
      </c>
      <c r="C1368" s="35">
        <v>46025</v>
      </c>
      <c r="D1368" s="45" t="s">
        <v>6</v>
      </c>
      <c r="E1368" s="36" t="s">
        <v>18</v>
      </c>
      <c r="F1368" s="45">
        <v>1</v>
      </c>
      <c r="G1368" s="45">
        <v>1</v>
      </c>
      <c r="H1368" s="36" t="s">
        <v>46</v>
      </c>
      <c r="I1368" s="36" t="s">
        <v>931</v>
      </c>
      <c r="J1368" s="46" t="s">
        <v>190</v>
      </c>
      <c r="K1368" s="47">
        <v>2.96</v>
      </c>
      <c r="L1368" s="48">
        <v>0.15</v>
      </c>
      <c r="M1368" s="49">
        <v>0.1</v>
      </c>
      <c r="N1368" s="36">
        <v>2.8999999999999901</v>
      </c>
      <c r="O1368" s="36">
        <v>2.7999999999999901</v>
      </c>
      <c r="P1368" s="70">
        <v>2.8999999999999901</v>
      </c>
      <c r="Q1368" s="36">
        <v>2.7999999999999901</v>
      </c>
      <c r="R1368" s="50">
        <v>2.9018706947820818</v>
      </c>
      <c r="S1368" s="50">
        <v>2.9966259039635887</v>
      </c>
      <c r="T1368" s="50">
        <v>2.7857958669907985</v>
      </c>
      <c r="U1368" s="50">
        <v>3.1164909401221323</v>
      </c>
      <c r="V1368" s="50">
        <v>0.95</v>
      </c>
      <c r="W1368" s="50">
        <v>0.95302926576458757</v>
      </c>
      <c r="X1368" s="50">
        <v>1.0202702702702704</v>
      </c>
      <c r="Y1368" s="50">
        <v>0.93918918918918914</v>
      </c>
      <c r="Z1368" s="50">
        <v>0.97</v>
      </c>
      <c r="AA1368" s="51">
        <v>0.96</v>
      </c>
      <c r="AB1368" s="51">
        <v>1.04</v>
      </c>
      <c r="AC1368" s="51">
        <v>1</v>
      </c>
      <c r="AD1368" s="51">
        <v>1</v>
      </c>
      <c r="AE1368" s="51">
        <v>1</v>
      </c>
      <c r="AF1368" s="51">
        <v>1</v>
      </c>
      <c r="AG1368" s="52">
        <v>1</v>
      </c>
      <c r="AH1368" s="52">
        <v>1</v>
      </c>
      <c r="AI1368" s="53">
        <v>1275</v>
      </c>
      <c r="AJ1368" s="53">
        <v>1233</v>
      </c>
      <c r="AK1368" s="51">
        <v>2.96</v>
      </c>
      <c r="AL1368" s="51">
        <v>2.9495394818004428</v>
      </c>
      <c r="AM1368" s="51">
        <v>2.9821123038342887</v>
      </c>
      <c r="AN1368" s="51">
        <v>2.9842893438536837</v>
      </c>
      <c r="AO1368" s="51">
        <v>3.0743300337070703</v>
      </c>
      <c r="AP1368" s="51">
        <v>3.0491895976777115</v>
      </c>
      <c r="AQ1368" s="51">
        <v>2.8926489347192601</v>
      </c>
      <c r="AR1368" s="67">
        <v>-0.03</v>
      </c>
      <c r="AS1368" s="99" t="s">
        <v>1593</v>
      </c>
      <c r="AT1368" s="54">
        <v>2.9186893440000006</v>
      </c>
      <c r="AU1368" s="54">
        <v>2.8133722257606166</v>
      </c>
      <c r="AV1368" s="55">
        <v>2.9486893440000004</v>
      </c>
      <c r="AW1368" s="55">
        <v>2.7864387208599113</v>
      </c>
      <c r="AX1368" s="56">
        <v>1.8689344000010433E-2</v>
      </c>
      <c r="AY1368" s="56">
        <v>1.3372225760626577E-2</v>
      </c>
      <c r="AZ1368" s="56">
        <v>3.206156976063701E-2</v>
      </c>
      <c r="BA1368" s="56">
        <v>5.3171182393838556E-3</v>
      </c>
      <c r="BB1368" s="61">
        <v>-109</v>
      </c>
      <c r="BC1368" s="57">
        <v>-107</v>
      </c>
      <c r="BD1368" s="57">
        <v>120</v>
      </c>
      <c r="BE1368" s="57">
        <v>148</v>
      </c>
      <c r="BF1368" s="95">
        <v>0.52153495443329601</v>
      </c>
      <c r="BG1368" s="58">
        <v>0.51688499396038212</v>
      </c>
      <c r="BH1368" s="58">
        <v>0.45484303348249688</v>
      </c>
      <c r="BI1368" s="58">
        <v>0.40307241055140142</v>
      </c>
      <c r="BJ1368" s="57">
        <v>-113</v>
      </c>
      <c r="BK1368" s="57">
        <v>-107</v>
      </c>
      <c r="BL1368" s="57">
        <v>120</v>
      </c>
      <c r="BM1368" s="57">
        <v>148</v>
      </c>
      <c r="BN1368" s="58">
        <v>0.52981423128016969</v>
      </c>
      <c r="BO1368" s="58">
        <v>0.5173914344484809</v>
      </c>
      <c r="BP1368" s="58">
        <v>0.45504528045627524</v>
      </c>
      <c r="BQ1368" s="58">
        <v>0.40298352081411282</v>
      </c>
      <c r="BR1368" s="36">
        <v>3.35</v>
      </c>
      <c r="BS1368" s="36">
        <v>3.8</v>
      </c>
      <c r="BT1368" s="36">
        <v>0.42891000000000001</v>
      </c>
      <c r="BU1368" s="36">
        <v>0.27632000000000001</v>
      </c>
      <c r="BV1368" s="36">
        <v>0.30775399282738902</v>
      </c>
      <c r="BW1368" s="36">
        <v>0.37846000000000002</v>
      </c>
    </row>
    <row r="1369" spans="1:75" s="36" customFormat="1" ht="16.75" customHeight="1" x14ac:dyDescent="0.2">
      <c r="A1369" s="36" t="s">
        <v>1710</v>
      </c>
      <c r="B1369" s="36">
        <v>2025020651</v>
      </c>
      <c r="C1369" s="35">
        <v>46025</v>
      </c>
      <c r="D1369" s="45" t="s">
        <v>9</v>
      </c>
      <c r="E1369" s="36" t="s">
        <v>37</v>
      </c>
      <c r="F1369" s="45">
        <v>1</v>
      </c>
      <c r="G1369" s="45">
        <v>1</v>
      </c>
      <c r="H1369" s="36" t="s">
        <v>47</v>
      </c>
      <c r="I1369" s="36" t="s">
        <v>489</v>
      </c>
      <c r="J1369" s="46" t="s">
        <v>176</v>
      </c>
      <c r="K1369" s="47">
        <v>2.96</v>
      </c>
      <c r="L1369" s="48">
        <v>0.15</v>
      </c>
      <c r="M1369" s="49">
        <v>0.1</v>
      </c>
      <c r="N1369" s="36">
        <v>2.7999999999999901</v>
      </c>
      <c r="O1369" s="36">
        <v>2.8999999999999901</v>
      </c>
      <c r="P1369" s="70">
        <v>2.7999999999999901</v>
      </c>
      <c r="Q1369" s="36">
        <v>2.8999999999999901</v>
      </c>
      <c r="R1369" s="50">
        <v>2.7935299426207316</v>
      </c>
      <c r="S1369" s="50">
        <v>2.9606923980546918</v>
      </c>
      <c r="T1369" s="50">
        <v>2.6259181460634875</v>
      </c>
      <c r="U1369" s="50">
        <v>2.9902993220352387</v>
      </c>
      <c r="V1369" s="50">
        <v>1.048</v>
      </c>
      <c r="W1369" s="50">
        <v>1.0491546019013618</v>
      </c>
      <c r="X1369" s="50">
        <v>1.0074703729169894</v>
      </c>
      <c r="Y1369" s="50">
        <v>1</v>
      </c>
      <c r="Z1369" s="50">
        <v>1.06</v>
      </c>
      <c r="AA1369" s="51">
        <v>0.94</v>
      </c>
      <c r="AB1369" s="51">
        <v>1.01</v>
      </c>
      <c r="AC1369" s="51">
        <v>1</v>
      </c>
      <c r="AD1369" s="51">
        <v>1</v>
      </c>
      <c r="AE1369" s="51">
        <v>1</v>
      </c>
      <c r="AF1369" s="51">
        <v>1</v>
      </c>
      <c r="AG1369" s="52">
        <v>1</v>
      </c>
      <c r="AH1369" s="52">
        <v>1</v>
      </c>
      <c r="AI1369" s="53">
        <v>1267</v>
      </c>
      <c r="AJ1369" s="53">
        <v>1225</v>
      </c>
      <c r="AK1369" s="51">
        <v>2.78</v>
      </c>
      <c r="AL1369" s="51">
        <v>2.7795153144447511</v>
      </c>
      <c r="AM1369" s="51">
        <v>3.02</v>
      </c>
      <c r="AN1369" s="51">
        <v>3.0111038597082036</v>
      </c>
      <c r="AO1369" s="51">
        <v>3.1973694513139606</v>
      </c>
      <c r="AP1369" s="51">
        <v>3.1885141249075626</v>
      </c>
      <c r="AQ1369" s="51">
        <v>3.2012</v>
      </c>
      <c r="AR1369" s="67">
        <v>0.03</v>
      </c>
      <c r="AS1369" s="99" t="s">
        <v>1593</v>
      </c>
      <c r="AT1369" s="54">
        <v>2.8133722257606166</v>
      </c>
      <c r="AU1369" s="54">
        <v>2.9186893440000006</v>
      </c>
      <c r="AV1369" s="55">
        <v>2.7864387208599113</v>
      </c>
      <c r="AW1369" s="55">
        <v>2.9486893440000004</v>
      </c>
      <c r="AX1369" s="56">
        <v>1.3372225760626577E-2</v>
      </c>
      <c r="AY1369" s="56">
        <v>1.8689344000010433E-2</v>
      </c>
      <c r="AZ1369" s="56">
        <v>3.206156976063701E-2</v>
      </c>
      <c r="BA1369" s="56">
        <v>-5.3171182393838556E-3</v>
      </c>
      <c r="BB1369" s="61">
        <v>109</v>
      </c>
      <c r="BC1369" s="57">
        <v>107</v>
      </c>
      <c r="BD1369" s="57">
        <v>-120</v>
      </c>
      <c r="BE1369" s="57">
        <v>-148</v>
      </c>
      <c r="BF1369" s="95">
        <v>0.47846504556670399</v>
      </c>
      <c r="BG1369" s="58">
        <v>0.48311500603961782</v>
      </c>
      <c r="BH1369" s="58">
        <v>0.54515696651750312</v>
      </c>
      <c r="BI1369" s="58">
        <v>0.59692758944859858</v>
      </c>
      <c r="BJ1369" s="57">
        <v>113</v>
      </c>
      <c r="BK1369" s="57">
        <v>107</v>
      </c>
      <c r="BL1369" s="57">
        <v>-120</v>
      </c>
      <c r="BM1369" s="57">
        <v>-148</v>
      </c>
      <c r="BN1369" s="58">
        <v>0.47018576871983031</v>
      </c>
      <c r="BO1369" s="58">
        <v>0.4826085655515191</v>
      </c>
      <c r="BP1369" s="58">
        <v>0.54495471954372476</v>
      </c>
      <c r="BQ1369" s="58">
        <v>0.59701647918588718</v>
      </c>
      <c r="BR1369" s="36">
        <v>3.35</v>
      </c>
      <c r="BS1369" s="36">
        <v>3.85</v>
      </c>
      <c r="BT1369" s="36">
        <v>0.4239</v>
      </c>
      <c r="BU1369" s="36">
        <v>0.26817000000000002</v>
      </c>
      <c r="BV1369" s="36">
        <v>0.29842092963733602</v>
      </c>
      <c r="BW1369" s="36">
        <v>0.36953999999999998</v>
      </c>
    </row>
    <row r="1370" spans="1:75" s="36" customFormat="1" ht="16.75" customHeight="1" x14ac:dyDescent="0.2">
      <c r="A1370" s="36" t="s">
        <v>1711</v>
      </c>
      <c r="B1370" s="36">
        <v>2025020650</v>
      </c>
      <c r="C1370" s="35">
        <v>46025</v>
      </c>
      <c r="D1370" s="45" t="s">
        <v>6</v>
      </c>
      <c r="E1370" s="36" t="s">
        <v>16</v>
      </c>
      <c r="F1370" s="45">
        <v>1</v>
      </c>
      <c r="G1370" s="45">
        <v>1</v>
      </c>
      <c r="H1370" s="36" t="s">
        <v>46</v>
      </c>
      <c r="I1370" s="36" t="s">
        <v>316</v>
      </c>
      <c r="J1370" s="46" t="s">
        <v>199</v>
      </c>
      <c r="K1370" s="47">
        <v>2.96</v>
      </c>
      <c r="L1370" s="48">
        <v>0.15</v>
      </c>
      <c r="M1370" s="49">
        <v>0.1</v>
      </c>
      <c r="N1370" s="36">
        <v>2.8499999999999899</v>
      </c>
      <c r="O1370" s="36">
        <v>2.94999999999999</v>
      </c>
      <c r="P1370" s="70">
        <v>2.8499999999999899</v>
      </c>
      <c r="Q1370" s="36">
        <v>2.94999999999999</v>
      </c>
      <c r="R1370" s="50">
        <v>3.0229668757702002</v>
      </c>
      <c r="S1370" s="50">
        <v>2.8528123684567404</v>
      </c>
      <c r="T1370" s="50">
        <v>3.0229668757702002</v>
      </c>
      <c r="U1370" s="50">
        <v>2.8528123684567404</v>
      </c>
      <c r="V1370" s="50">
        <v>0.95</v>
      </c>
      <c r="W1370" s="50">
        <v>0.95302926576458757</v>
      </c>
      <c r="X1370" s="50">
        <v>0.96985109978689987</v>
      </c>
      <c r="Y1370" s="50">
        <v>1.021367428352461</v>
      </c>
      <c r="Z1370" s="50">
        <v>0.96499999999999997</v>
      </c>
      <c r="AA1370" s="51">
        <v>1</v>
      </c>
      <c r="AB1370" s="51">
        <v>1</v>
      </c>
      <c r="AC1370" s="51">
        <v>1</v>
      </c>
      <c r="AD1370" s="51">
        <v>1</v>
      </c>
      <c r="AE1370" s="51">
        <v>1</v>
      </c>
      <c r="AF1370" s="51">
        <v>1</v>
      </c>
      <c r="AG1370" s="52">
        <v>1</v>
      </c>
      <c r="AH1370" s="52">
        <v>1</v>
      </c>
      <c r="AI1370" s="53">
        <v>1274</v>
      </c>
      <c r="AJ1370" s="53">
        <v>1210</v>
      </c>
      <c r="AK1370" s="51">
        <v>2.9017860464919507</v>
      </c>
      <c r="AL1370" s="51">
        <v>2.9199631708836882</v>
      </c>
      <c r="AM1370" s="51">
        <v>2.96</v>
      </c>
      <c r="AN1370" s="51">
        <v>2.9439218552685111</v>
      </c>
      <c r="AO1370" s="51">
        <v>2.861002934988671</v>
      </c>
      <c r="AP1370" s="51">
        <v>2.8447970850744833</v>
      </c>
      <c r="AQ1370" s="51">
        <v>2.8563999999999998</v>
      </c>
      <c r="AR1370" s="67">
        <v>0</v>
      </c>
      <c r="AS1370" s="99" t="s">
        <v>1593</v>
      </c>
      <c r="AT1370" s="54">
        <v>2.7270570764918665</v>
      </c>
      <c r="AU1370" s="54">
        <v>3.0574707506185765</v>
      </c>
      <c r="AV1370" s="55">
        <v>2.7270570764918665</v>
      </c>
      <c r="AW1370" s="55">
        <v>3.0608392253724142</v>
      </c>
      <c r="AX1370" s="56">
        <v>-0.12294292350812341</v>
      </c>
      <c r="AY1370" s="56">
        <v>0.10747075061858657</v>
      </c>
      <c r="AZ1370" s="56">
        <v>-1.5472172889536839E-2</v>
      </c>
      <c r="BA1370" s="56">
        <v>-0.23041367412670999</v>
      </c>
      <c r="BB1370" s="61">
        <v>126</v>
      </c>
      <c r="BC1370" s="57">
        <v>-111</v>
      </c>
      <c r="BD1370" s="57">
        <v>115</v>
      </c>
      <c r="BE1370" s="57">
        <v>142</v>
      </c>
      <c r="BF1370" s="95">
        <v>0.44259174219786601</v>
      </c>
      <c r="BG1370" s="58">
        <v>0.52659626161333861</v>
      </c>
      <c r="BH1370" s="58">
        <v>0.46614403692890893</v>
      </c>
      <c r="BI1370" s="58">
        <v>0.4133604341226359</v>
      </c>
      <c r="BJ1370" s="57">
        <v>126</v>
      </c>
      <c r="BK1370" s="57">
        <v>-112</v>
      </c>
      <c r="BL1370" s="57">
        <v>114</v>
      </c>
      <c r="BM1370" s="57">
        <v>142</v>
      </c>
      <c r="BN1370" s="58">
        <v>0.44220375783067456</v>
      </c>
      <c r="BO1370" s="58">
        <v>0.52720251016474062</v>
      </c>
      <c r="BP1370" s="58">
        <v>0.46685703141871582</v>
      </c>
      <c r="BQ1370" s="58">
        <v>0.4140165640609208</v>
      </c>
      <c r="BR1370" s="36">
        <v>3.35</v>
      </c>
      <c r="BS1370" s="36">
        <v>3.9</v>
      </c>
      <c r="BT1370" s="36">
        <v>0.41866999999999999</v>
      </c>
      <c r="BU1370" s="36">
        <v>0.26246999999999998</v>
      </c>
      <c r="BV1370" s="36">
        <v>0.29127409528248399</v>
      </c>
      <c r="BW1370" s="36">
        <v>0.36136000000000001</v>
      </c>
    </row>
    <row r="1371" spans="1:75" s="36" customFormat="1" ht="16.75" customHeight="1" x14ac:dyDescent="0.2">
      <c r="A1371" s="36" t="s">
        <v>1712</v>
      </c>
      <c r="B1371" s="36">
        <v>2025020650</v>
      </c>
      <c r="C1371" s="35">
        <v>46025</v>
      </c>
      <c r="D1371" s="45" t="s">
        <v>9</v>
      </c>
      <c r="E1371" s="36" t="s">
        <v>39</v>
      </c>
      <c r="F1371" s="45">
        <v>1</v>
      </c>
      <c r="G1371" s="45">
        <v>1</v>
      </c>
      <c r="H1371" s="36" t="s">
        <v>47</v>
      </c>
      <c r="I1371" s="36" t="s">
        <v>1365</v>
      </c>
      <c r="J1371" s="46" t="s">
        <v>450</v>
      </c>
      <c r="K1371" s="47">
        <v>2.96</v>
      </c>
      <c r="L1371" s="48">
        <v>0.15</v>
      </c>
      <c r="M1371" s="49">
        <v>0.1</v>
      </c>
      <c r="N1371" s="36">
        <v>2.94999999999999</v>
      </c>
      <c r="O1371" s="36">
        <v>2.8499999999999899</v>
      </c>
      <c r="P1371" s="70">
        <v>2.94999999999999</v>
      </c>
      <c r="Q1371" s="36">
        <v>2.8499999999999899</v>
      </c>
      <c r="R1371" s="50">
        <v>2.913769632342754</v>
      </c>
      <c r="S1371" s="50">
        <v>2.9906443818568964</v>
      </c>
      <c r="T1371" s="50">
        <v>2.913769632342754</v>
      </c>
      <c r="U1371" s="50">
        <v>2.9906443818568964</v>
      </c>
      <c r="V1371" s="50">
        <v>1.048</v>
      </c>
      <c r="W1371" s="50">
        <v>1.0491546019013618</v>
      </c>
      <c r="X1371" s="50">
        <v>1</v>
      </c>
      <c r="Y1371" s="50">
        <v>0.98033312381484827</v>
      </c>
      <c r="Z1371" s="50">
        <v>1.02</v>
      </c>
      <c r="AA1371" s="51">
        <v>1</v>
      </c>
      <c r="AB1371" s="51">
        <v>1</v>
      </c>
      <c r="AC1371" s="51">
        <v>1</v>
      </c>
      <c r="AD1371" s="51">
        <v>1</v>
      </c>
      <c r="AE1371" s="51">
        <v>1</v>
      </c>
      <c r="AF1371" s="51">
        <v>1</v>
      </c>
      <c r="AG1371" s="52">
        <v>1</v>
      </c>
      <c r="AH1371" s="52">
        <v>1</v>
      </c>
      <c r="AI1371" s="53">
        <v>1265</v>
      </c>
      <c r="AJ1371" s="53">
        <v>1223</v>
      </c>
      <c r="AK1371" s="51">
        <v>3.0232475879232847</v>
      </c>
      <c r="AL1371" s="51">
        <v>3.0068258945862052</v>
      </c>
      <c r="AM1371" s="51">
        <v>2.8707592553692236</v>
      </c>
      <c r="AN1371" s="51">
        <v>2.8887420243423745</v>
      </c>
      <c r="AO1371" s="51">
        <v>2.989659508469197</v>
      </c>
      <c r="AP1371" s="51">
        <v>2.9987791726229229</v>
      </c>
      <c r="AQ1371" s="51">
        <v>2.9281744404766079</v>
      </c>
      <c r="AR1371" s="67">
        <v>0</v>
      </c>
      <c r="AS1371" s="99" t="s">
        <v>1593</v>
      </c>
      <c r="AT1371" s="54">
        <v>3.0574707506185765</v>
      </c>
      <c r="AU1371" s="54">
        <v>2.7270570764918665</v>
      </c>
      <c r="AV1371" s="55">
        <v>3.0608392253724142</v>
      </c>
      <c r="AW1371" s="55">
        <v>2.7270570764918665</v>
      </c>
      <c r="AX1371" s="56">
        <v>0.10747075061858657</v>
      </c>
      <c r="AY1371" s="56">
        <v>-0.12294292350812341</v>
      </c>
      <c r="AZ1371" s="56">
        <v>-1.5472172889536839E-2</v>
      </c>
      <c r="BA1371" s="56">
        <v>0.23041367412670999</v>
      </c>
      <c r="BB1371" s="61">
        <v>-126</v>
      </c>
      <c r="BC1371" s="57">
        <v>111</v>
      </c>
      <c r="BD1371" s="57">
        <v>-115</v>
      </c>
      <c r="BE1371" s="57">
        <v>-142</v>
      </c>
      <c r="BF1371" s="95">
        <v>0.55740825780213399</v>
      </c>
      <c r="BG1371" s="58">
        <v>0.47340373838666139</v>
      </c>
      <c r="BH1371" s="58">
        <v>0.53385596307109107</v>
      </c>
      <c r="BI1371" s="58">
        <v>0.5866395658773641</v>
      </c>
      <c r="BJ1371" s="57">
        <v>-126</v>
      </c>
      <c r="BK1371" s="57">
        <v>112</v>
      </c>
      <c r="BL1371" s="57">
        <v>-114</v>
      </c>
      <c r="BM1371" s="57">
        <v>-142</v>
      </c>
      <c r="BN1371" s="58">
        <v>0.55779624216932544</v>
      </c>
      <c r="BO1371" s="58">
        <v>0.47279748983525943</v>
      </c>
      <c r="BP1371" s="58">
        <v>0.53314296858128418</v>
      </c>
      <c r="BQ1371" s="58">
        <v>0.5859834359390792</v>
      </c>
      <c r="BR1371" s="36">
        <v>3.35</v>
      </c>
      <c r="BS1371" s="36">
        <v>3.95</v>
      </c>
      <c r="BT1371" s="36">
        <v>0.41227999999999998</v>
      </c>
      <c r="BU1371" s="36">
        <v>0.25853999999999999</v>
      </c>
      <c r="BV1371" s="36">
        <v>0.28697331616569699</v>
      </c>
      <c r="BW1371" s="36">
        <v>0.35761999999999999</v>
      </c>
    </row>
    <row r="1372" spans="1:75" s="36" customFormat="1" ht="16.75" customHeight="1" x14ac:dyDescent="0.2">
      <c r="A1372" s="36" t="s">
        <v>1713</v>
      </c>
      <c r="B1372" s="36">
        <v>2025020655</v>
      </c>
      <c r="C1372" s="35">
        <v>46025</v>
      </c>
      <c r="D1372" s="45" t="s">
        <v>6</v>
      </c>
      <c r="E1372" s="36" t="s">
        <v>33</v>
      </c>
      <c r="F1372" s="45">
        <v>0</v>
      </c>
      <c r="G1372" s="45">
        <v>1</v>
      </c>
      <c r="H1372" s="36" t="s">
        <v>26</v>
      </c>
      <c r="I1372" s="36" t="s">
        <v>424</v>
      </c>
      <c r="J1372" s="46" t="s">
        <v>229</v>
      </c>
      <c r="K1372" s="47">
        <v>2.96</v>
      </c>
      <c r="L1372" s="48">
        <v>0.15</v>
      </c>
      <c r="M1372" s="49">
        <v>0.1</v>
      </c>
      <c r="N1372" s="36">
        <v>2.7499999999999898</v>
      </c>
      <c r="O1372" s="36">
        <v>2.9999999999999898</v>
      </c>
      <c r="P1372" s="70">
        <v>2.7499999999999898</v>
      </c>
      <c r="Q1372" s="36">
        <v>2.9999999999999898</v>
      </c>
      <c r="R1372" s="50">
        <v>3.3039154731768439</v>
      </c>
      <c r="S1372" s="50">
        <v>2.9254710761274736</v>
      </c>
      <c r="T1372" s="50">
        <v>3.3039154731768439</v>
      </c>
      <c r="U1372" s="50">
        <v>2.9254710761274736</v>
      </c>
      <c r="V1372" s="50">
        <v>0.95</v>
      </c>
      <c r="W1372" s="50">
        <v>0.92554174501717079</v>
      </c>
      <c r="X1372" s="50">
        <v>0.92236568750237269</v>
      </c>
      <c r="Y1372" s="50">
        <v>0.95153544746705487</v>
      </c>
      <c r="Z1372" s="50">
        <v>1.0149999999999999</v>
      </c>
      <c r="AA1372" s="51">
        <v>1</v>
      </c>
      <c r="AB1372" s="51">
        <v>1</v>
      </c>
      <c r="AC1372" s="51">
        <v>1</v>
      </c>
      <c r="AD1372" s="51">
        <v>1</v>
      </c>
      <c r="AE1372" s="51">
        <v>1</v>
      </c>
      <c r="AF1372" s="51">
        <v>1</v>
      </c>
      <c r="AG1372" s="52">
        <v>1</v>
      </c>
      <c r="AH1372" s="52">
        <v>1</v>
      </c>
      <c r="AI1372" s="53">
        <v>1284</v>
      </c>
      <c r="AJ1372" s="53">
        <v>1206</v>
      </c>
      <c r="AK1372" s="51">
        <v>3.1420886555110363</v>
      </c>
      <c r="AL1372" s="51">
        <v>3.1663626781609073</v>
      </c>
      <c r="AM1372" s="51">
        <v>2.8345115346294785</v>
      </c>
      <c r="AN1372" s="51">
        <v>2.8481554658541777</v>
      </c>
      <c r="AO1372" s="51">
        <v>2.9689405536326854</v>
      </c>
      <c r="AP1372" s="51">
        <v>2.9690024419281902</v>
      </c>
      <c r="AQ1372" s="51">
        <v>2.8770292076489206</v>
      </c>
      <c r="AR1372" s="67">
        <v>0</v>
      </c>
      <c r="AS1372" s="99" t="s">
        <v>1593</v>
      </c>
      <c r="AT1372" s="54">
        <v>2.6844158491674723</v>
      </c>
      <c r="AU1372" s="54">
        <v>2.8457302878178039</v>
      </c>
      <c r="AV1372" s="55">
        <v>2.6844158491674723</v>
      </c>
      <c r="AW1372" s="55">
        <v>2.9067231849527526</v>
      </c>
      <c r="AX1372" s="56">
        <v>-6.5584150832517452E-2</v>
      </c>
      <c r="AY1372" s="56">
        <v>-0.15426971218218588</v>
      </c>
      <c r="AZ1372" s="56">
        <v>-0.21985386301470333</v>
      </c>
      <c r="BA1372" s="56">
        <v>8.8685561349668429E-2</v>
      </c>
      <c r="BB1372" s="61">
        <v>112</v>
      </c>
      <c r="BC1372" s="57">
        <v>107</v>
      </c>
      <c r="BD1372" s="57">
        <v>139</v>
      </c>
      <c r="BE1372" s="57">
        <v>169</v>
      </c>
      <c r="BF1372" s="95">
        <v>0.47075541511424024</v>
      </c>
      <c r="BG1372" s="58">
        <v>0.48405209092504342</v>
      </c>
      <c r="BH1372" s="58">
        <v>0.41855456413183434</v>
      </c>
      <c r="BI1372" s="58">
        <v>0.37139950862527948</v>
      </c>
      <c r="BJ1372" s="57">
        <v>118</v>
      </c>
      <c r="BK1372" s="57">
        <v>102</v>
      </c>
      <c r="BL1372" s="57">
        <v>132</v>
      </c>
      <c r="BM1372" s="57">
        <v>162</v>
      </c>
      <c r="BN1372" s="58">
        <v>0.45832723116616186</v>
      </c>
      <c r="BO1372" s="58">
        <v>0.49468945832062439</v>
      </c>
      <c r="BP1372" s="58">
        <v>0.43056147185464411</v>
      </c>
      <c r="BQ1372" s="58">
        <v>0.38207127634169635</v>
      </c>
      <c r="BR1372" s="36">
        <v>3.35</v>
      </c>
      <c r="BS1372" s="36">
        <v>4</v>
      </c>
      <c r="BT1372" s="36">
        <v>0.40611000000000003</v>
      </c>
      <c r="BU1372" s="36">
        <v>0.25344</v>
      </c>
      <c r="BV1372" s="36">
        <v>0.28116263589971102</v>
      </c>
      <c r="BW1372" s="36">
        <v>0.35204000000000002</v>
      </c>
    </row>
    <row r="1373" spans="1:75" s="36" customFormat="1" ht="16.75" customHeight="1" x14ac:dyDescent="0.2">
      <c r="A1373" s="36" t="s">
        <v>1714</v>
      </c>
      <c r="B1373" s="36">
        <v>2025020655</v>
      </c>
      <c r="C1373" s="35">
        <v>46025</v>
      </c>
      <c r="D1373" s="45" t="s">
        <v>9</v>
      </c>
      <c r="E1373" s="36" t="s">
        <v>28</v>
      </c>
      <c r="F1373" s="45">
        <v>1</v>
      </c>
      <c r="G1373" s="45">
        <v>0</v>
      </c>
      <c r="H1373" s="36" t="s">
        <v>27</v>
      </c>
      <c r="I1373" s="36" t="s">
        <v>314</v>
      </c>
      <c r="J1373" s="46" t="s">
        <v>167</v>
      </c>
      <c r="K1373" s="47">
        <v>2.96</v>
      </c>
      <c r="L1373" s="48">
        <v>0.15</v>
      </c>
      <c r="M1373" s="49">
        <v>0.1</v>
      </c>
      <c r="N1373" s="36">
        <v>2.9999999999999898</v>
      </c>
      <c r="O1373" s="36">
        <v>2.7499999999999898</v>
      </c>
      <c r="P1373" s="70">
        <v>2.9999999999999898</v>
      </c>
      <c r="Q1373" s="36">
        <v>2.7499999999999898</v>
      </c>
      <c r="R1373" s="50">
        <v>2.9069279170609308</v>
      </c>
      <c r="S1373" s="50">
        <v>2.870815899514366</v>
      </c>
      <c r="T1373" s="50">
        <v>2.8778586378903213</v>
      </c>
      <c r="U1373" s="50">
        <v>2.870815899514366</v>
      </c>
      <c r="V1373" s="50">
        <v>1.05</v>
      </c>
      <c r="W1373" s="50">
        <v>1.0725047827848808</v>
      </c>
      <c r="X1373" s="50">
        <v>0.95760524818563464</v>
      </c>
      <c r="Y1373" s="50">
        <v>1.0615164376726474</v>
      </c>
      <c r="Z1373" s="50">
        <v>0.97499999999999998</v>
      </c>
      <c r="AA1373" s="51">
        <v>0.99</v>
      </c>
      <c r="AB1373" s="51">
        <v>1</v>
      </c>
      <c r="AC1373" s="51">
        <v>1</v>
      </c>
      <c r="AD1373" s="51">
        <v>1</v>
      </c>
      <c r="AE1373" s="51">
        <v>1</v>
      </c>
      <c r="AF1373" s="51">
        <v>1</v>
      </c>
      <c r="AG1373" s="52">
        <v>1</v>
      </c>
      <c r="AH1373" s="52">
        <v>1</v>
      </c>
      <c r="AI1373" s="53">
        <v>1273</v>
      </c>
      <c r="AJ1373" s="53">
        <v>1231</v>
      </c>
      <c r="AK1373" s="51">
        <v>2.8165449245024825</v>
      </c>
      <c r="AL1373" s="51">
        <v>2.8296663341986905</v>
      </c>
      <c r="AM1373" s="51">
        <v>2.7302024350070231</v>
      </c>
      <c r="AN1373" s="51">
        <v>2.7512944546831246</v>
      </c>
      <c r="AO1373" s="51">
        <v>2.7037057076055477</v>
      </c>
      <c r="AP1373" s="51">
        <v>2.7180066767686917</v>
      </c>
      <c r="AQ1373" s="51">
        <v>2.6619473741318473</v>
      </c>
      <c r="AR1373" s="67">
        <v>0</v>
      </c>
      <c r="AS1373" s="99" t="s">
        <v>1593</v>
      </c>
      <c r="AT1373" s="54">
        <v>2.8457302878178039</v>
      </c>
      <c r="AU1373" s="54">
        <v>2.6844158491674723</v>
      </c>
      <c r="AV1373" s="55">
        <v>2.9067231849527526</v>
      </c>
      <c r="AW1373" s="55">
        <v>2.6844158491674723</v>
      </c>
      <c r="AX1373" s="56">
        <v>-0.15426971218218588</v>
      </c>
      <c r="AY1373" s="56">
        <v>-6.5584150832517452E-2</v>
      </c>
      <c r="AZ1373" s="56">
        <v>-0.21985386301470333</v>
      </c>
      <c r="BA1373" s="56">
        <v>-8.8685561349668429E-2</v>
      </c>
      <c r="BB1373" s="61">
        <v>-112</v>
      </c>
      <c r="BC1373" s="57">
        <v>-107</v>
      </c>
      <c r="BD1373" s="57">
        <v>-139</v>
      </c>
      <c r="BE1373" s="57">
        <v>-169</v>
      </c>
      <c r="BF1373" s="95">
        <v>0.52924458488575976</v>
      </c>
      <c r="BG1373" s="58">
        <v>0.51594790907495658</v>
      </c>
      <c r="BH1373" s="58">
        <v>0.58144543586816566</v>
      </c>
      <c r="BI1373" s="58">
        <v>0.62860049137472052</v>
      </c>
      <c r="BJ1373" s="57">
        <v>-118</v>
      </c>
      <c r="BK1373" s="57">
        <v>-102</v>
      </c>
      <c r="BL1373" s="57">
        <v>-132</v>
      </c>
      <c r="BM1373" s="57">
        <v>-162</v>
      </c>
      <c r="BN1373" s="58">
        <v>0.54167276883383808</v>
      </c>
      <c r="BO1373" s="58">
        <v>0.50531054167937561</v>
      </c>
      <c r="BP1373" s="58">
        <v>0.56943852814535589</v>
      </c>
      <c r="BQ1373" s="58">
        <v>0.61792872365830365</v>
      </c>
      <c r="BR1373" s="36">
        <v>3.35</v>
      </c>
      <c r="BS1373" s="36">
        <v>4.05</v>
      </c>
      <c r="BT1373" s="36">
        <v>0.39878000000000002</v>
      </c>
      <c r="BU1373" s="36">
        <v>0.24851000000000001</v>
      </c>
      <c r="BV1373" s="36">
        <v>0.275104336178362</v>
      </c>
      <c r="BW1373" s="36">
        <v>0.34517999999999999</v>
      </c>
    </row>
    <row r="1374" spans="1:75" s="36" customFormat="1" ht="16.75" customHeight="1" x14ac:dyDescent="0.2">
      <c r="A1374" s="36" t="s">
        <v>1715</v>
      </c>
      <c r="B1374" s="36">
        <v>2025020656</v>
      </c>
      <c r="C1374" s="35">
        <v>46025</v>
      </c>
      <c r="D1374" s="45" t="s">
        <v>6</v>
      </c>
      <c r="E1374" s="36" t="s">
        <v>7</v>
      </c>
      <c r="F1374" s="45">
        <v>2</v>
      </c>
      <c r="G1374" s="45">
        <v>0</v>
      </c>
      <c r="H1374" s="36" t="s">
        <v>107</v>
      </c>
      <c r="I1374" s="36" t="s">
        <v>324</v>
      </c>
      <c r="J1374" s="46" t="s">
        <v>148</v>
      </c>
      <c r="K1374" s="47">
        <v>2.96</v>
      </c>
      <c r="L1374" s="48">
        <v>0.15</v>
      </c>
      <c r="M1374" s="49">
        <v>0.1</v>
      </c>
      <c r="N1374" s="36">
        <v>3.1499999999999901</v>
      </c>
      <c r="O1374" s="36">
        <v>2.8499999999999899</v>
      </c>
      <c r="P1374" s="70">
        <v>3.1499999999999901</v>
      </c>
      <c r="Q1374" s="36">
        <v>2.8499999999999899</v>
      </c>
      <c r="R1374" s="50">
        <v>2.7869941594326946</v>
      </c>
      <c r="S1374" s="50">
        <v>3.2970380881436916</v>
      </c>
      <c r="T1374" s="50">
        <v>2.7591242178383677</v>
      </c>
      <c r="U1374" s="50">
        <v>3.3300084690251284</v>
      </c>
      <c r="V1374" s="50">
        <v>1.0649999999999999</v>
      </c>
      <c r="W1374" s="50">
        <v>1.0082621487897616</v>
      </c>
      <c r="X1374" s="50">
        <v>1.0777758313647758</v>
      </c>
      <c r="Y1374" s="50">
        <v>0.90942453573749882</v>
      </c>
      <c r="Z1374" s="50">
        <v>0.97499999999999998</v>
      </c>
      <c r="AA1374" s="51">
        <v>0.99</v>
      </c>
      <c r="AB1374" s="51">
        <v>1.01</v>
      </c>
      <c r="AC1374" s="51">
        <v>1</v>
      </c>
      <c r="AD1374" s="51">
        <v>1</v>
      </c>
      <c r="AE1374" s="51">
        <v>1</v>
      </c>
      <c r="AF1374" s="51">
        <v>1</v>
      </c>
      <c r="AG1374" s="52">
        <v>1</v>
      </c>
      <c r="AH1374" s="52">
        <v>1</v>
      </c>
      <c r="AI1374" s="53">
        <v>1260</v>
      </c>
      <c r="AJ1374" s="53">
        <v>1218</v>
      </c>
      <c r="AK1374" s="51">
        <v>2.82</v>
      </c>
      <c r="AL1374" s="51">
        <v>2.79</v>
      </c>
      <c r="AM1374" s="51">
        <v>3.11</v>
      </c>
      <c r="AN1374" s="51">
        <v>3.15</v>
      </c>
      <c r="AO1374" s="51">
        <v>3.1490130426002017</v>
      </c>
      <c r="AP1374" s="51">
        <v>3.1588529066011861</v>
      </c>
      <c r="AQ1374" s="51">
        <v>3.0322499999999999</v>
      </c>
      <c r="AR1374" s="67">
        <v>0</v>
      </c>
      <c r="AS1374" s="99" t="s">
        <v>1593</v>
      </c>
      <c r="AT1374" s="54">
        <v>3.3666637876218526</v>
      </c>
      <c r="AU1374" s="54">
        <v>2.7005091453260928</v>
      </c>
      <c r="AV1374" s="55">
        <v>3.3666637876218526</v>
      </c>
      <c r="AW1374" s="55">
        <v>2.6883219917517915</v>
      </c>
      <c r="AX1374" s="56">
        <v>0.21666378762186245</v>
      </c>
      <c r="AY1374" s="56">
        <v>-0.14949085467389711</v>
      </c>
      <c r="AZ1374" s="56">
        <v>6.7172932947965336E-2</v>
      </c>
      <c r="BA1374" s="56">
        <v>0.36615464229575956</v>
      </c>
      <c r="BB1374" s="61">
        <v>-155</v>
      </c>
      <c r="BC1374" s="57">
        <v>-135</v>
      </c>
      <c r="BD1374" s="57">
        <v>-107</v>
      </c>
      <c r="BE1374" s="57">
        <v>118</v>
      </c>
      <c r="BF1374" s="95">
        <v>0.6081670667708341</v>
      </c>
      <c r="BG1374" s="58">
        <v>0.57365759932860816</v>
      </c>
      <c r="BH1374" s="58">
        <v>0.51799773717170217</v>
      </c>
      <c r="BI1374" s="58">
        <v>0.45817840192262338</v>
      </c>
      <c r="BJ1374" s="57">
        <v>-156</v>
      </c>
      <c r="BK1374" s="57">
        <v>-133</v>
      </c>
      <c r="BL1374" s="57">
        <v>-106</v>
      </c>
      <c r="BM1374" s="57">
        <v>119</v>
      </c>
      <c r="BN1374" s="58">
        <v>0.6098430779453089</v>
      </c>
      <c r="BO1374" s="58">
        <v>0.57096781687897891</v>
      </c>
      <c r="BP1374" s="58">
        <v>0.515162280948808</v>
      </c>
      <c r="BQ1374" s="58">
        <v>0.45585644029917372</v>
      </c>
      <c r="BR1374" s="36">
        <v>3.35</v>
      </c>
      <c r="BS1374" s="36">
        <v>4.0999999999999996</v>
      </c>
      <c r="BT1374" s="36">
        <v>0.39212000000000002</v>
      </c>
      <c r="BU1374" s="36">
        <v>0.24171999999999999</v>
      </c>
      <c r="BV1374" s="36">
        <v>0.26745150975337101</v>
      </c>
      <c r="BW1374" s="36">
        <v>0.33793000000000001</v>
      </c>
    </row>
    <row r="1375" spans="1:75" s="36" customFormat="1" ht="16.75" customHeight="1" x14ac:dyDescent="0.2">
      <c r="A1375" s="36" t="s">
        <v>1716</v>
      </c>
      <c r="B1375" s="36">
        <v>2025020656</v>
      </c>
      <c r="C1375" s="35">
        <v>46025</v>
      </c>
      <c r="D1375" s="45" t="s">
        <v>9</v>
      </c>
      <c r="E1375" s="36" t="s">
        <v>23</v>
      </c>
      <c r="F1375" s="45">
        <v>0</v>
      </c>
      <c r="G1375" s="45">
        <v>2</v>
      </c>
      <c r="H1375" s="36" t="s">
        <v>106</v>
      </c>
      <c r="I1375" s="36" t="s">
        <v>421</v>
      </c>
      <c r="J1375" s="46" t="s">
        <v>194</v>
      </c>
      <c r="K1375" s="47">
        <v>2.96</v>
      </c>
      <c r="L1375" s="48">
        <v>0.15</v>
      </c>
      <c r="M1375" s="49">
        <v>0.1</v>
      </c>
      <c r="N1375" s="36">
        <v>2.8499999999999899</v>
      </c>
      <c r="O1375" s="36">
        <v>3.1499999999999901</v>
      </c>
      <c r="P1375" s="70">
        <v>2.8499999999999899</v>
      </c>
      <c r="Q1375" s="36">
        <v>3.1499999999999901</v>
      </c>
      <c r="R1375" s="50">
        <v>2.8537896156115838</v>
      </c>
      <c r="S1375" s="50">
        <v>3.1528775332221235</v>
      </c>
      <c r="T1375" s="50">
        <v>2.7396380309871202</v>
      </c>
      <c r="U1375" s="50">
        <v>3.2159350838865661</v>
      </c>
      <c r="V1375" s="50">
        <v>1.01</v>
      </c>
      <c r="W1375" s="50">
        <v>1.0054419613311261</v>
      </c>
      <c r="X1375" s="50">
        <v>1.0506756756756757</v>
      </c>
      <c r="Y1375" s="50">
        <v>0.95270270270270263</v>
      </c>
      <c r="Z1375" s="50">
        <v>1.03</v>
      </c>
      <c r="AA1375" s="51">
        <v>0.96</v>
      </c>
      <c r="AB1375" s="51">
        <v>1.02</v>
      </c>
      <c r="AC1375" s="51">
        <v>1</v>
      </c>
      <c r="AD1375" s="51">
        <v>1</v>
      </c>
      <c r="AE1375" s="51">
        <v>1</v>
      </c>
      <c r="AF1375" s="51">
        <v>1</v>
      </c>
      <c r="AG1375" s="52">
        <v>1</v>
      </c>
      <c r="AH1375" s="52">
        <v>1</v>
      </c>
      <c r="AI1375" s="53">
        <v>1287</v>
      </c>
      <c r="AJ1375" s="53">
        <v>1190</v>
      </c>
      <c r="AK1375" s="51">
        <v>2.6918966257829964</v>
      </c>
      <c r="AL1375" s="51">
        <v>2.7144683004879173</v>
      </c>
      <c r="AM1375" s="51">
        <v>3.1902164608397365</v>
      </c>
      <c r="AN1375" s="51">
        <v>3.16</v>
      </c>
      <c r="AO1375" s="51">
        <v>3.2783033784302709</v>
      </c>
      <c r="AP1375" s="51">
        <v>3.273677450548548</v>
      </c>
      <c r="AQ1375" s="51">
        <v>3.2859229546649287</v>
      </c>
      <c r="AR1375" s="67">
        <v>0</v>
      </c>
      <c r="AS1375" s="99" t="s">
        <v>1593</v>
      </c>
      <c r="AT1375" s="54">
        <v>2.7005091453260928</v>
      </c>
      <c r="AU1375" s="54">
        <v>3.3666637876218526</v>
      </c>
      <c r="AV1375" s="55">
        <v>2.6883219917517915</v>
      </c>
      <c r="AW1375" s="55">
        <v>3.3666637876218526</v>
      </c>
      <c r="AX1375" s="56">
        <v>-0.14949085467389711</v>
      </c>
      <c r="AY1375" s="56">
        <v>0.21666378762186245</v>
      </c>
      <c r="AZ1375" s="56">
        <v>6.7172932947965336E-2</v>
      </c>
      <c r="BA1375" s="56">
        <v>-0.36615464229575956</v>
      </c>
      <c r="BB1375" s="61">
        <v>155</v>
      </c>
      <c r="BC1375" s="57">
        <v>135</v>
      </c>
      <c r="BD1375" s="57">
        <v>107</v>
      </c>
      <c r="BE1375" s="57">
        <v>-118</v>
      </c>
      <c r="BF1375" s="95">
        <v>0.3918329332291659</v>
      </c>
      <c r="BG1375" s="58">
        <v>0.42634240067139179</v>
      </c>
      <c r="BH1375" s="58">
        <v>0.48200226282829783</v>
      </c>
      <c r="BI1375" s="58">
        <v>0.54182159807737662</v>
      </c>
      <c r="BJ1375" s="57">
        <v>156</v>
      </c>
      <c r="BK1375" s="57">
        <v>133</v>
      </c>
      <c r="BL1375" s="57">
        <v>106</v>
      </c>
      <c r="BM1375" s="57">
        <v>-119</v>
      </c>
      <c r="BN1375" s="58">
        <v>0.3901569220546911</v>
      </c>
      <c r="BO1375" s="58">
        <v>0.42903218312102109</v>
      </c>
      <c r="BP1375" s="58">
        <v>0.484837719051192</v>
      </c>
      <c r="BQ1375" s="58">
        <v>0.54414355970082628</v>
      </c>
      <c r="BR1375" s="36">
        <v>3.35</v>
      </c>
      <c r="BS1375" s="36">
        <v>4.1500000000000004</v>
      </c>
      <c r="BT1375" s="36">
        <v>0.38494</v>
      </c>
      <c r="BU1375" s="36">
        <v>0.23699000000000001</v>
      </c>
      <c r="BV1375" s="36">
        <v>0.262517169568877</v>
      </c>
      <c r="BW1375" s="36">
        <v>0.33423000000000003</v>
      </c>
    </row>
    <row r="1376" spans="1:75" s="36" customFormat="1" ht="16.75" customHeight="1" x14ac:dyDescent="0.2">
      <c r="A1376" s="36" t="s">
        <v>1717</v>
      </c>
      <c r="B1376" s="36">
        <v>2025020657</v>
      </c>
      <c r="C1376" s="35">
        <v>46026</v>
      </c>
      <c r="D1376" s="45" t="s">
        <v>6</v>
      </c>
      <c r="E1376" s="36" t="s">
        <v>19</v>
      </c>
      <c r="F1376" s="45">
        <v>0</v>
      </c>
      <c r="G1376" s="45">
        <v>2</v>
      </c>
      <c r="H1376" s="36" t="s">
        <v>29</v>
      </c>
      <c r="I1376" s="36" t="s">
        <v>326</v>
      </c>
      <c r="J1376" s="36" t="s">
        <v>170</v>
      </c>
      <c r="K1376" s="47">
        <v>2.96</v>
      </c>
      <c r="L1376" s="48">
        <v>0.15</v>
      </c>
      <c r="M1376" s="49">
        <v>0.1</v>
      </c>
      <c r="N1376" s="36">
        <v>2.6499999999999901</v>
      </c>
      <c r="O1376" s="36">
        <v>3.3999999999999901</v>
      </c>
      <c r="P1376" s="70">
        <v>2.6499999999999901</v>
      </c>
      <c r="Q1376" s="36">
        <v>3.3999999999999901</v>
      </c>
      <c r="R1376" s="50">
        <v>3.2222629123235365</v>
      </c>
      <c r="S1376" s="50">
        <v>2.9375454962159626</v>
      </c>
      <c r="T1376" s="50">
        <v>3.1255950249538302</v>
      </c>
      <c r="U1376" s="50">
        <v>2.9962964061402819</v>
      </c>
      <c r="V1376" s="50">
        <v>0.90300000000000002</v>
      </c>
      <c r="W1376" s="50">
        <v>0.92051577291954856</v>
      </c>
      <c r="X1376" s="50">
        <v>0.92567567567567577</v>
      </c>
      <c r="Y1376" s="50">
        <v>1.027027027027027</v>
      </c>
      <c r="Z1376" s="50">
        <v>1.02</v>
      </c>
      <c r="AA1376" s="51">
        <v>0.97</v>
      </c>
      <c r="AB1376" s="51">
        <v>1.02</v>
      </c>
      <c r="AC1376" s="51">
        <v>1</v>
      </c>
      <c r="AD1376" s="51">
        <v>1</v>
      </c>
      <c r="AE1376" s="51">
        <v>1</v>
      </c>
      <c r="AF1376" s="51">
        <v>1</v>
      </c>
      <c r="AG1376" s="52">
        <v>1</v>
      </c>
      <c r="AH1376" s="52">
        <v>1</v>
      </c>
      <c r="AI1376" s="53">
        <v>1296</v>
      </c>
      <c r="AJ1376" s="53">
        <v>1194</v>
      </c>
      <c r="AK1376" s="51">
        <v>3.0106191683645274</v>
      </c>
      <c r="AL1376" s="51">
        <v>3.04</v>
      </c>
      <c r="AM1376" s="51">
        <v>3.0521084785847541</v>
      </c>
      <c r="AN1376" s="51">
        <v>3.02</v>
      </c>
      <c r="AO1376" s="51">
        <v>3.0905957209597075</v>
      </c>
      <c r="AP1376" s="51">
        <v>3.0764508237367938</v>
      </c>
      <c r="AQ1376" s="51">
        <v>3.113150648156449</v>
      </c>
      <c r="AR1376" s="67">
        <v>0.05</v>
      </c>
      <c r="AS1376" s="99" t="s">
        <v>1593</v>
      </c>
      <c r="AT1376" s="54">
        <v>2.4788306767967612</v>
      </c>
      <c r="AU1376" s="54">
        <v>3.4884406823773029</v>
      </c>
      <c r="AV1376" s="55">
        <v>2.4288306767967613</v>
      </c>
      <c r="AW1376" s="55">
        <v>3.5325985046208204</v>
      </c>
      <c r="AX1376" s="56">
        <v>-0.17116932320322897</v>
      </c>
      <c r="AY1376" s="56">
        <v>8.8440682377312729E-2</v>
      </c>
      <c r="AZ1376" s="56">
        <v>-8.2728640825916244E-2</v>
      </c>
      <c r="BA1376" s="56">
        <v>-0.2596100055805417</v>
      </c>
      <c r="BB1376" s="61">
        <v>192</v>
      </c>
      <c r="BC1376" s="57">
        <v>-124</v>
      </c>
      <c r="BD1376" s="57">
        <v>103</v>
      </c>
      <c r="BE1376" s="57">
        <v>129</v>
      </c>
      <c r="BF1376" s="95">
        <v>0.34210589478401476</v>
      </c>
      <c r="BG1376" s="58">
        <v>0.55287858070013018</v>
      </c>
      <c r="BH1376" s="58">
        <v>0.49363444843947379</v>
      </c>
      <c r="BI1376" s="58">
        <v>0.43589356302196069</v>
      </c>
      <c r="BJ1376" s="57">
        <v>205</v>
      </c>
      <c r="BK1376" s="57">
        <v>-124</v>
      </c>
      <c r="BL1376" s="57">
        <v>102</v>
      </c>
      <c r="BM1376" s="57">
        <v>129</v>
      </c>
      <c r="BN1376" s="58">
        <v>0.32776577074385954</v>
      </c>
      <c r="BO1376" s="58">
        <v>0.55364799845367063</v>
      </c>
      <c r="BP1376" s="58">
        <v>0.49401980504601561</v>
      </c>
      <c r="BQ1376" s="58">
        <v>0.43580158120897849</v>
      </c>
      <c r="BR1376" s="36">
        <v>3.35</v>
      </c>
      <c r="BS1376" s="36">
        <v>4.2</v>
      </c>
      <c r="BT1376" s="36">
        <v>0.37502999999999997</v>
      </c>
      <c r="BU1376" s="36">
        <v>0.22994999999999999</v>
      </c>
      <c r="BV1376" s="36">
        <v>0.25397894829852302</v>
      </c>
      <c r="BW1376" s="36">
        <v>0.32456000000000002</v>
      </c>
    </row>
    <row r="1377" spans="1:75" s="36" customFormat="1" ht="16.75" customHeight="1" x14ac:dyDescent="0.2">
      <c r="A1377" s="36" t="s">
        <v>1718</v>
      </c>
      <c r="B1377" s="36">
        <v>2025020657</v>
      </c>
      <c r="C1377" s="35">
        <v>46026</v>
      </c>
      <c r="D1377" s="45" t="s">
        <v>9</v>
      </c>
      <c r="E1377" s="36" t="s">
        <v>34</v>
      </c>
      <c r="F1377" s="45">
        <v>2</v>
      </c>
      <c r="G1377" s="45">
        <v>0</v>
      </c>
      <c r="H1377" s="36" t="s">
        <v>31</v>
      </c>
      <c r="I1377" s="36" t="s">
        <v>362</v>
      </c>
      <c r="J1377" s="46" t="s">
        <v>160</v>
      </c>
      <c r="K1377" s="47">
        <v>2.96</v>
      </c>
      <c r="L1377" s="48">
        <v>0.15</v>
      </c>
      <c r="M1377" s="49">
        <v>0.1</v>
      </c>
      <c r="N1377" s="36">
        <v>3.3999999999999901</v>
      </c>
      <c r="O1377" s="36">
        <v>2.6499999999999901</v>
      </c>
      <c r="P1377" s="70">
        <v>3.3999999999999901</v>
      </c>
      <c r="Q1377" s="36">
        <v>2.6499999999999901</v>
      </c>
      <c r="R1377" s="50">
        <v>2.9258915176689202</v>
      </c>
      <c r="S1377" s="50">
        <v>2.9326194666337395</v>
      </c>
      <c r="T1377" s="50">
        <v>2.9258915176689202</v>
      </c>
      <c r="U1377" s="50">
        <v>2.9326194666337395</v>
      </c>
      <c r="V1377" s="50">
        <v>1.085</v>
      </c>
      <c r="W1377" s="50">
        <v>1.0832085999357419</v>
      </c>
      <c r="X1377" s="50">
        <v>1.0311177292516061</v>
      </c>
      <c r="Y1377" s="50">
        <v>1.0171010703934213</v>
      </c>
      <c r="Z1377" s="50">
        <v>0.995</v>
      </c>
      <c r="AA1377" s="51">
        <v>1</v>
      </c>
      <c r="AB1377" s="51">
        <v>1</v>
      </c>
      <c r="AC1377" s="51">
        <v>1</v>
      </c>
      <c r="AD1377" s="51">
        <v>1</v>
      </c>
      <c r="AE1377" s="51">
        <v>1</v>
      </c>
      <c r="AF1377" s="51">
        <v>1</v>
      </c>
      <c r="AG1377" s="52">
        <v>1</v>
      </c>
      <c r="AH1377" s="52">
        <v>1</v>
      </c>
      <c r="AI1377" s="53">
        <v>1276</v>
      </c>
      <c r="AJ1377" s="53">
        <v>1234</v>
      </c>
      <c r="AK1377" s="51">
        <v>3.04</v>
      </c>
      <c r="AL1377" s="51">
        <v>3.022883727650338</v>
      </c>
      <c r="AM1377" s="51">
        <v>2.74</v>
      </c>
      <c r="AN1377" s="51">
        <v>2.7688929199950612</v>
      </c>
      <c r="AO1377" s="51">
        <v>2.7897816979859171</v>
      </c>
      <c r="AP1377" s="51">
        <v>2.8090078986831148</v>
      </c>
      <c r="AQ1377" s="51">
        <v>2.7263000000000002</v>
      </c>
      <c r="AR1377" s="67">
        <v>-0.05</v>
      </c>
      <c r="AS1377" s="99" t="s">
        <v>1593</v>
      </c>
      <c r="AT1377" s="54">
        <v>3.4884406823773029</v>
      </c>
      <c r="AU1377" s="54">
        <v>2.4788306767967612</v>
      </c>
      <c r="AV1377" s="55">
        <v>3.5325985046208204</v>
      </c>
      <c r="AW1377" s="55">
        <v>2.4288306767967613</v>
      </c>
      <c r="AX1377" s="56">
        <v>8.8440682377312729E-2</v>
      </c>
      <c r="AY1377" s="56">
        <v>-0.17116932320322897</v>
      </c>
      <c r="AZ1377" s="56">
        <v>-8.2728640825916244E-2</v>
      </c>
      <c r="BA1377" s="56">
        <v>0.2596100055805417</v>
      </c>
      <c r="BB1377" s="61">
        <v>-192</v>
      </c>
      <c r="BC1377" s="57">
        <v>124</v>
      </c>
      <c r="BD1377" s="57">
        <v>-103</v>
      </c>
      <c r="BE1377" s="57">
        <v>-129</v>
      </c>
      <c r="BF1377" s="95">
        <v>0.65789410521598524</v>
      </c>
      <c r="BG1377" s="58">
        <v>0.44712141929986982</v>
      </c>
      <c r="BH1377" s="58">
        <v>0.50636555156052621</v>
      </c>
      <c r="BI1377" s="58">
        <v>0.56410643697803931</v>
      </c>
      <c r="BJ1377" s="57">
        <v>-205</v>
      </c>
      <c r="BK1377" s="57">
        <v>124</v>
      </c>
      <c r="BL1377" s="57">
        <v>-102</v>
      </c>
      <c r="BM1377" s="57">
        <v>-129</v>
      </c>
      <c r="BN1377" s="58">
        <v>0.67223422925614051</v>
      </c>
      <c r="BO1377" s="58">
        <v>0.44635200154632937</v>
      </c>
      <c r="BP1377" s="58">
        <v>0.50598019495398439</v>
      </c>
      <c r="BQ1377" s="58">
        <v>0.56419841879102151</v>
      </c>
      <c r="BR1377" s="36">
        <v>3.35</v>
      </c>
      <c r="BS1377" s="36">
        <v>4.25</v>
      </c>
      <c r="BT1377" s="36">
        <v>0.37444</v>
      </c>
      <c r="BU1377" s="36">
        <v>0.22606000000000001</v>
      </c>
      <c r="BV1377" s="36">
        <v>0.249140363251631</v>
      </c>
      <c r="BW1377" s="36">
        <v>0.31869999999999998</v>
      </c>
    </row>
    <row r="1378" spans="1:75" s="36" customFormat="1" ht="16.75" customHeight="1" x14ac:dyDescent="0.2">
      <c r="A1378" s="36" t="s">
        <v>1719</v>
      </c>
      <c r="B1378" s="36">
        <v>2025020658</v>
      </c>
      <c r="C1378" s="35">
        <v>46026</v>
      </c>
      <c r="D1378" s="45" t="s">
        <v>6</v>
      </c>
      <c r="E1378" s="36" t="s">
        <v>21</v>
      </c>
      <c r="F1378" s="45">
        <v>0</v>
      </c>
      <c r="G1378" s="45">
        <v>0</v>
      </c>
      <c r="H1378" s="36" t="s">
        <v>50</v>
      </c>
      <c r="I1378" s="36" t="s">
        <v>336</v>
      </c>
      <c r="J1378" s="46" t="s">
        <v>232</v>
      </c>
      <c r="K1378" s="47">
        <v>2.96</v>
      </c>
      <c r="L1378" s="48">
        <v>0.15</v>
      </c>
      <c r="M1378" s="49">
        <v>0.1</v>
      </c>
      <c r="N1378" s="36">
        <v>3.0499999999999901</v>
      </c>
      <c r="O1378" s="36">
        <v>3.2999999999999901</v>
      </c>
      <c r="P1378" s="70">
        <v>3.0499999999999901</v>
      </c>
      <c r="Q1378" s="36">
        <v>3.2999999999999901</v>
      </c>
      <c r="R1378" s="50">
        <v>3.1589327791863782</v>
      </c>
      <c r="S1378" s="50">
        <v>3.1534116840252038</v>
      </c>
      <c r="T1378" s="50">
        <v>3.0483701319148548</v>
      </c>
      <c r="U1378" s="50">
        <v>3.1534116840252038</v>
      </c>
      <c r="V1378" s="50">
        <v>0.96699999999999997</v>
      </c>
      <c r="W1378" s="50">
        <v>0.96943075693561398</v>
      </c>
      <c r="X1378" s="50">
        <v>1.0585484279817661</v>
      </c>
      <c r="Y1378" s="50">
        <v>1.0075069449837464</v>
      </c>
      <c r="Z1378" s="50">
        <v>1.03</v>
      </c>
      <c r="AA1378" s="51">
        <v>0.96499999999999997</v>
      </c>
      <c r="AB1378" s="51">
        <v>1</v>
      </c>
      <c r="AC1378" s="51">
        <v>1</v>
      </c>
      <c r="AD1378" s="51">
        <v>1</v>
      </c>
      <c r="AE1378" s="51">
        <v>1</v>
      </c>
      <c r="AF1378" s="51">
        <v>1</v>
      </c>
      <c r="AG1378" s="52">
        <v>1</v>
      </c>
      <c r="AH1378" s="52">
        <v>1</v>
      </c>
      <c r="AI1378" s="53">
        <v>1288</v>
      </c>
      <c r="AJ1378" s="53">
        <v>1227</v>
      </c>
      <c r="AK1378" s="51">
        <v>2.9734614753388358</v>
      </c>
      <c r="AL1378" s="51">
        <v>2.9996237312068943</v>
      </c>
      <c r="AM1378" s="51">
        <v>3.2419388149538513</v>
      </c>
      <c r="AN1378" s="51">
        <v>3.228659745314554</v>
      </c>
      <c r="AO1378" s="51">
        <v>3.292659796005375</v>
      </c>
      <c r="AP1378" s="51">
        <v>3.2859629317864623</v>
      </c>
      <c r="AQ1378" s="51">
        <v>3.339196979402467</v>
      </c>
      <c r="AR1378" s="67">
        <v>0</v>
      </c>
      <c r="AS1378" s="99" t="s">
        <v>1593</v>
      </c>
      <c r="AT1378" s="54">
        <v>2.8637259222769575</v>
      </c>
      <c r="AU1378" s="54">
        <v>3.3785622700432545</v>
      </c>
      <c r="AV1378" s="55">
        <v>2.8637259222769575</v>
      </c>
      <c r="AW1378" s="55">
        <v>3.392642370022426</v>
      </c>
      <c r="AX1378" s="56">
        <v>-0.18627407772303251</v>
      </c>
      <c r="AY1378" s="56">
        <v>7.8562270043264437E-2</v>
      </c>
      <c r="AZ1378" s="56">
        <v>-0.10771180767976807</v>
      </c>
      <c r="BA1378" s="56">
        <v>-0.26483634776629694</v>
      </c>
      <c r="BB1378" s="61">
        <v>139</v>
      </c>
      <c r="BC1378" s="57">
        <v>-150</v>
      </c>
      <c r="BD1378" s="57">
        <v>-121</v>
      </c>
      <c r="BE1378" s="57">
        <v>106</v>
      </c>
      <c r="BF1378" s="95">
        <v>0.41757929012994899</v>
      </c>
      <c r="BG1378" s="58">
        <v>0.60012460402205625</v>
      </c>
      <c r="BH1378" s="58">
        <v>0.54817196443992222</v>
      </c>
      <c r="BI1378" s="58">
        <v>0.48514661152721916</v>
      </c>
      <c r="BJ1378" s="57">
        <v>141</v>
      </c>
      <c r="BK1378" s="57">
        <v>-152</v>
      </c>
      <c r="BL1378" s="57">
        <v>-123</v>
      </c>
      <c r="BM1378" s="57">
        <v>105</v>
      </c>
      <c r="BN1378" s="58">
        <v>0.41496524680113278</v>
      </c>
      <c r="BO1378" s="58">
        <v>0.60287834984515443</v>
      </c>
      <c r="BP1378" s="58">
        <v>0.55125663951919601</v>
      </c>
      <c r="BQ1378" s="58">
        <v>0.48784895142472351</v>
      </c>
      <c r="BR1378" s="36">
        <v>3.35</v>
      </c>
      <c r="BS1378" s="36">
        <v>4.3</v>
      </c>
      <c r="BT1378" s="36">
        <v>0.36585000000000001</v>
      </c>
      <c r="BU1378" s="36">
        <v>0.22297</v>
      </c>
      <c r="BV1378" s="36">
        <v>0.24543733350945501</v>
      </c>
      <c r="BW1378" s="36">
        <v>0.31451000000000001</v>
      </c>
    </row>
    <row r="1379" spans="1:75" s="36" customFormat="1" ht="16.75" customHeight="1" x14ac:dyDescent="0.2">
      <c r="A1379" s="36" t="s">
        <v>1720</v>
      </c>
      <c r="B1379" s="36">
        <v>2025020658</v>
      </c>
      <c r="C1379" s="35">
        <v>46026</v>
      </c>
      <c r="D1379" s="45" t="s">
        <v>9</v>
      </c>
      <c r="E1379" s="36" t="s">
        <v>32</v>
      </c>
      <c r="F1379" s="45">
        <v>0</v>
      </c>
      <c r="G1379" s="45">
        <v>0</v>
      </c>
      <c r="H1379" s="36" t="s">
        <v>51</v>
      </c>
      <c r="I1379" s="36" t="s">
        <v>417</v>
      </c>
      <c r="J1379" s="46" t="s">
        <v>227</v>
      </c>
      <c r="K1379" s="47">
        <v>2.96</v>
      </c>
      <c r="L1379" s="48">
        <v>0.15</v>
      </c>
      <c r="M1379" s="49">
        <v>0.1</v>
      </c>
      <c r="N1379" s="36">
        <v>3.2999999999999901</v>
      </c>
      <c r="O1379" s="36">
        <v>3.0499999999999901</v>
      </c>
      <c r="P1379" s="70">
        <v>3.2999999999999901</v>
      </c>
      <c r="Q1379" s="36">
        <v>3.0499999999999901</v>
      </c>
      <c r="R1379" s="50">
        <v>2.9007855132505913</v>
      </c>
      <c r="S1379" s="50">
        <v>3.3287448758000893</v>
      </c>
      <c r="T1379" s="50">
        <v>2.8282658754193264</v>
      </c>
      <c r="U1379" s="50">
        <v>3.3287448758000893</v>
      </c>
      <c r="V1379" s="50">
        <v>1.03</v>
      </c>
      <c r="W1379" s="50">
        <v>1.0342925072321845</v>
      </c>
      <c r="X1379" s="50">
        <v>1.0952495996465714</v>
      </c>
      <c r="Y1379" s="50">
        <v>1.0045477957225797</v>
      </c>
      <c r="Z1379" s="50">
        <v>0.97499999999999998</v>
      </c>
      <c r="AA1379" s="51">
        <v>0.97499999999999998</v>
      </c>
      <c r="AB1379" s="51">
        <v>1</v>
      </c>
      <c r="AC1379" s="51">
        <v>1</v>
      </c>
      <c r="AD1379" s="51">
        <v>1</v>
      </c>
      <c r="AE1379" s="51">
        <v>1</v>
      </c>
      <c r="AF1379" s="51">
        <v>1</v>
      </c>
      <c r="AG1379" s="52">
        <v>1</v>
      </c>
      <c r="AH1379" s="52">
        <v>1</v>
      </c>
      <c r="AI1379" s="53">
        <v>1291</v>
      </c>
      <c r="AJ1379" s="53">
        <v>1249</v>
      </c>
      <c r="AK1379" s="51">
        <v>2.9822205571518894</v>
      </c>
      <c r="AL1379" s="51">
        <v>2.9689175059992259</v>
      </c>
      <c r="AM1379" s="51">
        <v>3.1333033468260276</v>
      </c>
      <c r="AN1379" s="51">
        <v>3.162619576172137</v>
      </c>
      <c r="AO1379" s="51">
        <v>3.1509909414747015</v>
      </c>
      <c r="AP1379" s="51">
        <v>3.165171238339259</v>
      </c>
      <c r="AQ1379" s="51">
        <v>3.0549707631553771</v>
      </c>
      <c r="AR1379" s="67">
        <v>0</v>
      </c>
      <c r="AS1379" s="99" t="s">
        <v>1593</v>
      </c>
      <c r="AT1379" s="54">
        <v>3.3785622700432545</v>
      </c>
      <c r="AU1379" s="54">
        <v>2.8637259222769575</v>
      </c>
      <c r="AV1379" s="55">
        <v>3.392642370022426</v>
      </c>
      <c r="AW1379" s="55">
        <v>2.8637259222769575</v>
      </c>
      <c r="AX1379" s="56">
        <v>7.8562270043264437E-2</v>
      </c>
      <c r="AY1379" s="56">
        <v>-0.18627407772303251</v>
      </c>
      <c r="AZ1379" s="56">
        <v>-0.10771180767976807</v>
      </c>
      <c r="BA1379" s="56">
        <v>0.26483634776629694</v>
      </c>
      <c r="BB1379" s="61">
        <v>-139</v>
      </c>
      <c r="BC1379" s="57">
        <v>150</v>
      </c>
      <c r="BD1379" s="57">
        <v>121</v>
      </c>
      <c r="BE1379" s="57">
        <v>-106</v>
      </c>
      <c r="BF1379" s="95">
        <v>0.58242070987005101</v>
      </c>
      <c r="BG1379" s="58">
        <v>0.3998753959779438</v>
      </c>
      <c r="BH1379" s="58">
        <v>0.45182803556007778</v>
      </c>
      <c r="BI1379" s="58">
        <v>0.51485338847278084</v>
      </c>
      <c r="BJ1379" s="57">
        <v>-141</v>
      </c>
      <c r="BK1379" s="57">
        <v>152</v>
      </c>
      <c r="BL1379" s="57">
        <v>123</v>
      </c>
      <c r="BM1379" s="57">
        <v>-105</v>
      </c>
      <c r="BN1379" s="58">
        <v>0.58503475319886722</v>
      </c>
      <c r="BO1379" s="58">
        <v>0.39712165015484552</v>
      </c>
      <c r="BP1379" s="58">
        <v>0.44874336048080399</v>
      </c>
      <c r="BQ1379" s="58">
        <v>0.51215104857527649</v>
      </c>
      <c r="BR1379" s="36">
        <v>3.35</v>
      </c>
      <c r="BS1379" s="36">
        <v>4.3499999999999996</v>
      </c>
      <c r="BT1379" s="36">
        <v>0.35948000000000002</v>
      </c>
      <c r="BU1379" s="36">
        <v>0.21534</v>
      </c>
      <c r="BV1379" s="36">
        <v>0.23727618313040599</v>
      </c>
      <c r="BW1379" s="36">
        <v>0.30779000000000001</v>
      </c>
    </row>
    <row r="1380" spans="1:75" s="36" customFormat="1" ht="16.75" customHeight="1" x14ac:dyDescent="0.2">
      <c r="A1380" s="36" t="s">
        <v>1721</v>
      </c>
      <c r="B1380" s="36">
        <v>2025020659</v>
      </c>
      <c r="C1380" s="35">
        <v>46026</v>
      </c>
      <c r="D1380" s="45" t="s">
        <v>6</v>
      </c>
      <c r="E1380" s="36" t="s">
        <v>24</v>
      </c>
      <c r="F1380" s="45">
        <v>0</v>
      </c>
      <c r="G1380" s="45">
        <v>1</v>
      </c>
      <c r="H1380" s="36" t="s">
        <v>26</v>
      </c>
      <c r="I1380" s="36" t="s">
        <v>364</v>
      </c>
      <c r="J1380" s="46" t="s">
        <v>158</v>
      </c>
      <c r="K1380" s="47">
        <v>2.96</v>
      </c>
      <c r="L1380" s="48">
        <v>0.15</v>
      </c>
      <c r="M1380" s="49">
        <v>0.1</v>
      </c>
      <c r="N1380" s="36">
        <v>3.3999999999999901</v>
      </c>
      <c r="O1380" s="36">
        <v>2.8999999999999901</v>
      </c>
      <c r="P1380" s="70">
        <v>3.3999999999999901</v>
      </c>
      <c r="Q1380" s="36">
        <v>2.8999999999999901</v>
      </c>
      <c r="R1380" s="50">
        <v>3.6150931155508794</v>
      </c>
      <c r="S1380" s="50">
        <v>2.5582752789970629</v>
      </c>
      <c r="T1380" s="50">
        <v>3.6150931155508794</v>
      </c>
      <c r="U1380" s="50">
        <v>2.6222321609719894</v>
      </c>
      <c r="V1380" s="50">
        <v>0.95</v>
      </c>
      <c r="W1380" s="50">
        <v>0.92554174501717079</v>
      </c>
      <c r="X1380" s="50">
        <v>0.94862125931317731</v>
      </c>
      <c r="Y1380" s="50">
        <v>1.0209541691393416</v>
      </c>
      <c r="Z1380" s="50">
        <v>1.01</v>
      </c>
      <c r="AA1380" s="51">
        <v>1</v>
      </c>
      <c r="AB1380" s="51">
        <v>1.0249999999999999</v>
      </c>
      <c r="AC1380" s="51">
        <v>1</v>
      </c>
      <c r="AD1380" s="51">
        <v>1</v>
      </c>
      <c r="AE1380" s="51">
        <v>1</v>
      </c>
      <c r="AF1380" s="51">
        <v>1</v>
      </c>
      <c r="AG1380" s="52">
        <v>1</v>
      </c>
      <c r="AH1380" s="52">
        <v>1</v>
      </c>
      <c r="AI1380" s="53">
        <v>1302</v>
      </c>
      <c r="AJ1380" s="53">
        <v>1260</v>
      </c>
      <c r="AK1380" s="51">
        <v>3.5914850542860037</v>
      </c>
      <c r="AL1380" s="51">
        <v>3.58</v>
      </c>
      <c r="AM1380" s="51">
        <v>2.6070098922500997</v>
      </c>
      <c r="AN1380" s="51">
        <v>2.599699700262144</v>
      </c>
      <c r="AO1380" s="51">
        <v>2.6843348751789855</v>
      </c>
      <c r="AP1380" s="51">
        <v>2.6692633486701927</v>
      </c>
      <c r="AQ1380" s="51">
        <v>2.6330799911726008</v>
      </c>
      <c r="AR1380" s="67">
        <v>0</v>
      </c>
      <c r="AS1380" s="99" t="s">
        <v>1593</v>
      </c>
      <c r="AT1380" s="54">
        <v>3.4670578330842661</v>
      </c>
      <c r="AU1380" s="54">
        <v>2.8932333617582571</v>
      </c>
      <c r="AV1380" s="55">
        <v>3.4670578330842661</v>
      </c>
      <c r="AW1380" s="55">
        <v>2.9552443982842949</v>
      </c>
      <c r="AX1380" s="56">
        <v>6.7057833084275931E-2</v>
      </c>
      <c r="AY1380" s="56">
        <v>-6.7666382417330695E-3</v>
      </c>
      <c r="AZ1380" s="56">
        <v>6.0291194842542861E-2</v>
      </c>
      <c r="BA1380" s="56">
        <v>7.3824471326009E-2</v>
      </c>
      <c r="BB1380" s="61">
        <v>-145</v>
      </c>
      <c r="BC1380" s="57">
        <v>-160</v>
      </c>
      <c r="BD1380" s="57">
        <v>-131</v>
      </c>
      <c r="BE1380" s="57">
        <v>-101</v>
      </c>
      <c r="BF1380" s="95">
        <v>0.59173060644275366</v>
      </c>
      <c r="BG1380" s="58">
        <v>0.61547387193070757</v>
      </c>
      <c r="BH1380" s="58">
        <v>0.5668237097101736</v>
      </c>
      <c r="BI1380" s="58">
        <v>0.50317187169541056</v>
      </c>
      <c r="BJ1380" s="57">
        <v>-139</v>
      </c>
      <c r="BK1380" s="57">
        <v>-168</v>
      </c>
      <c r="BL1380" s="57">
        <v>-138</v>
      </c>
      <c r="BM1380" s="57">
        <v>-106</v>
      </c>
      <c r="BN1380" s="58">
        <v>0.58243526964579218</v>
      </c>
      <c r="BO1380" s="58">
        <v>0.62669227829158536</v>
      </c>
      <c r="BP1380" s="58">
        <v>0.57971945706624717</v>
      </c>
      <c r="BQ1380" s="58">
        <v>0.51492692853112554</v>
      </c>
      <c r="BR1380" s="36">
        <v>3.35</v>
      </c>
      <c r="BS1380" s="36">
        <v>4.4000000000000004</v>
      </c>
      <c r="BT1380" s="36">
        <v>0.35353000000000001</v>
      </c>
      <c r="BU1380" s="36">
        <v>0.21185000000000001</v>
      </c>
      <c r="BV1380" s="36">
        <v>0.23326616677126999</v>
      </c>
      <c r="BW1380" s="36">
        <v>0.30365999999999999</v>
      </c>
    </row>
    <row r="1381" spans="1:75" s="36" customFormat="1" ht="16.75" customHeight="1" x14ac:dyDescent="0.2">
      <c r="A1381" s="36" t="s">
        <v>1722</v>
      </c>
      <c r="B1381" s="36">
        <v>2025020659</v>
      </c>
      <c r="C1381" s="35">
        <v>46026</v>
      </c>
      <c r="D1381" s="45" t="s">
        <v>9</v>
      </c>
      <c r="E1381" s="36" t="s">
        <v>10</v>
      </c>
      <c r="F1381" s="45">
        <v>1</v>
      </c>
      <c r="G1381" s="45">
        <v>0</v>
      </c>
      <c r="H1381" s="36" t="s">
        <v>27</v>
      </c>
      <c r="I1381" s="36" t="s">
        <v>411</v>
      </c>
      <c r="J1381" s="46" t="s">
        <v>166</v>
      </c>
      <c r="K1381" s="47">
        <v>2.96</v>
      </c>
      <c r="L1381" s="48">
        <v>0.15</v>
      </c>
      <c r="M1381" s="49">
        <v>0.1</v>
      </c>
      <c r="N1381" s="36">
        <v>2.8999999999999901</v>
      </c>
      <c r="O1381" s="36">
        <v>3.3999999999999901</v>
      </c>
      <c r="P1381" s="70">
        <v>2.8999999999999901</v>
      </c>
      <c r="Q1381" s="36">
        <v>3.3999999999999901</v>
      </c>
      <c r="R1381" s="50">
        <v>2.9655315793780219</v>
      </c>
      <c r="S1381" s="50">
        <v>2.8263763403271382</v>
      </c>
      <c r="T1381" s="50">
        <v>2.9655315793780219</v>
      </c>
      <c r="U1381" s="50">
        <v>2.9394313939402239</v>
      </c>
      <c r="V1381" s="50">
        <v>1.05</v>
      </c>
      <c r="W1381" s="50">
        <v>1.0725047827848808</v>
      </c>
      <c r="X1381" s="50">
        <v>0.88074658521962834</v>
      </c>
      <c r="Y1381" s="50">
        <v>1.2133395453668931</v>
      </c>
      <c r="Z1381" s="50">
        <v>1.03</v>
      </c>
      <c r="AA1381" s="51">
        <v>1</v>
      </c>
      <c r="AB1381" s="51">
        <v>1.04</v>
      </c>
      <c r="AC1381" s="51">
        <v>1</v>
      </c>
      <c r="AD1381" s="51">
        <v>1</v>
      </c>
      <c r="AE1381" s="51">
        <v>1</v>
      </c>
      <c r="AF1381" s="51">
        <v>1</v>
      </c>
      <c r="AG1381" s="52">
        <v>1</v>
      </c>
      <c r="AH1381" s="52">
        <v>1</v>
      </c>
      <c r="AI1381" s="53">
        <v>1283</v>
      </c>
      <c r="AJ1381" s="53">
        <v>1195</v>
      </c>
      <c r="AK1381" s="51">
        <v>3.0220243406524507</v>
      </c>
      <c r="AL1381" s="51">
        <v>3.0135504264612862</v>
      </c>
      <c r="AM1381" s="51">
        <v>2.8079189275670049</v>
      </c>
      <c r="AN1381" s="51">
        <v>2.8106875394810245</v>
      </c>
      <c r="AO1381" s="51">
        <v>2.8873770168907589</v>
      </c>
      <c r="AP1381" s="51">
        <v>2.8909456089376877</v>
      </c>
      <c r="AQ1381" s="51">
        <v>2.8921564953940151</v>
      </c>
      <c r="AR1381" s="67">
        <v>0</v>
      </c>
      <c r="AS1381" s="99" t="s">
        <v>1593</v>
      </c>
      <c r="AT1381" s="54">
        <v>2.8932333617582571</v>
      </c>
      <c r="AU1381" s="54">
        <v>3.4670578330842661</v>
      </c>
      <c r="AV1381" s="55">
        <v>2.9552443982842949</v>
      </c>
      <c r="AW1381" s="55">
        <v>3.4670578330842661</v>
      </c>
      <c r="AX1381" s="56">
        <v>-6.7666382417330695E-3</v>
      </c>
      <c r="AY1381" s="56">
        <v>6.7057833084275931E-2</v>
      </c>
      <c r="AZ1381" s="56">
        <v>6.0291194842542861E-2</v>
      </c>
      <c r="BA1381" s="56">
        <v>-7.3824471326009E-2</v>
      </c>
      <c r="BB1381" s="61">
        <v>145</v>
      </c>
      <c r="BC1381" s="57">
        <v>160</v>
      </c>
      <c r="BD1381" s="57">
        <v>131</v>
      </c>
      <c r="BE1381" s="57">
        <v>101</v>
      </c>
      <c r="BF1381" s="95">
        <v>0.40826939355724634</v>
      </c>
      <c r="BG1381" s="58">
        <v>0.38452612806929243</v>
      </c>
      <c r="BH1381" s="58">
        <v>0.4331762902898264</v>
      </c>
      <c r="BI1381" s="58">
        <v>0.49682812830458944</v>
      </c>
      <c r="BJ1381" s="57">
        <v>139</v>
      </c>
      <c r="BK1381" s="57">
        <v>168</v>
      </c>
      <c r="BL1381" s="57">
        <v>138</v>
      </c>
      <c r="BM1381" s="57">
        <v>106</v>
      </c>
      <c r="BN1381" s="58">
        <v>0.41756473035420782</v>
      </c>
      <c r="BO1381" s="58">
        <v>0.37330772170841464</v>
      </c>
      <c r="BP1381" s="58">
        <v>0.42028054293375289</v>
      </c>
      <c r="BQ1381" s="58">
        <v>0.48507307146887441</v>
      </c>
      <c r="BR1381" s="36">
        <v>3.35</v>
      </c>
      <c r="BS1381" s="36">
        <v>4.45</v>
      </c>
      <c r="BT1381" s="36">
        <v>0.34748000000000001</v>
      </c>
      <c r="BU1381" s="36">
        <v>0.20760000000000001</v>
      </c>
      <c r="BV1381" s="36">
        <v>0.228267323466672</v>
      </c>
      <c r="BW1381" s="36">
        <v>0.29814000000000002</v>
      </c>
    </row>
    <row r="1382" spans="1:75" s="36" customFormat="1" ht="16.75" customHeight="1" x14ac:dyDescent="0.2">
      <c r="A1382" s="36" t="s">
        <v>1723</v>
      </c>
      <c r="B1382" s="36">
        <v>2025020660</v>
      </c>
      <c r="C1382" s="35">
        <v>46026</v>
      </c>
      <c r="D1382" s="45" t="s">
        <v>6</v>
      </c>
      <c r="E1382" s="36" t="s">
        <v>42</v>
      </c>
      <c r="F1382" s="45">
        <v>0</v>
      </c>
      <c r="G1382" s="45">
        <v>0</v>
      </c>
      <c r="H1382" s="36" t="s">
        <v>50</v>
      </c>
      <c r="I1382" s="36" t="s">
        <v>444</v>
      </c>
      <c r="J1382" s="46" t="s">
        <v>396</v>
      </c>
      <c r="K1382" s="47">
        <v>2.96</v>
      </c>
      <c r="L1382" s="48">
        <v>0.15</v>
      </c>
      <c r="M1382" s="49">
        <v>0.1</v>
      </c>
      <c r="N1382" s="36">
        <v>3.0499999999999901</v>
      </c>
      <c r="O1382" s="36">
        <v>2.8499999999999899</v>
      </c>
      <c r="P1382" s="70">
        <v>3.0499999999999901</v>
      </c>
      <c r="Q1382" s="36">
        <v>2.8499999999999899</v>
      </c>
      <c r="R1382" s="50">
        <v>3.3768164626705288</v>
      </c>
      <c r="S1382" s="50">
        <v>2.7307109910289618</v>
      </c>
      <c r="T1382" s="50">
        <v>3.2417438041637077</v>
      </c>
      <c r="U1382" s="50">
        <v>2.8399394306701202</v>
      </c>
      <c r="V1382" s="50">
        <v>0.96699999999999997</v>
      </c>
      <c r="W1382" s="50">
        <v>0.96943075693561398</v>
      </c>
      <c r="X1382" s="50">
        <v>0.95223675476356995</v>
      </c>
      <c r="Y1382" s="50">
        <v>1.0102765033831602</v>
      </c>
      <c r="Z1382" s="50">
        <v>0.98</v>
      </c>
      <c r="AA1382" s="51">
        <v>0.96</v>
      </c>
      <c r="AB1382" s="51">
        <v>1.04</v>
      </c>
      <c r="AC1382" s="51">
        <v>1</v>
      </c>
      <c r="AD1382" s="51">
        <v>1</v>
      </c>
      <c r="AE1382" s="51">
        <v>1</v>
      </c>
      <c r="AF1382" s="51">
        <v>1</v>
      </c>
      <c r="AG1382" s="52">
        <v>1</v>
      </c>
      <c r="AH1382" s="52">
        <v>1</v>
      </c>
      <c r="AI1382" s="53">
        <v>1303</v>
      </c>
      <c r="AJ1382" s="53">
        <v>1229</v>
      </c>
      <c r="AK1382" s="51">
        <v>3.2979876381711088</v>
      </c>
      <c r="AL1382" s="51">
        <v>3.3077858719684197</v>
      </c>
      <c r="AM1382" s="51">
        <v>2.728726074764785</v>
      </c>
      <c r="AN1382" s="51">
        <v>2.7290238122044115</v>
      </c>
      <c r="AO1382" s="51">
        <v>2.6682253375495639</v>
      </c>
      <c r="AP1382" s="51">
        <v>2.6694060525983865</v>
      </c>
      <c r="AQ1382" s="51">
        <v>2.6741515532694891</v>
      </c>
      <c r="AR1382" s="67">
        <v>0</v>
      </c>
      <c r="AS1382" s="99" t="s">
        <v>1593</v>
      </c>
      <c r="AT1382" s="54">
        <v>2.9713313563555626</v>
      </c>
      <c r="AU1382" s="54">
        <v>2.836108939115745</v>
      </c>
      <c r="AV1382" s="55">
        <v>2.9713313563555626</v>
      </c>
      <c r="AW1382" s="55">
        <v>2.8479283741957615</v>
      </c>
      <c r="AX1382" s="56">
        <v>-7.8668643644427494E-2</v>
      </c>
      <c r="AY1382" s="56">
        <v>-1.3891060884244855E-2</v>
      </c>
      <c r="AZ1382" s="56">
        <v>-9.2559704528672349E-2</v>
      </c>
      <c r="BA1382" s="56">
        <v>-6.4777582760182639E-2</v>
      </c>
      <c r="BB1382" s="61">
        <v>-112</v>
      </c>
      <c r="BC1382" s="57">
        <v>-113</v>
      </c>
      <c r="BD1382" s="57">
        <v>113</v>
      </c>
      <c r="BE1382" s="57">
        <v>141</v>
      </c>
      <c r="BF1382" s="95">
        <v>0.52766458958998785</v>
      </c>
      <c r="BG1382" s="58">
        <v>0.52987761856521509</v>
      </c>
      <c r="BH1382" s="58">
        <v>0.46916412217923598</v>
      </c>
      <c r="BI1382" s="58">
        <v>0.41550729059962566</v>
      </c>
      <c r="BJ1382" s="57">
        <v>-111</v>
      </c>
      <c r="BK1382" s="57">
        <v>-114</v>
      </c>
      <c r="BL1382" s="57">
        <v>112</v>
      </c>
      <c r="BM1382" s="57">
        <v>140</v>
      </c>
      <c r="BN1382" s="58">
        <v>0.52623360019819954</v>
      </c>
      <c r="BO1382" s="58">
        <v>0.5317774033144731</v>
      </c>
      <c r="BP1382" s="58">
        <v>0.47123580137696164</v>
      </c>
      <c r="BQ1382" s="58">
        <v>0.41728434626062838</v>
      </c>
      <c r="BR1382" s="36">
        <v>3.35</v>
      </c>
      <c r="BS1382" s="36">
        <v>4.5</v>
      </c>
      <c r="BT1382" s="36">
        <v>0.34099000000000002</v>
      </c>
      <c r="BU1382" s="36">
        <v>0.20027</v>
      </c>
      <c r="BV1382" s="36">
        <v>0.21974850772471899</v>
      </c>
      <c r="BW1382" s="36">
        <v>0.28891</v>
      </c>
    </row>
    <row r="1383" spans="1:75" s="36" customFormat="1" ht="16.75" customHeight="1" x14ac:dyDescent="0.2">
      <c r="A1383" s="36" t="s">
        <v>1724</v>
      </c>
      <c r="B1383" s="36">
        <v>2025020660</v>
      </c>
      <c r="C1383" s="35">
        <v>46026</v>
      </c>
      <c r="D1383" s="45" t="s">
        <v>9</v>
      </c>
      <c r="E1383" s="36" t="s">
        <v>4</v>
      </c>
      <c r="F1383" s="45">
        <v>0</v>
      </c>
      <c r="G1383" s="45">
        <v>0</v>
      </c>
      <c r="H1383" s="36" t="s">
        <v>51</v>
      </c>
      <c r="I1383" s="36" t="s">
        <v>415</v>
      </c>
      <c r="J1383" s="46" t="s">
        <v>174</v>
      </c>
      <c r="K1383" s="47">
        <v>2.96</v>
      </c>
      <c r="L1383" s="48">
        <v>0.15</v>
      </c>
      <c r="M1383" s="49">
        <v>0.1</v>
      </c>
      <c r="N1383" s="36">
        <v>2.8499999999999899</v>
      </c>
      <c r="O1383" s="36">
        <v>3.0499999999999901</v>
      </c>
      <c r="P1383" s="70">
        <v>2.8499999999999899</v>
      </c>
      <c r="Q1383" s="36">
        <v>3.0499999999999901</v>
      </c>
      <c r="R1383" s="50">
        <v>2.9925937252361789</v>
      </c>
      <c r="S1383" s="50">
        <v>2.8859917452028676</v>
      </c>
      <c r="T1383" s="50">
        <v>2.9327418507314551</v>
      </c>
      <c r="U1383" s="50">
        <v>3.0014314150109822</v>
      </c>
      <c r="V1383" s="50">
        <v>1.03</v>
      </c>
      <c r="W1383" s="50">
        <v>1.0342925072321845</v>
      </c>
      <c r="X1383" s="50">
        <v>0.92186691715026525</v>
      </c>
      <c r="Y1383" s="50">
        <v>1.114185012895645</v>
      </c>
      <c r="Z1383" s="50">
        <v>0.98</v>
      </c>
      <c r="AA1383" s="51">
        <v>0.98</v>
      </c>
      <c r="AB1383" s="51">
        <v>1.04</v>
      </c>
      <c r="AC1383" s="51">
        <v>1</v>
      </c>
      <c r="AD1383" s="51">
        <v>1</v>
      </c>
      <c r="AE1383" s="51">
        <v>1</v>
      </c>
      <c r="AF1383" s="51">
        <v>1</v>
      </c>
      <c r="AG1383" s="52">
        <v>1</v>
      </c>
      <c r="AH1383" s="52">
        <v>1</v>
      </c>
      <c r="AI1383" s="53">
        <v>1293</v>
      </c>
      <c r="AJ1383" s="53">
        <v>1212</v>
      </c>
      <c r="AK1383" s="51">
        <v>2.990418450014154</v>
      </c>
      <c r="AL1383" s="51">
        <v>2.989846963179887</v>
      </c>
      <c r="AM1383" s="51">
        <v>2.8186207941001671</v>
      </c>
      <c r="AN1383" s="51">
        <v>2.8287264367655722</v>
      </c>
      <c r="AO1383" s="51">
        <v>2.8833398703564344</v>
      </c>
      <c r="AP1383" s="51">
        <v>2.8750796763477906</v>
      </c>
      <c r="AQ1383" s="51">
        <v>2.7622483782181635</v>
      </c>
      <c r="AR1383" s="67">
        <v>0</v>
      </c>
      <c r="AS1383" s="99" t="s">
        <v>1593</v>
      </c>
      <c r="AT1383" s="54">
        <v>2.836108939115745</v>
      </c>
      <c r="AU1383" s="54">
        <v>2.9713313563555626</v>
      </c>
      <c r="AV1383" s="55">
        <v>2.8479283741957615</v>
      </c>
      <c r="AW1383" s="55">
        <v>2.9713313563555626</v>
      </c>
      <c r="AX1383" s="56">
        <v>-1.3891060884244855E-2</v>
      </c>
      <c r="AY1383" s="56">
        <v>-7.8668643644427494E-2</v>
      </c>
      <c r="AZ1383" s="56">
        <v>-9.2559704528672349E-2</v>
      </c>
      <c r="BA1383" s="56">
        <v>6.4777582760182639E-2</v>
      </c>
      <c r="BB1383" s="61">
        <v>112</v>
      </c>
      <c r="BC1383" s="57">
        <v>113</v>
      </c>
      <c r="BD1383" s="57">
        <v>-113</v>
      </c>
      <c r="BE1383" s="57">
        <v>-141</v>
      </c>
      <c r="BF1383" s="95">
        <v>0.47233541041001215</v>
      </c>
      <c r="BG1383" s="58">
        <v>0.47012238143478491</v>
      </c>
      <c r="BH1383" s="58">
        <v>0.53083587782076402</v>
      </c>
      <c r="BI1383" s="58">
        <v>0.58449270940037434</v>
      </c>
      <c r="BJ1383" s="57">
        <v>111</v>
      </c>
      <c r="BK1383" s="57">
        <v>114</v>
      </c>
      <c r="BL1383" s="57">
        <v>-112</v>
      </c>
      <c r="BM1383" s="57">
        <v>-140</v>
      </c>
      <c r="BN1383" s="58">
        <v>0.47376639980180046</v>
      </c>
      <c r="BO1383" s="58">
        <v>0.46822259668552696</v>
      </c>
      <c r="BP1383" s="58">
        <v>0.52876419862303836</v>
      </c>
      <c r="BQ1383" s="58">
        <v>0.58271565373937162</v>
      </c>
      <c r="BR1383" s="36">
        <v>3.35</v>
      </c>
      <c r="BS1383" s="36">
        <v>4.55</v>
      </c>
      <c r="BT1383" s="36">
        <v>0.33939000000000002</v>
      </c>
      <c r="BU1383" s="36">
        <v>0.19581999999999999</v>
      </c>
      <c r="BV1383" s="36">
        <v>0.21460901967231</v>
      </c>
      <c r="BW1383" s="36">
        <v>0.28337000000000001</v>
      </c>
    </row>
    <row r="1384" spans="1:75" s="36" customFormat="1" ht="16.75" customHeight="1" x14ac:dyDescent="0.2">
      <c r="A1384" s="36" t="s">
        <v>1725</v>
      </c>
      <c r="B1384" s="36">
        <v>2025020661</v>
      </c>
      <c r="C1384" s="35">
        <v>46026</v>
      </c>
      <c r="D1384" s="45" t="s">
        <v>6</v>
      </c>
      <c r="E1384" s="36" t="s">
        <v>25</v>
      </c>
      <c r="F1384" s="45">
        <v>1</v>
      </c>
      <c r="G1384" s="45">
        <v>0</v>
      </c>
      <c r="H1384" s="36" t="s">
        <v>52</v>
      </c>
      <c r="I1384" s="36" t="s">
        <v>483</v>
      </c>
      <c r="J1384" s="46" t="s">
        <v>196</v>
      </c>
      <c r="K1384" s="47">
        <v>2.96</v>
      </c>
      <c r="L1384" s="48">
        <v>0.15</v>
      </c>
      <c r="M1384" s="49">
        <v>0.1</v>
      </c>
      <c r="N1384" s="36">
        <v>3.5999999999999899</v>
      </c>
      <c r="O1384" s="36">
        <v>2.3499999999999899</v>
      </c>
      <c r="P1384" s="70">
        <v>3.5999999999999899</v>
      </c>
      <c r="Q1384" s="36">
        <v>2.3499999999999899</v>
      </c>
      <c r="R1384" s="50">
        <v>2.8995222233356519</v>
      </c>
      <c r="S1384" s="50">
        <v>2.7335782547853431</v>
      </c>
      <c r="T1384" s="50">
        <v>2.8415317788689389</v>
      </c>
      <c r="U1384" s="50">
        <v>2.8429213849767567</v>
      </c>
      <c r="V1384" s="50">
        <v>1.04</v>
      </c>
      <c r="W1384" s="50">
        <v>1.0074936850113505</v>
      </c>
      <c r="X1384" s="50">
        <v>1.1690596445903081</v>
      </c>
      <c r="Y1384" s="50">
        <v>0.89844493203267362</v>
      </c>
      <c r="Z1384" s="50">
        <v>0.99</v>
      </c>
      <c r="AA1384" s="51">
        <v>0.98</v>
      </c>
      <c r="AB1384" s="51">
        <v>1.04</v>
      </c>
      <c r="AC1384" s="51">
        <v>1</v>
      </c>
      <c r="AD1384" s="51">
        <v>1</v>
      </c>
      <c r="AE1384" s="51">
        <v>1</v>
      </c>
      <c r="AF1384" s="51">
        <v>1</v>
      </c>
      <c r="AG1384" s="52">
        <v>1</v>
      </c>
      <c r="AH1384" s="52">
        <v>1</v>
      </c>
      <c r="AI1384" s="53">
        <v>1280</v>
      </c>
      <c r="AJ1384" s="53">
        <v>1205</v>
      </c>
      <c r="AK1384" s="51">
        <v>3.1382962580346492</v>
      </c>
      <c r="AL1384" s="51">
        <v>3.12</v>
      </c>
      <c r="AM1384" s="51">
        <v>2.7625356206456546</v>
      </c>
      <c r="AN1384" s="51">
        <v>2.79</v>
      </c>
      <c r="AO1384" s="51">
        <v>2.7830276305709143</v>
      </c>
      <c r="AP1384" s="51">
        <v>2.7715098568209009</v>
      </c>
      <c r="AQ1384" s="51">
        <v>2.7349102644391978</v>
      </c>
      <c r="AR1384" s="67">
        <v>0</v>
      </c>
      <c r="AS1384" s="99" t="s">
        <v>1593</v>
      </c>
      <c r="AT1384" s="54">
        <v>4.0221753922227119</v>
      </c>
      <c r="AU1384" s="54">
        <v>2.3637939485168546</v>
      </c>
      <c r="AV1384" s="55">
        <v>4.0221753922227119</v>
      </c>
      <c r="AW1384" s="55">
        <v>2.3748940412269444</v>
      </c>
      <c r="AX1384" s="56">
        <v>0.42217539222272205</v>
      </c>
      <c r="AY1384" s="56">
        <v>1.3793948516864774E-2</v>
      </c>
      <c r="AZ1384" s="56">
        <v>0.43596934073958682</v>
      </c>
      <c r="BA1384" s="56">
        <v>0.40838144370585727</v>
      </c>
      <c r="BB1384" s="61">
        <v>-282</v>
      </c>
      <c r="BC1384" s="57">
        <v>-164</v>
      </c>
      <c r="BD1384" s="57">
        <v>-132</v>
      </c>
      <c r="BE1384" s="57">
        <v>-100</v>
      </c>
      <c r="BF1384" s="95">
        <v>0.73852885034678395</v>
      </c>
      <c r="BG1384" s="58">
        <v>0.62070676862607899</v>
      </c>
      <c r="BH1384" s="58">
        <v>0.56901157902139454</v>
      </c>
      <c r="BI1384" s="58">
        <v>0.5007766493059066</v>
      </c>
      <c r="BJ1384" s="57">
        <v>-281</v>
      </c>
      <c r="BK1384" s="57">
        <v>-165</v>
      </c>
      <c r="BL1384" s="57">
        <v>-134</v>
      </c>
      <c r="BM1384" s="57">
        <v>-101</v>
      </c>
      <c r="BN1384" s="58">
        <v>0.73729028945592268</v>
      </c>
      <c r="BO1384" s="58">
        <v>0.62317684424919539</v>
      </c>
      <c r="BP1384" s="58">
        <v>0.57197042031114431</v>
      </c>
      <c r="BQ1384" s="58">
        <v>0.50356084441963045</v>
      </c>
      <c r="BR1384" s="36">
        <v>3.35</v>
      </c>
      <c r="BS1384" s="36">
        <v>4.5999999999999996</v>
      </c>
      <c r="BT1384" s="36">
        <v>0.33017000000000002</v>
      </c>
      <c r="BU1384" s="36">
        <v>0.19098999999999999</v>
      </c>
      <c r="BV1384" s="36">
        <v>0.20919177647071699</v>
      </c>
      <c r="BW1384" s="36">
        <v>0.27800000000000002</v>
      </c>
    </row>
    <row r="1385" spans="1:75" s="36" customFormat="1" ht="16.75" customHeight="1" x14ac:dyDescent="0.2">
      <c r="A1385" s="36" t="s">
        <v>1726</v>
      </c>
      <c r="B1385" s="36">
        <v>2025020661</v>
      </c>
      <c r="C1385" s="35">
        <v>46026</v>
      </c>
      <c r="D1385" s="45" t="s">
        <v>9</v>
      </c>
      <c r="E1385" s="36" t="s">
        <v>14</v>
      </c>
      <c r="F1385" s="45">
        <v>0</v>
      </c>
      <c r="G1385" s="45">
        <v>1</v>
      </c>
      <c r="H1385" s="36" t="s">
        <v>53</v>
      </c>
      <c r="I1385" s="36" t="s">
        <v>460</v>
      </c>
      <c r="J1385" s="46" t="s">
        <v>303</v>
      </c>
      <c r="K1385" s="47">
        <v>2.96</v>
      </c>
      <c r="L1385" s="48">
        <v>0.15</v>
      </c>
      <c r="M1385" s="49">
        <v>0.1</v>
      </c>
      <c r="N1385" s="36">
        <v>2.3499999999999899</v>
      </c>
      <c r="O1385" s="36">
        <v>3.5999999999999899</v>
      </c>
      <c r="P1385" s="70">
        <v>2.3499999999999899</v>
      </c>
      <c r="Q1385" s="36">
        <v>3.5999999999999899</v>
      </c>
      <c r="R1385" s="50">
        <v>2.6315207494438453</v>
      </c>
      <c r="S1385" s="50">
        <v>3.1971343231856455</v>
      </c>
      <c r="T1385" s="50">
        <v>2.4341566932355572</v>
      </c>
      <c r="U1385" s="50">
        <v>3.2291056664175022</v>
      </c>
      <c r="V1385" s="50">
        <v>1</v>
      </c>
      <c r="W1385" s="50">
        <v>1.0046958799928625</v>
      </c>
      <c r="X1385" s="50">
        <v>0.93328906102893738</v>
      </c>
      <c r="Y1385" s="50">
        <v>1.060235222309003</v>
      </c>
      <c r="Z1385" s="50">
        <v>1.0649999999999999</v>
      </c>
      <c r="AA1385" s="51">
        <v>0.92500000000000004</v>
      </c>
      <c r="AB1385" s="51">
        <v>1.01</v>
      </c>
      <c r="AC1385" s="51">
        <v>1</v>
      </c>
      <c r="AD1385" s="51">
        <v>1</v>
      </c>
      <c r="AE1385" s="51">
        <v>1</v>
      </c>
      <c r="AF1385" s="51">
        <v>1</v>
      </c>
      <c r="AG1385" s="52">
        <v>1</v>
      </c>
      <c r="AH1385" s="52">
        <v>1</v>
      </c>
      <c r="AI1385" s="53">
        <v>1300</v>
      </c>
      <c r="AJ1385" s="53">
        <v>1148</v>
      </c>
      <c r="AK1385" s="51">
        <v>2.6593969988167139</v>
      </c>
      <c r="AL1385" s="51">
        <v>2.68</v>
      </c>
      <c r="AM1385" s="51">
        <v>3.4604165479873119</v>
      </c>
      <c r="AN1385" s="51">
        <v>3.44</v>
      </c>
      <c r="AO1385" s="51">
        <v>3.4895826791969289</v>
      </c>
      <c r="AP1385" s="51">
        <v>3.4768874854462961</v>
      </c>
      <c r="AQ1385" s="51">
        <v>3.6853436236064869</v>
      </c>
      <c r="AR1385" s="67">
        <v>0</v>
      </c>
      <c r="AS1385" s="99" t="s">
        <v>1593</v>
      </c>
      <c r="AT1385" s="54">
        <v>2.3637939485168546</v>
      </c>
      <c r="AU1385" s="54">
        <v>4.0221753922227119</v>
      </c>
      <c r="AV1385" s="55">
        <v>2.3748940412269444</v>
      </c>
      <c r="AW1385" s="55">
        <v>4.0221753922227119</v>
      </c>
      <c r="AX1385" s="56">
        <v>1.3793948516864774E-2</v>
      </c>
      <c r="AY1385" s="56">
        <v>0.42217539222272205</v>
      </c>
      <c r="AZ1385" s="56">
        <v>0.43596934073958682</v>
      </c>
      <c r="BA1385" s="56">
        <v>-0.40838144370585727</v>
      </c>
      <c r="BB1385" s="61">
        <v>282</v>
      </c>
      <c r="BC1385" s="57">
        <v>164</v>
      </c>
      <c r="BD1385" s="57">
        <v>132</v>
      </c>
      <c r="BE1385" s="57">
        <v>100</v>
      </c>
      <c r="BF1385" s="95">
        <v>0.26147114965321605</v>
      </c>
      <c r="BG1385" s="58">
        <v>0.37929323137392107</v>
      </c>
      <c r="BH1385" s="58">
        <v>0.43098842097860546</v>
      </c>
      <c r="BI1385" s="58">
        <v>0.4992233506940934</v>
      </c>
      <c r="BJ1385" s="57">
        <v>281</v>
      </c>
      <c r="BK1385" s="57">
        <v>165</v>
      </c>
      <c r="BL1385" s="57">
        <v>134</v>
      </c>
      <c r="BM1385" s="57">
        <v>101</v>
      </c>
      <c r="BN1385" s="58">
        <v>0.26270971054407732</v>
      </c>
      <c r="BO1385" s="58">
        <v>0.37682315575080461</v>
      </c>
      <c r="BP1385" s="58">
        <v>0.42802957968885569</v>
      </c>
      <c r="BQ1385" s="58">
        <v>0.49643915558036955</v>
      </c>
      <c r="BR1385" s="36">
        <v>3.35</v>
      </c>
      <c r="BS1385" s="36">
        <v>4.6500000000000004</v>
      </c>
      <c r="BT1385" s="36">
        <v>0.32527</v>
      </c>
      <c r="BU1385" s="36">
        <v>0.18679000000000001</v>
      </c>
      <c r="BV1385" s="36">
        <v>0.204484000569257</v>
      </c>
      <c r="BW1385" s="36">
        <v>0.27332000000000001</v>
      </c>
    </row>
    <row r="1386" spans="1:75" s="36" customFormat="1" ht="16.75" customHeight="1" x14ac:dyDescent="0.2">
      <c r="A1386" s="36" t="s">
        <v>1727</v>
      </c>
      <c r="B1386" s="36">
        <v>2025020663</v>
      </c>
      <c r="C1386" s="35">
        <v>46027</v>
      </c>
      <c r="D1386" s="45" t="s">
        <v>6</v>
      </c>
      <c r="E1386" s="36" t="s">
        <v>48</v>
      </c>
      <c r="F1386" s="45">
        <v>2</v>
      </c>
      <c r="G1386" s="45">
        <v>1</v>
      </c>
      <c r="H1386" s="36" t="s">
        <v>44</v>
      </c>
      <c r="I1386" s="36" t="s">
        <v>366</v>
      </c>
      <c r="J1386" s="46" t="s">
        <v>147</v>
      </c>
      <c r="K1386" s="47">
        <v>2.96</v>
      </c>
      <c r="L1386" s="48">
        <v>0.15</v>
      </c>
      <c r="M1386" s="49">
        <v>0.1</v>
      </c>
      <c r="N1386" s="36">
        <v>3.1499999999999901</v>
      </c>
      <c r="O1386" s="36">
        <v>3.3999999999999901</v>
      </c>
      <c r="P1386" s="70">
        <v>3.1499999999999901</v>
      </c>
      <c r="Q1386" s="36">
        <v>3.3999999999999901</v>
      </c>
      <c r="R1386" s="50">
        <v>3.2695382957635446</v>
      </c>
      <c r="S1386" s="50">
        <v>3.3563651514912558</v>
      </c>
      <c r="T1386" s="50">
        <v>3.2041475298482736</v>
      </c>
      <c r="U1386" s="50">
        <v>3.3899288030061685</v>
      </c>
      <c r="V1386" s="50">
        <v>0.96</v>
      </c>
      <c r="W1386" s="50">
        <v>0.96305398776725637</v>
      </c>
      <c r="X1386" s="50">
        <v>0.97220559606150092</v>
      </c>
      <c r="Y1386" s="50">
        <v>1.0197241185693515</v>
      </c>
      <c r="Z1386" s="50">
        <v>1.0349999999999999</v>
      </c>
      <c r="AA1386" s="51">
        <v>0.98</v>
      </c>
      <c r="AB1386" s="51">
        <v>1.01</v>
      </c>
      <c r="AC1386" s="51">
        <v>1</v>
      </c>
      <c r="AD1386" s="51">
        <v>1</v>
      </c>
      <c r="AE1386" s="51">
        <v>1</v>
      </c>
      <c r="AF1386" s="51">
        <v>1</v>
      </c>
      <c r="AG1386" s="52">
        <v>1</v>
      </c>
      <c r="AH1386" s="52">
        <v>1</v>
      </c>
      <c r="AI1386" s="53">
        <v>1285</v>
      </c>
      <c r="AJ1386" s="53">
        <v>1107</v>
      </c>
      <c r="AK1386" s="51">
        <v>3.1197905254532765</v>
      </c>
      <c r="AL1386" s="51">
        <v>3.1412718295110875</v>
      </c>
      <c r="AM1386" s="51">
        <v>3.3164685841962909</v>
      </c>
      <c r="AN1386" s="51">
        <v>3.3224530692905354</v>
      </c>
      <c r="AO1386" s="51">
        <v>3.4136087788085634</v>
      </c>
      <c r="AP1386" s="51">
        <v>3.4226431517562963</v>
      </c>
      <c r="AQ1386" s="51">
        <v>3.4325449846431608</v>
      </c>
      <c r="AR1386" s="67">
        <v>-0.05</v>
      </c>
      <c r="AS1386" s="99" t="s">
        <v>1592</v>
      </c>
      <c r="AT1386" s="54">
        <v>2.9461955812475202</v>
      </c>
      <c r="AU1386" s="54">
        <v>3.4162663811794505</v>
      </c>
      <c r="AV1386" s="55">
        <v>2.9961955812475201</v>
      </c>
      <c r="AW1386" s="55">
        <v>3.3595847523495328</v>
      </c>
      <c r="AX1386" s="56">
        <v>-0.20380441875246991</v>
      </c>
      <c r="AY1386" s="56">
        <v>1.6266381179460332E-2</v>
      </c>
      <c r="AZ1386" s="56">
        <v>-0.18753803757300957</v>
      </c>
      <c r="BA1386" s="56">
        <v>-0.22007079993193024</v>
      </c>
      <c r="BB1386" s="61">
        <v>136</v>
      </c>
      <c r="BC1386" s="57">
        <v>-162</v>
      </c>
      <c r="BD1386" s="57">
        <v>-132</v>
      </c>
      <c r="BE1386" s="57">
        <v>-102</v>
      </c>
      <c r="BF1386" s="95">
        <v>0.42451443366510544</v>
      </c>
      <c r="BG1386" s="58">
        <v>0.6176337065731432</v>
      </c>
      <c r="BH1386" s="58">
        <v>0.56900252856572897</v>
      </c>
      <c r="BI1386" s="58">
        <v>0.50480971349624648</v>
      </c>
      <c r="BJ1386" s="57">
        <v>128</v>
      </c>
      <c r="BK1386" s="57">
        <v>-161</v>
      </c>
      <c r="BL1386" s="57">
        <v>-132</v>
      </c>
      <c r="BM1386" s="57">
        <v>-102</v>
      </c>
      <c r="BN1386" s="58">
        <v>0.4383997020903439</v>
      </c>
      <c r="BO1386" s="58">
        <v>0.61657650742637427</v>
      </c>
      <c r="BP1386" s="58">
        <v>0.56816319629072676</v>
      </c>
      <c r="BQ1386" s="58">
        <v>0.50446861168431512</v>
      </c>
      <c r="BR1386" s="36">
        <v>3.35</v>
      </c>
      <c r="BS1386" s="36">
        <v>4.7</v>
      </c>
      <c r="BT1386" s="36">
        <v>0.32129000000000002</v>
      </c>
      <c r="BU1386" s="36">
        <v>0.18406</v>
      </c>
      <c r="BV1386" s="36">
        <v>0.20087088430771199</v>
      </c>
      <c r="BW1386" s="36">
        <v>0.26774999999999999</v>
      </c>
    </row>
    <row r="1387" spans="1:75" s="36" customFormat="1" ht="16.75" customHeight="1" x14ac:dyDescent="0.2">
      <c r="A1387" s="36" t="s">
        <v>1728</v>
      </c>
      <c r="B1387" s="36">
        <v>2025020663</v>
      </c>
      <c r="C1387" s="35">
        <v>46027</v>
      </c>
      <c r="D1387" s="45" t="s">
        <v>9</v>
      </c>
      <c r="E1387" s="36" t="s">
        <v>49</v>
      </c>
      <c r="F1387" s="45">
        <v>1</v>
      </c>
      <c r="G1387" s="45">
        <v>2</v>
      </c>
      <c r="H1387" s="36" t="s">
        <v>45</v>
      </c>
      <c r="I1387" s="36" t="s">
        <v>378</v>
      </c>
      <c r="J1387" s="46" t="s">
        <v>198</v>
      </c>
      <c r="K1387" s="47">
        <v>2.96</v>
      </c>
      <c r="L1387" s="48">
        <v>0.15</v>
      </c>
      <c r="M1387" s="49">
        <v>0.1</v>
      </c>
      <c r="N1387" s="36">
        <v>3.3999999999999901</v>
      </c>
      <c r="O1387" s="36">
        <v>3.1499999999999901</v>
      </c>
      <c r="P1387" s="70">
        <v>3.3999999999999901</v>
      </c>
      <c r="Q1387" s="36">
        <v>3.1499999999999901</v>
      </c>
      <c r="R1387" s="50">
        <v>3.0546940427994325</v>
      </c>
      <c r="S1387" s="50">
        <v>3.0158575292685517</v>
      </c>
      <c r="T1387" s="50">
        <v>2.8103185193754778</v>
      </c>
      <c r="U1387" s="50">
        <v>3.0158575292685517</v>
      </c>
      <c r="V1387" s="50">
        <v>1.0349999999999999</v>
      </c>
      <c r="W1387" s="50">
        <v>1.0329456510400874</v>
      </c>
      <c r="X1387" s="50">
        <v>1.1204285757419901</v>
      </c>
      <c r="Y1387" s="50">
        <v>1.0539832856261069</v>
      </c>
      <c r="Z1387" s="50">
        <v>1.05</v>
      </c>
      <c r="AA1387" s="51">
        <v>0.92</v>
      </c>
      <c r="AB1387" s="51">
        <v>1</v>
      </c>
      <c r="AC1387" s="51">
        <v>1</v>
      </c>
      <c r="AD1387" s="51">
        <v>1</v>
      </c>
      <c r="AE1387" s="51">
        <v>1</v>
      </c>
      <c r="AF1387" s="51">
        <v>1</v>
      </c>
      <c r="AG1387" s="52">
        <v>1</v>
      </c>
      <c r="AH1387" s="52">
        <v>1</v>
      </c>
      <c r="AI1387" s="53">
        <v>1301</v>
      </c>
      <c r="AJ1387" s="53">
        <v>1203</v>
      </c>
      <c r="AK1387" s="51">
        <v>3.0183833909652802</v>
      </c>
      <c r="AL1387" s="51">
        <v>3.0201643558890434</v>
      </c>
      <c r="AM1387" s="51">
        <v>2.8777285643420427</v>
      </c>
      <c r="AN1387" s="51">
        <v>2.8984479090810193</v>
      </c>
      <c r="AO1387" s="51">
        <v>2.9748672340718834</v>
      </c>
      <c r="AP1387" s="51">
        <v>3.0036347098208975</v>
      </c>
      <c r="AQ1387" s="51">
        <v>3.0216149925591451</v>
      </c>
      <c r="AR1387" s="67">
        <v>0.05</v>
      </c>
      <c r="AS1387" s="99" t="s">
        <v>1592</v>
      </c>
      <c r="AT1387" s="54">
        <v>3.4162663811794505</v>
      </c>
      <c r="AU1387" s="54">
        <v>2.9461955812475202</v>
      </c>
      <c r="AV1387" s="55">
        <v>3.3595847523495328</v>
      </c>
      <c r="AW1387" s="55">
        <v>2.9961955812475201</v>
      </c>
      <c r="AX1387" s="56">
        <v>1.6266381179460332E-2</v>
      </c>
      <c r="AY1387" s="56">
        <v>-0.20380441875246991</v>
      </c>
      <c r="AZ1387" s="56">
        <v>-0.18753803757300957</v>
      </c>
      <c r="BA1387" s="56">
        <v>0.22007079993193024</v>
      </c>
      <c r="BB1387" s="61">
        <v>-136</v>
      </c>
      <c r="BC1387" s="57">
        <v>162</v>
      </c>
      <c r="BD1387" s="57">
        <v>132</v>
      </c>
      <c r="BE1387" s="57">
        <v>102</v>
      </c>
      <c r="BF1387" s="95">
        <v>0.57548556633489456</v>
      </c>
      <c r="BG1387" s="58">
        <v>0.38236629342685685</v>
      </c>
      <c r="BH1387" s="58">
        <v>0.43099747143427103</v>
      </c>
      <c r="BI1387" s="58">
        <v>0.49519028650375352</v>
      </c>
      <c r="BJ1387" s="57">
        <v>-128</v>
      </c>
      <c r="BK1387" s="57">
        <v>161</v>
      </c>
      <c r="BL1387" s="57">
        <v>132</v>
      </c>
      <c r="BM1387" s="57">
        <v>102</v>
      </c>
      <c r="BN1387" s="58">
        <v>0.56160029790965615</v>
      </c>
      <c r="BO1387" s="58">
        <v>0.38342349257362573</v>
      </c>
      <c r="BP1387" s="58">
        <v>0.4318368037092733</v>
      </c>
      <c r="BQ1387" s="58">
        <v>0.49553138831568488</v>
      </c>
      <c r="BR1387" s="36">
        <v>3.35</v>
      </c>
      <c r="BS1387" s="36">
        <v>4.75</v>
      </c>
      <c r="BT1387" s="36">
        <v>0.31341999999999998</v>
      </c>
      <c r="BU1387" s="36">
        <v>0.17718</v>
      </c>
      <c r="BV1387" s="36">
        <v>0.193552615767798</v>
      </c>
      <c r="BW1387" s="36">
        <v>0.26177</v>
      </c>
    </row>
    <row r="1388" spans="1:75" s="36" customFormat="1" ht="16.75" customHeight="1" x14ac:dyDescent="0.2">
      <c r="A1388" s="36" t="s">
        <v>1729</v>
      </c>
      <c r="B1388" s="36">
        <v>2025020662</v>
      </c>
      <c r="C1388" s="35">
        <v>46027</v>
      </c>
      <c r="D1388" s="45" t="s">
        <v>6</v>
      </c>
      <c r="E1388" s="36" t="s">
        <v>15</v>
      </c>
      <c r="F1388" s="45">
        <v>1</v>
      </c>
      <c r="G1388" s="45">
        <v>2</v>
      </c>
      <c r="H1388" s="36" t="s">
        <v>36</v>
      </c>
      <c r="I1388" s="36" t="s">
        <v>358</v>
      </c>
      <c r="J1388" s="46" t="s">
        <v>191</v>
      </c>
      <c r="K1388" s="47">
        <v>2.96</v>
      </c>
      <c r="L1388" s="48">
        <v>0.15</v>
      </c>
      <c r="M1388" s="49">
        <v>0.1</v>
      </c>
      <c r="N1388" s="36">
        <v>2.7499999999999898</v>
      </c>
      <c r="O1388" s="36">
        <v>2.7499999999999898</v>
      </c>
      <c r="P1388" s="70">
        <v>2.7499999999999898</v>
      </c>
      <c r="Q1388" s="36">
        <v>2.7499999999999898</v>
      </c>
      <c r="R1388" s="50">
        <v>3.1299397644253828</v>
      </c>
      <c r="S1388" s="50">
        <v>2.8940177145755257</v>
      </c>
      <c r="T1388" s="50">
        <v>3.0203918726704941</v>
      </c>
      <c r="U1388" s="50">
        <v>2.8940177145755257</v>
      </c>
      <c r="V1388" s="50">
        <v>0.97</v>
      </c>
      <c r="W1388" s="50">
        <v>0.95751047349149665</v>
      </c>
      <c r="X1388" s="50">
        <v>0.98028900929217377</v>
      </c>
      <c r="Y1388" s="50">
        <v>0.96621621621621623</v>
      </c>
      <c r="Z1388" s="50">
        <v>0.97</v>
      </c>
      <c r="AA1388" s="51">
        <v>0.96499999999999997</v>
      </c>
      <c r="AB1388" s="51">
        <v>1</v>
      </c>
      <c r="AC1388" s="51">
        <v>1</v>
      </c>
      <c r="AD1388" s="51">
        <v>1</v>
      </c>
      <c r="AE1388" s="51">
        <v>1</v>
      </c>
      <c r="AF1388" s="51">
        <v>1</v>
      </c>
      <c r="AG1388" s="52">
        <v>1</v>
      </c>
      <c r="AH1388" s="52">
        <v>1</v>
      </c>
      <c r="AI1388" s="53">
        <v>1292</v>
      </c>
      <c r="AJ1388" s="53">
        <v>1250</v>
      </c>
      <c r="AK1388" s="51">
        <v>2.9779386899312152</v>
      </c>
      <c r="AL1388" s="51">
        <v>2.9990956327290172</v>
      </c>
      <c r="AM1388" s="51">
        <v>2.932788978790009</v>
      </c>
      <c r="AN1388" s="51">
        <v>2.9269732891578362</v>
      </c>
      <c r="AO1388" s="51">
        <v>2.947841330324394</v>
      </c>
      <c r="AP1388" s="51">
        <v>2.9267447082464737</v>
      </c>
      <c r="AQ1388" s="51">
        <v>2.8448053094263086</v>
      </c>
      <c r="AR1388" s="67">
        <v>-0.03</v>
      </c>
      <c r="AS1388" s="99" t="s">
        <v>1593</v>
      </c>
      <c r="AT1388" s="54">
        <v>2.6205784797437439</v>
      </c>
      <c r="AU1388" s="54">
        <v>2.8305786782349145</v>
      </c>
      <c r="AV1388" s="55">
        <v>2.6505784797437437</v>
      </c>
      <c r="AW1388" s="55">
        <v>2.7868418534733941</v>
      </c>
      <c r="AX1388" s="56">
        <v>-0.12942152025624587</v>
      </c>
      <c r="AY1388" s="56">
        <v>8.0578678234924705E-2</v>
      </c>
      <c r="AZ1388" s="56">
        <v>-4.8842842021321164E-2</v>
      </c>
      <c r="BA1388" s="56">
        <v>-0.21000019849117058</v>
      </c>
      <c r="BB1388" s="61">
        <v>117</v>
      </c>
      <c r="BC1388" s="57">
        <v>113</v>
      </c>
      <c r="BD1388" s="57">
        <v>147</v>
      </c>
      <c r="BE1388" s="57">
        <v>178</v>
      </c>
      <c r="BF1388" s="95">
        <v>0.46134560402550773</v>
      </c>
      <c r="BG1388" s="58">
        <v>0.47033124062630582</v>
      </c>
      <c r="BH1388" s="58">
        <v>0.40412729374071477</v>
      </c>
      <c r="BI1388" s="58">
        <v>0.35921786100652819</v>
      </c>
      <c r="BJ1388" s="57">
        <v>111</v>
      </c>
      <c r="BK1388" s="57">
        <v>114</v>
      </c>
      <c r="BL1388" s="57">
        <v>149</v>
      </c>
      <c r="BM1388" s="57">
        <v>180</v>
      </c>
      <c r="BN1388" s="58">
        <v>0.47305554813052125</v>
      </c>
      <c r="BO1388" s="58">
        <v>0.46837305173227739</v>
      </c>
      <c r="BP1388" s="58">
        <v>0.40155173984131942</v>
      </c>
      <c r="BQ1388" s="58">
        <v>0.35671602237594713</v>
      </c>
      <c r="BR1388" s="36">
        <v>3.35</v>
      </c>
      <c r="BS1388" s="36">
        <v>4.8</v>
      </c>
      <c r="BT1388" s="36">
        <v>0.30980999999999997</v>
      </c>
      <c r="BU1388" s="36">
        <v>0.17574999999999999</v>
      </c>
      <c r="BV1388" s="36">
        <v>0.191868906865795</v>
      </c>
      <c r="BW1388" s="36">
        <v>0.25975999999999999</v>
      </c>
    </row>
    <row r="1389" spans="1:75" s="36" customFormat="1" ht="16.75" customHeight="1" x14ac:dyDescent="0.2">
      <c r="A1389" s="36" t="s">
        <v>1730</v>
      </c>
      <c r="B1389" s="36">
        <v>2025020662</v>
      </c>
      <c r="C1389" s="35">
        <v>46027</v>
      </c>
      <c r="D1389" s="45" t="s">
        <v>9</v>
      </c>
      <c r="E1389" s="36" t="s">
        <v>20</v>
      </c>
      <c r="F1389" s="45">
        <v>2</v>
      </c>
      <c r="G1389" s="45">
        <v>1</v>
      </c>
      <c r="H1389" s="36" t="s">
        <v>38</v>
      </c>
      <c r="I1389" s="36" t="s">
        <v>334</v>
      </c>
      <c r="J1389" s="46" t="s">
        <v>177</v>
      </c>
      <c r="K1389" s="47">
        <v>2.96</v>
      </c>
      <c r="L1389" s="48">
        <v>0.15</v>
      </c>
      <c r="M1389" s="49">
        <v>0.1</v>
      </c>
      <c r="N1389" s="36">
        <v>2.7499999999999898</v>
      </c>
      <c r="O1389" s="36">
        <v>2.7499999999999898</v>
      </c>
      <c r="P1389" s="70">
        <v>2.7499999999999898</v>
      </c>
      <c r="Q1389" s="36">
        <v>2.7499999999999898</v>
      </c>
      <c r="R1389" s="50">
        <v>2.822191000970288</v>
      </c>
      <c r="S1389" s="50">
        <v>3.0497628648679407</v>
      </c>
      <c r="T1389" s="50">
        <v>2.7516362259460307</v>
      </c>
      <c r="U1389" s="50">
        <v>3.0497628648679407</v>
      </c>
      <c r="V1389" s="50">
        <v>1.0449999999999999</v>
      </c>
      <c r="W1389" s="50">
        <v>1.0398742800952707</v>
      </c>
      <c r="X1389" s="50">
        <v>0.9908070874290571</v>
      </c>
      <c r="Y1389" s="50">
        <v>1.0060603682200051</v>
      </c>
      <c r="Z1389" s="50">
        <v>0.97</v>
      </c>
      <c r="AA1389" s="51">
        <v>0.97499999999999998</v>
      </c>
      <c r="AB1389" s="51">
        <v>1</v>
      </c>
      <c r="AC1389" s="51">
        <v>1</v>
      </c>
      <c r="AD1389" s="51">
        <v>1</v>
      </c>
      <c r="AE1389" s="51">
        <v>1</v>
      </c>
      <c r="AF1389" s="51">
        <v>1</v>
      </c>
      <c r="AG1389" s="52">
        <v>1</v>
      </c>
      <c r="AH1389" s="52">
        <v>1</v>
      </c>
      <c r="AI1389" s="53">
        <v>1282</v>
      </c>
      <c r="AJ1389" s="53">
        <v>1240</v>
      </c>
      <c r="AK1389" s="51">
        <v>2.86</v>
      </c>
      <c r="AL1389" s="51">
        <v>2.8532703285201793</v>
      </c>
      <c r="AM1389" s="51">
        <v>2.9016554675048343</v>
      </c>
      <c r="AN1389" s="51">
        <v>2.9238715771093</v>
      </c>
      <c r="AO1389" s="51">
        <v>2.869393500937123</v>
      </c>
      <c r="AP1389" s="51">
        <v>2.8827249726348398</v>
      </c>
      <c r="AQ1389" s="51">
        <v>2.8146058034796892</v>
      </c>
      <c r="AR1389" s="67">
        <v>0.03</v>
      </c>
      <c r="AS1389" s="99" t="s">
        <v>1593</v>
      </c>
      <c r="AT1389" s="54">
        <v>2.8305786782349145</v>
      </c>
      <c r="AU1389" s="54">
        <v>2.6205784797437439</v>
      </c>
      <c r="AV1389" s="55">
        <v>2.7868418534733941</v>
      </c>
      <c r="AW1389" s="55">
        <v>2.6505784797437437</v>
      </c>
      <c r="AX1389" s="56">
        <v>8.0578678234924705E-2</v>
      </c>
      <c r="AY1389" s="56">
        <v>-0.12942152025624587</v>
      </c>
      <c r="AZ1389" s="56">
        <v>-4.8842842021321164E-2</v>
      </c>
      <c r="BA1389" s="56">
        <v>0.21000019849117058</v>
      </c>
      <c r="BB1389" s="61">
        <v>-117</v>
      </c>
      <c r="BC1389" s="57">
        <v>-113</v>
      </c>
      <c r="BD1389" s="57">
        <v>-147</v>
      </c>
      <c r="BE1389" s="57">
        <v>-178</v>
      </c>
      <c r="BF1389" s="95">
        <v>0.53865439597449227</v>
      </c>
      <c r="BG1389" s="58">
        <v>0.52966875937369418</v>
      </c>
      <c r="BH1389" s="58">
        <v>0.59587270625928523</v>
      </c>
      <c r="BI1389" s="58">
        <v>0.64078213899347181</v>
      </c>
      <c r="BJ1389" s="57">
        <v>-111</v>
      </c>
      <c r="BK1389" s="57">
        <v>-114</v>
      </c>
      <c r="BL1389" s="57">
        <v>-149</v>
      </c>
      <c r="BM1389" s="57">
        <v>-180</v>
      </c>
      <c r="BN1389" s="58">
        <v>0.5269444518694788</v>
      </c>
      <c r="BO1389" s="58">
        <v>0.53162694826772261</v>
      </c>
      <c r="BP1389" s="58">
        <v>0.59844826015868058</v>
      </c>
      <c r="BQ1389" s="58">
        <v>0.64328397762405287</v>
      </c>
      <c r="BR1389" s="36">
        <v>3.35</v>
      </c>
      <c r="BS1389" s="36">
        <v>4.8499999999999996</v>
      </c>
      <c r="BT1389" s="36">
        <v>0.30284</v>
      </c>
      <c r="BU1389" s="36">
        <v>0.16972999999999999</v>
      </c>
      <c r="BV1389" s="36">
        <v>0.18502812540879901</v>
      </c>
      <c r="BW1389" s="36">
        <v>0.25241000000000002</v>
      </c>
    </row>
    <row r="1390" spans="1:75" s="36" customFormat="1" ht="16.75" customHeight="1" x14ac:dyDescent="0.2">
      <c r="A1390" s="36" t="s">
        <v>1731</v>
      </c>
      <c r="B1390" s="36">
        <v>2025020664</v>
      </c>
      <c r="C1390" s="35">
        <v>46027</v>
      </c>
      <c r="D1390" s="45" t="s">
        <v>6</v>
      </c>
      <c r="E1390" s="36" t="s">
        <v>30</v>
      </c>
      <c r="F1390" s="45">
        <v>1</v>
      </c>
      <c r="G1390" s="45">
        <v>1</v>
      </c>
      <c r="H1390" s="36" t="s">
        <v>46</v>
      </c>
      <c r="I1390" s="36" t="s">
        <v>495</v>
      </c>
      <c r="J1390" s="46" t="s">
        <v>161</v>
      </c>
      <c r="K1390" s="47">
        <v>2.96</v>
      </c>
      <c r="L1390" s="48">
        <v>0.15</v>
      </c>
      <c r="M1390" s="49">
        <v>0.1</v>
      </c>
      <c r="N1390" s="36">
        <v>2.69999999999999</v>
      </c>
      <c r="O1390" s="36">
        <v>3.2999999999999901</v>
      </c>
      <c r="P1390" s="70">
        <v>2.69999999999999</v>
      </c>
      <c r="Q1390" s="36">
        <v>3.2999999999999901</v>
      </c>
      <c r="R1390" s="50">
        <v>2.8747832926700401</v>
      </c>
      <c r="S1390" s="50">
        <v>3.1276826769419617</v>
      </c>
      <c r="T1390" s="50">
        <v>2.8460354597433395</v>
      </c>
      <c r="U1390" s="50">
        <v>3.1276826769419617</v>
      </c>
      <c r="V1390" s="50">
        <v>0.95</v>
      </c>
      <c r="W1390" s="50">
        <v>0.95302926576458757</v>
      </c>
      <c r="X1390" s="50">
        <v>0.97592635957512652</v>
      </c>
      <c r="Y1390" s="50">
        <v>1.0158195589818262</v>
      </c>
      <c r="Z1390" s="50">
        <v>0.99</v>
      </c>
      <c r="AA1390" s="51">
        <v>0.99</v>
      </c>
      <c r="AB1390" s="51">
        <v>1</v>
      </c>
      <c r="AC1390" s="51">
        <v>1</v>
      </c>
      <c r="AD1390" s="51">
        <v>1</v>
      </c>
      <c r="AE1390" s="51">
        <v>1</v>
      </c>
      <c r="AF1390" s="51">
        <v>1</v>
      </c>
      <c r="AG1390" s="52">
        <v>1</v>
      </c>
      <c r="AH1390" s="52">
        <v>1</v>
      </c>
      <c r="AI1390" s="53">
        <v>1289</v>
      </c>
      <c r="AJ1390" s="53">
        <v>1247</v>
      </c>
      <c r="AK1390" s="51">
        <v>2.9287760991204004</v>
      </c>
      <c r="AL1390" s="51">
        <v>2.94</v>
      </c>
      <c r="AM1390" s="51">
        <v>3.1078405962824305</v>
      </c>
      <c r="AN1390" s="51">
        <v>3.1108169083813602</v>
      </c>
      <c r="AO1390" s="51">
        <v>3.1216985635531804</v>
      </c>
      <c r="AP1390" s="51">
        <v>3.1179046565460844</v>
      </c>
      <c r="AQ1390" s="51">
        <v>3.0767621903196063</v>
      </c>
      <c r="AR1390" s="67">
        <v>0</v>
      </c>
      <c r="AS1390" s="99" t="s">
        <v>1593</v>
      </c>
      <c r="AT1390" s="54">
        <v>2.7419667984086704</v>
      </c>
      <c r="AU1390" s="54">
        <v>3.2754561014030159</v>
      </c>
      <c r="AV1390" s="55">
        <v>2.7419667984086704</v>
      </c>
      <c r="AW1390" s="55">
        <v>3.2790647348405222</v>
      </c>
      <c r="AX1390" s="56">
        <v>4.196679840868045E-2</v>
      </c>
      <c r="AY1390" s="56">
        <v>-2.4543898596974145E-2</v>
      </c>
      <c r="AZ1390" s="56">
        <v>1.7422899811706305E-2</v>
      </c>
      <c r="BA1390" s="56">
        <v>6.6510697005654595E-2</v>
      </c>
      <c r="BB1390" s="61">
        <v>141</v>
      </c>
      <c r="BC1390" s="57">
        <v>-129</v>
      </c>
      <c r="BD1390" s="57">
        <v>-103</v>
      </c>
      <c r="BE1390" s="57">
        <v>123</v>
      </c>
      <c r="BF1390" s="95">
        <v>0.41449103783378438</v>
      </c>
      <c r="BG1390" s="58">
        <v>0.56252281102944957</v>
      </c>
      <c r="BH1390" s="58">
        <v>0.50657237324150217</v>
      </c>
      <c r="BI1390" s="58">
        <v>0.44913690881379598</v>
      </c>
      <c r="BJ1390" s="57">
        <v>142</v>
      </c>
      <c r="BK1390" s="57">
        <v>-129</v>
      </c>
      <c r="BL1390" s="57">
        <v>-103</v>
      </c>
      <c r="BM1390" s="57">
        <v>122</v>
      </c>
      <c r="BN1390" s="58">
        <v>0.4138647151301742</v>
      </c>
      <c r="BO1390" s="58">
        <v>0.56293982283820432</v>
      </c>
      <c r="BP1390" s="58">
        <v>0.50706941270929184</v>
      </c>
      <c r="BQ1390" s="58">
        <v>0.44960211446124065</v>
      </c>
      <c r="BR1390" s="36">
        <v>3.35</v>
      </c>
      <c r="BS1390" s="36">
        <v>4.9000000000000004</v>
      </c>
      <c r="BT1390" s="36">
        <v>0.29531000000000002</v>
      </c>
      <c r="BU1390" s="36">
        <v>0.16622000000000001</v>
      </c>
      <c r="BV1390" s="36">
        <v>0.18114054684349901</v>
      </c>
      <c r="BW1390" s="36">
        <v>0.24859000000000001</v>
      </c>
    </row>
    <row r="1391" spans="1:75" s="36" customFormat="1" ht="16.75" customHeight="1" x14ac:dyDescent="0.2">
      <c r="A1391" s="36" t="s">
        <v>1732</v>
      </c>
      <c r="B1391" s="36">
        <v>2025020664</v>
      </c>
      <c r="C1391" s="35">
        <v>46027</v>
      </c>
      <c r="D1391" s="45" t="s">
        <v>9</v>
      </c>
      <c r="E1391" s="36" t="s">
        <v>39</v>
      </c>
      <c r="F1391" s="45">
        <v>1</v>
      </c>
      <c r="G1391" s="45">
        <v>1</v>
      </c>
      <c r="H1391" s="36" t="s">
        <v>47</v>
      </c>
      <c r="I1391" s="36" t="s">
        <v>1365</v>
      </c>
      <c r="J1391" s="46" t="s">
        <v>450</v>
      </c>
      <c r="K1391" s="47">
        <v>2.96</v>
      </c>
      <c r="L1391" s="48">
        <v>0.15</v>
      </c>
      <c r="M1391" s="49">
        <v>0.1</v>
      </c>
      <c r="N1391" s="36">
        <v>3.2999999999999901</v>
      </c>
      <c r="O1391" s="36">
        <v>2.69999999999999</v>
      </c>
      <c r="P1391" s="70">
        <v>3.2999999999999901</v>
      </c>
      <c r="Q1391" s="36">
        <v>2.69999999999999</v>
      </c>
      <c r="R1391" s="50">
        <v>3.0260230445304188</v>
      </c>
      <c r="S1391" s="50">
        <v>2.8354872572564975</v>
      </c>
      <c r="T1391" s="50">
        <v>3.0260230445304188</v>
      </c>
      <c r="U1391" s="50">
        <v>2.8354872572564975</v>
      </c>
      <c r="V1391" s="50">
        <v>1.048</v>
      </c>
      <c r="W1391" s="50">
        <v>1.0491546019013618</v>
      </c>
      <c r="X1391" s="50">
        <v>1.049946147392713</v>
      </c>
      <c r="Y1391" s="50">
        <v>0.98945138483797312</v>
      </c>
      <c r="Z1391" s="50">
        <v>1.02</v>
      </c>
      <c r="AA1391" s="51">
        <v>1</v>
      </c>
      <c r="AB1391" s="51">
        <v>1</v>
      </c>
      <c r="AC1391" s="51">
        <v>1</v>
      </c>
      <c r="AD1391" s="51">
        <v>1</v>
      </c>
      <c r="AE1391" s="51">
        <v>1</v>
      </c>
      <c r="AF1391" s="51">
        <v>1</v>
      </c>
      <c r="AG1391" s="52">
        <v>1</v>
      </c>
      <c r="AH1391" s="52">
        <v>1</v>
      </c>
      <c r="AI1391" s="53">
        <v>1309</v>
      </c>
      <c r="AJ1391" s="53">
        <v>1267</v>
      </c>
      <c r="AK1391" s="51">
        <v>3.0068258945862052</v>
      </c>
      <c r="AL1391" s="51">
        <v>3.02</v>
      </c>
      <c r="AM1391" s="51">
        <v>2.8887420243423745</v>
      </c>
      <c r="AN1391" s="51">
        <v>2.91</v>
      </c>
      <c r="AO1391" s="51">
        <v>2.9987791726229229</v>
      </c>
      <c r="AP1391" s="51">
        <v>2.9827918470897288</v>
      </c>
      <c r="AQ1391" s="51">
        <v>2.9465168648292219</v>
      </c>
      <c r="AR1391" s="67">
        <v>0</v>
      </c>
      <c r="AS1391" s="99" t="s">
        <v>1593</v>
      </c>
      <c r="AT1391" s="54">
        <v>3.2754561014030159</v>
      </c>
      <c r="AU1391" s="54">
        <v>2.7419667984086704</v>
      </c>
      <c r="AV1391" s="55">
        <v>3.2790647348405222</v>
      </c>
      <c r="AW1391" s="55">
        <v>2.7419667984086704</v>
      </c>
      <c r="AX1391" s="56">
        <v>-2.4543898596974145E-2</v>
      </c>
      <c r="AY1391" s="56">
        <v>4.196679840868045E-2</v>
      </c>
      <c r="AZ1391" s="56">
        <v>1.7422899811706305E-2</v>
      </c>
      <c r="BA1391" s="56">
        <v>-6.6510697005654595E-2</v>
      </c>
      <c r="BB1391" s="61">
        <v>-141</v>
      </c>
      <c r="BC1391" s="57">
        <v>129</v>
      </c>
      <c r="BD1391" s="57">
        <v>103</v>
      </c>
      <c r="BE1391" s="57">
        <v>-123</v>
      </c>
      <c r="BF1391" s="95">
        <v>0.58550896216621562</v>
      </c>
      <c r="BG1391" s="58">
        <v>0.43747718897055038</v>
      </c>
      <c r="BH1391" s="58">
        <v>0.49342762675849783</v>
      </c>
      <c r="BI1391" s="58">
        <v>0.55086309118620402</v>
      </c>
      <c r="BJ1391" s="57">
        <v>-142</v>
      </c>
      <c r="BK1391" s="57">
        <v>129</v>
      </c>
      <c r="BL1391" s="57">
        <v>103</v>
      </c>
      <c r="BM1391" s="57">
        <v>-122</v>
      </c>
      <c r="BN1391" s="58">
        <v>0.5861352848698258</v>
      </c>
      <c r="BO1391" s="58">
        <v>0.43706017716179563</v>
      </c>
      <c r="BP1391" s="58">
        <v>0.49293058729070816</v>
      </c>
      <c r="BQ1391" s="58">
        <v>0.55039788553875935</v>
      </c>
      <c r="BR1391" s="36">
        <v>3.35</v>
      </c>
      <c r="BS1391" s="36">
        <v>4.95</v>
      </c>
      <c r="BT1391" s="36">
        <v>0.29300999999999999</v>
      </c>
      <c r="BU1391" s="36">
        <v>0.16100999999999999</v>
      </c>
      <c r="BV1391" s="36">
        <v>0.175571936405469</v>
      </c>
      <c r="BW1391" s="36">
        <v>0.24395</v>
      </c>
    </row>
    <row r="1392" spans="1:75" s="36" customFormat="1" ht="16.75" customHeight="1" x14ac:dyDescent="0.2">
      <c r="A1392" s="36" t="s">
        <v>1733</v>
      </c>
      <c r="B1392" s="36">
        <v>2025020665</v>
      </c>
      <c r="C1392" s="35">
        <v>46027</v>
      </c>
      <c r="D1392" s="45" t="s">
        <v>6</v>
      </c>
      <c r="E1392" s="36" t="s">
        <v>13</v>
      </c>
      <c r="F1392" s="45">
        <v>2</v>
      </c>
      <c r="G1392" s="45">
        <v>1</v>
      </c>
      <c r="H1392" s="36" t="s">
        <v>44</v>
      </c>
      <c r="I1392" s="36" t="s">
        <v>472</v>
      </c>
      <c r="J1392" s="46" t="s">
        <v>185</v>
      </c>
      <c r="K1392" s="47">
        <v>2.96</v>
      </c>
      <c r="L1392" s="48">
        <v>0.15</v>
      </c>
      <c r="M1392" s="49">
        <v>0.1</v>
      </c>
      <c r="N1392" s="36">
        <v>2.69999999999999</v>
      </c>
      <c r="O1392" s="36">
        <v>3.0999999999999899</v>
      </c>
      <c r="P1392" s="70">
        <v>2.69999999999999</v>
      </c>
      <c r="Q1392" s="36">
        <v>3.0999999999999899</v>
      </c>
      <c r="R1392" s="50">
        <v>2.7209273109594885</v>
      </c>
      <c r="S1392" s="50">
        <v>3.1862435366600734</v>
      </c>
      <c r="T1392" s="50">
        <v>2.6801134012950962</v>
      </c>
      <c r="U1392" s="50">
        <v>3.2181059720266743</v>
      </c>
      <c r="V1392" s="50">
        <v>0.96</v>
      </c>
      <c r="W1392" s="50">
        <v>0.96305398776725637</v>
      </c>
      <c r="X1392" s="50">
        <v>1.0514832423304277</v>
      </c>
      <c r="Y1392" s="50">
        <v>0.946728836875952</v>
      </c>
      <c r="Z1392" s="50">
        <v>0.995</v>
      </c>
      <c r="AA1392" s="51">
        <v>0.98499999999999999</v>
      </c>
      <c r="AB1392" s="51">
        <v>1.01</v>
      </c>
      <c r="AC1392" s="51">
        <v>1</v>
      </c>
      <c r="AD1392" s="51">
        <v>1</v>
      </c>
      <c r="AE1392" s="51">
        <v>1</v>
      </c>
      <c r="AF1392" s="51">
        <v>1</v>
      </c>
      <c r="AG1392" s="52">
        <v>1</v>
      </c>
      <c r="AH1392" s="52">
        <v>1</v>
      </c>
      <c r="AI1392" s="53">
        <v>1286</v>
      </c>
      <c r="AJ1392" s="53">
        <v>1237</v>
      </c>
      <c r="AK1392" s="51">
        <v>2.6383565462355478</v>
      </c>
      <c r="AL1392" s="51">
        <v>2.67</v>
      </c>
      <c r="AM1392" s="51">
        <v>3.1840105646887822</v>
      </c>
      <c r="AN1392" s="51">
        <v>3.15</v>
      </c>
      <c r="AO1392" s="51">
        <v>3.3200796027450687</v>
      </c>
      <c r="AP1392" s="51">
        <v>3.297614510179824</v>
      </c>
      <c r="AQ1392" s="51">
        <v>3.1680905118653384</v>
      </c>
      <c r="AR1392" s="67">
        <v>0</v>
      </c>
      <c r="AS1392" s="99" t="s">
        <v>1591</v>
      </c>
      <c r="AT1392" s="54">
        <v>2.6097620348077575</v>
      </c>
      <c r="AU1392" s="54">
        <v>3.1039885081117706</v>
      </c>
      <c r="AV1392" s="55">
        <v>2.6097620348077575</v>
      </c>
      <c r="AW1392" s="55">
        <v>3.0978274689202543</v>
      </c>
      <c r="AX1392" s="56">
        <v>-9.0237965192232483E-2</v>
      </c>
      <c r="AY1392" s="56">
        <v>3.988508111780753E-3</v>
      </c>
      <c r="AZ1392" s="56">
        <v>-8.624945708045173E-2</v>
      </c>
      <c r="BA1392" s="56">
        <v>-9.4226473304013236E-2</v>
      </c>
      <c r="BB1392" s="61">
        <v>140</v>
      </c>
      <c r="BC1392" s="57">
        <v>-106</v>
      </c>
      <c r="BD1392" s="57">
        <v>122</v>
      </c>
      <c r="BE1392" s="57">
        <v>150</v>
      </c>
      <c r="BF1392" s="95">
        <v>0.41750187733622063</v>
      </c>
      <c r="BG1392" s="58">
        <v>0.51421303999393386</v>
      </c>
      <c r="BH1392" s="58">
        <v>0.45133957077648057</v>
      </c>
      <c r="BI1392" s="58">
        <v>0.39962206781843346</v>
      </c>
      <c r="BJ1392" s="57">
        <v>139</v>
      </c>
      <c r="BK1392" s="57">
        <v>-105</v>
      </c>
      <c r="BL1392" s="57">
        <v>122</v>
      </c>
      <c r="BM1392" s="57">
        <v>151</v>
      </c>
      <c r="BN1392" s="58">
        <v>0.41844248867846512</v>
      </c>
      <c r="BO1392" s="58">
        <v>0.5131767726101234</v>
      </c>
      <c r="BP1392" s="58">
        <v>0.45022305560941567</v>
      </c>
      <c r="BQ1392" s="58">
        <v>0.39867244839367222</v>
      </c>
      <c r="BR1392" s="36">
        <v>3.35</v>
      </c>
      <c r="BS1392" s="36">
        <v>5</v>
      </c>
      <c r="BT1392" s="36">
        <v>0.28949000000000003</v>
      </c>
      <c r="BU1392" s="36">
        <v>0.15801000000000001</v>
      </c>
      <c r="BV1392" s="36">
        <v>0.17164552011818801</v>
      </c>
      <c r="BW1392" s="36">
        <v>0.23744999999999999</v>
      </c>
    </row>
    <row r="1393" spans="1:75" s="36" customFormat="1" ht="16.75" customHeight="1" x14ac:dyDescent="0.2">
      <c r="A1393" s="36" t="s">
        <v>1734</v>
      </c>
      <c r="B1393" s="36">
        <v>2025020665</v>
      </c>
      <c r="C1393" s="35">
        <v>46027</v>
      </c>
      <c r="D1393" s="45" t="s">
        <v>9</v>
      </c>
      <c r="E1393" s="36" t="s">
        <v>22</v>
      </c>
      <c r="F1393" s="45">
        <v>1</v>
      </c>
      <c r="G1393" s="45">
        <v>2</v>
      </c>
      <c r="H1393" s="36" t="s">
        <v>45</v>
      </c>
      <c r="I1393" s="36" t="s">
        <v>320</v>
      </c>
      <c r="J1393" s="46" t="s">
        <v>151</v>
      </c>
      <c r="K1393" s="47">
        <v>2.96</v>
      </c>
      <c r="L1393" s="48">
        <v>0.15</v>
      </c>
      <c r="M1393" s="49">
        <v>0.1</v>
      </c>
      <c r="N1393" s="36">
        <v>3.0999999999999899</v>
      </c>
      <c r="O1393" s="36">
        <v>2.69999999999999</v>
      </c>
      <c r="P1393" s="70">
        <v>3.0999999999999899</v>
      </c>
      <c r="Q1393" s="36">
        <v>2.69999999999999</v>
      </c>
      <c r="R1393" s="50">
        <v>2.8042826446372815</v>
      </c>
      <c r="S1393" s="50">
        <v>3.209796661660262</v>
      </c>
      <c r="T1393" s="50">
        <v>2.7762398181909087</v>
      </c>
      <c r="U1393" s="50">
        <v>3.2418946282768646</v>
      </c>
      <c r="V1393" s="50">
        <v>1.0349999999999999</v>
      </c>
      <c r="W1393" s="50">
        <v>1.0329456510400874</v>
      </c>
      <c r="X1393" s="50">
        <v>1.0756792448272914</v>
      </c>
      <c r="Y1393" s="50">
        <v>0.89133667102552294</v>
      </c>
      <c r="Z1393" s="50">
        <v>0.98499999999999999</v>
      </c>
      <c r="AA1393" s="51">
        <v>0.99</v>
      </c>
      <c r="AB1393" s="51">
        <v>1.01</v>
      </c>
      <c r="AC1393" s="51">
        <v>1</v>
      </c>
      <c r="AD1393" s="51">
        <v>1</v>
      </c>
      <c r="AE1393" s="51">
        <v>1</v>
      </c>
      <c r="AF1393" s="51">
        <v>1</v>
      </c>
      <c r="AG1393" s="52">
        <v>1</v>
      </c>
      <c r="AH1393" s="52">
        <v>1</v>
      </c>
      <c r="AI1393" s="53">
        <v>1305</v>
      </c>
      <c r="AJ1393" s="53">
        <v>1263</v>
      </c>
      <c r="AK1393" s="51">
        <v>2.8023173571528179</v>
      </c>
      <c r="AL1393" s="51">
        <v>2.802191507878792</v>
      </c>
      <c r="AM1393" s="51">
        <v>3.112390397298066</v>
      </c>
      <c r="AN1393" s="51">
        <v>3.1270013369523952</v>
      </c>
      <c r="AO1393" s="51">
        <v>3.1031348337074838</v>
      </c>
      <c r="AP1393" s="51">
        <v>3.1119120654116648</v>
      </c>
      <c r="AQ1393" s="51">
        <v>3.065704541338595</v>
      </c>
      <c r="AR1393" s="67">
        <v>0</v>
      </c>
      <c r="AS1393" s="99" t="s">
        <v>1591</v>
      </c>
      <c r="AT1393" s="54">
        <v>3.1039885081117706</v>
      </c>
      <c r="AU1393" s="54">
        <v>2.6097620348077575</v>
      </c>
      <c r="AV1393" s="55">
        <v>3.0978274689202543</v>
      </c>
      <c r="AW1393" s="55">
        <v>2.6097620348077575</v>
      </c>
      <c r="AX1393" s="56">
        <v>3.988508111780753E-3</v>
      </c>
      <c r="AY1393" s="56">
        <v>-9.0237965192232483E-2</v>
      </c>
      <c r="AZ1393" s="56">
        <v>-8.624945708045173E-2</v>
      </c>
      <c r="BA1393" s="56">
        <v>9.4226473304013236E-2</v>
      </c>
      <c r="BB1393" s="61">
        <v>-140</v>
      </c>
      <c r="BC1393" s="57">
        <v>106</v>
      </c>
      <c r="BD1393" s="57">
        <v>-122</v>
      </c>
      <c r="BE1393" s="57">
        <v>-150</v>
      </c>
      <c r="BF1393" s="95">
        <v>0.58249812266377932</v>
      </c>
      <c r="BG1393" s="58">
        <v>0.48578696000606614</v>
      </c>
      <c r="BH1393" s="58">
        <v>0.54866042922351943</v>
      </c>
      <c r="BI1393" s="58">
        <v>0.60037793218156654</v>
      </c>
      <c r="BJ1393" s="57">
        <v>-139</v>
      </c>
      <c r="BK1393" s="57">
        <v>105</v>
      </c>
      <c r="BL1393" s="57">
        <v>-122</v>
      </c>
      <c r="BM1393" s="57">
        <v>-151</v>
      </c>
      <c r="BN1393" s="58">
        <v>0.58155751132153488</v>
      </c>
      <c r="BO1393" s="58">
        <v>0.4868232273898766</v>
      </c>
      <c r="BP1393" s="58">
        <v>0.54977694439058433</v>
      </c>
      <c r="BQ1393" s="58">
        <v>0.60132755160632778</v>
      </c>
      <c r="BR1393" s="36">
        <v>3.4</v>
      </c>
      <c r="BS1393" s="36">
        <v>3.4</v>
      </c>
      <c r="BT1393" s="36">
        <v>0.49786000000000002</v>
      </c>
      <c r="BU1393" s="36">
        <v>0.31833</v>
      </c>
      <c r="BV1393" s="36">
        <v>0.35581512323254899</v>
      </c>
      <c r="BW1393" s="36">
        <v>0.42368</v>
      </c>
    </row>
    <row r="1394" spans="1:75" s="36" customFormat="1" ht="16.75" customHeight="1" x14ac:dyDescent="0.2">
      <c r="A1394" s="36" t="s">
        <v>1735</v>
      </c>
      <c r="B1394" s="36">
        <v>2025020666</v>
      </c>
      <c r="C1394" s="35">
        <v>46027</v>
      </c>
      <c r="D1394" s="45" t="s">
        <v>6</v>
      </c>
      <c r="E1394" s="36" t="s">
        <v>33</v>
      </c>
      <c r="F1394" s="45">
        <v>1</v>
      </c>
      <c r="G1394" s="45">
        <v>1</v>
      </c>
      <c r="H1394" s="36" t="s">
        <v>46</v>
      </c>
      <c r="I1394" s="36" t="s">
        <v>356</v>
      </c>
      <c r="J1394" s="46" t="s">
        <v>169</v>
      </c>
      <c r="K1394" s="47">
        <v>2.96</v>
      </c>
      <c r="L1394" s="48">
        <v>0.15</v>
      </c>
      <c r="M1394" s="49">
        <v>0.1</v>
      </c>
      <c r="N1394" s="36">
        <v>2.8499999999999899</v>
      </c>
      <c r="O1394" s="36">
        <v>2.6499999999999901</v>
      </c>
      <c r="P1394" s="70">
        <v>2.8499999999999899</v>
      </c>
      <c r="Q1394" s="36">
        <v>2.6499999999999901</v>
      </c>
      <c r="R1394" s="50">
        <v>3.2998078040704786</v>
      </c>
      <c r="S1394" s="50">
        <v>2.6691384669039513</v>
      </c>
      <c r="T1394" s="50">
        <v>3.2998078040704786</v>
      </c>
      <c r="U1394" s="50">
        <v>2.695829851572991</v>
      </c>
      <c r="V1394" s="50">
        <v>0.95</v>
      </c>
      <c r="W1394" s="50">
        <v>0.95302926576458757</v>
      </c>
      <c r="X1394" s="50">
        <v>0.92949136982537994</v>
      </c>
      <c r="Y1394" s="50">
        <v>0.9559683561482063</v>
      </c>
      <c r="Z1394" s="50">
        <v>0.99</v>
      </c>
      <c r="AA1394" s="51">
        <v>1</v>
      </c>
      <c r="AB1394" s="51">
        <v>1.01</v>
      </c>
      <c r="AC1394" s="51">
        <v>1</v>
      </c>
      <c r="AD1394" s="51">
        <v>1</v>
      </c>
      <c r="AE1394" s="51">
        <v>1</v>
      </c>
      <c r="AF1394" s="51">
        <v>1</v>
      </c>
      <c r="AG1394" s="52">
        <v>1</v>
      </c>
      <c r="AH1394" s="52">
        <v>1</v>
      </c>
      <c r="AI1394" s="53">
        <v>1310</v>
      </c>
      <c r="AJ1394" s="53">
        <v>1242</v>
      </c>
      <c r="AK1394" s="51">
        <v>3.1663626781609073</v>
      </c>
      <c r="AL1394" s="51">
        <v>3.17</v>
      </c>
      <c r="AM1394" s="51">
        <v>2.8481554658541777</v>
      </c>
      <c r="AN1394" s="51">
        <v>2.84</v>
      </c>
      <c r="AO1394" s="51">
        <v>2.909225193980058</v>
      </c>
      <c r="AP1394" s="51">
        <v>2.8692084772182858</v>
      </c>
      <c r="AQ1394" s="51">
        <v>2.8196739111956357</v>
      </c>
      <c r="AR1394" s="67">
        <v>0.03</v>
      </c>
      <c r="AS1394" s="99" t="s">
        <v>1593</v>
      </c>
      <c r="AT1394" s="54">
        <v>2.7560526578350193</v>
      </c>
      <c r="AU1394" s="54">
        <v>2.7946214569854022</v>
      </c>
      <c r="AV1394" s="55">
        <v>2.7260526578350195</v>
      </c>
      <c r="AW1394" s="55">
        <v>2.8277333971617979</v>
      </c>
      <c r="AX1394" s="56">
        <v>-9.3947342164970582E-2</v>
      </c>
      <c r="AY1394" s="56">
        <v>0.14462145698541207</v>
      </c>
      <c r="AZ1394" s="56">
        <v>5.0674114820441485E-2</v>
      </c>
      <c r="BA1394" s="56">
        <v>-0.23856879915038265</v>
      </c>
      <c r="BB1394" s="61">
        <v>105</v>
      </c>
      <c r="BC1394" s="57">
        <v>105</v>
      </c>
      <c r="BD1394" s="57">
        <v>136</v>
      </c>
      <c r="BE1394" s="57">
        <v>167</v>
      </c>
      <c r="BF1394" s="95">
        <v>0.48886231411594111</v>
      </c>
      <c r="BG1394" s="58">
        <v>0.48821289678501179</v>
      </c>
      <c r="BH1394" s="58">
        <v>0.42302429083502091</v>
      </c>
      <c r="BI1394" s="58">
        <v>0.37523181495071922</v>
      </c>
      <c r="BJ1394" s="57">
        <v>109</v>
      </c>
      <c r="BK1394" s="57">
        <v>104</v>
      </c>
      <c r="BL1394" s="57">
        <v>136</v>
      </c>
      <c r="BM1394" s="57">
        <v>166</v>
      </c>
      <c r="BN1394" s="58">
        <v>0.47823250055727001</v>
      </c>
      <c r="BO1394" s="58">
        <v>0.48940458326831315</v>
      </c>
      <c r="BP1394" s="58">
        <v>0.42438649875515899</v>
      </c>
      <c r="BQ1394" s="58">
        <v>0.37644294419244839</v>
      </c>
      <c r="BR1394" s="36">
        <v>3.4</v>
      </c>
      <c r="BS1394" s="36">
        <v>3.45</v>
      </c>
      <c r="BT1394" s="36">
        <v>0.48659000000000002</v>
      </c>
      <c r="BU1394" s="36">
        <v>0.31497000000000003</v>
      </c>
      <c r="BV1394" s="36">
        <v>0.35142704126034802</v>
      </c>
      <c r="BW1394" s="36">
        <v>0.41871000000000003</v>
      </c>
    </row>
    <row r="1395" spans="1:75" s="36" customFormat="1" ht="16.75" customHeight="1" x14ac:dyDescent="0.2">
      <c r="A1395" s="36" t="s">
        <v>1736</v>
      </c>
      <c r="B1395" s="36">
        <v>2025020666</v>
      </c>
      <c r="C1395" s="35">
        <v>46027</v>
      </c>
      <c r="D1395" s="45" t="s">
        <v>9</v>
      </c>
      <c r="E1395" s="36" t="s">
        <v>28</v>
      </c>
      <c r="F1395" s="45">
        <v>1</v>
      </c>
      <c r="G1395" s="45">
        <v>1</v>
      </c>
      <c r="H1395" s="36" t="s">
        <v>47</v>
      </c>
      <c r="I1395" s="36" t="s">
        <v>314</v>
      </c>
      <c r="J1395" s="46" t="s">
        <v>167</v>
      </c>
      <c r="K1395" s="47">
        <v>2.96</v>
      </c>
      <c r="L1395" s="48">
        <v>0.15</v>
      </c>
      <c r="M1395" s="49">
        <v>0.1</v>
      </c>
      <c r="N1395" s="36">
        <v>2.6499999999999901</v>
      </c>
      <c r="O1395" s="36">
        <v>2.8499999999999899</v>
      </c>
      <c r="P1395" s="70">
        <v>2.6499999999999901</v>
      </c>
      <c r="Q1395" s="36">
        <v>2.8499999999999899</v>
      </c>
      <c r="R1395" s="50">
        <v>2.6518114448670724</v>
      </c>
      <c r="S1395" s="50">
        <v>2.8672466914410255</v>
      </c>
      <c r="T1395" s="50">
        <v>2.6252933304184016</v>
      </c>
      <c r="U1395" s="50">
        <v>2.8672466914410255</v>
      </c>
      <c r="V1395" s="50">
        <v>1.048</v>
      </c>
      <c r="W1395" s="50">
        <v>1.0491546019013618</v>
      </c>
      <c r="X1395" s="50">
        <v>0.9622146844101952</v>
      </c>
      <c r="Y1395" s="50">
        <v>1.0697171210003065</v>
      </c>
      <c r="Z1395" s="50">
        <v>0.97499999999999998</v>
      </c>
      <c r="AA1395" s="51">
        <v>0.99</v>
      </c>
      <c r="AB1395" s="51">
        <v>1</v>
      </c>
      <c r="AC1395" s="51">
        <v>1</v>
      </c>
      <c r="AD1395" s="51">
        <v>1</v>
      </c>
      <c r="AE1395" s="51">
        <v>1</v>
      </c>
      <c r="AF1395" s="51">
        <v>1</v>
      </c>
      <c r="AG1395" s="52">
        <v>1</v>
      </c>
      <c r="AH1395" s="52">
        <v>1</v>
      </c>
      <c r="AI1395" s="53">
        <v>1311</v>
      </c>
      <c r="AJ1395" s="53">
        <v>1269</v>
      </c>
      <c r="AK1395" s="51">
        <v>2.8296663341986905</v>
      </c>
      <c r="AL1395" s="51">
        <v>2.82</v>
      </c>
      <c r="AM1395" s="51">
        <v>2.7512944546831246</v>
      </c>
      <c r="AN1395" s="51">
        <v>2.75</v>
      </c>
      <c r="AO1395" s="51">
        <v>2.7180066767686917</v>
      </c>
      <c r="AP1395" s="51">
        <v>2.729640503876638</v>
      </c>
      <c r="AQ1395" s="51">
        <v>2.6825120933160465</v>
      </c>
      <c r="AR1395" s="67">
        <v>-0.03</v>
      </c>
      <c r="AS1395" s="99" t="s">
        <v>1593</v>
      </c>
      <c r="AT1395" s="54">
        <v>2.7946214569854022</v>
      </c>
      <c r="AU1395" s="54">
        <v>2.7560526578350193</v>
      </c>
      <c r="AV1395" s="55">
        <v>2.8277333971617979</v>
      </c>
      <c r="AW1395" s="55">
        <v>2.7260526578350195</v>
      </c>
      <c r="AX1395" s="56">
        <v>0.14462145698541207</v>
      </c>
      <c r="AY1395" s="56">
        <v>-9.3947342164970582E-2</v>
      </c>
      <c r="AZ1395" s="56">
        <v>5.0674114820441485E-2</v>
      </c>
      <c r="BA1395" s="56">
        <v>0.23856879915038265</v>
      </c>
      <c r="BB1395" s="61">
        <v>-105</v>
      </c>
      <c r="BC1395" s="57">
        <v>-105</v>
      </c>
      <c r="BD1395" s="57">
        <v>-136</v>
      </c>
      <c r="BE1395" s="57">
        <v>-167</v>
      </c>
      <c r="BF1395" s="95">
        <v>0.51113768588405883</v>
      </c>
      <c r="BG1395" s="58">
        <v>0.51178710321498821</v>
      </c>
      <c r="BH1395" s="58">
        <v>0.57697570916497909</v>
      </c>
      <c r="BI1395" s="58">
        <v>0.62476818504928078</v>
      </c>
      <c r="BJ1395" s="57">
        <v>-109</v>
      </c>
      <c r="BK1395" s="57">
        <v>-104</v>
      </c>
      <c r="BL1395" s="57">
        <v>-136</v>
      </c>
      <c r="BM1395" s="57">
        <v>-166</v>
      </c>
      <c r="BN1395" s="58">
        <v>0.52176749944272993</v>
      </c>
      <c r="BO1395" s="58">
        <v>0.51059541673168685</v>
      </c>
      <c r="BP1395" s="58">
        <v>0.57561350124484101</v>
      </c>
      <c r="BQ1395" s="58">
        <v>0.62355705580755161</v>
      </c>
      <c r="BR1395" s="36">
        <v>3.4</v>
      </c>
      <c r="BS1395" s="36">
        <v>3.5</v>
      </c>
      <c r="BT1395" s="36">
        <v>0.48077999999999999</v>
      </c>
      <c r="BU1395" s="36">
        <v>0.30603000000000002</v>
      </c>
      <c r="BV1395" s="36">
        <v>0.34145987681870899</v>
      </c>
      <c r="BW1395" s="36">
        <v>0.40978999999999999</v>
      </c>
    </row>
    <row r="1396" spans="1:75" s="36" customFormat="1" ht="16.75" customHeight="1" x14ac:dyDescent="0.2">
      <c r="A1396" s="36" t="s">
        <v>1739</v>
      </c>
      <c r="B1396" s="36">
        <v>2025020670</v>
      </c>
      <c r="C1396" s="35">
        <v>46028</v>
      </c>
      <c r="D1396" s="45" t="s">
        <v>6</v>
      </c>
      <c r="E1396" s="36" t="s">
        <v>48</v>
      </c>
      <c r="F1396" s="45">
        <v>0</v>
      </c>
      <c r="G1396" s="45">
        <v>2</v>
      </c>
      <c r="H1396" s="36" t="s">
        <v>29</v>
      </c>
      <c r="I1396" s="36" t="s">
        <v>449</v>
      </c>
      <c r="J1396" s="46" t="s">
        <v>146</v>
      </c>
      <c r="K1396" s="47">
        <v>2.96</v>
      </c>
      <c r="L1396" s="48">
        <v>0.15</v>
      </c>
      <c r="M1396" s="49">
        <v>0.1</v>
      </c>
      <c r="N1396" s="36">
        <v>2.8499999999999899</v>
      </c>
      <c r="O1396" s="36">
        <v>3.2999999999999901</v>
      </c>
      <c r="P1396" s="70">
        <v>2.8499999999999899</v>
      </c>
      <c r="Q1396" s="36">
        <v>3.2999999999999901</v>
      </c>
      <c r="R1396" s="50">
        <v>3.215068819225182</v>
      </c>
      <c r="S1396" s="50">
        <v>3.3706011003116578</v>
      </c>
      <c r="T1396" s="50">
        <v>3.1507674428406784</v>
      </c>
      <c r="U1396" s="50">
        <v>3.4043071113147745</v>
      </c>
      <c r="V1396" s="50">
        <v>0.90300000000000002</v>
      </c>
      <c r="W1396" s="50">
        <v>0.92051577291954856</v>
      </c>
      <c r="X1396" s="50">
        <v>0.99786384372678116</v>
      </c>
      <c r="Y1396" s="50">
        <v>0.96101494425120726</v>
      </c>
      <c r="Z1396" s="50">
        <v>0.97</v>
      </c>
      <c r="AA1396" s="51">
        <v>0.98</v>
      </c>
      <c r="AB1396" s="51">
        <v>1.01</v>
      </c>
      <c r="AC1396" s="51">
        <v>1</v>
      </c>
      <c r="AD1396" s="51">
        <v>1</v>
      </c>
      <c r="AE1396" s="51">
        <v>1</v>
      </c>
      <c r="AF1396" s="51">
        <v>1</v>
      </c>
      <c r="AG1396" s="52">
        <v>1</v>
      </c>
      <c r="AH1396" s="52">
        <v>1</v>
      </c>
      <c r="AI1396" s="53">
        <v>1324</v>
      </c>
      <c r="AJ1396" s="53">
        <v>1243</v>
      </c>
      <c r="AK1396" s="51">
        <v>3.1412718295110875</v>
      </c>
      <c r="AL1396" s="51">
        <v>3.1513768573224339</v>
      </c>
      <c r="AM1396" s="51">
        <v>3.3224530692905354</v>
      </c>
      <c r="AN1396" s="51">
        <v>3.34</v>
      </c>
      <c r="AO1396" s="51">
        <v>3.2579504104776609</v>
      </c>
      <c r="AP1396" s="51">
        <v>3.2596803090013582</v>
      </c>
      <c r="AQ1396" s="51">
        <v>3.2227794772118195</v>
      </c>
      <c r="AR1396" s="67">
        <v>0.05</v>
      </c>
      <c r="AS1396" s="99" t="s">
        <v>1593</v>
      </c>
      <c r="AT1396" s="54">
        <v>2.7815969677361747</v>
      </c>
      <c r="AU1396" s="54">
        <v>3.2082400343150708</v>
      </c>
      <c r="AV1396" s="55">
        <v>2.7315969677361749</v>
      </c>
      <c r="AW1396" s="55">
        <v>3.2528604846313471</v>
      </c>
      <c r="AX1396" s="56">
        <v>-6.8403032263815167E-2</v>
      </c>
      <c r="AY1396" s="56">
        <v>-9.1759965684919287E-2</v>
      </c>
      <c r="AZ1396" s="56">
        <v>-0.16016299794873445</v>
      </c>
      <c r="BA1396" s="56">
        <v>2.335693342110412E-2</v>
      </c>
      <c r="BB1396" s="61">
        <v>132</v>
      </c>
      <c r="BC1396" s="57">
        <v>-126</v>
      </c>
      <c r="BD1396" s="57">
        <v>-101</v>
      </c>
      <c r="BE1396" s="57">
        <v>125</v>
      </c>
      <c r="BF1396" s="95">
        <v>0.43039599024492003</v>
      </c>
      <c r="BG1396" s="58">
        <v>0.55799935027960368</v>
      </c>
      <c r="BH1396" s="58">
        <v>0.50133139663105797</v>
      </c>
      <c r="BI1396" s="58">
        <v>0.44435866335422713</v>
      </c>
      <c r="BJ1396" s="57">
        <v>140</v>
      </c>
      <c r="BK1396" s="57">
        <v>-126</v>
      </c>
      <c r="BL1396" s="57">
        <v>-100</v>
      </c>
      <c r="BM1396" s="57">
        <v>125</v>
      </c>
      <c r="BN1396" s="58">
        <v>0.4170329182094894</v>
      </c>
      <c r="BO1396" s="58">
        <v>0.55756880961612898</v>
      </c>
      <c r="BP1396" s="58">
        <v>0.50075780589033891</v>
      </c>
      <c r="BQ1396" s="58">
        <v>0.443777478749659</v>
      </c>
      <c r="BR1396" s="36">
        <v>3.4</v>
      </c>
      <c r="BS1396" s="36">
        <v>3.55</v>
      </c>
      <c r="BT1396" s="36">
        <v>0.47373999999999999</v>
      </c>
      <c r="BU1396" s="36">
        <v>0.3019</v>
      </c>
      <c r="BV1396" s="36">
        <v>0.33676906945095098</v>
      </c>
      <c r="BW1396" s="36">
        <v>0.40544000000000002</v>
      </c>
    </row>
    <row r="1397" spans="1:75" s="36" customFormat="1" ht="16.75" customHeight="1" x14ac:dyDescent="0.2">
      <c r="A1397" s="36" t="s">
        <v>1740</v>
      </c>
      <c r="B1397" s="36">
        <v>2025020670</v>
      </c>
      <c r="C1397" s="35">
        <v>46028</v>
      </c>
      <c r="D1397" s="45" t="s">
        <v>9</v>
      </c>
      <c r="E1397" s="36" t="s">
        <v>43</v>
      </c>
      <c r="F1397" s="45">
        <v>2</v>
      </c>
      <c r="G1397" s="45">
        <v>0</v>
      </c>
      <c r="H1397" s="36" t="s">
        <v>31</v>
      </c>
      <c r="I1397" s="36" t="s">
        <v>413</v>
      </c>
      <c r="J1397" s="46" t="s">
        <v>180</v>
      </c>
      <c r="K1397" s="47">
        <v>2.96</v>
      </c>
      <c r="L1397" s="48">
        <v>0.15</v>
      </c>
      <c r="M1397" s="49">
        <v>0.1</v>
      </c>
      <c r="N1397" s="36">
        <v>3.2999999999999901</v>
      </c>
      <c r="O1397" s="36">
        <v>2.8499999999999899</v>
      </c>
      <c r="P1397" s="70">
        <v>3.2999999999999901</v>
      </c>
      <c r="Q1397" s="36">
        <v>2.8499999999999899</v>
      </c>
      <c r="R1397" s="50">
        <v>2.8858274186049608</v>
      </c>
      <c r="S1397" s="50">
        <v>3.0230668555928766</v>
      </c>
      <c r="T1397" s="50">
        <v>2.7703943218607625</v>
      </c>
      <c r="U1397" s="50">
        <v>3.0532975241488054</v>
      </c>
      <c r="V1397" s="50">
        <v>1.085</v>
      </c>
      <c r="W1397" s="50">
        <v>1.0832085999357419</v>
      </c>
      <c r="X1397" s="50">
        <v>1.1224503612468024</v>
      </c>
      <c r="Y1397" s="50">
        <v>1.0612404829429349</v>
      </c>
      <c r="Z1397" s="50">
        <v>0.97499999999999998</v>
      </c>
      <c r="AA1397" s="51">
        <v>0.96</v>
      </c>
      <c r="AB1397" s="51">
        <v>1.01</v>
      </c>
      <c r="AC1397" s="51">
        <v>1</v>
      </c>
      <c r="AD1397" s="51">
        <v>1</v>
      </c>
      <c r="AE1397" s="51">
        <v>1</v>
      </c>
      <c r="AF1397" s="51">
        <v>1</v>
      </c>
      <c r="AG1397" s="52">
        <v>1</v>
      </c>
      <c r="AH1397" s="52">
        <v>1</v>
      </c>
      <c r="AI1397" s="53">
        <v>1294</v>
      </c>
      <c r="AJ1397" s="53">
        <v>1252</v>
      </c>
      <c r="AK1397" s="51">
        <v>2.8446042349835734</v>
      </c>
      <c r="AL1397" s="51">
        <v>2.85</v>
      </c>
      <c r="AM1397" s="51">
        <v>2.9536769774312721</v>
      </c>
      <c r="AN1397" s="51">
        <v>2.95</v>
      </c>
      <c r="AO1397" s="51">
        <v>2.9593467448569437</v>
      </c>
      <c r="AP1397" s="51">
        <v>2.95756826075886</v>
      </c>
      <c r="AQ1397" s="51">
        <v>2.8798350529954901</v>
      </c>
      <c r="AR1397" s="67">
        <v>-0.05</v>
      </c>
      <c r="AS1397" s="99" t="s">
        <v>1593</v>
      </c>
      <c r="AT1397" s="54">
        <v>3.2082400343150708</v>
      </c>
      <c r="AU1397" s="54">
        <v>2.7815969677361747</v>
      </c>
      <c r="AV1397" s="55">
        <v>3.2528604846313471</v>
      </c>
      <c r="AW1397" s="55">
        <v>2.7315969677361749</v>
      </c>
      <c r="AX1397" s="56">
        <v>-9.1759965684919287E-2</v>
      </c>
      <c r="AY1397" s="56">
        <v>-6.8403032263815167E-2</v>
      </c>
      <c r="AZ1397" s="56">
        <v>-0.16016299794873445</v>
      </c>
      <c r="BA1397" s="56">
        <v>-2.335693342110412E-2</v>
      </c>
      <c r="BB1397" s="61">
        <v>-132</v>
      </c>
      <c r="BC1397" s="57">
        <v>126</v>
      </c>
      <c r="BD1397" s="57">
        <v>101</v>
      </c>
      <c r="BE1397" s="57">
        <v>-125</v>
      </c>
      <c r="BF1397" s="95">
        <v>0.56960400975507997</v>
      </c>
      <c r="BG1397" s="58">
        <v>0.44200064972039627</v>
      </c>
      <c r="BH1397" s="58">
        <v>0.49866860336894198</v>
      </c>
      <c r="BI1397" s="58">
        <v>0.55564133664577287</v>
      </c>
      <c r="BJ1397" s="57">
        <v>-140</v>
      </c>
      <c r="BK1397" s="57">
        <v>126</v>
      </c>
      <c r="BL1397" s="57">
        <v>100</v>
      </c>
      <c r="BM1397" s="57">
        <v>-125</v>
      </c>
      <c r="BN1397" s="58">
        <v>0.5829670817905106</v>
      </c>
      <c r="BO1397" s="58">
        <v>0.44243119038387102</v>
      </c>
      <c r="BP1397" s="58">
        <v>0.49924219410966109</v>
      </c>
      <c r="BQ1397" s="58">
        <v>0.556222521250341</v>
      </c>
      <c r="BR1397" s="36">
        <v>3.4</v>
      </c>
      <c r="BS1397" s="36">
        <v>3.6</v>
      </c>
      <c r="BT1397" s="36">
        <v>0.46706999999999999</v>
      </c>
      <c r="BU1397" s="36">
        <v>0.29239999999999999</v>
      </c>
      <c r="BV1397" s="36">
        <v>0.32629922665744099</v>
      </c>
      <c r="BW1397" s="36">
        <v>0.39628999999999998</v>
      </c>
    </row>
    <row r="1398" spans="1:75" s="36" customFormat="1" ht="16.75" customHeight="1" x14ac:dyDescent="0.2">
      <c r="A1398" s="36" t="s">
        <v>1741</v>
      </c>
      <c r="B1398" s="36">
        <v>2025020668</v>
      </c>
      <c r="C1398" s="35">
        <v>46028</v>
      </c>
      <c r="D1398" s="45" t="s">
        <v>6</v>
      </c>
      <c r="E1398" s="36" t="s">
        <v>24</v>
      </c>
      <c r="F1398" s="45">
        <v>1</v>
      </c>
      <c r="G1398" s="45">
        <v>2</v>
      </c>
      <c r="H1398" s="36" t="s">
        <v>36</v>
      </c>
      <c r="I1398" s="36" t="s">
        <v>364</v>
      </c>
      <c r="J1398" s="46" t="s">
        <v>158</v>
      </c>
      <c r="K1398" s="47">
        <v>2.96</v>
      </c>
      <c r="L1398" s="48">
        <v>0.15</v>
      </c>
      <c r="M1398" s="49">
        <v>0.1</v>
      </c>
      <c r="N1398" s="36">
        <v>3.1499999999999901</v>
      </c>
      <c r="O1398" s="36">
        <v>2.9999999999999898</v>
      </c>
      <c r="P1398" s="70">
        <v>3.1499999999999901</v>
      </c>
      <c r="Q1398" s="36">
        <v>2.9999999999999898</v>
      </c>
      <c r="R1398" s="50">
        <v>3.7041747704790113</v>
      </c>
      <c r="S1398" s="50">
        <v>2.5772479734438107</v>
      </c>
      <c r="T1398" s="50">
        <v>3.611570401217036</v>
      </c>
      <c r="U1398" s="50">
        <v>2.6416791727799058</v>
      </c>
      <c r="V1398" s="50">
        <v>0.97</v>
      </c>
      <c r="W1398" s="50">
        <v>0.95751047349149665</v>
      </c>
      <c r="X1398" s="50">
        <v>0.90367112086301382</v>
      </c>
      <c r="Y1398" s="50">
        <v>1.1033489763164688</v>
      </c>
      <c r="Z1398" s="50">
        <v>1.01</v>
      </c>
      <c r="AA1398" s="51">
        <v>0.97499999999999998</v>
      </c>
      <c r="AB1398" s="51">
        <v>1.0249999999999999</v>
      </c>
      <c r="AC1398" s="51">
        <v>1</v>
      </c>
      <c r="AD1398" s="51">
        <v>1</v>
      </c>
      <c r="AE1398" s="51">
        <v>1</v>
      </c>
      <c r="AF1398" s="51">
        <v>1</v>
      </c>
      <c r="AG1398" s="52">
        <v>1</v>
      </c>
      <c r="AH1398" s="52">
        <v>1</v>
      </c>
      <c r="AI1398" s="53">
        <v>1318</v>
      </c>
      <c r="AJ1398" s="53">
        <v>1276</v>
      </c>
      <c r="AK1398" s="51">
        <v>3.58</v>
      </c>
      <c r="AL1398" s="51">
        <v>3.5972371500329223</v>
      </c>
      <c r="AM1398" s="51">
        <v>2.599699700262144</v>
      </c>
      <c r="AN1398" s="51">
        <v>2.5963319412393937</v>
      </c>
      <c r="AO1398" s="51">
        <v>2.6692633486701927</v>
      </c>
      <c r="AP1398" s="51">
        <v>2.6593269143464013</v>
      </c>
      <c r="AQ1398" s="51">
        <v>2.6256966972647655</v>
      </c>
      <c r="AR1398" s="67">
        <v>0</v>
      </c>
      <c r="AS1398" s="99" t="s">
        <v>1592</v>
      </c>
      <c r="AT1398" s="54">
        <v>3.0841132149587884</v>
      </c>
      <c r="AU1398" s="54">
        <v>3.0410508759173362</v>
      </c>
      <c r="AV1398" s="55">
        <v>3.0841132149587884</v>
      </c>
      <c r="AW1398" s="55">
        <v>3.0261345361986915</v>
      </c>
      <c r="AX1398" s="56">
        <v>-6.5886785041201712E-2</v>
      </c>
      <c r="AY1398" s="56">
        <v>4.1050875917346463E-2</v>
      </c>
      <c r="AZ1398" s="56">
        <v>-2.4835909123855249E-2</v>
      </c>
      <c r="BA1398" s="56">
        <v>-0.10693766095854818</v>
      </c>
      <c r="BB1398" s="61">
        <v>-105</v>
      </c>
      <c r="BC1398" s="57">
        <v>-139</v>
      </c>
      <c r="BD1398" s="57">
        <v>-112</v>
      </c>
      <c r="BE1398" s="57">
        <v>113</v>
      </c>
      <c r="BF1398" s="95">
        <v>0.51252387241326602</v>
      </c>
      <c r="BG1398" s="58">
        <v>0.58139321668791699</v>
      </c>
      <c r="BH1398" s="58">
        <v>0.52818284010644456</v>
      </c>
      <c r="BI1398" s="58">
        <v>0.46862296280237115</v>
      </c>
      <c r="BJ1398" s="57">
        <v>-106</v>
      </c>
      <c r="BK1398" s="57">
        <v>-138</v>
      </c>
      <c r="BL1398" s="57">
        <v>-111</v>
      </c>
      <c r="BM1398" s="57">
        <v>115</v>
      </c>
      <c r="BN1398" s="58">
        <v>0.51394548846302668</v>
      </c>
      <c r="BO1398" s="58">
        <v>0.57894776094479417</v>
      </c>
      <c r="BP1398" s="58">
        <v>0.52522275172000843</v>
      </c>
      <c r="BQ1398" s="58">
        <v>0.46580008654696159</v>
      </c>
      <c r="BR1398" s="36">
        <v>3.4</v>
      </c>
      <c r="BS1398" s="36">
        <v>3.65</v>
      </c>
      <c r="BT1398" s="36">
        <v>0.45823000000000003</v>
      </c>
      <c r="BU1398" s="36">
        <v>0.28666999999999998</v>
      </c>
      <c r="BV1398" s="36">
        <v>0.31896877851213901</v>
      </c>
      <c r="BW1398" s="36">
        <v>0.38793</v>
      </c>
    </row>
    <row r="1399" spans="1:75" s="36" customFormat="1" ht="16.75" customHeight="1" x14ac:dyDescent="0.2">
      <c r="A1399" s="36" t="s">
        <v>1742</v>
      </c>
      <c r="B1399" s="36">
        <v>2025020668</v>
      </c>
      <c r="C1399" s="35">
        <v>46028</v>
      </c>
      <c r="D1399" s="45" t="s">
        <v>9</v>
      </c>
      <c r="E1399" s="36" t="s">
        <v>41</v>
      </c>
      <c r="F1399" s="45">
        <v>2</v>
      </c>
      <c r="G1399" s="45">
        <v>1</v>
      </c>
      <c r="H1399" s="36" t="s">
        <v>38</v>
      </c>
      <c r="I1399" s="36" t="s">
        <v>332</v>
      </c>
      <c r="J1399" s="46" t="s">
        <v>187</v>
      </c>
      <c r="K1399" s="47">
        <v>2.96</v>
      </c>
      <c r="L1399" s="48">
        <v>0.15</v>
      </c>
      <c r="M1399" s="49">
        <v>0.1</v>
      </c>
      <c r="N1399" s="36">
        <v>2.9999999999999898</v>
      </c>
      <c r="O1399" s="36">
        <v>3.1499999999999901</v>
      </c>
      <c r="P1399" s="70">
        <v>2.9999999999999898</v>
      </c>
      <c r="Q1399" s="36">
        <v>3.1499999999999901</v>
      </c>
      <c r="R1399" s="50">
        <v>3.237707640717697</v>
      </c>
      <c r="S1399" s="50">
        <v>2.7676461087892026</v>
      </c>
      <c r="T1399" s="50">
        <v>3.1729534879033432</v>
      </c>
      <c r="U1399" s="50">
        <v>2.906028414228663</v>
      </c>
      <c r="V1399" s="50">
        <v>1.0449999999999999</v>
      </c>
      <c r="W1399" s="50">
        <v>1.0398742800952707</v>
      </c>
      <c r="X1399" s="50">
        <v>0.87827692576423788</v>
      </c>
      <c r="Y1399" s="50">
        <v>1.2094594594594594</v>
      </c>
      <c r="Z1399" s="50">
        <v>0.96</v>
      </c>
      <c r="AA1399" s="51">
        <v>0.98</v>
      </c>
      <c r="AB1399" s="51">
        <v>1.05</v>
      </c>
      <c r="AC1399" s="51">
        <v>1</v>
      </c>
      <c r="AD1399" s="51">
        <v>1</v>
      </c>
      <c r="AE1399" s="51">
        <v>1</v>
      </c>
      <c r="AF1399" s="51">
        <v>1</v>
      </c>
      <c r="AG1399" s="52">
        <v>1</v>
      </c>
      <c r="AH1399" s="52">
        <v>1</v>
      </c>
      <c r="AI1399" s="53">
        <v>1298</v>
      </c>
      <c r="AJ1399" s="53">
        <v>1256</v>
      </c>
      <c r="AK1399" s="51">
        <v>3.2659129698967475</v>
      </c>
      <c r="AL1399" s="51">
        <v>3.2607108582276743</v>
      </c>
      <c r="AM1399" s="51">
        <v>2.6748665177545208</v>
      </c>
      <c r="AN1399" s="51">
        <v>2.6887834564097228</v>
      </c>
      <c r="AO1399" s="51">
        <v>2.6803506343218833</v>
      </c>
      <c r="AP1399" s="51">
        <v>2.676839078839246</v>
      </c>
      <c r="AQ1399" s="51">
        <v>2.5678718570443397</v>
      </c>
      <c r="AR1399" s="67">
        <v>0</v>
      </c>
      <c r="AS1399" s="99" t="s">
        <v>1592</v>
      </c>
      <c r="AT1399" s="54">
        <v>3.0410508759173362</v>
      </c>
      <c r="AU1399" s="54">
        <v>3.0841132149587884</v>
      </c>
      <c r="AV1399" s="55">
        <v>3.0261345361986915</v>
      </c>
      <c r="AW1399" s="55">
        <v>3.0841132149587884</v>
      </c>
      <c r="AX1399" s="56">
        <v>4.1050875917346463E-2</v>
      </c>
      <c r="AY1399" s="56">
        <v>-6.5886785041201712E-2</v>
      </c>
      <c r="AZ1399" s="56">
        <v>-2.4835909123855249E-2</v>
      </c>
      <c r="BA1399" s="56">
        <v>0.10693766095854818</v>
      </c>
      <c r="BB1399" s="61">
        <v>105</v>
      </c>
      <c r="BC1399" s="57">
        <v>139</v>
      </c>
      <c r="BD1399" s="57">
        <v>112</v>
      </c>
      <c r="BE1399" s="57">
        <v>-113</v>
      </c>
      <c r="BF1399" s="95">
        <v>0.48747612758673398</v>
      </c>
      <c r="BG1399" s="58">
        <v>0.41860678331208301</v>
      </c>
      <c r="BH1399" s="58">
        <v>0.47181715989355549</v>
      </c>
      <c r="BI1399" s="58">
        <v>0.53137703719762885</v>
      </c>
      <c r="BJ1399" s="57">
        <v>106</v>
      </c>
      <c r="BK1399" s="57">
        <v>138</v>
      </c>
      <c r="BL1399" s="57">
        <v>111</v>
      </c>
      <c r="BM1399" s="57">
        <v>-115</v>
      </c>
      <c r="BN1399" s="58">
        <v>0.48605451153697332</v>
      </c>
      <c r="BO1399" s="58">
        <v>0.42105223905520589</v>
      </c>
      <c r="BP1399" s="58">
        <v>0.47477724827999157</v>
      </c>
      <c r="BQ1399" s="58">
        <v>0.53419991345303841</v>
      </c>
      <c r="BR1399" s="36">
        <v>3.4</v>
      </c>
      <c r="BS1399" s="36">
        <v>3.7</v>
      </c>
      <c r="BT1399" s="36">
        <v>0.45062000000000002</v>
      </c>
      <c r="BU1399" s="36">
        <v>0.28270000000000001</v>
      </c>
      <c r="BV1399" s="36">
        <v>0.31466702285148201</v>
      </c>
      <c r="BW1399" s="36">
        <v>0.38429000000000002</v>
      </c>
    </row>
    <row r="1400" spans="1:75" s="36" customFormat="1" ht="16.75" customHeight="1" x14ac:dyDescent="0.2">
      <c r="A1400" s="36" t="s">
        <v>1743</v>
      </c>
      <c r="B1400" s="36">
        <v>2025020671</v>
      </c>
      <c r="C1400" s="35">
        <v>46028</v>
      </c>
      <c r="D1400" s="45" t="s">
        <v>6</v>
      </c>
      <c r="E1400" s="36" t="s">
        <v>34</v>
      </c>
      <c r="F1400" s="45">
        <v>1</v>
      </c>
      <c r="G1400" s="45">
        <v>1</v>
      </c>
      <c r="H1400" s="36" t="s">
        <v>46</v>
      </c>
      <c r="I1400" s="36" t="s">
        <v>362</v>
      </c>
      <c r="J1400" s="46" t="s">
        <v>160</v>
      </c>
      <c r="K1400" s="47">
        <v>2.96</v>
      </c>
      <c r="L1400" s="48">
        <v>0.15</v>
      </c>
      <c r="M1400" s="49">
        <v>0.1</v>
      </c>
      <c r="N1400" s="36">
        <v>2.8499999999999899</v>
      </c>
      <c r="O1400" s="36">
        <v>3.2499999999999898</v>
      </c>
      <c r="P1400" s="70">
        <v>2.8499999999999899</v>
      </c>
      <c r="Q1400" s="36">
        <v>3.2499999999999898</v>
      </c>
      <c r="R1400" s="50">
        <v>3.1824646895161495</v>
      </c>
      <c r="S1400" s="50">
        <v>2.8141025444036094</v>
      </c>
      <c r="T1400" s="50">
        <v>3.1824646895161495</v>
      </c>
      <c r="U1400" s="50">
        <v>2.8141025444036094</v>
      </c>
      <c r="V1400" s="50">
        <v>0.95</v>
      </c>
      <c r="W1400" s="50">
        <v>0.95302926576458757</v>
      </c>
      <c r="X1400" s="50">
        <v>0.92196750412311201</v>
      </c>
      <c r="Y1400" s="50">
        <v>1.1174952270163581</v>
      </c>
      <c r="Z1400" s="50">
        <v>0.995</v>
      </c>
      <c r="AA1400" s="51">
        <v>1</v>
      </c>
      <c r="AB1400" s="51">
        <v>1</v>
      </c>
      <c r="AC1400" s="51">
        <v>1</v>
      </c>
      <c r="AD1400" s="51">
        <v>1</v>
      </c>
      <c r="AE1400" s="51">
        <v>1</v>
      </c>
      <c r="AF1400" s="51">
        <v>1</v>
      </c>
      <c r="AG1400" s="52">
        <v>1</v>
      </c>
      <c r="AH1400" s="52">
        <v>1</v>
      </c>
      <c r="AI1400" s="53">
        <v>1315</v>
      </c>
      <c r="AJ1400" s="53">
        <v>1273</v>
      </c>
      <c r="AK1400" s="51">
        <v>3.022883727650338</v>
      </c>
      <c r="AL1400" s="51">
        <v>3.0468208719302097</v>
      </c>
      <c r="AM1400" s="51">
        <v>2.7688929199950612</v>
      </c>
      <c r="AN1400" s="51">
        <v>2.7756743636563437</v>
      </c>
      <c r="AO1400" s="51">
        <v>2.8090078986831148</v>
      </c>
      <c r="AP1400" s="51">
        <v>2.8076615186328864</v>
      </c>
      <c r="AQ1400" s="51">
        <v>2.755048455395086</v>
      </c>
      <c r="AR1400" s="67">
        <v>0</v>
      </c>
      <c r="AS1400" s="99" t="s">
        <v>1593</v>
      </c>
      <c r="AT1400" s="54">
        <v>2.6984854276715473</v>
      </c>
      <c r="AU1400" s="54">
        <v>3.1942683303891348</v>
      </c>
      <c r="AV1400" s="55">
        <v>2.6984854276715473</v>
      </c>
      <c r="AW1400" s="55">
        <v>3.1977875176865846</v>
      </c>
      <c r="AX1400" s="56">
        <v>-0.15151457232844256</v>
      </c>
      <c r="AY1400" s="56">
        <v>-5.5731669610854961E-2</v>
      </c>
      <c r="AZ1400" s="56">
        <v>-0.20724624193929753</v>
      </c>
      <c r="BA1400" s="56">
        <v>-9.5782902717587604E-2</v>
      </c>
      <c r="BB1400" s="61">
        <v>140</v>
      </c>
      <c r="BC1400" s="57">
        <v>-119</v>
      </c>
      <c r="BD1400" s="57">
        <v>106</v>
      </c>
      <c r="BE1400" s="57">
        <v>133</v>
      </c>
      <c r="BF1400" s="95">
        <v>0.41711951512152107</v>
      </c>
      <c r="BG1400" s="58">
        <v>0.54422179937579584</v>
      </c>
      <c r="BH1400" s="58">
        <v>0.48471459405502348</v>
      </c>
      <c r="BI1400" s="58">
        <v>0.4287365631776231</v>
      </c>
      <c r="BJ1400" s="57">
        <v>140</v>
      </c>
      <c r="BK1400" s="57">
        <v>-120</v>
      </c>
      <c r="BL1400" s="57">
        <v>106</v>
      </c>
      <c r="BM1400" s="57">
        <v>133</v>
      </c>
      <c r="BN1400" s="58">
        <v>0.41652317129673277</v>
      </c>
      <c r="BO1400" s="58">
        <v>0.54460607196316668</v>
      </c>
      <c r="BP1400" s="58">
        <v>0.48511005680342367</v>
      </c>
      <c r="BQ1400" s="58">
        <v>0.42905446130315161</v>
      </c>
      <c r="BR1400" s="36">
        <v>3.4</v>
      </c>
      <c r="BS1400" s="36">
        <v>3.75</v>
      </c>
      <c r="BT1400" s="36">
        <v>0.44203999999999999</v>
      </c>
      <c r="BU1400" s="36">
        <v>0.27851999999999999</v>
      </c>
      <c r="BV1400" s="36">
        <v>0.30982123986339899</v>
      </c>
      <c r="BW1400" s="36">
        <v>0.37955</v>
      </c>
    </row>
    <row r="1401" spans="1:75" s="36" customFormat="1" ht="16.75" customHeight="1" x14ac:dyDescent="0.2">
      <c r="A1401" s="36" t="s">
        <v>1744</v>
      </c>
      <c r="B1401" s="36">
        <v>2025020671</v>
      </c>
      <c r="C1401" s="35">
        <v>46028</v>
      </c>
      <c r="D1401" s="45" t="s">
        <v>9</v>
      </c>
      <c r="E1401" s="36" t="s">
        <v>42</v>
      </c>
      <c r="F1401" s="45">
        <v>1</v>
      </c>
      <c r="G1401" s="45">
        <v>1</v>
      </c>
      <c r="H1401" s="36" t="s">
        <v>47</v>
      </c>
      <c r="I1401" s="36" t="s">
        <v>444</v>
      </c>
      <c r="J1401" s="46" t="s">
        <v>396</v>
      </c>
      <c r="K1401" s="47">
        <v>2.96</v>
      </c>
      <c r="L1401" s="48">
        <v>0.15</v>
      </c>
      <c r="M1401" s="49">
        <v>0.1</v>
      </c>
      <c r="N1401" s="36">
        <v>3.2499999999999898</v>
      </c>
      <c r="O1401" s="36">
        <v>2.8499999999999899</v>
      </c>
      <c r="P1401" s="70">
        <v>3.2499999999999898</v>
      </c>
      <c r="Q1401" s="36">
        <v>2.8499999999999899</v>
      </c>
      <c r="R1401" s="50">
        <v>3.3617943732779838</v>
      </c>
      <c r="S1401" s="50">
        <v>2.8730916243146689</v>
      </c>
      <c r="T1401" s="50">
        <v>3.3281764295452039</v>
      </c>
      <c r="U1401" s="50">
        <v>2.9880152892872558</v>
      </c>
      <c r="V1401" s="50">
        <v>1.048</v>
      </c>
      <c r="W1401" s="50">
        <v>1.0491546019013618</v>
      </c>
      <c r="X1401" s="50">
        <v>0.93543679729562879</v>
      </c>
      <c r="Y1401" s="50">
        <v>1.0212445025845736</v>
      </c>
      <c r="Z1401" s="50">
        <v>0.98</v>
      </c>
      <c r="AA1401" s="51">
        <v>0.99</v>
      </c>
      <c r="AB1401" s="51">
        <v>1.04</v>
      </c>
      <c r="AC1401" s="51">
        <v>1</v>
      </c>
      <c r="AD1401" s="51">
        <v>1</v>
      </c>
      <c r="AE1401" s="51">
        <v>1</v>
      </c>
      <c r="AF1401" s="51">
        <v>1</v>
      </c>
      <c r="AG1401" s="52">
        <v>1</v>
      </c>
      <c r="AH1401" s="52">
        <v>1</v>
      </c>
      <c r="AI1401" s="53">
        <v>1320</v>
      </c>
      <c r="AJ1401" s="53">
        <v>1278</v>
      </c>
      <c r="AK1401" s="51">
        <v>3.3077858719684197</v>
      </c>
      <c r="AL1401" s="51">
        <v>3.3153828780088626</v>
      </c>
      <c r="AM1401" s="51">
        <v>2.7290238122044115</v>
      </c>
      <c r="AN1401" s="51">
        <v>2.7506339840209502</v>
      </c>
      <c r="AO1401" s="51">
        <v>2.6694060525983865</v>
      </c>
      <c r="AP1401" s="51">
        <v>2.6913396134828846</v>
      </c>
      <c r="AQ1401" s="51">
        <v>2.6744433359603232</v>
      </c>
      <c r="AR1401" s="67">
        <v>0</v>
      </c>
      <c r="AS1401" s="99" t="s">
        <v>1593</v>
      </c>
      <c r="AT1401" s="54">
        <v>3.1942683303891348</v>
      </c>
      <c r="AU1401" s="54">
        <v>2.6984854276715473</v>
      </c>
      <c r="AV1401" s="55">
        <v>3.1977875176865846</v>
      </c>
      <c r="AW1401" s="55">
        <v>2.6984854276715473</v>
      </c>
      <c r="AX1401" s="56">
        <v>-5.5731669610854961E-2</v>
      </c>
      <c r="AY1401" s="56">
        <v>-0.15151457232844256</v>
      </c>
      <c r="AZ1401" s="56">
        <v>-0.20724624193929753</v>
      </c>
      <c r="BA1401" s="56">
        <v>9.5782902717587604E-2</v>
      </c>
      <c r="BB1401" s="61">
        <v>-140</v>
      </c>
      <c r="BC1401" s="57">
        <v>119</v>
      </c>
      <c r="BD1401" s="57">
        <v>-106</v>
      </c>
      <c r="BE1401" s="57">
        <v>-133</v>
      </c>
      <c r="BF1401" s="95">
        <v>0.58288048487847899</v>
      </c>
      <c r="BG1401" s="58">
        <v>0.45577820062420421</v>
      </c>
      <c r="BH1401" s="58">
        <v>0.51528540594497652</v>
      </c>
      <c r="BI1401" s="58">
        <v>0.5712634368223769</v>
      </c>
      <c r="BJ1401" s="57">
        <v>-140</v>
      </c>
      <c r="BK1401" s="57">
        <v>120</v>
      </c>
      <c r="BL1401" s="57">
        <v>-106</v>
      </c>
      <c r="BM1401" s="57">
        <v>-133</v>
      </c>
      <c r="BN1401" s="58">
        <v>0.58347682870326723</v>
      </c>
      <c r="BO1401" s="58">
        <v>0.45539392803683332</v>
      </c>
      <c r="BP1401" s="58">
        <v>0.51488994319657633</v>
      </c>
      <c r="BQ1401" s="58">
        <v>0.57094553869684839</v>
      </c>
      <c r="BR1401" s="36">
        <v>3.4</v>
      </c>
      <c r="BS1401" s="36">
        <v>3.8</v>
      </c>
      <c r="BT1401" s="36">
        <v>0.43622</v>
      </c>
      <c r="BU1401" s="36">
        <v>0.26928999999999997</v>
      </c>
      <c r="BV1401" s="36">
        <v>0.298703315474803</v>
      </c>
      <c r="BW1401" s="36">
        <v>0.36775999999999998</v>
      </c>
    </row>
    <row r="1402" spans="1:75" s="36" customFormat="1" ht="16.75" customHeight="1" x14ac:dyDescent="0.2">
      <c r="A1402" s="36" t="s">
        <v>1745</v>
      </c>
      <c r="B1402" s="36">
        <v>2025020667</v>
      </c>
      <c r="C1402" s="35">
        <v>46028</v>
      </c>
      <c r="D1402" s="45" t="s">
        <v>6</v>
      </c>
      <c r="E1402" s="36" t="s">
        <v>23</v>
      </c>
      <c r="F1402" s="45">
        <v>2</v>
      </c>
      <c r="G1402" s="45">
        <v>2</v>
      </c>
      <c r="H1402" s="36" t="s">
        <v>8</v>
      </c>
      <c r="I1402" s="36" t="s">
        <v>370</v>
      </c>
      <c r="J1402" s="46" t="s">
        <v>193</v>
      </c>
      <c r="K1402" s="47">
        <v>2.96</v>
      </c>
      <c r="L1402" s="48">
        <v>0.15</v>
      </c>
      <c r="M1402" s="49">
        <v>0.1</v>
      </c>
      <c r="N1402" s="36">
        <v>2.7499999999999898</v>
      </c>
      <c r="O1402" s="36">
        <v>3.44999999999999</v>
      </c>
      <c r="P1402" s="70">
        <v>2.7499999999999898</v>
      </c>
      <c r="Q1402" s="36">
        <v>3.44999999999999</v>
      </c>
      <c r="R1402" s="50">
        <v>2.8405610515776369</v>
      </c>
      <c r="S1402" s="50">
        <v>3.2535582249862207</v>
      </c>
      <c r="T1402" s="50">
        <v>2.7269386095145314</v>
      </c>
      <c r="U1402" s="50">
        <v>3.3186293894859453</v>
      </c>
      <c r="V1402" s="50">
        <v>0.96</v>
      </c>
      <c r="W1402" s="50">
        <v>0.95702751457800772</v>
      </c>
      <c r="X1402" s="50">
        <v>1.0278872827538243</v>
      </c>
      <c r="Y1402" s="50">
        <v>1.0427165368347731</v>
      </c>
      <c r="Z1402" s="50">
        <v>0.97499999999999998</v>
      </c>
      <c r="AA1402" s="51">
        <v>0.96</v>
      </c>
      <c r="AB1402" s="51">
        <v>1.02</v>
      </c>
      <c r="AC1402" s="51">
        <v>1</v>
      </c>
      <c r="AD1402" s="51">
        <v>1</v>
      </c>
      <c r="AE1402" s="51">
        <v>1</v>
      </c>
      <c r="AF1402" s="51">
        <v>1</v>
      </c>
      <c r="AG1402" s="52">
        <v>1</v>
      </c>
      <c r="AH1402" s="52">
        <v>1</v>
      </c>
      <c r="AI1402" s="53">
        <v>1313</v>
      </c>
      <c r="AJ1402" s="53">
        <v>1245</v>
      </c>
      <c r="AK1402" s="51">
        <v>2.7144683004879173</v>
      </c>
      <c r="AL1402" s="51">
        <v>2.76</v>
      </c>
      <c r="AM1402" s="51">
        <v>3.16</v>
      </c>
      <c r="AN1402" s="51">
        <v>3.15</v>
      </c>
      <c r="AO1402" s="51">
        <v>3.1066173343362684</v>
      </c>
      <c r="AP1402" s="51">
        <v>3.1164576245900628</v>
      </c>
      <c r="AQ1402" s="51">
        <v>3.081</v>
      </c>
      <c r="AR1402" s="67">
        <v>0.03</v>
      </c>
      <c r="AS1402" s="99" t="s">
        <v>1591</v>
      </c>
      <c r="AT1402" s="54">
        <v>2.6660894884741544</v>
      </c>
      <c r="AU1402" s="54">
        <v>3.3033057882331587</v>
      </c>
      <c r="AV1402" s="55">
        <v>2.6360894884741546</v>
      </c>
      <c r="AW1402" s="55">
        <v>3.3507929614648702</v>
      </c>
      <c r="AX1402" s="56">
        <v>-8.3910511525835396E-2</v>
      </c>
      <c r="AY1402" s="56">
        <v>-0.14669421176683128</v>
      </c>
      <c r="AZ1402" s="56">
        <v>-0.23060472329266668</v>
      </c>
      <c r="BA1402" s="56">
        <v>6.2783700240995888E-2</v>
      </c>
      <c r="BB1402" s="61">
        <v>152</v>
      </c>
      <c r="BC1402" s="57">
        <v>-125</v>
      </c>
      <c r="BD1402" s="57">
        <v>101</v>
      </c>
      <c r="BE1402" s="57">
        <v>127</v>
      </c>
      <c r="BF1402" s="95">
        <v>0.39625959386036941</v>
      </c>
      <c r="BG1402" s="58">
        <v>0.55532019538594135</v>
      </c>
      <c r="BH1402" s="58">
        <v>0.49763240227684635</v>
      </c>
      <c r="BI1402" s="58">
        <v>0.44048945286850494</v>
      </c>
      <c r="BJ1402" s="57">
        <v>160</v>
      </c>
      <c r="BK1402" s="57">
        <v>-126</v>
      </c>
      <c r="BL1402" s="57">
        <v>-100</v>
      </c>
      <c r="BM1402" s="57">
        <v>125</v>
      </c>
      <c r="BN1402" s="58">
        <v>0.38485396666512128</v>
      </c>
      <c r="BO1402" s="58">
        <v>0.55756014880185423</v>
      </c>
      <c r="BP1402" s="58">
        <v>0.50058732044683973</v>
      </c>
      <c r="BQ1402" s="58">
        <v>0.44348578141700989</v>
      </c>
      <c r="BR1402" s="36">
        <v>3.4</v>
      </c>
      <c r="BS1402" s="36">
        <v>3.85</v>
      </c>
      <c r="BT1402" s="36">
        <v>0.43010999999999999</v>
      </c>
      <c r="BU1402" s="36">
        <v>0.26329000000000002</v>
      </c>
      <c r="BV1402" s="36">
        <v>0.29240473995757499</v>
      </c>
      <c r="BW1402" s="36">
        <v>0.36286000000000002</v>
      </c>
    </row>
    <row r="1403" spans="1:75" s="36" customFormat="1" ht="16.75" customHeight="1" x14ac:dyDescent="0.2">
      <c r="A1403" s="36" t="s">
        <v>1746</v>
      </c>
      <c r="B1403" s="36">
        <v>2025020667</v>
      </c>
      <c r="C1403" s="35">
        <v>46028</v>
      </c>
      <c r="D1403" s="45" t="s">
        <v>9</v>
      </c>
      <c r="E1403" s="36" t="s">
        <v>5</v>
      </c>
      <c r="F1403" s="45">
        <v>2</v>
      </c>
      <c r="G1403" s="45">
        <v>2</v>
      </c>
      <c r="H1403" s="36" t="s">
        <v>11</v>
      </c>
      <c r="I1403" s="36" t="s">
        <v>597</v>
      </c>
      <c r="J1403" s="46" t="s">
        <v>225</v>
      </c>
      <c r="K1403" s="47">
        <v>2.96</v>
      </c>
      <c r="L1403" s="48">
        <v>0.15</v>
      </c>
      <c r="M1403" s="49">
        <v>0.1</v>
      </c>
      <c r="N1403" s="36">
        <v>3.44999999999999</v>
      </c>
      <c r="O1403" s="36">
        <v>2.7499999999999898</v>
      </c>
      <c r="P1403" s="70">
        <v>3.44999999999999</v>
      </c>
      <c r="Q1403" s="36">
        <v>2.7499999999999898</v>
      </c>
      <c r="R1403" s="50">
        <v>3.1778213087512199</v>
      </c>
      <c r="S1403" s="50">
        <v>3.1838790225039215</v>
      </c>
      <c r="T1403" s="50">
        <v>3.1460430956637078</v>
      </c>
      <c r="U1403" s="50">
        <v>3.2157178127289607</v>
      </c>
      <c r="V1403" s="50">
        <v>1.0275000000000001</v>
      </c>
      <c r="W1403" s="50">
        <v>1.0328904656929507</v>
      </c>
      <c r="X1403" s="50">
        <v>1.0675675675675675</v>
      </c>
      <c r="Y1403" s="50">
        <v>0.91705010151618827</v>
      </c>
      <c r="Z1403" s="50">
        <v>1.0149999999999999</v>
      </c>
      <c r="AA1403" s="51">
        <v>0.99</v>
      </c>
      <c r="AB1403" s="51">
        <v>1.01</v>
      </c>
      <c r="AC1403" s="51">
        <v>1</v>
      </c>
      <c r="AD1403" s="51">
        <v>1</v>
      </c>
      <c r="AE1403" s="51">
        <v>1</v>
      </c>
      <c r="AF1403" s="51">
        <v>1</v>
      </c>
      <c r="AG1403" s="52">
        <v>1</v>
      </c>
      <c r="AH1403" s="52">
        <v>1</v>
      </c>
      <c r="AI1403" s="53">
        <v>1290</v>
      </c>
      <c r="AJ1403" s="53">
        <v>1248</v>
      </c>
      <c r="AK1403" s="51">
        <v>3.0864409490309281</v>
      </c>
      <c r="AL1403" s="51">
        <v>3.0996713297926588</v>
      </c>
      <c r="AM1403" s="51">
        <v>3.0425463569513198</v>
      </c>
      <c r="AN1403" s="51">
        <v>3.06</v>
      </c>
      <c r="AO1403" s="51">
        <v>3.1635988528650025</v>
      </c>
      <c r="AP1403" s="51">
        <v>3.173804606111474</v>
      </c>
      <c r="AQ1403" s="51">
        <v>3.0881845523055893</v>
      </c>
      <c r="AR1403" s="67">
        <v>-0.03</v>
      </c>
      <c r="AS1403" s="99" t="s">
        <v>1591</v>
      </c>
      <c r="AT1403" s="54">
        <v>3.3033057882331587</v>
      </c>
      <c r="AU1403" s="54">
        <v>2.6660894884741544</v>
      </c>
      <c r="AV1403" s="55">
        <v>3.3507929614648702</v>
      </c>
      <c r="AW1403" s="55">
        <v>2.6360894884741546</v>
      </c>
      <c r="AX1403" s="56">
        <v>-0.14669421176683128</v>
      </c>
      <c r="AY1403" s="56">
        <v>-8.3910511525835396E-2</v>
      </c>
      <c r="AZ1403" s="56">
        <v>-0.23060472329266668</v>
      </c>
      <c r="BA1403" s="56">
        <v>-6.2783700240995888E-2</v>
      </c>
      <c r="BB1403" s="61">
        <v>-152</v>
      </c>
      <c r="BC1403" s="57">
        <v>125</v>
      </c>
      <c r="BD1403" s="57">
        <v>-101</v>
      </c>
      <c r="BE1403" s="57">
        <v>-127</v>
      </c>
      <c r="BF1403" s="95">
        <v>0.60374040613963054</v>
      </c>
      <c r="BG1403" s="58">
        <v>0.44467980461405865</v>
      </c>
      <c r="BH1403" s="58">
        <v>0.50236759772315365</v>
      </c>
      <c r="BI1403" s="58">
        <v>0.55951054713149506</v>
      </c>
      <c r="BJ1403" s="57">
        <v>-160</v>
      </c>
      <c r="BK1403" s="57">
        <v>126</v>
      </c>
      <c r="BL1403" s="57">
        <v>100</v>
      </c>
      <c r="BM1403" s="57">
        <v>-125</v>
      </c>
      <c r="BN1403" s="58">
        <v>0.61514603333487872</v>
      </c>
      <c r="BO1403" s="58">
        <v>0.44243985119814572</v>
      </c>
      <c r="BP1403" s="58">
        <v>0.49941267955316027</v>
      </c>
      <c r="BQ1403" s="58">
        <v>0.55651421858299011</v>
      </c>
      <c r="BR1403" s="36">
        <v>3.4</v>
      </c>
      <c r="BS1403" s="36">
        <v>3.9</v>
      </c>
      <c r="BT1403" s="36">
        <v>0.42403000000000002</v>
      </c>
      <c r="BU1403" s="36">
        <v>0.25841999999999998</v>
      </c>
      <c r="BV1403" s="36">
        <v>0.28681465038845699</v>
      </c>
      <c r="BW1403" s="36">
        <v>0.35742000000000002</v>
      </c>
    </row>
    <row r="1404" spans="1:75" s="36" customFormat="1" ht="16.75" customHeight="1" x14ac:dyDescent="0.2">
      <c r="A1404" s="36" t="s">
        <v>1747</v>
      </c>
      <c r="B1404" s="36">
        <v>2025020672</v>
      </c>
      <c r="C1404" s="35">
        <v>46028</v>
      </c>
      <c r="D1404" s="45" t="s">
        <v>6</v>
      </c>
      <c r="E1404" s="36" t="s">
        <v>10</v>
      </c>
      <c r="F1404" s="45">
        <v>1</v>
      </c>
      <c r="G1404" s="45">
        <v>2</v>
      </c>
      <c r="H1404" s="36" t="s">
        <v>36</v>
      </c>
      <c r="I1404" s="36" t="s">
        <v>340</v>
      </c>
      <c r="J1404" s="46" t="s">
        <v>165</v>
      </c>
      <c r="K1404" s="47">
        <v>2.96</v>
      </c>
      <c r="L1404" s="48">
        <v>0.15</v>
      </c>
      <c r="M1404" s="49">
        <v>0.1</v>
      </c>
      <c r="N1404" s="36">
        <v>3.1499999999999901</v>
      </c>
      <c r="O1404" s="36">
        <v>2.7999999999999901</v>
      </c>
      <c r="P1404" s="70">
        <v>3.1499999999999901</v>
      </c>
      <c r="Q1404" s="36">
        <v>2.7999999999999901</v>
      </c>
      <c r="R1404" s="50">
        <v>3.2345415179162704</v>
      </c>
      <c r="S1404" s="50">
        <v>2.7477289471046049</v>
      </c>
      <c r="T1404" s="50">
        <v>3.2345415179162704</v>
      </c>
      <c r="U1404" s="50">
        <v>2.8576381049887893</v>
      </c>
      <c r="V1404" s="50">
        <v>0.97</v>
      </c>
      <c r="W1404" s="50">
        <v>0.95751047349149665</v>
      </c>
      <c r="X1404" s="50">
        <v>1.0082058594100283</v>
      </c>
      <c r="Y1404" s="50">
        <v>0.99646604114879822</v>
      </c>
      <c r="Z1404" s="50">
        <v>0.98499999999999999</v>
      </c>
      <c r="AA1404" s="51">
        <v>1</v>
      </c>
      <c r="AB1404" s="51">
        <v>1.04</v>
      </c>
      <c r="AC1404" s="51">
        <v>1</v>
      </c>
      <c r="AD1404" s="51">
        <v>1</v>
      </c>
      <c r="AE1404" s="51">
        <v>1</v>
      </c>
      <c r="AF1404" s="51">
        <v>1</v>
      </c>
      <c r="AG1404" s="52">
        <v>1</v>
      </c>
      <c r="AH1404" s="52">
        <v>1</v>
      </c>
      <c r="AI1404" s="53">
        <v>1319</v>
      </c>
      <c r="AJ1404" s="53">
        <v>1241</v>
      </c>
      <c r="AK1404" s="51">
        <v>3.03</v>
      </c>
      <c r="AL1404" s="51">
        <v>3.04</v>
      </c>
      <c r="AM1404" s="51">
        <v>2.78</v>
      </c>
      <c r="AN1404" s="51">
        <v>2.7751593420656908</v>
      </c>
      <c r="AO1404" s="51">
        <v>2.7998174758139918</v>
      </c>
      <c r="AP1404" s="51">
        <v>2.7858218063765983</v>
      </c>
      <c r="AQ1404" s="51">
        <v>2.7382999999999997</v>
      </c>
      <c r="AR1404" s="67">
        <v>0.03</v>
      </c>
      <c r="AS1404" s="99" t="s">
        <v>1592</v>
      </c>
      <c r="AT1404" s="54">
        <v>3.0192941583962636</v>
      </c>
      <c r="AU1404" s="54">
        <v>2.8168487361093346</v>
      </c>
      <c r="AV1404" s="55">
        <v>2.9892941583962638</v>
      </c>
      <c r="AW1404" s="55">
        <v>2.8328849569395453</v>
      </c>
      <c r="AX1404" s="56">
        <v>-0.13070584160372656</v>
      </c>
      <c r="AY1404" s="56">
        <v>1.6848736109344564E-2</v>
      </c>
      <c r="AZ1404" s="56">
        <v>-0.11385710549438199</v>
      </c>
      <c r="BA1404" s="56">
        <v>-0.14755457771307112</v>
      </c>
      <c r="BB1404" s="61">
        <v>-116</v>
      </c>
      <c r="BC1404" s="57">
        <v>-115</v>
      </c>
      <c r="BD1404" s="57">
        <v>110</v>
      </c>
      <c r="BE1404" s="57">
        <v>137</v>
      </c>
      <c r="BF1404" s="95">
        <v>0.53771029723013442</v>
      </c>
      <c r="BG1404" s="58">
        <v>0.53521889452470739</v>
      </c>
      <c r="BH1404" s="58">
        <v>0.47576662155334604</v>
      </c>
      <c r="BI1404" s="58">
        <v>0.42180922237330676</v>
      </c>
      <c r="BJ1404" s="57">
        <v>-113</v>
      </c>
      <c r="BK1404" s="57">
        <v>-114</v>
      </c>
      <c r="BL1404" s="57">
        <v>112</v>
      </c>
      <c r="BM1404" s="57">
        <v>139</v>
      </c>
      <c r="BN1404" s="58">
        <v>0.52997680365051403</v>
      </c>
      <c r="BO1404" s="58">
        <v>0.53244212566168891</v>
      </c>
      <c r="BP1404" s="58">
        <v>0.47229983412078069</v>
      </c>
      <c r="BQ1404" s="58">
        <v>0.41847306870605427</v>
      </c>
      <c r="BR1404" s="36">
        <v>3.4</v>
      </c>
      <c r="BS1404" s="36">
        <v>3.95</v>
      </c>
      <c r="BT1404" s="36">
        <v>0.41947000000000001</v>
      </c>
      <c r="BU1404" s="36">
        <v>0.25130000000000002</v>
      </c>
      <c r="BV1404" s="36">
        <v>0.27881020270045298</v>
      </c>
      <c r="BW1404" s="36">
        <v>0.34997</v>
      </c>
    </row>
    <row r="1405" spans="1:75" s="36" customFormat="1" ht="16.75" customHeight="1" x14ac:dyDescent="0.2">
      <c r="A1405" s="36" t="s">
        <v>1748</v>
      </c>
      <c r="B1405" s="36">
        <v>2025020672</v>
      </c>
      <c r="C1405" s="35">
        <v>46028</v>
      </c>
      <c r="D1405" s="45" t="s">
        <v>9</v>
      </c>
      <c r="E1405" s="36" t="s">
        <v>18</v>
      </c>
      <c r="F1405" s="45">
        <v>2</v>
      </c>
      <c r="G1405" s="45">
        <v>1</v>
      </c>
      <c r="H1405" s="36" t="s">
        <v>38</v>
      </c>
      <c r="I1405" s="36" t="s">
        <v>931</v>
      </c>
      <c r="J1405" s="46" t="s">
        <v>190</v>
      </c>
      <c r="K1405" s="47">
        <v>2.96</v>
      </c>
      <c r="L1405" s="48">
        <v>0.15</v>
      </c>
      <c r="M1405" s="49">
        <v>0.1</v>
      </c>
      <c r="N1405" s="36">
        <v>2.7999999999999901</v>
      </c>
      <c r="O1405" s="36">
        <v>3.1499999999999901</v>
      </c>
      <c r="P1405" s="70">
        <v>2.7999999999999901</v>
      </c>
      <c r="Q1405" s="36">
        <v>3.1499999999999901</v>
      </c>
      <c r="R1405" s="50">
        <v>2.9153003650255371</v>
      </c>
      <c r="S1405" s="50">
        <v>3.1857451432903781</v>
      </c>
      <c r="T1405" s="50">
        <v>2.7986883504245155</v>
      </c>
      <c r="U1405" s="50">
        <v>3.3131749490219935</v>
      </c>
      <c r="V1405" s="50">
        <v>1.0449999999999999</v>
      </c>
      <c r="W1405" s="50">
        <v>1.0398742800952707</v>
      </c>
      <c r="X1405" s="50">
        <v>0.93918918918918914</v>
      </c>
      <c r="Y1405" s="50">
        <v>1.0236486486486487</v>
      </c>
      <c r="Z1405" s="50">
        <v>0.97</v>
      </c>
      <c r="AA1405" s="51">
        <v>0.96</v>
      </c>
      <c r="AB1405" s="51">
        <v>1.04</v>
      </c>
      <c r="AC1405" s="51">
        <v>1</v>
      </c>
      <c r="AD1405" s="51">
        <v>1</v>
      </c>
      <c r="AE1405" s="51">
        <v>1</v>
      </c>
      <c r="AF1405" s="51">
        <v>1</v>
      </c>
      <c r="AG1405" s="52">
        <v>1</v>
      </c>
      <c r="AH1405" s="52">
        <v>1</v>
      </c>
      <c r="AI1405" s="53">
        <v>1306</v>
      </c>
      <c r="AJ1405" s="53">
        <v>1264</v>
      </c>
      <c r="AK1405" s="51">
        <v>2.9495394818004428</v>
      </c>
      <c r="AL1405" s="51">
        <v>2.96</v>
      </c>
      <c r="AM1405" s="51">
        <v>2.9842893438536837</v>
      </c>
      <c r="AN1405" s="51">
        <v>2.97</v>
      </c>
      <c r="AO1405" s="51">
        <v>3.0491895976777115</v>
      </c>
      <c r="AP1405" s="51">
        <v>3.0553370763748049</v>
      </c>
      <c r="AQ1405" s="51">
        <v>2.8947606635380732</v>
      </c>
      <c r="AR1405" s="67">
        <v>-0.03</v>
      </c>
      <c r="AS1405" s="99" t="s">
        <v>1592</v>
      </c>
      <c r="AT1405" s="54">
        <v>2.8168487361093346</v>
      </c>
      <c r="AU1405" s="54">
        <v>3.0192941583962636</v>
      </c>
      <c r="AV1405" s="55">
        <v>2.8328849569395453</v>
      </c>
      <c r="AW1405" s="55">
        <v>2.9892941583962638</v>
      </c>
      <c r="AX1405" s="56">
        <v>1.6848736109344564E-2</v>
      </c>
      <c r="AY1405" s="56">
        <v>-0.13070584160372656</v>
      </c>
      <c r="AZ1405" s="56">
        <v>-0.11385710549438199</v>
      </c>
      <c r="BA1405" s="56">
        <v>0.14755457771307112</v>
      </c>
      <c r="BB1405" s="61">
        <v>116</v>
      </c>
      <c r="BC1405" s="57">
        <v>115</v>
      </c>
      <c r="BD1405" s="57">
        <v>-110</v>
      </c>
      <c r="BE1405" s="57">
        <v>-137</v>
      </c>
      <c r="BF1405" s="95">
        <v>0.46228970276986558</v>
      </c>
      <c r="BG1405" s="58">
        <v>0.46478110547529267</v>
      </c>
      <c r="BH1405" s="58">
        <v>0.52423337844665396</v>
      </c>
      <c r="BI1405" s="58">
        <v>0.57819077762669324</v>
      </c>
      <c r="BJ1405" s="57">
        <v>113</v>
      </c>
      <c r="BK1405" s="57">
        <v>114</v>
      </c>
      <c r="BL1405" s="57">
        <v>-112</v>
      </c>
      <c r="BM1405" s="57">
        <v>-139</v>
      </c>
      <c r="BN1405" s="58">
        <v>0.47002319634948597</v>
      </c>
      <c r="BO1405" s="58">
        <v>0.46755787433831109</v>
      </c>
      <c r="BP1405" s="58">
        <v>0.52770016587921931</v>
      </c>
      <c r="BQ1405" s="58">
        <v>0.58152693129394573</v>
      </c>
      <c r="BR1405" s="36">
        <v>3.4</v>
      </c>
      <c r="BS1405" s="36">
        <v>4</v>
      </c>
      <c r="BT1405" s="36">
        <v>0.40892000000000001</v>
      </c>
      <c r="BU1405" s="36">
        <v>0.24410000000000001</v>
      </c>
      <c r="BV1405" s="36">
        <v>0.27074691097850401</v>
      </c>
      <c r="BW1405" s="36">
        <v>0.34251999999999999</v>
      </c>
    </row>
    <row r="1406" spans="1:75" s="36" customFormat="1" ht="16.75" customHeight="1" x14ac:dyDescent="0.2">
      <c r="A1406" s="36" t="s">
        <v>1749</v>
      </c>
      <c r="B1406" s="36">
        <v>2025020669</v>
      </c>
      <c r="C1406" s="35">
        <v>46028</v>
      </c>
      <c r="D1406" s="45" t="s">
        <v>6</v>
      </c>
      <c r="E1406" s="36" t="s">
        <v>4</v>
      </c>
      <c r="F1406" s="45">
        <v>1</v>
      </c>
      <c r="G1406" s="45">
        <v>2</v>
      </c>
      <c r="H1406" s="36" t="s">
        <v>36</v>
      </c>
      <c r="I1406" s="36" t="s">
        <v>330</v>
      </c>
      <c r="J1406" s="46" t="s">
        <v>173</v>
      </c>
      <c r="K1406" s="47">
        <v>2.96</v>
      </c>
      <c r="L1406" s="48">
        <v>0.15</v>
      </c>
      <c r="M1406" s="49">
        <v>0.1</v>
      </c>
      <c r="N1406" s="36">
        <v>0</v>
      </c>
      <c r="O1406" s="36">
        <v>0</v>
      </c>
      <c r="P1406" s="70">
        <v>0</v>
      </c>
      <c r="Q1406" s="36">
        <v>0</v>
      </c>
      <c r="R1406" s="50">
        <v>0</v>
      </c>
      <c r="S1406" s="50">
        <v>0</v>
      </c>
      <c r="T1406" s="50">
        <v>0</v>
      </c>
      <c r="U1406" s="50">
        <v>0</v>
      </c>
      <c r="V1406" s="50">
        <v>0.97</v>
      </c>
      <c r="W1406" s="50">
        <v>0.95751047349149665</v>
      </c>
      <c r="X1406" s="50">
        <v>1.0172648174689878</v>
      </c>
      <c r="Y1406" s="50">
        <v>0.93902544406917265</v>
      </c>
      <c r="Z1406" s="50">
        <v>1.03</v>
      </c>
      <c r="AA1406" s="51">
        <v>0.98</v>
      </c>
      <c r="AB1406" s="51">
        <v>1.04</v>
      </c>
      <c r="AC1406" s="51">
        <v>1</v>
      </c>
      <c r="AD1406" s="51">
        <v>1</v>
      </c>
      <c r="AE1406" s="51">
        <v>1</v>
      </c>
      <c r="AF1406" s="51">
        <v>1</v>
      </c>
      <c r="AG1406" s="52">
        <v>1</v>
      </c>
      <c r="AH1406" s="52">
        <v>1</v>
      </c>
      <c r="AI1406" s="53">
        <v>1321</v>
      </c>
      <c r="AJ1406" s="53">
        <v>1251</v>
      </c>
      <c r="AK1406" s="51">
        <v>2.989846963179887</v>
      </c>
      <c r="AL1406" s="51">
        <v>2.98</v>
      </c>
      <c r="AM1406" s="51">
        <v>2.8287264367655722</v>
      </c>
      <c r="AN1406" s="51">
        <v>2.85</v>
      </c>
      <c r="AO1406" s="51">
        <v>2.9384359455595512</v>
      </c>
      <c r="AP1406" s="51">
        <v>2.9384359455595512</v>
      </c>
      <c r="AQ1406" s="51">
        <v>2.9135882298685396</v>
      </c>
      <c r="AR1406" s="67">
        <v>-0.02</v>
      </c>
      <c r="AS1406" s="99" t="s">
        <v>1591</v>
      </c>
      <c r="AT1406" s="54">
        <v>2.8125259793885475</v>
      </c>
      <c r="AU1406" s="54">
        <v>2.8150077571171281</v>
      </c>
      <c r="AV1406" s="55">
        <v>2.8325259793885476</v>
      </c>
      <c r="AW1406" s="55">
        <v>2.7812982576965277</v>
      </c>
      <c r="AX1406" s="56">
        <v>2.8125259793885475</v>
      </c>
      <c r="AY1406" s="56">
        <v>2.8150077571171281</v>
      </c>
      <c r="AZ1406" s="56">
        <v>5.6275337365056757</v>
      </c>
      <c r="BA1406" s="56">
        <v>-2.4817777285806031E-3</v>
      </c>
      <c r="BB1406" s="61">
        <v>103</v>
      </c>
      <c r="BC1406" s="57">
        <v>100</v>
      </c>
      <c r="BD1406" s="57">
        <v>129</v>
      </c>
      <c r="BE1406" s="57">
        <v>158</v>
      </c>
      <c r="BF1406" s="95">
        <v>0.4922218343505107</v>
      </c>
      <c r="BG1406" s="58">
        <v>0.49975697395344265</v>
      </c>
      <c r="BH1406" s="58">
        <v>0.43671684454537862</v>
      </c>
      <c r="BI1406" s="58">
        <v>0.38783160956822182</v>
      </c>
      <c r="BJ1406" s="57">
        <v>-106</v>
      </c>
      <c r="BK1406" s="57">
        <v>100</v>
      </c>
      <c r="BL1406" s="57">
        <v>130</v>
      </c>
      <c r="BM1406" s="57">
        <v>159</v>
      </c>
      <c r="BN1406" s="58">
        <v>0.51474781573667427</v>
      </c>
      <c r="BO1406" s="58">
        <v>0.49899120163157973</v>
      </c>
      <c r="BP1406" s="58">
        <v>0.43528604190205245</v>
      </c>
      <c r="BQ1406" s="58">
        <v>0.38618031803975672</v>
      </c>
      <c r="BR1406" s="36">
        <v>3.4</v>
      </c>
      <c r="BS1406" s="36">
        <v>4.05</v>
      </c>
      <c r="BT1406" s="36">
        <v>0.40540999999999999</v>
      </c>
      <c r="BU1406" s="36">
        <v>0.24117</v>
      </c>
      <c r="BV1406" s="36">
        <v>0.26679572985231398</v>
      </c>
      <c r="BW1406" s="36">
        <v>0.33722000000000002</v>
      </c>
    </row>
    <row r="1407" spans="1:75" s="36" customFormat="1" ht="16.75" customHeight="1" x14ac:dyDescent="0.2">
      <c r="A1407" s="36" t="s">
        <v>1750</v>
      </c>
      <c r="B1407" s="36">
        <v>2025020669</v>
      </c>
      <c r="C1407" s="35">
        <v>46028</v>
      </c>
      <c r="D1407" s="45" t="s">
        <v>9</v>
      </c>
      <c r="E1407" s="36" t="s">
        <v>37</v>
      </c>
      <c r="F1407" s="45">
        <v>2</v>
      </c>
      <c r="G1407" s="45">
        <v>1</v>
      </c>
      <c r="H1407" s="36" t="s">
        <v>38</v>
      </c>
      <c r="I1407" s="36" t="s">
        <v>352</v>
      </c>
      <c r="J1407" s="46" t="s">
        <v>175</v>
      </c>
      <c r="K1407" s="47">
        <v>2.96</v>
      </c>
      <c r="L1407" s="48">
        <v>0.15</v>
      </c>
      <c r="M1407" s="49">
        <v>0.1</v>
      </c>
      <c r="N1407" s="36">
        <v>0</v>
      </c>
      <c r="O1407" s="36">
        <v>0</v>
      </c>
      <c r="P1407" s="70">
        <v>0</v>
      </c>
      <c r="Q1407" s="36">
        <v>0</v>
      </c>
      <c r="R1407" s="50">
        <v>0</v>
      </c>
      <c r="S1407" s="50">
        <v>0</v>
      </c>
      <c r="T1407" s="50">
        <v>0</v>
      </c>
      <c r="U1407" s="50">
        <v>0</v>
      </c>
      <c r="V1407" s="50">
        <v>1.0449999999999999</v>
      </c>
      <c r="W1407" s="50">
        <v>1.0398742800952707</v>
      </c>
      <c r="X1407" s="50">
        <v>0.95565082323161221</v>
      </c>
      <c r="Y1407" s="50">
        <v>1.0100834335067186</v>
      </c>
      <c r="Z1407" s="50">
        <v>0.97</v>
      </c>
      <c r="AA1407" s="51">
        <v>0.94</v>
      </c>
      <c r="AB1407" s="51">
        <v>1.01</v>
      </c>
      <c r="AC1407" s="51">
        <v>1</v>
      </c>
      <c r="AD1407" s="51">
        <v>1</v>
      </c>
      <c r="AE1407" s="51">
        <v>1</v>
      </c>
      <c r="AF1407" s="51">
        <v>1</v>
      </c>
      <c r="AG1407" s="52">
        <v>1</v>
      </c>
      <c r="AH1407" s="52">
        <v>1</v>
      </c>
      <c r="AI1407" s="53">
        <v>1307</v>
      </c>
      <c r="AJ1407" s="53">
        <v>1162</v>
      </c>
      <c r="AK1407" s="51">
        <v>2.7795153144447511</v>
      </c>
      <c r="AL1407" s="51">
        <v>2.7795153144447511</v>
      </c>
      <c r="AM1407" s="51">
        <v>3.0111038597082036</v>
      </c>
      <c r="AN1407" s="51">
        <v>3.0111038597082036</v>
      </c>
      <c r="AO1407" s="51">
        <v>2.9874691452867057</v>
      </c>
      <c r="AP1407" s="51">
        <v>2.9874691452867057</v>
      </c>
      <c r="AQ1407" s="51">
        <v>2.9207707439169575</v>
      </c>
      <c r="AR1407" s="67">
        <v>0.02</v>
      </c>
      <c r="AS1407" s="99" t="s">
        <v>1591</v>
      </c>
      <c r="AT1407" s="54">
        <v>2.8150077571171281</v>
      </c>
      <c r="AU1407" s="54">
        <v>2.8125259793885475</v>
      </c>
      <c r="AV1407" s="55">
        <v>2.7812982576965277</v>
      </c>
      <c r="AW1407" s="55">
        <v>2.8325259793885476</v>
      </c>
      <c r="AX1407" s="56">
        <v>2.8150077571171281</v>
      </c>
      <c r="AY1407" s="56">
        <v>2.8125259793885475</v>
      </c>
      <c r="AZ1407" s="56">
        <v>5.6275337365056757</v>
      </c>
      <c r="BA1407" s="56">
        <v>2.4817777285806031E-3</v>
      </c>
      <c r="BB1407" s="61">
        <v>-103</v>
      </c>
      <c r="BC1407" s="57">
        <v>-100</v>
      </c>
      <c r="BD1407" s="57">
        <v>-129</v>
      </c>
      <c r="BE1407" s="57">
        <v>-158</v>
      </c>
      <c r="BF1407" s="95">
        <v>0.5077781656494893</v>
      </c>
      <c r="BG1407" s="58">
        <v>0.50024302604655735</v>
      </c>
      <c r="BH1407" s="58">
        <v>0.56328315545462138</v>
      </c>
      <c r="BI1407" s="58">
        <v>0.61216839043177818</v>
      </c>
      <c r="BJ1407" s="57">
        <v>106</v>
      </c>
      <c r="BK1407" s="57">
        <v>-100</v>
      </c>
      <c r="BL1407" s="57">
        <v>-130</v>
      </c>
      <c r="BM1407" s="57">
        <v>-159</v>
      </c>
      <c r="BN1407" s="58">
        <v>0.48525218426332573</v>
      </c>
      <c r="BO1407" s="58">
        <v>0.50100879836842027</v>
      </c>
      <c r="BP1407" s="58">
        <v>0.56471395809794755</v>
      </c>
      <c r="BQ1407" s="58">
        <v>0.61381968196024328</v>
      </c>
      <c r="BR1407" s="36">
        <v>3.4</v>
      </c>
      <c r="BS1407" s="36">
        <v>4.0999999999999996</v>
      </c>
      <c r="BT1407" s="36">
        <v>0.39772999999999997</v>
      </c>
      <c r="BU1407" s="36">
        <v>0.23599999999999999</v>
      </c>
      <c r="BV1407" s="36">
        <v>0.26064675737762799</v>
      </c>
      <c r="BW1407" s="36">
        <v>0.33056000000000002</v>
      </c>
    </row>
    <row r="1408" spans="1:75" s="36" customFormat="1" ht="16.75" customHeight="1" x14ac:dyDescent="0.2">
      <c r="A1408" s="36" t="s">
        <v>1751</v>
      </c>
      <c r="B1408" s="36">
        <v>2025020673</v>
      </c>
      <c r="C1408" s="35">
        <v>46028</v>
      </c>
      <c r="D1408" s="45" t="s">
        <v>6</v>
      </c>
      <c r="E1408" s="36" t="s">
        <v>25</v>
      </c>
      <c r="F1408" s="45">
        <v>1</v>
      </c>
      <c r="G1408" s="45">
        <v>2</v>
      </c>
      <c r="H1408" s="36" t="s">
        <v>36</v>
      </c>
      <c r="I1408" s="36" t="s">
        <v>1199</v>
      </c>
      <c r="J1408" s="46" t="s">
        <v>1164</v>
      </c>
      <c r="K1408" s="47">
        <v>2.96</v>
      </c>
      <c r="L1408" s="48">
        <v>0.15</v>
      </c>
      <c r="M1408" s="49">
        <v>0.1</v>
      </c>
      <c r="N1408" s="36">
        <v>2.8499999999999899</v>
      </c>
      <c r="O1408" s="36">
        <v>2.8499999999999899</v>
      </c>
      <c r="P1408" s="70">
        <v>2.8499999999999899</v>
      </c>
      <c r="Q1408" s="36">
        <v>2.8499999999999899</v>
      </c>
      <c r="R1408" s="50">
        <v>3.1645602690181813</v>
      </c>
      <c r="S1408" s="50">
        <v>2.6449876438792197</v>
      </c>
      <c r="T1408" s="50">
        <v>3.1012690636378175</v>
      </c>
      <c r="U1408" s="50">
        <v>2.7507871496343888</v>
      </c>
      <c r="V1408" s="50">
        <v>0.97</v>
      </c>
      <c r="W1408" s="50">
        <v>0.95751047349149665</v>
      </c>
      <c r="X1408" s="50">
        <v>0.99456819434747001</v>
      </c>
      <c r="Y1408" s="50">
        <v>0.98647404421746221</v>
      </c>
      <c r="Z1408" s="50">
        <v>1.01</v>
      </c>
      <c r="AA1408" s="51">
        <v>0.98</v>
      </c>
      <c r="AB1408" s="51">
        <v>1.04</v>
      </c>
      <c r="AC1408" s="51">
        <v>1</v>
      </c>
      <c r="AD1408" s="51">
        <v>1</v>
      </c>
      <c r="AE1408" s="51">
        <v>1</v>
      </c>
      <c r="AF1408" s="51">
        <v>1</v>
      </c>
      <c r="AG1408" s="52">
        <v>1</v>
      </c>
      <c r="AH1408" s="52">
        <v>1</v>
      </c>
      <c r="AI1408" s="53">
        <v>1322</v>
      </c>
      <c r="AJ1408" s="53">
        <v>1238</v>
      </c>
      <c r="AK1408" s="51">
        <v>3.12</v>
      </c>
      <c r="AL1408" s="51">
        <v>3.1257346722720216</v>
      </c>
      <c r="AM1408" s="51">
        <v>2.79</v>
      </c>
      <c r="AN1408" s="51">
        <v>2.7682481465818833</v>
      </c>
      <c r="AO1408" s="51">
        <v>2.7955002978068229</v>
      </c>
      <c r="AP1408" s="51">
        <v>2.7768908811835011</v>
      </c>
      <c r="AQ1408" s="51">
        <v>2.8178999999999998</v>
      </c>
      <c r="AR1408" s="67">
        <v>0.03</v>
      </c>
      <c r="AS1408" s="99" t="s">
        <v>1591</v>
      </c>
      <c r="AT1408" s="54">
        <v>2.876520291116019</v>
      </c>
      <c r="AU1408" s="54">
        <v>2.9910705653589806</v>
      </c>
      <c r="AV1408" s="55">
        <v>2.8465202911160192</v>
      </c>
      <c r="AW1408" s="55">
        <v>3.0062522289662033</v>
      </c>
      <c r="AX1408" s="56">
        <v>2.652029111602916E-2</v>
      </c>
      <c r="AY1408" s="56">
        <v>0.14107056535899076</v>
      </c>
      <c r="AZ1408" s="56">
        <v>0.16759085647501992</v>
      </c>
      <c r="BA1408" s="56">
        <v>-0.1145502742429616</v>
      </c>
      <c r="BB1408" s="61">
        <v>110</v>
      </c>
      <c r="BC1408" s="57">
        <v>-117</v>
      </c>
      <c r="BD1408" s="57">
        <v>108</v>
      </c>
      <c r="BE1408" s="57">
        <v>135</v>
      </c>
      <c r="BF1408" s="95">
        <v>0.47673675331859433</v>
      </c>
      <c r="BG1408" s="58">
        <v>0.53974935900842513</v>
      </c>
      <c r="BH1408" s="58">
        <v>0.4807358320792362</v>
      </c>
      <c r="BI1408" s="58">
        <v>0.42610938050791169</v>
      </c>
      <c r="BJ1408" s="57">
        <v>113</v>
      </c>
      <c r="BK1408" s="57">
        <v>-116</v>
      </c>
      <c r="BL1408" s="57">
        <v>109</v>
      </c>
      <c r="BM1408" s="57">
        <v>136</v>
      </c>
      <c r="BN1408" s="58">
        <v>0.46961059656623494</v>
      </c>
      <c r="BO1408" s="58">
        <v>0.53702568668436124</v>
      </c>
      <c r="BP1408" s="58">
        <v>0.47749808594952714</v>
      </c>
      <c r="BQ1408" s="58">
        <v>0.42309759958388238</v>
      </c>
      <c r="BR1408" s="36">
        <v>3.4</v>
      </c>
      <c r="BS1408" s="36">
        <v>4.1500000000000004</v>
      </c>
      <c r="BT1408" s="36">
        <v>0.39227000000000001</v>
      </c>
      <c r="BU1408" s="36">
        <v>0.23058999999999999</v>
      </c>
      <c r="BV1408" s="36">
        <v>0.25482373742955</v>
      </c>
      <c r="BW1408" s="36">
        <v>0.32568999999999998</v>
      </c>
    </row>
    <row r="1409" spans="1:75" s="36" customFormat="1" ht="16.75" customHeight="1" x14ac:dyDescent="0.2">
      <c r="A1409" s="36" t="s">
        <v>1752</v>
      </c>
      <c r="B1409" s="36">
        <v>2025020673</v>
      </c>
      <c r="C1409" s="35">
        <v>46028</v>
      </c>
      <c r="D1409" s="45" t="s">
        <v>9</v>
      </c>
      <c r="E1409" s="36" t="s">
        <v>16</v>
      </c>
      <c r="F1409" s="45">
        <v>2</v>
      </c>
      <c r="G1409" s="45">
        <v>1</v>
      </c>
      <c r="H1409" s="36" t="s">
        <v>38</v>
      </c>
      <c r="I1409" s="36" t="s">
        <v>316</v>
      </c>
      <c r="J1409" s="46" t="s">
        <v>199</v>
      </c>
      <c r="K1409" s="47">
        <v>2.96</v>
      </c>
      <c r="L1409" s="48">
        <v>0.15</v>
      </c>
      <c r="M1409" s="49">
        <v>0.1</v>
      </c>
      <c r="N1409" s="36">
        <v>2.8499999999999899</v>
      </c>
      <c r="O1409" s="36">
        <v>2.8499999999999899</v>
      </c>
      <c r="P1409" s="70">
        <v>2.8499999999999899</v>
      </c>
      <c r="Q1409" s="36">
        <v>2.8499999999999899</v>
      </c>
      <c r="R1409" s="50">
        <v>2.7681958808493698</v>
      </c>
      <c r="S1409" s="50">
        <v>2.9859673520118659</v>
      </c>
      <c r="T1409" s="50">
        <v>2.7681958808493698</v>
      </c>
      <c r="U1409" s="50">
        <v>2.9859673520118659</v>
      </c>
      <c r="V1409" s="50">
        <v>1.0449999999999999</v>
      </c>
      <c r="W1409" s="50">
        <v>1.0398742800952707</v>
      </c>
      <c r="X1409" s="50">
        <v>0.94256756756756754</v>
      </c>
      <c r="Y1409" s="50">
        <v>1.0540540540540542</v>
      </c>
      <c r="Z1409" s="50">
        <v>0.96499999999999997</v>
      </c>
      <c r="AA1409" s="51">
        <v>1</v>
      </c>
      <c r="AB1409" s="51">
        <v>1</v>
      </c>
      <c r="AC1409" s="51">
        <v>1</v>
      </c>
      <c r="AD1409" s="51">
        <v>1</v>
      </c>
      <c r="AE1409" s="51">
        <v>1</v>
      </c>
      <c r="AF1409" s="51">
        <v>1</v>
      </c>
      <c r="AG1409" s="52">
        <v>1</v>
      </c>
      <c r="AH1409" s="52">
        <v>1</v>
      </c>
      <c r="AI1409" s="53">
        <v>1308</v>
      </c>
      <c r="AJ1409" s="53">
        <v>1266</v>
      </c>
      <c r="AK1409" s="51">
        <v>2.9199631708836882</v>
      </c>
      <c r="AL1409" s="51">
        <v>2.89</v>
      </c>
      <c r="AM1409" s="51">
        <v>2.9439218552685111</v>
      </c>
      <c r="AN1409" s="51">
        <v>2.9502286797800141</v>
      </c>
      <c r="AO1409" s="51">
        <v>2.8447970850744833</v>
      </c>
      <c r="AP1409" s="51">
        <v>2.850296296517028</v>
      </c>
      <c r="AQ1409" s="51">
        <v>2.8408845903341131</v>
      </c>
      <c r="AR1409" s="67">
        <v>-0.03</v>
      </c>
      <c r="AS1409" s="99" t="s">
        <v>1591</v>
      </c>
      <c r="AT1409" s="54">
        <v>2.9910705653589806</v>
      </c>
      <c r="AU1409" s="54">
        <v>2.876520291116019</v>
      </c>
      <c r="AV1409" s="55">
        <v>3.0062522289662033</v>
      </c>
      <c r="AW1409" s="55">
        <v>2.8465202911160192</v>
      </c>
      <c r="AX1409" s="56">
        <v>0.14107056535899076</v>
      </c>
      <c r="AY1409" s="56">
        <v>2.652029111602916E-2</v>
      </c>
      <c r="AZ1409" s="56">
        <v>0.16759085647501992</v>
      </c>
      <c r="BA1409" s="56">
        <v>0.1145502742429616</v>
      </c>
      <c r="BB1409" s="61">
        <v>-110</v>
      </c>
      <c r="BC1409" s="57">
        <v>117</v>
      </c>
      <c r="BD1409" s="57">
        <v>-108</v>
      </c>
      <c r="BE1409" s="57">
        <v>-135</v>
      </c>
      <c r="BF1409" s="95">
        <v>0.52326324668140567</v>
      </c>
      <c r="BG1409" s="58">
        <v>0.46025064099157487</v>
      </c>
      <c r="BH1409" s="58">
        <v>0.5192641679207638</v>
      </c>
      <c r="BI1409" s="58">
        <v>0.57389061949208831</v>
      </c>
      <c r="BJ1409" s="57">
        <v>-113</v>
      </c>
      <c r="BK1409" s="57">
        <v>116</v>
      </c>
      <c r="BL1409" s="57">
        <v>-109</v>
      </c>
      <c r="BM1409" s="57">
        <v>-136</v>
      </c>
      <c r="BN1409" s="58">
        <v>0.53038940343376506</v>
      </c>
      <c r="BO1409" s="58">
        <v>0.46297431331563871</v>
      </c>
      <c r="BP1409" s="58">
        <v>0.52250191405047286</v>
      </c>
      <c r="BQ1409" s="58">
        <v>0.57690240041611762</v>
      </c>
      <c r="BR1409" s="36">
        <v>3.4</v>
      </c>
      <c r="BS1409" s="36">
        <v>4.2</v>
      </c>
      <c r="BT1409" s="36">
        <v>0.38574999999999998</v>
      </c>
      <c r="BU1409" s="36">
        <v>0.22689999999999999</v>
      </c>
      <c r="BV1409" s="36">
        <v>0.25037517655367197</v>
      </c>
      <c r="BW1409" s="36">
        <v>0.32066</v>
      </c>
    </row>
    <row r="1410" spans="1:75" s="36" customFormat="1" ht="16.75" customHeight="1" x14ac:dyDescent="0.2">
      <c r="A1410" s="36" t="s">
        <v>1753</v>
      </c>
      <c r="B1410" s="36">
        <v>2025020674</v>
      </c>
      <c r="C1410" s="35">
        <v>46028</v>
      </c>
      <c r="D1410" s="45" t="s">
        <v>6</v>
      </c>
      <c r="E1410" s="36" t="s">
        <v>35</v>
      </c>
      <c r="F1410" s="45">
        <v>2</v>
      </c>
      <c r="G1410" s="45">
        <v>2</v>
      </c>
      <c r="H1410" s="36" t="s">
        <v>8</v>
      </c>
      <c r="I1410" s="36" t="s">
        <v>360</v>
      </c>
      <c r="J1410" s="46" t="s">
        <v>172</v>
      </c>
      <c r="K1410" s="47">
        <v>2.96</v>
      </c>
      <c r="L1410" s="48">
        <v>0.15</v>
      </c>
      <c r="M1410" s="49">
        <v>0.1</v>
      </c>
      <c r="N1410" s="36">
        <v>3.0499999999999901</v>
      </c>
      <c r="O1410" s="36">
        <v>3.4999999999999898</v>
      </c>
      <c r="P1410" s="70">
        <v>3.0499999999999901</v>
      </c>
      <c r="Q1410" s="36">
        <v>3.4999999999999898</v>
      </c>
      <c r="R1410" s="50">
        <v>2.9269726287407796</v>
      </c>
      <c r="S1410" s="50">
        <v>3.0091437147789537</v>
      </c>
      <c r="T1410" s="50">
        <v>2.8977029024533718</v>
      </c>
      <c r="U1410" s="50">
        <v>3.0091437147789537</v>
      </c>
      <c r="V1410" s="50">
        <v>0.96</v>
      </c>
      <c r="W1410" s="50">
        <v>0.95702751457800772</v>
      </c>
      <c r="X1410" s="50">
        <v>1.0176921114742883</v>
      </c>
      <c r="Y1410" s="50">
        <v>1.1363783199181061</v>
      </c>
      <c r="Z1410" s="50">
        <v>0.99094124800379646</v>
      </c>
      <c r="AA1410" s="51">
        <v>0.99</v>
      </c>
      <c r="AB1410" s="51">
        <v>1</v>
      </c>
      <c r="AC1410" s="51">
        <v>1</v>
      </c>
      <c r="AD1410" s="51">
        <v>1</v>
      </c>
      <c r="AE1410" s="51">
        <v>1</v>
      </c>
      <c r="AF1410" s="51">
        <v>1</v>
      </c>
      <c r="AG1410" s="52">
        <v>1</v>
      </c>
      <c r="AH1410" s="52">
        <v>1</v>
      </c>
      <c r="AI1410" s="53">
        <v>1304</v>
      </c>
      <c r="AJ1410" s="53">
        <v>1262</v>
      </c>
      <c r="AK1410" s="51">
        <v>2.8299196324890481</v>
      </c>
      <c r="AL1410" s="51">
        <v>2.8440385360324965</v>
      </c>
      <c r="AM1410" s="51">
        <v>3.0915268480696563</v>
      </c>
      <c r="AN1410" s="51">
        <v>3.0791693780760507</v>
      </c>
      <c r="AO1410" s="51">
        <v>3.1003918969628326</v>
      </c>
      <c r="AP1410" s="51">
        <v>3.0826158066402831</v>
      </c>
      <c r="AQ1410" s="51">
        <v>3.0635214730633886</v>
      </c>
      <c r="AR1410" s="67">
        <v>0</v>
      </c>
      <c r="AS1410" s="99" t="s">
        <v>1593</v>
      </c>
      <c r="AT1410" s="54">
        <v>2.9580266971390392</v>
      </c>
      <c r="AU1410" s="54">
        <v>3.5770556676691179</v>
      </c>
      <c r="AV1410" s="55">
        <v>2.9580266971390392</v>
      </c>
      <c r="AW1410" s="55">
        <v>3.5958216003779695</v>
      </c>
      <c r="AX1410" s="56">
        <v>-9.1973302860950845E-2</v>
      </c>
      <c r="AY1410" s="56">
        <v>7.7055667669128081E-2</v>
      </c>
      <c r="AZ1410" s="56">
        <v>-1.4917635191822765E-2</v>
      </c>
      <c r="BA1410" s="56">
        <v>-0.16902897053007893</v>
      </c>
      <c r="BB1410" s="61">
        <v>148</v>
      </c>
      <c r="BC1410" s="57">
        <v>-180</v>
      </c>
      <c r="BD1410" s="57">
        <v>-149</v>
      </c>
      <c r="BE1410" s="57">
        <v>-114</v>
      </c>
      <c r="BF1410" s="95">
        <v>0.40281325023339781</v>
      </c>
      <c r="BG1410" s="58">
        <v>0.64332544436005401</v>
      </c>
      <c r="BH1410" s="58">
        <v>0.59868524429393677</v>
      </c>
      <c r="BI1410" s="58">
        <v>0.53209300061590958</v>
      </c>
      <c r="BJ1410" s="57">
        <v>150</v>
      </c>
      <c r="BK1410" s="57">
        <v>-183</v>
      </c>
      <c r="BL1410" s="57">
        <v>-152</v>
      </c>
      <c r="BM1410" s="57">
        <v>-115</v>
      </c>
      <c r="BN1410" s="58">
        <v>0.39931206609083836</v>
      </c>
      <c r="BO1410" s="58">
        <v>0.64707928615088117</v>
      </c>
      <c r="BP1410" s="58">
        <v>0.60289207684860979</v>
      </c>
      <c r="BQ1410" s="58">
        <v>0.53581218368917027</v>
      </c>
      <c r="BR1410" s="36">
        <v>3.4</v>
      </c>
      <c r="BS1410" s="36">
        <v>4.25</v>
      </c>
      <c r="BT1410" s="36">
        <v>0.37880999999999998</v>
      </c>
      <c r="BU1410" s="36">
        <v>0.22303000000000001</v>
      </c>
      <c r="BV1410" s="36">
        <v>0.24544664179515099</v>
      </c>
      <c r="BW1410" s="36">
        <v>0.31435999999999997</v>
      </c>
    </row>
    <row r="1411" spans="1:75" s="36" customFormat="1" ht="16.75" customHeight="1" x14ac:dyDescent="0.2">
      <c r="A1411" s="36" t="s">
        <v>1754</v>
      </c>
      <c r="B1411" s="36">
        <v>2025020674</v>
      </c>
      <c r="C1411" s="35">
        <v>46028</v>
      </c>
      <c r="D1411" s="45" t="s">
        <v>9</v>
      </c>
      <c r="E1411" s="36" t="s">
        <v>17</v>
      </c>
      <c r="F1411" s="45">
        <v>2</v>
      </c>
      <c r="G1411" s="45">
        <v>2</v>
      </c>
      <c r="H1411" s="36" t="s">
        <v>11</v>
      </c>
      <c r="I1411" s="36" t="s">
        <v>1755</v>
      </c>
      <c r="J1411" s="46" t="s">
        <v>1594</v>
      </c>
      <c r="K1411" s="47">
        <v>2.96</v>
      </c>
      <c r="L1411" s="48">
        <v>0.15</v>
      </c>
      <c r="M1411" s="49">
        <v>0.1</v>
      </c>
      <c r="N1411" s="36">
        <v>3.4999999999999898</v>
      </c>
      <c r="O1411" s="36">
        <v>3.0499999999999901</v>
      </c>
      <c r="P1411" s="70">
        <v>3.4999999999999898</v>
      </c>
      <c r="Q1411" s="36">
        <v>3.0499999999999901</v>
      </c>
      <c r="R1411" s="50">
        <v>3.2740443500072578</v>
      </c>
      <c r="S1411" s="50">
        <v>3.1156787934525392</v>
      </c>
      <c r="T1411" s="50">
        <v>3.2740443500072578</v>
      </c>
      <c r="U1411" s="50">
        <v>3.1468355813870645</v>
      </c>
      <c r="V1411" s="50">
        <v>1.0275000000000001</v>
      </c>
      <c r="W1411" s="50">
        <v>1.0328904656929507</v>
      </c>
      <c r="X1411" s="50">
        <v>1.0444347459694785</v>
      </c>
      <c r="Y1411" s="50">
        <v>0.95605392989494864</v>
      </c>
      <c r="Z1411" s="50">
        <v>1.07</v>
      </c>
      <c r="AA1411" s="51">
        <v>1</v>
      </c>
      <c r="AB1411" s="51">
        <v>1.01</v>
      </c>
      <c r="AC1411" s="51">
        <v>1</v>
      </c>
      <c r="AD1411" s="51">
        <v>1</v>
      </c>
      <c r="AE1411" s="51">
        <v>1</v>
      </c>
      <c r="AF1411" s="51">
        <v>1</v>
      </c>
      <c r="AG1411" s="52">
        <v>1</v>
      </c>
      <c r="AH1411" s="52">
        <v>1</v>
      </c>
      <c r="AI1411" s="53">
        <v>1295</v>
      </c>
      <c r="AJ1411" s="53">
        <v>0</v>
      </c>
      <c r="AK1411" s="51">
        <v>3.3636798269575943</v>
      </c>
      <c r="AL1411" s="51">
        <v>3.38</v>
      </c>
      <c r="AM1411" s="51">
        <v>3.0123686499638933</v>
      </c>
      <c r="AN1411" s="51">
        <v>3.02</v>
      </c>
      <c r="AO1411" s="51">
        <v>3.8641222334004</v>
      </c>
      <c r="AP1411" s="51">
        <v>3.7845703447394725</v>
      </c>
      <c r="AQ1411" s="51">
        <v>3.2232344554613661</v>
      </c>
      <c r="AR1411" s="67">
        <v>0</v>
      </c>
      <c r="AS1411" s="99" t="s">
        <v>1593</v>
      </c>
      <c r="AT1411" s="54">
        <v>3.5770556676691179</v>
      </c>
      <c r="AU1411" s="54">
        <v>2.9580266971390392</v>
      </c>
      <c r="AV1411" s="55">
        <v>3.5958216003779695</v>
      </c>
      <c r="AW1411" s="55">
        <v>2.9580266971390392</v>
      </c>
      <c r="AX1411" s="56">
        <v>7.7055667669128081E-2</v>
      </c>
      <c r="AY1411" s="56">
        <v>-9.1973302860950845E-2</v>
      </c>
      <c r="AZ1411" s="56">
        <v>-1.4917635191822765E-2</v>
      </c>
      <c r="BA1411" s="56">
        <v>0.16902897053007893</v>
      </c>
      <c r="BB1411" s="61">
        <v>-148</v>
      </c>
      <c r="BC1411" s="57">
        <v>180</v>
      </c>
      <c r="BD1411" s="57">
        <v>149</v>
      </c>
      <c r="BE1411" s="57">
        <v>114</v>
      </c>
      <c r="BF1411" s="95">
        <v>0.59718674976660213</v>
      </c>
      <c r="BG1411" s="58">
        <v>0.35667455563994593</v>
      </c>
      <c r="BH1411" s="58">
        <v>0.40131475570606318</v>
      </c>
      <c r="BI1411" s="58">
        <v>0.46790699938409042</v>
      </c>
      <c r="BJ1411" s="57">
        <v>-150</v>
      </c>
      <c r="BK1411" s="57">
        <v>183</v>
      </c>
      <c r="BL1411" s="57">
        <v>152</v>
      </c>
      <c r="BM1411" s="57">
        <v>115</v>
      </c>
      <c r="BN1411" s="58">
        <v>0.60068793390916164</v>
      </c>
      <c r="BO1411" s="58">
        <v>0.35292071384911883</v>
      </c>
      <c r="BP1411" s="58">
        <v>0.39710792315139021</v>
      </c>
      <c r="BQ1411" s="58">
        <v>0.46418781631082973</v>
      </c>
      <c r="BR1411" s="36">
        <v>3.4</v>
      </c>
      <c r="BS1411" s="36">
        <v>4.3</v>
      </c>
      <c r="BT1411" s="36">
        <v>0.37276999999999999</v>
      </c>
      <c r="BU1411" s="36">
        <v>0.21487000000000001</v>
      </c>
      <c r="BV1411" s="36">
        <v>0.236609699158701</v>
      </c>
      <c r="BW1411" s="36">
        <v>0.30675000000000002</v>
      </c>
    </row>
    <row r="1412" spans="1:75" s="36" customFormat="1" ht="16.75" customHeight="1" x14ac:dyDescent="0.2">
      <c r="A1412" s="36" t="s">
        <v>1756</v>
      </c>
      <c r="B1412" s="36">
        <v>2025020676</v>
      </c>
      <c r="C1412" s="35">
        <v>46028</v>
      </c>
      <c r="D1412" s="45" t="s">
        <v>6</v>
      </c>
      <c r="E1412" s="36" t="s">
        <v>7</v>
      </c>
      <c r="F1412" s="45">
        <v>2</v>
      </c>
      <c r="G1412" s="45">
        <v>0</v>
      </c>
      <c r="H1412" s="36" t="s">
        <v>107</v>
      </c>
      <c r="I1412" s="36" t="s">
        <v>324</v>
      </c>
      <c r="J1412" s="46" t="s">
        <v>148</v>
      </c>
      <c r="K1412" s="47">
        <v>2.96</v>
      </c>
      <c r="L1412" s="48">
        <v>0.15</v>
      </c>
      <c r="M1412" s="49">
        <v>0.1</v>
      </c>
      <c r="N1412" s="36">
        <v>3.0499999999999901</v>
      </c>
      <c r="O1412" s="36">
        <v>2.8499999999999899</v>
      </c>
      <c r="P1412" s="70">
        <v>3.0499999999999901</v>
      </c>
      <c r="Q1412" s="36">
        <v>2.8499999999999899</v>
      </c>
      <c r="R1412" s="50">
        <v>2.800400183570503</v>
      </c>
      <c r="S1412" s="50">
        <v>3.176802622639709</v>
      </c>
      <c r="T1412" s="50">
        <v>2.800400183570503</v>
      </c>
      <c r="U1412" s="50">
        <v>3.2721067013189002</v>
      </c>
      <c r="V1412" s="50">
        <v>1.0649999999999999</v>
      </c>
      <c r="W1412" s="50">
        <v>1.0082621487897616</v>
      </c>
      <c r="X1412" s="50">
        <v>1.0641891891891893</v>
      </c>
      <c r="Y1412" s="50">
        <v>0.90202702702702697</v>
      </c>
      <c r="Z1412" s="50">
        <v>0.97499999999999998</v>
      </c>
      <c r="AA1412" s="51">
        <v>1</v>
      </c>
      <c r="AB1412" s="51">
        <v>1.03</v>
      </c>
      <c r="AC1412" s="51">
        <v>1</v>
      </c>
      <c r="AD1412" s="51">
        <v>1</v>
      </c>
      <c r="AE1412" s="51">
        <v>1</v>
      </c>
      <c r="AF1412" s="51">
        <v>1</v>
      </c>
      <c r="AG1412" s="52">
        <v>1</v>
      </c>
      <c r="AH1412" s="52">
        <v>1</v>
      </c>
      <c r="AI1412" s="53">
        <v>1312</v>
      </c>
      <c r="AJ1412" s="53">
        <v>1270</v>
      </c>
      <c r="AK1412" s="51">
        <v>2.79</v>
      </c>
      <c r="AL1412" s="51">
        <v>2.7915600275355756</v>
      </c>
      <c r="AM1412" s="51">
        <v>3.18</v>
      </c>
      <c r="AN1412" s="51">
        <v>3.1795203933959559</v>
      </c>
      <c r="AO1412" s="51">
        <v>3.1588529066011861</v>
      </c>
      <c r="AP1412" s="51">
        <v>3.1496323541720659</v>
      </c>
      <c r="AQ1412" s="51">
        <v>3.1005000000000003</v>
      </c>
      <c r="AR1412" s="67">
        <v>-0.05</v>
      </c>
      <c r="AS1412" s="99" t="s">
        <v>1593</v>
      </c>
      <c r="AT1412" s="54">
        <v>3.1596678294341212</v>
      </c>
      <c r="AU1412" s="54">
        <v>2.9158015614839523</v>
      </c>
      <c r="AV1412" s="55">
        <v>3.209667829434121</v>
      </c>
      <c r="AW1412" s="55">
        <v>2.8528684581824049</v>
      </c>
      <c r="AX1412" s="56">
        <v>0.10966782943413111</v>
      </c>
      <c r="AY1412" s="56">
        <v>6.5801561483962434E-2</v>
      </c>
      <c r="AZ1412" s="56">
        <v>0.17546939091809355</v>
      </c>
      <c r="BA1412" s="56">
        <v>4.386626795016868E-2</v>
      </c>
      <c r="BB1412" s="61">
        <v>-118</v>
      </c>
      <c r="BC1412" s="57">
        <v>-134</v>
      </c>
      <c r="BD1412" s="57">
        <v>-108</v>
      </c>
      <c r="BE1412" s="57">
        <v>118</v>
      </c>
      <c r="BF1412" s="95">
        <v>0.54196824656035958</v>
      </c>
      <c r="BG1412" s="58">
        <v>0.57283590201765722</v>
      </c>
      <c r="BH1412" s="58">
        <v>0.51823534861744514</v>
      </c>
      <c r="BI1412" s="58">
        <v>0.45950728247916706</v>
      </c>
      <c r="BJ1412" s="57">
        <v>-126</v>
      </c>
      <c r="BK1412" s="57">
        <v>-133</v>
      </c>
      <c r="BL1412" s="57">
        <v>-106</v>
      </c>
      <c r="BM1412" s="57">
        <v>119</v>
      </c>
      <c r="BN1412" s="58">
        <v>0.55847972043877347</v>
      </c>
      <c r="BO1412" s="58">
        <v>0.57096713666264653</v>
      </c>
      <c r="BP1412" s="58">
        <v>0.51562582600766138</v>
      </c>
      <c r="BQ1412" s="58">
        <v>0.45671422679147378</v>
      </c>
      <c r="BR1412" s="36">
        <v>3.4</v>
      </c>
      <c r="BS1412" s="36">
        <v>4.3499999999999996</v>
      </c>
      <c r="BT1412" s="36">
        <v>0.36691000000000001</v>
      </c>
      <c r="BU1412" s="36">
        <v>0.21098</v>
      </c>
      <c r="BV1412" s="36">
        <v>0.231930260424109</v>
      </c>
      <c r="BW1412" s="36">
        <v>0.30131000000000002</v>
      </c>
    </row>
    <row r="1413" spans="1:75" s="36" customFormat="1" ht="16.75" customHeight="1" x14ac:dyDescent="0.2">
      <c r="A1413" s="36" t="s">
        <v>1757</v>
      </c>
      <c r="B1413" s="36">
        <v>2025020676</v>
      </c>
      <c r="C1413" s="35">
        <v>46028</v>
      </c>
      <c r="D1413" s="45" t="s">
        <v>9</v>
      </c>
      <c r="E1413" s="36" t="s">
        <v>13</v>
      </c>
      <c r="F1413" s="45">
        <v>0</v>
      </c>
      <c r="G1413" s="45">
        <v>2</v>
      </c>
      <c r="H1413" s="36" t="s">
        <v>106</v>
      </c>
      <c r="I1413" s="36" t="s">
        <v>376</v>
      </c>
      <c r="J1413" s="46" t="s">
        <v>184</v>
      </c>
      <c r="K1413" s="47">
        <v>2.96</v>
      </c>
      <c r="L1413" s="48">
        <v>0.15</v>
      </c>
      <c r="M1413" s="49">
        <v>0.1</v>
      </c>
      <c r="N1413" s="36">
        <v>2.8499999999999899</v>
      </c>
      <c r="O1413" s="36">
        <v>3.0499999999999901</v>
      </c>
      <c r="P1413" s="70">
        <v>2.8499999999999899</v>
      </c>
      <c r="Q1413" s="36">
        <v>3.0499999999999901</v>
      </c>
      <c r="R1413" s="50">
        <v>2.6673154095748504</v>
      </c>
      <c r="S1413" s="50">
        <v>3.1617421427408909</v>
      </c>
      <c r="T1413" s="50">
        <v>2.6273056784312274</v>
      </c>
      <c r="U1413" s="50">
        <v>3.1933595641682997</v>
      </c>
      <c r="V1413" s="50">
        <v>1.01</v>
      </c>
      <c r="W1413" s="50">
        <v>1.0054419613311261</v>
      </c>
      <c r="X1413" s="50">
        <v>1.0743243243243243</v>
      </c>
      <c r="Y1413" s="50">
        <v>0.94256756756756754</v>
      </c>
      <c r="Z1413" s="50">
        <v>1.0049999999999999</v>
      </c>
      <c r="AA1413" s="51">
        <v>0.98499999999999999</v>
      </c>
      <c r="AB1413" s="51">
        <v>1.01</v>
      </c>
      <c r="AC1413" s="51">
        <v>1</v>
      </c>
      <c r="AD1413" s="51">
        <v>1</v>
      </c>
      <c r="AE1413" s="51">
        <v>1</v>
      </c>
      <c r="AF1413" s="51">
        <v>1</v>
      </c>
      <c r="AG1413" s="52">
        <v>1</v>
      </c>
      <c r="AH1413" s="52">
        <v>1</v>
      </c>
      <c r="AI1413" s="53">
        <v>1330</v>
      </c>
      <c r="AJ1413" s="53">
        <v>1244</v>
      </c>
      <c r="AK1413" s="51">
        <v>2.67</v>
      </c>
      <c r="AL1413" s="51">
        <v>2.7</v>
      </c>
      <c r="AM1413" s="51">
        <v>3.15</v>
      </c>
      <c r="AN1413" s="51">
        <v>3.1517613214111333</v>
      </c>
      <c r="AO1413" s="51">
        <v>3.2047563239836423</v>
      </c>
      <c r="AP1413" s="51">
        <v>3.2006755034042853</v>
      </c>
      <c r="AQ1413" s="51">
        <v>3.1657499999999996</v>
      </c>
      <c r="AR1413" s="67">
        <v>0.05</v>
      </c>
      <c r="AS1413" s="99" t="s">
        <v>1593</v>
      </c>
      <c r="AT1413" s="54">
        <v>2.9158015614839523</v>
      </c>
      <c r="AU1413" s="54">
        <v>3.1596678294341212</v>
      </c>
      <c r="AV1413" s="55">
        <v>2.8528684581824049</v>
      </c>
      <c r="AW1413" s="55">
        <v>3.209667829434121</v>
      </c>
      <c r="AX1413" s="56">
        <v>6.5801561483962434E-2</v>
      </c>
      <c r="AY1413" s="56">
        <v>0.10966782943413111</v>
      </c>
      <c r="AZ1413" s="56">
        <v>0.17546939091809355</v>
      </c>
      <c r="BA1413" s="56">
        <v>-4.386626795016868E-2</v>
      </c>
      <c r="BB1413" s="61">
        <v>118</v>
      </c>
      <c r="BC1413" s="57">
        <v>134</v>
      </c>
      <c r="BD1413" s="57">
        <v>108</v>
      </c>
      <c r="BE1413" s="57">
        <v>-118</v>
      </c>
      <c r="BF1413" s="95">
        <v>0.45803175343964042</v>
      </c>
      <c r="BG1413" s="58">
        <v>0.42716409798234284</v>
      </c>
      <c r="BH1413" s="58">
        <v>0.48176465138255492</v>
      </c>
      <c r="BI1413" s="58">
        <v>0.54049271752083294</v>
      </c>
      <c r="BJ1413" s="57">
        <v>126</v>
      </c>
      <c r="BK1413" s="57">
        <v>133</v>
      </c>
      <c r="BL1413" s="57">
        <v>106</v>
      </c>
      <c r="BM1413" s="57">
        <v>-119</v>
      </c>
      <c r="BN1413" s="58">
        <v>0.44152027956122653</v>
      </c>
      <c r="BO1413" s="58">
        <v>0.42903286333735352</v>
      </c>
      <c r="BP1413" s="58">
        <v>0.48437417399233867</v>
      </c>
      <c r="BQ1413" s="58">
        <v>0.54328577320852622</v>
      </c>
      <c r="BR1413" s="36">
        <v>3.4</v>
      </c>
      <c r="BS1413" s="36">
        <v>4.4000000000000004</v>
      </c>
      <c r="BT1413" s="36">
        <v>0.36124000000000001</v>
      </c>
      <c r="BU1413" s="36">
        <v>0.20727000000000001</v>
      </c>
      <c r="BV1413" s="36">
        <v>0.227604155228076</v>
      </c>
      <c r="BW1413" s="36">
        <v>0.29660999999999998</v>
      </c>
    </row>
    <row r="1414" spans="1:75" s="36" customFormat="1" ht="16.75" customHeight="1" x14ac:dyDescent="0.2">
      <c r="A1414" s="36" t="s">
        <v>1758</v>
      </c>
      <c r="B1414" s="36">
        <v>2025020675</v>
      </c>
      <c r="C1414" s="35">
        <v>46028</v>
      </c>
      <c r="D1414" s="45" t="s">
        <v>6</v>
      </c>
      <c r="E1414" s="36" t="s">
        <v>32</v>
      </c>
      <c r="F1414" s="45">
        <v>1</v>
      </c>
      <c r="G1414" s="45">
        <v>2</v>
      </c>
      <c r="H1414" s="36" t="s">
        <v>36</v>
      </c>
      <c r="I1414" s="36" t="s">
        <v>417</v>
      </c>
      <c r="J1414" s="46" t="s">
        <v>227</v>
      </c>
      <c r="K1414" s="47">
        <v>2.96</v>
      </c>
      <c r="L1414" s="48">
        <v>0.15</v>
      </c>
      <c r="M1414" s="49">
        <v>0.1</v>
      </c>
      <c r="N1414" s="36">
        <v>3.4999999999999898</v>
      </c>
      <c r="O1414" s="36">
        <v>3.1499999999999901</v>
      </c>
      <c r="P1414" s="70">
        <v>3.4999999999999898</v>
      </c>
      <c r="Q1414" s="36">
        <v>3.1499999999999901</v>
      </c>
      <c r="R1414" s="50">
        <v>2.9593626545146954</v>
      </c>
      <c r="S1414" s="50">
        <v>3.3927610882435446</v>
      </c>
      <c r="T1414" s="50">
        <v>2.9297690279695483</v>
      </c>
      <c r="U1414" s="50">
        <v>3.3927610882435446</v>
      </c>
      <c r="V1414" s="50">
        <v>0.97</v>
      </c>
      <c r="W1414" s="50">
        <v>0.95751047349149665</v>
      </c>
      <c r="X1414" s="50">
        <v>1.1647174004122041</v>
      </c>
      <c r="Y1414" s="50">
        <v>0.93442779277153831</v>
      </c>
      <c r="Z1414" s="50">
        <v>0.97499999999999998</v>
      </c>
      <c r="AA1414" s="51">
        <v>0.99</v>
      </c>
      <c r="AB1414" s="51">
        <v>1</v>
      </c>
      <c r="AC1414" s="51">
        <v>1</v>
      </c>
      <c r="AD1414" s="51">
        <v>1</v>
      </c>
      <c r="AE1414" s="51">
        <v>1</v>
      </c>
      <c r="AF1414" s="51">
        <v>1</v>
      </c>
      <c r="AG1414" s="52">
        <v>1</v>
      </c>
      <c r="AH1414" s="52">
        <v>1</v>
      </c>
      <c r="AI1414" s="53">
        <v>1317</v>
      </c>
      <c r="AJ1414" s="53">
        <v>1275</v>
      </c>
      <c r="AK1414" s="51">
        <v>2.9689175059992259</v>
      </c>
      <c r="AL1414" s="51">
        <v>2.9670403738783691</v>
      </c>
      <c r="AM1414" s="51">
        <v>3.162619576172137</v>
      </c>
      <c r="AN1414" s="51">
        <v>3.1971408029828479</v>
      </c>
      <c r="AO1414" s="51">
        <v>3.165171238339259</v>
      </c>
      <c r="AP1414" s="51">
        <v>3.1865868617439883</v>
      </c>
      <c r="AQ1414" s="51">
        <v>3.0835540867678333</v>
      </c>
      <c r="AR1414" s="67">
        <v>0</v>
      </c>
      <c r="AS1414" s="99" t="s">
        <v>1592</v>
      </c>
      <c r="AT1414" s="54">
        <v>3.5571009213861671</v>
      </c>
      <c r="AU1414" s="54">
        <v>2.9507993823946044</v>
      </c>
      <c r="AV1414" s="55">
        <v>3.5571009213861671</v>
      </c>
      <c r="AW1414" s="55">
        <v>2.9363257258116358</v>
      </c>
      <c r="AX1414" s="56">
        <v>5.7100921386177284E-2</v>
      </c>
      <c r="AY1414" s="56">
        <v>-0.19920061760538577</v>
      </c>
      <c r="AZ1414" s="56">
        <v>-0.14209969621920848</v>
      </c>
      <c r="BA1414" s="56">
        <v>0.25630153899156305</v>
      </c>
      <c r="BB1414" s="61">
        <v>-147</v>
      </c>
      <c r="BC1414" s="57">
        <v>-176</v>
      </c>
      <c r="BD1414" s="57">
        <v>-146</v>
      </c>
      <c r="BE1414" s="57">
        <v>-111</v>
      </c>
      <c r="BF1414" s="95">
        <v>0.59465707136427781</v>
      </c>
      <c r="BG1414" s="58">
        <v>0.63799852959972725</v>
      </c>
      <c r="BH1414" s="58">
        <v>0.59269061110544352</v>
      </c>
      <c r="BI1414" s="58">
        <v>0.526759539132577</v>
      </c>
      <c r="BJ1414" s="57">
        <v>-148</v>
      </c>
      <c r="BK1414" s="57">
        <v>-174</v>
      </c>
      <c r="BL1414" s="57">
        <v>-144</v>
      </c>
      <c r="BM1414" s="57">
        <v>-110</v>
      </c>
      <c r="BN1414" s="58">
        <v>0.59689081005200717</v>
      </c>
      <c r="BO1414" s="58">
        <v>0.63563735204013971</v>
      </c>
      <c r="BP1414" s="58">
        <v>0.58986896745516559</v>
      </c>
      <c r="BQ1414" s="58">
        <v>0.52404696323391964</v>
      </c>
      <c r="BR1414" s="36">
        <v>3.4</v>
      </c>
      <c r="BS1414" s="36">
        <v>4.45</v>
      </c>
      <c r="BT1414" s="36">
        <v>0.35582000000000003</v>
      </c>
      <c r="BU1414" s="36">
        <v>0.19982</v>
      </c>
      <c r="BV1414" s="36">
        <v>0.21924752301429601</v>
      </c>
      <c r="BW1414" s="36">
        <v>0.28843000000000002</v>
      </c>
    </row>
    <row r="1415" spans="1:75" s="36" customFormat="1" ht="16.75" customHeight="1" x14ac:dyDescent="0.2">
      <c r="A1415" s="36" t="s">
        <v>1759</v>
      </c>
      <c r="B1415" s="36">
        <v>2025020675</v>
      </c>
      <c r="C1415" s="35">
        <v>46028</v>
      </c>
      <c r="D1415" s="45" t="s">
        <v>9</v>
      </c>
      <c r="E1415" s="36" t="s">
        <v>40</v>
      </c>
      <c r="F1415" s="45">
        <v>2</v>
      </c>
      <c r="G1415" s="45">
        <v>1</v>
      </c>
      <c r="H1415" s="36" t="s">
        <v>38</v>
      </c>
      <c r="I1415" s="36" t="s">
        <v>526</v>
      </c>
      <c r="J1415" s="46" t="s">
        <v>182</v>
      </c>
      <c r="K1415" s="47">
        <v>2.96</v>
      </c>
      <c r="L1415" s="48">
        <v>0.15</v>
      </c>
      <c r="M1415" s="49">
        <v>0.1</v>
      </c>
      <c r="N1415" s="36">
        <v>3.1499999999999901</v>
      </c>
      <c r="O1415" s="36">
        <v>3.4999999999999898</v>
      </c>
      <c r="P1415" s="70">
        <v>3.1499999999999901</v>
      </c>
      <c r="Q1415" s="36">
        <v>3.4999999999999898</v>
      </c>
      <c r="R1415" s="50">
        <v>2.9671792414629095</v>
      </c>
      <c r="S1415" s="50">
        <v>3.4364682298514744</v>
      </c>
      <c r="T1415" s="50">
        <v>2.9078356566336514</v>
      </c>
      <c r="U1415" s="50">
        <v>3.5395622767470187</v>
      </c>
      <c r="V1415" s="50">
        <v>1.0449999999999999</v>
      </c>
      <c r="W1415" s="50">
        <v>1.0398742800952707</v>
      </c>
      <c r="X1415" s="50">
        <v>1.0684525595176138</v>
      </c>
      <c r="Y1415" s="50">
        <v>1.0030126709456844</v>
      </c>
      <c r="Z1415" s="50">
        <v>1.04</v>
      </c>
      <c r="AA1415" s="51">
        <v>0.98</v>
      </c>
      <c r="AB1415" s="51">
        <v>1.03</v>
      </c>
      <c r="AC1415" s="51">
        <v>1</v>
      </c>
      <c r="AD1415" s="51">
        <v>1</v>
      </c>
      <c r="AE1415" s="51">
        <v>1</v>
      </c>
      <c r="AF1415" s="51">
        <v>1</v>
      </c>
      <c r="AG1415" s="52">
        <v>1</v>
      </c>
      <c r="AH1415" s="52">
        <v>1</v>
      </c>
      <c r="AI1415" s="53">
        <v>1299</v>
      </c>
      <c r="AJ1415" s="53">
        <v>1045</v>
      </c>
      <c r="AK1415" s="51">
        <v>2.7659062666037535</v>
      </c>
      <c r="AL1415" s="51">
        <v>2.7952070590601878</v>
      </c>
      <c r="AM1415" s="51">
        <v>3.4475635052201237</v>
      </c>
      <c r="AN1415" s="51">
        <v>3.4458992139148261</v>
      </c>
      <c r="AO1415" s="51">
        <v>3.4789006064336649</v>
      </c>
      <c r="AP1415" s="51">
        <v>3.4931545593254452</v>
      </c>
      <c r="AQ1415" s="51">
        <v>3.5854660454289289</v>
      </c>
      <c r="AR1415" s="67">
        <v>0</v>
      </c>
      <c r="AS1415" s="99" t="s">
        <v>1592</v>
      </c>
      <c r="AT1415" s="54">
        <v>2.9507993823946044</v>
      </c>
      <c r="AU1415" s="54">
        <v>3.5571009213861671</v>
      </c>
      <c r="AV1415" s="55">
        <v>2.9363257258116358</v>
      </c>
      <c r="AW1415" s="55">
        <v>3.5571009213861671</v>
      </c>
      <c r="AX1415" s="56">
        <v>-0.19920061760538577</v>
      </c>
      <c r="AY1415" s="56">
        <v>5.7100921386177284E-2</v>
      </c>
      <c r="AZ1415" s="56">
        <v>-0.14209969621920848</v>
      </c>
      <c r="BA1415" s="56">
        <v>-0.25630153899156305</v>
      </c>
      <c r="BB1415" s="61">
        <v>147</v>
      </c>
      <c r="BC1415" s="57">
        <v>176</v>
      </c>
      <c r="BD1415" s="57">
        <v>146</v>
      </c>
      <c r="BE1415" s="57">
        <v>111</v>
      </c>
      <c r="BF1415" s="95">
        <v>0.40534292863572219</v>
      </c>
      <c r="BG1415" s="58">
        <v>0.36200147040027281</v>
      </c>
      <c r="BH1415" s="58">
        <v>0.40730938889455653</v>
      </c>
      <c r="BI1415" s="58">
        <v>0.473240460867423</v>
      </c>
      <c r="BJ1415" s="57">
        <v>148</v>
      </c>
      <c r="BK1415" s="57">
        <v>174</v>
      </c>
      <c r="BL1415" s="57">
        <v>144</v>
      </c>
      <c r="BM1415" s="57">
        <v>110</v>
      </c>
      <c r="BN1415" s="58">
        <v>0.40310918994799283</v>
      </c>
      <c r="BO1415" s="58">
        <v>0.36436264795986029</v>
      </c>
      <c r="BP1415" s="58">
        <v>0.41013103254483441</v>
      </c>
      <c r="BQ1415" s="58">
        <v>0.47595303676608036</v>
      </c>
      <c r="BR1415" s="36">
        <v>3.4</v>
      </c>
      <c r="BS1415" s="36">
        <v>4.5</v>
      </c>
      <c r="BT1415" s="36">
        <v>0.34794000000000003</v>
      </c>
      <c r="BU1415" s="36">
        <v>0.19642999999999999</v>
      </c>
      <c r="BV1415" s="36">
        <v>0.215736235736016</v>
      </c>
      <c r="BW1415" s="36">
        <v>0.28592000000000001</v>
      </c>
    </row>
    <row r="1416" spans="1:75" s="36" customFormat="1" ht="16.75" customHeight="1" x14ac:dyDescent="0.2">
      <c r="A1416" s="36" t="s">
        <v>1760</v>
      </c>
      <c r="B1416" s="36">
        <v>2025020677</v>
      </c>
      <c r="C1416" s="35">
        <v>46029</v>
      </c>
      <c r="D1416" s="45" t="s">
        <v>6</v>
      </c>
      <c r="E1416" s="36" t="s">
        <v>34</v>
      </c>
      <c r="F1416" s="45">
        <v>0</v>
      </c>
      <c r="G1416" s="45">
        <v>1</v>
      </c>
      <c r="H1416" s="36" t="s">
        <v>26</v>
      </c>
      <c r="I1416" s="36" t="s">
        <v>480</v>
      </c>
      <c r="J1416" s="46" t="s">
        <v>451</v>
      </c>
      <c r="K1416" s="47">
        <v>2.96</v>
      </c>
      <c r="L1416" s="48">
        <v>0.15</v>
      </c>
      <c r="M1416" s="49">
        <v>0.1</v>
      </c>
      <c r="N1416" s="36">
        <v>3.0499999999999901</v>
      </c>
      <c r="O1416" s="36">
        <v>3.1499999999999901</v>
      </c>
      <c r="P1416" s="70">
        <v>3.0499999999999901</v>
      </c>
      <c r="Q1416" s="36">
        <v>3.1499999999999901</v>
      </c>
      <c r="R1416" s="50">
        <v>3.5044761624700973</v>
      </c>
      <c r="S1416" s="50">
        <v>3.1132827151788334</v>
      </c>
      <c r="T1416" s="50">
        <v>3.4694314008453961</v>
      </c>
      <c r="U1416" s="50">
        <v>3.1132827151788334</v>
      </c>
      <c r="V1416" s="50">
        <v>0.95</v>
      </c>
      <c r="W1416" s="50">
        <v>0.92554174501717079</v>
      </c>
      <c r="X1416" s="50">
        <v>0.97920537468953361</v>
      </c>
      <c r="Y1416" s="50">
        <v>1.0203257959084606</v>
      </c>
      <c r="Z1416" s="50">
        <v>1.0049999999999999</v>
      </c>
      <c r="AA1416" s="51">
        <v>0.99</v>
      </c>
      <c r="AB1416" s="51">
        <v>1</v>
      </c>
      <c r="AC1416" s="51">
        <v>1</v>
      </c>
      <c r="AD1416" s="51">
        <v>1</v>
      </c>
      <c r="AE1416" s="51">
        <v>1</v>
      </c>
      <c r="AF1416" s="51">
        <v>1</v>
      </c>
      <c r="AG1416" s="52">
        <v>1</v>
      </c>
      <c r="AH1416" s="52">
        <v>1</v>
      </c>
      <c r="AI1416" s="53">
        <v>1338</v>
      </c>
      <c r="AJ1416" s="53">
        <v>1215</v>
      </c>
      <c r="AK1416" s="51">
        <v>3.0468208719302097</v>
      </c>
      <c r="AL1416" s="51">
        <v>3.1149434940868224</v>
      </c>
      <c r="AM1416" s="51">
        <v>2.7756743636563437</v>
      </c>
      <c r="AN1416" s="51">
        <v>2.8263156163847172</v>
      </c>
      <c r="AO1416" s="51">
        <v>2.792105270419476</v>
      </c>
      <c r="AP1416" s="51">
        <v>2.8426168491697639</v>
      </c>
      <c r="AQ1416" s="51">
        <v>2.7895527354746252</v>
      </c>
      <c r="AR1416" s="67">
        <v>-0.05</v>
      </c>
      <c r="AS1416" s="99" t="s">
        <v>1591</v>
      </c>
      <c r="AT1416" s="54">
        <v>2.671768883702855</v>
      </c>
      <c r="AU1416" s="54">
        <v>2.7994800261400101</v>
      </c>
      <c r="AV1416" s="55">
        <v>2.7217688837028549</v>
      </c>
      <c r="AW1416" s="55">
        <v>2.8084099792444386</v>
      </c>
      <c r="AX1416" s="56">
        <v>-0.37823111629713502</v>
      </c>
      <c r="AY1416" s="56">
        <v>-0.35051997385998002</v>
      </c>
      <c r="AZ1416" s="56">
        <v>-0.72875109015711503</v>
      </c>
      <c r="BA1416" s="56">
        <v>-2.7711142437155001E-2</v>
      </c>
      <c r="BB1416" s="61">
        <v>111</v>
      </c>
      <c r="BC1416" s="57">
        <v>111</v>
      </c>
      <c r="BD1416" s="57">
        <v>145</v>
      </c>
      <c r="BE1416" s="57">
        <v>176</v>
      </c>
      <c r="BF1416" s="95">
        <v>0.47392852196508506</v>
      </c>
      <c r="BG1416" s="58">
        <v>0.47442933693443567</v>
      </c>
      <c r="BH1416" s="58">
        <v>0.40842187539103758</v>
      </c>
      <c r="BI1416" s="58">
        <v>0.36285105213808988</v>
      </c>
      <c r="BJ1416" s="57">
        <v>108</v>
      </c>
      <c r="BK1416" s="57">
        <v>106</v>
      </c>
      <c r="BL1416" s="57">
        <v>138</v>
      </c>
      <c r="BM1416" s="57">
        <v>168</v>
      </c>
      <c r="BN1416" s="58">
        <v>0.4800053187053453</v>
      </c>
      <c r="BO1416" s="58">
        <v>0.48504918683377107</v>
      </c>
      <c r="BP1416" s="58">
        <v>0.41978502189280076</v>
      </c>
      <c r="BQ1416" s="58">
        <v>0.37255867575408264</v>
      </c>
      <c r="BR1416" s="36">
        <v>3.4</v>
      </c>
      <c r="BS1416" s="36">
        <v>4.55</v>
      </c>
      <c r="BT1416" s="36">
        <v>0.34295999999999999</v>
      </c>
      <c r="BU1416" s="36">
        <v>0.19320000000000001</v>
      </c>
      <c r="BV1416" s="36">
        <v>0.21143638850889099</v>
      </c>
      <c r="BW1416" s="36">
        <v>0.27944999999999998</v>
      </c>
    </row>
    <row r="1417" spans="1:75" s="36" customFormat="1" ht="16.75" customHeight="1" x14ac:dyDescent="0.2">
      <c r="A1417" s="36" t="s">
        <v>1761</v>
      </c>
      <c r="B1417" s="36">
        <v>2025020677</v>
      </c>
      <c r="C1417" s="35">
        <v>46029</v>
      </c>
      <c r="D1417" s="45" t="s">
        <v>9</v>
      </c>
      <c r="E1417" s="36" t="s">
        <v>49</v>
      </c>
      <c r="F1417" s="45">
        <v>1</v>
      </c>
      <c r="G1417" s="45">
        <v>0</v>
      </c>
      <c r="H1417" s="36" t="s">
        <v>27</v>
      </c>
      <c r="I1417" s="36" t="s">
        <v>350</v>
      </c>
      <c r="J1417" s="46" t="s">
        <v>197</v>
      </c>
      <c r="K1417" s="47">
        <v>2.96</v>
      </c>
      <c r="L1417" s="48">
        <v>0.15</v>
      </c>
      <c r="M1417" s="49">
        <v>0.1</v>
      </c>
      <c r="N1417" s="36">
        <v>3.1499999999999901</v>
      </c>
      <c r="O1417" s="36">
        <v>3.0499999999999901</v>
      </c>
      <c r="P1417" s="70">
        <v>3.1499999999999901</v>
      </c>
      <c r="Q1417" s="36">
        <v>3.0499999999999901</v>
      </c>
      <c r="R1417" s="50">
        <v>3.3875102963456678</v>
      </c>
      <c r="S1417" s="50">
        <v>3.3338164705103792</v>
      </c>
      <c r="T1417" s="50">
        <v>3.1165094726380147</v>
      </c>
      <c r="U1417" s="50">
        <v>3.3338164705103792</v>
      </c>
      <c r="V1417" s="50">
        <v>1.05</v>
      </c>
      <c r="W1417" s="50">
        <v>1.0725047827848808</v>
      </c>
      <c r="X1417" s="50">
        <v>0.93772782555957557</v>
      </c>
      <c r="Y1417" s="50">
        <v>1.0293313756520979</v>
      </c>
      <c r="Z1417" s="50">
        <v>0.97</v>
      </c>
      <c r="AA1417" s="51">
        <v>0.92</v>
      </c>
      <c r="AB1417" s="51">
        <v>1</v>
      </c>
      <c r="AC1417" s="51">
        <v>1</v>
      </c>
      <c r="AD1417" s="51">
        <v>1</v>
      </c>
      <c r="AE1417" s="51">
        <v>1</v>
      </c>
      <c r="AF1417" s="51">
        <v>1</v>
      </c>
      <c r="AG1417" s="52">
        <v>1</v>
      </c>
      <c r="AH1417" s="52">
        <v>1</v>
      </c>
      <c r="AI1417" s="53">
        <v>1325</v>
      </c>
      <c r="AJ1417" s="53">
        <v>1259</v>
      </c>
      <c r="AK1417" s="51">
        <v>3.0201643558890434</v>
      </c>
      <c r="AL1417" s="51">
        <v>3.0712012346019222</v>
      </c>
      <c r="AM1417" s="51">
        <v>2.8984479090810193</v>
      </c>
      <c r="AN1417" s="51">
        <v>2.9637531932954229</v>
      </c>
      <c r="AO1417" s="51">
        <v>2.8439973136352874</v>
      </c>
      <c r="AP1417" s="51">
        <v>2.9024680130492544</v>
      </c>
      <c r="AQ1417" s="51">
        <v>2.8114944718085888</v>
      </c>
      <c r="AR1417" s="67">
        <v>0.05</v>
      </c>
      <c r="AS1417" s="99" t="s">
        <v>1591</v>
      </c>
      <c r="AT1417" s="54">
        <v>2.7994800261400101</v>
      </c>
      <c r="AU1417" s="54">
        <v>2.671768883702855</v>
      </c>
      <c r="AV1417" s="55">
        <v>2.8084099792444386</v>
      </c>
      <c r="AW1417" s="55">
        <v>2.7217688837028549</v>
      </c>
      <c r="AX1417" s="56">
        <v>-0.35051997385998002</v>
      </c>
      <c r="AY1417" s="56">
        <v>-0.37823111629713502</v>
      </c>
      <c r="AZ1417" s="56">
        <v>-0.72875109015711503</v>
      </c>
      <c r="BA1417" s="56">
        <v>2.7711142437155001E-2</v>
      </c>
      <c r="BB1417" s="61">
        <v>-111</v>
      </c>
      <c r="BC1417" s="57">
        <v>-111</v>
      </c>
      <c r="BD1417" s="57">
        <v>-145</v>
      </c>
      <c r="BE1417" s="57">
        <v>-176</v>
      </c>
      <c r="BF1417" s="95">
        <v>0.52607147803491494</v>
      </c>
      <c r="BG1417" s="58">
        <v>0.52557066306556433</v>
      </c>
      <c r="BH1417" s="58">
        <v>0.59157812460896242</v>
      </c>
      <c r="BI1417" s="58">
        <v>0.63714894786191012</v>
      </c>
      <c r="BJ1417" s="57">
        <v>-108</v>
      </c>
      <c r="BK1417" s="57">
        <v>-106</v>
      </c>
      <c r="BL1417" s="57">
        <v>-138</v>
      </c>
      <c r="BM1417" s="57">
        <v>-168</v>
      </c>
      <c r="BN1417" s="58">
        <v>0.51999468129465476</v>
      </c>
      <c r="BO1417" s="58">
        <v>0.51495081316622893</v>
      </c>
      <c r="BP1417" s="58">
        <v>0.58021497810719924</v>
      </c>
      <c r="BQ1417" s="58">
        <v>0.62744132424591736</v>
      </c>
      <c r="BR1417" s="36">
        <v>3.4</v>
      </c>
      <c r="BS1417" s="36">
        <v>4.5999999999999996</v>
      </c>
      <c r="BT1417" s="36">
        <v>0.33616000000000001</v>
      </c>
      <c r="BU1417" s="36">
        <v>0.18795999999999999</v>
      </c>
      <c r="BV1417" s="36">
        <v>0.20559827610723999</v>
      </c>
      <c r="BW1417" s="36">
        <v>0.27374999999999999</v>
      </c>
    </row>
    <row r="1418" spans="1:75" s="36" customFormat="1" ht="16.75" customHeight="1" x14ac:dyDescent="0.2">
      <c r="A1418" s="36" t="s">
        <v>1762</v>
      </c>
      <c r="B1418" s="36">
        <v>2025020678</v>
      </c>
      <c r="C1418" s="35">
        <v>46029</v>
      </c>
      <c r="D1418" s="45" t="s">
        <v>6</v>
      </c>
      <c r="E1418" s="36" t="s">
        <v>22</v>
      </c>
      <c r="F1418" s="45">
        <v>1</v>
      </c>
      <c r="G1418" s="45">
        <v>2</v>
      </c>
      <c r="H1418" s="36" t="s">
        <v>36</v>
      </c>
      <c r="I1418" s="36" t="s">
        <v>320</v>
      </c>
      <c r="J1418" s="46" t="s">
        <v>151</v>
      </c>
      <c r="K1418" s="47">
        <v>2.96</v>
      </c>
      <c r="L1418" s="48">
        <v>0.15</v>
      </c>
      <c r="M1418" s="49">
        <v>0.1</v>
      </c>
      <c r="N1418" s="36">
        <v>2.7999999999999901</v>
      </c>
      <c r="O1418" s="36">
        <v>3.2499999999999898</v>
      </c>
      <c r="P1418" s="70">
        <v>2.7999999999999901</v>
      </c>
      <c r="Q1418" s="36">
        <v>3.2499999999999898</v>
      </c>
      <c r="R1418" s="50">
        <v>2.8717627130768459</v>
      </c>
      <c r="S1418" s="50">
        <v>3.1642066880274879</v>
      </c>
      <c r="T1418" s="50">
        <v>2.8717627130768459</v>
      </c>
      <c r="U1418" s="50">
        <v>3.1642066880274879</v>
      </c>
      <c r="V1418" s="50">
        <v>0.97</v>
      </c>
      <c r="W1418" s="50">
        <v>0.95751047349149665</v>
      </c>
      <c r="X1418" s="50">
        <v>1.0135135135135136</v>
      </c>
      <c r="Y1418" s="50">
        <v>1.0337837837837838</v>
      </c>
      <c r="Z1418" s="50">
        <v>0.98499999999999999</v>
      </c>
      <c r="AA1418" s="51">
        <v>1</v>
      </c>
      <c r="AB1418" s="51">
        <v>1</v>
      </c>
      <c r="AC1418" s="51">
        <v>1</v>
      </c>
      <c r="AD1418" s="51">
        <v>1</v>
      </c>
      <c r="AE1418" s="51">
        <v>1</v>
      </c>
      <c r="AF1418" s="51">
        <v>1</v>
      </c>
      <c r="AG1418" s="52">
        <v>1</v>
      </c>
      <c r="AH1418" s="52">
        <v>1</v>
      </c>
      <c r="AI1418" s="53">
        <v>1331</v>
      </c>
      <c r="AJ1418" s="53">
        <v>1289</v>
      </c>
      <c r="AK1418" s="51">
        <v>2.802191507878792</v>
      </c>
      <c r="AL1418" s="51">
        <v>2.8126271886585004</v>
      </c>
      <c r="AM1418" s="51">
        <v>3.1270013369523952</v>
      </c>
      <c r="AN1418" s="51">
        <v>3.1325821396136591</v>
      </c>
      <c r="AO1418" s="51">
        <v>3.1119120654116648</v>
      </c>
      <c r="AP1418" s="51">
        <v>3.1126367937559767</v>
      </c>
      <c r="AQ1418" s="51">
        <v>3.0800963168981093</v>
      </c>
      <c r="AR1418" s="67">
        <v>-0.03</v>
      </c>
      <c r="AS1418" s="99" t="s">
        <v>1591</v>
      </c>
      <c r="AT1418" s="54">
        <v>2.7378050206691023</v>
      </c>
      <c r="AU1418" s="54">
        <v>3.2576173218813276</v>
      </c>
      <c r="AV1418" s="55">
        <v>2.7678050206691021</v>
      </c>
      <c r="AW1418" s="55">
        <v>3.2117858746549017</v>
      </c>
      <c r="AX1418" s="56">
        <v>-6.2194979330887801E-2</v>
      </c>
      <c r="AY1418" s="56">
        <v>7.6173218813377908E-3</v>
      </c>
      <c r="AZ1418" s="56">
        <v>-5.457765744955001E-2</v>
      </c>
      <c r="BA1418" s="56">
        <v>-6.9812301212225591E-2</v>
      </c>
      <c r="BB1418" s="61">
        <v>140</v>
      </c>
      <c r="BC1418" s="57">
        <v>-127</v>
      </c>
      <c r="BD1418" s="57">
        <v>-101</v>
      </c>
      <c r="BE1418" s="57">
        <v>124</v>
      </c>
      <c r="BF1418" s="95">
        <v>0.41701770916330411</v>
      </c>
      <c r="BG1418" s="58">
        <v>0.55955894900984315</v>
      </c>
      <c r="BH1418" s="58">
        <v>0.50306662608977226</v>
      </c>
      <c r="BI1418" s="58">
        <v>0.44588077204588528</v>
      </c>
      <c r="BJ1418" s="57">
        <v>134</v>
      </c>
      <c r="BK1418" s="57">
        <v>-125</v>
      </c>
      <c r="BL1418" s="57">
        <v>100</v>
      </c>
      <c r="BM1418" s="57">
        <v>126</v>
      </c>
      <c r="BN1418" s="58">
        <v>0.42736308637476167</v>
      </c>
      <c r="BO1418" s="58">
        <v>0.55630041575755085</v>
      </c>
      <c r="BP1418" s="58">
        <v>0.4996395382497657</v>
      </c>
      <c r="BQ1418" s="58">
        <v>0.44305659869862446</v>
      </c>
      <c r="BR1418" s="36">
        <v>3.4</v>
      </c>
      <c r="BS1418" s="36">
        <v>4.6500000000000004</v>
      </c>
      <c r="BT1418" s="36">
        <v>0.32950000000000002</v>
      </c>
      <c r="BU1418" s="36">
        <v>0.18418999999999999</v>
      </c>
      <c r="BV1418" s="36">
        <v>0.201282947938978</v>
      </c>
      <c r="BW1418" s="36">
        <v>0.26911000000000002</v>
      </c>
    </row>
    <row r="1419" spans="1:75" s="36" customFormat="1" ht="16.75" customHeight="1" x14ac:dyDescent="0.2">
      <c r="A1419" s="36" t="s">
        <v>1763</v>
      </c>
      <c r="B1419" s="36">
        <v>2025020678</v>
      </c>
      <c r="C1419" s="35">
        <v>46029</v>
      </c>
      <c r="D1419" s="45" t="s">
        <v>9</v>
      </c>
      <c r="E1419" s="36" t="s">
        <v>19</v>
      </c>
      <c r="F1419" s="45">
        <v>2</v>
      </c>
      <c r="G1419" s="45">
        <v>1</v>
      </c>
      <c r="H1419" s="36" t="s">
        <v>38</v>
      </c>
      <c r="I1419" s="36" t="s">
        <v>1381</v>
      </c>
      <c r="J1419" s="46" t="s">
        <v>1306</v>
      </c>
      <c r="K1419" s="47">
        <v>2.96</v>
      </c>
      <c r="L1419" s="48">
        <v>0.15</v>
      </c>
      <c r="M1419" s="49">
        <v>0.1</v>
      </c>
      <c r="N1419" s="36">
        <v>3.2499999999999898</v>
      </c>
      <c r="O1419" s="36">
        <v>2.7999999999999901</v>
      </c>
      <c r="P1419" s="70">
        <v>3.2499999999999898</v>
      </c>
      <c r="Q1419" s="36">
        <v>2.7999999999999901</v>
      </c>
      <c r="R1419" s="50">
        <v>3.0964081629721143</v>
      </c>
      <c r="S1419" s="50">
        <v>3.0744822811029624</v>
      </c>
      <c r="T1419" s="50">
        <v>3.0035159180829507</v>
      </c>
      <c r="U1419" s="50">
        <v>3.1359719267250217</v>
      </c>
      <c r="V1419" s="50">
        <v>1.0449999999999999</v>
      </c>
      <c r="W1419" s="50">
        <v>1.0398742800952707</v>
      </c>
      <c r="X1419" s="50">
        <v>1.0564193705920255</v>
      </c>
      <c r="Y1419" s="50">
        <v>0.94668632022932164</v>
      </c>
      <c r="Z1419" s="50">
        <v>0.98499999999999999</v>
      </c>
      <c r="AA1419" s="51">
        <v>0.97</v>
      </c>
      <c r="AB1419" s="51">
        <v>1.02</v>
      </c>
      <c r="AC1419" s="51">
        <v>1</v>
      </c>
      <c r="AD1419" s="51">
        <v>1</v>
      </c>
      <c r="AE1419" s="51">
        <v>1</v>
      </c>
      <c r="AF1419" s="51">
        <v>1</v>
      </c>
      <c r="AG1419" s="52">
        <v>1</v>
      </c>
      <c r="AH1419" s="52">
        <v>1</v>
      </c>
      <c r="AI1419" s="53">
        <v>1314</v>
      </c>
      <c r="AJ1419" s="53">
        <v>1254</v>
      </c>
      <c r="AK1419" s="51">
        <v>3.06</v>
      </c>
      <c r="AL1419" s="51">
        <v>3.0640678407724797</v>
      </c>
      <c r="AM1419" s="51">
        <v>3</v>
      </c>
      <c r="AN1419" s="51">
        <v>3.0111723421654442</v>
      </c>
      <c r="AO1419" s="51">
        <v>3.0757963731120457</v>
      </c>
      <c r="AP1419" s="51">
        <v>3.0686816741782015</v>
      </c>
      <c r="AQ1419" s="51">
        <v>2.9550000000000001</v>
      </c>
      <c r="AR1419" s="67">
        <v>0.03</v>
      </c>
      <c r="AS1419" s="99" t="s">
        <v>1591</v>
      </c>
      <c r="AT1419" s="54">
        <v>3.2576173218813276</v>
      </c>
      <c r="AU1419" s="54">
        <v>2.7378050206691023</v>
      </c>
      <c r="AV1419" s="55">
        <v>3.2117858746549017</v>
      </c>
      <c r="AW1419" s="55">
        <v>2.7678050206691021</v>
      </c>
      <c r="AX1419" s="56">
        <v>7.6173218813377908E-3</v>
      </c>
      <c r="AY1419" s="56">
        <v>-6.2194979330887801E-2</v>
      </c>
      <c r="AZ1419" s="56">
        <v>-5.457765744955001E-2</v>
      </c>
      <c r="BA1419" s="56">
        <v>6.9812301212225591E-2</v>
      </c>
      <c r="BB1419" s="61">
        <v>-140</v>
      </c>
      <c r="BC1419" s="57">
        <v>127</v>
      </c>
      <c r="BD1419" s="57">
        <v>101</v>
      </c>
      <c r="BE1419" s="57">
        <v>-124</v>
      </c>
      <c r="BF1419" s="95">
        <v>0.58298229083669595</v>
      </c>
      <c r="BG1419" s="58">
        <v>0.44044105099015679</v>
      </c>
      <c r="BH1419" s="58">
        <v>0.49693337391022768</v>
      </c>
      <c r="BI1419" s="58">
        <v>0.55411922795411472</v>
      </c>
      <c r="BJ1419" s="57">
        <v>-134</v>
      </c>
      <c r="BK1419" s="57">
        <v>125</v>
      </c>
      <c r="BL1419" s="57">
        <v>-100</v>
      </c>
      <c r="BM1419" s="57">
        <v>-126</v>
      </c>
      <c r="BN1419" s="58">
        <v>0.57263691362523828</v>
      </c>
      <c r="BO1419" s="58">
        <v>0.44369958424244921</v>
      </c>
      <c r="BP1419" s="58">
        <v>0.5003604617502343</v>
      </c>
      <c r="BQ1419" s="58">
        <v>0.55694340130137554</v>
      </c>
      <c r="BR1419" s="36">
        <v>3.4</v>
      </c>
      <c r="BS1419" s="36">
        <v>4.7</v>
      </c>
      <c r="BT1419" s="36">
        <v>0.32340000000000002</v>
      </c>
      <c r="BU1419" s="36">
        <v>0.17918999999999999</v>
      </c>
      <c r="BV1419" s="36">
        <v>0.19553474972992399</v>
      </c>
      <c r="BW1419" s="36">
        <v>0.26278000000000001</v>
      </c>
    </row>
    <row r="1420" spans="1:75" s="36" customFormat="1" ht="16.75" customHeight="1" x14ac:dyDescent="0.2">
      <c r="A1420" s="36" t="s">
        <v>1764</v>
      </c>
      <c r="B1420" s="36">
        <v>2025020680</v>
      </c>
      <c r="C1420" s="35">
        <v>46029</v>
      </c>
      <c r="D1420" s="45" t="s">
        <v>6</v>
      </c>
      <c r="E1420" s="36" t="s">
        <v>39</v>
      </c>
      <c r="F1420" s="45">
        <v>1</v>
      </c>
      <c r="G1420" s="45">
        <v>1</v>
      </c>
      <c r="H1420" s="36" t="s">
        <v>46</v>
      </c>
      <c r="I1420" s="36" t="s">
        <v>1365</v>
      </c>
      <c r="J1420" s="46" t="s">
        <v>450</v>
      </c>
      <c r="K1420" s="47">
        <v>2.96</v>
      </c>
      <c r="L1420" s="48">
        <v>0.15</v>
      </c>
      <c r="M1420" s="49">
        <v>0.1</v>
      </c>
      <c r="N1420" s="36">
        <v>2.9999999999999898</v>
      </c>
      <c r="O1420" s="36">
        <v>3.0999999999999899</v>
      </c>
      <c r="P1420" s="70">
        <v>2.9999999999999898</v>
      </c>
      <c r="Q1420" s="36">
        <v>3.0999999999999899</v>
      </c>
      <c r="R1420" s="50">
        <v>3.3149809766485152</v>
      </c>
      <c r="S1420" s="50">
        <v>2.9627575633191792</v>
      </c>
      <c r="T1420" s="50">
        <v>3.2818311668820299</v>
      </c>
      <c r="U1420" s="50">
        <v>2.9627575633191792</v>
      </c>
      <c r="V1420" s="50">
        <v>0.95</v>
      </c>
      <c r="W1420" s="50">
        <v>0.95302926576458757</v>
      </c>
      <c r="X1420" s="50">
        <v>0.98884232741818789</v>
      </c>
      <c r="Y1420" s="50">
        <v>1.0132079840300734</v>
      </c>
      <c r="Z1420" s="50">
        <v>1.02</v>
      </c>
      <c r="AA1420" s="51">
        <v>0.99</v>
      </c>
      <c r="AB1420" s="51">
        <v>1</v>
      </c>
      <c r="AC1420" s="51">
        <v>1</v>
      </c>
      <c r="AD1420" s="51">
        <v>1</v>
      </c>
      <c r="AE1420" s="51">
        <v>1</v>
      </c>
      <c r="AF1420" s="51">
        <v>1</v>
      </c>
      <c r="AG1420" s="52">
        <v>1</v>
      </c>
      <c r="AH1420" s="52">
        <v>1</v>
      </c>
      <c r="AI1420" s="53">
        <v>1329</v>
      </c>
      <c r="AJ1420" s="53">
        <v>1287</v>
      </c>
      <c r="AK1420" s="51">
        <v>3.02</v>
      </c>
      <c r="AL1420" s="51">
        <v>3.0637498993507797</v>
      </c>
      <c r="AM1420" s="51">
        <v>2.91</v>
      </c>
      <c r="AN1420" s="51">
        <v>2.9179136344978769</v>
      </c>
      <c r="AO1420" s="51">
        <v>2.9827918470897288</v>
      </c>
      <c r="AP1420" s="51">
        <v>2.9886749772141039</v>
      </c>
      <c r="AQ1420" s="51">
        <v>2.9682000000000004</v>
      </c>
      <c r="AR1420" s="67">
        <v>0</v>
      </c>
      <c r="AS1420" s="99" t="s">
        <v>1593</v>
      </c>
      <c r="AT1420" s="54">
        <v>2.7243601884594786</v>
      </c>
      <c r="AU1420" s="54">
        <v>3.0414477507784663</v>
      </c>
      <c r="AV1420" s="55">
        <v>2.7243601884594786</v>
      </c>
      <c r="AW1420" s="55">
        <v>3.04479857268299</v>
      </c>
      <c r="AX1420" s="56">
        <v>-0.2756398115405112</v>
      </c>
      <c r="AY1420" s="56">
        <v>-5.8552249221523578E-2</v>
      </c>
      <c r="AZ1420" s="56">
        <v>-0.33419206076203478</v>
      </c>
      <c r="BA1420" s="56">
        <v>-0.21708756231898763</v>
      </c>
      <c r="BB1420" s="61">
        <v>125</v>
      </c>
      <c r="BC1420" s="57">
        <v>-110</v>
      </c>
      <c r="BD1420" s="57">
        <v>116</v>
      </c>
      <c r="BE1420" s="57">
        <v>144</v>
      </c>
      <c r="BF1420" s="95">
        <v>0.44450410911479343</v>
      </c>
      <c r="BG1420" s="58">
        <v>0.52349068584987934</v>
      </c>
      <c r="BH1420" s="58">
        <v>0.46252567909462505</v>
      </c>
      <c r="BI1420" s="58">
        <v>0.41006305412664545</v>
      </c>
      <c r="BJ1420" s="57">
        <v>125</v>
      </c>
      <c r="BK1420" s="57">
        <v>-110</v>
      </c>
      <c r="BL1420" s="57">
        <v>116</v>
      </c>
      <c r="BM1420" s="57">
        <v>144</v>
      </c>
      <c r="BN1420" s="58">
        <v>0.44394700369722984</v>
      </c>
      <c r="BO1420" s="58">
        <v>0.52399743620200356</v>
      </c>
      <c r="BP1420" s="58">
        <v>0.46312227166522757</v>
      </c>
      <c r="BQ1420" s="58">
        <v>0.4106100626218695</v>
      </c>
      <c r="BR1420" s="36">
        <v>3.4</v>
      </c>
      <c r="BS1420" s="36">
        <v>4.75</v>
      </c>
      <c r="BT1420" s="36">
        <v>0.32017000000000001</v>
      </c>
      <c r="BU1420" s="36">
        <v>0.17369999999999999</v>
      </c>
      <c r="BV1420" s="36">
        <v>0.189331182420648</v>
      </c>
      <c r="BW1420" s="36">
        <v>0.25625999999999999</v>
      </c>
    </row>
    <row r="1421" spans="1:75" s="36" customFormat="1" ht="16.75" customHeight="1" x14ac:dyDescent="0.2">
      <c r="A1421" s="36" t="s">
        <v>1765</v>
      </c>
      <c r="B1421" s="36">
        <v>2025020680</v>
      </c>
      <c r="C1421" s="35">
        <v>46029</v>
      </c>
      <c r="D1421" s="45" t="s">
        <v>9</v>
      </c>
      <c r="E1421" s="36" t="s">
        <v>15</v>
      </c>
      <c r="F1421" s="45">
        <v>1</v>
      </c>
      <c r="G1421" s="45">
        <v>1</v>
      </c>
      <c r="H1421" s="36" t="s">
        <v>47</v>
      </c>
      <c r="I1421" s="36" t="s">
        <v>358</v>
      </c>
      <c r="J1421" s="46" t="s">
        <v>191</v>
      </c>
      <c r="K1421" s="47">
        <v>2.96</v>
      </c>
      <c r="L1421" s="48">
        <v>0.15</v>
      </c>
      <c r="M1421" s="49">
        <v>0.1</v>
      </c>
      <c r="N1421" s="36">
        <v>3.0999999999999899</v>
      </c>
      <c r="O1421" s="36">
        <v>2.9999999999999898</v>
      </c>
      <c r="P1421" s="70">
        <v>3.0999999999999899</v>
      </c>
      <c r="Q1421" s="36">
        <v>2.9999999999999898</v>
      </c>
      <c r="R1421" s="50">
        <v>3.0534684773145759</v>
      </c>
      <c r="S1421" s="50">
        <v>3.2128678055352844</v>
      </c>
      <c r="T1421" s="50">
        <v>2.9465970806085657</v>
      </c>
      <c r="U1421" s="50">
        <v>3.2128678055352844</v>
      </c>
      <c r="V1421" s="50">
        <v>1.048</v>
      </c>
      <c r="W1421" s="50">
        <v>1.0491546019013618</v>
      </c>
      <c r="X1421" s="50">
        <v>0.98310810810810811</v>
      </c>
      <c r="Y1421" s="50">
        <v>1.0202702702702704</v>
      </c>
      <c r="Z1421" s="50">
        <v>0.97</v>
      </c>
      <c r="AA1421" s="51">
        <v>0.96499999999999997</v>
      </c>
      <c r="AB1421" s="51">
        <v>1</v>
      </c>
      <c r="AC1421" s="51">
        <v>1</v>
      </c>
      <c r="AD1421" s="51">
        <v>1</v>
      </c>
      <c r="AE1421" s="51">
        <v>1</v>
      </c>
      <c r="AF1421" s="51">
        <v>1</v>
      </c>
      <c r="AG1421" s="52">
        <v>1</v>
      </c>
      <c r="AH1421" s="52">
        <v>1</v>
      </c>
      <c r="AI1421" s="53">
        <v>1326</v>
      </c>
      <c r="AJ1421" s="53">
        <v>1284</v>
      </c>
      <c r="AK1421" s="51">
        <v>2.9990956327290172</v>
      </c>
      <c r="AL1421" s="51">
        <v>3.0056484884662611</v>
      </c>
      <c r="AM1421" s="51">
        <v>2.9269732891578362</v>
      </c>
      <c r="AN1421" s="51">
        <v>2.9698574666144535</v>
      </c>
      <c r="AO1421" s="51">
        <v>2.9267447082464737</v>
      </c>
      <c r="AP1421" s="51">
        <v>2.9552052677148866</v>
      </c>
      <c r="AQ1421" s="51">
        <v>2.8391640904831008</v>
      </c>
      <c r="AR1421" s="67">
        <v>0</v>
      </c>
      <c r="AS1421" s="99" t="s">
        <v>1593</v>
      </c>
      <c r="AT1421" s="54">
        <v>3.0414477507784663</v>
      </c>
      <c r="AU1421" s="54">
        <v>2.7243601884594786</v>
      </c>
      <c r="AV1421" s="55">
        <v>3.04479857268299</v>
      </c>
      <c r="AW1421" s="55">
        <v>2.7243601884594786</v>
      </c>
      <c r="AX1421" s="56">
        <v>-5.8552249221523578E-2</v>
      </c>
      <c r="AY1421" s="56">
        <v>-0.2756398115405112</v>
      </c>
      <c r="AZ1421" s="56">
        <v>-0.33419206076203478</v>
      </c>
      <c r="BA1421" s="56">
        <v>0.21708756231898763</v>
      </c>
      <c r="BB1421" s="61">
        <v>-125</v>
      </c>
      <c r="BC1421" s="57">
        <v>110</v>
      </c>
      <c r="BD1421" s="57">
        <v>-116</v>
      </c>
      <c r="BE1421" s="57">
        <v>-144</v>
      </c>
      <c r="BF1421" s="95">
        <v>0.55549589088520657</v>
      </c>
      <c r="BG1421" s="58">
        <v>0.4765093141501206</v>
      </c>
      <c r="BH1421" s="58">
        <v>0.53747432090537495</v>
      </c>
      <c r="BI1421" s="58">
        <v>0.58993694587335455</v>
      </c>
      <c r="BJ1421" s="57">
        <v>-125</v>
      </c>
      <c r="BK1421" s="57">
        <v>110</v>
      </c>
      <c r="BL1421" s="57">
        <v>-116</v>
      </c>
      <c r="BM1421" s="57">
        <v>-144</v>
      </c>
      <c r="BN1421" s="58">
        <v>0.55605299630277016</v>
      </c>
      <c r="BO1421" s="58">
        <v>0.47600256379799644</v>
      </c>
      <c r="BP1421" s="58">
        <v>0.53687772833477243</v>
      </c>
      <c r="BQ1421" s="58">
        <v>0.5893899373781305</v>
      </c>
      <c r="BR1421" s="36">
        <v>3.4</v>
      </c>
      <c r="BS1421" s="36">
        <v>4.8</v>
      </c>
      <c r="BT1421" s="36">
        <v>0.31466</v>
      </c>
      <c r="BU1421" s="36">
        <v>0.16771</v>
      </c>
      <c r="BV1421" s="36">
        <v>0.18281410102683701</v>
      </c>
      <c r="BW1421" s="36">
        <v>0.25033</v>
      </c>
    </row>
    <row r="1422" spans="1:75" s="36" customFormat="1" ht="16.75" customHeight="1" x14ac:dyDescent="0.2">
      <c r="A1422" s="36" t="s">
        <v>1766</v>
      </c>
      <c r="B1422" s="36">
        <v>2025020679</v>
      </c>
      <c r="C1422" s="35">
        <v>46029</v>
      </c>
      <c r="D1422" s="45" t="s">
        <v>6</v>
      </c>
      <c r="E1422" s="36" t="s">
        <v>12</v>
      </c>
      <c r="F1422" s="45">
        <v>2</v>
      </c>
      <c r="G1422" s="45">
        <v>2</v>
      </c>
      <c r="H1422" s="36" t="s">
        <v>8</v>
      </c>
      <c r="I1422" s="36" t="s">
        <v>419</v>
      </c>
      <c r="J1422" s="46" t="s">
        <v>186</v>
      </c>
      <c r="K1422" s="47">
        <v>2.96</v>
      </c>
      <c r="L1422" s="48">
        <v>0.15</v>
      </c>
      <c r="M1422" s="49">
        <v>0.1</v>
      </c>
      <c r="N1422" s="36">
        <v>2.7999999999999901</v>
      </c>
      <c r="O1422" s="36">
        <v>2.69999999999999</v>
      </c>
      <c r="P1422" s="70">
        <v>2.7999999999999901</v>
      </c>
      <c r="Q1422" s="36">
        <v>2.69999999999999</v>
      </c>
      <c r="R1422" s="50">
        <v>2.7045999522348869</v>
      </c>
      <c r="S1422" s="50">
        <v>3.0750957113957997</v>
      </c>
      <c r="T1422" s="50">
        <v>2.5964159541454914</v>
      </c>
      <c r="U1422" s="50">
        <v>3.0750957113957997</v>
      </c>
      <c r="V1422" s="50">
        <v>0.96</v>
      </c>
      <c r="W1422" s="50">
        <v>0.95702751457800772</v>
      </c>
      <c r="X1422" s="50">
        <v>1.1621621621621621</v>
      </c>
      <c r="Y1422" s="50">
        <v>0.90540540540540548</v>
      </c>
      <c r="Z1422" s="50">
        <v>1.0149999999999999</v>
      </c>
      <c r="AA1422" s="51">
        <v>0.96</v>
      </c>
      <c r="AB1422" s="51">
        <v>1</v>
      </c>
      <c r="AC1422" s="51">
        <v>1</v>
      </c>
      <c r="AD1422" s="51">
        <v>1</v>
      </c>
      <c r="AE1422" s="51">
        <v>1</v>
      </c>
      <c r="AF1422" s="51">
        <v>1</v>
      </c>
      <c r="AG1422" s="52">
        <v>1</v>
      </c>
      <c r="AH1422" s="52">
        <v>1</v>
      </c>
      <c r="AI1422" s="53">
        <v>1297</v>
      </c>
      <c r="AJ1422" s="53">
        <v>1255</v>
      </c>
      <c r="AK1422" s="51">
        <v>2.6836183951157082</v>
      </c>
      <c r="AL1422" s="51">
        <v>2.6851428687122438</v>
      </c>
      <c r="AM1422" s="51">
        <v>3.1624014095306316</v>
      </c>
      <c r="AN1422" s="51">
        <v>3.149305554810407</v>
      </c>
      <c r="AO1422" s="51">
        <v>3.0858489429146978</v>
      </c>
      <c r="AP1422" s="51">
        <v>3.0911549235375033</v>
      </c>
      <c r="AQ1422" s="51">
        <v>3.2098374306735908</v>
      </c>
      <c r="AR1422" s="67">
        <v>0</v>
      </c>
      <c r="AS1422" s="99" t="s">
        <v>1593</v>
      </c>
      <c r="AT1422" s="54">
        <v>2.7869075655677831</v>
      </c>
      <c r="AU1422" s="54">
        <v>2.7621654165143341</v>
      </c>
      <c r="AV1422" s="55">
        <v>2.7869075655677831</v>
      </c>
      <c r="AW1422" s="55">
        <v>2.7766562757999549</v>
      </c>
      <c r="AX1422" s="56">
        <v>-1.3092434432206979E-2</v>
      </c>
      <c r="AY1422" s="56">
        <v>6.2165416514344152E-2</v>
      </c>
      <c r="AZ1422" s="56">
        <v>4.9072982082137173E-2</v>
      </c>
      <c r="BA1422" s="56">
        <v>-7.525785094655113E-2</v>
      </c>
      <c r="BB1422" s="61">
        <v>-104</v>
      </c>
      <c r="BC1422" s="57">
        <v>105</v>
      </c>
      <c r="BD1422" s="57">
        <v>137</v>
      </c>
      <c r="BE1422" s="57">
        <v>167</v>
      </c>
      <c r="BF1422" s="95">
        <v>0.50941574840643711</v>
      </c>
      <c r="BG1422" s="58">
        <v>0.48773584102711209</v>
      </c>
      <c r="BH1422" s="58">
        <v>0.42268905308138338</v>
      </c>
      <c r="BI1422" s="58">
        <v>0.37506717302452353</v>
      </c>
      <c r="BJ1422" s="57">
        <v>-103</v>
      </c>
      <c r="BK1422" s="57">
        <v>104</v>
      </c>
      <c r="BL1422" s="57">
        <v>135</v>
      </c>
      <c r="BM1422" s="57">
        <v>164</v>
      </c>
      <c r="BN1422" s="58">
        <v>0.50787279043739808</v>
      </c>
      <c r="BO1422" s="58">
        <v>0.49044147176067832</v>
      </c>
      <c r="BP1422" s="58">
        <v>0.42605994224331245</v>
      </c>
      <c r="BQ1422" s="58">
        <v>0.37827510291734112</v>
      </c>
      <c r="BR1422" s="36">
        <v>3.4</v>
      </c>
      <c r="BS1422" s="36">
        <v>4.8499999999999996</v>
      </c>
      <c r="BT1422" s="36">
        <v>0.31125000000000003</v>
      </c>
      <c r="BU1422" s="36">
        <v>0.16583999999999999</v>
      </c>
      <c r="BV1422" s="36">
        <v>0.180155126338888</v>
      </c>
      <c r="BW1422" s="36">
        <v>0.24529999999999999</v>
      </c>
    </row>
    <row r="1423" spans="1:75" s="36" customFormat="1" ht="16.75" customHeight="1" x14ac:dyDescent="0.2">
      <c r="A1423" s="36" t="s">
        <v>1767</v>
      </c>
      <c r="B1423" s="36">
        <v>2025020679</v>
      </c>
      <c r="C1423" s="35">
        <v>46029</v>
      </c>
      <c r="D1423" s="45" t="s">
        <v>9</v>
      </c>
      <c r="E1423" s="36" t="s">
        <v>14</v>
      </c>
      <c r="F1423" s="45">
        <v>2</v>
      </c>
      <c r="G1423" s="45">
        <v>2</v>
      </c>
      <c r="H1423" s="36" t="s">
        <v>11</v>
      </c>
      <c r="I1423" s="36" t="s">
        <v>328</v>
      </c>
      <c r="J1423" s="46" t="s">
        <v>155</v>
      </c>
      <c r="K1423" s="47">
        <v>2.96</v>
      </c>
      <c r="L1423" s="48">
        <v>0.15</v>
      </c>
      <c r="M1423" s="49">
        <v>0.1</v>
      </c>
      <c r="N1423" s="36">
        <v>2.69999999999999</v>
      </c>
      <c r="O1423" s="36">
        <v>2.7999999999999901</v>
      </c>
      <c r="P1423" s="70">
        <v>2.69999999999999</v>
      </c>
      <c r="Q1423" s="36">
        <v>2.7999999999999901</v>
      </c>
      <c r="R1423" s="50">
        <v>2.6060121532022471</v>
      </c>
      <c r="S1423" s="50">
        <v>3.4668952383920675</v>
      </c>
      <c r="T1423" s="50">
        <v>2.4105612417120788</v>
      </c>
      <c r="U1423" s="50">
        <v>3.501564190775988</v>
      </c>
      <c r="V1423" s="50">
        <v>1.0275000000000001</v>
      </c>
      <c r="W1423" s="50">
        <v>1.0328904656929507</v>
      </c>
      <c r="X1423" s="50">
        <v>1.0683788545711594</v>
      </c>
      <c r="Y1423" s="50">
        <v>0.90662783618773923</v>
      </c>
      <c r="Z1423" s="50">
        <v>0.96</v>
      </c>
      <c r="AA1423" s="51">
        <v>0.92500000000000004</v>
      </c>
      <c r="AB1423" s="51">
        <v>1.01</v>
      </c>
      <c r="AC1423" s="51">
        <v>1</v>
      </c>
      <c r="AD1423" s="51">
        <v>1</v>
      </c>
      <c r="AE1423" s="51">
        <v>1</v>
      </c>
      <c r="AF1423" s="51">
        <v>1</v>
      </c>
      <c r="AG1423" s="52">
        <v>1</v>
      </c>
      <c r="AH1423" s="52">
        <v>1</v>
      </c>
      <c r="AI1423" s="53">
        <v>1323</v>
      </c>
      <c r="AJ1423" s="53">
        <v>1258</v>
      </c>
      <c r="AK1423" s="51">
        <v>2.68</v>
      </c>
      <c r="AL1423" s="51">
        <v>2.6659700593079845</v>
      </c>
      <c r="AM1423" s="51">
        <v>3.44</v>
      </c>
      <c r="AN1423" s="51">
        <v>3.4440342857588098</v>
      </c>
      <c r="AO1423" s="51">
        <v>3.3022543915019877</v>
      </c>
      <c r="AP1423" s="51">
        <v>3.3061491471051472</v>
      </c>
      <c r="AQ1423" s="51">
        <v>3.3024</v>
      </c>
      <c r="AR1423" s="67">
        <v>0</v>
      </c>
      <c r="AS1423" s="99" t="s">
        <v>1593</v>
      </c>
      <c r="AT1423" s="54">
        <v>2.7621654165143341</v>
      </c>
      <c r="AU1423" s="54">
        <v>2.7869075655677831</v>
      </c>
      <c r="AV1423" s="55">
        <v>2.7766562757999549</v>
      </c>
      <c r="AW1423" s="55">
        <v>2.7869075655677831</v>
      </c>
      <c r="AX1423" s="56">
        <v>6.2165416514344152E-2</v>
      </c>
      <c r="AY1423" s="56">
        <v>-1.3092434432206979E-2</v>
      </c>
      <c r="AZ1423" s="56">
        <v>4.9072982082137173E-2</v>
      </c>
      <c r="BA1423" s="56">
        <v>7.525785094655113E-2</v>
      </c>
      <c r="BB1423" s="61">
        <v>104</v>
      </c>
      <c r="BC1423" s="57">
        <v>-105</v>
      </c>
      <c r="BD1423" s="57">
        <v>-137</v>
      </c>
      <c r="BE1423" s="57">
        <v>-167</v>
      </c>
      <c r="BF1423" s="95">
        <v>0.49058425159356289</v>
      </c>
      <c r="BG1423" s="58">
        <v>0.51226415897288791</v>
      </c>
      <c r="BH1423" s="58">
        <v>0.57731094691861662</v>
      </c>
      <c r="BI1423" s="58">
        <v>0.62493282697547647</v>
      </c>
      <c r="BJ1423" s="57">
        <v>103</v>
      </c>
      <c r="BK1423" s="57">
        <v>-104</v>
      </c>
      <c r="BL1423" s="57">
        <v>-135</v>
      </c>
      <c r="BM1423" s="57">
        <v>-164</v>
      </c>
      <c r="BN1423" s="58">
        <v>0.49212720956260192</v>
      </c>
      <c r="BO1423" s="58">
        <v>0.50955852823932168</v>
      </c>
      <c r="BP1423" s="58">
        <v>0.57394005775668755</v>
      </c>
      <c r="BQ1423" s="58">
        <v>0.62172489708265888</v>
      </c>
      <c r="BR1423" s="36">
        <v>3.4</v>
      </c>
      <c r="BS1423" s="36">
        <v>4.9000000000000004</v>
      </c>
      <c r="BT1423" s="36">
        <v>0.30282999999999999</v>
      </c>
      <c r="BU1423" s="36">
        <v>0.16058</v>
      </c>
      <c r="BV1423" s="36">
        <v>0.17433124891436499</v>
      </c>
      <c r="BW1423" s="36">
        <v>0.23946000000000001</v>
      </c>
    </row>
    <row r="1424" spans="1:75" s="36" customFormat="1" ht="16.75" customHeight="1" x14ac:dyDescent="0.2">
      <c r="A1424" s="36" t="s">
        <v>1768</v>
      </c>
      <c r="B1424" s="36">
        <v>2025020681</v>
      </c>
      <c r="C1424" s="35">
        <v>46029</v>
      </c>
      <c r="D1424" s="45" t="s">
        <v>6</v>
      </c>
      <c r="E1424" s="36" t="s">
        <v>40</v>
      </c>
      <c r="F1424" s="45">
        <v>0</v>
      </c>
      <c r="G1424" s="45">
        <v>1</v>
      </c>
      <c r="H1424" s="36" t="s">
        <v>26</v>
      </c>
      <c r="I1424" s="36" t="s">
        <v>368</v>
      </c>
      <c r="J1424" s="46" t="s">
        <v>183</v>
      </c>
      <c r="K1424" s="47">
        <v>2.96</v>
      </c>
      <c r="L1424" s="48">
        <v>0.15</v>
      </c>
      <c r="M1424" s="49">
        <v>0.1</v>
      </c>
      <c r="N1424" s="36">
        <v>2.4999999999999898</v>
      </c>
      <c r="O1424" s="36">
        <v>3.5499999999999901</v>
      </c>
      <c r="P1424" s="70">
        <v>2.4999999999999898</v>
      </c>
      <c r="Q1424" s="36">
        <v>3.5499999999999901</v>
      </c>
      <c r="R1424" s="50">
        <v>3.0157125324041818</v>
      </c>
      <c r="S1424" s="50">
        <v>3.641717662763658</v>
      </c>
      <c r="T1424" s="50">
        <v>2.8950840311080146</v>
      </c>
      <c r="U1424" s="50">
        <v>3.750969192646568</v>
      </c>
      <c r="V1424" s="50">
        <v>0.95</v>
      </c>
      <c r="W1424" s="50">
        <v>0.92554174501717079</v>
      </c>
      <c r="X1424" s="50">
        <v>0.92905405405405406</v>
      </c>
      <c r="Y1424" s="50">
        <v>0.95270270270270263</v>
      </c>
      <c r="Z1424" s="50">
        <v>0.97499999999999998</v>
      </c>
      <c r="AA1424" s="51">
        <v>0.96</v>
      </c>
      <c r="AB1424" s="51">
        <v>1.03</v>
      </c>
      <c r="AC1424" s="51">
        <v>1</v>
      </c>
      <c r="AD1424" s="51">
        <v>1</v>
      </c>
      <c r="AE1424" s="51">
        <v>1</v>
      </c>
      <c r="AF1424" s="51">
        <v>1</v>
      </c>
      <c r="AG1424" s="52">
        <v>1</v>
      </c>
      <c r="AH1424" s="52">
        <v>1</v>
      </c>
      <c r="AI1424" s="53">
        <v>1353</v>
      </c>
      <c r="AJ1424" s="53">
        <v>1257</v>
      </c>
      <c r="AK1424" s="51">
        <v>2.7952070590601878</v>
      </c>
      <c r="AL1424" s="51">
        <v>2.8264734525423445</v>
      </c>
      <c r="AM1424" s="51">
        <v>3.4458992139148261</v>
      </c>
      <c r="AN1424" s="51">
        <v>3.4752719812421509</v>
      </c>
      <c r="AO1424" s="51">
        <v>3.4595992925376553</v>
      </c>
      <c r="AP1424" s="51">
        <v>3.4732606068361922</v>
      </c>
      <c r="AQ1424" s="51">
        <v>3.3597517335669553</v>
      </c>
      <c r="AR1424" s="67">
        <v>0</v>
      </c>
      <c r="AS1424" s="99" t="s">
        <v>1593</v>
      </c>
      <c r="AT1424" s="54">
        <v>2.3784369649207679</v>
      </c>
      <c r="AU1424" s="54">
        <v>3.288627718954487</v>
      </c>
      <c r="AV1424" s="55">
        <v>2.3784369649207679</v>
      </c>
      <c r="AW1424" s="55">
        <v>3.3591132927405902</v>
      </c>
      <c r="AX1424" s="56">
        <v>-0.12156303507922184</v>
      </c>
      <c r="AY1424" s="56">
        <v>-0.26137228104550303</v>
      </c>
      <c r="AZ1424" s="56">
        <v>-0.38293531612472487</v>
      </c>
      <c r="BA1424" s="56">
        <v>0.13980924596628119</v>
      </c>
      <c r="BB1424" s="61">
        <v>183</v>
      </c>
      <c r="BC1424" s="57">
        <v>-102</v>
      </c>
      <c r="BD1424" s="57">
        <v>127</v>
      </c>
      <c r="BE1424" s="57">
        <v>157</v>
      </c>
      <c r="BF1424" s="95">
        <v>0.35338213560339138</v>
      </c>
      <c r="BG1424" s="58">
        <v>0.50493992520560327</v>
      </c>
      <c r="BH1424" s="58">
        <v>0.44049220175422432</v>
      </c>
      <c r="BI1424" s="58">
        <v>0.3897493591382073</v>
      </c>
      <c r="BJ1424" s="57">
        <v>190</v>
      </c>
      <c r="BK1424" s="57">
        <v>-107</v>
      </c>
      <c r="BL1424" s="57">
        <v>121</v>
      </c>
      <c r="BM1424" s="57">
        <v>150</v>
      </c>
      <c r="BN1424" s="58">
        <v>0.3452808750097493</v>
      </c>
      <c r="BO1424" s="58">
        <v>0.51684599757462624</v>
      </c>
      <c r="BP1424" s="58">
        <v>0.45300832624969189</v>
      </c>
      <c r="BQ1424" s="58">
        <v>0.40013548025720103</v>
      </c>
      <c r="BR1424" s="36">
        <v>3.4</v>
      </c>
      <c r="BS1424" s="36">
        <v>4.95</v>
      </c>
      <c r="BT1424" s="36">
        <v>0.29947000000000001</v>
      </c>
      <c r="BU1424" s="36">
        <v>0.15870000000000001</v>
      </c>
      <c r="BV1424" s="36">
        <v>0.17241004693203499</v>
      </c>
      <c r="BW1424" s="36">
        <v>0.23821999999999999</v>
      </c>
    </row>
    <row r="1425" spans="1:75" s="36" customFormat="1" ht="16.75" customHeight="1" x14ac:dyDescent="0.2">
      <c r="A1425" s="36" t="s">
        <v>1769</v>
      </c>
      <c r="B1425" s="36">
        <v>2025020681</v>
      </c>
      <c r="C1425" s="35">
        <v>46029</v>
      </c>
      <c r="D1425" s="45" t="s">
        <v>9</v>
      </c>
      <c r="E1425" s="36" t="s">
        <v>28</v>
      </c>
      <c r="F1425" s="45">
        <v>1</v>
      </c>
      <c r="G1425" s="45">
        <v>0</v>
      </c>
      <c r="H1425" s="36" t="s">
        <v>27</v>
      </c>
      <c r="I1425" s="36" t="s">
        <v>314</v>
      </c>
      <c r="J1425" s="46" t="s">
        <v>167</v>
      </c>
      <c r="K1425" s="47">
        <v>2.96</v>
      </c>
      <c r="L1425" s="48">
        <v>0.15</v>
      </c>
      <c r="M1425" s="49">
        <v>0.1</v>
      </c>
      <c r="N1425" s="36">
        <v>3.5499999999999901</v>
      </c>
      <c r="O1425" s="36">
        <v>2.4999999999999898</v>
      </c>
      <c r="P1425" s="70">
        <v>3.5499999999999901</v>
      </c>
      <c r="Q1425" s="36">
        <v>2.4999999999999898</v>
      </c>
      <c r="R1425" s="50">
        <v>2.9802507767852999</v>
      </c>
      <c r="S1425" s="50">
        <v>2.9669392244951847</v>
      </c>
      <c r="T1425" s="50">
        <v>2.8312382379460348</v>
      </c>
      <c r="U1425" s="50">
        <v>3.0559474012300401</v>
      </c>
      <c r="V1425" s="50">
        <v>1.05</v>
      </c>
      <c r="W1425" s="50">
        <v>1.0725047827848808</v>
      </c>
      <c r="X1425" s="50">
        <v>1.1641551398360899</v>
      </c>
      <c r="Y1425" s="50">
        <v>0.94432670914195538</v>
      </c>
      <c r="Z1425" s="50">
        <v>0.97499999999999998</v>
      </c>
      <c r="AA1425" s="51">
        <v>0.95</v>
      </c>
      <c r="AB1425" s="51">
        <v>1.03</v>
      </c>
      <c r="AC1425" s="51">
        <v>1</v>
      </c>
      <c r="AD1425" s="51">
        <v>1</v>
      </c>
      <c r="AE1425" s="51">
        <v>1</v>
      </c>
      <c r="AF1425" s="51">
        <v>1</v>
      </c>
      <c r="AG1425" s="52">
        <v>1</v>
      </c>
      <c r="AH1425" s="52">
        <v>1</v>
      </c>
      <c r="AI1425" s="53">
        <v>1333</v>
      </c>
      <c r="AJ1425" s="53">
        <v>1291</v>
      </c>
      <c r="AK1425" s="51">
        <v>2.82</v>
      </c>
      <c r="AL1425" s="51">
        <v>2.8418024284352059</v>
      </c>
      <c r="AM1425" s="51">
        <v>2.75</v>
      </c>
      <c r="AN1425" s="51">
        <v>2.7825408836742778</v>
      </c>
      <c r="AO1425" s="51">
        <v>2.729640503876638</v>
      </c>
      <c r="AP1425" s="51">
        <v>2.754109289877563</v>
      </c>
      <c r="AQ1425" s="51">
        <v>2.6812499999999999</v>
      </c>
      <c r="AR1425" s="67">
        <v>0</v>
      </c>
      <c r="AS1425" s="99" t="s">
        <v>1593</v>
      </c>
      <c r="AT1425" s="54">
        <v>3.288627718954487</v>
      </c>
      <c r="AU1425" s="54">
        <v>2.3784369649207679</v>
      </c>
      <c r="AV1425" s="55">
        <v>3.3591132927405902</v>
      </c>
      <c r="AW1425" s="55">
        <v>2.3784369649207679</v>
      </c>
      <c r="AX1425" s="56">
        <v>-0.26137228104550303</v>
      </c>
      <c r="AY1425" s="56">
        <v>-0.12156303507922184</v>
      </c>
      <c r="AZ1425" s="56">
        <v>-0.38293531612472487</v>
      </c>
      <c r="BA1425" s="56">
        <v>-0.13980924596628119</v>
      </c>
      <c r="BB1425" s="61">
        <v>-183</v>
      </c>
      <c r="BC1425" s="57">
        <v>102</v>
      </c>
      <c r="BD1425" s="57">
        <v>-127</v>
      </c>
      <c r="BE1425" s="57">
        <v>-157</v>
      </c>
      <c r="BF1425" s="95">
        <v>0.64661786439660862</v>
      </c>
      <c r="BG1425" s="58">
        <v>0.49506007479439673</v>
      </c>
      <c r="BH1425" s="58">
        <v>0.55950779824577568</v>
      </c>
      <c r="BI1425" s="58">
        <v>0.6102506408617927</v>
      </c>
      <c r="BJ1425" s="57">
        <v>-190</v>
      </c>
      <c r="BK1425" s="57">
        <v>107</v>
      </c>
      <c r="BL1425" s="57">
        <v>-121</v>
      </c>
      <c r="BM1425" s="57">
        <v>-150</v>
      </c>
      <c r="BN1425" s="58">
        <v>0.65471912499025064</v>
      </c>
      <c r="BO1425" s="58">
        <v>0.48315400242537371</v>
      </c>
      <c r="BP1425" s="58">
        <v>0.54699167375030811</v>
      </c>
      <c r="BQ1425" s="58">
        <v>0.59986451974279897</v>
      </c>
      <c r="BR1425" s="36">
        <v>3.4</v>
      </c>
      <c r="BS1425" s="36">
        <v>5</v>
      </c>
      <c r="BT1425" s="36">
        <v>0.29337000000000002</v>
      </c>
      <c r="BU1425" s="36">
        <v>0.15345</v>
      </c>
      <c r="BV1425" s="36">
        <v>0.16621533795493901</v>
      </c>
      <c r="BW1425" s="36">
        <v>0.23025000000000001</v>
      </c>
    </row>
    <row r="1426" spans="1:75" s="36" customFormat="1" ht="16.75" customHeight="1" x14ac:dyDescent="0.2">
      <c r="A1426" s="36" t="s">
        <v>1788</v>
      </c>
      <c r="B1426" s="36">
        <v>2025020688</v>
      </c>
      <c r="C1426" s="35">
        <v>46030</v>
      </c>
      <c r="D1426" s="45" t="s">
        <v>6</v>
      </c>
      <c r="E1426" s="36" t="s">
        <v>48</v>
      </c>
      <c r="F1426" s="45">
        <v>1</v>
      </c>
      <c r="G1426" s="45">
        <v>1</v>
      </c>
      <c r="H1426" s="36" t="s">
        <v>46</v>
      </c>
      <c r="I1426" s="36" t="s">
        <v>1177</v>
      </c>
      <c r="J1426" s="46" t="s">
        <v>1165</v>
      </c>
      <c r="K1426" s="47">
        <v>2.96</v>
      </c>
      <c r="L1426" s="48">
        <v>0.15</v>
      </c>
      <c r="M1426" s="49">
        <v>0.1</v>
      </c>
      <c r="N1426" s="36">
        <v>2.7999999999999901</v>
      </c>
      <c r="O1426" s="36">
        <v>3.8999999999999901</v>
      </c>
      <c r="P1426" s="70">
        <v>2.7999999999999901</v>
      </c>
      <c r="Q1426" s="36">
        <v>3.8999999999999901</v>
      </c>
      <c r="R1426" s="50">
        <v>2.9820914333433577</v>
      </c>
      <c r="S1426" s="50">
        <v>3.1607768717225202</v>
      </c>
      <c r="T1426" s="50">
        <v>2.9373600618432074</v>
      </c>
      <c r="U1426" s="50">
        <v>3.1607768717225202</v>
      </c>
      <c r="V1426" s="50">
        <v>0.95</v>
      </c>
      <c r="W1426" s="50">
        <v>0.95302926576458757</v>
      </c>
      <c r="X1426" s="50">
        <v>0.92926823784491563</v>
      </c>
      <c r="Y1426" s="50">
        <v>1.1200617831111022</v>
      </c>
      <c r="Z1426" s="50">
        <v>1.05</v>
      </c>
      <c r="AA1426" s="51">
        <v>0.98499999999999999</v>
      </c>
      <c r="AB1426" s="51">
        <v>1</v>
      </c>
      <c r="AC1426" s="51">
        <v>1</v>
      </c>
      <c r="AD1426" s="51">
        <v>1</v>
      </c>
      <c r="AE1426" s="51">
        <v>1</v>
      </c>
      <c r="AF1426" s="51">
        <v>1</v>
      </c>
      <c r="AG1426" s="52">
        <v>1</v>
      </c>
      <c r="AH1426" s="52">
        <v>1</v>
      </c>
      <c r="AI1426" s="53">
        <v>1334</v>
      </c>
      <c r="AJ1426" s="53">
        <v>996</v>
      </c>
      <c r="AK1426" s="51">
        <v>3.1513768573224339</v>
      </c>
      <c r="AL1426" s="51">
        <v>3.11</v>
      </c>
      <c r="AM1426" s="51">
        <v>3.34</v>
      </c>
      <c r="AN1426" s="51">
        <v>3.33</v>
      </c>
      <c r="AO1426" s="51">
        <v>3.3551964607508582</v>
      </c>
      <c r="AP1426" s="51">
        <v>3.3497393489345262</v>
      </c>
      <c r="AQ1426" s="51">
        <v>3.5070000000000001</v>
      </c>
      <c r="AR1426" s="67">
        <v>0</v>
      </c>
      <c r="AS1426" s="99" t="s">
        <v>1593</v>
      </c>
      <c r="AT1426" s="54">
        <v>2.9495433648026141</v>
      </c>
      <c r="AU1426" s="54">
        <v>4.1166033936924258</v>
      </c>
      <c r="AV1426" s="55">
        <v>2.9495433648026141</v>
      </c>
      <c r="AW1426" s="55">
        <v>4.1211387353961566</v>
      </c>
      <c r="AX1426" s="56">
        <v>0.14954336480262409</v>
      </c>
      <c r="AY1426" s="56">
        <v>0.21660339369243564</v>
      </c>
      <c r="AZ1426" s="56">
        <v>0.36614675849505973</v>
      </c>
      <c r="BA1426" s="56">
        <v>-6.7060028889811552E-2</v>
      </c>
      <c r="BB1426" s="61">
        <v>199</v>
      </c>
      <c r="BC1426" s="57">
        <v>-248</v>
      </c>
      <c r="BD1426" s="57">
        <v>-212</v>
      </c>
      <c r="BE1426" s="57">
        <v>-155</v>
      </c>
      <c r="BF1426" s="95">
        <v>0.33436708725887337</v>
      </c>
      <c r="BG1426" s="58">
        <v>0.71288531467278415</v>
      </c>
      <c r="BH1426" s="58">
        <v>0.6793486220709164</v>
      </c>
      <c r="BI1426" s="58">
        <v>0.60829224153077277</v>
      </c>
      <c r="BJ1426" s="57">
        <v>199</v>
      </c>
      <c r="BK1426" s="57">
        <v>-249</v>
      </c>
      <c r="BL1426" s="57">
        <v>-213</v>
      </c>
      <c r="BM1426" s="57">
        <v>-156</v>
      </c>
      <c r="BN1426" s="58">
        <v>0.3339145222585469</v>
      </c>
      <c r="BO1426" s="58">
        <v>0.71349703077568449</v>
      </c>
      <c r="BP1426" s="58">
        <v>0.68000346251805666</v>
      </c>
      <c r="BQ1426" s="58">
        <v>0.60882416469822198</v>
      </c>
      <c r="BR1426" s="36">
        <v>3.45</v>
      </c>
      <c r="BS1426" s="36">
        <v>3.45</v>
      </c>
      <c r="BT1426" s="36">
        <v>0.49764999999999998</v>
      </c>
      <c r="BU1426" s="36">
        <v>0.30748999999999999</v>
      </c>
      <c r="BV1426" s="36">
        <v>0.34279439471131801</v>
      </c>
      <c r="BW1426" s="36">
        <v>0.41048000000000001</v>
      </c>
    </row>
    <row r="1427" spans="1:75" s="36" customFormat="1" ht="16.75" customHeight="1" x14ac:dyDescent="0.2">
      <c r="A1427" s="36" t="s">
        <v>1789</v>
      </c>
      <c r="B1427" s="36">
        <v>2025020688</v>
      </c>
      <c r="C1427" s="35">
        <v>46030</v>
      </c>
      <c r="D1427" s="45" t="s">
        <v>9</v>
      </c>
      <c r="E1427" s="36" t="s">
        <v>42</v>
      </c>
      <c r="F1427" s="45">
        <v>1</v>
      </c>
      <c r="G1427" s="45">
        <v>1</v>
      </c>
      <c r="H1427" s="36" t="s">
        <v>47</v>
      </c>
      <c r="I1427" s="36" t="s">
        <v>344</v>
      </c>
      <c r="J1427" s="46" t="s">
        <v>153</v>
      </c>
      <c r="K1427" s="47">
        <v>2.96</v>
      </c>
      <c r="L1427" s="48">
        <v>0.15</v>
      </c>
      <c r="M1427" s="49">
        <v>0.1</v>
      </c>
      <c r="N1427" s="36">
        <v>3.8999999999999901</v>
      </c>
      <c r="O1427" s="36">
        <v>2.7999999999999901</v>
      </c>
      <c r="P1427" s="70">
        <v>3.8999999999999901</v>
      </c>
      <c r="Q1427" s="36">
        <v>2.7999999999999901</v>
      </c>
      <c r="R1427" s="50">
        <v>3.1374806951243288</v>
      </c>
      <c r="S1427" s="50">
        <v>2.6028756354393479</v>
      </c>
      <c r="T1427" s="50">
        <v>3.1374806951243288</v>
      </c>
      <c r="U1427" s="50">
        <v>2.6809619045025284</v>
      </c>
      <c r="V1427" s="50">
        <v>1.048</v>
      </c>
      <c r="W1427" s="50">
        <v>1.0491546019013618</v>
      </c>
      <c r="X1427" s="50">
        <v>1.1283783783783783</v>
      </c>
      <c r="Y1427" s="50">
        <v>1.0646543436900116</v>
      </c>
      <c r="Z1427" s="50">
        <v>1.0449999999999999</v>
      </c>
      <c r="AA1427" s="51">
        <v>1</v>
      </c>
      <c r="AB1427" s="51">
        <v>1.03</v>
      </c>
      <c r="AC1427" s="51">
        <v>1</v>
      </c>
      <c r="AD1427" s="51">
        <v>1</v>
      </c>
      <c r="AE1427" s="51">
        <v>1</v>
      </c>
      <c r="AF1427" s="51">
        <v>1</v>
      </c>
      <c r="AG1427" s="52">
        <v>1</v>
      </c>
      <c r="AH1427" s="52">
        <v>1</v>
      </c>
      <c r="AI1427" s="53">
        <v>1339</v>
      </c>
      <c r="AJ1427" s="53">
        <v>1261</v>
      </c>
      <c r="AK1427" s="51">
        <v>3.3153828780088626</v>
      </c>
      <c r="AL1427" s="51">
        <v>3.32</v>
      </c>
      <c r="AM1427" s="51">
        <v>2.7506339840209502</v>
      </c>
      <c r="AN1427" s="51">
        <v>2.7284702317337097</v>
      </c>
      <c r="AO1427" s="51">
        <v>2.7687346580785501</v>
      </c>
      <c r="AP1427" s="51">
        <v>2.7614252152218857</v>
      </c>
      <c r="AQ1427" s="51">
        <v>2.8744125133018925</v>
      </c>
      <c r="AR1427" s="67">
        <v>0</v>
      </c>
      <c r="AS1427" s="99" t="s">
        <v>1593</v>
      </c>
      <c r="AT1427" s="54">
        <v>4.1166033936924258</v>
      </c>
      <c r="AU1427" s="54">
        <v>2.9495433648026141</v>
      </c>
      <c r="AV1427" s="55">
        <v>4.1211387353961566</v>
      </c>
      <c r="AW1427" s="55">
        <v>2.9495433648026141</v>
      </c>
      <c r="AX1427" s="56">
        <v>0.21660339369243564</v>
      </c>
      <c r="AY1427" s="56">
        <v>0.14954336480262409</v>
      </c>
      <c r="AZ1427" s="56">
        <v>0.36614675849505973</v>
      </c>
      <c r="BA1427" s="56">
        <v>6.7060028889811552E-2</v>
      </c>
      <c r="BB1427" s="61">
        <v>-199</v>
      </c>
      <c r="BC1427" s="57">
        <v>248</v>
      </c>
      <c r="BD1427" s="57">
        <v>212</v>
      </c>
      <c r="BE1427" s="57">
        <v>155</v>
      </c>
      <c r="BF1427" s="95">
        <v>0.66563291274112668</v>
      </c>
      <c r="BG1427" s="58">
        <v>0.28711468532721585</v>
      </c>
      <c r="BH1427" s="58">
        <v>0.32065137792908366</v>
      </c>
      <c r="BI1427" s="58">
        <v>0.39170775846922717</v>
      </c>
      <c r="BJ1427" s="57">
        <v>-199</v>
      </c>
      <c r="BK1427" s="57">
        <v>249</v>
      </c>
      <c r="BL1427" s="57">
        <v>213</v>
      </c>
      <c r="BM1427" s="57">
        <v>156</v>
      </c>
      <c r="BN1427" s="58">
        <v>0.6660854777414531</v>
      </c>
      <c r="BO1427" s="58">
        <v>0.28650296922431545</v>
      </c>
      <c r="BP1427" s="58">
        <v>0.31999653748194334</v>
      </c>
      <c r="BQ1427" s="58">
        <v>0.39117583530177807</v>
      </c>
      <c r="BR1427" s="36">
        <v>3.45</v>
      </c>
      <c r="BS1427" s="36">
        <v>3.5</v>
      </c>
      <c r="BT1427" s="36">
        <v>0.48624000000000001</v>
      </c>
      <c r="BU1427" s="36">
        <v>0.29835</v>
      </c>
      <c r="BV1427" s="36">
        <v>0.33296876220662203</v>
      </c>
      <c r="BW1427" s="36">
        <v>0.40232000000000001</v>
      </c>
    </row>
    <row r="1428" spans="1:75" s="36" customFormat="1" ht="16.75" customHeight="1" x14ac:dyDescent="0.2">
      <c r="A1428" s="36" t="s">
        <v>1790</v>
      </c>
      <c r="B1428" s="36">
        <v>2025020685</v>
      </c>
      <c r="C1428" s="35">
        <v>46030</v>
      </c>
      <c r="D1428" s="45" t="s">
        <v>6</v>
      </c>
      <c r="E1428" s="36" t="s">
        <v>5</v>
      </c>
      <c r="F1428" s="45">
        <v>1</v>
      </c>
      <c r="G1428" s="45">
        <v>2</v>
      </c>
      <c r="H1428" s="36" t="s">
        <v>36</v>
      </c>
      <c r="I1428" s="36" t="s">
        <v>920</v>
      </c>
      <c r="J1428" s="46" t="s">
        <v>543</v>
      </c>
      <c r="K1428" s="47">
        <v>2.96</v>
      </c>
      <c r="L1428" s="48">
        <v>0.15</v>
      </c>
      <c r="M1428" s="49">
        <v>0.1</v>
      </c>
      <c r="N1428" s="36">
        <v>3.1499999999999901</v>
      </c>
      <c r="O1428" s="36">
        <v>2.8999999999999901</v>
      </c>
      <c r="P1428" s="70">
        <v>3.1499999999999901</v>
      </c>
      <c r="Q1428" s="36">
        <v>2.8999999999999901</v>
      </c>
      <c r="R1428" s="50">
        <v>3.0794553709365058</v>
      </c>
      <c r="S1428" s="50">
        <v>2.7821211927807217</v>
      </c>
      <c r="T1428" s="50">
        <v>3.0794553709365058</v>
      </c>
      <c r="U1428" s="50">
        <v>2.8099424047085289</v>
      </c>
      <c r="V1428" s="50">
        <v>0.97</v>
      </c>
      <c r="W1428" s="50">
        <v>0.95751047349149665</v>
      </c>
      <c r="X1428" s="50">
        <v>0.98779445172611491</v>
      </c>
      <c r="Y1428" s="50">
        <v>0.96394267855411464</v>
      </c>
      <c r="Z1428" s="50">
        <v>1.04</v>
      </c>
      <c r="AA1428" s="51">
        <v>1</v>
      </c>
      <c r="AB1428" s="51">
        <v>1.01</v>
      </c>
      <c r="AC1428" s="51">
        <v>1</v>
      </c>
      <c r="AD1428" s="51">
        <v>1</v>
      </c>
      <c r="AE1428" s="51">
        <v>1</v>
      </c>
      <c r="AF1428" s="51">
        <v>1</v>
      </c>
      <c r="AG1428" s="52">
        <v>1</v>
      </c>
      <c r="AH1428" s="52">
        <v>1</v>
      </c>
      <c r="AI1428" s="53">
        <v>1341</v>
      </c>
      <c r="AJ1428" s="53">
        <v>906</v>
      </c>
      <c r="AK1428" s="51">
        <v>3.0996713297926588</v>
      </c>
      <c r="AL1428" s="51">
        <v>3.11</v>
      </c>
      <c r="AM1428" s="51">
        <v>3.06</v>
      </c>
      <c r="AN1428" s="51">
        <v>3.0183181789171081</v>
      </c>
      <c r="AO1428" s="51">
        <v>3.3284200058819478</v>
      </c>
      <c r="AP1428" s="51">
        <v>3.2631679110734484</v>
      </c>
      <c r="AQ1428" s="51">
        <v>3.1824000000000003</v>
      </c>
      <c r="AR1428" s="67">
        <v>0</v>
      </c>
      <c r="AS1428" s="99" t="s">
        <v>1593</v>
      </c>
      <c r="AT1428" s="54">
        <v>3.2120366117869339</v>
      </c>
      <c r="AU1428" s="54">
        <v>3.2053749137926579</v>
      </c>
      <c r="AV1428" s="55">
        <v>3.2120366117869339</v>
      </c>
      <c r="AW1428" s="55">
        <v>3.1896525654694554</v>
      </c>
      <c r="AX1428" s="56">
        <v>6.2036611786943752E-2</v>
      </c>
      <c r="AY1428" s="56">
        <v>0.30537491379266779</v>
      </c>
      <c r="AZ1428" s="56">
        <v>0.36741152557961154</v>
      </c>
      <c r="BA1428" s="56">
        <v>-0.24333830200572404</v>
      </c>
      <c r="BB1428" s="61">
        <v>-103</v>
      </c>
      <c r="BC1428" s="57">
        <v>-168</v>
      </c>
      <c r="BD1428" s="57">
        <v>-138</v>
      </c>
      <c r="BE1428" s="57">
        <v>-106</v>
      </c>
      <c r="BF1428" s="95">
        <v>0.50686319025422899</v>
      </c>
      <c r="BG1428" s="58">
        <v>0.62656186362925603</v>
      </c>
      <c r="BH1428" s="58">
        <v>0.57958585866388834</v>
      </c>
      <c r="BI1428" s="58">
        <v>0.51482795153123539</v>
      </c>
      <c r="BJ1428" s="57">
        <v>-103</v>
      </c>
      <c r="BK1428" s="57">
        <v>-166</v>
      </c>
      <c r="BL1428" s="57">
        <v>-136</v>
      </c>
      <c r="BM1428" s="57">
        <v>-105</v>
      </c>
      <c r="BN1428" s="58">
        <v>0.50843514005166224</v>
      </c>
      <c r="BO1428" s="58">
        <v>0.62426441043970837</v>
      </c>
      <c r="BP1428" s="58">
        <v>0.57710135589115685</v>
      </c>
      <c r="BQ1428" s="58">
        <v>0.51273563836478586</v>
      </c>
      <c r="BR1428" s="36">
        <v>3.45</v>
      </c>
      <c r="BS1428" s="36">
        <v>3.55</v>
      </c>
      <c r="BT1428" s="36">
        <v>0.48118</v>
      </c>
      <c r="BU1428" s="36">
        <v>0.29430000000000001</v>
      </c>
      <c r="BV1428" s="36">
        <v>0.32771368758629899</v>
      </c>
      <c r="BW1428" s="36">
        <v>0.39626</v>
      </c>
    </row>
    <row r="1429" spans="1:75" s="36" customFormat="1" ht="16.75" customHeight="1" x14ac:dyDescent="0.2">
      <c r="A1429" s="36" t="s">
        <v>1791</v>
      </c>
      <c r="B1429" s="36">
        <v>2025020685</v>
      </c>
      <c r="C1429" s="35">
        <v>46030</v>
      </c>
      <c r="D1429" s="45" t="s">
        <v>9</v>
      </c>
      <c r="E1429" s="36" t="s">
        <v>20</v>
      </c>
      <c r="F1429" s="45">
        <v>2</v>
      </c>
      <c r="G1429" s="45">
        <v>1</v>
      </c>
      <c r="H1429" s="36" t="s">
        <v>38</v>
      </c>
      <c r="I1429" s="36" t="s">
        <v>380</v>
      </c>
      <c r="J1429" s="46" t="s">
        <v>178</v>
      </c>
      <c r="K1429" s="47">
        <v>2.96</v>
      </c>
      <c r="L1429" s="48">
        <v>0.15</v>
      </c>
      <c r="M1429" s="49">
        <v>0.1</v>
      </c>
      <c r="N1429" s="36">
        <v>2.8999999999999901</v>
      </c>
      <c r="O1429" s="36">
        <v>3.1499999999999901</v>
      </c>
      <c r="P1429" s="70">
        <v>2.8999999999999901</v>
      </c>
      <c r="Q1429" s="36">
        <v>3.1499999999999901</v>
      </c>
      <c r="R1429" s="50">
        <v>2.5941646567674521</v>
      </c>
      <c r="S1429" s="50">
        <v>2.9048021787071572</v>
      </c>
      <c r="T1429" s="50">
        <v>2.5682230101997776</v>
      </c>
      <c r="U1429" s="50">
        <v>2.9919462440683722</v>
      </c>
      <c r="V1429" s="50">
        <v>1.0449999999999999</v>
      </c>
      <c r="W1429" s="50">
        <v>1.0398742800952707</v>
      </c>
      <c r="X1429" s="50">
        <v>1.0337837837837838</v>
      </c>
      <c r="Y1429" s="50">
        <v>1.0471862600650874</v>
      </c>
      <c r="Z1429" s="50">
        <v>1.05</v>
      </c>
      <c r="AA1429" s="51">
        <v>0.99</v>
      </c>
      <c r="AB1429" s="51">
        <v>1.03</v>
      </c>
      <c r="AC1429" s="51">
        <v>1</v>
      </c>
      <c r="AD1429" s="51">
        <v>1</v>
      </c>
      <c r="AE1429" s="51">
        <v>1</v>
      </c>
      <c r="AF1429" s="51">
        <v>1</v>
      </c>
      <c r="AG1429" s="52">
        <v>1</v>
      </c>
      <c r="AH1429" s="52">
        <v>1</v>
      </c>
      <c r="AI1429" s="53">
        <v>1327</v>
      </c>
      <c r="AJ1429" s="53">
        <v>1202</v>
      </c>
      <c r="AK1429" s="51">
        <v>2.8532703285201793</v>
      </c>
      <c r="AL1429" s="51">
        <v>2.8140153530587551</v>
      </c>
      <c r="AM1429" s="51">
        <v>2.9238715771093</v>
      </c>
      <c r="AN1429" s="51">
        <v>2.93</v>
      </c>
      <c r="AO1429" s="51">
        <v>3.0199142696028201</v>
      </c>
      <c r="AP1429" s="51">
        <v>3.0244334723087745</v>
      </c>
      <c r="AQ1429" s="51">
        <v>3.0700651559647651</v>
      </c>
      <c r="AR1429" s="67">
        <v>0</v>
      </c>
      <c r="AS1429" s="99" t="s">
        <v>1593</v>
      </c>
      <c r="AT1429" s="54">
        <v>3.2053749137926579</v>
      </c>
      <c r="AU1429" s="54">
        <v>3.2120366117869339</v>
      </c>
      <c r="AV1429" s="55">
        <v>3.1896525654694554</v>
      </c>
      <c r="AW1429" s="55">
        <v>3.2120366117869339</v>
      </c>
      <c r="AX1429" s="56">
        <v>0.30537491379266779</v>
      </c>
      <c r="AY1429" s="56">
        <v>6.2036611786943752E-2</v>
      </c>
      <c r="AZ1429" s="56">
        <v>0.36741152557961154</v>
      </c>
      <c r="BA1429" s="56">
        <v>0.24333830200572404</v>
      </c>
      <c r="BB1429" s="61">
        <v>103</v>
      </c>
      <c r="BC1429" s="57">
        <v>168</v>
      </c>
      <c r="BD1429" s="57">
        <v>138</v>
      </c>
      <c r="BE1429" s="57">
        <v>106</v>
      </c>
      <c r="BF1429" s="95">
        <v>0.49313680974577101</v>
      </c>
      <c r="BG1429" s="58">
        <v>0.37343813637074397</v>
      </c>
      <c r="BH1429" s="58">
        <v>0.42041414133611166</v>
      </c>
      <c r="BI1429" s="58">
        <v>0.48517204846876461</v>
      </c>
      <c r="BJ1429" s="57">
        <v>103</v>
      </c>
      <c r="BK1429" s="57">
        <v>166</v>
      </c>
      <c r="BL1429" s="57">
        <v>136</v>
      </c>
      <c r="BM1429" s="57">
        <v>105</v>
      </c>
      <c r="BN1429" s="58">
        <v>0.49156485994833776</v>
      </c>
      <c r="BO1429" s="58">
        <v>0.37573558956029168</v>
      </c>
      <c r="BP1429" s="58">
        <v>0.42289864410884315</v>
      </c>
      <c r="BQ1429" s="58">
        <v>0.48726436163521414</v>
      </c>
      <c r="BR1429" s="36">
        <v>3.45</v>
      </c>
      <c r="BS1429" s="36">
        <v>3.6</v>
      </c>
      <c r="BT1429" s="36">
        <v>0.47449999999999998</v>
      </c>
      <c r="BU1429" s="36">
        <v>0.28676000000000001</v>
      </c>
      <c r="BV1429" s="36">
        <v>0.31950262946786701</v>
      </c>
      <c r="BW1429" s="36">
        <v>0.38923999999999997</v>
      </c>
    </row>
    <row r="1430" spans="1:75" s="36" customFormat="1" ht="16.75" customHeight="1" x14ac:dyDescent="0.2">
      <c r="A1430" s="36" t="s">
        <v>1792</v>
      </c>
      <c r="B1430" s="36">
        <v>2025020682</v>
      </c>
      <c r="C1430" s="35">
        <v>46030</v>
      </c>
      <c r="D1430" s="45" t="s">
        <v>6</v>
      </c>
      <c r="E1430" s="36" t="s">
        <v>22</v>
      </c>
      <c r="F1430" s="45">
        <v>0</v>
      </c>
      <c r="G1430" s="45">
        <v>1</v>
      </c>
      <c r="H1430" s="36" t="s">
        <v>26</v>
      </c>
      <c r="I1430" s="36" t="s">
        <v>320</v>
      </c>
      <c r="J1430" s="46" t="s">
        <v>151</v>
      </c>
      <c r="K1430" s="47">
        <v>2.96</v>
      </c>
      <c r="L1430" s="48">
        <v>0.15</v>
      </c>
      <c r="M1430" s="49">
        <v>0.1</v>
      </c>
      <c r="N1430" s="36">
        <v>2.94999999999999</v>
      </c>
      <c r="O1430" s="36">
        <v>3.3999999999999901</v>
      </c>
      <c r="P1430" s="70">
        <v>2.94999999999999</v>
      </c>
      <c r="Q1430" s="36">
        <v>3.3999999999999901</v>
      </c>
      <c r="R1430" s="50">
        <v>2.7700367857931854</v>
      </c>
      <c r="S1430" s="50">
        <v>3.4126220220984109</v>
      </c>
      <c r="T1430" s="50">
        <v>2.7700367857931854</v>
      </c>
      <c r="U1430" s="50">
        <v>3.4126220220984109</v>
      </c>
      <c r="V1430" s="50">
        <v>0.95</v>
      </c>
      <c r="W1430" s="50">
        <v>0.92554174501717079</v>
      </c>
      <c r="X1430" s="50">
        <v>1.0741622950662013</v>
      </c>
      <c r="Y1430" s="50">
        <v>0.94309460389715394</v>
      </c>
      <c r="Z1430" s="50">
        <v>0.98499999999999999</v>
      </c>
      <c r="AA1430" s="51">
        <v>1</v>
      </c>
      <c r="AB1430" s="51">
        <v>1</v>
      </c>
      <c r="AC1430" s="51">
        <v>1</v>
      </c>
      <c r="AD1430" s="51">
        <v>1</v>
      </c>
      <c r="AE1430" s="51">
        <v>1</v>
      </c>
      <c r="AF1430" s="51">
        <v>1</v>
      </c>
      <c r="AG1430" s="52">
        <v>1</v>
      </c>
      <c r="AH1430" s="52">
        <v>1</v>
      </c>
      <c r="AI1430" s="53">
        <v>1356</v>
      </c>
      <c r="AJ1430" s="53">
        <v>1314</v>
      </c>
      <c r="AK1430" s="51">
        <v>2.8126271886585004</v>
      </c>
      <c r="AL1430" s="51">
        <v>2.78</v>
      </c>
      <c r="AM1430" s="51">
        <v>3.1325821396136591</v>
      </c>
      <c r="AN1430" s="51">
        <v>3.18</v>
      </c>
      <c r="AO1430" s="51">
        <v>3.1126367937559767</v>
      </c>
      <c r="AP1430" s="51">
        <v>3.1499561784576202</v>
      </c>
      <c r="AQ1430" s="51">
        <v>3.085593407519454</v>
      </c>
      <c r="AR1430" s="67">
        <v>0</v>
      </c>
      <c r="AS1430" s="99" t="s">
        <v>1593</v>
      </c>
      <c r="AT1430" s="54">
        <v>3.0745123629980342</v>
      </c>
      <c r="AU1430" s="54">
        <v>3.0555068170748405</v>
      </c>
      <c r="AV1430" s="55">
        <v>3.0745123629980342</v>
      </c>
      <c r="AW1430" s="55">
        <v>3.1209958810900704</v>
      </c>
      <c r="AX1430" s="56">
        <v>0.12451236299804425</v>
      </c>
      <c r="AY1430" s="56">
        <v>-0.34449318292514963</v>
      </c>
      <c r="AZ1430" s="56">
        <v>-0.21998081992710539</v>
      </c>
      <c r="BA1430" s="56">
        <v>0.46900554592319388</v>
      </c>
      <c r="BB1430" s="61">
        <v>-104</v>
      </c>
      <c r="BC1430" s="57">
        <v>-139</v>
      </c>
      <c r="BD1430" s="57">
        <v>-112</v>
      </c>
      <c r="BE1430" s="57">
        <v>113</v>
      </c>
      <c r="BF1430" s="95">
        <v>0.50944683664300805</v>
      </c>
      <c r="BG1430" s="58">
        <v>0.58185174573444809</v>
      </c>
      <c r="BH1430" s="58">
        <v>0.52873479564102976</v>
      </c>
      <c r="BI1430" s="58">
        <v>0.46914222601665312</v>
      </c>
      <c r="BJ1430" s="57">
        <v>105</v>
      </c>
      <c r="BK1430" s="57">
        <v>-145</v>
      </c>
      <c r="BL1430" s="57">
        <v>-118</v>
      </c>
      <c r="BM1430" s="57">
        <v>108</v>
      </c>
      <c r="BN1430" s="58">
        <v>0.48736206809839155</v>
      </c>
      <c r="BO1430" s="58">
        <v>0.592544740385609</v>
      </c>
      <c r="BP1430" s="58">
        <v>0.54099240124169323</v>
      </c>
      <c r="BQ1430" s="58">
        <v>0.48023594988184326</v>
      </c>
      <c r="BR1430" s="36">
        <v>3.45</v>
      </c>
      <c r="BS1430" s="36">
        <v>3.65</v>
      </c>
      <c r="BT1430" s="36">
        <v>0.47170000000000001</v>
      </c>
      <c r="BU1430" s="36">
        <v>0.28133000000000002</v>
      </c>
      <c r="BV1430" s="36">
        <v>0.312474314973398</v>
      </c>
      <c r="BW1430" s="36">
        <v>0.38100000000000001</v>
      </c>
    </row>
    <row r="1431" spans="1:75" s="36" customFormat="1" ht="16.75" customHeight="1" x14ac:dyDescent="0.2">
      <c r="A1431" s="36" t="s">
        <v>1793</v>
      </c>
      <c r="B1431" s="36">
        <v>2025020682</v>
      </c>
      <c r="C1431" s="35">
        <v>46030</v>
      </c>
      <c r="D1431" s="45" t="s">
        <v>9</v>
      </c>
      <c r="E1431" s="36" t="s">
        <v>7</v>
      </c>
      <c r="F1431" s="45">
        <v>1</v>
      </c>
      <c r="G1431" s="45">
        <v>0</v>
      </c>
      <c r="H1431" s="36" t="s">
        <v>27</v>
      </c>
      <c r="I1431" s="36" t="s">
        <v>404</v>
      </c>
      <c r="J1431" s="46" t="s">
        <v>149</v>
      </c>
      <c r="K1431" s="47">
        <v>2.96</v>
      </c>
      <c r="L1431" s="48">
        <v>0.15</v>
      </c>
      <c r="M1431" s="49">
        <v>0.1</v>
      </c>
      <c r="N1431" s="36">
        <v>3.3999999999999901</v>
      </c>
      <c r="O1431" s="36">
        <v>2.94999999999999</v>
      </c>
      <c r="P1431" s="70">
        <v>3.3999999999999901</v>
      </c>
      <c r="Q1431" s="36">
        <v>2.94999999999999</v>
      </c>
      <c r="R1431" s="50">
        <v>3.0411139441510251</v>
      </c>
      <c r="S1431" s="50">
        <v>3.1313742846548944</v>
      </c>
      <c r="T1431" s="50">
        <v>3.0411139441510251</v>
      </c>
      <c r="U1431" s="50">
        <v>3.2253155131945412</v>
      </c>
      <c r="V1431" s="50">
        <v>1.05</v>
      </c>
      <c r="W1431" s="50">
        <v>1.0725047827848808</v>
      </c>
      <c r="X1431" s="50">
        <v>1.0583047768965064</v>
      </c>
      <c r="Y1431" s="50">
        <v>0.95021188806030421</v>
      </c>
      <c r="Z1431" s="50">
        <v>1.04</v>
      </c>
      <c r="AA1431" s="51">
        <v>1</v>
      </c>
      <c r="AB1431" s="51">
        <v>1.03</v>
      </c>
      <c r="AC1431" s="51">
        <v>1</v>
      </c>
      <c r="AD1431" s="51">
        <v>1</v>
      </c>
      <c r="AE1431" s="51">
        <v>1</v>
      </c>
      <c r="AF1431" s="51">
        <v>1</v>
      </c>
      <c r="AG1431" s="52">
        <v>1</v>
      </c>
      <c r="AH1431" s="52">
        <v>1</v>
      </c>
      <c r="AI1431" s="53">
        <v>1350</v>
      </c>
      <c r="AJ1431" s="53">
        <v>1136</v>
      </c>
      <c r="AK1431" s="51">
        <v>2.7915600275355756</v>
      </c>
      <c r="AL1431" s="51">
        <v>2.84</v>
      </c>
      <c r="AM1431" s="51">
        <v>3.1795203933959559</v>
      </c>
      <c r="AN1431" s="51">
        <v>3.1722984770847966</v>
      </c>
      <c r="AO1431" s="51">
        <v>3.2555660146165475</v>
      </c>
      <c r="AP1431" s="51">
        <v>3.2557255008302288</v>
      </c>
      <c r="AQ1431" s="51">
        <v>3.3067012091317944</v>
      </c>
      <c r="AR1431" s="67">
        <v>0</v>
      </c>
      <c r="AS1431" s="99" t="s">
        <v>1593</v>
      </c>
      <c r="AT1431" s="54">
        <v>3.0555068170748405</v>
      </c>
      <c r="AU1431" s="54">
        <v>3.0745123629980342</v>
      </c>
      <c r="AV1431" s="55">
        <v>3.1209958810900704</v>
      </c>
      <c r="AW1431" s="55">
        <v>3.0745123629980342</v>
      </c>
      <c r="AX1431" s="56">
        <v>-0.34449318292514963</v>
      </c>
      <c r="AY1431" s="56">
        <v>0.12451236299804425</v>
      </c>
      <c r="AZ1431" s="56">
        <v>-0.21998081992710539</v>
      </c>
      <c r="BA1431" s="56">
        <v>-0.46900554592319388</v>
      </c>
      <c r="BB1431" s="61">
        <v>104</v>
      </c>
      <c r="BC1431" s="57">
        <v>139</v>
      </c>
      <c r="BD1431" s="57">
        <v>112</v>
      </c>
      <c r="BE1431" s="57">
        <v>-113</v>
      </c>
      <c r="BF1431" s="95">
        <v>0.49055316335699195</v>
      </c>
      <c r="BG1431" s="58">
        <v>0.41814825426555197</v>
      </c>
      <c r="BH1431" s="58">
        <v>0.47126520435897018</v>
      </c>
      <c r="BI1431" s="58">
        <v>0.53085777398334688</v>
      </c>
      <c r="BJ1431" s="57">
        <v>-105</v>
      </c>
      <c r="BK1431" s="57">
        <v>145</v>
      </c>
      <c r="BL1431" s="57">
        <v>118</v>
      </c>
      <c r="BM1431" s="57">
        <v>-108</v>
      </c>
      <c r="BN1431" s="58">
        <v>0.51263793190160845</v>
      </c>
      <c r="BO1431" s="58">
        <v>0.407455259614391</v>
      </c>
      <c r="BP1431" s="58">
        <v>0.45900759875830677</v>
      </c>
      <c r="BQ1431" s="58">
        <v>0.51976405011815674</v>
      </c>
      <c r="BR1431" s="36">
        <v>3.45</v>
      </c>
      <c r="BS1431" s="36">
        <v>3.7</v>
      </c>
      <c r="BT1431" s="36">
        <v>0.45950000000000002</v>
      </c>
      <c r="BU1431" s="36">
        <v>0.27576000000000001</v>
      </c>
      <c r="BV1431" s="36">
        <v>0.30673399924361999</v>
      </c>
      <c r="BW1431" s="36">
        <v>0.37674000000000002</v>
      </c>
    </row>
    <row r="1432" spans="1:75" s="36" customFormat="1" ht="16.75" customHeight="1" x14ac:dyDescent="0.2">
      <c r="A1432" s="36" t="s">
        <v>1794</v>
      </c>
      <c r="B1432" s="36">
        <v>2025020683</v>
      </c>
      <c r="C1432" s="35">
        <v>46030</v>
      </c>
      <c r="D1432" s="45" t="s">
        <v>6</v>
      </c>
      <c r="E1432" s="36" t="s">
        <v>10</v>
      </c>
      <c r="F1432" s="45">
        <v>1</v>
      </c>
      <c r="G1432" s="45">
        <v>0</v>
      </c>
      <c r="H1432" s="36" t="s">
        <v>52</v>
      </c>
      <c r="I1432" s="36" t="s">
        <v>340</v>
      </c>
      <c r="J1432" s="46" t="s">
        <v>165</v>
      </c>
      <c r="K1432" s="47">
        <v>2.96</v>
      </c>
      <c r="L1432" s="48">
        <v>0.15</v>
      </c>
      <c r="M1432" s="49">
        <v>0.1</v>
      </c>
      <c r="N1432" s="36">
        <v>2.9999999999999898</v>
      </c>
      <c r="O1432" s="36">
        <v>2.9999999999999898</v>
      </c>
      <c r="P1432" s="70">
        <v>2.9999999999999898</v>
      </c>
      <c r="Q1432" s="36">
        <v>2.9999999999999898</v>
      </c>
      <c r="R1432" s="50">
        <v>3.0048782759443888</v>
      </c>
      <c r="S1432" s="50">
        <v>2.8589033505351358</v>
      </c>
      <c r="T1432" s="50">
        <v>2.8997075362863352</v>
      </c>
      <c r="U1432" s="50">
        <v>2.9732594845565412</v>
      </c>
      <c r="V1432" s="50">
        <v>1.04</v>
      </c>
      <c r="W1432" s="50">
        <v>1.0074936850113505</v>
      </c>
      <c r="X1432" s="50">
        <v>1.0067567567567568</v>
      </c>
      <c r="Y1432" s="50">
        <v>1.0405405405405406</v>
      </c>
      <c r="Z1432" s="50">
        <v>0.995</v>
      </c>
      <c r="AA1432" s="51">
        <v>0.96499999999999997</v>
      </c>
      <c r="AB1432" s="51">
        <v>1.04</v>
      </c>
      <c r="AC1432" s="51">
        <v>1</v>
      </c>
      <c r="AD1432" s="51">
        <v>1</v>
      </c>
      <c r="AE1432" s="51">
        <v>1</v>
      </c>
      <c r="AF1432" s="51">
        <v>1</v>
      </c>
      <c r="AG1432" s="52">
        <v>1</v>
      </c>
      <c r="AH1432" s="52">
        <v>1</v>
      </c>
      <c r="AI1432" s="53">
        <v>1342</v>
      </c>
      <c r="AJ1432" s="53">
        <v>1300</v>
      </c>
      <c r="AK1432" s="51">
        <v>3.04</v>
      </c>
      <c r="AL1432" s="51">
        <v>3.02</v>
      </c>
      <c r="AM1432" s="51">
        <v>2.7751593420656908</v>
      </c>
      <c r="AN1432" s="51">
        <v>2.7877209433361072</v>
      </c>
      <c r="AO1432" s="51">
        <v>2.7858218063765983</v>
      </c>
      <c r="AP1432" s="51">
        <v>2.7946398604874774</v>
      </c>
      <c r="AQ1432" s="51">
        <v>2.7612835453553624</v>
      </c>
      <c r="AR1432" s="67">
        <v>-0.04</v>
      </c>
      <c r="AS1432" s="99" t="s">
        <v>1592</v>
      </c>
      <c r="AT1432" s="54">
        <v>3.0929896562162158</v>
      </c>
      <c r="AU1432" s="54">
        <v>2.9385118746310224</v>
      </c>
      <c r="AV1432" s="55">
        <v>3.1329896562162158</v>
      </c>
      <c r="AW1432" s="55">
        <v>2.912122938552177</v>
      </c>
      <c r="AX1432" s="56">
        <v>9.2989656216226013E-2</v>
      </c>
      <c r="AY1432" s="56">
        <v>-6.1488125368967417E-2</v>
      </c>
      <c r="AZ1432" s="56">
        <v>3.1501530847258596E-2</v>
      </c>
      <c r="BA1432" s="56">
        <v>0.15447778158519343</v>
      </c>
      <c r="BB1432" s="61">
        <v>-113</v>
      </c>
      <c r="BC1432" s="57">
        <v>-130</v>
      </c>
      <c r="BD1432" s="57">
        <v>-104</v>
      </c>
      <c r="BE1432" s="57">
        <v>121</v>
      </c>
      <c r="BF1432" s="95">
        <v>0.53109634254107319</v>
      </c>
      <c r="BG1432" s="58">
        <v>0.56536421103471324</v>
      </c>
      <c r="BH1432" s="58">
        <v>0.50988172217634942</v>
      </c>
      <c r="BI1432" s="58">
        <v>0.45217166385092489</v>
      </c>
      <c r="BJ1432" s="57">
        <v>-117</v>
      </c>
      <c r="BK1432" s="57">
        <v>-132</v>
      </c>
      <c r="BL1432" s="57">
        <v>-105</v>
      </c>
      <c r="BM1432" s="57">
        <v>120</v>
      </c>
      <c r="BN1432" s="58">
        <v>0.53907281230549708</v>
      </c>
      <c r="BO1432" s="58">
        <v>0.56846419421494188</v>
      </c>
      <c r="BP1432" s="58">
        <v>0.51299403805578669</v>
      </c>
      <c r="BQ1432" s="58">
        <v>0.45457443341852022</v>
      </c>
      <c r="BR1432" s="36">
        <v>3.45</v>
      </c>
      <c r="BS1432" s="36">
        <v>3.75</v>
      </c>
      <c r="BT1432" s="36">
        <v>0.45562999999999998</v>
      </c>
      <c r="BU1432" s="36">
        <v>0.26790000000000003</v>
      </c>
      <c r="BV1432" s="36">
        <v>0.297785780979058</v>
      </c>
      <c r="BW1432" s="36">
        <v>0.36825999999999998</v>
      </c>
    </row>
    <row r="1433" spans="1:75" s="36" customFormat="1" ht="16.75" customHeight="1" x14ac:dyDescent="0.2">
      <c r="A1433" s="36" t="s">
        <v>1795</v>
      </c>
      <c r="B1433" s="36">
        <v>2025020683</v>
      </c>
      <c r="C1433" s="35">
        <v>46030</v>
      </c>
      <c r="D1433" s="45" t="s">
        <v>9</v>
      </c>
      <c r="E1433" s="36" t="s">
        <v>19</v>
      </c>
      <c r="F1433" s="45">
        <v>0</v>
      </c>
      <c r="G1433" s="45">
        <v>1</v>
      </c>
      <c r="H1433" s="36" t="s">
        <v>53</v>
      </c>
      <c r="I1433" s="36" t="s">
        <v>326</v>
      </c>
      <c r="J1433" s="46" t="s">
        <v>170</v>
      </c>
      <c r="K1433" s="47">
        <v>2.96</v>
      </c>
      <c r="L1433" s="48">
        <v>0.15</v>
      </c>
      <c r="M1433" s="49">
        <v>0.1</v>
      </c>
      <c r="N1433" s="36">
        <v>2.9999999999999898</v>
      </c>
      <c r="O1433" s="36">
        <v>2.9999999999999898</v>
      </c>
      <c r="P1433" s="70">
        <v>2.9999999999999898</v>
      </c>
      <c r="Q1433" s="36">
        <v>2.9999999999999898</v>
      </c>
      <c r="R1433" s="50">
        <v>3.1729429680581509</v>
      </c>
      <c r="S1433" s="50">
        <v>2.9455714678665395</v>
      </c>
      <c r="T1433" s="50">
        <v>3.0777546790164063</v>
      </c>
      <c r="U1433" s="50">
        <v>3.0044828972238702</v>
      </c>
      <c r="V1433" s="50">
        <v>1</v>
      </c>
      <c r="W1433" s="50">
        <v>1.0046958799928625</v>
      </c>
      <c r="X1433" s="50">
        <v>0.93755383177894958</v>
      </c>
      <c r="Y1433" s="50">
        <v>1.027027027027027</v>
      </c>
      <c r="Z1433" s="50">
        <v>1</v>
      </c>
      <c r="AA1433" s="51">
        <v>0.97</v>
      </c>
      <c r="AB1433" s="51">
        <v>1.02</v>
      </c>
      <c r="AC1433" s="51">
        <v>1</v>
      </c>
      <c r="AD1433" s="51">
        <v>1</v>
      </c>
      <c r="AE1433" s="51">
        <v>1</v>
      </c>
      <c r="AF1433" s="51">
        <v>1</v>
      </c>
      <c r="AG1433" s="52">
        <v>1</v>
      </c>
      <c r="AH1433" s="52">
        <v>1</v>
      </c>
      <c r="AI1433" s="53">
        <v>1357</v>
      </c>
      <c r="AJ1433" s="53">
        <v>1272</v>
      </c>
      <c r="AK1433" s="51">
        <v>3.08</v>
      </c>
      <c r="AL1433" s="51">
        <v>3.0925136208730963</v>
      </c>
      <c r="AM1433" s="51">
        <v>2.98</v>
      </c>
      <c r="AN1433" s="51">
        <v>2.9748357201799807</v>
      </c>
      <c r="AO1433" s="51">
        <v>3.0764508237367938</v>
      </c>
      <c r="AP1433" s="51">
        <v>3.0568189203562555</v>
      </c>
      <c r="AQ1433" s="51">
        <v>2.98</v>
      </c>
      <c r="AR1433" s="67">
        <v>0.04</v>
      </c>
      <c r="AS1433" s="99" t="s">
        <v>1592</v>
      </c>
      <c r="AT1433" s="54">
        <v>2.9385118746310224</v>
      </c>
      <c r="AU1433" s="54">
        <v>3.0929896562162158</v>
      </c>
      <c r="AV1433" s="55">
        <v>2.912122938552177</v>
      </c>
      <c r="AW1433" s="55">
        <v>3.1329896562162158</v>
      </c>
      <c r="AX1433" s="56">
        <v>-6.1488125368967417E-2</v>
      </c>
      <c r="AY1433" s="56">
        <v>9.2989656216226013E-2</v>
      </c>
      <c r="AZ1433" s="56">
        <v>3.1501530847258596E-2</v>
      </c>
      <c r="BA1433" s="56">
        <v>-0.15447778158519343</v>
      </c>
      <c r="BB1433" s="61">
        <v>113</v>
      </c>
      <c r="BC1433" s="57">
        <v>130</v>
      </c>
      <c r="BD1433" s="57">
        <v>104</v>
      </c>
      <c r="BE1433" s="57">
        <v>-121</v>
      </c>
      <c r="BF1433" s="95">
        <v>0.46890365745892681</v>
      </c>
      <c r="BG1433" s="58">
        <v>0.43463578896528676</v>
      </c>
      <c r="BH1433" s="58">
        <v>0.49011827782365058</v>
      </c>
      <c r="BI1433" s="58">
        <v>0.54782833614907511</v>
      </c>
      <c r="BJ1433" s="57">
        <v>117</v>
      </c>
      <c r="BK1433" s="57">
        <v>132</v>
      </c>
      <c r="BL1433" s="57">
        <v>105</v>
      </c>
      <c r="BM1433" s="57">
        <v>-120</v>
      </c>
      <c r="BN1433" s="58">
        <v>0.46092718769450292</v>
      </c>
      <c r="BO1433" s="58">
        <v>0.43153580578505812</v>
      </c>
      <c r="BP1433" s="58">
        <v>0.48700596194421325</v>
      </c>
      <c r="BQ1433" s="58">
        <v>0.54542556658147978</v>
      </c>
      <c r="BR1433" s="36">
        <v>3.45</v>
      </c>
      <c r="BS1433" s="36">
        <v>3.8</v>
      </c>
      <c r="BT1433" s="36">
        <v>0.44474999999999998</v>
      </c>
      <c r="BU1433" s="36">
        <v>0.26178000000000001</v>
      </c>
      <c r="BV1433" s="36">
        <v>0.29050192536038</v>
      </c>
      <c r="BW1433" s="36">
        <v>0.36065000000000003</v>
      </c>
    </row>
    <row r="1434" spans="1:75" s="36" customFormat="1" ht="16.75" customHeight="1" x14ac:dyDescent="0.2">
      <c r="A1434" s="36" t="s">
        <v>1796</v>
      </c>
      <c r="B1434" s="36">
        <v>2025020687</v>
      </c>
      <c r="C1434" s="35">
        <v>46030</v>
      </c>
      <c r="D1434" s="45" t="s">
        <v>6</v>
      </c>
      <c r="E1434" s="36" t="s">
        <v>4</v>
      </c>
      <c r="F1434" s="45">
        <v>1</v>
      </c>
      <c r="G1434" s="45">
        <v>2</v>
      </c>
      <c r="H1434" s="36" t="s">
        <v>36</v>
      </c>
      <c r="I1434" s="36" t="s">
        <v>415</v>
      </c>
      <c r="J1434" s="46" t="s">
        <v>174</v>
      </c>
      <c r="K1434" s="47">
        <v>2.96</v>
      </c>
      <c r="L1434" s="48">
        <v>0.15</v>
      </c>
      <c r="M1434" s="49">
        <v>0.1</v>
      </c>
      <c r="N1434" s="36">
        <v>3.0999999999999899</v>
      </c>
      <c r="O1434" s="36">
        <v>3.0999999999999899</v>
      </c>
      <c r="P1434" s="70">
        <v>3.0999999999999899</v>
      </c>
      <c r="Q1434" s="36">
        <v>3.0999999999999899</v>
      </c>
      <c r="R1434" s="50">
        <v>3.0750188511268877</v>
      </c>
      <c r="S1434" s="50">
        <v>3.001785889205248</v>
      </c>
      <c r="T1434" s="50">
        <v>3.0442686626156186</v>
      </c>
      <c r="U1434" s="50">
        <v>3.001785889205248</v>
      </c>
      <c r="V1434" s="50">
        <v>0.97</v>
      </c>
      <c r="W1434" s="50">
        <v>0.95751047349149665</v>
      </c>
      <c r="X1434" s="50">
        <v>1.0907634274711331</v>
      </c>
      <c r="Y1434" s="50">
        <v>1.0133863956780049</v>
      </c>
      <c r="Z1434" s="50">
        <v>0.98</v>
      </c>
      <c r="AA1434" s="51">
        <v>0.99</v>
      </c>
      <c r="AB1434" s="51">
        <v>1</v>
      </c>
      <c r="AC1434" s="51">
        <v>1</v>
      </c>
      <c r="AD1434" s="51">
        <v>1</v>
      </c>
      <c r="AE1434" s="51">
        <v>1</v>
      </c>
      <c r="AF1434" s="51">
        <v>1</v>
      </c>
      <c r="AG1434" s="52">
        <v>1</v>
      </c>
      <c r="AH1434" s="52">
        <v>1</v>
      </c>
      <c r="AI1434" s="53">
        <v>1344</v>
      </c>
      <c r="AJ1434" s="53">
        <v>1279</v>
      </c>
      <c r="AK1434" s="51">
        <v>2.98</v>
      </c>
      <c r="AL1434" s="51">
        <v>2.97</v>
      </c>
      <c r="AM1434" s="51">
        <v>2.85</v>
      </c>
      <c r="AN1434" s="51">
        <v>2.88</v>
      </c>
      <c r="AO1434" s="51">
        <v>2.8750796763477906</v>
      </c>
      <c r="AP1434" s="51">
        <v>2.8850802506087931</v>
      </c>
      <c r="AQ1434" s="51">
        <v>2.7930000000000001</v>
      </c>
      <c r="AR1434" s="67">
        <v>-0.04</v>
      </c>
      <c r="AS1434" s="99" t="s">
        <v>1592</v>
      </c>
      <c r="AT1434" s="54">
        <v>3.0033953769182373</v>
      </c>
      <c r="AU1434" s="54">
        <v>2.9977556722694576</v>
      </c>
      <c r="AV1434" s="55">
        <v>3.0433953769182374</v>
      </c>
      <c r="AW1434" s="55">
        <v>2.9432478951185703</v>
      </c>
      <c r="AX1434" s="56">
        <v>-9.660462308175255E-2</v>
      </c>
      <c r="AY1434" s="56">
        <v>-0.10224432773053227</v>
      </c>
      <c r="AZ1434" s="56">
        <v>-0.19884895081228482</v>
      </c>
      <c r="BA1434" s="56">
        <v>5.6397046487797198E-3</v>
      </c>
      <c r="BB1434" s="61">
        <v>-102</v>
      </c>
      <c r="BC1434" s="57">
        <v>-129</v>
      </c>
      <c r="BD1434" s="57">
        <v>-103</v>
      </c>
      <c r="BE1434" s="57">
        <v>123</v>
      </c>
      <c r="BF1434" s="95">
        <v>0.50582750111820229</v>
      </c>
      <c r="BG1434" s="58">
        <v>0.56240207802006625</v>
      </c>
      <c r="BH1434" s="58">
        <v>0.50665823416207445</v>
      </c>
      <c r="BI1434" s="58">
        <v>0.44940850528032883</v>
      </c>
      <c r="BJ1434" s="57">
        <v>-109</v>
      </c>
      <c r="BK1434" s="57">
        <v>-127</v>
      </c>
      <c r="BL1434" s="57">
        <v>-101</v>
      </c>
      <c r="BM1434" s="57">
        <v>125</v>
      </c>
      <c r="BN1434" s="58">
        <v>0.52258030218866303</v>
      </c>
      <c r="BO1434" s="58">
        <v>0.55954998670266931</v>
      </c>
      <c r="BP1434" s="58">
        <v>0.50275647218406949</v>
      </c>
      <c r="BQ1434" s="58">
        <v>0.44533248983803908</v>
      </c>
      <c r="BR1434" s="36">
        <v>3.45</v>
      </c>
      <c r="BS1434" s="36">
        <v>3.85</v>
      </c>
      <c r="BT1434" s="36">
        <v>0.43969999999999998</v>
      </c>
      <c r="BU1434" s="36">
        <v>0.25929999999999997</v>
      </c>
      <c r="BV1434" s="36">
        <v>0.28778814885517301</v>
      </c>
      <c r="BW1434" s="36">
        <v>0.35829</v>
      </c>
    </row>
    <row r="1435" spans="1:75" s="36" customFormat="1" ht="16.75" customHeight="1" x14ac:dyDescent="0.2">
      <c r="A1435" s="36" t="s">
        <v>1797</v>
      </c>
      <c r="B1435" s="36">
        <v>2025020687</v>
      </c>
      <c r="C1435" s="35">
        <v>46030</v>
      </c>
      <c r="D1435" s="45" t="s">
        <v>9</v>
      </c>
      <c r="E1435" s="36" t="s">
        <v>21</v>
      </c>
      <c r="F1435" s="45">
        <v>2</v>
      </c>
      <c r="G1435" s="45">
        <v>1</v>
      </c>
      <c r="H1435" s="36" t="s">
        <v>38</v>
      </c>
      <c r="I1435" s="36" t="s">
        <v>1432</v>
      </c>
      <c r="J1435" s="46" t="s">
        <v>163</v>
      </c>
      <c r="K1435" s="47">
        <v>2.96</v>
      </c>
      <c r="L1435" s="48">
        <v>0.15</v>
      </c>
      <c r="M1435" s="49">
        <v>0.1</v>
      </c>
      <c r="N1435" s="36">
        <v>3.0999999999999899</v>
      </c>
      <c r="O1435" s="36">
        <v>3.0999999999999899</v>
      </c>
      <c r="P1435" s="70">
        <v>3.0999999999999899</v>
      </c>
      <c r="Q1435" s="36">
        <v>3.0999999999999899</v>
      </c>
      <c r="R1435" s="50">
        <v>3.1593783120217727</v>
      </c>
      <c r="S1435" s="50">
        <v>3.3316072418512714</v>
      </c>
      <c r="T1435" s="50">
        <v>3.1593783120217727</v>
      </c>
      <c r="U1435" s="50">
        <v>3.3316072418512714</v>
      </c>
      <c r="V1435" s="50">
        <v>1.0449999999999999</v>
      </c>
      <c r="W1435" s="50">
        <v>1.0398742800952707</v>
      </c>
      <c r="X1435" s="50">
        <v>0.96283783783783783</v>
      </c>
      <c r="Y1435" s="50">
        <v>1.0067567567567568</v>
      </c>
      <c r="Z1435" s="50">
        <v>0.97499999999999998</v>
      </c>
      <c r="AA1435" s="51">
        <v>1</v>
      </c>
      <c r="AB1435" s="51">
        <v>1</v>
      </c>
      <c r="AC1435" s="51">
        <v>1</v>
      </c>
      <c r="AD1435" s="51">
        <v>1</v>
      </c>
      <c r="AE1435" s="51">
        <v>1</v>
      </c>
      <c r="AF1435" s="51">
        <v>1</v>
      </c>
      <c r="AG1435" s="52">
        <v>1</v>
      </c>
      <c r="AH1435" s="52">
        <v>1</v>
      </c>
      <c r="AI1435" s="53">
        <v>1316</v>
      </c>
      <c r="AJ1435" s="53">
        <v>1246</v>
      </c>
      <c r="AK1435" s="51">
        <v>2.9996237312068943</v>
      </c>
      <c r="AL1435" s="51">
        <v>3.03</v>
      </c>
      <c r="AM1435" s="51">
        <v>3.228659745314554</v>
      </c>
      <c r="AN1435" s="51">
        <v>3.22</v>
      </c>
      <c r="AO1435" s="51">
        <v>3.0333426052043704</v>
      </c>
      <c r="AP1435" s="51">
        <v>3.0655887735444631</v>
      </c>
      <c r="AQ1435" s="51">
        <v>3.1479432516816903</v>
      </c>
      <c r="AR1435" s="67">
        <v>0.04</v>
      </c>
      <c r="AS1435" s="99" t="s">
        <v>1592</v>
      </c>
      <c r="AT1435" s="54">
        <v>2.9977556722694576</v>
      </c>
      <c r="AU1435" s="54">
        <v>3.0033953769182373</v>
      </c>
      <c r="AV1435" s="55">
        <v>2.9432478951185703</v>
      </c>
      <c r="AW1435" s="55">
        <v>3.0433953769182374</v>
      </c>
      <c r="AX1435" s="56">
        <v>-0.10224432773053227</v>
      </c>
      <c r="AY1435" s="56">
        <v>-9.660462308175255E-2</v>
      </c>
      <c r="AZ1435" s="56">
        <v>-0.19884895081228482</v>
      </c>
      <c r="BA1435" s="56">
        <v>-5.6397046487797198E-3</v>
      </c>
      <c r="BB1435" s="61">
        <v>102</v>
      </c>
      <c r="BC1435" s="57">
        <v>129</v>
      </c>
      <c r="BD1435" s="57">
        <v>103</v>
      </c>
      <c r="BE1435" s="57">
        <v>-123</v>
      </c>
      <c r="BF1435" s="95">
        <v>0.49417249888179771</v>
      </c>
      <c r="BG1435" s="58">
        <v>0.4375979219799338</v>
      </c>
      <c r="BH1435" s="58">
        <v>0.49334176583792555</v>
      </c>
      <c r="BI1435" s="58">
        <v>0.55059149471967117</v>
      </c>
      <c r="BJ1435" s="57">
        <v>109</v>
      </c>
      <c r="BK1435" s="57">
        <v>127</v>
      </c>
      <c r="BL1435" s="57">
        <v>101</v>
      </c>
      <c r="BM1435" s="57">
        <v>-125</v>
      </c>
      <c r="BN1435" s="58">
        <v>0.47741969781133697</v>
      </c>
      <c r="BO1435" s="58">
        <v>0.44045001329733069</v>
      </c>
      <c r="BP1435" s="58">
        <v>0.49724352781593051</v>
      </c>
      <c r="BQ1435" s="58">
        <v>0.55466751016196092</v>
      </c>
      <c r="BR1435" s="36">
        <v>3.45</v>
      </c>
      <c r="BS1435" s="36">
        <v>3.9</v>
      </c>
      <c r="BT1435" s="36">
        <v>0.43114000000000002</v>
      </c>
      <c r="BU1435" s="36">
        <v>0.25090000000000001</v>
      </c>
      <c r="BV1435" s="36">
        <v>0.27845291604239403</v>
      </c>
      <c r="BW1435" s="36">
        <v>0.34984999999999999</v>
      </c>
    </row>
    <row r="1436" spans="1:75" s="36" customFormat="1" ht="16.75" customHeight="1" x14ac:dyDescent="0.2">
      <c r="A1436" s="36" t="s">
        <v>1798</v>
      </c>
      <c r="B1436" s="36">
        <v>2025020686</v>
      </c>
      <c r="C1436" s="35">
        <v>46030</v>
      </c>
      <c r="D1436" s="45" t="s">
        <v>6</v>
      </c>
      <c r="E1436" s="36" t="s">
        <v>18</v>
      </c>
      <c r="F1436" s="45">
        <v>1</v>
      </c>
      <c r="G1436" s="45">
        <v>1</v>
      </c>
      <c r="H1436" s="36" t="s">
        <v>46</v>
      </c>
      <c r="I1436" s="36" t="s">
        <v>931</v>
      </c>
      <c r="J1436" s="46" t="s">
        <v>190</v>
      </c>
      <c r="K1436" s="47">
        <v>2.96</v>
      </c>
      <c r="L1436" s="48">
        <v>0.15</v>
      </c>
      <c r="M1436" s="49">
        <v>0.1</v>
      </c>
      <c r="N1436" s="36">
        <v>2.8499999999999899</v>
      </c>
      <c r="O1436" s="36">
        <v>3.0499999999999901</v>
      </c>
      <c r="P1436" s="70">
        <v>2.8499999999999899</v>
      </c>
      <c r="Q1436" s="36">
        <v>3.0499999999999901</v>
      </c>
      <c r="R1436" s="50">
        <v>3.1429125515326262</v>
      </c>
      <c r="S1436" s="50">
        <v>3.054049355189612</v>
      </c>
      <c r="T1436" s="50">
        <v>3.017196049471321</v>
      </c>
      <c r="U1436" s="50">
        <v>3.1762113293971965</v>
      </c>
      <c r="V1436" s="50">
        <v>0.95</v>
      </c>
      <c r="W1436" s="50">
        <v>0.95302926576458757</v>
      </c>
      <c r="X1436" s="50">
        <v>0.99662162162162171</v>
      </c>
      <c r="Y1436" s="50">
        <v>0.96283783783783783</v>
      </c>
      <c r="Z1436" s="50">
        <v>0.97</v>
      </c>
      <c r="AA1436" s="51">
        <v>0.96</v>
      </c>
      <c r="AB1436" s="51">
        <v>1.04</v>
      </c>
      <c r="AC1436" s="51">
        <v>1</v>
      </c>
      <c r="AD1436" s="51">
        <v>1</v>
      </c>
      <c r="AE1436" s="51">
        <v>1</v>
      </c>
      <c r="AF1436" s="51">
        <v>1</v>
      </c>
      <c r="AG1436" s="52">
        <v>1</v>
      </c>
      <c r="AH1436" s="52">
        <v>1</v>
      </c>
      <c r="AI1436" s="53">
        <v>1343</v>
      </c>
      <c r="AJ1436" s="53">
        <v>1301</v>
      </c>
      <c r="AK1436" s="51">
        <v>2.96</v>
      </c>
      <c r="AL1436" s="51">
        <v>2.98</v>
      </c>
      <c r="AM1436" s="51">
        <v>2.97</v>
      </c>
      <c r="AN1436" s="51">
        <v>2.97</v>
      </c>
      <c r="AO1436" s="51">
        <v>3.0553370763748049</v>
      </c>
      <c r="AP1436" s="51">
        <v>3.0414006960986724</v>
      </c>
      <c r="AQ1436" s="51">
        <v>2.8809</v>
      </c>
      <c r="AR1436" s="67">
        <v>0.04</v>
      </c>
      <c r="AS1436" s="99" t="s">
        <v>1592</v>
      </c>
      <c r="AT1436" s="54">
        <v>2.7156028000000001</v>
      </c>
      <c r="AU1436" s="54">
        <v>2.922797913751352</v>
      </c>
      <c r="AV1436" s="55">
        <v>2.6756028000000001</v>
      </c>
      <c r="AW1436" s="55">
        <v>2.9660620856068558</v>
      </c>
      <c r="AX1436" s="56">
        <v>-0.13439719999998978</v>
      </c>
      <c r="AY1436" s="56">
        <v>-0.12720208624863805</v>
      </c>
      <c r="AZ1436" s="56">
        <v>-0.26159928624862783</v>
      </c>
      <c r="BA1436" s="56">
        <v>-7.1951137513517338E-3</v>
      </c>
      <c r="BB1436" s="61">
        <v>117</v>
      </c>
      <c r="BC1436" s="57">
        <v>-101</v>
      </c>
      <c r="BD1436" s="57">
        <v>128</v>
      </c>
      <c r="BE1436" s="57">
        <v>157</v>
      </c>
      <c r="BF1436" s="95">
        <v>0.46134198130467446</v>
      </c>
      <c r="BG1436" s="58">
        <v>0.50177678176407658</v>
      </c>
      <c r="BH1436" s="58">
        <v>0.43847010820231347</v>
      </c>
      <c r="BI1436" s="58">
        <v>0.38903152504062855</v>
      </c>
      <c r="BJ1436" s="57">
        <v>123</v>
      </c>
      <c r="BK1436" s="57">
        <v>-101</v>
      </c>
      <c r="BL1436" s="57">
        <v>128</v>
      </c>
      <c r="BM1436" s="57">
        <v>157</v>
      </c>
      <c r="BN1436" s="58">
        <v>0.4480901769675108</v>
      </c>
      <c r="BO1436" s="58">
        <v>0.50298139035776424</v>
      </c>
      <c r="BP1436" s="58">
        <v>0.43917356746954417</v>
      </c>
      <c r="BQ1436" s="58">
        <v>0.38920414949284998</v>
      </c>
      <c r="BR1436" s="36">
        <v>3.45</v>
      </c>
      <c r="BS1436" s="36">
        <v>3.95</v>
      </c>
      <c r="BT1436" s="36">
        <v>0.42564000000000002</v>
      </c>
      <c r="BU1436" s="36">
        <v>0.24565999999999999</v>
      </c>
      <c r="BV1436" s="36">
        <v>0.27200655490843001</v>
      </c>
      <c r="BW1436" s="36">
        <v>0.34251999999999999</v>
      </c>
    </row>
    <row r="1437" spans="1:75" s="36" customFormat="1" ht="16.75" customHeight="1" x14ac:dyDescent="0.2">
      <c r="A1437" s="36" t="s">
        <v>1799</v>
      </c>
      <c r="B1437" s="36">
        <v>2025020686</v>
      </c>
      <c r="C1437" s="35">
        <v>46030</v>
      </c>
      <c r="D1437" s="45" t="s">
        <v>9</v>
      </c>
      <c r="E1437" s="36" t="s">
        <v>43</v>
      </c>
      <c r="F1437" s="45">
        <v>1</v>
      </c>
      <c r="G1437" s="45">
        <v>1</v>
      </c>
      <c r="H1437" s="36" t="s">
        <v>47</v>
      </c>
      <c r="I1437" s="36" t="s">
        <v>413</v>
      </c>
      <c r="J1437" s="46" t="s">
        <v>180</v>
      </c>
      <c r="K1437" s="47">
        <v>2.96</v>
      </c>
      <c r="L1437" s="48">
        <v>0.15</v>
      </c>
      <c r="M1437" s="49">
        <v>0.1</v>
      </c>
      <c r="N1437" s="36">
        <v>3.0499999999999901</v>
      </c>
      <c r="O1437" s="36">
        <v>2.8499999999999899</v>
      </c>
      <c r="P1437" s="70">
        <v>3.0499999999999901</v>
      </c>
      <c r="Q1437" s="36">
        <v>2.8499999999999899</v>
      </c>
      <c r="R1437" s="50">
        <v>2.9306534216465967</v>
      </c>
      <c r="S1437" s="50">
        <v>3.1322946037233943</v>
      </c>
      <c r="T1437" s="50">
        <v>2.8720403532136647</v>
      </c>
      <c r="U1437" s="50">
        <v>3.1949404957978622</v>
      </c>
      <c r="V1437" s="50">
        <v>1.048</v>
      </c>
      <c r="W1437" s="50">
        <v>1.0491546019013618</v>
      </c>
      <c r="X1437" s="50">
        <v>1.0033783783783785</v>
      </c>
      <c r="Y1437" s="50">
        <v>1</v>
      </c>
      <c r="Z1437" s="50">
        <v>0.97499999999999998</v>
      </c>
      <c r="AA1437" s="51">
        <v>0.98</v>
      </c>
      <c r="AB1437" s="51">
        <v>1.02</v>
      </c>
      <c r="AC1437" s="51">
        <v>1</v>
      </c>
      <c r="AD1437" s="51">
        <v>1</v>
      </c>
      <c r="AE1437" s="51">
        <v>1</v>
      </c>
      <c r="AF1437" s="51">
        <v>1</v>
      </c>
      <c r="AG1437" s="52">
        <v>1</v>
      </c>
      <c r="AH1437" s="52">
        <v>1</v>
      </c>
      <c r="AI1437" s="53">
        <v>1335</v>
      </c>
      <c r="AJ1437" s="53">
        <v>1293</v>
      </c>
      <c r="AK1437" s="51">
        <v>2.85</v>
      </c>
      <c r="AL1437" s="51">
        <v>2.85</v>
      </c>
      <c r="AM1437" s="51">
        <v>2.95</v>
      </c>
      <c r="AN1437" s="51">
        <v>2.95</v>
      </c>
      <c r="AO1437" s="51">
        <v>2.95756826075886</v>
      </c>
      <c r="AP1437" s="51">
        <v>2.9720311074395771</v>
      </c>
      <c r="AQ1437" s="51">
        <v>2.8762500000000002</v>
      </c>
      <c r="AR1437" s="67">
        <v>-0.04</v>
      </c>
      <c r="AS1437" s="99" t="s">
        <v>1592</v>
      </c>
      <c r="AT1437" s="54">
        <v>2.922797913751352</v>
      </c>
      <c r="AU1437" s="54">
        <v>2.7156028000000001</v>
      </c>
      <c r="AV1437" s="55">
        <v>2.9660620856068558</v>
      </c>
      <c r="AW1437" s="55">
        <v>2.6756028000000001</v>
      </c>
      <c r="AX1437" s="56">
        <v>-0.12720208624863805</v>
      </c>
      <c r="AY1437" s="56">
        <v>-0.13439719999998978</v>
      </c>
      <c r="AZ1437" s="56">
        <v>-0.26159928624862783</v>
      </c>
      <c r="BA1437" s="56">
        <v>7.1951137513517338E-3</v>
      </c>
      <c r="BB1437" s="61">
        <v>-117</v>
      </c>
      <c r="BC1437" s="57">
        <v>101</v>
      </c>
      <c r="BD1437" s="57">
        <v>-128</v>
      </c>
      <c r="BE1437" s="57">
        <v>-157</v>
      </c>
      <c r="BF1437" s="95">
        <v>0.53865801869532559</v>
      </c>
      <c r="BG1437" s="58">
        <v>0.49822321823592342</v>
      </c>
      <c r="BH1437" s="58">
        <v>0.56152989179768653</v>
      </c>
      <c r="BI1437" s="58">
        <v>0.61096847495937145</v>
      </c>
      <c r="BJ1437" s="57">
        <v>-123</v>
      </c>
      <c r="BK1437" s="57">
        <v>101</v>
      </c>
      <c r="BL1437" s="57">
        <v>-128</v>
      </c>
      <c r="BM1437" s="57">
        <v>-157</v>
      </c>
      <c r="BN1437" s="58">
        <v>0.55190982303248926</v>
      </c>
      <c r="BO1437" s="58">
        <v>0.49701860964223576</v>
      </c>
      <c r="BP1437" s="58">
        <v>0.56082643253045583</v>
      </c>
      <c r="BQ1437" s="58">
        <v>0.61079585050715002</v>
      </c>
      <c r="BR1437" s="36">
        <v>3.45</v>
      </c>
      <c r="BS1437" s="36">
        <v>4</v>
      </c>
      <c r="BT1437" s="36">
        <v>0.41918</v>
      </c>
      <c r="BU1437" s="36">
        <v>0.24156</v>
      </c>
      <c r="BV1437" s="36">
        <v>0.26739874027253502</v>
      </c>
      <c r="BW1437" s="36">
        <v>0.33818999999999999</v>
      </c>
    </row>
    <row r="1438" spans="1:75" s="36" customFormat="1" ht="16.75" customHeight="1" x14ac:dyDescent="0.2">
      <c r="A1438" s="36" t="s">
        <v>1800</v>
      </c>
      <c r="B1438" s="36">
        <v>2025020684</v>
      </c>
      <c r="C1438" s="35">
        <v>46030</v>
      </c>
      <c r="D1438" s="45" t="s">
        <v>6</v>
      </c>
      <c r="E1438" s="36" t="s">
        <v>23</v>
      </c>
      <c r="F1438" s="45">
        <v>1</v>
      </c>
      <c r="G1438" s="45">
        <v>2</v>
      </c>
      <c r="H1438" s="36" t="s">
        <v>36</v>
      </c>
      <c r="I1438" s="36" t="s">
        <v>421</v>
      </c>
      <c r="J1438" s="46" t="s">
        <v>194</v>
      </c>
      <c r="K1438" s="47">
        <v>2.96</v>
      </c>
      <c r="L1438" s="48">
        <v>0.15</v>
      </c>
      <c r="M1438" s="49">
        <v>0.1</v>
      </c>
      <c r="N1438" s="36">
        <v>2.8499999999999899</v>
      </c>
      <c r="O1438" s="36">
        <v>3.2999999999999901</v>
      </c>
      <c r="P1438" s="70">
        <v>2.8499999999999899</v>
      </c>
      <c r="Q1438" s="36">
        <v>3.2999999999999901</v>
      </c>
      <c r="R1438" s="50">
        <v>2.9492504766739729</v>
      </c>
      <c r="S1438" s="50">
        <v>3.0411657265551049</v>
      </c>
      <c r="T1438" s="50">
        <v>2.8607729623737534</v>
      </c>
      <c r="U1438" s="50">
        <v>3.101989041086207</v>
      </c>
      <c r="V1438" s="50">
        <v>0.97</v>
      </c>
      <c r="W1438" s="50">
        <v>0.95751047349149665</v>
      </c>
      <c r="X1438" s="50">
        <v>1.050951658236946</v>
      </c>
      <c r="Y1438" s="50">
        <v>0.9932432432432432</v>
      </c>
      <c r="Z1438" s="50">
        <v>1.03</v>
      </c>
      <c r="AA1438" s="51">
        <v>0.97</v>
      </c>
      <c r="AB1438" s="51">
        <v>1.02</v>
      </c>
      <c r="AC1438" s="51">
        <v>1</v>
      </c>
      <c r="AD1438" s="51">
        <v>1</v>
      </c>
      <c r="AE1438" s="51">
        <v>1</v>
      </c>
      <c r="AF1438" s="51">
        <v>1</v>
      </c>
      <c r="AG1438" s="52">
        <v>1</v>
      </c>
      <c r="AH1438" s="52">
        <v>1</v>
      </c>
      <c r="AI1438" s="53">
        <v>1340</v>
      </c>
      <c r="AJ1438" s="53">
        <v>1271</v>
      </c>
      <c r="AK1438" s="51">
        <v>2.76</v>
      </c>
      <c r="AL1438" s="51">
        <v>2.75</v>
      </c>
      <c r="AM1438" s="51">
        <v>3.15</v>
      </c>
      <c r="AN1438" s="51">
        <v>3.15</v>
      </c>
      <c r="AO1438" s="51">
        <v>3.273677450548548</v>
      </c>
      <c r="AP1438" s="51">
        <v>3.2524859377190292</v>
      </c>
      <c r="AQ1438" s="51">
        <v>3.2444999999999999</v>
      </c>
      <c r="AR1438" s="67">
        <v>-0.03</v>
      </c>
      <c r="AS1438" s="99" t="s">
        <v>1592</v>
      </c>
      <c r="AT1438" s="54">
        <v>2.6719075505885033</v>
      </c>
      <c r="AU1438" s="54">
        <v>3.464945573310811</v>
      </c>
      <c r="AV1438" s="55">
        <v>2.7019075505885031</v>
      </c>
      <c r="AW1438" s="55">
        <v>3.4180971820220254</v>
      </c>
      <c r="AX1438" s="56">
        <v>-0.17809244941148661</v>
      </c>
      <c r="AY1438" s="56">
        <v>0.16494557331082094</v>
      </c>
      <c r="AZ1438" s="56">
        <v>-1.3146876100665672E-2</v>
      </c>
      <c r="BA1438" s="56">
        <v>-0.34303802272230755</v>
      </c>
      <c r="BB1438" s="61">
        <v>166</v>
      </c>
      <c r="BC1438" s="57">
        <v>-139</v>
      </c>
      <c r="BD1438" s="57">
        <v>-111</v>
      </c>
      <c r="BE1438" s="57">
        <v>115</v>
      </c>
      <c r="BF1438" s="95">
        <v>0.37574796421307505</v>
      </c>
      <c r="BG1438" s="58">
        <v>0.5810282997488192</v>
      </c>
      <c r="BH1438" s="58">
        <v>0.52639028642365049</v>
      </c>
      <c r="BI1438" s="58">
        <v>0.46567521152680369</v>
      </c>
      <c r="BJ1438" s="57">
        <v>159</v>
      </c>
      <c r="BK1438" s="57">
        <v>-139</v>
      </c>
      <c r="BL1438" s="57">
        <v>-111</v>
      </c>
      <c r="BM1438" s="57">
        <v>115</v>
      </c>
      <c r="BN1438" s="58">
        <v>0.38612956090503703</v>
      </c>
      <c r="BO1438" s="58">
        <v>0.5813514779991924</v>
      </c>
      <c r="BP1438" s="58">
        <v>0.52651289124659528</v>
      </c>
      <c r="BQ1438" s="58">
        <v>0.465534431731918</v>
      </c>
      <c r="BR1438" s="36">
        <v>3.45</v>
      </c>
      <c r="BS1438" s="36">
        <v>4.05</v>
      </c>
      <c r="BT1438" s="36">
        <v>0.41155000000000003</v>
      </c>
      <c r="BU1438" s="36">
        <v>0.23447999999999999</v>
      </c>
      <c r="BV1438" s="36">
        <v>0.25907388378799401</v>
      </c>
      <c r="BW1438" s="36">
        <v>0.32940999999999998</v>
      </c>
    </row>
    <row r="1439" spans="1:75" s="36" customFormat="1" ht="16.75" customHeight="1" x14ac:dyDescent="0.2">
      <c r="A1439" s="36" t="s">
        <v>1801</v>
      </c>
      <c r="B1439" s="36">
        <v>2025020684</v>
      </c>
      <c r="C1439" s="35">
        <v>46030</v>
      </c>
      <c r="D1439" s="45" t="s">
        <v>9</v>
      </c>
      <c r="E1439" s="36" t="s">
        <v>30</v>
      </c>
      <c r="F1439" s="45">
        <v>2</v>
      </c>
      <c r="G1439" s="45">
        <v>1</v>
      </c>
      <c r="H1439" s="36" t="s">
        <v>38</v>
      </c>
      <c r="I1439" s="36" t="s">
        <v>495</v>
      </c>
      <c r="J1439" s="46" t="s">
        <v>161</v>
      </c>
      <c r="K1439" s="47">
        <v>2.96</v>
      </c>
      <c r="L1439" s="48">
        <v>0.15</v>
      </c>
      <c r="M1439" s="49">
        <v>0.1</v>
      </c>
      <c r="N1439" s="36">
        <v>3.2999999999999901</v>
      </c>
      <c r="O1439" s="36">
        <v>2.8499999999999899</v>
      </c>
      <c r="P1439" s="70">
        <v>3.2999999999999901</v>
      </c>
      <c r="Q1439" s="36">
        <v>2.8499999999999899</v>
      </c>
      <c r="R1439" s="50">
        <v>2.8384213447847646</v>
      </c>
      <c r="S1439" s="50">
        <v>3.3241225543076744</v>
      </c>
      <c r="T1439" s="50">
        <v>2.8384213447847646</v>
      </c>
      <c r="U1439" s="50">
        <v>3.3241225543076744</v>
      </c>
      <c r="V1439" s="50">
        <v>1.0449999999999999</v>
      </c>
      <c r="W1439" s="50">
        <v>1.0398742800952707</v>
      </c>
      <c r="X1439" s="50">
        <v>1.0641891891891893</v>
      </c>
      <c r="Y1439" s="50">
        <v>0.93243243243243235</v>
      </c>
      <c r="Z1439" s="50">
        <v>0.99</v>
      </c>
      <c r="AA1439" s="51">
        <v>1</v>
      </c>
      <c r="AB1439" s="51">
        <v>1</v>
      </c>
      <c r="AC1439" s="51">
        <v>1</v>
      </c>
      <c r="AD1439" s="51">
        <v>1</v>
      </c>
      <c r="AE1439" s="51">
        <v>1</v>
      </c>
      <c r="AF1439" s="51">
        <v>1</v>
      </c>
      <c r="AG1439" s="52">
        <v>1</v>
      </c>
      <c r="AH1439" s="52">
        <v>1</v>
      </c>
      <c r="AI1439" s="53">
        <v>1328</v>
      </c>
      <c r="AJ1439" s="53">
        <v>1286</v>
      </c>
      <c r="AK1439" s="51">
        <v>2.94</v>
      </c>
      <c r="AL1439" s="51">
        <v>2.95</v>
      </c>
      <c r="AM1439" s="51">
        <v>3.1108169083813602</v>
      </c>
      <c r="AN1439" s="51">
        <v>3.11</v>
      </c>
      <c r="AO1439" s="51">
        <v>3.1179046565460844</v>
      </c>
      <c r="AP1439" s="51">
        <v>3.1438511573788612</v>
      </c>
      <c r="AQ1439" s="51">
        <v>3.0797087392975464</v>
      </c>
      <c r="AR1439" s="67">
        <v>0.03</v>
      </c>
      <c r="AS1439" s="99" t="s">
        <v>1592</v>
      </c>
      <c r="AT1439" s="54">
        <v>3.464945573310811</v>
      </c>
      <c r="AU1439" s="54">
        <v>2.6719075505885033</v>
      </c>
      <c r="AV1439" s="55">
        <v>3.4180971820220254</v>
      </c>
      <c r="AW1439" s="55">
        <v>2.7019075505885031</v>
      </c>
      <c r="AX1439" s="56">
        <v>0.16494557331082094</v>
      </c>
      <c r="AY1439" s="56">
        <v>-0.17809244941148661</v>
      </c>
      <c r="AZ1439" s="56">
        <v>-1.3146876100665672E-2</v>
      </c>
      <c r="BA1439" s="56">
        <v>0.34303802272230755</v>
      </c>
      <c r="BB1439" s="61">
        <v>-166</v>
      </c>
      <c r="BC1439" s="57">
        <v>139</v>
      </c>
      <c r="BD1439" s="57">
        <v>111</v>
      </c>
      <c r="BE1439" s="57">
        <v>-115</v>
      </c>
      <c r="BF1439" s="95">
        <v>0.62425203578692501</v>
      </c>
      <c r="BG1439" s="58">
        <v>0.4189717002511808</v>
      </c>
      <c r="BH1439" s="58">
        <v>0.47360971357634957</v>
      </c>
      <c r="BI1439" s="58">
        <v>0.53432478847319631</v>
      </c>
      <c r="BJ1439" s="57">
        <v>-159</v>
      </c>
      <c r="BK1439" s="57">
        <v>139</v>
      </c>
      <c r="BL1439" s="57">
        <v>111</v>
      </c>
      <c r="BM1439" s="57">
        <v>-115</v>
      </c>
      <c r="BN1439" s="58">
        <v>0.61387043909496297</v>
      </c>
      <c r="BO1439" s="58">
        <v>0.4186485220008076</v>
      </c>
      <c r="BP1439" s="58">
        <v>0.47348710875340466</v>
      </c>
      <c r="BQ1439" s="58">
        <v>0.534465568268082</v>
      </c>
      <c r="BR1439" s="36">
        <v>3.45</v>
      </c>
      <c r="BS1439" s="36">
        <v>4.0999999999999996</v>
      </c>
      <c r="BT1439" s="36">
        <v>0.40250999999999998</v>
      </c>
      <c r="BU1439" s="36">
        <v>0.22972000000000001</v>
      </c>
      <c r="BV1439" s="36">
        <v>0.25341702611170502</v>
      </c>
      <c r="BW1439" s="36">
        <v>0.32323000000000002</v>
      </c>
    </row>
    <row r="1440" spans="1:75" s="36" customFormat="1" ht="16.75" customHeight="1" x14ac:dyDescent="0.2">
      <c r="A1440" s="36" t="s">
        <v>1802</v>
      </c>
      <c r="B1440" s="36">
        <v>2025020690</v>
      </c>
      <c r="C1440" s="35">
        <v>46030</v>
      </c>
      <c r="D1440" s="45" t="s">
        <v>6</v>
      </c>
      <c r="E1440" s="36" t="s">
        <v>17</v>
      </c>
      <c r="F1440" s="45">
        <v>1</v>
      </c>
      <c r="G1440" s="45">
        <v>1</v>
      </c>
      <c r="H1440" s="36" t="s">
        <v>46</v>
      </c>
      <c r="I1440" s="36" t="s">
        <v>372</v>
      </c>
      <c r="J1440" s="46" t="s">
        <v>164</v>
      </c>
      <c r="K1440" s="47">
        <v>2.96</v>
      </c>
      <c r="L1440" s="48">
        <v>0.15</v>
      </c>
      <c r="M1440" s="49">
        <v>0.1</v>
      </c>
      <c r="N1440" s="36">
        <v>3.0999999999999899</v>
      </c>
      <c r="O1440" s="36">
        <v>3.0499999999999901</v>
      </c>
      <c r="P1440" s="70">
        <v>3.0999999999999899</v>
      </c>
      <c r="Q1440" s="36">
        <v>3.0499999999999901</v>
      </c>
      <c r="R1440" s="50">
        <v>3.4160874445298308</v>
      </c>
      <c r="S1440" s="50">
        <v>2.8621712780204063</v>
      </c>
      <c r="T1440" s="50">
        <v>3.3819265700845325</v>
      </c>
      <c r="U1440" s="50">
        <v>2.8907929908006103</v>
      </c>
      <c r="V1440" s="50">
        <v>0.95</v>
      </c>
      <c r="W1440" s="50">
        <v>0.95302926576458757</v>
      </c>
      <c r="X1440" s="50">
        <v>0.99669887830405879</v>
      </c>
      <c r="Y1440" s="50">
        <v>0.97635135135135143</v>
      </c>
      <c r="Z1440" s="50">
        <v>1.03</v>
      </c>
      <c r="AA1440" s="51">
        <v>0.99</v>
      </c>
      <c r="AB1440" s="51">
        <v>1.01</v>
      </c>
      <c r="AC1440" s="51">
        <v>1</v>
      </c>
      <c r="AD1440" s="51">
        <v>1</v>
      </c>
      <c r="AE1440" s="51">
        <v>1</v>
      </c>
      <c r="AF1440" s="51">
        <v>1</v>
      </c>
      <c r="AG1440" s="52">
        <v>1</v>
      </c>
      <c r="AH1440" s="52">
        <v>1</v>
      </c>
      <c r="AI1440" s="53">
        <v>1349</v>
      </c>
      <c r="AJ1440" s="53">
        <v>1253</v>
      </c>
      <c r="AK1440" s="51">
        <v>3.38</v>
      </c>
      <c r="AL1440" s="51">
        <v>3.3849007035627947</v>
      </c>
      <c r="AM1440" s="51">
        <v>3.02</v>
      </c>
      <c r="AN1440" s="51">
        <v>2.9963256917030607</v>
      </c>
      <c r="AO1440" s="51">
        <v>3.0616509182738394</v>
      </c>
      <c r="AP1440" s="51">
        <v>3.0446087429869162</v>
      </c>
      <c r="AQ1440" s="51">
        <v>3.1106000000000003</v>
      </c>
      <c r="AR1440" s="67">
        <v>0.05</v>
      </c>
      <c r="AS1440" s="99" t="s">
        <v>1593</v>
      </c>
      <c r="AT1440" s="54">
        <v>3.1075022338481699</v>
      </c>
      <c r="AU1440" s="54">
        <v>3.1646445257837845</v>
      </c>
      <c r="AV1440" s="55">
        <v>3.0575022338481701</v>
      </c>
      <c r="AW1440" s="55">
        <v>3.2181861619304186</v>
      </c>
      <c r="AX1440" s="56">
        <v>7.502233848180051E-3</v>
      </c>
      <c r="AY1440" s="56">
        <v>0.11464452578379447</v>
      </c>
      <c r="AZ1440" s="56">
        <v>0.12214675963197452</v>
      </c>
      <c r="BA1440" s="56">
        <v>-0.10714229193561442</v>
      </c>
      <c r="BB1440" s="61">
        <v>105</v>
      </c>
      <c r="BC1440" s="57">
        <v>-153</v>
      </c>
      <c r="BD1440" s="57">
        <v>-125</v>
      </c>
      <c r="BE1440" s="57">
        <v>103</v>
      </c>
      <c r="BF1440" s="95">
        <v>0.48771098729940399</v>
      </c>
      <c r="BG1440" s="58">
        <v>0.60503733131085835</v>
      </c>
      <c r="BH1440" s="58">
        <v>0.55552238946929688</v>
      </c>
      <c r="BI1440" s="58">
        <v>0.49363772610633272</v>
      </c>
      <c r="BJ1440" s="57">
        <v>112</v>
      </c>
      <c r="BK1440" s="57">
        <v>-153</v>
      </c>
      <c r="BL1440" s="57">
        <v>-124</v>
      </c>
      <c r="BM1440" s="57">
        <v>103</v>
      </c>
      <c r="BN1440" s="58">
        <v>0.47221256789020755</v>
      </c>
      <c r="BO1440" s="58">
        <v>0.60408038317607438</v>
      </c>
      <c r="BP1440" s="58">
        <v>0.55412449164368338</v>
      </c>
      <c r="BQ1440" s="58">
        <v>0.49205260000128681</v>
      </c>
      <c r="BR1440" s="36">
        <v>3.45</v>
      </c>
      <c r="BS1440" s="36">
        <v>4.1500000000000004</v>
      </c>
      <c r="BT1440" s="36">
        <v>0.40075</v>
      </c>
      <c r="BU1440" s="36">
        <v>0.2266</v>
      </c>
      <c r="BV1440" s="36">
        <v>0.249531989868957</v>
      </c>
      <c r="BW1440" s="36">
        <v>0.31850000000000001</v>
      </c>
    </row>
    <row r="1441" spans="1:75" s="36" customFormat="1" ht="16.75" customHeight="1" x14ac:dyDescent="0.2">
      <c r="A1441" s="36" t="s">
        <v>1803</v>
      </c>
      <c r="B1441" s="36">
        <v>2025020690</v>
      </c>
      <c r="C1441" s="35">
        <v>46030</v>
      </c>
      <c r="D1441" s="45" t="s">
        <v>9</v>
      </c>
      <c r="E1441" s="36" t="s">
        <v>16</v>
      </c>
      <c r="F1441" s="45">
        <v>1</v>
      </c>
      <c r="G1441" s="45">
        <v>1</v>
      </c>
      <c r="H1441" s="36" t="s">
        <v>47</v>
      </c>
      <c r="I1441" s="36" t="s">
        <v>316</v>
      </c>
      <c r="J1441" s="46" t="s">
        <v>199</v>
      </c>
      <c r="K1441" s="47">
        <v>2.96</v>
      </c>
      <c r="L1441" s="48">
        <v>0.15</v>
      </c>
      <c r="M1441" s="49">
        <v>0.1</v>
      </c>
      <c r="N1441" s="36">
        <v>3.0499999999999901</v>
      </c>
      <c r="O1441" s="36">
        <v>3.0999999999999899</v>
      </c>
      <c r="P1441" s="70">
        <v>3.0499999999999901</v>
      </c>
      <c r="Q1441" s="36">
        <v>3.0999999999999899</v>
      </c>
      <c r="R1441" s="50">
        <v>2.738965229628799</v>
      </c>
      <c r="S1441" s="50">
        <v>2.9817275596119304</v>
      </c>
      <c r="T1441" s="50">
        <v>2.738965229628799</v>
      </c>
      <c r="U1441" s="50">
        <v>2.9817275596119304</v>
      </c>
      <c r="V1441" s="50">
        <v>1.048</v>
      </c>
      <c r="W1441" s="50">
        <v>1.0491546019013618</v>
      </c>
      <c r="X1441" s="50">
        <v>1.0202702702702704</v>
      </c>
      <c r="Y1441" s="50">
        <v>1.1418918918918919</v>
      </c>
      <c r="Z1441" s="50">
        <v>0.96499999999999997</v>
      </c>
      <c r="AA1441" s="51">
        <v>1</v>
      </c>
      <c r="AB1441" s="51">
        <v>1</v>
      </c>
      <c r="AC1441" s="51">
        <v>1</v>
      </c>
      <c r="AD1441" s="51">
        <v>1</v>
      </c>
      <c r="AE1441" s="51">
        <v>1</v>
      </c>
      <c r="AF1441" s="51">
        <v>1</v>
      </c>
      <c r="AG1441" s="52">
        <v>1</v>
      </c>
      <c r="AH1441" s="52">
        <v>1</v>
      </c>
      <c r="AI1441" s="53">
        <v>1347</v>
      </c>
      <c r="AJ1441" s="53">
        <v>1305</v>
      </c>
      <c r="AK1441" s="51">
        <v>2.89</v>
      </c>
      <c r="AL1441" s="51">
        <v>2.86</v>
      </c>
      <c r="AM1441" s="51">
        <v>2.9502286797800141</v>
      </c>
      <c r="AN1441" s="51">
        <v>2.97</v>
      </c>
      <c r="AO1441" s="51">
        <v>2.850296296517028</v>
      </c>
      <c r="AP1441" s="51">
        <v>2.8543569162933005</v>
      </c>
      <c r="AQ1441" s="51">
        <v>2.8469706759877136</v>
      </c>
      <c r="AR1441" s="67">
        <v>-0.05</v>
      </c>
      <c r="AS1441" s="99" t="s">
        <v>1593</v>
      </c>
      <c r="AT1441" s="54">
        <v>3.1646445257837845</v>
      </c>
      <c r="AU1441" s="54">
        <v>3.1075022338481699</v>
      </c>
      <c r="AV1441" s="55">
        <v>3.2181861619304186</v>
      </c>
      <c r="AW1441" s="55">
        <v>3.0575022338481701</v>
      </c>
      <c r="AX1441" s="56">
        <v>0.11464452578379447</v>
      </c>
      <c r="AY1441" s="56">
        <v>7.502233848180051E-3</v>
      </c>
      <c r="AZ1441" s="56">
        <v>0.12214675963197452</v>
      </c>
      <c r="BA1441" s="56">
        <v>0.10714229193561442</v>
      </c>
      <c r="BB1441" s="61">
        <v>-105</v>
      </c>
      <c r="BC1441" s="57">
        <v>153</v>
      </c>
      <c r="BD1441" s="57">
        <v>125</v>
      </c>
      <c r="BE1441" s="57">
        <v>-103</v>
      </c>
      <c r="BF1441" s="95">
        <v>0.51228901270059601</v>
      </c>
      <c r="BG1441" s="58">
        <v>0.3949626686891417</v>
      </c>
      <c r="BH1441" s="58">
        <v>0.44447761053070306</v>
      </c>
      <c r="BI1441" s="58">
        <v>0.50636227389366728</v>
      </c>
      <c r="BJ1441" s="57">
        <v>-112</v>
      </c>
      <c r="BK1441" s="57">
        <v>153</v>
      </c>
      <c r="BL1441" s="57">
        <v>124</v>
      </c>
      <c r="BM1441" s="57">
        <v>-103</v>
      </c>
      <c r="BN1441" s="58">
        <v>0.5277874321097924</v>
      </c>
      <c r="BO1441" s="58">
        <v>0.39591961682392568</v>
      </c>
      <c r="BP1441" s="58">
        <v>0.44587550835631662</v>
      </c>
      <c r="BQ1441" s="58">
        <v>0.50794739999871319</v>
      </c>
      <c r="BR1441" s="36">
        <v>3.45</v>
      </c>
      <c r="BS1441" s="36">
        <v>4.2</v>
      </c>
      <c r="BT1441" s="36">
        <v>0.39345000000000002</v>
      </c>
      <c r="BU1441" s="36">
        <v>0.22173999999999999</v>
      </c>
      <c r="BV1441" s="36">
        <v>0.24444125979738199</v>
      </c>
      <c r="BW1441" s="36">
        <v>0.31461</v>
      </c>
    </row>
    <row r="1442" spans="1:75" s="36" customFormat="1" ht="16.75" customHeight="1" x14ac:dyDescent="0.2">
      <c r="A1442" s="36" t="s">
        <v>1804</v>
      </c>
      <c r="B1442" s="36">
        <v>2025020689</v>
      </c>
      <c r="C1442" s="35">
        <v>46030</v>
      </c>
      <c r="D1442" s="45" t="s">
        <v>6</v>
      </c>
      <c r="E1442" s="36" t="s">
        <v>37</v>
      </c>
      <c r="F1442" s="45">
        <v>1</v>
      </c>
      <c r="G1442" s="45">
        <v>1</v>
      </c>
      <c r="H1442" s="36" t="s">
        <v>46</v>
      </c>
      <c r="I1442" s="36" t="s">
        <v>489</v>
      </c>
      <c r="J1442" s="46" t="s">
        <v>176</v>
      </c>
      <c r="K1442" s="47">
        <v>2.96</v>
      </c>
      <c r="L1442" s="48">
        <v>0.15</v>
      </c>
      <c r="M1442" s="49">
        <v>0.1</v>
      </c>
      <c r="N1442" s="36">
        <v>2.8499999999999899</v>
      </c>
      <c r="O1442" s="36">
        <v>3.0999999999999899</v>
      </c>
      <c r="P1442" s="70">
        <v>2.8499999999999899</v>
      </c>
      <c r="Q1442" s="36">
        <v>3.0999999999999899</v>
      </c>
      <c r="R1442" s="50">
        <v>3.0861781688888104</v>
      </c>
      <c r="S1442" s="50">
        <v>2.9014561048199141</v>
      </c>
      <c r="T1442" s="50">
        <v>2.9010074787554814</v>
      </c>
      <c r="U1442" s="50">
        <v>2.9304706658681132</v>
      </c>
      <c r="V1442" s="50">
        <v>0.95</v>
      </c>
      <c r="W1442" s="50">
        <v>0.95302926576458757</v>
      </c>
      <c r="X1442" s="50">
        <v>1.0402599250256928</v>
      </c>
      <c r="Y1442" s="50">
        <v>0.96082382974070824</v>
      </c>
      <c r="Z1442" s="50">
        <v>1.06</v>
      </c>
      <c r="AA1442" s="51">
        <v>0.94</v>
      </c>
      <c r="AB1442" s="51">
        <v>1.01</v>
      </c>
      <c r="AC1442" s="51">
        <v>1</v>
      </c>
      <c r="AD1442" s="51">
        <v>1</v>
      </c>
      <c r="AE1442" s="51">
        <v>1</v>
      </c>
      <c r="AF1442" s="51">
        <v>1</v>
      </c>
      <c r="AG1442" s="52">
        <v>1</v>
      </c>
      <c r="AH1442" s="52">
        <v>1</v>
      </c>
      <c r="AI1442" s="53">
        <v>1345</v>
      </c>
      <c r="AJ1442" s="53">
        <v>1265</v>
      </c>
      <c r="AK1442" s="51">
        <v>2.7795153144447511</v>
      </c>
      <c r="AL1442" s="51">
        <v>2.8227371822593597</v>
      </c>
      <c r="AM1442" s="51">
        <v>3.0111038597082036</v>
      </c>
      <c r="AN1442" s="51">
        <v>2.9946566964749599</v>
      </c>
      <c r="AO1442" s="51">
        <v>3.1885141249075626</v>
      </c>
      <c r="AP1442" s="51">
        <v>3.1715685268377944</v>
      </c>
      <c r="AQ1442" s="51">
        <v>3.1917700912906959</v>
      </c>
      <c r="AR1442" s="67">
        <v>0.05</v>
      </c>
      <c r="AS1442" s="99" t="s">
        <v>1592</v>
      </c>
      <c r="AT1442" s="54">
        <v>2.6086465951751814</v>
      </c>
      <c r="AU1442" s="54">
        <v>3.1636103502041961</v>
      </c>
      <c r="AV1442" s="55">
        <v>2.5586465951751816</v>
      </c>
      <c r="AW1442" s="55">
        <v>3.2171508469795604</v>
      </c>
      <c r="AX1442" s="56">
        <v>-0.24135340482480849</v>
      </c>
      <c r="AY1442" s="56">
        <v>6.3610350204206245E-2</v>
      </c>
      <c r="AZ1442" s="56">
        <v>-0.17774305462060225</v>
      </c>
      <c r="BA1442" s="56">
        <v>-0.30496375502901474</v>
      </c>
      <c r="BB1442" s="61">
        <v>145</v>
      </c>
      <c r="BC1442" s="57">
        <v>-110</v>
      </c>
      <c r="BD1442" s="57">
        <v>116</v>
      </c>
      <c r="BE1442" s="57">
        <v>144</v>
      </c>
      <c r="BF1442" s="95">
        <v>0.40809904714487394</v>
      </c>
      <c r="BG1442" s="58">
        <v>0.5248443153360467</v>
      </c>
      <c r="BH1442" s="58">
        <v>0.46320796099713357</v>
      </c>
      <c r="BI1442" s="58">
        <v>0.41002588045850852</v>
      </c>
      <c r="BJ1442" s="57">
        <v>155</v>
      </c>
      <c r="BK1442" s="57">
        <v>-110</v>
      </c>
      <c r="BL1442" s="57">
        <v>116</v>
      </c>
      <c r="BM1442" s="57">
        <v>143</v>
      </c>
      <c r="BN1442" s="58">
        <v>0.39223019344824372</v>
      </c>
      <c r="BO1442" s="58">
        <v>0.5249118399034538</v>
      </c>
      <c r="BP1442" s="58">
        <v>0.4637711321130803</v>
      </c>
      <c r="BQ1442" s="58">
        <v>0.41088923742206462</v>
      </c>
      <c r="BR1442" s="36">
        <v>3.45</v>
      </c>
      <c r="BS1442" s="36">
        <v>4.25</v>
      </c>
      <c r="BT1442" s="36">
        <v>0.38667000000000001</v>
      </c>
      <c r="BU1442" s="36">
        <v>0.21492</v>
      </c>
      <c r="BV1442" s="36">
        <v>0.23673514347083699</v>
      </c>
      <c r="BW1442" s="36">
        <v>0.30707000000000001</v>
      </c>
    </row>
    <row r="1443" spans="1:75" s="36" customFormat="1" ht="16.75" customHeight="1" x14ac:dyDescent="0.2">
      <c r="A1443" s="36" t="s">
        <v>1805</v>
      </c>
      <c r="B1443" s="36">
        <v>2025020689</v>
      </c>
      <c r="C1443" s="35">
        <v>46030</v>
      </c>
      <c r="D1443" s="45" t="s">
        <v>9</v>
      </c>
      <c r="E1443" s="36" t="s">
        <v>35</v>
      </c>
      <c r="F1443" s="45">
        <v>1</v>
      </c>
      <c r="G1443" s="45">
        <v>1</v>
      </c>
      <c r="H1443" s="36" t="s">
        <v>47</v>
      </c>
      <c r="I1443" s="36" t="s">
        <v>360</v>
      </c>
      <c r="J1443" s="46" t="s">
        <v>172</v>
      </c>
      <c r="K1443" s="47">
        <v>2.96</v>
      </c>
      <c r="L1443" s="48">
        <v>0.15</v>
      </c>
      <c r="M1443" s="49">
        <v>0.1</v>
      </c>
      <c r="N1443" s="36">
        <v>3.0999999999999899</v>
      </c>
      <c r="O1443" s="36">
        <v>2.8499999999999899</v>
      </c>
      <c r="P1443" s="70">
        <v>3.0999999999999899</v>
      </c>
      <c r="Q1443" s="36">
        <v>2.8499999999999899</v>
      </c>
      <c r="R1443" s="50">
        <v>2.7404743765677475</v>
      </c>
      <c r="S1443" s="50">
        <v>3.4188929499845475</v>
      </c>
      <c r="T1443" s="50">
        <v>2.7130696328020698</v>
      </c>
      <c r="U1443" s="50">
        <v>3.4188929499845475</v>
      </c>
      <c r="V1443" s="50">
        <v>1.048</v>
      </c>
      <c r="W1443" s="50">
        <v>1.0491546019013618</v>
      </c>
      <c r="X1443" s="50">
        <v>1.0172648174689878</v>
      </c>
      <c r="Y1443" s="50">
        <v>0.93902544406917265</v>
      </c>
      <c r="Z1443" s="50">
        <v>0.99094124800379646</v>
      </c>
      <c r="AA1443" s="51">
        <v>0.99</v>
      </c>
      <c r="AB1443" s="51">
        <v>1</v>
      </c>
      <c r="AC1443" s="51">
        <v>1</v>
      </c>
      <c r="AD1443" s="51">
        <v>1</v>
      </c>
      <c r="AE1443" s="51">
        <v>1</v>
      </c>
      <c r="AF1443" s="51">
        <v>1</v>
      </c>
      <c r="AG1443" s="52">
        <v>1</v>
      </c>
      <c r="AH1443" s="52">
        <v>1</v>
      </c>
      <c r="AI1443" s="53">
        <v>1348</v>
      </c>
      <c r="AJ1443" s="53">
        <v>1306</v>
      </c>
      <c r="AK1443" s="51">
        <v>2.8440385360324965</v>
      </c>
      <c r="AL1443" s="51">
        <v>2.8280928409562991</v>
      </c>
      <c r="AM1443" s="51">
        <v>3.0791693780760507</v>
      </c>
      <c r="AN1443" s="51">
        <v>3.1301279138623253</v>
      </c>
      <c r="AO1443" s="51">
        <v>3.0826158066402831</v>
      </c>
      <c r="AP1443" s="51">
        <v>3.1284117426416005</v>
      </c>
      <c r="AQ1443" s="51">
        <v>3.0512759463257555</v>
      </c>
      <c r="AR1443" s="67">
        <v>-0.05</v>
      </c>
      <c r="AS1443" s="99" t="s">
        <v>1592</v>
      </c>
      <c r="AT1443" s="54">
        <v>3.1636103502041961</v>
      </c>
      <c r="AU1443" s="54">
        <v>2.6086465951751814</v>
      </c>
      <c r="AV1443" s="55">
        <v>3.2171508469795604</v>
      </c>
      <c r="AW1443" s="55">
        <v>2.5586465951751816</v>
      </c>
      <c r="AX1443" s="56">
        <v>6.3610350204206245E-2</v>
      </c>
      <c r="AY1443" s="56">
        <v>-0.24135340482480849</v>
      </c>
      <c r="AZ1443" s="56">
        <v>-0.17774305462060225</v>
      </c>
      <c r="BA1443" s="56">
        <v>0.30496375502901474</v>
      </c>
      <c r="BB1443" s="61">
        <v>-145</v>
      </c>
      <c r="BC1443" s="57">
        <v>110</v>
      </c>
      <c r="BD1443" s="57">
        <v>-116</v>
      </c>
      <c r="BE1443" s="57">
        <v>-144</v>
      </c>
      <c r="BF1443" s="95">
        <v>0.59190095285512601</v>
      </c>
      <c r="BG1443" s="58">
        <v>0.4751556846639533</v>
      </c>
      <c r="BH1443" s="58">
        <v>0.53679203900286643</v>
      </c>
      <c r="BI1443" s="58">
        <v>0.58997411954149148</v>
      </c>
      <c r="BJ1443" s="57">
        <v>-155</v>
      </c>
      <c r="BK1443" s="57">
        <v>110</v>
      </c>
      <c r="BL1443" s="57">
        <v>-116</v>
      </c>
      <c r="BM1443" s="57">
        <v>-143</v>
      </c>
      <c r="BN1443" s="58">
        <v>0.60776980655175628</v>
      </c>
      <c r="BO1443" s="58">
        <v>0.4750881600965462</v>
      </c>
      <c r="BP1443" s="58">
        <v>0.5362288678869197</v>
      </c>
      <c r="BQ1443" s="58">
        <v>0.58911076257793538</v>
      </c>
      <c r="BR1443" s="36">
        <v>3.45</v>
      </c>
      <c r="BS1443" s="36">
        <v>4.3</v>
      </c>
      <c r="BT1443" s="36">
        <v>0.37730000000000002</v>
      </c>
      <c r="BU1443" s="36">
        <v>0.20999000000000001</v>
      </c>
      <c r="BV1443" s="36">
        <v>0.23056821301125399</v>
      </c>
      <c r="BW1443" s="36">
        <v>0.29924000000000001</v>
      </c>
    </row>
    <row r="1444" spans="1:75" s="36" customFormat="1" ht="16.75" customHeight="1" x14ac:dyDescent="0.2">
      <c r="A1444" s="36" t="s">
        <v>1806</v>
      </c>
      <c r="B1444" s="36">
        <v>2025020691</v>
      </c>
      <c r="C1444" s="35">
        <v>46030</v>
      </c>
      <c r="D1444" s="45" t="s">
        <v>6</v>
      </c>
      <c r="E1444" s="36" t="s">
        <v>39</v>
      </c>
      <c r="F1444" s="45">
        <v>0</v>
      </c>
      <c r="G1444" s="45">
        <v>1</v>
      </c>
      <c r="H1444" s="36" t="s">
        <v>26</v>
      </c>
      <c r="I1444" s="36" t="s">
        <v>1365</v>
      </c>
      <c r="J1444" s="46" t="s">
        <v>450</v>
      </c>
      <c r="K1444" s="47">
        <v>2.96</v>
      </c>
      <c r="L1444" s="48">
        <v>0.15</v>
      </c>
      <c r="M1444" s="49">
        <v>0.1</v>
      </c>
      <c r="N1444" s="36">
        <v>2.5499999999999901</v>
      </c>
      <c r="O1444" s="36">
        <v>3.9999999999999898</v>
      </c>
      <c r="P1444" s="70">
        <v>2.5499999999999901</v>
      </c>
      <c r="Q1444" s="36">
        <v>3.9999999999999898</v>
      </c>
      <c r="R1444" s="50">
        <v>3.0341037301753429</v>
      </c>
      <c r="S1444" s="50">
        <v>3.0858769711278793</v>
      </c>
      <c r="T1444" s="50">
        <v>3.0341037301753429</v>
      </c>
      <c r="U1444" s="50">
        <v>3.0858769711278793</v>
      </c>
      <c r="V1444" s="50">
        <v>0.95</v>
      </c>
      <c r="W1444" s="50">
        <v>0.92554174501717079</v>
      </c>
      <c r="X1444" s="50">
        <v>0.87713916933763303</v>
      </c>
      <c r="Y1444" s="50">
        <v>1.2152828209570683</v>
      </c>
      <c r="Z1444" s="50">
        <v>1.02</v>
      </c>
      <c r="AA1444" s="51">
        <v>1</v>
      </c>
      <c r="AB1444" s="51">
        <v>1</v>
      </c>
      <c r="AC1444" s="51">
        <v>1</v>
      </c>
      <c r="AD1444" s="51">
        <v>1</v>
      </c>
      <c r="AE1444" s="51">
        <v>1</v>
      </c>
      <c r="AF1444" s="51">
        <v>1</v>
      </c>
      <c r="AG1444" s="52">
        <v>1</v>
      </c>
      <c r="AH1444" s="52">
        <v>1</v>
      </c>
      <c r="AI1444" s="53">
        <v>1358</v>
      </c>
      <c r="AJ1444" s="53">
        <v>1316</v>
      </c>
      <c r="AK1444" s="51">
        <v>3.0637498993507797</v>
      </c>
      <c r="AL1444" s="51">
        <v>3.03</v>
      </c>
      <c r="AM1444" s="51">
        <v>2.9179136344978769</v>
      </c>
      <c r="AN1444" s="51">
        <v>3.03</v>
      </c>
      <c r="AO1444" s="51">
        <v>2.9886749772141039</v>
      </c>
      <c r="AP1444" s="51">
        <v>3.0125129072145542</v>
      </c>
      <c r="AQ1444" s="51">
        <v>2.9762719071878343</v>
      </c>
      <c r="AR1444" s="67">
        <v>-0.05</v>
      </c>
      <c r="AS1444" s="99" t="s">
        <v>1593</v>
      </c>
      <c r="AT1444" s="54">
        <v>2.5929604218974935</v>
      </c>
      <c r="AU1444" s="54">
        <v>3.7529161571359397</v>
      </c>
      <c r="AV1444" s="55">
        <v>2.6429604218974934</v>
      </c>
      <c r="AW1444" s="55">
        <v>3.7822812274092441</v>
      </c>
      <c r="AX1444" s="56">
        <v>4.2960421897503487E-2</v>
      </c>
      <c r="AY1444" s="56">
        <v>-0.24708384286405005</v>
      </c>
      <c r="AZ1444" s="56">
        <v>-0.20412342096654656</v>
      </c>
      <c r="BA1444" s="56">
        <v>0.29004426476155354</v>
      </c>
      <c r="BB1444" s="61">
        <v>209</v>
      </c>
      <c r="BC1444" s="57">
        <v>-159</v>
      </c>
      <c r="BD1444" s="57">
        <v>-129</v>
      </c>
      <c r="BE1444" s="57">
        <v>101</v>
      </c>
      <c r="BF1444" s="95">
        <v>0.32381866679871862</v>
      </c>
      <c r="BG1444" s="58">
        <v>0.61438483643149566</v>
      </c>
      <c r="BH1444" s="58">
        <v>0.56362614841232228</v>
      </c>
      <c r="BI1444" s="58">
        <v>0.49806102217667925</v>
      </c>
      <c r="BJ1444" s="57">
        <v>203</v>
      </c>
      <c r="BK1444" s="57">
        <v>-168</v>
      </c>
      <c r="BL1444" s="57">
        <v>-137</v>
      </c>
      <c r="BM1444" s="57">
        <v>-104</v>
      </c>
      <c r="BN1444" s="58">
        <v>0.33040049977124308</v>
      </c>
      <c r="BO1444" s="58">
        <v>0.6262577192129869</v>
      </c>
      <c r="BP1444" s="58">
        <v>0.57751641033415124</v>
      </c>
      <c r="BQ1444" s="58">
        <v>0.51089913523685249</v>
      </c>
      <c r="BR1444" s="36">
        <v>3.45</v>
      </c>
      <c r="BS1444" s="36">
        <v>4.3499999999999996</v>
      </c>
      <c r="BT1444" s="36">
        <v>0.37324000000000002</v>
      </c>
      <c r="BU1444" s="36">
        <v>0.20449999999999999</v>
      </c>
      <c r="BV1444" s="36">
        <v>0.22443425009328499</v>
      </c>
      <c r="BW1444" s="36">
        <v>0.29332000000000003</v>
      </c>
    </row>
    <row r="1445" spans="1:75" s="36" customFormat="1" ht="16.75" customHeight="1" x14ac:dyDescent="0.2">
      <c r="A1445" s="36" t="s">
        <v>1807</v>
      </c>
      <c r="B1445" s="36">
        <v>2025020691</v>
      </c>
      <c r="C1445" s="35">
        <v>46030</v>
      </c>
      <c r="D1445" s="45" t="s">
        <v>9</v>
      </c>
      <c r="E1445" s="36" t="s">
        <v>24</v>
      </c>
      <c r="F1445" s="45">
        <v>1</v>
      </c>
      <c r="G1445" s="45">
        <v>0</v>
      </c>
      <c r="H1445" s="36" t="s">
        <v>27</v>
      </c>
      <c r="I1445" s="36" t="s">
        <v>364</v>
      </c>
      <c r="J1445" s="46" t="s">
        <v>158</v>
      </c>
      <c r="K1445" s="47">
        <v>2.96</v>
      </c>
      <c r="L1445" s="48">
        <v>0.15</v>
      </c>
      <c r="M1445" s="49">
        <v>0.1</v>
      </c>
      <c r="N1445" s="36">
        <v>3.9999999999999898</v>
      </c>
      <c r="O1445" s="36">
        <v>2.5499999999999901</v>
      </c>
      <c r="P1445" s="70">
        <v>3.9999999999999898</v>
      </c>
      <c r="Q1445" s="36">
        <v>2.5499999999999901</v>
      </c>
      <c r="R1445" s="50">
        <v>3.8043042637492279</v>
      </c>
      <c r="S1445" s="50">
        <v>2.5712087103967307</v>
      </c>
      <c r="T1445" s="50">
        <v>3.7091966571554971</v>
      </c>
      <c r="U1445" s="50">
        <v>2.6354889281566489</v>
      </c>
      <c r="V1445" s="50">
        <v>1.05</v>
      </c>
      <c r="W1445" s="50">
        <v>1.0725047827848808</v>
      </c>
      <c r="X1445" s="50">
        <v>0.98578163327630974</v>
      </c>
      <c r="Y1445" s="50">
        <v>1.0350506416725607</v>
      </c>
      <c r="Z1445" s="50">
        <v>1.01</v>
      </c>
      <c r="AA1445" s="51">
        <v>0.97499999999999998</v>
      </c>
      <c r="AB1445" s="51">
        <v>1.0249999999999999</v>
      </c>
      <c r="AC1445" s="51">
        <v>1</v>
      </c>
      <c r="AD1445" s="51">
        <v>1</v>
      </c>
      <c r="AE1445" s="51">
        <v>1</v>
      </c>
      <c r="AF1445" s="51">
        <v>1</v>
      </c>
      <c r="AG1445" s="52">
        <v>1</v>
      </c>
      <c r="AH1445" s="52">
        <v>1</v>
      </c>
      <c r="AI1445" s="53">
        <v>1336</v>
      </c>
      <c r="AJ1445" s="53">
        <v>1294</v>
      </c>
      <c r="AK1445" s="51">
        <v>3.5972371500329223</v>
      </c>
      <c r="AL1445" s="51">
        <v>3.6268706029914624</v>
      </c>
      <c r="AM1445" s="51">
        <v>2.5963319412393937</v>
      </c>
      <c r="AN1445" s="51">
        <v>2.5925634566129943</v>
      </c>
      <c r="AO1445" s="51">
        <v>2.6593269143464013</v>
      </c>
      <c r="AP1445" s="51">
        <v>2.6499659968195459</v>
      </c>
      <c r="AQ1445" s="51">
        <v>2.6222952606517875</v>
      </c>
      <c r="AR1445" s="67">
        <v>0.05</v>
      </c>
      <c r="AS1445" s="99" t="s">
        <v>1593</v>
      </c>
      <c r="AT1445" s="54">
        <v>3.7529161571359397</v>
      </c>
      <c r="AU1445" s="54">
        <v>2.5929604218974935</v>
      </c>
      <c r="AV1445" s="55">
        <v>3.7822812274092441</v>
      </c>
      <c r="AW1445" s="55">
        <v>2.6429604218974934</v>
      </c>
      <c r="AX1445" s="56">
        <v>-0.24708384286405005</v>
      </c>
      <c r="AY1445" s="56">
        <v>4.2960421897503487E-2</v>
      </c>
      <c r="AZ1445" s="56">
        <v>-0.20412342096654656</v>
      </c>
      <c r="BA1445" s="56">
        <v>-0.29004426476155354</v>
      </c>
      <c r="BB1445" s="61">
        <v>-209</v>
      </c>
      <c r="BC1445" s="57">
        <v>159</v>
      </c>
      <c r="BD1445" s="57">
        <v>129</v>
      </c>
      <c r="BE1445" s="57">
        <v>-101</v>
      </c>
      <c r="BF1445" s="95">
        <v>0.67618133320128138</v>
      </c>
      <c r="BG1445" s="58">
        <v>0.38561516356850434</v>
      </c>
      <c r="BH1445" s="58">
        <v>0.43637385158767772</v>
      </c>
      <c r="BI1445" s="58">
        <v>0.50193897782332075</v>
      </c>
      <c r="BJ1445" s="57">
        <v>-203</v>
      </c>
      <c r="BK1445" s="57">
        <v>168</v>
      </c>
      <c r="BL1445" s="57">
        <v>137</v>
      </c>
      <c r="BM1445" s="57">
        <v>104</v>
      </c>
      <c r="BN1445" s="58">
        <v>0.66959950022875692</v>
      </c>
      <c r="BO1445" s="58">
        <v>0.3737422807870131</v>
      </c>
      <c r="BP1445" s="58">
        <v>0.42248358966584876</v>
      </c>
      <c r="BQ1445" s="58">
        <v>0.48910086476314751</v>
      </c>
      <c r="BR1445" s="36">
        <v>3.45</v>
      </c>
      <c r="BS1445" s="36">
        <v>4.4000000000000004</v>
      </c>
      <c r="BT1445" s="36">
        <v>0.36786999999999997</v>
      </c>
      <c r="BU1445" s="36">
        <v>0.1988</v>
      </c>
      <c r="BV1445" s="36">
        <v>0.21821933897542201</v>
      </c>
      <c r="BW1445" s="36">
        <v>0.28778999999999999</v>
      </c>
    </row>
    <row r="1446" spans="1:75" s="36" customFormat="1" ht="16.75" customHeight="1" x14ac:dyDescent="0.2">
      <c r="A1446" s="36" t="s">
        <v>1808</v>
      </c>
      <c r="B1446" s="36">
        <v>2025020692</v>
      </c>
      <c r="C1446" s="35">
        <v>46030</v>
      </c>
      <c r="D1446" s="45" t="s">
        <v>6</v>
      </c>
      <c r="E1446" s="36" t="s">
        <v>32</v>
      </c>
      <c r="F1446" s="45">
        <v>1</v>
      </c>
      <c r="G1446" s="45">
        <v>1</v>
      </c>
      <c r="H1446" s="36" t="s">
        <v>46</v>
      </c>
      <c r="I1446" s="36" t="s">
        <v>417</v>
      </c>
      <c r="J1446" s="46" t="s">
        <v>227</v>
      </c>
      <c r="K1446" s="47">
        <v>2.96</v>
      </c>
      <c r="L1446" s="48">
        <v>0.15</v>
      </c>
      <c r="M1446" s="49">
        <v>0.1</v>
      </c>
      <c r="N1446" s="36">
        <v>2.8999999999999901</v>
      </c>
      <c r="O1446" s="36">
        <v>3.2999999999999901</v>
      </c>
      <c r="P1446" s="70">
        <v>2.8999999999999901</v>
      </c>
      <c r="Q1446" s="36">
        <v>3.2999999999999901</v>
      </c>
      <c r="R1446" s="50">
        <v>3.1608047195934676</v>
      </c>
      <c r="S1446" s="50">
        <v>3.1173341659753446</v>
      </c>
      <c r="T1446" s="50">
        <v>3.0975886252015981</v>
      </c>
      <c r="U1446" s="50">
        <v>3.1173341659753446</v>
      </c>
      <c r="V1446" s="50">
        <v>0.95</v>
      </c>
      <c r="W1446" s="50">
        <v>0.95302926576458757</v>
      </c>
      <c r="X1446" s="50">
        <v>0.93521896843982544</v>
      </c>
      <c r="Y1446" s="50">
        <v>1.0559914433351425</v>
      </c>
      <c r="Z1446" s="50">
        <v>0.97499999999999998</v>
      </c>
      <c r="AA1446" s="51">
        <v>0.98</v>
      </c>
      <c r="AB1446" s="51">
        <v>1</v>
      </c>
      <c r="AC1446" s="51">
        <v>1</v>
      </c>
      <c r="AD1446" s="51">
        <v>1</v>
      </c>
      <c r="AE1446" s="51">
        <v>1</v>
      </c>
      <c r="AF1446" s="51">
        <v>1</v>
      </c>
      <c r="AG1446" s="52">
        <v>1</v>
      </c>
      <c r="AH1446" s="52">
        <v>1</v>
      </c>
      <c r="AI1446" s="53">
        <v>1352</v>
      </c>
      <c r="AJ1446" s="53">
        <v>1310</v>
      </c>
      <c r="AK1446" s="51">
        <v>2.9670403738783691</v>
      </c>
      <c r="AL1446" s="51">
        <v>2.99</v>
      </c>
      <c r="AM1446" s="51">
        <v>3.1971408029828479</v>
      </c>
      <c r="AN1446" s="51">
        <v>3.21</v>
      </c>
      <c r="AO1446" s="51">
        <v>3.1865868617439883</v>
      </c>
      <c r="AP1446" s="51">
        <v>3.1645089542562843</v>
      </c>
      <c r="AQ1446" s="51">
        <v>3.1172122829082767</v>
      </c>
      <c r="AR1446" s="67">
        <v>0.03</v>
      </c>
      <c r="AS1446" s="99" t="s">
        <v>1593</v>
      </c>
      <c r="AT1446" s="54">
        <v>2.7435707971495575</v>
      </c>
      <c r="AU1446" s="54">
        <v>3.3507584042311374</v>
      </c>
      <c r="AV1446" s="55">
        <v>2.7135707971495577</v>
      </c>
      <c r="AW1446" s="55">
        <v>3.3844830512555362</v>
      </c>
      <c r="AX1446" s="56">
        <v>-0.1564292028504326</v>
      </c>
      <c r="AY1446" s="56">
        <v>5.0758404231147303E-2</v>
      </c>
      <c r="AZ1446" s="56">
        <v>-0.1056707986192853</v>
      </c>
      <c r="BA1446" s="56">
        <v>-0.20718760708157991</v>
      </c>
      <c r="BB1446" s="61">
        <v>148</v>
      </c>
      <c r="BC1446" s="57">
        <v>-136</v>
      </c>
      <c r="BD1446" s="57">
        <v>-109</v>
      </c>
      <c r="BE1446" s="57">
        <v>117</v>
      </c>
      <c r="BF1446" s="95">
        <v>0.40250658827618357</v>
      </c>
      <c r="BG1446" s="58">
        <v>0.57679875347219334</v>
      </c>
      <c r="BH1446" s="58">
        <v>0.52156737584369528</v>
      </c>
      <c r="BI1446" s="58">
        <v>0.46135653555730349</v>
      </c>
      <c r="BJ1446" s="57">
        <v>155</v>
      </c>
      <c r="BK1446" s="57">
        <v>-137</v>
      </c>
      <c r="BL1446" s="57">
        <v>-110</v>
      </c>
      <c r="BM1446" s="57">
        <v>116</v>
      </c>
      <c r="BN1446" s="58">
        <v>0.3923924677421467</v>
      </c>
      <c r="BO1446" s="58">
        <v>0.57825444651635993</v>
      </c>
      <c r="BP1446" s="58">
        <v>0.52331869908678941</v>
      </c>
      <c r="BQ1446" s="58">
        <v>0.463012833975877</v>
      </c>
      <c r="BR1446" s="36">
        <v>3.45</v>
      </c>
      <c r="BS1446" s="36">
        <v>4.45</v>
      </c>
      <c r="BT1446" s="36">
        <v>0.36420999999999998</v>
      </c>
      <c r="BU1446" s="36">
        <v>0.19774</v>
      </c>
      <c r="BV1446" s="36">
        <v>0.216722745257066</v>
      </c>
      <c r="BW1446" s="36">
        <v>0.28532999999999997</v>
      </c>
    </row>
    <row r="1447" spans="1:75" s="36" customFormat="1" ht="16.75" customHeight="1" x14ac:dyDescent="0.2">
      <c r="A1447" s="36" t="s">
        <v>1809</v>
      </c>
      <c r="B1447" s="36">
        <v>2025020692</v>
      </c>
      <c r="C1447" s="35">
        <v>46030</v>
      </c>
      <c r="D1447" s="45" t="s">
        <v>9</v>
      </c>
      <c r="E1447" s="36" t="s">
        <v>25</v>
      </c>
      <c r="F1447" s="45">
        <v>1</v>
      </c>
      <c r="G1447" s="45">
        <v>1</v>
      </c>
      <c r="H1447" s="36" t="s">
        <v>47</v>
      </c>
      <c r="I1447" s="36" t="s">
        <v>1199</v>
      </c>
      <c r="J1447" s="46" t="s">
        <v>1164</v>
      </c>
      <c r="K1447" s="47">
        <v>2.96</v>
      </c>
      <c r="L1447" s="48">
        <v>0.15</v>
      </c>
      <c r="M1447" s="49">
        <v>0.1</v>
      </c>
      <c r="N1447" s="36">
        <v>3.2999999999999901</v>
      </c>
      <c r="O1447" s="36">
        <v>2.8999999999999901</v>
      </c>
      <c r="P1447" s="70">
        <v>3.2999999999999901</v>
      </c>
      <c r="Q1447" s="36">
        <v>2.8999999999999901</v>
      </c>
      <c r="R1447" s="50">
        <v>3.047710466350579</v>
      </c>
      <c r="S1447" s="50">
        <v>2.9490302470284413</v>
      </c>
      <c r="T1447" s="50">
        <v>2.9867562570235675</v>
      </c>
      <c r="U1447" s="50">
        <v>3.0669914569095789</v>
      </c>
      <c r="V1447" s="50">
        <v>1.048</v>
      </c>
      <c r="W1447" s="50">
        <v>1.0491546019013618</v>
      </c>
      <c r="X1447" s="50">
        <v>1.080115136142854</v>
      </c>
      <c r="Y1447" s="50">
        <v>1.0023785046886382</v>
      </c>
      <c r="Z1447" s="50">
        <v>1.01</v>
      </c>
      <c r="AA1447" s="51">
        <v>0.98</v>
      </c>
      <c r="AB1447" s="51">
        <v>1.04</v>
      </c>
      <c r="AC1447" s="51">
        <v>1</v>
      </c>
      <c r="AD1447" s="51">
        <v>1</v>
      </c>
      <c r="AE1447" s="51">
        <v>1</v>
      </c>
      <c r="AF1447" s="51">
        <v>1</v>
      </c>
      <c r="AG1447" s="52">
        <v>1</v>
      </c>
      <c r="AH1447" s="52">
        <v>1</v>
      </c>
      <c r="AI1447" s="53">
        <v>1346</v>
      </c>
      <c r="AJ1447" s="53">
        <v>1304</v>
      </c>
      <c r="AK1447" s="51">
        <v>3.1257346722720216</v>
      </c>
      <c r="AL1447" s="51">
        <v>3.13</v>
      </c>
      <c r="AM1447" s="51">
        <v>2.7682481465818833</v>
      </c>
      <c r="AN1447" s="51">
        <v>2.79</v>
      </c>
      <c r="AO1447" s="51">
        <v>2.7768908811835011</v>
      </c>
      <c r="AP1447" s="51">
        <v>2.8071353314307848</v>
      </c>
      <c r="AQ1447" s="51">
        <v>2.7959306280477021</v>
      </c>
      <c r="AR1447" s="67">
        <v>-0.03</v>
      </c>
      <c r="AS1447" s="99" t="s">
        <v>1593</v>
      </c>
      <c r="AT1447" s="54">
        <v>3.3507584042311374</v>
      </c>
      <c r="AU1447" s="54">
        <v>2.7435707971495575</v>
      </c>
      <c r="AV1447" s="55">
        <v>3.3844830512555362</v>
      </c>
      <c r="AW1447" s="55">
        <v>2.7135707971495577</v>
      </c>
      <c r="AX1447" s="56">
        <v>5.0758404231147303E-2</v>
      </c>
      <c r="AY1447" s="56">
        <v>-0.1564292028504326</v>
      </c>
      <c r="AZ1447" s="56">
        <v>-0.1056707986192853</v>
      </c>
      <c r="BA1447" s="56">
        <v>0.20718760708157991</v>
      </c>
      <c r="BB1447" s="61">
        <v>-148</v>
      </c>
      <c r="BC1447" s="57">
        <v>136</v>
      </c>
      <c r="BD1447" s="57">
        <v>109</v>
      </c>
      <c r="BE1447" s="57">
        <v>-117</v>
      </c>
      <c r="BF1447" s="95">
        <v>0.59749341172381643</v>
      </c>
      <c r="BG1447" s="58">
        <v>0.42320124652780666</v>
      </c>
      <c r="BH1447" s="58">
        <v>0.47843262415630472</v>
      </c>
      <c r="BI1447" s="58">
        <v>0.53864346444269651</v>
      </c>
      <c r="BJ1447" s="57">
        <v>-155</v>
      </c>
      <c r="BK1447" s="57">
        <v>137</v>
      </c>
      <c r="BL1447" s="57">
        <v>110</v>
      </c>
      <c r="BM1447" s="57">
        <v>-116</v>
      </c>
      <c r="BN1447" s="58">
        <v>0.60760753225785336</v>
      </c>
      <c r="BO1447" s="58">
        <v>0.42174555348364012</v>
      </c>
      <c r="BP1447" s="58">
        <v>0.47668130091321059</v>
      </c>
      <c r="BQ1447" s="58">
        <v>0.536987166024123</v>
      </c>
      <c r="BR1447" s="36">
        <v>3.45</v>
      </c>
      <c r="BS1447" s="36">
        <v>4.5</v>
      </c>
      <c r="BT1447" s="36">
        <v>0.35718</v>
      </c>
      <c r="BU1447" s="36">
        <v>0.19131999999999999</v>
      </c>
      <c r="BV1447" s="36">
        <v>0.20956470304729699</v>
      </c>
      <c r="BW1447" s="36">
        <v>0.27838000000000002</v>
      </c>
    </row>
    <row r="1448" spans="1:75" s="36" customFormat="1" ht="16.75" customHeight="1" x14ac:dyDescent="0.2">
      <c r="A1448" s="36" t="s">
        <v>1810</v>
      </c>
      <c r="B1448" s="36">
        <v>2025020693</v>
      </c>
      <c r="C1448" s="35">
        <v>46030</v>
      </c>
      <c r="D1448" s="45" t="s">
        <v>6</v>
      </c>
      <c r="E1448" s="36" t="s">
        <v>33</v>
      </c>
      <c r="F1448" s="45">
        <v>2</v>
      </c>
      <c r="G1448" s="45">
        <v>1</v>
      </c>
      <c r="H1448" s="36" t="s">
        <v>44</v>
      </c>
      <c r="I1448" s="36" t="s">
        <v>424</v>
      </c>
      <c r="J1448" s="46" t="s">
        <v>229</v>
      </c>
      <c r="K1448" s="47">
        <v>2.96</v>
      </c>
      <c r="L1448" s="48">
        <v>0.15</v>
      </c>
      <c r="M1448" s="49">
        <v>0.1</v>
      </c>
      <c r="N1448" s="36">
        <v>3.19999999999999</v>
      </c>
      <c r="O1448" s="36">
        <v>2.69999999999999</v>
      </c>
      <c r="P1448" s="70">
        <v>3.19999999999999</v>
      </c>
      <c r="Q1448" s="36">
        <v>2.69999999999999</v>
      </c>
      <c r="R1448" s="50">
        <v>3.0897003365814943</v>
      </c>
      <c r="S1448" s="50">
        <v>2.8966732595138995</v>
      </c>
      <c r="T1448" s="50">
        <v>3.0897003365814943</v>
      </c>
      <c r="U1448" s="50">
        <v>2.9256399921090384</v>
      </c>
      <c r="V1448" s="50">
        <v>0.96</v>
      </c>
      <c r="W1448" s="50">
        <v>0.96305398776725637</v>
      </c>
      <c r="X1448" s="50">
        <v>1.0647842302064641</v>
      </c>
      <c r="Y1448" s="50">
        <v>0.91216216216216228</v>
      </c>
      <c r="Z1448" s="50">
        <v>1.0149999999999999</v>
      </c>
      <c r="AA1448" s="51">
        <v>1</v>
      </c>
      <c r="AB1448" s="51">
        <v>1.01</v>
      </c>
      <c r="AC1448" s="51">
        <v>1</v>
      </c>
      <c r="AD1448" s="51">
        <v>1</v>
      </c>
      <c r="AE1448" s="51">
        <v>1</v>
      </c>
      <c r="AF1448" s="51">
        <v>1</v>
      </c>
      <c r="AG1448" s="52">
        <v>1</v>
      </c>
      <c r="AH1448" s="52">
        <v>1</v>
      </c>
      <c r="AI1448" s="53">
        <v>1332</v>
      </c>
      <c r="AJ1448" s="53">
        <v>1268</v>
      </c>
      <c r="AK1448" s="51">
        <v>3.17</v>
      </c>
      <c r="AL1448" s="51">
        <v>3.1579550504872236</v>
      </c>
      <c r="AM1448" s="51">
        <v>2.84</v>
      </c>
      <c r="AN1448" s="51">
        <v>2.8485009889270847</v>
      </c>
      <c r="AO1448" s="51">
        <v>2.9690024419281902</v>
      </c>
      <c r="AP1448" s="51">
        <v>2.9646705793999528</v>
      </c>
      <c r="AQ1448" s="51">
        <v>2.8825999999999996</v>
      </c>
      <c r="AR1448" s="67">
        <v>0</v>
      </c>
      <c r="AS1448" s="99" t="s">
        <v>1593</v>
      </c>
      <c r="AT1448" s="54">
        <v>3.2727548830579543</v>
      </c>
      <c r="AU1448" s="54">
        <v>2.652439411657094</v>
      </c>
      <c r="AV1448" s="55">
        <v>3.2727548830579543</v>
      </c>
      <c r="AW1448" s="55">
        <v>2.6471746424333564</v>
      </c>
      <c r="AX1448" s="56">
        <v>7.2754883057964292E-2</v>
      </c>
      <c r="AY1448" s="56">
        <v>-4.7560588342896004E-2</v>
      </c>
      <c r="AZ1448" s="56">
        <v>2.5194294715068288E-2</v>
      </c>
      <c r="BA1448" s="56">
        <v>0.1203154714008603</v>
      </c>
      <c r="BB1448" s="61">
        <v>-151</v>
      </c>
      <c r="BC1448" s="57">
        <v>-122</v>
      </c>
      <c r="BD1448" s="57">
        <v>104</v>
      </c>
      <c r="BE1448" s="57">
        <v>130</v>
      </c>
      <c r="BF1448" s="95">
        <v>0.60171028497548829</v>
      </c>
      <c r="BG1448" s="58">
        <v>0.54863423790847321</v>
      </c>
      <c r="BH1448" s="58">
        <v>0.49018078877851556</v>
      </c>
      <c r="BI1448" s="58">
        <v>0.4339770812700332</v>
      </c>
      <c r="BJ1448" s="57">
        <v>-152</v>
      </c>
      <c r="BK1448" s="57">
        <v>-121</v>
      </c>
      <c r="BL1448" s="57">
        <v>104</v>
      </c>
      <c r="BM1448" s="57">
        <v>131</v>
      </c>
      <c r="BN1448" s="58">
        <v>0.60264593470813577</v>
      </c>
      <c r="BO1448" s="58">
        <v>0.54785261278941144</v>
      </c>
      <c r="BP1448" s="58">
        <v>0.48929813383648457</v>
      </c>
      <c r="BQ1448" s="58">
        <v>0.43319540439342896</v>
      </c>
      <c r="BR1448" s="36">
        <v>3.45</v>
      </c>
      <c r="BS1448" s="36">
        <v>4.55</v>
      </c>
      <c r="BT1448" s="36">
        <v>0.34821999999999997</v>
      </c>
      <c r="BU1448" s="36">
        <v>0.18487000000000001</v>
      </c>
      <c r="BV1448" s="36">
        <v>0.202143130501339</v>
      </c>
      <c r="BW1448" s="36">
        <v>0.27032</v>
      </c>
    </row>
    <row r="1449" spans="1:75" s="36" customFormat="1" ht="16.75" customHeight="1" x14ac:dyDescent="0.2">
      <c r="A1449" s="36" t="s">
        <v>1811</v>
      </c>
      <c r="B1449" s="36">
        <v>2025020693</v>
      </c>
      <c r="C1449" s="35">
        <v>46030</v>
      </c>
      <c r="D1449" s="45" t="s">
        <v>9</v>
      </c>
      <c r="E1449" s="36" t="s">
        <v>13</v>
      </c>
      <c r="F1449" s="45">
        <v>1</v>
      </c>
      <c r="G1449" s="45">
        <v>2</v>
      </c>
      <c r="H1449" s="36" t="s">
        <v>45</v>
      </c>
      <c r="I1449" s="36" t="s">
        <v>472</v>
      </c>
      <c r="J1449" s="46" t="s">
        <v>185</v>
      </c>
      <c r="K1449" s="47">
        <v>2.96</v>
      </c>
      <c r="L1449" s="48">
        <v>0.15</v>
      </c>
      <c r="M1449" s="49">
        <v>0.1</v>
      </c>
      <c r="N1449" s="36">
        <v>2.69999999999999</v>
      </c>
      <c r="O1449" s="36">
        <v>3.19999999999999</v>
      </c>
      <c r="P1449" s="70">
        <v>2.69999999999999</v>
      </c>
      <c r="Q1449" s="36">
        <v>3.19999999999999</v>
      </c>
      <c r="R1449" s="50">
        <v>2.7538795072843412</v>
      </c>
      <c r="S1449" s="50">
        <v>3.0719236642235068</v>
      </c>
      <c r="T1449" s="50">
        <v>2.657493724529389</v>
      </c>
      <c r="U1449" s="50">
        <v>3.1026429008657419</v>
      </c>
      <c r="V1449" s="50">
        <v>1.0349999999999999</v>
      </c>
      <c r="W1449" s="50">
        <v>1.0329456510400874</v>
      </c>
      <c r="X1449" s="50">
        <v>0.95945945945945943</v>
      </c>
      <c r="Y1449" s="50">
        <v>1.0709459459459458</v>
      </c>
      <c r="Z1449" s="50">
        <v>1</v>
      </c>
      <c r="AA1449" s="51">
        <v>0.96499999999999997</v>
      </c>
      <c r="AB1449" s="51">
        <v>1.01</v>
      </c>
      <c r="AC1449" s="51">
        <v>1</v>
      </c>
      <c r="AD1449" s="51">
        <v>1</v>
      </c>
      <c r="AE1449" s="51">
        <v>1</v>
      </c>
      <c r="AF1449" s="51">
        <v>1</v>
      </c>
      <c r="AG1449" s="52">
        <v>1</v>
      </c>
      <c r="AH1449" s="52">
        <v>1</v>
      </c>
      <c r="AI1449" s="53">
        <v>1351</v>
      </c>
      <c r="AJ1449" s="53">
        <v>1288</v>
      </c>
      <c r="AK1449" s="51">
        <v>2.7</v>
      </c>
      <c r="AL1449" s="51">
        <v>2.706636139351327</v>
      </c>
      <c r="AM1449" s="51">
        <v>3.1517613214111333</v>
      </c>
      <c r="AN1449" s="51">
        <v>3.1397856728329891</v>
      </c>
      <c r="AO1449" s="51">
        <v>3.297614510179824</v>
      </c>
      <c r="AP1449" s="51">
        <v>3.263760883286376</v>
      </c>
      <c r="AQ1449" s="51">
        <v>3.1517613214111333</v>
      </c>
      <c r="AR1449" s="67">
        <v>0</v>
      </c>
      <c r="AS1449" s="99" t="s">
        <v>1593</v>
      </c>
      <c r="AT1449" s="54">
        <v>2.652439411657094</v>
      </c>
      <c r="AU1449" s="54">
        <v>3.2727548830579543</v>
      </c>
      <c r="AV1449" s="55">
        <v>2.6471746424333564</v>
      </c>
      <c r="AW1449" s="55">
        <v>3.2727548830579543</v>
      </c>
      <c r="AX1449" s="56">
        <v>-4.7560588342896004E-2</v>
      </c>
      <c r="AY1449" s="56">
        <v>7.2754883057964292E-2</v>
      </c>
      <c r="AZ1449" s="56">
        <v>2.5194294715068288E-2</v>
      </c>
      <c r="BA1449" s="56">
        <v>-0.1203154714008603</v>
      </c>
      <c r="BB1449" s="61">
        <v>151</v>
      </c>
      <c r="BC1449" s="57">
        <v>122</v>
      </c>
      <c r="BD1449" s="57">
        <v>-104</v>
      </c>
      <c r="BE1449" s="57">
        <v>-130</v>
      </c>
      <c r="BF1449" s="95">
        <v>0.39828971502451171</v>
      </c>
      <c r="BG1449" s="58">
        <v>0.45136576209152685</v>
      </c>
      <c r="BH1449" s="58">
        <v>0.50981921122148444</v>
      </c>
      <c r="BI1449" s="58">
        <v>0.5660229187299668</v>
      </c>
      <c r="BJ1449" s="57">
        <v>152</v>
      </c>
      <c r="BK1449" s="57">
        <v>121</v>
      </c>
      <c r="BL1449" s="57">
        <v>-104</v>
      </c>
      <c r="BM1449" s="57">
        <v>-131</v>
      </c>
      <c r="BN1449" s="58">
        <v>0.39735406529186423</v>
      </c>
      <c r="BO1449" s="58">
        <v>0.45214738721058856</v>
      </c>
      <c r="BP1449" s="58">
        <v>0.51070186616351543</v>
      </c>
      <c r="BQ1449" s="58">
        <v>0.56680459560657104</v>
      </c>
      <c r="BR1449" s="36">
        <v>3.45</v>
      </c>
      <c r="BS1449" s="36">
        <v>4.5999999999999996</v>
      </c>
      <c r="BT1449" s="36">
        <v>0.34501999999999999</v>
      </c>
      <c r="BU1449" s="36">
        <v>0.183</v>
      </c>
      <c r="BV1449" s="36">
        <v>0.199576853447335</v>
      </c>
      <c r="BW1449" s="36">
        <v>0.26606000000000002</v>
      </c>
    </row>
    <row r="1450" spans="1:75" s="36" customFormat="1" ht="16.75" customHeight="1" x14ac:dyDescent="0.2">
      <c r="A1450" s="36" t="s">
        <v>1812</v>
      </c>
      <c r="B1450" s="36">
        <v>2025020695</v>
      </c>
      <c r="C1450" s="35">
        <v>46031</v>
      </c>
      <c r="D1450" s="45" t="s">
        <v>6</v>
      </c>
      <c r="E1450" s="36" t="s">
        <v>28</v>
      </c>
      <c r="F1450" s="45">
        <v>1</v>
      </c>
      <c r="G1450" s="45">
        <v>0</v>
      </c>
      <c r="H1450" s="36" t="s">
        <v>52</v>
      </c>
      <c r="I1450" s="36" t="s">
        <v>314</v>
      </c>
      <c r="J1450" s="46" t="s">
        <v>167</v>
      </c>
      <c r="K1450" s="47">
        <v>2.96</v>
      </c>
      <c r="L1450" s="48">
        <v>0.15</v>
      </c>
      <c r="M1450" s="49">
        <v>0.1</v>
      </c>
      <c r="N1450" s="36">
        <v>2.8999999999999901</v>
      </c>
      <c r="O1450" s="36">
        <v>2.5499999999999901</v>
      </c>
      <c r="P1450" s="70">
        <v>2.8999999999999901</v>
      </c>
      <c r="Q1450" s="36">
        <v>2.5499999999999901</v>
      </c>
      <c r="R1450" s="50">
        <v>2.8487966924188637</v>
      </c>
      <c r="S1450" s="50">
        <v>2.6157088189873776</v>
      </c>
      <c r="T1450" s="50">
        <v>2.7063568577979202</v>
      </c>
      <c r="U1450" s="50">
        <v>2.6941800835569989</v>
      </c>
      <c r="V1450" s="50">
        <v>1.04</v>
      </c>
      <c r="W1450" s="50">
        <v>1.0074936850113505</v>
      </c>
      <c r="X1450" s="50">
        <v>1.0033783783783785</v>
      </c>
      <c r="Y1450" s="50">
        <v>0.96621621621621623</v>
      </c>
      <c r="Z1450" s="50">
        <v>0.97499999999999998</v>
      </c>
      <c r="AA1450" s="51">
        <v>0.95</v>
      </c>
      <c r="AB1450" s="51">
        <v>1.03</v>
      </c>
      <c r="AC1450" s="51">
        <v>1</v>
      </c>
      <c r="AD1450" s="51">
        <v>1</v>
      </c>
      <c r="AE1450" s="51">
        <v>1</v>
      </c>
      <c r="AF1450" s="51">
        <v>1</v>
      </c>
      <c r="AG1450" s="52">
        <v>1</v>
      </c>
      <c r="AH1450" s="52">
        <v>1</v>
      </c>
      <c r="AI1450" s="53">
        <v>1363</v>
      </c>
      <c r="AJ1450" s="53">
        <v>1321</v>
      </c>
      <c r="AK1450" s="51">
        <v>2.8418024284352059</v>
      </c>
      <c r="AL1450" s="51">
        <v>2.8407149705134405</v>
      </c>
      <c r="AM1450" s="51">
        <v>2.7825408836742778</v>
      </c>
      <c r="AN1450" s="51">
        <v>2.7575160739712423</v>
      </c>
      <c r="AO1450" s="51">
        <v>2.754109289877563</v>
      </c>
      <c r="AP1450" s="51">
        <v>2.7235403111728327</v>
      </c>
      <c r="AQ1450" s="51">
        <v>2.7129773615824209</v>
      </c>
      <c r="AR1450" s="67">
        <v>0.03</v>
      </c>
      <c r="AS1450" s="99" t="s">
        <v>1593</v>
      </c>
      <c r="AT1450" s="54">
        <v>3.0162174514653111</v>
      </c>
      <c r="AU1450" s="54">
        <v>2.6699624026180726</v>
      </c>
      <c r="AV1450" s="55">
        <v>2.9862174514653113</v>
      </c>
      <c r="AW1450" s="55">
        <v>2.7126411020460082</v>
      </c>
      <c r="AX1450" s="56">
        <v>0.11621745146532092</v>
      </c>
      <c r="AY1450" s="56">
        <v>0.11996240261808255</v>
      </c>
      <c r="AZ1450" s="56">
        <v>0.23617985408340347</v>
      </c>
      <c r="BA1450" s="56">
        <v>-3.744951152761633E-3</v>
      </c>
      <c r="BB1450" s="61">
        <v>-128</v>
      </c>
      <c r="BC1450" s="57">
        <v>-104</v>
      </c>
      <c r="BD1450" s="57">
        <v>123</v>
      </c>
      <c r="BE1450" s="57">
        <v>152</v>
      </c>
      <c r="BF1450" s="95">
        <v>0.56194541511724294</v>
      </c>
      <c r="BG1450" s="58">
        <v>0.51029982905991733</v>
      </c>
      <c r="BH1450" s="58">
        <v>0.44747392644255823</v>
      </c>
      <c r="BI1450" s="58">
        <v>0.396590172016686</v>
      </c>
      <c r="BJ1450" s="57">
        <v>-122</v>
      </c>
      <c r="BK1450" s="57">
        <v>-105</v>
      </c>
      <c r="BL1450" s="57">
        <v>122</v>
      </c>
      <c r="BM1450" s="57">
        <v>151</v>
      </c>
      <c r="BN1450" s="58">
        <v>0.54910027613396406</v>
      </c>
      <c r="BO1450" s="58">
        <v>0.51299858409920396</v>
      </c>
      <c r="BP1450" s="58">
        <v>0.45024020053943858</v>
      </c>
      <c r="BQ1450" s="58">
        <v>0.39884343352343543</v>
      </c>
      <c r="BR1450" s="36">
        <v>3.45</v>
      </c>
      <c r="BS1450" s="36">
        <v>4.6500000000000004</v>
      </c>
      <c r="BT1450" s="36">
        <v>0.33722000000000002</v>
      </c>
      <c r="BU1450" s="36">
        <v>0.17796000000000001</v>
      </c>
      <c r="BV1450" s="36">
        <v>0.19422646657571599</v>
      </c>
      <c r="BW1450" s="36">
        <v>0.26171</v>
      </c>
    </row>
    <row r="1451" spans="1:75" s="36" customFormat="1" ht="16.75" customHeight="1" x14ac:dyDescent="0.2">
      <c r="A1451" s="36" t="s">
        <v>1813</v>
      </c>
      <c r="B1451" s="36">
        <v>2025020695</v>
      </c>
      <c r="C1451" s="35">
        <v>46031</v>
      </c>
      <c r="D1451" s="45" t="s">
        <v>9</v>
      </c>
      <c r="E1451" s="36" t="s">
        <v>16</v>
      </c>
      <c r="F1451" s="45">
        <v>0</v>
      </c>
      <c r="G1451" s="45">
        <v>1</v>
      </c>
      <c r="H1451" s="36" t="s">
        <v>53</v>
      </c>
      <c r="I1451" s="36" t="s">
        <v>406</v>
      </c>
      <c r="J1451" s="46" t="s">
        <v>200</v>
      </c>
      <c r="K1451" s="47">
        <v>2.96</v>
      </c>
      <c r="L1451" s="48">
        <v>0.15</v>
      </c>
      <c r="M1451" s="49">
        <v>0.1</v>
      </c>
      <c r="N1451" s="36">
        <v>2.5499999999999901</v>
      </c>
      <c r="O1451" s="36">
        <v>2.8999999999999901</v>
      </c>
      <c r="P1451" s="70">
        <v>2.5499999999999901</v>
      </c>
      <c r="Q1451" s="36">
        <v>2.8999999999999901</v>
      </c>
      <c r="R1451" s="50">
        <v>2.68852373964961</v>
      </c>
      <c r="S1451" s="50">
        <v>2.9773097847421091</v>
      </c>
      <c r="T1451" s="50">
        <v>2.68852373964961</v>
      </c>
      <c r="U1451" s="50">
        <v>2.9773097847421091</v>
      </c>
      <c r="V1451" s="50">
        <v>1</v>
      </c>
      <c r="W1451" s="50">
        <v>1.0046958799928625</v>
      </c>
      <c r="X1451" s="50">
        <v>0.94004759583590469</v>
      </c>
      <c r="Y1451" s="50">
        <v>0.96006838798486682</v>
      </c>
      <c r="Z1451" s="50">
        <v>1.06</v>
      </c>
      <c r="AA1451" s="51">
        <v>1</v>
      </c>
      <c r="AB1451" s="51">
        <v>1</v>
      </c>
      <c r="AC1451" s="51">
        <v>1</v>
      </c>
      <c r="AD1451" s="51">
        <v>1</v>
      </c>
      <c r="AE1451" s="51">
        <v>1</v>
      </c>
      <c r="AF1451" s="51">
        <v>1</v>
      </c>
      <c r="AG1451" s="52">
        <v>1</v>
      </c>
      <c r="AH1451" s="52">
        <v>1</v>
      </c>
      <c r="AI1451" s="53">
        <v>1379</v>
      </c>
      <c r="AJ1451" s="53">
        <v>1232</v>
      </c>
      <c r="AK1451" s="51">
        <v>2.86</v>
      </c>
      <c r="AL1451" s="51">
        <v>2.8342785609474417</v>
      </c>
      <c r="AM1451" s="51">
        <v>2.97</v>
      </c>
      <c r="AN1451" s="51">
        <v>2.9710964677113165</v>
      </c>
      <c r="AO1451" s="51">
        <v>3.085813523907591</v>
      </c>
      <c r="AP1451" s="51">
        <v>3.0963337510954476</v>
      </c>
      <c r="AQ1451" s="51">
        <v>3.1482000000000006</v>
      </c>
      <c r="AR1451" s="67">
        <v>-0.03</v>
      </c>
      <c r="AS1451" s="99" t="s">
        <v>1593</v>
      </c>
      <c r="AT1451" s="54">
        <v>2.6699624026180726</v>
      </c>
      <c r="AU1451" s="54">
        <v>3.0162174514653111</v>
      </c>
      <c r="AV1451" s="55">
        <v>2.7126411020460082</v>
      </c>
      <c r="AW1451" s="55">
        <v>2.9862174514653113</v>
      </c>
      <c r="AX1451" s="56">
        <v>0.11996240261808255</v>
      </c>
      <c r="AY1451" s="56">
        <v>0.11621745146532092</v>
      </c>
      <c r="AZ1451" s="56">
        <v>0.23617985408340347</v>
      </c>
      <c r="BA1451" s="56">
        <v>3.744951152761633E-3</v>
      </c>
      <c r="BB1451" s="61">
        <v>128</v>
      </c>
      <c r="BC1451" s="57">
        <v>104</v>
      </c>
      <c r="BD1451" s="57">
        <v>-123</v>
      </c>
      <c r="BE1451" s="57">
        <v>-152</v>
      </c>
      <c r="BF1451" s="95">
        <v>0.43805458488275706</v>
      </c>
      <c r="BG1451" s="58">
        <v>0.48970017094008267</v>
      </c>
      <c r="BH1451" s="58">
        <v>0.55252607355744177</v>
      </c>
      <c r="BI1451" s="58">
        <v>0.603409827983314</v>
      </c>
      <c r="BJ1451" s="57">
        <v>122</v>
      </c>
      <c r="BK1451" s="57">
        <v>105</v>
      </c>
      <c r="BL1451" s="57">
        <v>-122</v>
      </c>
      <c r="BM1451" s="57">
        <v>-151</v>
      </c>
      <c r="BN1451" s="58">
        <v>0.45089972386603594</v>
      </c>
      <c r="BO1451" s="58">
        <v>0.4870014159007961</v>
      </c>
      <c r="BP1451" s="58">
        <v>0.54975979946056142</v>
      </c>
      <c r="BQ1451" s="58">
        <v>0.60115656647656457</v>
      </c>
      <c r="BR1451" s="36">
        <v>3.45</v>
      </c>
      <c r="BS1451" s="36">
        <v>4.7</v>
      </c>
      <c r="BT1451" s="36">
        <v>0.33156000000000002</v>
      </c>
      <c r="BU1451" s="36">
        <v>0.17366999999999999</v>
      </c>
      <c r="BV1451" s="36">
        <v>0.18910472789041499</v>
      </c>
      <c r="BW1451" s="36">
        <v>0.25529000000000002</v>
      </c>
    </row>
    <row r="1452" spans="1:75" s="36" customFormat="1" ht="16.75" customHeight="1" x14ac:dyDescent="0.2">
      <c r="A1452" s="36" t="s">
        <v>1814</v>
      </c>
      <c r="B1452" s="36">
        <v>2025020694</v>
      </c>
      <c r="C1452" s="35">
        <v>46031</v>
      </c>
      <c r="D1452" s="45" t="s">
        <v>6</v>
      </c>
      <c r="E1452" s="36" t="s">
        <v>49</v>
      </c>
      <c r="F1452" s="45">
        <v>1</v>
      </c>
      <c r="G1452" s="45">
        <v>1</v>
      </c>
      <c r="H1452" s="36" t="s">
        <v>46</v>
      </c>
      <c r="I1452" s="36" t="s">
        <v>350</v>
      </c>
      <c r="J1452" s="46" t="s">
        <v>197</v>
      </c>
      <c r="K1452" s="47">
        <v>2.96</v>
      </c>
      <c r="L1452" s="48">
        <v>0.15</v>
      </c>
      <c r="M1452" s="49">
        <v>0.1</v>
      </c>
      <c r="N1452" s="36">
        <v>3.19999999999999</v>
      </c>
      <c r="O1452" s="36">
        <v>2.8999999999999901</v>
      </c>
      <c r="P1452" s="70">
        <v>3.19999999999999</v>
      </c>
      <c r="Q1452" s="36">
        <v>2.8999999999999901</v>
      </c>
      <c r="R1452" s="50">
        <v>2.8225857529055349</v>
      </c>
      <c r="S1452" s="50">
        <v>3.2284728713415056</v>
      </c>
      <c r="T1452" s="50">
        <v>2.7096823227893134</v>
      </c>
      <c r="U1452" s="50">
        <v>3.2284728713415056</v>
      </c>
      <c r="V1452" s="50">
        <v>0.95</v>
      </c>
      <c r="W1452" s="50">
        <v>0.95302926576458757</v>
      </c>
      <c r="X1452" s="50">
        <v>1.1635250965401385</v>
      </c>
      <c r="Y1452" s="50">
        <v>0.90066556057702174</v>
      </c>
      <c r="Z1452" s="50">
        <v>0.97</v>
      </c>
      <c r="AA1452" s="51">
        <v>0.96</v>
      </c>
      <c r="AB1452" s="51">
        <v>1</v>
      </c>
      <c r="AC1452" s="51">
        <v>1</v>
      </c>
      <c r="AD1452" s="51">
        <v>1</v>
      </c>
      <c r="AE1452" s="51">
        <v>1</v>
      </c>
      <c r="AF1452" s="51">
        <v>1</v>
      </c>
      <c r="AG1452" s="52">
        <v>1</v>
      </c>
      <c r="AH1452" s="52">
        <v>1</v>
      </c>
      <c r="AI1452" s="53">
        <v>1355</v>
      </c>
      <c r="AJ1452" s="53">
        <v>1313</v>
      </c>
      <c r="AK1452" s="51">
        <v>3.0712012346019222</v>
      </c>
      <c r="AL1452" s="51">
        <v>3.06</v>
      </c>
      <c r="AM1452" s="51">
        <v>2.9637531932954229</v>
      </c>
      <c r="AN1452" s="51">
        <v>2.96</v>
      </c>
      <c r="AO1452" s="51">
        <v>2.9024680130492544</v>
      </c>
      <c r="AP1452" s="51">
        <v>2.9368406138720551</v>
      </c>
      <c r="AQ1452" s="51">
        <v>2.8748405974965601</v>
      </c>
      <c r="AR1452" s="67">
        <v>0</v>
      </c>
      <c r="AS1452" s="99" t="s">
        <v>1593</v>
      </c>
      <c r="AT1452" s="54">
        <v>3.4707910988274819</v>
      </c>
      <c r="AU1452" s="54">
        <v>2.659283776905025</v>
      </c>
      <c r="AV1452" s="55">
        <v>3.4707910988274819</v>
      </c>
      <c r="AW1452" s="55">
        <v>2.6622135613564324</v>
      </c>
      <c r="AX1452" s="56">
        <v>0.27079109882749197</v>
      </c>
      <c r="AY1452" s="56">
        <v>-0.2407162230949651</v>
      </c>
      <c r="AZ1452" s="56">
        <v>3.0074875732526873E-2</v>
      </c>
      <c r="BA1452" s="56">
        <v>0.51150732192245707</v>
      </c>
      <c r="BB1452" s="61">
        <v>-168</v>
      </c>
      <c r="BC1452" s="57">
        <v>-138</v>
      </c>
      <c r="BD1452" s="57">
        <v>-111</v>
      </c>
      <c r="BE1452" s="57">
        <v>115</v>
      </c>
      <c r="BF1452" s="95">
        <v>0.62673885886283776</v>
      </c>
      <c r="BG1452" s="58">
        <v>0.57981286527158837</v>
      </c>
      <c r="BH1452" s="58">
        <v>0.52500999872094001</v>
      </c>
      <c r="BI1452" s="58">
        <v>0.46444574561426677</v>
      </c>
      <c r="BJ1452" s="57">
        <v>-168</v>
      </c>
      <c r="BK1452" s="57">
        <v>-138</v>
      </c>
      <c r="BL1452" s="57">
        <v>-111</v>
      </c>
      <c r="BM1452" s="57">
        <v>115</v>
      </c>
      <c r="BN1452" s="58">
        <v>0.62636581118052659</v>
      </c>
      <c r="BO1452" s="58">
        <v>0.58028449639501223</v>
      </c>
      <c r="BP1452" s="58">
        <v>0.52557352101482113</v>
      </c>
      <c r="BQ1452" s="58">
        <v>0.46497537820958346</v>
      </c>
      <c r="BR1452" s="36">
        <v>3.45</v>
      </c>
      <c r="BS1452" s="36">
        <v>4.75</v>
      </c>
      <c r="BT1452" s="36">
        <v>0.32651999999999998</v>
      </c>
      <c r="BU1452" s="36">
        <v>0.17069999999999999</v>
      </c>
      <c r="BV1452" s="36">
        <v>0.18575750321022</v>
      </c>
      <c r="BW1452" s="36">
        <v>0.25175999999999998</v>
      </c>
    </row>
    <row r="1453" spans="1:75" s="36" customFormat="1" ht="16.75" customHeight="1" x14ac:dyDescent="0.2">
      <c r="A1453" s="36" t="s">
        <v>1815</v>
      </c>
      <c r="B1453" s="36">
        <v>2025020694</v>
      </c>
      <c r="C1453" s="35">
        <v>46031</v>
      </c>
      <c r="D1453" s="45" t="s">
        <v>9</v>
      </c>
      <c r="E1453" s="36" t="s">
        <v>14</v>
      </c>
      <c r="F1453" s="45">
        <v>1</v>
      </c>
      <c r="G1453" s="45">
        <v>1</v>
      </c>
      <c r="H1453" s="36" t="s">
        <v>47</v>
      </c>
      <c r="I1453" s="36" t="s">
        <v>1816</v>
      </c>
      <c r="J1453" s="46" t="s">
        <v>1771</v>
      </c>
      <c r="K1453" s="47">
        <v>2.96</v>
      </c>
      <c r="L1453" s="48">
        <v>0.15</v>
      </c>
      <c r="M1453" s="49">
        <v>0.1</v>
      </c>
      <c r="N1453" s="36">
        <v>2.8999999999999901</v>
      </c>
      <c r="O1453" s="36">
        <v>3.19999999999999</v>
      </c>
      <c r="P1453" s="70">
        <v>2.8999999999999901</v>
      </c>
      <c r="Q1453" s="36">
        <v>3.19999999999999</v>
      </c>
      <c r="R1453" s="50">
        <v>2.9040920248539055</v>
      </c>
      <c r="S1453" s="50">
        <v>3.1652377571282848</v>
      </c>
      <c r="T1453" s="50">
        <v>2.8460101843568273</v>
      </c>
      <c r="U1453" s="50">
        <v>3.1652377571282848</v>
      </c>
      <c r="V1453" s="50">
        <v>1.048</v>
      </c>
      <c r="W1453" s="50">
        <v>1.0491546019013618</v>
      </c>
      <c r="X1453" s="50">
        <v>1.0012679707079131</v>
      </c>
      <c r="Y1453" s="50">
        <v>1.0375679846628116</v>
      </c>
      <c r="Z1453" s="50">
        <v>1.0649999999999999</v>
      </c>
      <c r="AA1453" s="51">
        <v>0.98</v>
      </c>
      <c r="AB1453" s="51">
        <v>1</v>
      </c>
      <c r="AC1453" s="51">
        <v>1</v>
      </c>
      <c r="AD1453" s="51">
        <v>1</v>
      </c>
      <c r="AE1453" s="51">
        <v>1</v>
      </c>
      <c r="AF1453" s="51">
        <v>1</v>
      </c>
      <c r="AG1453" s="52">
        <v>1</v>
      </c>
      <c r="AH1453" s="52">
        <v>1</v>
      </c>
      <c r="AI1453" s="53">
        <v>1361</v>
      </c>
      <c r="AJ1453" s="53">
        <v>0</v>
      </c>
      <c r="AK1453" s="51">
        <v>2.6659700593079845</v>
      </c>
      <c r="AL1453" s="51">
        <v>2.67</v>
      </c>
      <c r="AM1453" s="51">
        <v>3.4440342857588098</v>
      </c>
      <c r="AN1453" s="51">
        <v>3.44</v>
      </c>
      <c r="AO1453" s="51">
        <v>3.5910000000000002</v>
      </c>
      <c r="AP1453" s="51">
        <v>3.5579967317012438</v>
      </c>
      <c r="AQ1453" s="51">
        <v>3.6678965143331324</v>
      </c>
      <c r="AR1453" s="67">
        <v>0</v>
      </c>
      <c r="AS1453" s="99" t="s">
        <v>1593</v>
      </c>
      <c r="AT1453" s="54">
        <v>2.659283776905025</v>
      </c>
      <c r="AU1453" s="54">
        <v>3.4707910988274819</v>
      </c>
      <c r="AV1453" s="55">
        <v>2.6622135613564324</v>
      </c>
      <c r="AW1453" s="55">
        <v>3.4707910988274819</v>
      </c>
      <c r="AX1453" s="56">
        <v>-0.2407162230949651</v>
      </c>
      <c r="AY1453" s="56">
        <v>0.27079109882749197</v>
      </c>
      <c r="AZ1453" s="56">
        <v>3.0074875732526873E-2</v>
      </c>
      <c r="BA1453" s="56">
        <v>-0.51150732192245707</v>
      </c>
      <c r="BB1453" s="61">
        <v>168</v>
      </c>
      <c r="BC1453" s="57">
        <v>138</v>
      </c>
      <c r="BD1453" s="57">
        <v>111</v>
      </c>
      <c r="BE1453" s="57">
        <v>-115</v>
      </c>
      <c r="BF1453" s="95">
        <v>0.37326114113716224</v>
      </c>
      <c r="BG1453" s="58">
        <v>0.42018713472841163</v>
      </c>
      <c r="BH1453" s="58">
        <v>0.47499000127905994</v>
      </c>
      <c r="BI1453" s="58">
        <v>0.53555425438573323</v>
      </c>
      <c r="BJ1453" s="57">
        <v>168</v>
      </c>
      <c r="BK1453" s="57">
        <v>138</v>
      </c>
      <c r="BL1453" s="57">
        <v>111</v>
      </c>
      <c r="BM1453" s="57">
        <v>-115</v>
      </c>
      <c r="BN1453" s="58">
        <v>0.37363418881947341</v>
      </c>
      <c r="BO1453" s="58">
        <v>0.41971550360498772</v>
      </c>
      <c r="BP1453" s="58">
        <v>0.47442647898517892</v>
      </c>
      <c r="BQ1453" s="58">
        <v>0.53502462179041654</v>
      </c>
      <c r="BR1453" s="36">
        <v>3.45</v>
      </c>
      <c r="BS1453" s="36">
        <v>4.8</v>
      </c>
      <c r="BT1453" s="36">
        <v>0.32183</v>
      </c>
      <c r="BU1453" s="36">
        <v>0.16569</v>
      </c>
      <c r="BV1453" s="36">
        <v>0.17988470182066801</v>
      </c>
      <c r="BW1453" s="36">
        <v>0.24460000000000001</v>
      </c>
    </row>
    <row r="1454" spans="1:75" s="36" customFormat="1" ht="16.75" customHeight="1" x14ac:dyDescent="0.2">
      <c r="A1454" s="36" t="s">
        <v>1817</v>
      </c>
      <c r="B1454" s="36">
        <v>2025020696</v>
      </c>
      <c r="C1454" s="35">
        <v>46031</v>
      </c>
      <c r="D1454" s="45" t="s">
        <v>6</v>
      </c>
      <c r="E1454" s="36" t="s">
        <v>12</v>
      </c>
      <c r="F1454" s="45">
        <v>1</v>
      </c>
      <c r="G1454" s="45">
        <v>1</v>
      </c>
      <c r="H1454" s="36" t="s">
        <v>46</v>
      </c>
      <c r="I1454" s="36" t="s">
        <v>318</v>
      </c>
      <c r="J1454" s="46" t="s">
        <v>233</v>
      </c>
      <c r="K1454" s="47">
        <v>2.96</v>
      </c>
      <c r="L1454" s="48">
        <v>0.15</v>
      </c>
      <c r="M1454" s="49">
        <v>0.1</v>
      </c>
      <c r="N1454" s="36">
        <v>2.3999999999999901</v>
      </c>
      <c r="O1454" s="36">
        <v>3.19999999999999</v>
      </c>
      <c r="P1454" s="70">
        <v>2.3999999999999901</v>
      </c>
      <c r="Q1454" s="36">
        <v>3.19999999999999</v>
      </c>
      <c r="R1454" s="50">
        <v>2.6953684570648604</v>
      </c>
      <c r="S1454" s="50">
        <v>3.1762203364153145</v>
      </c>
      <c r="T1454" s="50">
        <v>2.5875537187822659</v>
      </c>
      <c r="U1454" s="50">
        <v>3.1762203364153145</v>
      </c>
      <c r="V1454" s="50">
        <v>0.95</v>
      </c>
      <c r="W1454" s="50">
        <v>0.95302926576458757</v>
      </c>
      <c r="X1454" s="50">
        <v>1.0033302252075857</v>
      </c>
      <c r="Y1454" s="50">
        <v>1.0154217866440072</v>
      </c>
      <c r="Z1454" s="50">
        <v>0.98</v>
      </c>
      <c r="AA1454" s="51">
        <v>0.96</v>
      </c>
      <c r="AB1454" s="51">
        <v>1</v>
      </c>
      <c r="AC1454" s="51">
        <v>1</v>
      </c>
      <c r="AD1454" s="51">
        <v>1</v>
      </c>
      <c r="AE1454" s="51">
        <v>1</v>
      </c>
      <c r="AF1454" s="51">
        <v>1</v>
      </c>
      <c r="AG1454" s="52">
        <v>1</v>
      </c>
      <c r="AH1454" s="52">
        <v>1</v>
      </c>
      <c r="AI1454" s="53">
        <v>1360</v>
      </c>
      <c r="AJ1454" s="53">
        <v>1239</v>
      </c>
      <c r="AK1454" s="51">
        <v>2.6851428687122438</v>
      </c>
      <c r="AL1454" s="51">
        <v>2.6850594858908972</v>
      </c>
      <c r="AM1454" s="51">
        <v>3.149305554810407</v>
      </c>
      <c r="AN1454" s="51">
        <v>3.1533427720511429</v>
      </c>
      <c r="AO1454" s="51">
        <v>3.1121018239721856</v>
      </c>
      <c r="AP1454" s="51">
        <v>3.112190939829409</v>
      </c>
      <c r="AQ1454" s="51">
        <v>3.0863194437141988</v>
      </c>
      <c r="AR1454" s="67">
        <v>0</v>
      </c>
      <c r="AS1454" s="99" t="s">
        <v>1593</v>
      </c>
      <c r="AT1454" s="54">
        <v>2.3832953536742396</v>
      </c>
      <c r="AU1454" s="54">
        <v>3.1693919328521853</v>
      </c>
      <c r="AV1454" s="55">
        <v>2.3832953536742396</v>
      </c>
      <c r="AW1454" s="55">
        <v>3.1728837133405743</v>
      </c>
      <c r="AX1454" s="56">
        <v>-1.6704646325750527E-2</v>
      </c>
      <c r="AY1454" s="56">
        <v>-3.0608067147804618E-2</v>
      </c>
      <c r="AZ1454" s="56">
        <v>-4.7312713473555146E-2</v>
      </c>
      <c r="BA1454" s="56">
        <v>1.3903420822054091E-2</v>
      </c>
      <c r="BB1454" s="61">
        <v>170</v>
      </c>
      <c r="BC1454" s="57">
        <v>106</v>
      </c>
      <c r="BD1454" s="57">
        <v>139</v>
      </c>
      <c r="BE1454" s="57">
        <v>169</v>
      </c>
      <c r="BF1454" s="95">
        <v>0.36994713162730902</v>
      </c>
      <c r="BG1454" s="58">
        <v>0.48503097124056804</v>
      </c>
      <c r="BH1454" s="58">
        <v>0.41881475615634223</v>
      </c>
      <c r="BI1454" s="58">
        <v>0.37108711371598901</v>
      </c>
      <c r="BJ1454" s="57">
        <v>171</v>
      </c>
      <c r="BK1454" s="57">
        <v>106</v>
      </c>
      <c r="BL1454" s="57">
        <v>138</v>
      </c>
      <c r="BM1454" s="57">
        <v>169</v>
      </c>
      <c r="BN1454" s="58">
        <v>0.3695586626260472</v>
      </c>
      <c r="BO1454" s="58">
        <v>0.48576299200848216</v>
      </c>
      <c r="BP1454" s="58">
        <v>0.41952771653719612</v>
      </c>
      <c r="BQ1454" s="58">
        <v>0.37164515372571227</v>
      </c>
      <c r="BR1454" s="36">
        <v>3.45</v>
      </c>
      <c r="BS1454" s="36">
        <v>4.8499999999999996</v>
      </c>
      <c r="BT1454" s="36">
        <v>0.31392999999999999</v>
      </c>
      <c r="BU1454" s="36">
        <v>0.16051000000000001</v>
      </c>
      <c r="BV1454" s="36">
        <v>0.174524301402631</v>
      </c>
      <c r="BW1454" s="36">
        <v>0.24081</v>
      </c>
    </row>
    <row r="1455" spans="1:75" s="36" customFormat="1" ht="16.75" customHeight="1" x14ac:dyDescent="0.2">
      <c r="A1455" s="36" t="s">
        <v>1818</v>
      </c>
      <c r="B1455" s="36">
        <v>2025020696</v>
      </c>
      <c r="C1455" s="35">
        <v>46031</v>
      </c>
      <c r="D1455" s="45" t="s">
        <v>9</v>
      </c>
      <c r="E1455" s="36" t="s">
        <v>15</v>
      </c>
      <c r="F1455" s="45">
        <v>1</v>
      </c>
      <c r="G1455" s="45">
        <v>1</v>
      </c>
      <c r="H1455" s="36" t="s">
        <v>47</v>
      </c>
      <c r="I1455" s="36" t="s">
        <v>358</v>
      </c>
      <c r="J1455" s="46" t="s">
        <v>191</v>
      </c>
      <c r="K1455" s="47">
        <v>2.96</v>
      </c>
      <c r="L1455" s="48">
        <v>0.15</v>
      </c>
      <c r="M1455" s="49">
        <v>0.1</v>
      </c>
      <c r="N1455" s="36">
        <v>3.19999999999999</v>
      </c>
      <c r="O1455" s="36">
        <v>2.3999999999999901</v>
      </c>
      <c r="P1455" s="70">
        <v>3.19999999999999</v>
      </c>
      <c r="Q1455" s="36">
        <v>2.3999999999999901</v>
      </c>
      <c r="R1455" s="50">
        <v>3.0313355395447519</v>
      </c>
      <c r="S1455" s="50">
        <v>2.9811673079913898</v>
      </c>
      <c r="T1455" s="50">
        <v>2.9252387956606856</v>
      </c>
      <c r="U1455" s="50">
        <v>2.9811673079913898</v>
      </c>
      <c r="V1455" s="50">
        <v>1.048</v>
      </c>
      <c r="W1455" s="50">
        <v>1.0491546019013618</v>
      </c>
      <c r="X1455" s="50">
        <v>1.0639545793278402</v>
      </c>
      <c r="Y1455" s="50">
        <v>0.90714286105143371</v>
      </c>
      <c r="Z1455" s="50">
        <v>0.97</v>
      </c>
      <c r="AA1455" s="51">
        <v>0.96499999999999997</v>
      </c>
      <c r="AB1455" s="51">
        <v>1</v>
      </c>
      <c r="AC1455" s="51">
        <v>1</v>
      </c>
      <c r="AD1455" s="51">
        <v>1</v>
      </c>
      <c r="AE1455" s="51">
        <v>1</v>
      </c>
      <c r="AF1455" s="51">
        <v>1</v>
      </c>
      <c r="AG1455" s="52">
        <v>1</v>
      </c>
      <c r="AH1455" s="52">
        <v>1</v>
      </c>
      <c r="AI1455" s="53">
        <v>1359</v>
      </c>
      <c r="AJ1455" s="53">
        <v>1317</v>
      </c>
      <c r="AK1455" s="51">
        <v>3.0056484884662611</v>
      </c>
      <c r="AL1455" s="51">
        <v>3.0079100949697737</v>
      </c>
      <c r="AM1455" s="51">
        <v>2.9698574666144535</v>
      </c>
      <c r="AN1455" s="51">
        <v>2.9715539428209943</v>
      </c>
      <c r="AO1455" s="51">
        <v>2.9552052677148866</v>
      </c>
      <c r="AP1455" s="51">
        <v>2.9456843208704004</v>
      </c>
      <c r="AQ1455" s="51">
        <v>2.8807617426160199</v>
      </c>
      <c r="AR1455" s="67">
        <v>0</v>
      </c>
      <c r="AS1455" s="99" t="s">
        <v>1593</v>
      </c>
      <c r="AT1455" s="54">
        <v>3.1693919328521853</v>
      </c>
      <c r="AU1455" s="54">
        <v>2.3832953536742396</v>
      </c>
      <c r="AV1455" s="55">
        <v>3.1728837133405743</v>
      </c>
      <c r="AW1455" s="55">
        <v>2.3832953536742396</v>
      </c>
      <c r="AX1455" s="56">
        <v>-3.0608067147804618E-2</v>
      </c>
      <c r="AY1455" s="56">
        <v>-1.6704646325750527E-2</v>
      </c>
      <c r="AZ1455" s="56">
        <v>-4.7312713473555146E-2</v>
      </c>
      <c r="BA1455" s="56">
        <v>-1.3903420822054091E-2</v>
      </c>
      <c r="BB1455" s="61">
        <v>-170</v>
      </c>
      <c r="BC1455" s="57">
        <v>-106</v>
      </c>
      <c r="BD1455" s="57">
        <v>-139</v>
      </c>
      <c r="BE1455" s="57">
        <v>-169</v>
      </c>
      <c r="BF1455" s="95">
        <v>0.63005286837269092</v>
      </c>
      <c r="BG1455" s="58">
        <v>0.51496902875943196</v>
      </c>
      <c r="BH1455" s="58">
        <v>0.58118524384365777</v>
      </c>
      <c r="BI1455" s="58">
        <v>0.62891288628401099</v>
      </c>
      <c r="BJ1455" s="57">
        <v>-171</v>
      </c>
      <c r="BK1455" s="57">
        <v>-106</v>
      </c>
      <c r="BL1455" s="57">
        <v>-138</v>
      </c>
      <c r="BM1455" s="57">
        <v>-169</v>
      </c>
      <c r="BN1455" s="58">
        <v>0.6304413373739528</v>
      </c>
      <c r="BO1455" s="58">
        <v>0.51423700799151784</v>
      </c>
      <c r="BP1455" s="58">
        <v>0.58047228346280388</v>
      </c>
      <c r="BQ1455" s="58">
        <v>0.62835484627428773</v>
      </c>
      <c r="BR1455" s="36">
        <v>3.45</v>
      </c>
      <c r="BS1455" s="36">
        <v>4.9000000000000004</v>
      </c>
      <c r="BT1455" s="36">
        <v>0.31340000000000001</v>
      </c>
      <c r="BU1455" s="36">
        <v>0.15715999999999999</v>
      </c>
      <c r="BV1455" s="36">
        <v>0.17074442657859201</v>
      </c>
      <c r="BW1455" s="36">
        <v>0.23672000000000001</v>
      </c>
    </row>
    <row r="1456" spans="1:75" s="36" customFormat="1" ht="16.75" customHeight="1" x14ac:dyDescent="0.2">
      <c r="A1456" s="36" t="s">
        <v>1819</v>
      </c>
      <c r="B1456" s="36">
        <v>2025020697</v>
      </c>
      <c r="C1456" s="35">
        <v>46032</v>
      </c>
      <c r="D1456" s="45" t="s">
        <v>6</v>
      </c>
      <c r="E1456" s="36" t="s">
        <v>20</v>
      </c>
      <c r="F1456" s="45">
        <v>1</v>
      </c>
      <c r="G1456" s="45">
        <v>1</v>
      </c>
      <c r="H1456" s="36" t="s">
        <v>46</v>
      </c>
      <c r="I1456" s="36" t="s">
        <v>380</v>
      </c>
      <c r="J1456" s="46" t="s">
        <v>178</v>
      </c>
      <c r="K1456" s="47">
        <v>2.96</v>
      </c>
      <c r="L1456" s="48">
        <v>0.15</v>
      </c>
      <c r="M1456" s="49">
        <v>0.1</v>
      </c>
      <c r="N1456" s="36">
        <v>0</v>
      </c>
      <c r="O1456" s="36">
        <v>0</v>
      </c>
      <c r="P1456" s="70">
        <v>0</v>
      </c>
      <c r="Q1456" s="36">
        <v>0</v>
      </c>
      <c r="R1456" s="50">
        <v>0</v>
      </c>
      <c r="S1456" s="50">
        <v>0</v>
      </c>
      <c r="T1456" s="50">
        <v>0</v>
      </c>
      <c r="U1456" s="50">
        <v>0</v>
      </c>
      <c r="V1456" s="50">
        <v>0.95</v>
      </c>
      <c r="W1456" s="50">
        <v>0.95302926576458757</v>
      </c>
      <c r="X1456" s="50">
        <v>1.0717224584745935</v>
      </c>
      <c r="Y1456" s="50">
        <v>0.95945945945945943</v>
      </c>
      <c r="Z1456" s="50">
        <v>1.05</v>
      </c>
      <c r="AA1456" s="51">
        <v>0.99</v>
      </c>
      <c r="AB1456" s="51">
        <v>1.03</v>
      </c>
      <c r="AC1456" s="51">
        <v>1</v>
      </c>
      <c r="AD1456" s="51">
        <v>1</v>
      </c>
      <c r="AE1456" s="51">
        <v>1</v>
      </c>
      <c r="AF1456" s="51">
        <v>1</v>
      </c>
      <c r="AG1456" s="52">
        <v>1</v>
      </c>
      <c r="AH1456" s="52">
        <v>1</v>
      </c>
      <c r="AI1456" s="53">
        <v>1367</v>
      </c>
      <c r="AJ1456" s="53">
        <v>1325</v>
      </c>
      <c r="AK1456" s="51">
        <v>2.8140153530587551</v>
      </c>
      <c r="AL1456" s="51">
        <v>2.8140153530587551</v>
      </c>
      <c r="AM1456" s="51">
        <v>2.93</v>
      </c>
      <c r="AN1456" s="51">
        <v>2.93</v>
      </c>
      <c r="AO1456" s="51">
        <v>3.0244334723087745</v>
      </c>
      <c r="AP1456" s="51">
        <v>3.0244334723087745</v>
      </c>
      <c r="AQ1456" s="51">
        <v>3.0765000000000002</v>
      </c>
      <c r="AR1456" s="67">
        <v>0</v>
      </c>
      <c r="AS1456" s="99" t="s">
        <v>1593</v>
      </c>
      <c r="AT1456" s="54">
        <v>2.848455470209176</v>
      </c>
      <c r="AU1456" s="54">
        <v>3.1862661940540544</v>
      </c>
      <c r="AV1456" s="55">
        <v>2.848455470209176</v>
      </c>
      <c r="AW1456" s="55">
        <v>3.18977656524289</v>
      </c>
      <c r="AX1456" s="56">
        <v>2.848455470209176</v>
      </c>
      <c r="AY1456" s="56">
        <v>3.1862661940540544</v>
      </c>
      <c r="AZ1456" s="56">
        <v>6.0347216642632304</v>
      </c>
      <c r="BA1456" s="56">
        <v>-0.33781072384487842</v>
      </c>
      <c r="BB1456" s="61">
        <v>125</v>
      </c>
      <c r="BC1456" s="57">
        <v>-131</v>
      </c>
      <c r="BD1456" s="57">
        <v>-104</v>
      </c>
      <c r="BE1456" s="57">
        <v>121</v>
      </c>
      <c r="BF1456" s="95">
        <v>0.44443792502031904</v>
      </c>
      <c r="BG1456" s="58">
        <v>0.56683679077886628</v>
      </c>
      <c r="BH1456" s="58">
        <v>0.5109322936015126</v>
      </c>
      <c r="BI1456" s="58">
        <v>0.45252901283094649</v>
      </c>
      <c r="BJ1456" s="57">
        <v>125</v>
      </c>
      <c r="BK1456" s="57">
        <v>-131</v>
      </c>
      <c r="BL1456" s="57">
        <v>-105</v>
      </c>
      <c r="BM1456" s="57">
        <v>121</v>
      </c>
      <c r="BN1456" s="58">
        <v>0.44398242511397601</v>
      </c>
      <c r="BO1456" s="58">
        <v>0.56738041611624923</v>
      </c>
      <c r="BP1456" s="58">
        <v>0.51154999644132415</v>
      </c>
      <c r="BQ1456" s="58">
        <v>0.45307968867270809</v>
      </c>
      <c r="BR1456" s="36">
        <v>3.45</v>
      </c>
      <c r="BS1456" s="36">
        <v>4.95</v>
      </c>
      <c r="BT1456" s="36">
        <v>0.30634</v>
      </c>
      <c r="BU1456" s="36">
        <v>0.15207000000000001</v>
      </c>
      <c r="BV1456" s="36">
        <v>0.16496176167489199</v>
      </c>
      <c r="BW1456" s="36">
        <v>0.23022000000000001</v>
      </c>
    </row>
    <row r="1457" spans="1:75" s="36" customFormat="1" ht="16.75" customHeight="1" x14ac:dyDescent="0.2">
      <c r="A1457" s="36" t="s">
        <v>1820</v>
      </c>
      <c r="B1457" s="36">
        <v>2025020697</v>
      </c>
      <c r="C1457" s="35">
        <v>46032</v>
      </c>
      <c r="D1457" s="45" t="s">
        <v>9</v>
      </c>
      <c r="E1457" s="36" t="s">
        <v>7</v>
      </c>
      <c r="F1457" s="45">
        <v>1</v>
      </c>
      <c r="G1457" s="45">
        <v>1</v>
      </c>
      <c r="H1457" s="36" t="s">
        <v>47</v>
      </c>
      <c r="I1457" s="36" t="s">
        <v>324</v>
      </c>
      <c r="J1457" s="46" t="s">
        <v>148</v>
      </c>
      <c r="K1457" s="47">
        <v>2.96</v>
      </c>
      <c r="L1457" s="48">
        <v>0.15</v>
      </c>
      <c r="M1457" s="49">
        <v>0.1</v>
      </c>
      <c r="N1457" s="36">
        <v>0</v>
      </c>
      <c r="O1457" s="36">
        <v>0</v>
      </c>
      <c r="P1457" s="70">
        <v>0</v>
      </c>
      <c r="Q1457" s="36">
        <v>0</v>
      </c>
      <c r="R1457" s="50">
        <v>0</v>
      </c>
      <c r="S1457" s="50">
        <v>0</v>
      </c>
      <c r="T1457" s="50">
        <v>0</v>
      </c>
      <c r="U1457" s="50">
        <v>0</v>
      </c>
      <c r="V1457" s="50">
        <v>1.048</v>
      </c>
      <c r="W1457" s="50">
        <v>1.0491546019013618</v>
      </c>
      <c r="X1457" s="50">
        <v>0.98986486486486491</v>
      </c>
      <c r="Y1457" s="50">
        <v>0.95068086251984973</v>
      </c>
      <c r="Z1457" s="50">
        <v>0.97499999999999998</v>
      </c>
      <c r="AA1457" s="51">
        <v>1</v>
      </c>
      <c r="AB1457" s="51">
        <v>1.03</v>
      </c>
      <c r="AC1457" s="51">
        <v>1</v>
      </c>
      <c r="AD1457" s="51">
        <v>1</v>
      </c>
      <c r="AE1457" s="51">
        <v>1</v>
      </c>
      <c r="AF1457" s="51">
        <v>1</v>
      </c>
      <c r="AG1457" s="52">
        <v>1</v>
      </c>
      <c r="AH1457" s="52">
        <v>1</v>
      </c>
      <c r="AI1457" s="53">
        <v>1369</v>
      </c>
      <c r="AJ1457" s="53">
        <v>1308</v>
      </c>
      <c r="AK1457" s="51">
        <v>2.84</v>
      </c>
      <c r="AL1457" s="51">
        <v>2.84</v>
      </c>
      <c r="AM1457" s="51">
        <v>3.1722984770847966</v>
      </c>
      <c r="AN1457" s="51">
        <v>3.1722984770847966</v>
      </c>
      <c r="AO1457" s="51">
        <v>3.1496323541720659</v>
      </c>
      <c r="AP1457" s="51">
        <v>3.1496323541720659</v>
      </c>
      <c r="AQ1457" s="51">
        <v>3.0929910151576765</v>
      </c>
      <c r="AR1457" s="67">
        <v>0</v>
      </c>
      <c r="AS1457" s="99" t="s">
        <v>1593</v>
      </c>
      <c r="AT1457" s="54">
        <v>3.1862661940540544</v>
      </c>
      <c r="AU1457" s="54">
        <v>2.848455470209176</v>
      </c>
      <c r="AV1457" s="55">
        <v>3.18977656524289</v>
      </c>
      <c r="AW1457" s="55">
        <v>2.848455470209176</v>
      </c>
      <c r="AX1457" s="56">
        <v>3.1862661940540544</v>
      </c>
      <c r="AY1457" s="56">
        <v>2.848455470209176</v>
      </c>
      <c r="AZ1457" s="56">
        <v>6.0347216642632304</v>
      </c>
      <c r="BA1457" s="56">
        <v>0.33781072384487842</v>
      </c>
      <c r="BB1457" s="61">
        <v>-125</v>
      </c>
      <c r="BC1457" s="57">
        <v>131</v>
      </c>
      <c r="BD1457" s="57">
        <v>104</v>
      </c>
      <c r="BE1457" s="57">
        <v>-121</v>
      </c>
      <c r="BF1457" s="95">
        <v>0.55556207497968102</v>
      </c>
      <c r="BG1457" s="58">
        <v>0.43316320922113366</v>
      </c>
      <c r="BH1457" s="58">
        <v>0.48906770639848735</v>
      </c>
      <c r="BI1457" s="58">
        <v>0.54747098716905351</v>
      </c>
      <c r="BJ1457" s="57">
        <v>-125</v>
      </c>
      <c r="BK1457" s="57">
        <v>131</v>
      </c>
      <c r="BL1457" s="57">
        <v>105</v>
      </c>
      <c r="BM1457" s="57">
        <v>-121</v>
      </c>
      <c r="BN1457" s="58">
        <v>0.55601757488602399</v>
      </c>
      <c r="BO1457" s="58">
        <v>0.43261958388375071</v>
      </c>
      <c r="BP1457" s="58">
        <v>0.48845000355867585</v>
      </c>
      <c r="BQ1457" s="58">
        <v>0.54692031132729191</v>
      </c>
      <c r="BR1457" s="36">
        <v>3.45</v>
      </c>
      <c r="BS1457" s="36">
        <v>5</v>
      </c>
      <c r="BT1457" s="36">
        <v>0.29770999999999997</v>
      </c>
      <c r="BU1457" s="36">
        <v>0.14962</v>
      </c>
      <c r="BV1457" s="36">
        <v>0.162187943762127</v>
      </c>
      <c r="BW1457" s="36">
        <v>0.22711000000000001</v>
      </c>
    </row>
    <row r="1458" spans="1:75" s="36" customFormat="1" ht="16.75" customHeight="1" x14ac:dyDescent="0.2">
      <c r="A1458" s="36" t="s">
        <v>1821</v>
      </c>
      <c r="B1458" s="36">
        <v>2025020698</v>
      </c>
      <c r="C1458" s="35">
        <v>46032</v>
      </c>
      <c r="D1458" s="45" t="s">
        <v>6</v>
      </c>
      <c r="E1458" s="36" t="s">
        <v>22</v>
      </c>
      <c r="F1458" s="45">
        <v>1</v>
      </c>
      <c r="G1458" s="45">
        <v>1</v>
      </c>
      <c r="H1458" s="36" t="s">
        <v>46</v>
      </c>
      <c r="I1458" s="36" t="s">
        <v>457</v>
      </c>
      <c r="J1458" s="46" t="s">
        <v>152</v>
      </c>
      <c r="K1458" s="47">
        <v>2.96</v>
      </c>
      <c r="L1458" s="48">
        <v>0.15</v>
      </c>
      <c r="M1458" s="49">
        <v>0.1</v>
      </c>
      <c r="N1458" s="36">
        <v>0</v>
      </c>
      <c r="O1458" s="36">
        <v>0</v>
      </c>
      <c r="P1458" s="70">
        <v>0</v>
      </c>
      <c r="Q1458" s="36">
        <v>0</v>
      </c>
      <c r="R1458" s="50">
        <v>0</v>
      </c>
      <c r="S1458" s="50">
        <v>0</v>
      </c>
      <c r="T1458" s="50">
        <v>0</v>
      </c>
      <c r="U1458" s="50">
        <v>0</v>
      </c>
      <c r="V1458" s="50">
        <v>0.95</v>
      </c>
      <c r="W1458" s="50">
        <v>0.95302926576458757</v>
      </c>
      <c r="X1458" s="50">
        <v>1.0878378378378379</v>
      </c>
      <c r="Y1458" s="50">
        <v>1.0236486486486487</v>
      </c>
      <c r="Z1458" s="50">
        <v>1.02</v>
      </c>
      <c r="AA1458" s="51">
        <v>0.98</v>
      </c>
      <c r="AB1458" s="51">
        <v>1</v>
      </c>
      <c r="AC1458" s="51">
        <v>1</v>
      </c>
      <c r="AD1458" s="51">
        <v>1</v>
      </c>
      <c r="AE1458" s="51">
        <v>1</v>
      </c>
      <c r="AF1458" s="51">
        <v>1</v>
      </c>
      <c r="AG1458" s="52">
        <v>1</v>
      </c>
      <c r="AH1458" s="52">
        <v>1</v>
      </c>
      <c r="AI1458" s="53">
        <v>1368</v>
      </c>
      <c r="AJ1458" s="53">
        <v>1081</v>
      </c>
      <c r="AK1458" s="51">
        <v>2.78</v>
      </c>
      <c r="AL1458" s="51">
        <v>2.78</v>
      </c>
      <c r="AM1458" s="51">
        <v>3.18</v>
      </c>
      <c r="AN1458" s="51">
        <v>3.18</v>
      </c>
      <c r="AO1458" s="51">
        <v>3.2432401695431721</v>
      </c>
      <c r="AP1458" s="51">
        <v>3.2432401695431721</v>
      </c>
      <c r="AQ1458" s="51">
        <v>3.2436000000000003</v>
      </c>
      <c r="AR1458" s="67">
        <v>-0.03</v>
      </c>
      <c r="AS1458" s="99" t="s">
        <v>1593</v>
      </c>
      <c r="AT1458" s="54">
        <v>2.8699857391891892</v>
      </c>
      <c r="AU1458" s="54">
        <v>3.4748846662702704</v>
      </c>
      <c r="AV1458" s="55">
        <v>2.899985739189189</v>
      </c>
      <c r="AW1458" s="55">
        <v>3.4486799624397819</v>
      </c>
      <c r="AX1458" s="56">
        <v>2.8699857391891892</v>
      </c>
      <c r="AY1458" s="56">
        <v>3.4748846662702704</v>
      </c>
      <c r="AZ1458" s="56">
        <v>6.34487040545946</v>
      </c>
      <c r="BA1458" s="56">
        <v>-0.60489892708108117</v>
      </c>
      <c r="BB1458" s="61">
        <v>147</v>
      </c>
      <c r="BC1458" s="57">
        <v>-159</v>
      </c>
      <c r="BD1458" s="57">
        <v>-130</v>
      </c>
      <c r="BE1458" s="57">
        <v>-101</v>
      </c>
      <c r="BF1458" s="95">
        <v>0.40429974300123955</v>
      </c>
      <c r="BG1458" s="58">
        <v>0.61400786291947362</v>
      </c>
      <c r="BH1458" s="58">
        <v>0.56513398523521707</v>
      </c>
      <c r="BI1458" s="58">
        <v>0.501620192721981</v>
      </c>
      <c r="BJ1458" s="57">
        <v>143</v>
      </c>
      <c r="BK1458" s="57">
        <v>-159</v>
      </c>
      <c r="BL1458" s="57">
        <v>-130</v>
      </c>
      <c r="BM1458" s="57">
        <v>-100</v>
      </c>
      <c r="BN1458" s="58">
        <v>0.41112737130579874</v>
      </c>
      <c r="BO1458" s="58">
        <v>0.61442450051312913</v>
      </c>
      <c r="BP1458" s="58">
        <v>0.5651108983699491</v>
      </c>
      <c r="BQ1458" s="58">
        <v>0.50103111545814882</v>
      </c>
      <c r="BR1458" s="36">
        <v>3.5</v>
      </c>
      <c r="BS1458" s="36">
        <v>3.5</v>
      </c>
      <c r="BT1458" s="36">
        <v>0.49407000000000001</v>
      </c>
      <c r="BU1458" s="36">
        <v>0.29502</v>
      </c>
      <c r="BV1458" s="36">
        <v>0.32914951300331302</v>
      </c>
      <c r="BW1458" s="36">
        <v>0.39871000000000001</v>
      </c>
    </row>
    <row r="1459" spans="1:75" s="36" customFormat="1" ht="16.75" customHeight="1" x14ac:dyDescent="0.2">
      <c r="A1459" s="36" t="s">
        <v>1822</v>
      </c>
      <c r="B1459" s="36">
        <v>2025020698</v>
      </c>
      <c r="C1459" s="35">
        <v>46032</v>
      </c>
      <c r="D1459" s="45" t="s">
        <v>9</v>
      </c>
      <c r="E1459" s="36" t="s">
        <v>21</v>
      </c>
      <c r="F1459" s="45">
        <v>1</v>
      </c>
      <c r="G1459" s="45">
        <v>1</v>
      </c>
      <c r="H1459" s="36" t="s">
        <v>47</v>
      </c>
      <c r="I1459" s="36" t="s">
        <v>336</v>
      </c>
      <c r="J1459" s="46" t="s">
        <v>232</v>
      </c>
      <c r="K1459" s="47">
        <v>2.96</v>
      </c>
      <c r="L1459" s="48">
        <v>0.15</v>
      </c>
      <c r="M1459" s="49">
        <v>0.1</v>
      </c>
      <c r="N1459" s="36">
        <v>0</v>
      </c>
      <c r="O1459" s="36">
        <v>0</v>
      </c>
      <c r="P1459" s="70">
        <v>0</v>
      </c>
      <c r="Q1459" s="36">
        <v>0</v>
      </c>
      <c r="R1459" s="50">
        <v>0</v>
      </c>
      <c r="S1459" s="50">
        <v>0</v>
      </c>
      <c r="T1459" s="50">
        <v>0</v>
      </c>
      <c r="U1459" s="50">
        <v>0</v>
      </c>
      <c r="V1459" s="50">
        <v>1.048</v>
      </c>
      <c r="W1459" s="50">
        <v>1.0491546019013618</v>
      </c>
      <c r="X1459" s="50">
        <v>1.0743243243243243</v>
      </c>
      <c r="Y1459" s="50">
        <v>0.93918918918918914</v>
      </c>
      <c r="Z1459" s="50">
        <v>1.03</v>
      </c>
      <c r="AA1459" s="51">
        <v>0.99</v>
      </c>
      <c r="AB1459" s="51">
        <v>1</v>
      </c>
      <c r="AC1459" s="51">
        <v>1</v>
      </c>
      <c r="AD1459" s="51">
        <v>1</v>
      </c>
      <c r="AE1459" s="51">
        <v>1</v>
      </c>
      <c r="AF1459" s="51">
        <v>1</v>
      </c>
      <c r="AG1459" s="52">
        <v>1</v>
      </c>
      <c r="AH1459" s="52">
        <v>1</v>
      </c>
      <c r="AI1459" s="53">
        <v>1373</v>
      </c>
      <c r="AJ1459" s="53">
        <v>1274</v>
      </c>
      <c r="AK1459" s="51">
        <v>3.03</v>
      </c>
      <c r="AL1459" s="51">
        <v>3.03</v>
      </c>
      <c r="AM1459" s="51">
        <v>3.22</v>
      </c>
      <c r="AN1459" s="51">
        <v>3.22</v>
      </c>
      <c r="AO1459" s="51">
        <v>3.2859629317864623</v>
      </c>
      <c r="AP1459" s="51">
        <v>3.2859629317864623</v>
      </c>
      <c r="AQ1459" s="51">
        <v>3.3166000000000002</v>
      </c>
      <c r="AR1459" s="67">
        <v>0.03</v>
      </c>
      <c r="AS1459" s="99" t="s">
        <v>1593</v>
      </c>
      <c r="AT1459" s="54">
        <v>3.4748846662702704</v>
      </c>
      <c r="AU1459" s="54">
        <v>2.8699857391891892</v>
      </c>
      <c r="AV1459" s="55">
        <v>3.4486799624397819</v>
      </c>
      <c r="AW1459" s="55">
        <v>2.899985739189189</v>
      </c>
      <c r="AX1459" s="56">
        <v>3.4748846662702704</v>
      </c>
      <c r="AY1459" s="56">
        <v>2.8699857391891892</v>
      </c>
      <c r="AZ1459" s="56">
        <v>6.34487040545946</v>
      </c>
      <c r="BA1459" s="56">
        <v>0.60489892708108117</v>
      </c>
      <c r="BB1459" s="61">
        <v>-147</v>
      </c>
      <c r="BC1459" s="57">
        <v>159</v>
      </c>
      <c r="BD1459" s="57">
        <v>130</v>
      </c>
      <c r="BE1459" s="57">
        <v>101</v>
      </c>
      <c r="BF1459" s="95">
        <v>0.59570025699876039</v>
      </c>
      <c r="BG1459" s="58">
        <v>0.38599213708052632</v>
      </c>
      <c r="BH1459" s="58">
        <v>0.43486601476478287</v>
      </c>
      <c r="BI1459" s="58">
        <v>0.498379807278019</v>
      </c>
      <c r="BJ1459" s="57">
        <v>-143</v>
      </c>
      <c r="BK1459" s="57">
        <v>159</v>
      </c>
      <c r="BL1459" s="57">
        <v>130</v>
      </c>
      <c r="BM1459" s="57">
        <v>100</v>
      </c>
      <c r="BN1459" s="58">
        <v>0.58887262869420121</v>
      </c>
      <c r="BO1459" s="58">
        <v>0.38557549948687087</v>
      </c>
      <c r="BP1459" s="58">
        <v>0.43488910163005096</v>
      </c>
      <c r="BQ1459" s="58">
        <v>0.49896888454185123</v>
      </c>
      <c r="BR1459" s="36">
        <v>3.5</v>
      </c>
      <c r="BS1459" s="36">
        <v>3.55</v>
      </c>
      <c r="BT1459" s="36">
        <v>0.48460999999999999</v>
      </c>
      <c r="BU1459" s="36">
        <v>0.28581000000000001</v>
      </c>
      <c r="BV1459" s="36">
        <v>0.318614554534914</v>
      </c>
      <c r="BW1459" s="36">
        <v>0.38877</v>
      </c>
    </row>
    <row r="1460" spans="1:75" s="36" customFormat="1" ht="16.75" customHeight="1" x14ac:dyDescent="0.2">
      <c r="A1460" s="36" t="s">
        <v>1823</v>
      </c>
      <c r="B1460" s="36">
        <v>2025020699</v>
      </c>
      <c r="C1460" s="35">
        <v>46032</v>
      </c>
      <c r="D1460" s="45" t="s">
        <v>6</v>
      </c>
      <c r="E1460" s="36" t="s">
        <v>32</v>
      </c>
      <c r="F1460" s="45">
        <v>1</v>
      </c>
      <c r="G1460" s="45">
        <v>1</v>
      </c>
      <c r="H1460" s="36" t="s">
        <v>46</v>
      </c>
      <c r="I1460" s="36" t="s">
        <v>354</v>
      </c>
      <c r="J1460" s="46" t="s">
        <v>159</v>
      </c>
      <c r="K1460" s="47">
        <v>2.96</v>
      </c>
      <c r="L1460" s="48">
        <v>0.15</v>
      </c>
      <c r="M1460" s="49">
        <v>0.1</v>
      </c>
      <c r="N1460" s="36">
        <v>0</v>
      </c>
      <c r="O1460" s="36">
        <v>0</v>
      </c>
      <c r="P1460" s="70">
        <v>0</v>
      </c>
      <c r="Q1460" s="36">
        <v>0</v>
      </c>
      <c r="R1460" s="50">
        <v>0</v>
      </c>
      <c r="S1460" s="50">
        <v>0</v>
      </c>
      <c r="T1460" s="50">
        <v>0</v>
      </c>
      <c r="U1460" s="50">
        <v>0</v>
      </c>
      <c r="V1460" s="50">
        <v>0.95</v>
      </c>
      <c r="W1460" s="50">
        <v>0.95302926576458757</v>
      </c>
      <c r="X1460" s="50">
        <v>0.87586603263952512</v>
      </c>
      <c r="Y1460" s="50">
        <v>1.2252941226322509</v>
      </c>
      <c r="Z1460" s="50">
        <v>1.05</v>
      </c>
      <c r="AA1460" s="51">
        <v>0.98</v>
      </c>
      <c r="AB1460" s="51">
        <v>1</v>
      </c>
      <c r="AC1460" s="51">
        <v>1</v>
      </c>
      <c r="AD1460" s="51">
        <v>1</v>
      </c>
      <c r="AE1460" s="51">
        <v>1</v>
      </c>
      <c r="AF1460" s="51">
        <v>1</v>
      </c>
      <c r="AG1460" s="52">
        <v>1</v>
      </c>
      <c r="AH1460" s="52">
        <v>1</v>
      </c>
      <c r="AI1460" s="53">
        <v>1384</v>
      </c>
      <c r="AJ1460" s="53">
        <v>1170</v>
      </c>
      <c r="AK1460" s="51">
        <v>2.99</v>
      </c>
      <c r="AL1460" s="51">
        <v>2.99</v>
      </c>
      <c r="AM1460" s="51">
        <v>3.21</v>
      </c>
      <c r="AN1460" s="51">
        <v>3.21</v>
      </c>
      <c r="AO1460" s="51">
        <v>3.2584067342461567</v>
      </c>
      <c r="AP1460" s="51">
        <v>3.2584067342461567</v>
      </c>
      <c r="AQ1460" s="51">
        <v>3.3705000000000003</v>
      </c>
      <c r="AR1460" s="67">
        <v>-0.03</v>
      </c>
      <c r="AS1460" s="99" t="s">
        <v>1593</v>
      </c>
      <c r="AT1460" s="54">
        <v>2.6190385845667739</v>
      </c>
      <c r="AU1460" s="54">
        <v>4.2498846540512387</v>
      </c>
      <c r="AV1460" s="55">
        <v>2.6490385845667737</v>
      </c>
      <c r="AW1460" s="55">
        <v>4.224533782720223</v>
      </c>
      <c r="AX1460" s="56">
        <v>2.6190385845667739</v>
      </c>
      <c r="AY1460" s="56">
        <v>4.2498846540512387</v>
      </c>
      <c r="AZ1460" s="56">
        <v>6.868923238618013</v>
      </c>
      <c r="BA1460" s="56">
        <v>-1.6308460694844649</v>
      </c>
      <c r="BB1460" s="61">
        <v>269</v>
      </c>
      <c r="BC1460" s="57">
        <v>-220</v>
      </c>
      <c r="BD1460" s="57">
        <v>-184</v>
      </c>
      <c r="BE1460" s="57">
        <v>-135</v>
      </c>
      <c r="BF1460" s="95">
        <v>0.27119676643591034</v>
      </c>
      <c r="BG1460" s="58">
        <v>0.68731094310963026</v>
      </c>
      <c r="BH1460" s="58">
        <v>0.64754004412111421</v>
      </c>
      <c r="BI1460" s="58">
        <v>0.57447900091178306</v>
      </c>
      <c r="BJ1460" s="57">
        <v>260</v>
      </c>
      <c r="BK1460" s="57">
        <v>-221</v>
      </c>
      <c r="BL1460" s="57">
        <v>-185</v>
      </c>
      <c r="BM1460" s="57">
        <v>-136</v>
      </c>
      <c r="BN1460" s="58">
        <v>0.27799722985134262</v>
      </c>
      <c r="BO1460" s="58">
        <v>0.68873931544423217</v>
      </c>
      <c r="BP1460" s="58">
        <v>0.64906135969450507</v>
      </c>
      <c r="BQ1460" s="58">
        <v>0.57568806812368256</v>
      </c>
      <c r="BR1460" s="36">
        <v>3.5</v>
      </c>
      <c r="BS1460" s="36">
        <v>3.6</v>
      </c>
      <c r="BT1460" s="36">
        <v>0.47936000000000001</v>
      </c>
      <c r="BU1460" s="36">
        <v>0.28127000000000002</v>
      </c>
      <c r="BV1460" s="36">
        <v>0.31341371010875302</v>
      </c>
      <c r="BW1460" s="36">
        <v>0.38383</v>
      </c>
    </row>
    <row r="1461" spans="1:75" s="36" customFormat="1" ht="16.75" customHeight="1" x14ac:dyDescent="0.2">
      <c r="A1461" s="36" t="s">
        <v>1824</v>
      </c>
      <c r="B1461" s="36">
        <v>2025020699</v>
      </c>
      <c r="C1461" s="35">
        <v>46032</v>
      </c>
      <c r="D1461" s="45" t="s">
        <v>9</v>
      </c>
      <c r="E1461" s="36" t="s">
        <v>24</v>
      </c>
      <c r="F1461" s="45">
        <v>1</v>
      </c>
      <c r="G1461" s="45">
        <v>1</v>
      </c>
      <c r="H1461" s="36" t="s">
        <v>47</v>
      </c>
      <c r="I1461" s="36" t="s">
        <v>614</v>
      </c>
      <c r="J1461" s="46" t="s">
        <v>552</v>
      </c>
      <c r="K1461" s="47">
        <v>2.96</v>
      </c>
      <c r="L1461" s="48">
        <v>0.15</v>
      </c>
      <c r="M1461" s="49">
        <v>0.1</v>
      </c>
      <c r="N1461" s="36">
        <v>0</v>
      </c>
      <c r="O1461" s="36">
        <v>0</v>
      </c>
      <c r="P1461" s="70">
        <v>0</v>
      </c>
      <c r="Q1461" s="36">
        <v>0</v>
      </c>
      <c r="R1461" s="50">
        <v>0</v>
      </c>
      <c r="S1461" s="50">
        <v>0</v>
      </c>
      <c r="T1461" s="50">
        <v>0</v>
      </c>
      <c r="U1461" s="50">
        <v>0</v>
      </c>
      <c r="V1461" s="50">
        <v>1.048</v>
      </c>
      <c r="W1461" s="50">
        <v>1.0491546019013618</v>
      </c>
      <c r="X1461" s="50">
        <v>1.0844594594594594</v>
      </c>
      <c r="Y1461" s="50">
        <v>1.0101351351351353</v>
      </c>
      <c r="Z1461" s="50">
        <v>1.06</v>
      </c>
      <c r="AA1461" s="51">
        <v>0.97499999999999998</v>
      </c>
      <c r="AB1461" s="51">
        <v>1.0249999999999999</v>
      </c>
      <c r="AC1461" s="51">
        <v>1</v>
      </c>
      <c r="AD1461" s="51">
        <v>1</v>
      </c>
      <c r="AE1461" s="51">
        <v>1</v>
      </c>
      <c r="AF1461" s="51">
        <v>1</v>
      </c>
      <c r="AG1461" s="52">
        <v>1</v>
      </c>
      <c r="AH1461" s="52">
        <v>1</v>
      </c>
      <c r="AI1461" s="53">
        <v>1383</v>
      </c>
      <c r="AJ1461" s="53">
        <v>238</v>
      </c>
      <c r="AK1461" s="51">
        <v>3.6268706029914624</v>
      </c>
      <c r="AL1461" s="51">
        <v>3.6268706029914624</v>
      </c>
      <c r="AM1461" s="51">
        <v>2.5925634566129943</v>
      </c>
      <c r="AN1461" s="51">
        <v>2.5925634566129943</v>
      </c>
      <c r="AO1461" s="51">
        <v>2.8166091702530371</v>
      </c>
      <c r="AP1461" s="51">
        <v>2.8166091702530371</v>
      </c>
      <c r="AQ1461" s="51">
        <v>2.7481172640097742</v>
      </c>
      <c r="AR1461" s="67">
        <v>0.03</v>
      </c>
      <c r="AS1461" s="99" t="s">
        <v>1593</v>
      </c>
      <c r="AT1461" s="54">
        <v>4.2498846540512387</v>
      </c>
      <c r="AU1461" s="54">
        <v>2.6190385845667739</v>
      </c>
      <c r="AV1461" s="55">
        <v>4.224533782720223</v>
      </c>
      <c r="AW1461" s="55">
        <v>2.6490385845667737</v>
      </c>
      <c r="AX1461" s="56">
        <v>4.2498846540512387</v>
      </c>
      <c r="AY1461" s="56">
        <v>2.6190385845667739</v>
      </c>
      <c r="AZ1461" s="56">
        <v>6.868923238618013</v>
      </c>
      <c r="BA1461" s="56">
        <v>1.6308460694844649</v>
      </c>
      <c r="BB1461" s="61">
        <v>-269</v>
      </c>
      <c r="BC1461" s="57">
        <v>220</v>
      </c>
      <c r="BD1461" s="57">
        <v>184</v>
      </c>
      <c r="BE1461" s="57">
        <v>135</v>
      </c>
      <c r="BF1461" s="95">
        <v>0.72880323356408971</v>
      </c>
      <c r="BG1461" s="58">
        <v>0.31268905689036969</v>
      </c>
      <c r="BH1461" s="58">
        <v>0.35245995587888579</v>
      </c>
      <c r="BI1461" s="58">
        <v>0.42552099908821689</v>
      </c>
      <c r="BJ1461" s="57">
        <v>-260</v>
      </c>
      <c r="BK1461" s="57">
        <v>221</v>
      </c>
      <c r="BL1461" s="57">
        <v>185</v>
      </c>
      <c r="BM1461" s="57">
        <v>136</v>
      </c>
      <c r="BN1461" s="58">
        <v>0.72200277014865732</v>
      </c>
      <c r="BO1461" s="58">
        <v>0.31126068455576783</v>
      </c>
      <c r="BP1461" s="58">
        <v>0.35093864030549493</v>
      </c>
      <c r="BQ1461" s="58">
        <v>0.42431193187631744</v>
      </c>
      <c r="BR1461" s="36">
        <v>3.5</v>
      </c>
      <c r="BS1461" s="36">
        <v>3.65</v>
      </c>
      <c r="BT1461" s="36">
        <v>0.47322999999999998</v>
      </c>
      <c r="BU1461" s="36">
        <v>0.27456999999999998</v>
      </c>
      <c r="BV1461" s="36">
        <v>0.30560749744000698</v>
      </c>
      <c r="BW1461" s="36">
        <v>0.37613000000000002</v>
      </c>
    </row>
    <row r="1462" spans="1:75" s="36" customFormat="1" ht="16.75" customHeight="1" x14ac:dyDescent="0.2">
      <c r="A1462" s="36" t="s">
        <v>1825</v>
      </c>
      <c r="B1462" s="36">
        <v>2025020700</v>
      </c>
      <c r="C1462" s="35">
        <v>46032</v>
      </c>
      <c r="D1462" s="45" t="s">
        <v>6</v>
      </c>
      <c r="E1462" s="36" t="s">
        <v>34</v>
      </c>
      <c r="F1462" s="45">
        <v>2</v>
      </c>
      <c r="G1462" s="45">
        <v>2</v>
      </c>
      <c r="H1462" s="36" t="s">
        <v>8</v>
      </c>
      <c r="I1462" s="36" t="s">
        <v>480</v>
      </c>
      <c r="J1462" s="46" t="s">
        <v>451</v>
      </c>
      <c r="K1462" s="47">
        <v>2.96</v>
      </c>
      <c r="L1462" s="48">
        <v>0.15</v>
      </c>
      <c r="M1462" s="49">
        <v>0.1</v>
      </c>
      <c r="N1462" s="36">
        <v>0</v>
      </c>
      <c r="O1462" s="36">
        <v>0</v>
      </c>
      <c r="P1462" s="70">
        <v>0</v>
      </c>
      <c r="Q1462" s="36">
        <v>0</v>
      </c>
      <c r="R1462" s="50">
        <v>0</v>
      </c>
      <c r="S1462" s="50">
        <v>0</v>
      </c>
      <c r="T1462" s="50">
        <v>0</v>
      </c>
      <c r="U1462" s="50">
        <v>0</v>
      </c>
      <c r="V1462" s="50">
        <v>0.96</v>
      </c>
      <c r="W1462" s="50">
        <v>0.95702751457800772</v>
      </c>
      <c r="X1462" s="50">
        <v>1.1740783720412673</v>
      </c>
      <c r="Y1462" s="50">
        <v>0.95488967991295426</v>
      </c>
      <c r="Z1462" s="50">
        <v>1.0049999999999999</v>
      </c>
      <c r="AA1462" s="51">
        <v>0.99</v>
      </c>
      <c r="AB1462" s="51">
        <v>1</v>
      </c>
      <c r="AC1462" s="51">
        <v>1</v>
      </c>
      <c r="AD1462" s="51">
        <v>1</v>
      </c>
      <c r="AE1462" s="51">
        <v>1</v>
      </c>
      <c r="AF1462" s="51">
        <v>1</v>
      </c>
      <c r="AG1462" s="52">
        <v>1</v>
      </c>
      <c r="AH1462" s="52">
        <v>1</v>
      </c>
      <c r="AI1462" s="53">
        <v>1354</v>
      </c>
      <c r="AJ1462" s="53">
        <v>1312</v>
      </c>
      <c r="AK1462" s="51">
        <v>3.1149434940868224</v>
      </c>
      <c r="AL1462" s="51">
        <v>3.1149434940868224</v>
      </c>
      <c r="AM1462" s="51">
        <v>2.8263156163847172</v>
      </c>
      <c r="AN1462" s="51">
        <v>2.8263156163847172</v>
      </c>
      <c r="AO1462" s="51">
        <v>2.8426168491697639</v>
      </c>
      <c r="AP1462" s="51">
        <v>2.8426168491697639</v>
      </c>
      <c r="AQ1462" s="51">
        <v>2.8404471944666403</v>
      </c>
      <c r="AR1462" s="67">
        <v>-0.05</v>
      </c>
      <c r="AS1462" s="99" t="s">
        <v>1593</v>
      </c>
      <c r="AT1462" s="54">
        <v>3.6732676109152993</v>
      </c>
      <c r="AU1462" s="54">
        <v>2.7254262458461578</v>
      </c>
      <c r="AV1462" s="55">
        <v>3.7232676109152991</v>
      </c>
      <c r="AW1462" s="55">
        <v>2.6894620545004191</v>
      </c>
      <c r="AX1462" s="56">
        <v>3.6732676109152993</v>
      </c>
      <c r="AY1462" s="56">
        <v>2.7254262458461578</v>
      </c>
      <c r="AZ1462" s="56">
        <v>6.3986938567614571</v>
      </c>
      <c r="BA1462" s="56">
        <v>0.94784136506914152</v>
      </c>
      <c r="BB1462" s="61">
        <v>-181</v>
      </c>
      <c r="BC1462" s="57">
        <v>-165</v>
      </c>
      <c r="BD1462" s="57">
        <v>-135</v>
      </c>
      <c r="BE1462" s="57">
        <v>-103</v>
      </c>
      <c r="BF1462" s="95">
        <v>0.64468188234601853</v>
      </c>
      <c r="BG1462" s="58">
        <v>0.62206172594187725</v>
      </c>
      <c r="BH1462" s="58">
        <v>0.57358394792525802</v>
      </c>
      <c r="BI1462" s="58">
        <v>0.50838375830841986</v>
      </c>
      <c r="BJ1462" s="57">
        <v>-191</v>
      </c>
      <c r="BK1462" s="57">
        <v>-165</v>
      </c>
      <c r="BL1462" s="57">
        <v>-135</v>
      </c>
      <c r="BM1462" s="57">
        <v>-103</v>
      </c>
      <c r="BN1462" s="58">
        <v>0.65624095942789828</v>
      </c>
      <c r="BO1462" s="58">
        <v>0.6225390765710449</v>
      </c>
      <c r="BP1462" s="58">
        <v>0.57389278691702361</v>
      </c>
      <c r="BQ1462" s="58">
        <v>0.50837914941745443</v>
      </c>
      <c r="BR1462" s="36">
        <v>3.5</v>
      </c>
      <c r="BS1462" s="36">
        <v>3.7</v>
      </c>
      <c r="BT1462" s="36">
        <v>0.46699000000000002</v>
      </c>
      <c r="BU1462" s="36">
        <v>0.27</v>
      </c>
      <c r="BV1462" s="36">
        <v>0.29956064438822999</v>
      </c>
      <c r="BW1462" s="36">
        <v>0.36868000000000001</v>
      </c>
    </row>
    <row r="1463" spans="1:75" s="36" customFormat="1" ht="16.75" customHeight="1" x14ac:dyDescent="0.2">
      <c r="A1463" s="36" t="s">
        <v>1826</v>
      </c>
      <c r="B1463" s="36">
        <v>2025020700</v>
      </c>
      <c r="C1463" s="35">
        <v>46032</v>
      </c>
      <c r="D1463" s="45" t="s">
        <v>9</v>
      </c>
      <c r="E1463" s="36" t="s">
        <v>40</v>
      </c>
      <c r="F1463" s="45">
        <v>2</v>
      </c>
      <c r="G1463" s="45">
        <v>2</v>
      </c>
      <c r="H1463" s="36" t="s">
        <v>11</v>
      </c>
      <c r="I1463" s="36" t="s">
        <v>526</v>
      </c>
      <c r="J1463" s="46" t="s">
        <v>182</v>
      </c>
      <c r="K1463" s="47">
        <v>2.96</v>
      </c>
      <c r="L1463" s="48">
        <v>0.15</v>
      </c>
      <c r="M1463" s="49">
        <v>0.1</v>
      </c>
      <c r="N1463" s="36">
        <v>0</v>
      </c>
      <c r="O1463" s="36">
        <v>0</v>
      </c>
      <c r="P1463" s="70">
        <v>0</v>
      </c>
      <c r="Q1463" s="36">
        <v>0</v>
      </c>
      <c r="R1463" s="50">
        <v>0</v>
      </c>
      <c r="S1463" s="50">
        <v>0</v>
      </c>
      <c r="T1463" s="50">
        <v>0</v>
      </c>
      <c r="U1463" s="50">
        <v>0</v>
      </c>
      <c r="V1463" s="50">
        <v>1.0275000000000001</v>
      </c>
      <c r="W1463" s="50">
        <v>1.0328904656929507</v>
      </c>
      <c r="X1463" s="50">
        <v>0.95483635688672874</v>
      </c>
      <c r="Y1463" s="50">
        <v>1.0523457750293319</v>
      </c>
      <c r="Z1463" s="50">
        <v>1.04</v>
      </c>
      <c r="AA1463" s="51">
        <v>0.96</v>
      </c>
      <c r="AB1463" s="51">
        <v>1.03</v>
      </c>
      <c r="AC1463" s="51">
        <v>1</v>
      </c>
      <c r="AD1463" s="51">
        <v>1</v>
      </c>
      <c r="AE1463" s="51">
        <v>1</v>
      </c>
      <c r="AF1463" s="51">
        <v>1</v>
      </c>
      <c r="AG1463" s="52">
        <v>1</v>
      </c>
      <c r="AH1463" s="52">
        <v>1</v>
      </c>
      <c r="AI1463" s="53">
        <v>1362</v>
      </c>
      <c r="AJ1463" s="53">
        <v>1311</v>
      </c>
      <c r="AK1463" s="51">
        <v>2.8264734525423445</v>
      </c>
      <c r="AL1463" s="51">
        <v>2.8264734525423445</v>
      </c>
      <c r="AM1463" s="51">
        <v>3.4752719812421509</v>
      </c>
      <c r="AN1463" s="51">
        <v>3.4752719812421509</v>
      </c>
      <c r="AO1463" s="51">
        <v>3.4931545593254452</v>
      </c>
      <c r="AP1463" s="51">
        <v>3.4931545593254452</v>
      </c>
      <c r="AQ1463" s="51">
        <v>3.6142828604918371</v>
      </c>
      <c r="AR1463" s="67">
        <v>0.05</v>
      </c>
      <c r="AS1463" s="99" t="s">
        <v>1593</v>
      </c>
      <c r="AT1463" s="54">
        <v>2.7254262458461578</v>
      </c>
      <c r="AU1463" s="54">
        <v>3.6732676109152993</v>
      </c>
      <c r="AV1463" s="55">
        <v>2.6894620545004191</v>
      </c>
      <c r="AW1463" s="55">
        <v>3.7232676109152991</v>
      </c>
      <c r="AX1463" s="56">
        <v>2.7254262458461578</v>
      </c>
      <c r="AY1463" s="56">
        <v>3.6732676109152993</v>
      </c>
      <c r="AZ1463" s="56">
        <v>6.3986938567614571</v>
      </c>
      <c r="BA1463" s="56">
        <v>-0.94784136506914152</v>
      </c>
      <c r="BB1463" s="61">
        <v>181</v>
      </c>
      <c r="BC1463" s="57">
        <v>165</v>
      </c>
      <c r="BD1463" s="57">
        <v>135</v>
      </c>
      <c r="BE1463" s="57">
        <v>103</v>
      </c>
      <c r="BF1463" s="95">
        <v>0.35531811765398147</v>
      </c>
      <c r="BG1463" s="58">
        <v>0.3779382740581228</v>
      </c>
      <c r="BH1463" s="58">
        <v>0.42641605207474192</v>
      </c>
      <c r="BI1463" s="58">
        <v>0.49161624169158019</v>
      </c>
      <c r="BJ1463" s="57">
        <v>191</v>
      </c>
      <c r="BK1463" s="57">
        <v>165</v>
      </c>
      <c r="BL1463" s="57">
        <v>135</v>
      </c>
      <c r="BM1463" s="57">
        <v>103</v>
      </c>
      <c r="BN1463" s="58">
        <v>0.34375904057210172</v>
      </c>
      <c r="BO1463" s="58">
        <v>0.3774609234289551</v>
      </c>
      <c r="BP1463" s="58">
        <v>0.42610721308297633</v>
      </c>
      <c r="BQ1463" s="58">
        <v>0.49162085058254557</v>
      </c>
      <c r="BR1463" s="36">
        <v>3.5</v>
      </c>
      <c r="BS1463" s="36">
        <v>3.75</v>
      </c>
      <c r="BT1463" s="36">
        <v>0.46071000000000001</v>
      </c>
      <c r="BU1463" s="36">
        <v>0.26441999999999999</v>
      </c>
      <c r="BV1463" s="36">
        <v>0.29361078416131797</v>
      </c>
      <c r="BW1463" s="36">
        <v>0.36384</v>
      </c>
    </row>
    <row r="1464" spans="1:75" s="36" customFormat="1" ht="16.75" customHeight="1" x14ac:dyDescent="0.2">
      <c r="A1464" s="36" t="s">
        <v>1827</v>
      </c>
      <c r="B1464" s="36">
        <v>2025020701</v>
      </c>
      <c r="C1464" s="35">
        <v>46032</v>
      </c>
      <c r="D1464" s="45" t="s">
        <v>6</v>
      </c>
      <c r="E1464" s="36" t="s">
        <v>48</v>
      </c>
      <c r="F1464" s="45">
        <v>1</v>
      </c>
      <c r="G1464" s="45">
        <v>1</v>
      </c>
      <c r="H1464" s="36" t="s">
        <v>46</v>
      </c>
      <c r="I1464" s="36" t="s">
        <v>449</v>
      </c>
      <c r="J1464" s="46" t="s">
        <v>146</v>
      </c>
      <c r="K1464" s="47">
        <v>2.96</v>
      </c>
      <c r="L1464" s="48">
        <v>0.15</v>
      </c>
      <c r="M1464" s="49">
        <v>0.1</v>
      </c>
      <c r="N1464" s="36">
        <v>3.0499999999999901</v>
      </c>
      <c r="O1464" s="36">
        <v>3.5999999999999899</v>
      </c>
      <c r="P1464" s="70">
        <v>3.0499999999999901</v>
      </c>
      <c r="Q1464" s="36">
        <v>3.5999999999999899</v>
      </c>
      <c r="R1464" s="50">
        <v>3.156175494107007</v>
      </c>
      <c r="S1464" s="50">
        <v>3.3008244446190771</v>
      </c>
      <c r="T1464" s="50">
        <v>3.0614902292837969</v>
      </c>
      <c r="U1464" s="50">
        <v>3.3668409335114586</v>
      </c>
      <c r="V1464" s="50">
        <v>0.95</v>
      </c>
      <c r="W1464" s="50">
        <v>0.95302926576458757</v>
      </c>
      <c r="X1464" s="50">
        <v>1.019702087471996</v>
      </c>
      <c r="Y1464" s="50">
        <v>1.0506756756756757</v>
      </c>
      <c r="Z1464" s="50">
        <v>0.97</v>
      </c>
      <c r="AA1464" s="51">
        <v>0.97</v>
      </c>
      <c r="AB1464" s="51">
        <v>1.02</v>
      </c>
      <c r="AC1464" s="51">
        <v>1</v>
      </c>
      <c r="AD1464" s="51">
        <v>1</v>
      </c>
      <c r="AE1464" s="51">
        <v>1</v>
      </c>
      <c r="AF1464" s="51">
        <v>1</v>
      </c>
      <c r="AG1464" s="52">
        <v>1</v>
      </c>
      <c r="AH1464" s="52">
        <v>1</v>
      </c>
      <c r="AI1464" s="53">
        <v>1364</v>
      </c>
      <c r="AJ1464" s="53">
        <v>1292</v>
      </c>
      <c r="AK1464" s="51">
        <v>3.11</v>
      </c>
      <c r="AL1464" s="51">
        <v>3.1155060451437029</v>
      </c>
      <c r="AM1464" s="51">
        <v>3.33</v>
      </c>
      <c r="AN1464" s="51">
        <v>3.3256236666928611</v>
      </c>
      <c r="AO1464" s="51">
        <v>3.2596803090013582</v>
      </c>
      <c r="AP1464" s="51">
        <v>3.2509982193432299</v>
      </c>
      <c r="AQ1464" s="51">
        <v>3.2301000000000002</v>
      </c>
      <c r="AR1464" s="67">
        <v>0</v>
      </c>
      <c r="AS1464" s="99" t="s">
        <v>1593</v>
      </c>
      <c r="AT1464" s="54">
        <v>2.9958250852641912</v>
      </c>
      <c r="AU1464" s="54">
        <v>3.6278230859999998</v>
      </c>
      <c r="AV1464" s="55">
        <v>2.9958250852641912</v>
      </c>
      <c r="AW1464" s="55">
        <v>3.6318199289703235</v>
      </c>
      <c r="AX1464" s="56">
        <v>-5.4174914735798829E-2</v>
      </c>
      <c r="AY1464" s="56">
        <v>2.7823086000009933E-2</v>
      </c>
      <c r="AZ1464" s="56">
        <v>-2.6351828735788896E-2</v>
      </c>
      <c r="BA1464" s="56">
        <v>-8.1998000735808763E-2</v>
      </c>
      <c r="BB1464" s="61">
        <v>148</v>
      </c>
      <c r="BC1464" s="57">
        <v>-190</v>
      </c>
      <c r="BD1464" s="57">
        <v>-158</v>
      </c>
      <c r="BE1464" s="57">
        <v>-120</v>
      </c>
      <c r="BF1464" s="95">
        <v>0.40282100993950098</v>
      </c>
      <c r="BG1464" s="58">
        <v>0.65525669824536437</v>
      </c>
      <c r="BH1464" s="58">
        <v>0.612971334795404</v>
      </c>
      <c r="BI1464" s="58">
        <v>0.54600258931438472</v>
      </c>
      <c r="BJ1464" s="57">
        <v>149</v>
      </c>
      <c r="BK1464" s="57">
        <v>-191</v>
      </c>
      <c r="BL1464" s="57">
        <v>-159</v>
      </c>
      <c r="BM1464" s="57">
        <v>-121</v>
      </c>
      <c r="BN1464" s="58">
        <v>0.4023597882161597</v>
      </c>
      <c r="BO1464" s="58">
        <v>0.655841110049038</v>
      </c>
      <c r="BP1464" s="58">
        <v>0.61361381127061332</v>
      </c>
      <c r="BQ1464" s="58">
        <v>0.54655583523716622</v>
      </c>
      <c r="BR1464" s="36">
        <v>3.5</v>
      </c>
      <c r="BS1464" s="36">
        <v>3.8</v>
      </c>
      <c r="BT1464" s="36">
        <v>0.45440000000000003</v>
      </c>
      <c r="BU1464" s="36">
        <v>0.25802000000000003</v>
      </c>
      <c r="BV1464" s="36">
        <v>0.28614521298421802</v>
      </c>
      <c r="BW1464" s="36">
        <v>0.35631000000000002</v>
      </c>
    </row>
    <row r="1465" spans="1:75" s="36" customFormat="1" ht="16.75" customHeight="1" x14ac:dyDescent="0.2">
      <c r="A1465" s="36" t="s">
        <v>1828</v>
      </c>
      <c r="B1465" s="36">
        <v>2025020701</v>
      </c>
      <c r="C1465" s="35">
        <v>46032</v>
      </c>
      <c r="D1465" s="45" t="s">
        <v>9</v>
      </c>
      <c r="E1465" s="36" t="s">
        <v>5</v>
      </c>
      <c r="F1465" s="45">
        <v>1</v>
      </c>
      <c r="G1465" s="45">
        <v>1</v>
      </c>
      <c r="H1465" s="36" t="s">
        <v>47</v>
      </c>
      <c r="I1465" s="36" t="s">
        <v>597</v>
      </c>
      <c r="J1465" s="46" t="s">
        <v>225</v>
      </c>
      <c r="K1465" s="47">
        <v>2.96</v>
      </c>
      <c r="L1465" s="48">
        <v>0.15</v>
      </c>
      <c r="M1465" s="49">
        <v>0.1</v>
      </c>
      <c r="N1465" s="36">
        <v>3.5999999999999899</v>
      </c>
      <c r="O1465" s="36">
        <v>3.0499999999999901</v>
      </c>
      <c r="P1465" s="70">
        <v>3.5999999999999899</v>
      </c>
      <c r="Q1465" s="36">
        <v>3.0499999999999901</v>
      </c>
      <c r="R1465" s="50">
        <v>3.0827519587883869</v>
      </c>
      <c r="S1465" s="50">
        <v>3.0631324339922394</v>
      </c>
      <c r="T1465" s="50">
        <v>3.0827519587883869</v>
      </c>
      <c r="U1465" s="50">
        <v>3.093763758332162</v>
      </c>
      <c r="V1465" s="50">
        <v>1.048</v>
      </c>
      <c r="W1465" s="50">
        <v>1.0491546019013618</v>
      </c>
      <c r="X1465" s="50">
        <v>1.125</v>
      </c>
      <c r="Y1465" s="50">
        <v>1.0506756756756757</v>
      </c>
      <c r="Z1465" s="50">
        <v>1.0149999999999999</v>
      </c>
      <c r="AA1465" s="51">
        <v>1</v>
      </c>
      <c r="AB1465" s="51">
        <v>1.01</v>
      </c>
      <c r="AC1465" s="51">
        <v>1</v>
      </c>
      <c r="AD1465" s="51">
        <v>1</v>
      </c>
      <c r="AE1465" s="51">
        <v>1</v>
      </c>
      <c r="AF1465" s="51">
        <v>1</v>
      </c>
      <c r="AG1465" s="52">
        <v>1</v>
      </c>
      <c r="AH1465" s="52">
        <v>1</v>
      </c>
      <c r="AI1465" s="53">
        <v>1366</v>
      </c>
      <c r="AJ1465" s="53">
        <v>1299</v>
      </c>
      <c r="AK1465" s="51">
        <v>3.11</v>
      </c>
      <c r="AL1465" s="51">
        <v>3.1059127938182578</v>
      </c>
      <c r="AM1465" s="51">
        <v>3.0183181789171081</v>
      </c>
      <c r="AN1465" s="51">
        <v>3.025040317178378</v>
      </c>
      <c r="AO1465" s="51">
        <v>3.173804606111474</v>
      </c>
      <c r="AP1465" s="51">
        <v>3.1640958282700713</v>
      </c>
      <c r="AQ1465" s="51">
        <v>3.0635929516008642</v>
      </c>
      <c r="AR1465" s="67">
        <v>0</v>
      </c>
      <c r="AS1465" s="99" t="s">
        <v>1593</v>
      </c>
      <c r="AT1465" s="54">
        <v>3.6278230859999998</v>
      </c>
      <c r="AU1465" s="54">
        <v>2.9958250852641912</v>
      </c>
      <c r="AV1465" s="55">
        <v>3.6318199289703235</v>
      </c>
      <c r="AW1465" s="55">
        <v>2.9958250852641912</v>
      </c>
      <c r="AX1465" s="56">
        <v>2.7823086000009933E-2</v>
      </c>
      <c r="AY1465" s="56">
        <v>-5.4174914735798829E-2</v>
      </c>
      <c r="AZ1465" s="56">
        <v>-2.6351828735788896E-2</v>
      </c>
      <c r="BA1465" s="56">
        <v>8.1998000735808763E-2</v>
      </c>
      <c r="BB1465" s="61">
        <v>-148</v>
      </c>
      <c r="BC1465" s="57">
        <v>190</v>
      </c>
      <c r="BD1465" s="57">
        <v>158</v>
      </c>
      <c r="BE1465" s="57">
        <v>120</v>
      </c>
      <c r="BF1465" s="95">
        <v>0.59717899006049902</v>
      </c>
      <c r="BG1465" s="58">
        <v>0.34474330175463563</v>
      </c>
      <c r="BH1465" s="58">
        <v>0.387028665204596</v>
      </c>
      <c r="BI1465" s="58">
        <v>0.45399741068561522</v>
      </c>
      <c r="BJ1465" s="57">
        <v>-149</v>
      </c>
      <c r="BK1465" s="57">
        <v>191</v>
      </c>
      <c r="BL1465" s="57">
        <v>159</v>
      </c>
      <c r="BM1465" s="57">
        <v>121</v>
      </c>
      <c r="BN1465" s="58">
        <v>0.5976402117838403</v>
      </c>
      <c r="BO1465" s="58">
        <v>0.344158889950962</v>
      </c>
      <c r="BP1465" s="58">
        <v>0.38638618872938668</v>
      </c>
      <c r="BQ1465" s="58">
        <v>0.45344416476283378</v>
      </c>
      <c r="BR1465" s="36">
        <v>3.5</v>
      </c>
      <c r="BS1465" s="36">
        <v>3.85</v>
      </c>
      <c r="BT1465" s="36">
        <v>0.44729000000000002</v>
      </c>
      <c r="BU1465" s="36">
        <v>0.25302999999999998</v>
      </c>
      <c r="BV1465" s="36">
        <v>0.28018248458071698</v>
      </c>
      <c r="BW1465" s="36">
        <v>0.34993999999999997</v>
      </c>
    </row>
    <row r="1466" spans="1:75" s="36" customFormat="1" ht="16.75" customHeight="1" x14ac:dyDescent="0.2">
      <c r="A1466" s="36" t="s">
        <v>1829</v>
      </c>
      <c r="B1466" s="36">
        <v>2025020703</v>
      </c>
      <c r="C1466" s="35">
        <v>46032</v>
      </c>
      <c r="D1466" s="45" t="s">
        <v>6</v>
      </c>
      <c r="E1466" s="36" t="s">
        <v>30</v>
      </c>
      <c r="F1466" s="45">
        <v>1</v>
      </c>
      <c r="G1466" s="45">
        <v>1</v>
      </c>
      <c r="H1466" s="36" t="s">
        <v>46</v>
      </c>
      <c r="I1466" s="36" t="s">
        <v>495</v>
      </c>
      <c r="J1466" s="46" t="s">
        <v>161</v>
      </c>
      <c r="K1466" s="47">
        <v>2.96</v>
      </c>
      <c r="L1466" s="48">
        <v>0.15</v>
      </c>
      <c r="M1466" s="49">
        <v>0.1</v>
      </c>
      <c r="N1466" s="36">
        <v>2.8999999999999901</v>
      </c>
      <c r="O1466" s="36">
        <v>3.2499999999999898</v>
      </c>
      <c r="P1466" s="70">
        <v>2.8999999999999901</v>
      </c>
      <c r="Q1466" s="36">
        <v>3.2499999999999898</v>
      </c>
      <c r="R1466" s="50">
        <v>3.0135894156188336</v>
      </c>
      <c r="S1466" s="50">
        <v>3.0875715612923189</v>
      </c>
      <c r="T1466" s="50">
        <v>3.0135894156188336</v>
      </c>
      <c r="U1466" s="50">
        <v>3.0875715612923189</v>
      </c>
      <c r="V1466" s="50">
        <v>0.95</v>
      </c>
      <c r="W1466" s="50">
        <v>0.95302926576458757</v>
      </c>
      <c r="X1466" s="50">
        <v>1.0050120676283718</v>
      </c>
      <c r="Y1466" s="50">
        <v>1.0447681151598298</v>
      </c>
      <c r="Z1466" s="50">
        <v>0.99</v>
      </c>
      <c r="AA1466" s="51">
        <v>1</v>
      </c>
      <c r="AB1466" s="51">
        <v>1</v>
      </c>
      <c r="AC1466" s="51">
        <v>1</v>
      </c>
      <c r="AD1466" s="51">
        <v>1</v>
      </c>
      <c r="AE1466" s="51">
        <v>1</v>
      </c>
      <c r="AF1466" s="51">
        <v>1</v>
      </c>
      <c r="AG1466" s="52">
        <v>1</v>
      </c>
      <c r="AH1466" s="52">
        <v>1</v>
      </c>
      <c r="AI1466" s="53">
        <v>1377</v>
      </c>
      <c r="AJ1466" s="53">
        <v>1335</v>
      </c>
      <c r="AK1466" s="51">
        <v>2.95</v>
      </c>
      <c r="AL1466" s="51">
        <v>2.9595384123428254</v>
      </c>
      <c r="AM1466" s="51">
        <v>3.11</v>
      </c>
      <c r="AN1466" s="51">
        <v>3.09</v>
      </c>
      <c r="AO1466" s="51">
        <v>3.1438511573788612</v>
      </c>
      <c r="AP1466" s="51">
        <v>3.1307778606239411</v>
      </c>
      <c r="AQ1466" s="51">
        <v>3.0789</v>
      </c>
      <c r="AR1466" s="67">
        <v>0</v>
      </c>
      <c r="AS1466" s="99" t="s">
        <v>1593</v>
      </c>
      <c r="AT1466" s="54">
        <v>2.8297840872302964</v>
      </c>
      <c r="AU1466" s="54">
        <v>3.2700057070297186</v>
      </c>
      <c r="AV1466" s="55">
        <v>2.8297840872302964</v>
      </c>
      <c r="AW1466" s="55">
        <v>3.273608335662161</v>
      </c>
      <c r="AX1466" s="56">
        <v>-7.0215912769693745E-2</v>
      </c>
      <c r="AY1466" s="56">
        <v>2.0005707029728814E-2</v>
      </c>
      <c r="AZ1466" s="56">
        <v>-5.021020573996493E-2</v>
      </c>
      <c r="BA1466" s="56">
        <v>-9.0221619799422559E-2</v>
      </c>
      <c r="BB1466" s="61">
        <v>133</v>
      </c>
      <c r="BC1466" s="57">
        <v>-136</v>
      </c>
      <c r="BD1466" s="57">
        <v>-109</v>
      </c>
      <c r="BE1466" s="57">
        <v>116</v>
      </c>
      <c r="BF1466" s="95">
        <v>0.42856997645108091</v>
      </c>
      <c r="BG1466" s="58">
        <v>0.57592184722466067</v>
      </c>
      <c r="BH1466" s="58">
        <v>0.5217704667355384</v>
      </c>
      <c r="BI1466" s="58">
        <v>0.462686037086949</v>
      </c>
      <c r="BJ1466" s="57">
        <v>134</v>
      </c>
      <c r="BK1466" s="57">
        <v>-136</v>
      </c>
      <c r="BL1466" s="57">
        <v>-109</v>
      </c>
      <c r="BM1466" s="57">
        <v>116</v>
      </c>
      <c r="BN1466" s="58">
        <v>0.42811936784475618</v>
      </c>
      <c r="BO1466" s="58">
        <v>0.57657152530473077</v>
      </c>
      <c r="BP1466" s="58">
        <v>0.52250680245263648</v>
      </c>
      <c r="BQ1466" s="58">
        <v>0.46334391308985634</v>
      </c>
      <c r="BR1466" s="36">
        <v>3.5</v>
      </c>
      <c r="BS1466" s="36">
        <v>3.9</v>
      </c>
      <c r="BT1466" s="36">
        <v>0.43733</v>
      </c>
      <c r="BU1466" s="36">
        <v>0.24918000000000001</v>
      </c>
      <c r="BV1466" s="36">
        <v>0.27541918583444702</v>
      </c>
      <c r="BW1466" s="36">
        <v>0.34444999999999998</v>
      </c>
    </row>
    <row r="1467" spans="1:75" s="36" customFormat="1" ht="16.75" customHeight="1" x14ac:dyDescent="0.2">
      <c r="A1467" s="36" t="s">
        <v>1830</v>
      </c>
      <c r="B1467" s="36">
        <v>2025020703</v>
      </c>
      <c r="C1467" s="35">
        <v>46032</v>
      </c>
      <c r="D1467" s="45" t="s">
        <v>9</v>
      </c>
      <c r="E1467" s="36" t="s">
        <v>19</v>
      </c>
      <c r="F1467" s="45">
        <v>1</v>
      </c>
      <c r="G1467" s="45">
        <v>1</v>
      </c>
      <c r="H1467" s="36" t="s">
        <v>47</v>
      </c>
      <c r="I1467" s="36" t="s">
        <v>1381</v>
      </c>
      <c r="J1467" s="46" t="s">
        <v>1306</v>
      </c>
      <c r="K1467" s="47">
        <v>2.96</v>
      </c>
      <c r="L1467" s="48">
        <v>0.15</v>
      </c>
      <c r="M1467" s="49">
        <v>0.1</v>
      </c>
      <c r="N1467" s="36">
        <v>3.2499999999999898</v>
      </c>
      <c r="O1467" s="36">
        <v>2.8999999999999901</v>
      </c>
      <c r="P1467" s="70">
        <v>3.2499999999999898</v>
      </c>
      <c r="Q1467" s="36">
        <v>2.8999999999999901</v>
      </c>
      <c r="R1467" s="50">
        <v>3.0702112889764979</v>
      </c>
      <c r="S1467" s="50">
        <v>3.0389604879793963</v>
      </c>
      <c r="T1467" s="50">
        <v>2.9781049503072028</v>
      </c>
      <c r="U1467" s="50">
        <v>3.0997396977389844</v>
      </c>
      <c r="V1467" s="50">
        <v>1.048</v>
      </c>
      <c r="W1467" s="50">
        <v>1.0491546019013618</v>
      </c>
      <c r="X1467" s="50">
        <v>1.0506756756756757</v>
      </c>
      <c r="Y1467" s="50">
        <v>0.99662162162162171</v>
      </c>
      <c r="Z1467" s="50">
        <v>0.98499999999999999</v>
      </c>
      <c r="AA1467" s="51">
        <v>0.97</v>
      </c>
      <c r="AB1467" s="51">
        <v>1.02</v>
      </c>
      <c r="AC1467" s="51">
        <v>1</v>
      </c>
      <c r="AD1467" s="51">
        <v>1</v>
      </c>
      <c r="AE1467" s="51">
        <v>1</v>
      </c>
      <c r="AF1467" s="51">
        <v>1</v>
      </c>
      <c r="AG1467" s="52">
        <v>1</v>
      </c>
      <c r="AH1467" s="52">
        <v>1</v>
      </c>
      <c r="AI1467" s="53">
        <v>1371</v>
      </c>
      <c r="AJ1467" s="53">
        <v>1315</v>
      </c>
      <c r="AK1467" s="51">
        <v>3.0925136208730963</v>
      </c>
      <c r="AL1467" s="51">
        <v>3.1</v>
      </c>
      <c r="AM1467" s="51">
        <v>2.9748357201799807</v>
      </c>
      <c r="AN1467" s="51">
        <v>2.984454435349893</v>
      </c>
      <c r="AO1467" s="51">
        <v>3.0686816741782015</v>
      </c>
      <c r="AP1467" s="51">
        <v>3.0573858351504266</v>
      </c>
      <c r="AQ1467" s="51">
        <v>2.9302131843772807</v>
      </c>
      <c r="AR1467" s="67">
        <v>0</v>
      </c>
      <c r="AS1467" s="99" t="s">
        <v>1593</v>
      </c>
      <c r="AT1467" s="54">
        <v>3.2700057070297186</v>
      </c>
      <c r="AU1467" s="54">
        <v>2.8297840872302964</v>
      </c>
      <c r="AV1467" s="55">
        <v>3.273608335662161</v>
      </c>
      <c r="AW1467" s="55">
        <v>2.8297840872302964</v>
      </c>
      <c r="AX1467" s="56">
        <v>2.0005707029728814E-2</v>
      </c>
      <c r="AY1467" s="56">
        <v>-7.0215912769693745E-2</v>
      </c>
      <c r="AZ1467" s="56">
        <v>-5.021020573996493E-2</v>
      </c>
      <c r="BA1467" s="56">
        <v>9.0221619799422559E-2</v>
      </c>
      <c r="BB1467" s="61">
        <v>-133</v>
      </c>
      <c r="BC1467" s="57">
        <v>136</v>
      </c>
      <c r="BD1467" s="57">
        <v>109</v>
      </c>
      <c r="BE1467" s="57">
        <v>-116</v>
      </c>
      <c r="BF1467" s="95">
        <v>0.57143002354891914</v>
      </c>
      <c r="BG1467" s="58">
        <v>0.42407815277533933</v>
      </c>
      <c r="BH1467" s="58">
        <v>0.4782295332644616</v>
      </c>
      <c r="BI1467" s="58">
        <v>0.537313962913051</v>
      </c>
      <c r="BJ1467" s="57">
        <v>-134</v>
      </c>
      <c r="BK1467" s="57">
        <v>136</v>
      </c>
      <c r="BL1467" s="57">
        <v>109</v>
      </c>
      <c r="BM1467" s="57">
        <v>-116</v>
      </c>
      <c r="BN1467" s="58">
        <v>0.57188063215524387</v>
      </c>
      <c r="BO1467" s="58">
        <v>0.42342847469526929</v>
      </c>
      <c r="BP1467" s="58">
        <v>0.47749319754736352</v>
      </c>
      <c r="BQ1467" s="58">
        <v>0.53665608691014366</v>
      </c>
      <c r="BR1467" s="36">
        <v>3.5</v>
      </c>
      <c r="BS1467" s="36">
        <v>3.95</v>
      </c>
      <c r="BT1467" s="36">
        <v>0.43013000000000001</v>
      </c>
      <c r="BU1467" s="36">
        <v>0.23999000000000001</v>
      </c>
      <c r="BV1467" s="36">
        <v>0.26488085383486198</v>
      </c>
      <c r="BW1467" s="36">
        <v>0.33395999999999998</v>
      </c>
    </row>
    <row r="1468" spans="1:75" s="36" customFormat="1" ht="16.75" customHeight="1" x14ac:dyDescent="0.2">
      <c r="A1468" s="36" t="s">
        <v>1831</v>
      </c>
      <c r="B1468" s="36">
        <v>2025020704</v>
      </c>
      <c r="C1468" s="35">
        <v>46032</v>
      </c>
      <c r="D1468" s="45" t="s">
        <v>6</v>
      </c>
      <c r="E1468" s="36" t="s">
        <v>10</v>
      </c>
      <c r="F1468" s="45">
        <v>1</v>
      </c>
      <c r="G1468" s="45">
        <v>1</v>
      </c>
      <c r="H1468" s="36" t="s">
        <v>46</v>
      </c>
      <c r="I1468" s="36" t="s">
        <v>340</v>
      </c>
      <c r="J1468" s="46" t="s">
        <v>165</v>
      </c>
      <c r="K1468" s="47">
        <v>2.96</v>
      </c>
      <c r="L1468" s="48">
        <v>0.15</v>
      </c>
      <c r="M1468" s="49">
        <v>0.1</v>
      </c>
      <c r="N1468" s="36">
        <v>2.9999999999999898</v>
      </c>
      <c r="O1468" s="36">
        <v>3.0999999999999899</v>
      </c>
      <c r="P1468" s="70">
        <v>2.9999999999999898</v>
      </c>
      <c r="Q1468" s="36">
        <v>3.0999999999999899</v>
      </c>
      <c r="R1468" s="50">
        <v>3.0536379873824568</v>
      </c>
      <c r="S1468" s="50">
        <v>2.7894261401773859</v>
      </c>
      <c r="T1468" s="50">
        <v>2.9467606578240706</v>
      </c>
      <c r="U1468" s="50">
        <v>2.9010031857844814</v>
      </c>
      <c r="V1468" s="50">
        <v>0.95</v>
      </c>
      <c r="W1468" s="50">
        <v>0.95302926576458757</v>
      </c>
      <c r="X1468" s="50">
        <v>1.0472972972972974</v>
      </c>
      <c r="Y1468" s="50">
        <v>1.0236486486486487</v>
      </c>
      <c r="Z1468" s="50">
        <v>0.995</v>
      </c>
      <c r="AA1468" s="51">
        <v>0.96499999999999997</v>
      </c>
      <c r="AB1468" s="51">
        <v>1.04</v>
      </c>
      <c r="AC1468" s="51">
        <v>1</v>
      </c>
      <c r="AD1468" s="51">
        <v>1</v>
      </c>
      <c r="AE1468" s="51">
        <v>1</v>
      </c>
      <c r="AF1468" s="51">
        <v>1</v>
      </c>
      <c r="AG1468" s="52">
        <v>1</v>
      </c>
      <c r="AH1468" s="52">
        <v>1</v>
      </c>
      <c r="AI1468" s="53">
        <v>1370</v>
      </c>
      <c r="AJ1468" s="53">
        <v>1328</v>
      </c>
      <c r="AK1468" s="51">
        <v>3.02</v>
      </c>
      <c r="AL1468" s="51">
        <v>3.0234425381639927</v>
      </c>
      <c r="AM1468" s="51">
        <v>2.7877209433361072</v>
      </c>
      <c r="AN1468" s="51">
        <v>2.7879767228622989</v>
      </c>
      <c r="AO1468" s="51">
        <v>2.7946398604874774</v>
      </c>
      <c r="AP1468" s="51">
        <v>2.791765732835831</v>
      </c>
      <c r="AQ1468" s="51">
        <v>2.7737823386194265</v>
      </c>
      <c r="AR1468" s="67">
        <v>0.08</v>
      </c>
      <c r="AS1468" s="99" t="s">
        <v>1592</v>
      </c>
      <c r="AT1468" s="54">
        <v>3.0375222195945946</v>
      </c>
      <c r="AU1468" s="54">
        <v>3.0146954611214523</v>
      </c>
      <c r="AV1468" s="55">
        <v>2.9575222195945945</v>
      </c>
      <c r="AW1468" s="55">
        <v>3.0981049470599507</v>
      </c>
      <c r="AX1468" s="56">
        <v>3.7522219594604778E-2</v>
      </c>
      <c r="AY1468" s="56">
        <v>-8.5304538878537617E-2</v>
      </c>
      <c r="AZ1468" s="56">
        <v>-4.7782319283932839E-2</v>
      </c>
      <c r="BA1468" s="56">
        <v>0.12282675847314239</v>
      </c>
      <c r="BB1468" s="61">
        <v>-103</v>
      </c>
      <c r="BC1468" s="57">
        <v>-133</v>
      </c>
      <c r="BD1468" s="57">
        <v>-106</v>
      </c>
      <c r="BE1468" s="57">
        <v>119</v>
      </c>
      <c r="BF1468" s="95">
        <v>0.50794834071229777</v>
      </c>
      <c r="BG1468" s="58">
        <v>0.57003622412029642</v>
      </c>
      <c r="BH1468" s="58">
        <v>0.51474188880735738</v>
      </c>
      <c r="BI1468" s="58">
        <v>0.45608881735696449</v>
      </c>
      <c r="BJ1468" s="57">
        <v>112</v>
      </c>
      <c r="BK1468" s="57">
        <v>-132</v>
      </c>
      <c r="BL1468" s="57">
        <v>-106</v>
      </c>
      <c r="BM1468" s="57">
        <v>119</v>
      </c>
      <c r="BN1468" s="58">
        <v>0.47138262732376068</v>
      </c>
      <c r="BO1468" s="58">
        <v>0.56843768962851904</v>
      </c>
      <c r="BP1468" s="58">
        <v>0.51375124377153381</v>
      </c>
      <c r="BQ1468" s="58">
        <v>0.45596979035517338</v>
      </c>
      <c r="BR1468" s="36">
        <v>3.5</v>
      </c>
      <c r="BS1468" s="36">
        <v>4</v>
      </c>
      <c r="BT1468" s="36">
        <v>0.42536000000000002</v>
      </c>
      <c r="BU1468" s="36">
        <v>0.23630000000000001</v>
      </c>
      <c r="BV1468" s="36">
        <v>0.26082541364504302</v>
      </c>
      <c r="BW1468" s="36">
        <v>0.33033000000000001</v>
      </c>
    </row>
    <row r="1469" spans="1:75" s="36" customFormat="1" ht="16.75" customHeight="1" x14ac:dyDescent="0.2">
      <c r="A1469" s="36" t="s">
        <v>1832</v>
      </c>
      <c r="B1469" s="36">
        <v>2025020704</v>
      </c>
      <c r="C1469" s="35">
        <v>46032</v>
      </c>
      <c r="D1469" s="45" t="s">
        <v>9</v>
      </c>
      <c r="E1469" s="36" t="s">
        <v>39</v>
      </c>
      <c r="F1469" s="45">
        <v>1</v>
      </c>
      <c r="G1469" s="45">
        <v>1</v>
      </c>
      <c r="H1469" s="36" t="s">
        <v>47</v>
      </c>
      <c r="I1469" s="36" t="s">
        <v>1365</v>
      </c>
      <c r="J1469" s="46" t="s">
        <v>450</v>
      </c>
      <c r="K1469" s="47">
        <v>2.96</v>
      </c>
      <c r="L1469" s="48">
        <v>0.15</v>
      </c>
      <c r="M1469" s="49">
        <v>0.1</v>
      </c>
      <c r="N1469" s="36">
        <v>3.0999999999999899</v>
      </c>
      <c r="O1469" s="36">
        <v>2.9999999999999898</v>
      </c>
      <c r="P1469" s="70">
        <v>3.0999999999999899</v>
      </c>
      <c r="Q1469" s="36">
        <v>2.9999999999999898</v>
      </c>
      <c r="R1469" s="50">
        <v>3.0318533944157595</v>
      </c>
      <c r="S1469" s="50">
        <v>3.134529059895899</v>
      </c>
      <c r="T1469" s="50">
        <v>3.0318533944157595</v>
      </c>
      <c r="U1469" s="50">
        <v>3.134529059895899</v>
      </c>
      <c r="V1469" s="50">
        <v>1.048</v>
      </c>
      <c r="W1469" s="50">
        <v>1.0491546019013618</v>
      </c>
      <c r="X1469" s="50">
        <v>0.94179761599192813</v>
      </c>
      <c r="Y1469" s="50">
        <v>1.0202702702702704</v>
      </c>
      <c r="Z1469" s="50">
        <v>1.02</v>
      </c>
      <c r="AA1469" s="51">
        <v>1</v>
      </c>
      <c r="AB1469" s="51">
        <v>1</v>
      </c>
      <c r="AC1469" s="51">
        <v>1</v>
      </c>
      <c r="AD1469" s="51">
        <v>1</v>
      </c>
      <c r="AE1469" s="51">
        <v>1</v>
      </c>
      <c r="AF1469" s="51">
        <v>1</v>
      </c>
      <c r="AG1469" s="52">
        <v>1</v>
      </c>
      <c r="AH1469" s="52">
        <v>1</v>
      </c>
      <c r="AI1469" s="53">
        <v>1382</v>
      </c>
      <c r="AJ1469" s="53">
        <v>1340</v>
      </c>
      <c r="AK1469" s="51">
        <v>3.03</v>
      </c>
      <c r="AL1469" s="51">
        <v>3.0302780091623638</v>
      </c>
      <c r="AM1469" s="51">
        <v>3.1</v>
      </c>
      <c r="AN1469" s="51">
        <v>3.1051793589843846</v>
      </c>
      <c r="AO1469" s="51">
        <v>3.0125129072145542</v>
      </c>
      <c r="AP1469" s="51">
        <v>3.0402189172964436</v>
      </c>
      <c r="AQ1469" s="51">
        <v>3.1620000000000004</v>
      </c>
      <c r="AR1469" s="67">
        <v>-0.08</v>
      </c>
      <c r="AS1469" s="99" t="s">
        <v>1592</v>
      </c>
      <c r="AT1469" s="54">
        <v>3.0146954611214523</v>
      </c>
      <c r="AU1469" s="54">
        <v>3.0375222195945946</v>
      </c>
      <c r="AV1469" s="55">
        <v>3.0981049470599507</v>
      </c>
      <c r="AW1469" s="55">
        <v>2.9575222195945945</v>
      </c>
      <c r="AX1469" s="56">
        <v>-8.5304538878537617E-2</v>
      </c>
      <c r="AY1469" s="56">
        <v>3.7522219594604778E-2</v>
      </c>
      <c r="AZ1469" s="56">
        <v>-4.7782319283932839E-2</v>
      </c>
      <c r="BA1469" s="56">
        <v>-0.12282675847314239</v>
      </c>
      <c r="BB1469" s="61">
        <v>103</v>
      </c>
      <c r="BC1469" s="57">
        <v>133</v>
      </c>
      <c r="BD1469" s="57">
        <v>106</v>
      </c>
      <c r="BE1469" s="57">
        <v>-119</v>
      </c>
      <c r="BF1469" s="95">
        <v>0.49205165928770223</v>
      </c>
      <c r="BG1469" s="58">
        <v>0.42996377587970358</v>
      </c>
      <c r="BH1469" s="58">
        <v>0.48525811119264262</v>
      </c>
      <c r="BI1469" s="58">
        <v>0.54391118264303551</v>
      </c>
      <c r="BJ1469" s="57">
        <v>-112</v>
      </c>
      <c r="BK1469" s="57">
        <v>132</v>
      </c>
      <c r="BL1469" s="57">
        <v>106</v>
      </c>
      <c r="BM1469" s="57">
        <v>-119</v>
      </c>
      <c r="BN1469" s="58">
        <v>0.52861737267623932</v>
      </c>
      <c r="BO1469" s="58">
        <v>0.43156231037148091</v>
      </c>
      <c r="BP1469" s="58">
        <v>0.48624875622846619</v>
      </c>
      <c r="BQ1469" s="58">
        <v>0.54403020964482662</v>
      </c>
      <c r="BR1469" s="36">
        <v>3.5</v>
      </c>
      <c r="BS1469" s="36">
        <v>4.05</v>
      </c>
      <c r="BT1469" s="36">
        <v>0.42052</v>
      </c>
      <c r="BU1469" s="36">
        <v>0.22914000000000001</v>
      </c>
      <c r="BV1469" s="36">
        <v>0.25291669885981</v>
      </c>
      <c r="BW1469" s="36">
        <v>0.32314999999999999</v>
      </c>
    </row>
    <row r="1470" spans="1:75" s="36" customFormat="1" ht="16.75" customHeight="1" x14ac:dyDescent="0.2">
      <c r="A1470" s="36" t="s">
        <v>1833</v>
      </c>
      <c r="B1470" s="36">
        <v>2025020706</v>
      </c>
      <c r="C1470" s="35">
        <v>46032</v>
      </c>
      <c r="D1470" s="45" t="s">
        <v>6</v>
      </c>
      <c r="E1470" s="36" t="s">
        <v>13</v>
      </c>
      <c r="F1470" s="45">
        <v>1</v>
      </c>
      <c r="G1470" s="45">
        <v>1</v>
      </c>
      <c r="H1470" s="36" t="s">
        <v>46</v>
      </c>
      <c r="I1470" s="36" t="s">
        <v>376</v>
      </c>
      <c r="J1470" s="46" t="s">
        <v>184</v>
      </c>
      <c r="K1470" s="47">
        <v>2.96</v>
      </c>
      <c r="L1470" s="48">
        <v>0.15</v>
      </c>
      <c r="M1470" s="49">
        <v>0.1</v>
      </c>
      <c r="N1470" s="36">
        <v>2.2999999999999901</v>
      </c>
      <c r="O1470" s="36">
        <v>3.7999999999999901</v>
      </c>
      <c r="P1470" s="70">
        <v>2.2999999999999901</v>
      </c>
      <c r="Q1470" s="36">
        <v>3.7999999999999901</v>
      </c>
      <c r="R1470" s="50">
        <v>2.7683292405970503</v>
      </c>
      <c r="S1470" s="50">
        <v>3.1972482643172757</v>
      </c>
      <c r="T1470" s="50">
        <v>2.6852793633791388</v>
      </c>
      <c r="U1470" s="50">
        <v>3.2292207469604484</v>
      </c>
      <c r="V1470" s="50">
        <v>0.95</v>
      </c>
      <c r="W1470" s="50">
        <v>0.95302926576458757</v>
      </c>
      <c r="X1470" s="50">
        <v>0.92178048369382082</v>
      </c>
      <c r="Y1470" s="50">
        <v>1.1216216216216215</v>
      </c>
      <c r="Z1470" s="50">
        <v>1</v>
      </c>
      <c r="AA1470" s="51">
        <v>0.97</v>
      </c>
      <c r="AB1470" s="51">
        <v>1.01</v>
      </c>
      <c r="AC1470" s="51">
        <v>1</v>
      </c>
      <c r="AD1470" s="51">
        <v>1</v>
      </c>
      <c r="AE1470" s="51">
        <v>1</v>
      </c>
      <c r="AF1470" s="51">
        <v>1</v>
      </c>
      <c r="AG1470" s="52">
        <v>1</v>
      </c>
      <c r="AH1470" s="52">
        <v>1</v>
      </c>
      <c r="AI1470" s="53">
        <v>1387</v>
      </c>
      <c r="AJ1470" s="53">
        <v>1309</v>
      </c>
      <c r="AK1470" s="51">
        <v>2.706636139351327</v>
      </c>
      <c r="AL1470" s="51">
        <v>2.7146443563799165</v>
      </c>
      <c r="AM1470" s="51">
        <v>3.1397856728329891</v>
      </c>
      <c r="AN1470" s="51">
        <v>3.148405061555632</v>
      </c>
      <c r="AO1470" s="51">
        <v>3.2006755034042853</v>
      </c>
      <c r="AP1470" s="51">
        <v>3.2001614175412341</v>
      </c>
      <c r="AQ1470" s="51">
        <v>3.1397856728329891</v>
      </c>
      <c r="AR1470" s="67">
        <v>0.05</v>
      </c>
      <c r="AS1470" s="99" t="s">
        <v>1593</v>
      </c>
      <c r="AT1470" s="54">
        <v>2.2915959865245616</v>
      </c>
      <c r="AU1470" s="54">
        <v>3.6775976775048891</v>
      </c>
      <c r="AV1470" s="55">
        <v>2.2415959865245618</v>
      </c>
      <c r="AW1470" s="55">
        <v>3.7317044440754605</v>
      </c>
      <c r="AX1470" s="56">
        <v>-8.4040134754284068E-3</v>
      </c>
      <c r="AY1470" s="56">
        <v>-0.12240232249510097</v>
      </c>
      <c r="AZ1470" s="56">
        <v>-0.13080633597052937</v>
      </c>
      <c r="BA1470" s="56">
        <v>0.11399830901967256</v>
      </c>
      <c r="BB1470" s="61">
        <v>245</v>
      </c>
      <c r="BC1470" s="57">
        <v>-125</v>
      </c>
      <c r="BD1470" s="57">
        <v>102</v>
      </c>
      <c r="BE1470" s="57">
        <v>129</v>
      </c>
      <c r="BF1470" s="95">
        <v>0.29026580797435497</v>
      </c>
      <c r="BG1470" s="58">
        <v>0.55632115702581308</v>
      </c>
      <c r="BH1470" s="58">
        <v>0.4957267533427383</v>
      </c>
      <c r="BI1470" s="58">
        <v>0.43616238124877604</v>
      </c>
      <c r="BJ1470" s="57">
        <v>263</v>
      </c>
      <c r="BK1470" s="57">
        <v>-125</v>
      </c>
      <c r="BL1470" s="57">
        <v>102</v>
      </c>
      <c r="BM1470" s="57">
        <v>130</v>
      </c>
      <c r="BN1470" s="58">
        <v>0.27552286560893469</v>
      </c>
      <c r="BO1470" s="58">
        <v>0.55635247806122545</v>
      </c>
      <c r="BP1470" s="58">
        <v>0.49500237424124094</v>
      </c>
      <c r="BQ1470" s="58">
        <v>0.43486481959265966</v>
      </c>
      <c r="BR1470" s="36">
        <v>3.5</v>
      </c>
      <c r="BS1470" s="36">
        <v>4.0999999999999996</v>
      </c>
      <c r="BT1470" s="36">
        <v>0.41141</v>
      </c>
      <c r="BU1470" s="36">
        <v>0.22356000000000001</v>
      </c>
      <c r="BV1470" s="36">
        <v>0.24641499035546899</v>
      </c>
      <c r="BW1470" s="36">
        <v>0.31630999999999998</v>
      </c>
    </row>
    <row r="1471" spans="1:75" s="36" customFormat="1" ht="16.75" customHeight="1" x14ac:dyDescent="0.2">
      <c r="A1471" s="36" t="s">
        <v>1834</v>
      </c>
      <c r="B1471" s="36">
        <v>2025020706</v>
      </c>
      <c r="C1471" s="35">
        <v>46032</v>
      </c>
      <c r="D1471" s="45" t="s">
        <v>9</v>
      </c>
      <c r="E1471" s="36" t="s">
        <v>42</v>
      </c>
      <c r="F1471" s="45">
        <v>1</v>
      </c>
      <c r="G1471" s="45">
        <v>1</v>
      </c>
      <c r="H1471" s="36" t="s">
        <v>47</v>
      </c>
      <c r="I1471" s="36" t="s">
        <v>444</v>
      </c>
      <c r="J1471" s="46" t="s">
        <v>396</v>
      </c>
      <c r="K1471" s="47">
        <v>2.96</v>
      </c>
      <c r="L1471" s="48">
        <v>0.15</v>
      </c>
      <c r="M1471" s="49">
        <v>0.1</v>
      </c>
      <c r="N1471" s="36">
        <v>3.7999999999999901</v>
      </c>
      <c r="O1471" s="36">
        <v>2.2999999999999901</v>
      </c>
      <c r="P1471" s="70">
        <v>3.7999999999999901</v>
      </c>
      <c r="Q1471" s="36">
        <v>2.2999999999999901</v>
      </c>
      <c r="R1471" s="50">
        <v>3.3807607727427125</v>
      </c>
      <c r="S1471" s="50">
        <v>2.7906610034466124</v>
      </c>
      <c r="T1471" s="50">
        <v>3.3807607727427125</v>
      </c>
      <c r="U1471" s="50">
        <v>2.7906610034466124</v>
      </c>
      <c r="V1471" s="50">
        <v>1.048</v>
      </c>
      <c r="W1471" s="50">
        <v>1.0491546019013618</v>
      </c>
      <c r="X1471" s="50">
        <v>1.060738402984118</v>
      </c>
      <c r="Y1471" s="50">
        <v>0.91440410113220505</v>
      </c>
      <c r="Z1471" s="50">
        <v>0.97499999999999998</v>
      </c>
      <c r="AA1471" s="51">
        <v>1</v>
      </c>
      <c r="AB1471" s="51">
        <v>1</v>
      </c>
      <c r="AC1471" s="51">
        <v>1</v>
      </c>
      <c r="AD1471" s="51">
        <v>1</v>
      </c>
      <c r="AE1471" s="51">
        <v>1</v>
      </c>
      <c r="AF1471" s="51">
        <v>1</v>
      </c>
      <c r="AG1471" s="52">
        <v>1</v>
      </c>
      <c r="AH1471" s="52">
        <v>1</v>
      </c>
      <c r="AI1471" s="53">
        <v>1365</v>
      </c>
      <c r="AJ1471" s="53">
        <v>1297</v>
      </c>
      <c r="AK1471" s="51">
        <v>3.32</v>
      </c>
      <c r="AL1471" s="51">
        <v>3.3291141159114064</v>
      </c>
      <c r="AM1471" s="51">
        <v>2.7284702317337097</v>
      </c>
      <c r="AN1471" s="51">
        <v>2.7377988474906449</v>
      </c>
      <c r="AO1471" s="51">
        <v>2.6913396134828846</v>
      </c>
      <c r="AP1471" s="51">
        <v>2.6957728432145189</v>
      </c>
      <c r="AQ1471" s="51">
        <v>2.6602584759403669</v>
      </c>
      <c r="AR1471" s="67">
        <v>-0.05</v>
      </c>
      <c r="AS1471" s="99" t="s">
        <v>1593</v>
      </c>
      <c r="AT1471" s="54">
        <v>3.6775976775048891</v>
      </c>
      <c r="AU1471" s="54">
        <v>2.2915959865245616</v>
      </c>
      <c r="AV1471" s="55">
        <v>3.7317044440754605</v>
      </c>
      <c r="AW1471" s="55">
        <v>2.2415959865245618</v>
      </c>
      <c r="AX1471" s="56">
        <v>-0.12240232249510097</v>
      </c>
      <c r="AY1471" s="56">
        <v>-8.4040134754284068E-3</v>
      </c>
      <c r="AZ1471" s="56">
        <v>-0.13080633597052937</v>
      </c>
      <c r="BA1471" s="56">
        <v>-0.11399830901967256</v>
      </c>
      <c r="BB1471" s="61">
        <v>-245</v>
      </c>
      <c r="BC1471" s="57">
        <v>125</v>
      </c>
      <c r="BD1471" s="57">
        <v>-102</v>
      </c>
      <c r="BE1471" s="57">
        <v>-129</v>
      </c>
      <c r="BF1471" s="95">
        <v>0.70973419202564503</v>
      </c>
      <c r="BG1471" s="58">
        <v>0.44367884297418692</v>
      </c>
      <c r="BH1471" s="58">
        <v>0.5042732466572617</v>
      </c>
      <c r="BI1471" s="58">
        <v>0.56383761875122396</v>
      </c>
      <c r="BJ1471" s="57">
        <v>-263</v>
      </c>
      <c r="BK1471" s="57">
        <v>125</v>
      </c>
      <c r="BL1471" s="57">
        <v>-102</v>
      </c>
      <c r="BM1471" s="57">
        <v>-130</v>
      </c>
      <c r="BN1471" s="58">
        <v>0.72447713439106531</v>
      </c>
      <c r="BO1471" s="58">
        <v>0.44364752193877449</v>
      </c>
      <c r="BP1471" s="58">
        <v>0.50499762575875906</v>
      </c>
      <c r="BQ1471" s="58">
        <v>0.56513518040734034</v>
      </c>
      <c r="BR1471" s="36">
        <v>3.5</v>
      </c>
      <c r="BS1471" s="36">
        <v>4.1500000000000004</v>
      </c>
      <c r="BT1471" s="36">
        <v>0.40805999999999998</v>
      </c>
      <c r="BU1471" s="36">
        <v>0.21986</v>
      </c>
      <c r="BV1471" s="36">
        <v>0.24149293732562899</v>
      </c>
      <c r="BW1471" s="36">
        <v>0.30943999999999999</v>
      </c>
    </row>
    <row r="1472" spans="1:75" s="36" customFormat="1" ht="16.75" customHeight="1" x14ac:dyDescent="0.2">
      <c r="A1472" s="36" t="s">
        <v>1835</v>
      </c>
      <c r="B1472" s="36">
        <v>2025020705</v>
      </c>
      <c r="C1472" s="35">
        <v>46032</v>
      </c>
      <c r="D1472" s="45" t="s">
        <v>6</v>
      </c>
      <c r="E1472" s="36" t="s">
        <v>41</v>
      </c>
      <c r="F1472" s="45">
        <v>2</v>
      </c>
      <c r="G1472" s="45">
        <v>1</v>
      </c>
      <c r="H1472" s="36" t="s">
        <v>44</v>
      </c>
      <c r="I1472" s="36" t="s">
        <v>332</v>
      </c>
      <c r="J1472" s="46" t="s">
        <v>187</v>
      </c>
      <c r="K1472" s="47">
        <v>2.96</v>
      </c>
      <c r="L1472" s="48">
        <v>0.15</v>
      </c>
      <c r="M1472" s="49">
        <v>0.1</v>
      </c>
      <c r="N1472" s="36">
        <v>3.3499999999999899</v>
      </c>
      <c r="O1472" s="36">
        <v>2.5499999999999901</v>
      </c>
      <c r="P1472" s="70">
        <v>3.3499999999999899</v>
      </c>
      <c r="Q1472" s="36">
        <v>2.5499999999999901</v>
      </c>
      <c r="R1472" s="50">
        <v>3.2912290648970557</v>
      </c>
      <c r="S1472" s="50">
        <v>2.689213619424752</v>
      </c>
      <c r="T1472" s="50">
        <v>3.258316774248085</v>
      </c>
      <c r="U1472" s="50">
        <v>2.7967821642017423</v>
      </c>
      <c r="V1472" s="50">
        <v>0.96</v>
      </c>
      <c r="W1472" s="50">
        <v>0.96305398776725637</v>
      </c>
      <c r="X1472" s="50">
        <v>0.99662162162162171</v>
      </c>
      <c r="Y1472" s="50">
        <v>0.96283783783783783</v>
      </c>
      <c r="Z1472" s="50">
        <v>0.96499999999999997</v>
      </c>
      <c r="AA1472" s="51">
        <v>0.99</v>
      </c>
      <c r="AB1472" s="51">
        <v>1.04</v>
      </c>
      <c r="AC1472" s="51">
        <v>1</v>
      </c>
      <c r="AD1472" s="51">
        <v>1</v>
      </c>
      <c r="AE1472" s="51">
        <v>1</v>
      </c>
      <c r="AF1472" s="51">
        <v>1</v>
      </c>
      <c r="AG1472" s="52">
        <v>1</v>
      </c>
      <c r="AH1472" s="52">
        <v>1</v>
      </c>
      <c r="AI1472" s="53">
        <v>1337</v>
      </c>
      <c r="AJ1472" s="53">
        <v>1295</v>
      </c>
      <c r="AK1472" s="51">
        <v>3.2607108582276743</v>
      </c>
      <c r="AL1472" s="51">
        <v>3.2647949048683471</v>
      </c>
      <c r="AM1472" s="51">
        <v>2.6887834564097228</v>
      </c>
      <c r="AN1472" s="51">
        <v>2.688847980861977</v>
      </c>
      <c r="AO1472" s="51">
        <v>2.676839078839246</v>
      </c>
      <c r="AP1472" s="51">
        <v>2.664576888425092</v>
      </c>
      <c r="AQ1472" s="51">
        <v>2.5946760354353824</v>
      </c>
      <c r="AR1472" s="67">
        <v>0</v>
      </c>
      <c r="AS1472" s="99" t="s">
        <v>1592</v>
      </c>
      <c r="AT1472" s="54">
        <v>3.3084119912527927</v>
      </c>
      <c r="AU1472" s="54">
        <v>2.5546627999659504</v>
      </c>
      <c r="AV1472" s="55">
        <v>3.3084119912527927</v>
      </c>
      <c r="AW1472" s="55">
        <v>2.5495921054093929</v>
      </c>
      <c r="AX1472" s="56">
        <v>-4.1588008747197147E-2</v>
      </c>
      <c r="AY1472" s="56">
        <v>4.662799965960307E-3</v>
      </c>
      <c r="AZ1472" s="56">
        <v>-3.692520878123684E-2</v>
      </c>
      <c r="BA1472" s="56">
        <v>-4.6250808713157454E-2</v>
      </c>
      <c r="BB1472" s="61">
        <v>-163</v>
      </c>
      <c r="BC1472" s="57">
        <v>-117</v>
      </c>
      <c r="BD1472" s="57">
        <v>109</v>
      </c>
      <c r="BE1472" s="57">
        <v>136</v>
      </c>
      <c r="BF1472" s="95">
        <v>0.62030201267820628</v>
      </c>
      <c r="BG1472" s="58">
        <v>0.539614039350929</v>
      </c>
      <c r="BH1472" s="58">
        <v>0.47907846416544064</v>
      </c>
      <c r="BI1472" s="58">
        <v>0.42340797774229333</v>
      </c>
      <c r="BJ1472" s="57">
        <v>-164</v>
      </c>
      <c r="BK1472" s="57">
        <v>-117</v>
      </c>
      <c r="BL1472" s="57">
        <v>109</v>
      </c>
      <c r="BM1472" s="57">
        <v>137</v>
      </c>
      <c r="BN1472" s="58">
        <v>0.6209941838117663</v>
      </c>
      <c r="BO1472" s="58">
        <v>0.53907731285926419</v>
      </c>
      <c r="BP1472" s="58">
        <v>0.47839434312971929</v>
      </c>
      <c r="BQ1472" s="58">
        <v>0.42273942486552907</v>
      </c>
      <c r="BR1472" s="36">
        <v>3.5</v>
      </c>
      <c r="BS1472" s="36">
        <v>4.2</v>
      </c>
      <c r="BT1472" s="36">
        <v>0.39968999999999999</v>
      </c>
      <c r="BU1472" s="36">
        <v>0.21859000000000001</v>
      </c>
      <c r="BV1472" s="36">
        <v>0.24073788546255501</v>
      </c>
      <c r="BW1472" s="36">
        <v>0.31058999999999998</v>
      </c>
    </row>
    <row r="1473" spans="1:75" s="36" customFormat="1" ht="16.75" customHeight="1" x14ac:dyDescent="0.2">
      <c r="A1473" s="36" t="s">
        <v>1836</v>
      </c>
      <c r="B1473" s="36">
        <v>2025020705</v>
      </c>
      <c r="C1473" s="35">
        <v>46032</v>
      </c>
      <c r="D1473" s="45" t="s">
        <v>9</v>
      </c>
      <c r="E1473" s="36" t="s">
        <v>43</v>
      </c>
      <c r="F1473" s="45">
        <v>1</v>
      </c>
      <c r="G1473" s="45">
        <v>2</v>
      </c>
      <c r="H1473" s="36" t="s">
        <v>45</v>
      </c>
      <c r="I1473" s="36" t="s">
        <v>342</v>
      </c>
      <c r="J1473" s="46" t="s">
        <v>231</v>
      </c>
      <c r="K1473" s="47">
        <v>2.96</v>
      </c>
      <c r="L1473" s="48">
        <v>0.15</v>
      </c>
      <c r="M1473" s="49">
        <v>0.1</v>
      </c>
      <c r="N1473" s="36">
        <v>2.5499999999999901</v>
      </c>
      <c r="O1473" s="36">
        <v>3.3499999999999899</v>
      </c>
      <c r="P1473" s="70">
        <v>2.5499999999999901</v>
      </c>
      <c r="Q1473" s="36">
        <v>3.3499999999999899</v>
      </c>
      <c r="R1473" s="50">
        <v>2.8504559551234636</v>
      </c>
      <c r="S1473" s="50">
        <v>2.9776101480901036</v>
      </c>
      <c r="T1473" s="50">
        <v>2.7079331573672905</v>
      </c>
      <c r="U1473" s="50">
        <v>3.0669384525328067</v>
      </c>
      <c r="V1473" s="50">
        <v>1.0349999999999999</v>
      </c>
      <c r="W1473" s="50">
        <v>1.0329456510400874</v>
      </c>
      <c r="X1473" s="50">
        <v>0.90837278932760912</v>
      </c>
      <c r="Y1473" s="50">
        <v>1.1015915061579982</v>
      </c>
      <c r="Z1473" s="50">
        <v>1.04</v>
      </c>
      <c r="AA1473" s="51">
        <v>0.95</v>
      </c>
      <c r="AB1473" s="51">
        <v>1.03</v>
      </c>
      <c r="AC1473" s="51">
        <v>1</v>
      </c>
      <c r="AD1473" s="51">
        <v>1</v>
      </c>
      <c r="AE1473" s="51">
        <v>1</v>
      </c>
      <c r="AF1473" s="51">
        <v>1</v>
      </c>
      <c r="AG1473" s="52">
        <v>1</v>
      </c>
      <c r="AH1473" s="52">
        <v>1</v>
      </c>
      <c r="AI1473" s="53">
        <v>1375</v>
      </c>
      <c r="AJ1473" s="53">
        <v>1220</v>
      </c>
      <c r="AK1473" s="51">
        <v>2.85</v>
      </c>
      <c r="AL1473" s="51">
        <v>2.8479305513021771</v>
      </c>
      <c r="AM1473" s="51">
        <v>2.95</v>
      </c>
      <c r="AN1473" s="51">
        <v>2.9541415222135159</v>
      </c>
      <c r="AO1473" s="51">
        <v>3.0891698461629447</v>
      </c>
      <c r="AP1473" s="51">
        <v>3.0903015523405593</v>
      </c>
      <c r="AQ1473" s="51">
        <v>3.0680000000000005</v>
      </c>
      <c r="AR1473" s="67">
        <v>0</v>
      </c>
      <c r="AS1473" s="99" t="s">
        <v>1592</v>
      </c>
      <c r="AT1473" s="54">
        <v>2.5546627999659504</v>
      </c>
      <c r="AU1473" s="54">
        <v>3.3084119912527927</v>
      </c>
      <c r="AV1473" s="55">
        <v>2.5495921054093929</v>
      </c>
      <c r="AW1473" s="55">
        <v>3.3084119912527927</v>
      </c>
      <c r="AX1473" s="56">
        <v>4.662799965960307E-3</v>
      </c>
      <c r="AY1473" s="56">
        <v>-4.1588008747197147E-2</v>
      </c>
      <c r="AZ1473" s="56">
        <v>-3.692520878123684E-2</v>
      </c>
      <c r="BA1473" s="56">
        <v>4.6250808713157454E-2</v>
      </c>
      <c r="BB1473" s="61">
        <v>163</v>
      </c>
      <c r="BC1473" s="57">
        <v>117</v>
      </c>
      <c r="BD1473" s="57">
        <v>-109</v>
      </c>
      <c r="BE1473" s="57">
        <v>-136</v>
      </c>
      <c r="BF1473" s="95">
        <v>0.37969798732179372</v>
      </c>
      <c r="BG1473" s="58">
        <v>0.46038596064907106</v>
      </c>
      <c r="BH1473" s="58">
        <v>0.52092153583455936</v>
      </c>
      <c r="BI1473" s="58">
        <v>0.57659202225770667</v>
      </c>
      <c r="BJ1473" s="57">
        <v>164</v>
      </c>
      <c r="BK1473" s="57">
        <v>117</v>
      </c>
      <c r="BL1473" s="57">
        <v>-109</v>
      </c>
      <c r="BM1473" s="57">
        <v>-137</v>
      </c>
      <c r="BN1473" s="58">
        <v>0.3790058161882337</v>
      </c>
      <c r="BO1473" s="58">
        <v>0.46092268714073581</v>
      </c>
      <c r="BP1473" s="58">
        <v>0.52160565687028071</v>
      </c>
      <c r="BQ1473" s="58">
        <v>0.57726057513447093</v>
      </c>
      <c r="BR1473" s="36">
        <v>3.5</v>
      </c>
      <c r="BS1473" s="36">
        <v>4.25</v>
      </c>
      <c r="BT1473" s="36">
        <v>0.39330999999999999</v>
      </c>
      <c r="BU1473" s="36">
        <v>0.20932999999999999</v>
      </c>
      <c r="BV1473" s="36">
        <v>0.23008606381692401</v>
      </c>
      <c r="BW1473" s="36">
        <v>0.29953999999999997</v>
      </c>
    </row>
    <row r="1474" spans="1:75" s="36" customFormat="1" ht="16.75" customHeight="1" x14ac:dyDescent="0.2">
      <c r="A1474" s="36" t="s">
        <v>1837</v>
      </c>
      <c r="B1474" s="36">
        <v>2025020702</v>
      </c>
      <c r="C1474" s="35">
        <v>46032</v>
      </c>
      <c r="D1474" s="45" t="s">
        <v>6</v>
      </c>
      <c r="E1474" s="36" t="s">
        <v>23</v>
      </c>
      <c r="F1474" s="45">
        <v>1</v>
      </c>
      <c r="G1474" s="45">
        <v>1</v>
      </c>
      <c r="H1474" s="36" t="s">
        <v>46</v>
      </c>
      <c r="I1474" s="36" t="s">
        <v>370</v>
      </c>
      <c r="J1474" s="46" t="s">
        <v>193</v>
      </c>
      <c r="K1474" s="47">
        <v>2.96</v>
      </c>
      <c r="L1474" s="48">
        <v>0.15</v>
      </c>
      <c r="M1474" s="49">
        <v>0.1</v>
      </c>
      <c r="N1474" s="36">
        <v>2.69999999999999</v>
      </c>
      <c r="O1474" s="36">
        <v>3.44999999999999</v>
      </c>
      <c r="P1474" s="70">
        <v>2.69999999999999</v>
      </c>
      <c r="Q1474" s="36">
        <v>3.44999999999999</v>
      </c>
      <c r="R1474" s="50">
        <v>2.9711730446207687</v>
      </c>
      <c r="S1474" s="50">
        <v>3.2843562976523617</v>
      </c>
      <c r="T1474" s="50">
        <v>2.8820378532821453</v>
      </c>
      <c r="U1474" s="50">
        <v>3.3500434236054089</v>
      </c>
      <c r="V1474" s="50">
        <v>0.95</v>
      </c>
      <c r="W1474" s="50">
        <v>0.95302926576458757</v>
      </c>
      <c r="X1474" s="50">
        <v>1.0033783783783785</v>
      </c>
      <c r="Y1474" s="50">
        <v>1.0067567567567568</v>
      </c>
      <c r="Z1474" s="50">
        <v>0.97499999999999998</v>
      </c>
      <c r="AA1474" s="51">
        <v>0.97</v>
      </c>
      <c r="AB1474" s="51">
        <v>1.02</v>
      </c>
      <c r="AC1474" s="51">
        <v>1</v>
      </c>
      <c r="AD1474" s="51">
        <v>1</v>
      </c>
      <c r="AE1474" s="51">
        <v>1</v>
      </c>
      <c r="AF1474" s="51">
        <v>1</v>
      </c>
      <c r="AG1474" s="52">
        <v>1</v>
      </c>
      <c r="AH1474" s="52">
        <v>1</v>
      </c>
      <c r="AI1474" s="53">
        <v>1376</v>
      </c>
      <c r="AJ1474" s="53">
        <v>1298</v>
      </c>
      <c r="AK1474" s="51">
        <v>2.75</v>
      </c>
      <c r="AL1474" s="51">
        <v>2.7818389288230359</v>
      </c>
      <c r="AM1474" s="51">
        <v>3.15</v>
      </c>
      <c r="AN1474" s="51">
        <v>3.1701534446478541</v>
      </c>
      <c r="AO1474" s="51">
        <v>3.1164576245900628</v>
      </c>
      <c r="AP1474" s="51">
        <v>3.1293260894332113</v>
      </c>
      <c r="AQ1474" s="51">
        <v>3.07125</v>
      </c>
      <c r="AR1474" s="67">
        <v>-0.08</v>
      </c>
      <c r="AS1474" s="99" t="s">
        <v>1592</v>
      </c>
      <c r="AT1474" s="54">
        <v>2.4110697025760133</v>
      </c>
      <c r="AU1474" s="54">
        <v>3.3852261256756759</v>
      </c>
      <c r="AV1474" s="55">
        <v>2.4910697025760133</v>
      </c>
      <c r="AW1474" s="55">
        <v>3.3088675573256143</v>
      </c>
      <c r="AX1474" s="56">
        <v>-0.28893029742397669</v>
      </c>
      <c r="AY1474" s="56">
        <v>-6.4773874324314029E-2</v>
      </c>
      <c r="AZ1474" s="56">
        <v>-0.35370417174829072</v>
      </c>
      <c r="BA1474" s="56">
        <v>-0.22415642309966266</v>
      </c>
      <c r="BB1474" s="61">
        <v>189</v>
      </c>
      <c r="BC1474" s="57">
        <v>-111</v>
      </c>
      <c r="BD1474" s="57">
        <v>116</v>
      </c>
      <c r="BE1474" s="57">
        <v>145</v>
      </c>
      <c r="BF1474" s="95">
        <v>0.34571271391631003</v>
      </c>
      <c r="BG1474" s="58">
        <v>0.52653087842617863</v>
      </c>
      <c r="BH1474" s="58">
        <v>0.46343158681450691</v>
      </c>
      <c r="BI1474" s="58">
        <v>0.40893114284506193</v>
      </c>
      <c r="BJ1474" s="57">
        <v>171</v>
      </c>
      <c r="BK1474" s="57">
        <v>-112</v>
      </c>
      <c r="BL1474" s="57">
        <v>114</v>
      </c>
      <c r="BM1474" s="57">
        <v>141</v>
      </c>
      <c r="BN1474" s="58">
        <v>0.36939932064690834</v>
      </c>
      <c r="BO1474" s="58">
        <v>0.5294035966253845</v>
      </c>
      <c r="BP1474" s="58">
        <v>0.4681271188520103</v>
      </c>
      <c r="BQ1474" s="58">
        <v>0.41418968411550772</v>
      </c>
      <c r="BR1474" s="36">
        <v>3.5</v>
      </c>
      <c r="BS1474" s="36">
        <v>4.3</v>
      </c>
      <c r="BT1474" s="36">
        <v>0.38586999999999999</v>
      </c>
      <c r="BU1474" s="36">
        <v>0.20669000000000001</v>
      </c>
      <c r="BV1474" s="36">
        <v>0.226994673548953</v>
      </c>
      <c r="BW1474" s="36">
        <v>0.29614000000000001</v>
      </c>
    </row>
    <row r="1475" spans="1:75" s="36" customFormat="1" ht="17.5" customHeight="1" x14ac:dyDescent="0.2">
      <c r="A1475" s="36" t="s">
        <v>1838</v>
      </c>
      <c r="B1475" s="36">
        <v>2025020702</v>
      </c>
      <c r="C1475" s="35">
        <v>46032</v>
      </c>
      <c r="D1475" s="45" t="s">
        <v>9</v>
      </c>
      <c r="E1475" s="36" t="s">
        <v>18</v>
      </c>
      <c r="F1475" s="45">
        <v>1</v>
      </c>
      <c r="G1475" s="45">
        <v>1</v>
      </c>
      <c r="H1475" s="36" t="s">
        <v>47</v>
      </c>
      <c r="I1475" s="36" t="s">
        <v>931</v>
      </c>
      <c r="J1475" s="46" t="s">
        <v>190</v>
      </c>
      <c r="K1475" s="47">
        <v>2.96</v>
      </c>
      <c r="L1475" s="48">
        <v>0.15</v>
      </c>
      <c r="M1475" s="49">
        <v>0.1</v>
      </c>
      <c r="N1475" s="36">
        <v>3.44999999999999</v>
      </c>
      <c r="O1475" s="36">
        <v>2.69999999999999</v>
      </c>
      <c r="P1475" s="70">
        <v>3.44999999999999</v>
      </c>
      <c r="Q1475" s="36">
        <v>2.69999999999999</v>
      </c>
      <c r="R1475" s="50">
        <v>3.1071053228584247</v>
      </c>
      <c r="S1475" s="50">
        <v>3.2088668881904301</v>
      </c>
      <c r="T1475" s="50">
        <v>3.1071053228584247</v>
      </c>
      <c r="U1475" s="50">
        <v>3.2409555570723345</v>
      </c>
      <c r="V1475" s="50">
        <v>1.048</v>
      </c>
      <c r="W1475" s="50">
        <v>1.0491546019013618</v>
      </c>
      <c r="X1475" s="50">
        <v>1.0641891891891893</v>
      </c>
      <c r="Y1475" s="50">
        <v>0.92905405405405406</v>
      </c>
      <c r="Z1475" s="50">
        <v>0.97</v>
      </c>
      <c r="AA1475" s="51">
        <v>1</v>
      </c>
      <c r="AB1475" s="51">
        <v>1.01</v>
      </c>
      <c r="AC1475" s="51">
        <v>1</v>
      </c>
      <c r="AD1475" s="51">
        <v>1</v>
      </c>
      <c r="AE1475" s="51">
        <v>1</v>
      </c>
      <c r="AF1475" s="51">
        <v>1</v>
      </c>
      <c r="AG1475" s="52">
        <v>1</v>
      </c>
      <c r="AH1475" s="52">
        <v>1</v>
      </c>
      <c r="AI1475" s="53">
        <v>1374</v>
      </c>
      <c r="AJ1475" s="53">
        <v>1332</v>
      </c>
      <c r="AK1475" s="51">
        <v>2.98</v>
      </c>
      <c r="AL1475" s="51">
        <v>2.9990657984287634</v>
      </c>
      <c r="AM1475" s="51">
        <v>2.97</v>
      </c>
      <c r="AN1475" s="51">
        <v>3.0058300332285648</v>
      </c>
      <c r="AO1475" s="51">
        <v>3.0414006960986724</v>
      </c>
      <c r="AP1475" s="51">
        <v>3.0520807239155792</v>
      </c>
      <c r="AQ1475" s="51">
        <v>2.8809</v>
      </c>
      <c r="AR1475" s="67">
        <v>0.08</v>
      </c>
      <c r="AS1475" s="99" t="s">
        <v>1592</v>
      </c>
      <c r="AT1475" s="54">
        <v>3.3852261256756759</v>
      </c>
      <c r="AU1475" s="54">
        <v>2.4110697025760133</v>
      </c>
      <c r="AV1475" s="55">
        <v>3.3088675573256143</v>
      </c>
      <c r="AW1475" s="55">
        <v>2.4910697025760133</v>
      </c>
      <c r="AX1475" s="56">
        <v>-6.4773874324314029E-2</v>
      </c>
      <c r="AY1475" s="56">
        <v>-0.28893029742397669</v>
      </c>
      <c r="AZ1475" s="56">
        <v>-0.35370417174829072</v>
      </c>
      <c r="BA1475" s="56">
        <v>0.22415642309966266</v>
      </c>
      <c r="BB1475" s="61">
        <v>-189</v>
      </c>
      <c r="BC1475" s="57">
        <v>111</v>
      </c>
      <c r="BD1475" s="57">
        <v>-116</v>
      </c>
      <c r="BE1475" s="57">
        <v>-145</v>
      </c>
      <c r="BF1475" s="95">
        <v>0.65428728608368991</v>
      </c>
      <c r="BG1475" s="58">
        <v>0.47346912157382143</v>
      </c>
      <c r="BH1475" s="58">
        <v>0.53656841318549309</v>
      </c>
      <c r="BI1475" s="58">
        <v>0.59106885715493807</v>
      </c>
      <c r="BJ1475" s="57">
        <v>-171</v>
      </c>
      <c r="BK1475" s="57">
        <v>112</v>
      </c>
      <c r="BL1475" s="57">
        <v>-114</v>
      </c>
      <c r="BM1475" s="57">
        <v>-141</v>
      </c>
      <c r="BN1475" s="58">
        <v>0.63060067935309161</v>
      </c>
      <c r="BO1475" s="58">
        <v>0.47059640337461556</v>
      </c>
      <c r="BP1475" s="58">
        <v>0.5318728811479897</v>
      </c>
      <c r="BQ1475" s="58">
        <v>0.58581031588449228</v>
      </c>
      <c r="BR1475" s="36">
        <v>3.5</v>
      </c>
      <c r="BS1475" s="36">
        <v>4.3499999999999996</v>
      </c>
      <c r="BT1475" s="36">
        <v>0.38264999999999999</v>
      </c>
      <c r="BU1475" s="36">
        <v>0.20102</v>
      </c>
      <c r="BV1475" s="36">
        <v>0.22058597607812999</v>
      </c>
      <c r="BW1475" s="36">
        <v>0.28971999999999998</v>
      </c>
    </row>
    <row r="1476" spans="1:75" s="36" customFormat="1" ht="16.75" customHeight="1" x14ac:dyDescent="0.2">
      <c r="A1476" s="36" t="s">
        <v>1839</v>
      </c>
      <c r="B1476" s="36">
        <v>2025020707</v>
      </c>
      <c r="C1476" s="35">
        <v>46032</v>
      </c>
      <c r="D1476" s="45" t="s">
        <v>6</v>
      </c>
      <c r="E1476" s="36" t="s">
        <v>14</v>
      </c>
      <c r="F1476" s="45">
        <v>0</v>
      </c>
      <c r="G1476" s="45">
        <v>1</v>
      </c>
      <c r="H1476" s="36" t="s">
        <v>26</v>
      </c>
      <c r="I1476" s="36" t="s">
        <v>1816</v>
      </c>
      <c r="J1476" s="46" t="s">
        <v>1771</v>
      </c>
      <c r="K1476" s="47">
        <v>2.96</v>
      </c>
      <c r="L1476" s="48">
        <v>0.15</v>
      </c>
      <c r="M1476" s="49">
        <v>0.1</v>
      </c>
      <c r="N1476" s="36">
        <v>2.5499999999999901</v>
      </c>
      <c r="O1476" s="36">
        <v>3.5499999999999901</v>
      </c>
      <c r="P1476" s="70">
        <v>2.5499999999999901</v>
      </c>
      <c r="Q1476" s="36">
        <v>3.5499999999999901</v>
      </c>
      <c r="R1476" s="50">
        <v>2.6828711311176376</v>
      </c>
      <c r="S1476" s="50">
        <v>3.2858093548640146</v>
      </c>
      <c r="T1476" s="50">
        <v>2.6292137084952847</v>
      </c>
      <c r="U1476" s="50">
        <v>3.2858093548640146</v>
      </c>
      <c r="V1476" s="50">
        <v>0.95</v>
      </c>
      <c r="W1476" s="50">
        <v>0.92554174501717079</v>
      </c>
      <c r="X1476" s="50">
        <v>1.0574756465751098</v>
      </c>
      <c r="Y1476" s="50">
        <v>0.95543677059334431</v>
      </c>
      <c r="Z1476" s="50">
        <v>1.0649999999999999</v>
      </c>
      <c r="AA1476" s="51">
        <v>0.98</v>
      </c>
      <c r="AB1476" s="51">
        <v>1</v>
      </c>
      <c r="AC1476" s="51">
        <v>1</v>
      </c>
      <c r="AD1476" s="51">
        <v>1</v>
      </c>
      <c r="AE1476" s="51">
        <v>1</v>
      </c>
      <c r="AF1476" s="51">
        <v>1</v>
      </c>
      <c r="AG1476" s="52">
        <v>1</v>
      </c>
      <c r="AH1476" s="52">
        <v>1</v>
      </c>
      <c r="AI1476" s="53">
        <v>1391</v>
      </c>
      <c r="AJ1476" s="53">
        <v>1349</v>
      </c>
      <c r="AK1476" s="51">
        <v>2.67</v>
      </c>
      <c r="AL1476" s="51">
        <v>2.67112580832831</v>
      </c>
      <c r="AM1476" s="51">
        <v>3.44</v>
      </c>
      <c r="AN1476" s="51">
        <v>3.4168714032296021</v>
      </c>
      <c r="AO1476" s="51">
        <v>3.5579967317012438</v>
      </c>
      <c r="AP1476" s="51">
        <v>3.5492052663855835</v>
      </c>
      <c r="AQ1476" s="51">
        <v>3.6635999999999997</v>
      </c>
      <c r="AR1476" s="67">
        <v>-0.05</v>
      </c>
      <c r="AS1476" s="99" t="s">
        <v>1592</v>
      </c>
      <c r="AT1476" s="54">
        <v>2.5548290289250928</v>
      </c>
      <c r="AU1476" s="54">
        <v>3.6886015097792337</v>
      </c>
      <c r="AV1476" s="55">
        <v>2.6048290289250926</v>
      </c>
      <c r="AW1476" s="55">
        <v>3.7165881160823968</v>
      </c>
      <c r="AX1476" s="56">
        <v>4.8290289251027296E-3</v>
      </c>
      <c r="AY1476" s="56">
        <v>0.13860150977924368</v>
      </c>
      <c r="AZ1476" s="56">
        <v>0.14343053870434641</v>
      </c>
      <c r="BA1476" s="56">
        <v>-0.13377248085414095</v>
      </c>
      <c r="BB1476" s="61">
        <v>206</v>
      </c>
      <c r="BC1476" s="57">
        <v>-150</v>
      </c>
      <c r="BD1476" s="57">
        <v>-121</v>
      </c>
      <c r="BE1476" s="57">
        <v>107</v>
      </c>
      <c r="BF1476" s="95">
        <v>0.32699506579256499</v>
      </c>
      <c r="BG1476" s="58">
        <v>0.59954789419449228</v>
      </c>
      <c r="BH1476" s="58">
        <v>0.54654157044289842</v>
      </c>
      <c r="BI1476" s="58">
        <v>0.48265430381789176</v>
      </c>
      <c r="BJ1476" s="57">
        <v>201</v>
      </c>
      <c r="BK1476" s="57">
        <v>-157</v>
      </c>
      <c r="BL1476" s="57">
        <v>-127</v>
      </c>
      <c r="BM1476" s="57">
        <v>102</v>
      </c>
      <c r="BN1476" s="58">
        <v>0.33257690483349989</v>
      </c>
      <c r="BO1476" s="58">
        <v>0.61052246372123553</v>
      </c>
      <c r="BP1476" s="58">
        <v>0.55937036522612926</v>
      </c>
      <c r="BQ1476" s="58">
        <v>0.49443155031253483</v>
      </c>
      <c r="BR1476" s="36">
        <v>3.5</v>
      </c>
      <c r="BS1476" s="36">
        <v>4.4000000000000004</v>
      </c>
      <c r="BT1476" s="36">
        <v>0.37402999999999997</v>
      </c>
      <c r="BU1476" s="36">
        <v>0.19589000000000001</v>
      </c>
      <c r="BV1476" s="36">
        <v>0.21442958162751399</v>
      </c>
      <c r="BW1476" s="36">
        <v>0.28234999999999999</v>
      </c>
    </row>
    <row r="1477" spans="1:75" s="36" customFormat="1" ht="16.75" customHeight="1" x14ac:dyDescent="0.2">
      <c r="A1477" s="36" t="s">
        <v>1840</v>
      </c>
      <c r="B1477" s="36">
        <v>2025020707</v>
      </c>
      <c r="C1477" s="35">
        <v>46032</v>
      </c>
      <c r="D1477" s="45" t="s">
        <v>9</v>
      </c>
      <c r="E1477" s="36" t="s">
        <v>35</v>
      </c>
      <c r="F1477" s="45">
        <v>1</v>
      </c>
      <c r="G1477" s="45">
        <v>0</v>
      </c>
      <c r="H1477" s="36" t="s">
        <v>27</v>
      </c>
      <c r="I1477" s="36" t="s">
        <v>360</v>
      </c>
      <c r="J1477" s="46" t="s">
        <v>172</v>
      </c>
      <c r="K1477" s="47">
        <v>2.96</v>
      </c>
      <c r="L1477" s="48">
        <v>0.15</v>
      </c>
      <c r="M1477" s="49">
        <v>0.1</v>
      </c>
      <c r="N1477" s="36">
        <v>3.5499999999999901</v>
      </c>
      <c r="O1477" s="36">
        <v>2.5499999999999901</v>
      </c>
      <c r="P1477" s="70">
        <v>3.5499999999999901</v>
      </c>
      <c r="Q1477" s="36">
        <v>2.5499999999999901</v>
      </c>
      <c r="R1477" s="50">
        <v>2.7013296259413249</v>
      </c>
      <c r="S1477" s="50">
        <v>3.1452171598526992</v>
      </c>
      <c r="T1477" s="50">
        <v>2.6743163296819117</v>
      </c>
      <c r="U1477" s="50">
        <v>3.1452171598526992</v>
      </c>
      <c r="V1477" s="50">
        <v>1.05</v>
      </c>
      <c r="W1477" s="50">
        <v>1.0725047827848808</v>
      </c>
      <c r="X1477" s="50">
        <v>1.1621621621621621</v>
      </c>
      <c r="Y1477" s="50">
        <v>0.90202702702702697</v>
      </c>
      <c r="Z1477" s="50">
        <v>0.99094124800379646</v>
      </c>
      <c r="AA1477" s="51">
        <v>0.99</v>
      </c>
      <c r="AB1477" s="51">
        <v>1</v>
      </c>
      <c r="AC1477" s="51">
        <v>1</v>
      </c>
      <c r="AD1477" s="51">
        <v>1</v>
      </c>
      <c r="AE1477" s="51">
        <v>1</v>
      </c>
      <c r="AF1477" s="51">
        <v>1</v>
      </c>
      <c r="AG1477" s="52">
        <v>1</v>
      </c>
      <c r="AH1477" s="52">
        <v>1</v>
      </c>
      <c r="AI1477" s="53">
        <v>1381</v>
      </c>
      <c r="AJ1477" s="53">
        <v>1339</v>
      </c>
      <c r="AK1477" s="51">
        <v>2.8280928409562991</v>
      </c>
      <c r="AL1477" s="51">
        <v>2.8086731592601617</v>
      </c>
      <c r="AM1477" s="51">
        <v>3.1301279138623253</v>
      </c>
      <c r="AN1477" s="51">
        <v>3.1323913007608812</v>
      </c>
      <c r="AO1477" s="51">
        <v>3.1284117426416005</v>
      </c>
      <c r="AP1477" s="51">
        <v>3.1266587938894688</v>
      </c>
      <c r="AQ1477" s="51">
        <v>3.1017728613742523</v>
      </c>
      <c r="AR1477" s="67">
        <v>0.05</v>
      </c>
      <c r="AS1477" s="99" t="s">
        <v>1592</v>
      </c>
      <c r="AT1477" s="54">
        <v>3.6886015097792337</v>
      </c>
      <c r="AU1477" s="54">
        <v>2.5548290289250928</v>
      </c>
      <c r="AV1477" s="55">
        <v>3.7165881160823968</v>
      </c>
      <c r="AW1477" s="55">
        <v>2.6048290289250926</v>
      </c>
      <c r="AX1477" s="56">
        <v>0.13860150977924368</v>
      </c>
      <c r="AY1477" s="56">
        <v>4.8290289251027296E-3</v>
      </c>
      <c r="AZ1477" s="56">
        <v>0.14343053870434641</v>
      </c>
      <c r="BA1477" s="56">
        <v>0.13377248085414095</v>
      </c>
      <c r="BB1477" s="61">
        <v>-206</v>
      </c>
      <c r="BC1477" s="57">
        <v>150</v>
      </c>
      <c r="BD1477" s="57">
        <v>121</v>
      </c>
      <c r="BE1477" s="57">
        <v>-107</v>
      </c>
      <c r="BF1477" s="95">
        <v>0.67300493420743501</v>
      </c>
      <c r="BG1477" s="58">
        <v>0.40045210580550777</v>
      </c>
      <c r="BH1477" s="58">
        <v>0.45345842955710153</v>
      </c>
      <c r="BI1477" s="58">
        <v>0.51734569618210824</v>
      </c>
      <c r="BJ1477" s="57">
        <v>-201</v>
      </c>
      <c r="BK1477" s="57">
        <v>157</v>
      </c>
      <c r="BL1477" s="57">
        <v>127</v>
      </c>
      <c r="BM1477" s="57">
        <v>-102</v>
      </c>
      <c r="BN1477" s="58">
        <v>0.66742309516650011</v>
      </c>
      <c r="BO1477" s="58">
        <v>0.38947753627876447</v>
      </c>
      <c r="BP1477" s="58">
        <v>0.44062963477387074</v>
      </c>
      <c r="BQ1477" s="58">
        <v>0.50556844968746517</v>
      </c>
      <c r="BR1477" s="36">
        <v>3.5</v>
      </c>
      <c r="BS1477" s="36">
        <v>4.45</v>
      </c>
      <c r="BT1477" s="36">
        <v>0.36970999999999998</v>
      </c>
      <c r="BU1477" s="36">
        <v>0.19142000000000001</v>
      </c>
      <c r="BV1477" s="36">
        <v>0.20932801137295601</v>
      </c>
      <c r="BW1477" s="36">
        <v>0.27696999999999999</v>
      </c>
    </row>
    <row r="1478" spans="1:75" s="36" customFormat="1" ht="16.75" customHeight="1" x14ac:dyDescent="0.2">
      <c r="A1478" s="36" t="s">
        <v>1841</v>
      </c>
      <c r="B1478" s="36">
        <v>2025020708</v>
      </c>
      <c r="C1478" s="35">
        <v>46032</v>
      </c>
      <c r="D1478" s="45" t="s">
        <v>6</v>
      </c>
      <c r="E1478" s="36" t="s">
        <v>37</v>
      </c>
      <c r="F1478" s="45">
        <v>1</v>
      </c>
      <c r="G1478" s="45">
        <v>1</v>
      </c>
      <c r="H1478" s="36" t="s">
        <v>46</v>
      </c>
      <c r="I1478" s="36" t="s">
        <v>352</v>
      </c>
      <c r="J1478" s="46" t="s">
        <v>175</v>
      </c>
      <c r="K1478" s="47">
        <v>2.96</v>
      </c>
      <c r="L1478" s="48">
        <v>0.15</v>
      </c>
      <c r="M1478" s="49">
        <v>0.1</v>
      </c>
      <c r="N1478" s="36">
        <v>2.5499999999999901</v>
      </c>
      <c r="O1478" s="36">
        <v>3.19999999999999</v>
      </c>
      <c r="P1478" s="70">
        <v>2.5499999999999901</v>
      </c>
      <c r="Q1478" s="36">
        <v>3.19999999999999</v>
      </c>
      <c r="R1478" s="50">
        <v>2.9581817792131155</v>
      </c>
      <c r="S1478" s="50">
        <v>2.9181200012938699</v>
      </c>
      <c r="T1478" s="50">
        <v>2.7806908724603283</v>
      </c>
      <c r="U1478" s="50">
        <v>2.9473012013068085</v>
      </c>
      <c r="V1478" s="50">
        <v>0.95</v>
      </c>
      <c r="W1478" s="50">
        <v>0.95302926576458757</v>
      </c>
      <c r="X1478" s="50">
        <v>0.96233141517806919</v>
      </c>
      <c r="Y1478" s="50">
        <v>1.0668767062456836</v>
      </c>
      <c r="Z1478" s="50">
        <v>0.97</v>
      </c>
      <c r="AA1478" s="51">
        <v>0.94</v>
      </c>
      <c r="AB1478" s="51">
        <v>1.01</v>
      </c>
      <c r="AC1478" s="51">
        <v>1</v>
      </c>
      <c r="AD1478" s="51">
        <v>1</v>
      </c>
      <c r="AE1478" s="51">
        <v>1</v>
      </c>
      <c r="AF1478" s="51">
        <v>1</v>
      </c>
      <c r="AG1478" s="52">
        <v>1</v>
      </c>
      <c r="AH1478" s="52">
        <v>1</v>
      </c>
      <c r="AI1478" s="53">
        <v>1380</v>
      </c>
      <c r="AJ1478" s="53">
        <v>1303</v>
      </c>
      <c r="AK1478" s="51">
        <v>2.8227371822593597</v>
      </c>
      <c r="AL1478" s="51">
        <v>2.8403915082011313</v>
      </c>
      <c r="AM1478" s="51">
        <v>2.9946566964749599</v>
      </c>
      <c r="AN1478" s="51">
        <v>2.9831761921977966</v>
      </c>
      <c r="AO1478" s="51">
        <v>2.9874691452867057</v>
      </c>
      <c r="AP1478" s="51">
        <v>2.9639352336819575</v>
      </c>
      <c r="AQ1478" s="51">
        <v>2.904816995580711</v>
      </c>
      <c r="AR1478" s="67">
        <v>0</v>
      </c>
      <c r="AS1478" s="99" t="s">
        <v>1593</v>
      </c>
      <c r="AT1478" s="54">
        <v>2.4255103645865206</v>
      </c>
      <c r="AU1478" s="54">
        <v>3.2803158797866221</v>
      </c>
      <c r="AV1478" s="55">
        <v>2.4255103645865206</v>
      </c>
      <c r="AW1478" s="55">
        <v>3.283929867336115</v>
      </c>
      <c r="AX1478" s="56">
        <v>-0.12448963541346947</v>
      </c>
      <c r="AY1478" s="56">
        <v>8.0315879786632127E-2</v>
      </c>
      <c r="AZ1478" s="56">
        <v>-4.4173755626837341E-2</v>
      </c>
      <c r="BA1478" s="56">
        <v>-0.2048055152001016</v>
      </c>
      <c r="BB1478" s="61">
        <v>176</v>
      </c>
      <c r="BC1478" s="57">
        <v>-105</v>
      </c>
      <c r="BD1478" s="57">
        <v>123</v>
      </c>
      <c r="BE1478" s="57">
        <v>152</v>
      </c>
      <c r="BF1478" s="95">
        <v>0.36221628762300029</v>
      </c>
      <c r="BG1478" s="58">
        <v>0.51157468576001275</v>
      </c>
      <c r="BH1478" s="58">
        <v>0.44789711999674053</v>
      </c>
      <c r="BI1478" s="58">
        <v>0.39624160772647332</v>
      </c>
      <c r="BJ1478" s="57">
        <v>177</v>
      </c>
      <c r="BK1478" s="57">
        <v>-105</v>
      </c>
      <c r="BL1478" s="57">
        <v>123</v>
      </c>
      <c r="BM1478" s="57">
        <v>152</v>
      </c>
      <c r="BN1478" s="58">
        <v>0.36163740082300655</v>
      </c>
      <c r="BO1478" s="58">
        <v>0.51222141348728145</v>
      </c>
      <c r="BP1478" s="58">
        <v>0.44866314794112916</v>
      </c>
      <c r="BQ1478" s="58">
        <v>0.39694465497815046</v>
      </c>
      <c r="BR1478" s="36">
        <v>3.5</v>
      </c>
      <c r="BS1478" s="36">
        <v>4.5</v>
      </c>
      <c r="BT1478" s="36">
        <v>0.36392999999999998</v>
      </c>
      <c r="BU1478" s="36">
        <v>0.18628</v>
      </c>
      <c r="BV1478" s="36">
        <v>0.203658149933855</v>
      </c>
      <c r="BW1478" s="36">
        <v>0.27161000000000002</v>
      </c>
    </row>
    <row r="1479" spans="1:75" s="36" customFormat="1" ht="16.75" customHeight="1" x14ac:dyDescent="0.2">
      <c r="A1479" s="36" t="s">
        <v>1842</v>
      </c>
      <c r="B1479" s="36">
        <v>2025020708</v>
      </c>
      <c r="C1479" s="35">
        <v>46032</v>
      </c>
      <c r="D1479" s="45" t="s">
        <v>9</v>
      </c>
      <c r="E1479" s="36" t="s">
        <v>33</v>
      </c>
      <c r="F1479" s="45">
        <v>1</v>
      </c>
      <c r="G1479" s="45">
        <v>1</v>
      </c>
      <c r="H1479" s="36" t="s">
        <v>47</v>
      </c>
      <c r="I1479" s="36" t="s">
        <v>356</v>
      </c>
      <c r="J1479" s="46" t="s">
        <v>169</v>
      </c>
      <c r="K1479" s="47">
        <v>2.96</v>
      </c>
      <c r="L1479" s="48">
        <v>0.15</v>
      </c>
      <c r="M1479" s="49">
        <v>0.1</v>
      </c>
      <c r="N1479" s="36">
        <v>3.19999999999999</v>
      </c>
      <c r="O1479" s="36">
        <v>2.5499999999999901</v>
      </c>
      <c r="P1479" s="70">
        <v>3.19999999999999</v>
      </c>
      <c r="Q1479" s="36">
        <v>2.5499999999999901</v>
      </c>
      <c r="R1479" s="50">
        <v>3.0772448163628137</v>
      </c>
      <c r="S1479" s="50">
        <v>2.9851818215573442</v>
      </c>
      <c r="T1479" s="50">
        <v>3.0772448163628137</v>
      </c>
      <c r="U1479" s="50">
        <v>3.0150336397729176</v>
      </c>
      <c r="V1479" s="50">
        <v>1.048</v>
      </c>
      <c r="W1479" s="50">
        <v>1.0491546019013618</v>
      </c>
      <c r="X1479" s="50">
        <v>1.0117083434037026</v>
      </c>
      <c r="Y1479" s="50">
        <v>0.95362742643897291</v>
      </c>
      <c r="Z1479" s="50">
        <v>0.99</v>
      </c>
      <c r="AA1479" s="51">
        <v>1</v>
      </c>
      <c r="AB1479" s="51">
        <v>1.01</v>
      </c>
      <c r="AC1479" s="51">
        <v>1</v>
      </c>
      <c r="AD1479" s="51">
        <v>1</v>
      </c>
      <c r="AE1479" s="51">
        <v>1</v>
      </c>
      <c r="AF1479" s="51">
        <v>1</v>
      </c>
      <c r="AG1479" s="52">
        <v>1</v>
      </c>
      <c r="AH1479" s="52">
        <v>1</v>
      </c>
      <c r="AI1479" s="53">
        <v>1386</v>
      </c>
      <c r="AJ1479" s="53">
        <v>1290</v>
      </c>
      <c r="AK1479" s="51">
        <v>3.1579550504872236</v>
      </c>
      <c r="AL1479" s="51">
        <v>3.145848515368562</v>
      </c>
      <c r="AM1479" s="51">
        <v>2.8485009889270847</v>
      </c>
      <c r="AN1479" s="51">
        <v>2.8690031138216234</v>
      </c>
      <c r="AO1479" s="51">
        <v>2.8692084772182858</v>
      </c>
      <c r="AP1479" s="51">
        <v>2.8821267061368081</v>
      </c>
      <c r="AQ1479" s="51">
        <v>2.8200159790378136</v>
      </c>
      <c r="AR1479" s="67">
        <v>0</v>
      </c>
      <c r="AS1479" s="99" t="s">
        <v>1593</v>
      </c>
      <c r="AT1479" s="54">
        <v>3.2803158797866221</v>
      </c>
      <c r="AU1479" s="54">
        <v>2.4255103645865206</v>
      </c>
      <c r="AV1479" s="55">
        <v>3.283929867336115</v>
      </c>
      <c r="AW1479" s="55">
        <v>2.4255103645865206</v>
      </c>
      <c r="AX1479" s="56">
        <v>8.0315879786632127E-2</v>
      </c>
      <c r="AY1479" s="56">
        <v>-0.12448963541346947</v>
      </c>
      <c r="AZ1479" s="56">
        <v>-4.4173755626837341E-2</v>
      </c>
      <c r="BA1479" s="56">
        <v>0.2048055152001016</v>
      </c>
      <c r="BB1479" s="61">
        <v>-176</v>
      </c>
      <c r="BC1479" s="57">
        <v>105</v>
      </c>
      <c r="BD1479" s="57">
        <v>-123</v>
      </c>
      <c r="BE1479" s="57">
        <v>-152</v>
      </c>
      <c r="BF1479" s="95">
        <v>0.63778371237699971</v>
      </c>
      <c r="BG1479" s="58">
        <v>0.48842531423998725</v>
      </c>
      <c r="BH1479" s="58">
        <v>0.55210288000325947</v>
      </c>
      <c r="BI1479" s="58">
        <v>0.60375839227352668</v>
      </c>
      <c r="BJ1479" s="57">
        <v>-177</v>
      </c>
      <c r="BK1479" s="57">
        <v>105</v>
      </c>
      <c r="BL1479" s="57">
        <v>-123</v>
      </c>
      <c r="BM1479" s="57">
        <v>-152</v>
      </c>
      <c r="BN1479" s="58">
        <v>0.63836259917699345</v>
      </c>
      <c r="BO1479" s="58">
        <v>0.48777858651271855</v>
      </c>
      <c r="BP1479" s="58">
        <v>0.55133685205887084</v>
      </c>
      <c r="BQ1479" s="58">
        <v>0.60305534502184954</v>
      </c>
      <c r="BR1479" s="36">
        <v>3.5</v>
      </c>
      <c r="BS1479" s="36">
        <v>4.55</v>
      </c>
      <c r="BT1479" s="36">
        <v>0.35544999999999999</v>
      </c>
      <c r="BU1479" s="36">
        <v>0.18251000000000001</v>
      </c>
      <c r="BV1479" s="36">
        <v>0.19963466124127599</v>
      </c>
      <c r="BW1479" s="36">
        <v>0.26828999999999997</v>
      </c>
    </row>
    <row r="1480" spans="1:75" s="36" customFormat="1" ht="16.75" customHeight="1" x14ac:dyDescent="0.2">
      <c r="A1480" s="36" t="s">
        <v>1843</v>
      </c>
      <c r="B1480" s="36">
        <v>2025020709</v>
      </c>
      <c r="C1480" s="35">
        <v>46032</v>
      </c>
      <c r="D1480" s="45" t="s">
        <v>6</v>
      </c>
      <c r="E1480" s="36" t="s">
        <v>28</v>
      </c>
      <c r="F1480" s="45">
        <v>0</v>
      </c>
      <c r="G1480" s="45">
        <v>1</v>
      </c>
      <c r="H1480" s="36" t="s">
        <v>26</v>
      </c>
      <c r="I1480" s="36" t="s">
        <v>488</v>
      </c>
      <c r="J1480" s="46" t="s">
        <v>168</v>
      </c>
      <c r="K1480" s="47">
        <v>2.96</v>
      </c>
      <c r="L1480" s="48">
        <v>0.15</v>
      </c>
      <c r="M1480" s="49">
        <v>0.1</v>
      </c>
      <c r="N1480" s="36">
        <v>2.5999999999999899</v>
      </c>
      <c r="O1480" s="36">
        <v>3.44999999999999</v>
      </c>
      <c r="P1480" s="70">
        <v>2.5999999999999899</v>
      </c>
      <c r="Q1480" s="36">
        <v>3.44999999999999</v>
      </c>
      <c r="R1480" s="50">
        <v>2.8080046683564466</v>
      </c>
      <c r="S1480" s="50">
        <v>2.6525273881721558</v>
      </c>
      <c r="T1480" s="50">
        <v>2.6676044349386241</v>
      </c>
      <c r="U1480" s="50">
        <v>2.7321032098173204</v>
      </c>
      <c r="V1480" s="50">
        <v>0.95</v>
      </c>
      <c r="W1480" s="50">
        <v>0.92554174501717079</v>
      </c>
      <c r="X1480" s="50">
        <v>1.0122721931429259</v>
      </c>
      <c r="Y1480" s="50">
        <v>1.1435475349874307</v>
      </c>
      <c r="Z1480" s="50">
        <v>1.04</v>
      </c>
      <c r="AA1480" s="51">
        <v>0.95</v>
      </c>
      <c r="AB1480" s="51">
        <v>1.03</v>
      </c>
      <c r="AC1480" s="51">
        <v>1</v>
      </c>
      <c r="AD1480" s="51">
        <v>1</v>
      </c>
      <c r="AE1480" s="51">
        <v>1</v>
      </c>
      <c r="AF1480" s="51">
        <v>1</v>
      </c>
      <c r="AG1480" s="52">
        <v>1</v>
      </c>
      <c r="AH1480" s="52">
        <v>1</v>
      </c>
      <c r="AI1480" s="53">
        <v>1388</v>
      </c>
      <c r="AJ1480" s="53">
        <v>1182</v>
      </c>
      <c r="AK1480" s="51">
        <v>2.8407149705134405</v>
      </c>
      <c r="AL1480" s="51">
        <v>2.8337024216886242</v>
      </c>
      <c r="AM1480" s="51">
        <v>2.7575160739712423</v>
      </c>
      <c r="AN1480" s="51">
        <v>2.7417677711013795</v>
      </c>
      <c r="AO1480" s="51">
        <v>2.8231005384703742</v>
      </c>
      <c r="AP1480" s="51">
        <v>2.8134297302546742</v>
      </c>
      <c r="AQ1480" s="51">
        <v>2.8678167169300921</v>
      </c>
      <c r="AR1480" s="67">
        <v>0</v>
      </c>
      <c r="AS1480" s="99" t="s">
        <v>1592</v>
      </c>
      <c r="AT1480" s="54">
        <v>2.6997949218266033</v>
      </c>
      <c r="AU1480" s="54">
        <v>3.5112951161071813</v>
      </c>
      <c r="AV1480" s="55">
        <v>2.6997949218266033</v>
      </c>
      <c r="AW1480" s="55">
        <v>3.5865531483753763</v>
      </c>
      <c r="AX1480" s="56">
        <v>9.9794921826613425E-2</v>
      </c>
      <c r="AY1480" s="56">
        <v>6.1295116107191294E-2</v>
      </c>
      <c r="AZ1480" s="56">
        <v>0.16109003793380472</v>
      </c>
      <c r="BA1480" s="56">
        <v>3.8499805719422131E-2</v>
      </c>
      <c r="BB1480" s="61">
        <v>169</v>
      </c>
      <c r="BC1480" s="57">
        <v>-146</v>
      </c>
      <c r="BD1480" s="57">
        <v>-118</v>
      </c>
      <c r="BE1480" s="57">
        <v>108</v>
      </c>
      <c r="BF1480" s="95">
        <v>0.37241084847578376</v>
      </c>
      <c r="BG1480" s="58">
        <v>0.59271215192140625</v>
      </c>
      <c r="BH1480" s="58">
        <v>0.5409562686888687</v>
      </c>
      <c r="BI1480" s="58">
        <v>0.47996412789468235</v>
      </c>
      <c r="BJ1480" s="57">
        <v>178</v>
      </c>
      <c r="BK1480" s="57">
        <v>-153</v>
      </c>
      <c r="BL1480" s="57">
        <v>-124</v>
      </c>
      <c r="BM1480" s="57">
        <v>104</v>
      </c>
      <c r="BN1480" s="58">
        <v>0.36011130792785134</v>
      </c>
      <c r="BO1480" s="58">
        <v>0.60519796193691466</v>
      </c>
      <c r="BP1480" s="58">
        <v>0.55398695067727588</v>
      </c>
      <c r="BQ1480" s="58">
        <v>0.49037126626511141</v>
      </c>
      <c r="BR1480" s="36">
        <v>3.5</v>
      </c>
      <c r="BS1480" s="36">
        <v>4.5999999999999996</v>
      </c>
      <c r="BT1480" s="36">
        <v>0.35071000000000002</v>
      </c>
      <c r="BU1480" s="36">
        <v>0.17710999999999999</v>
      </c>
      <c r="BV1480" s="36">
        <v>0.193066986428298</v>
      </c>
      <c r="BW1480" s="36">
        <v>0.25975999999999999</v>
      </c>
    </row>
    <row r="1481" spans="1:75" s="36" customFormat="1" ht="16.75" customHeight="1" x14ac:dyDescent="0.2">
      <c r="A1481" s="36" t="s">
        <v>1844</v>
      </c>
      <c r="B1481" s="36">
        <v>2025020709</v>
      </c>
      <c r="C1481" s="35">
        <v>46032</v>
      </c>
      <c r="D1481" s="45" t="s">
        <v>9</v>
      </c>
      <c r="E1481" s="36" t="s">
        <v>17</v>
      </c>
      <c r="F1481" s="45">
        <v>1</v>
      </c>
      <c r="G1481" s="45">
        <v>0</v>
      </c>
      <c r="H1481" s="36" t="s">
        <v>27</v>
      </c>
      <c r="I1481" s="36" t="s">
        <v>372</v>
      </c>
      <c r="J1481" s="46" t="s">
        <v>164</v>
      </c>
      <c r="K1481" s="47">
        <v>2.96</v>
      </c>
      <c r="L1481" s="48">
        <v>0.15</v>
      </c>
      <c r="M1481" s="49">
        <v>0.1</v>
      </c>
      <c r="N1481" s="36">
        <v>3.44999999999999</v>
      </c>
      <c r="O1481" s="36">
        <v>2.5999999999999899</v>
      </c>
      <c r="P1481" s="70">
        <v>3.44999999999999</v>
      </c>
      <c r="Q1481" s="36">
        <v>2.5999999999999899</v>
      </c>
      <c r="R1481" s="50">
        <v>3.256025198617627</v>
      </c>
      <c r="S1481" s="50">
        <v>2.9618235611641923</v>
      </c>
      <c r="T1481" s="50">
        <v>3.2234649466314504</v>
      </c>
      <c r="U1481" s="50">
        <v>2.9914417967758342</v>
      </c>
      <c r="V1481" s="50">
        <v>1.05</v>
      </c>
      <c r="W1481" s="50">
        <v>1.0725047827848808</v>
      </c>
      <c r="X1481" s="50">
        <v>0.93159326823352784</v>
      </c>
      <c r="Y1481" s="50">
        <v>0.95970100355183796</v>
      </c>
      <c r="Z1481" s="50">
        <v>1.03</v>
      </c>
      <c r="AA1481" s="51">
        <v>0.99</v>
      </c>
      <c r="AB1481" s="51">
        <v>1.01</v>
      </c>
      <c r="AC1481" s="51">
        <v>1</v>
      </c>
      <c r="AD1481" s="51">
        <v>1</v>
      </c>
      <c r="AE1481" s="51">
        <v>1</v>
      </c>
      <c r="AF1481" s="51">
        <v>1</v>
      </c>
      <c r="AG1481" s="52">
        <v>1</v>
      </c>
      <c r="AH1481" s="52">
        <v>1</v>
      </c>
      <c r="AI1481" s="53">
        <v>1378</v>
      </c>
      <c r="AJ1481" s="53">
        <v>1336</v>
      </c>
      <c r="AK1481" s="51">
        <v>3.3849007035627947</v>
      </c>
      <c r="AL1481" s="51">
        <v>3.3650809740412271</v>
      </c>
      <c r="AM1481" s="51">
        <v>2.9963256917030607</v>
      </c>
      <c r="AN1481" s="51">
        <v>2.9911503721222306</v>
      </c>
      <c r="AO1481" s="51">
        <v>3.0446087429869162</v>
      </c>
      <c r="AP1481" s="51">
        <v>3.0455191717387464</v>
      </c>
      <c r="AQ1481" s="51">
        <v>3.0862154624541525</v>
      </c>
      <c r="AR1481" s="67">
        <v>0</v>
      </c>
      <c r="AS1481" s="99" t="s">
        <v>1592</v>
      </c>
      <c r="AT1481" s="54">
        <v>3.5112951161071813</v>
      </c>
      <c r="AU1481" s="54">
        <v>2.6997949218266033</v>
      </c>
      <c r="AV1481" s="55">
        <v>3.5865531483753763</v>
      </c>
      <c r="AW1481" s="55">
        <v>2.6997949218266033</v>
      </c>
      <c r="AX1481" s="56">
        <v>6.1295116107191294E-2</v>
      </c>
      <c r="AY1481" s="56">
        <v>9.9794921826613425E-2</v>
      </c>
      <c r="AZ1481" s="56">
        <v>0.16109003793380472</v>
      </c>
      <c r="BA1481" s="56">
        <v>-3.8499805719422131E-2</v>
      </c>
      <c r="BB1481" s="61">
        <v>-169</v>
      </c>
      <c r="BC1481" s="57">
        <v>146</v>
      </c>
      <c r="BD1481" s="57">
        <v>118</v>
      </c>
      <c r="BE1481" s="57">
        <v>-108</v>
      </c>
      <c r="BF1481" s="95">
        <v>0.62758915152421624</v>
      </c>
      <c r="BG1481" s="58">
        <v>0.40728784807859375</v>
      </c>
      <c r="BH1481" s="58">
        <v>0.45904373131113124</v>
      </c>
      <c r="BI1481" s="58">
        <v>0.52003587210531765</v>
      </c>
      <c r="BJ1481" s="57">
        <v>-178</v>
      </c>
      <c r="BK1481" s="57">
        <v>153</v>
      </c>
      <c r="BL1481" s="57">
        <v>124</v>
      </c>
      <c r="BM1481" s="57">
        <v>-104</v>
      </c>
      <c r="BN1481" s="58">
        <v>0.63988869207214871</v>
      </c>
      <c r="BO1481" s="58">
        <v>0.39480203806308534</v>
      </c>
      <c r="BP1481" s="58">
        <v>0.44601304932272412</v>
      </c>
      <c r="BQ1481" s="58">
        <v>0.50962873373488859</v>
      </c>
      <c r="BR1481" s="36">
        <v>3.5</v>
      </c>
      <c r="BS1481" s="36">
        <v>4.6500000000000004</v>
      </c>
      <c r="BT1481" s="36">
        <v>0.34525</v>
      </c>
      <c r="BU1481" s="36">
        <v>0.17457</v>
      </c>
      <c r="BV1481" s="36">
        <v>0.190314738299519</v>
      </c>
      <c r="BW1481" s="36">
        <v>0.25729999999999997</v>
      </c>
    </row>
    <row r="1482" spans="1:75" s="36" customFormat="1" ht="16.75" customHeight="1" x14ac:dyDescent="0.2">
      <c r="A1482" s="36" t="s">
        <v>1845</v>
      </c>
      <c r="B1482" s="36">
        <v>2025020710</v>
      </c>
      <c r="C1482" s="35">
        <v>46032</v>
      </c>
      <c r="D1482" s="45" t="s">
        <v>6</v>
      </c>
      <c r="E1482" s="36" t="s">
        <v>12</v>
      </c>
      <c r="F1482" s="45">
        <v>0</v>
      </c>
      <c r="G1482" s="45">
        <v>1</v>
      </c>
      <c r="H1482" s="36" t="s">
        <v>26</v>
      </c>
      <c r="I1482" s="36" t="s">
        <v>419</v>
      </c>
      <c r="J1482" s="46" t="s">
        <v>186</v>
      </c>
      <c r="K1482" s="47">
        <v>2.96</v>
      </c>
      <c r="L1482" s="48">
        <v>0.15</v>
      </c>
      <c r="M1482" s="49">
        <v>0.1</v>
      </c>
      <c r="N1482" s="36">
        <v>2.2499999999999898</v>
      </c>
      <c r="O1482" s="36">
        <v>3.6499999999999901</v>
      </c>
      <c r="P1482" s="70">
        <v>2.2499999999999898</v>
      </c>
      <c r="Q1482" s="36">
        <v>3.6499999999999901</v>
      </c>
      <c r="R1482" s="50">
        <v>2.6605254328017591</v>
      </c>
      <c r="S1482" s="50">
        <v>3.2033515164496276</v>
      </c>
      <c r="T1482" s="50">
        <v>2.5541044154896886</v>
      </c>
      <c r="U1482" s="50">
        <v>3.2033515164496276</v>
      </c>
      <c r="V1482" s="50">
        <v>0.95</v>
      </c>
      <c r="W1482" s="50">
        <v>0.92554174501717079</v>
      </c>
      <c r="X1482" s="50">
        <v>0.94256756756756754</v>
      </c>
      <c r="Y1482" s="50">
        <v>1.0574324324324325</v>
      </c>
      <c r="Z1482" s="50">
        <v>1.02</v>
      </c>
      <c r="AA1482" s="51">
        <v>0.96</v>
      </c>
      <c r="AB1482" s="51">
        <v>1</v>
      </c>
      <c r="AC1482" s="51">
        <v>1</v>
      </c>
      <c r="AD1482" s="51">
        <v>1</v>
      </c>
      <c r="AE1482" s="51">
        <v>1</v>
      </c>
      <c r="AF1482" s="51">
        <v>1</v>
      </c>
      <c r="AG1482" s="52">
        <v>1</v>
      </c>
      <c r="AH1482" s="52">
        <v>1</v>
      </c>
      <c r="AI1482" s="53">
        <v>1392</v>
      </c>
      <c r="AJ1482" s="53">
        <v>1318</v>
      </c>
      <c r="AK1482" s="51">
        <v>2.6850594858908972</v>
      </c>
      <c r="AL1482" s="51">
        <v>2.6797830626678452</v>
      </c>
      <c r="AM1482" s="51">
        <v>3.1533427720511429</v>
      </c>
      <c r="AN1482" s="51">
        <v>3.1608440837109155</v>
      </c>
      <c r="AO1482" s="51">
        <v>3.0911549235375033</v>
      </c>
      <c r="AP1482" s="51">
        <v>3.1175944670236708</v>
      </c>
      <c r="AQ1482" s="51">
        <v>3.2164096274921659</v>
      </c>
      <c r="AR1482" s="67">
        <v>-0.03</v>
      </c>
      <c r="AS1482" s="99" t="s">
        <v>1593</v>
      </c>
      <c r="AT1482" s="54">
        <v>2.3007549142682886</v>
      </c>
      <c r="AU1482" s="54">
        <v>3.547624759169496</v>
      </c>
      <c r="AV1482" s="55">
        <v>2.3307549142682884</v>
      </c>
      <c r="AW1482" s="55">
        <v>3.5930184554779037</v>
      </c>
      <c r="AX1482" s="56">
        <v>5.0754914268298812E-2</v>
      </c>
      <c r="AY1482" s="56">
        <v>-0.1023752408304941</v>
      </c>
      <c r="AZ1482" s="56">
        <v>-5.1620326562195284E-2</v>
      </c>
      <c r="BA1482" s="56">
        <v>0.15313015509879291</v>
      </c>
      <c r="BB1482" s="61">
        <v>227</v>
      </c>
      <c r="BC1482" s="57">
        <v>-115</v>
      </c>
      <c r="BD1482" s="57">
        <v>112</v>
      </c>
      <c r="BE1482" s="57">
        <v>141</v>
      </c>
      <c r="BF1482" s="95">
        <v>0.30554812317354857</v>
      </c>
      <c r="BG1482" s="58">
        <v>0.53402787232678739</v>
      </c>
      <c r="BH1482" s="58">
        <v>0.47146164600481333</v>
      </c>
      <c r="BI1482" s="58">
        <v>0.41565223878573831</v>
      </c>
      <c r="BJ1482" s="57">
        <v>224</v>
      </c>
      <c r="BK1482" s="57">
        <v>-121</v>
      </c>
      <c r="BL1482" s="57">
        <v>106</v>
      </c>
      <c r="BM1482" s="57">
        <v>134</v>
      </c>
      <c r="BN1482" s="58">
        <v>0.30836560683546127</v>
      </c>
      <c r="BO1482" s="58">
        <v>0.54767770533437943</v>
      </c>
      <c r="BP1482" s="58">
        <v>0.48598530157085107</v>
      </c>
      <c r="BQ1482" s="58">
        <v>0.42764565564414225</v>
      </c>
      <c r="BR1482" s="36">
        <v>3.5</v>
      </c>
      <c r="BS1482" s="36">
        <v>4.7</v>
      </c>
      <c r="BT1482" s="36">
        <v>0.34139000000000003</v>
      </c>
      <c r="BU1482" s="36">
        <v>0.1701</v>
      </c>
      <c r="BV1482" s="36">
        <v>0.185336514889026</v>
      </c>
      <c r="BW1482" s="36">
        <v>0.25230999999999998</v>
      </c>
    </row>
    <row r="1483" spans="1:75" s="36" customFormat="1" ht="16.75" customHeight="1" x14ac:dyDescent="0.2">
      <c r="A1483" s="36" t="s">
        <v>1846</v>
      </c>
      <c r="B1483" s="36">
        <v>2025020710</v>
      </c>
      <c r="C1483" s="35">
        <v>46032</v>
      </c>
      <c r="D1483" s="45" t="s">
        <v>9</v>
      </c>
      <c r="E1483" s="36" t="s">
        <v>25</v>
      </c>
      <c r="F1483" s="45">
        <v>1</v>
      </c>
      <c r="G1483" s="45">
        <v>0</v>
      </c>
      <c r="H1483" s="36" t="s">
        <v>27</v>
      </c>
      <c r="I1483" s="36" t="s">
        <v>483</v>
      </c>
      <c r="J1483" s="46" t="s">
        <v>196</v>
      </c>
      <c r="K1483" s="47">
        <v>2.96</v>
      </c>
      <c r="L1483" s="48">
        <v>0.15</v>
      </c>
      <c r="M1483" s="49">
        <v>0.1</v>
      </c>
      <c r="N1483" s="36">
        <v>3.6499999999999901</v>
      </c>
      <c r="O1483" s="36">
        <v>2.2499999999999898</v>
      </c>
      <c r="P1483" s="70">
        <v>3.6499999999999901</v>
      </c>
      <c r="Q1483" s="36">
        <v>2.2499999999999898</v>
      </c>
      <c r="R1483" s="50">
        <v>3.1796385522546418</v>
      </c>
      <c r="S1483" s="50">
        <v>2.7645070794601097</v>
      </c>
      <c r="T1483" s="50">
        <v>3.1319439739708219</v>
      </c>
      <c r="U1483" s="50">
        <v>2.8197972210493121</v>
      </c>
      <c r="V1483" s="50">
        <v>1.05</v>
      </c>
      <c r="W1483" s="50">
        <v>1.0725047827848808</v>
      </c>
      <c r="X1483" s="50">
        <v>1.065318504071332</v>
      </c>
      <c r="Y1483" s="50">
        <v>0.90711469117935717</v>
      </c>
      <c r="Z1483" s="50">
        <v>0.99</v>
      </c>
      <c r="AA1483" s="51">
        <v>0.98499999999999999</v>
      </c>
      <c r="AB1483" s="51">
        <v>1.02</v>
      </c>
      <c r="AC1483" s="51">
        <v>1</v>
      </c>
      <c r="AD1483" s="51">
        <v>1</v>
      </c>
      <c r="AE1483" s="51">
        <v>1</v>
      </c>
      <c r="AF1483" s="51">
        <v>1</v>
      </c>
      <c r="AG1483" s="52">
        <v>1</v>
      </c>
      <c r="AH1483" s="52">
        <v>1</v>
      </c>
      <c r="AI1483" s="53">
        <v>1385</v>
      </c>
      <c r="AJ1483" s="53">
        <v>1280</v>
      </c>
      <c r="AK1483" s="51">
        <v>3.13</v>
      </c>
      <c r="AL1483" s="51">
        <v>3.136730364163939</v>
      </c>
      <c r="AM1483" s="51">
        <v>2.79</v>
      </c>
      <c r="AN1483" s="51">
        <v>2.7861760619190168</v>
      </c>
      <c r="AO1483" s="51">
        <v>2.7715098568209009</v>
      </c>
      <c r="AP1483" s="51">
        <v>2.7663126795975921</v>
      </c>
      <c r="AQ1483" s="51">
        <v>2.7621000000000002</v>
      </c>
      <c r="AR1483" s="67">
        <v>0.03</v>
      </c>
      <c r="AS1483" s="99" t="s">
        <v>1593</v>
      </c>
      <c r="AT1483" s="54">
        <v>3.547624759169496</v>
      </c>
      <c r="AU1483" s="54">
        <v>2.3007549142682886</v>
      </c>
      <c r="AV1483" s="55">
        <v>3.5930184554779037</v>
      </c>
      <c r="AW1483" s="55">
        <v>2.3307549142682884</v>
      </c>
      <c r="AX1483" s="56">
        <v>-0.1023752408304941</v>
      </c>
      <c r="AY1483" s="56">
        <v>5.0754914268298812E-2</v>
      </c>
      <c r="AZ1483" s="56">
        <v>-5.1620326562195284E-2</v>
      </c>
      <c r="BA1483" s="56">
        <v>-0.15313015509879291</v>
      </c>
      <c r="BB1483" s="61">
        <v>-227</v>
      </c>
      <c r="BC1483" s="57">
        <v>115</v>
      </c>
      <c r="BD1483" s="57">
        <v>-112</v>
      </c>
      <c r="BE1483" s="57">
        <v>-141</v>
      </c>
      <c r="BF1483" s="95">
        <v>0.69445187682645138</v>
      </c>
      <c r="BG1483" s="58">
        <v>0.46597212767321261</v>
      </c>
      <c r="BH1483" s="58">
        <v>0.52853835399518667</v>
      </c>
      <c r="BI1483" s="58">
        <v>0.58434776121426169</v>
      </c>
      <c r="BJ1483" s="57">
        <v>-224</v>
      </c>
      <c r="BK1483" s="57">
        <v>121</v>
      </c>
      <c r="BL1483" s="57">
        <v>-106</v>
      </c>
      <c r="BM1483" s="57">
        <v>-134</v>
      </c>
      <c r="BN1483" s="58">
        <v>0.69163439316453879</v>
      </c>
      <c r="BO1483" s="58">
        <v>0.45232229466562057</v>
      </c>
      <c r="BP1483" s="58">
        <v>0.51401469842914893</v>
      </c>
      <c r="BQ1483" s="58">
        <v>0.57235434435585775</v>
      </c>
      <c r="BR1483" s="36">
        <v>3.5</v>
      </c>
      <c r="BS1483" s="36">
        <v>4.75</v>
      </c>
      <c r="BT1483" s="36">
        <v>0.33429999999999999</v>
      </c>
      <c r="BU1483" s="36">
        <v>0.16686999999999999</v>
      </c>
      <c r="BV1483" s="36">
        <v>0.18135086670651501</v>
      </c>
      <c r="BW1483" s="36">
        <v>0.24671999999999999</v>
      </c>
    </row>
    <row r="1484" spans="1:75" s="36" customFormat="1" ht="16.75" customHeight="1" x14ac:dyDescent="0.2">
      <c r="A1484" s="36" t="s">
        <v>1847</v>
      </c>
      <c r="B1484" s="36">
        <v>2025020711</v>
      </c>
      <c r="C1484" s="35">
        <v>46033</v>
      </c>
      <c r="D1484" s="45" t="s">
        <v>6</v>
      </c>
      <c r="E1484" s="36" t="s">
        <v>4</v>
      </c>
      <c r="F1484" s="45">
        <v>2</v>
      </c>
      <c r="G1484" s="45">
        <v>1</v>
      </c>
      <c r="H1484" s="36" t="s">
        <v>44</v>
      </c>
      <c r="I1484" s="36" t="s">
        <v>415</v>
      </c>
      <c r="J1484" s="46" t="s">
        <v>174</v>
      </c>
      <c r="K1484" s="47">
        <v>2.96</v>
      </c>
      <c r="L1484" s="48">
        <v>0.15</v>
      </c>
      <c r="M1484" s="49">
        <v>0.1</v>
      </c>
      <c r="N1484" s="36">
        <v>2.7999999999999901</v>
      </c>
      <c r="O1484" s="36">
        <v>2.94999999999999</v>
      </c>
      <c r="P1484" s="70">
        <v>2.7999999999999901</v>
      </c>
      <c r="Q1484" s="36">
        <v>2.94999999999999</v>
      </c>
      <c r="R1484" s="50">
        <v>3.0016153811103501</v>
      </c>
      <c r="S1484" s="50">
        <v>3.0434603498462081</v>
      </c>
      <c r="T1484" s="50">
        <v>3.0016153811103501</v>
      </c>
      <c r="U1484" s="50">
        <v>3.0434603498462081</v>
      </c>
      <c r="V1484" s="50">
        <v>0.96</v>
      </c>
      <c r="W1484" s="50">
        <v>0.96305398776725637</v>
      </c>
      <c r="X1484" s="50">
        <v>1.0037488066592286</v>
      </c>
      <c r="Y1484" s="50">
        <v>0.95752654086062217</v>
      </c>
      <c r="Z1484" s="50">
        <v>0.98</v>
      </c>
      <c r="AA1484" s="51">
        <v>1</v>
      </c>
      <c r="AB1484" s="51">
        <v>1</v>
      </c>
      <c r="AC1484" s="51">
        <v>1</v>
      </c>
      <c r="AD1484" s="51">
        <v>1</v>
      </c>
      <c r="AE1484" s="51">
        <v>1</v>
      </c>
      <c r="AF1484" s="51">
        <v>1</v>
      </c>
      <c r="AG1484" s="52">
        <v>1</v>
      </c>
      <c r="AH1484" s="52">
        <v>1</v>
      </c>
      <c r="AI1484" s="53">
        <v>1372</v>
      </c>
      <c r="AJ1484" s="53">
        <v>1330</v>
      </c>
      <c r="AK1484" s="51">
        <v>2.97</v>
      </c>
      <c r="AL1484" s="51">
        <v>2.98</v>
      </c>
      <c r="AM1484" s="51">
        <v>2.88</v>
      </c>
      <c r="AN1484" s="51">
        <v>2.91</v>
      </c>
      <c r="AO1484" s="51">
        <v>2.8850802506087931</v>
      </c>
      <c r="AP1484" s="51">
        <v>2.8997068844448668</v>
      </c>
      <c r="AQ1484" s="51">
        <v>2.8224</v>
      </c>
      <c r="AR1484" s="67">
        <v>-0.03</v>
      </c>
      <c r="AS1484" s="99" t="s">
        <v>1593</v>
      </c>
      <c r="AT1484" s="54">
        <v>2.731722496632655</v>
      </c>
      <c r="AU1484" s="54">
        <v>2.827111210737395</v>
      </c>
      <c r="AV1484" s="55">
        <v>2.7617224966326548</v>
      </c>
      <c r="AW1484" s="55">
        <v>2.7915592856103055</v>
      </c>
      <c r="AX1484" s="56">
        <v>-6.8277503367335068E-2</v>
      </c>
      <c r="AY1484" s="56">
        <v>-0.12288878926259494</v>
      </c>
      <c r="AZ1484" s="56">
        <v>-0.19116629262993001</v>
      </c>
      <c r="BA1484" s="56">
        <v>5.4611285895259876E-2</v>
      </c>
      <c r="BB1484" s="61">
        <v>109</v>
      </c>
      <c r="BC1484" s="57">
        <v>104</v>
      </c>
      <c r="BD1484" s="57">
        <v>135</v>
      </c>
      <c r="BE1484" s="57">
        <v>165</v>
      </c>
      <c r="BF1484" s="95">
        <v>0.47906293828285307</v>
      </c>
      <c r="BG1484" s="58">
        <v>0.49041320264076627</v>
      </c>
      <c r="BH1484" s="58">
        <v>0.42546200314612104</v>
      </c>
      <c r="BI1484" s="58">
        <v>0.37735731629938052</v>
      </c>
      <c r="BJ1484" s="57">
        <v>104</v>
      </c>
      <c r="BK1484" s="57">
        <v>105</v>
      </c>
      <c r="BL1484" s="57">
        <v>136</v>
      </c>
      <c r="BM1484" s="57">
        <v>166</v>
      </c>
      <c r="BN1484" s="58">
        <v>0.48997752015291346</v>
      </c>
      <c r="BO1484" s="58">
        <v>0.48855918780165652</v>
      </c>
      <c r="BP1484" s="58">
        <v>0.42357498450172393</v>
      </c>
      <c r="BQ1484" s="58">
        <v>0.37582694330791655</v>
      </c>
      <c r="BR1484" s="36">
        <v>3.5</v>
      </c>
      <c r="BS1484" s="36">
        <v>4.8</v>
      </c>
      <c r="BT1484" s="36">
        <v>0.32922000000000001</v>
      </c>
      <c r="BU1484" s="36">
        <v>0.16037999999999999</v>
      </c>
      <c r="BV1484" s="36">
        <v>0.174006444683136</v>
      </c>
      <c r="BW1484" s="36">
        <v>0.23869000000000001</v>
      </c>
    </row>
    <row r="1485" spans="1:75" s="36" customFormat="1" ht="16.75" customHeight="1" x14ac:dyDescent="0.2">
      <c r="A1485" s="36" t="s">
        <v>1848</v>
      </c>
      <c r="B1485" s="36">
        <v>2025020711</v>
      </c>
      <c r="C1485" s="35">
        <v>46033</v>
      </c>
      <c r="D1485" s="45" t="s">
        <v>9</v>
      </c>
      <c r="E1485" s="36" t="s">
        <v>16</v>
      </c>
      <c r="F1485" s="45">
        <v>1</v>
      </c>
      <c r="G1485" s="45">
        <v>2</v>
      </c>
      <c r="H1485" s="36" t="s">
        <v>45</v>
      </c>
      <c r="I1485" s="36" t="s">
        <v>316</v>
      </c>
      <c r="J1485" s="46" t="s">
        <v>199</v>
      </c>
      <c r="K1485" s="47">
        <v>2.96</v>
      </c>
      <c r="L1485" s="48">
        <v>0.15</v>
      </c>
      <c r="M1485" s="49">
        <v>0.1</v>
      </c>
      <c r="N1485" s="36">
        <v>2.94999999999999</v>
      </c>
      <c r="O1485" s="36">
        <v>2.7999999999999901</v>
      </c>
      <c r="P1485" s="70">
        <v>2.94999999999999</v>
      </c>
      <c r="Q1485" s="36">
        <v>2.7999999999999901</v>
      </c>
      <c r="R1485" s="50">
        <v>2.99514389606344</v>
      </c>
      <c r="S1485" s="50">
        <v>3.0027235206211849</v>
      </c>
      <c r="T1485" s="50">
        <v>2.99514389606344</v>
      </c>
      <c r="U1485" s="50">
        <v>3.0027235206211849</v>
      </c>
      <c r="V1485" s="50">
        <v>1.0349999999999999</v>
      </c>
      <c r="W1485" s="50">
        <v>1.0329456510400874</v>
      </c>
      <c r="X1485" s="50">
        <v>0.97297297297297292</v>
      </c>
      <c r="Y1485" s="50">
        <v>1.0033783783783785</v>
      </c>
      <c r="Z1485" s="50">
        <v>0.96499999999999997</v>
      </c>
      <c r="AA1485" s="51">
        <v>1</v>
      </c>
      <c r="AB1485" s="51">
        <v>1</v>
      </c>
      <c r="AC1485" s="51">
        <v>1</v>
      </c>
      <c r="AD1485" s="51">
        <v>1</v>
      </c>
      <c r="AE1485" s="51">
        <v>1</v>
      </c>
      <c r="AF1485" s="51">
        <v>1</v>
      </c>
      <c r="AG1485" s="52">
        <v>1</v>
      </c>
      <c r="AH1485" s="52">
        <v>1</v>
      </c>
      <c r="AI1485" s="53">
        <v>1389</v>
      </c>
      <c r="AJ1485" s="53">
        <v>1337</v>
      </c>
      <c r="AK1485" s="51">
        <v>2.8342785609474417</v>
      </c>
      <c r="AL1485" s="51">
        <v>2.87</v>
      </c>
      <c r="AM1485" s="51">
        <v>2.9710964677113165</v>
      </c>
      <c r="AN1485" s="51">
        <v>3</v>
      </c>
      <c r="AO1485" s="51">
        <v>2.8543569162933005</v>
      </c>
      <c r="AP1485" s="51">
        <v>2.8608476084592218</v>
      </c>
      <c r="AQ1485" s="51">
        <v>2.8671080913414202</v>
      </c>
      <c r="AR1485" s="67">
        <v>0.03</v>
      </c>
      <c r="AS1485" s="99" t="s">
        <v>1593</v>
      </c>
      <c r="AT1485" s="54">
        <v>2.827111210737395</v>
      </c>
      <c r="AU1485" s="54">
        <v>2.731722496632655</v>
      </c>
      <c r="AV1485" s="55">
        <v>2.7915592856103055</v>
      </c>
      <c r="AW1485" s="55">
        <v>2.7617224966326548</v>
      </c>
      <c r="AX1485" s="56">
        <v>-0.12288878926259494</v>
      </c>
      <c r="AY1485" s="56">
        <v>-6.8277503367335068E-2</v>
      </c>
      <c r="AZ1485" s="56">
        <v>-0.19116629262993001</v>
      </c>
      <c r="BA1485" s="56">
        <v>-5.4611285895259876E-2</v>
      </c>
      <c r="BB1485" s="61">
        <v>-109</v>
      </c>
      <c r="BC1485" s="57">
        <v>-104</v>
      </c>
      <c r="BD1485" s="57">
        <v>-135</v>
      </c>
      <c r="BE1485" s="57">
        <v>-165</v>
      </c>
      <c r="BF1485" s="95">
        <v>0.52093706171714693</v>
      </c>
      <c r="BG1485" s="58">
        <v>0.50958679735923373</v>
      </c>
      <c r="BH1485" s="58">
        <v>0.57453799685387896</v>
      </c>
      <c r="BI1485" s="58">
        <v>0.62264268370061948</v>
      </c>
      <c r="BJ1485" s="57">
        <v>-104</v>
      </c>
      <c r="BK1485" s="57">
        <v>-105</v>
      </c>
      <c r="BL1485" s="57">
        <v>-136</v>
      </c>
      <c r="BM1485" s="57">
        <v>-166</v>
      </c>
      <c r="BN1485" s="58">
        <v>0.51002247984708649</v>
      </c>
      <c r="BO1485" s="58">
        <v>0.51144081219834348</v>
      </c>
      <c r="BP1485" s="58">
        <v>0.57642501549827607</v>
      </c>
      <c r="BQ1485" s="58">
        <v>0.62417305669208345</v>
      </c>
      <c r="BR1485" s="36">
        <v>3.5</v>
      </c>
      <c r="BS1485" s="36">
        <v>4.8499999999999996</v>
      </c>
      <c r="BT1485" s="36">
        <v>0.32234000000000002</v>
      </c>
      <c r="BU1485" s="36">
        <v>0.15437000000000001</v>
      </c>
      <c r="BV1485" s="36">
        <v>0.16772784562562401</v>
      </c>
      <c r="BW1485" s="36">
        <v>0.23401</v>
      </c>
    </row>
    <row r="1486" spans="1:75" s="36" customFormat="1" ht="16.75" customHeight="1" x14ac:dyDescent="0.2">
      <c r="A1486" s="36" t="s">
        <v>1849</v>
      </c>
      <c r="B1486" s="36">
        <v>2025020712</v>
      </c>
      <c r="C1486" s="35">
        <v>46033</v>
      </c>
      <c r="D1486" s="45" t="s">
        <v>6</v>
      </c>
      <c r="E1486" s="36" t="s">
        <v>21</v>
      </c>
      <c r="F1486" s="45">
        <v>0</v>
      </c>
      <c r="G1486" s="45">
        <v>0</v>
      </c>
      <c r="H1486" s="36" t="s">
        <v>50</v>
      </c>
      <c r="I1486" s="36" t="s">
        <v>1432</v>
      </c>
      <c r="J1486" s="46" t="s">
        <v>163</v>
      </c>
      <c r="K1486" s="47">
        <v>2.96</v>
      </c>
      <c r="L1486" s="48">
        <v>0.15</v>
      </c>
      <c r="M1486" s="49">
        <v>0.1</v>
      </c>
      <c r="N1486" s="36">
        <v>3.1499999999999901</v>
      </c>
      <c r="O1486" s="36">
        <v>3.0499999999999901</v>
      </c>
      <c r="P1486" s="70">
        <v>3.1499999999999901</v>
      </c>
      <c r="Q1486" s="36">
        <v>3.0499999999999901</v>
      </c>
      <c r="R1486" s="50">
        <v>2.8451328107111613</v>
      </c>
      <c r="S1486" s="50">
        <v>3.2497764103657598</v>
      </c>
      <c r="T1486" s="50">
        <v>2.8166814826040496</v>
      </c>
      <c r="U1486" s="50">
        <v>3.2497764103657598</v>
      </c>
      <c r="V1486" s="50">
        <v>0.96699999999999997</v>
      </c>
      <c r="W1486" s="50">
        <v>0.96943075693561398</v>
      </c>
      <c r="X1486" s="50">
        <v>1.0717224584745935</v>
      </c>
      <c r="Y1486" s="50">
        <v>0.95945945945945943</v>
      </c>
      <c r="Z1486" s="50">
        <v>0.97499999999999998</v>
      </c>
      <c r="AA1486" s="51">
        <v>0.99</v>
      </c>
      <c r="AB1486" s="51">
        <v>1</v>
      </c>
      <c r="AC1486" s="51">
        <v>1</v>
      </c>
      <c r="AD1486" s="51">
        <v>1</v>
      </c>
      <c r="AE1486" s="51">
        <v>1</v>
      </c>
      <c r="AF1486" s="51">
        <v>1</v>
      </c>
      <c r="AG1486" s="52">
        <v>1</v>
      </c>
      <c r="AH1486" s="52">
        <v>1</v>
      </c>
      <c r="AI1486" s="53">
        <v>1397</v>
      </c>
      <c r="AJ1486" s="53">
        <v>1331</v>
      </c>
      <c r="AK1486" s="51">
        <v>3.03</v>
      </c>
      <c r="AL1486" s="51">
        <v>3.0018431516850672</v>
      </c>
      <c r="AM1486" s="51">
        <v>3.22</v>
      </c>
      <c r="AN1486" s="51">
        <v>3.2244664615548642</v>
      </c>
      <c r="AO1486" s="51">
        <v>3.0655887735444631</v>
      </c>
      <c r="AP1486" s="51">
        <v>3.081030257528786</v>
      </c>
      <c r="AQ1486" s="51">
        <v>3.1395</v>
      </c>
      <c r="AR1486" s="67">
        <v>0</v>
      </c>
      <c r="AS1486" s="99" t="s">
        <v>1592</v>
      </c>
      <c r="AT1486" s="54">
        <v>3.3462648995743005</v>
      </c>
      <c r="AU1486" s="54">
        <v>3.0095119722972972</v>
      </c>
      <c r="AV1486" s="55">
        <v>3.3462648995743005</v>
      </c>
      <c r="AW1486" s="55">
        <v>3.022054061526843</v>
      </c>
      <c r="AX1486" s="56">
        <v>0.19626489957431037</v>
      </c>
      <c r="AY1486" s="56">
        <v>-4.0488027702692886E-2</v>
      </c>
      <c r="AZ1486" s="56">
        <v>0.15577687187161748</v>
      </c>
      <c r="BA1486" s="56">
        <v>0.23675292727700326</v>
      </c>
      <c r="BB1486" s="61">
        <v>-126</v>
      </c>
      <c r="BC1486" s="57">
        <v>-161</v>
      </c>
      <c r="BD1486" s="57">
        <v>-132</v>
      </c>
      <c r="BE1486" s="57">
        <v>-102</v>
      </c>
      <c r="BF1486" s="95">
        <v>0.55759491563816033</v>
      </c>
      <c r="BG1486" s="58">
        <v>0.61670940003877106</v>
      </c>
      <c r="BH1486" s="58">
        <v>0.56843913560569048</v>
      </c>
      <c r="BI1486" s="58">
        <v>0.50485835279233626</v>
      </c>
      <c r="BJ1486" s="57">
        <v>-125</v>
      </c>
      <c r="BK1486" s="57">
        <v>-163</v>
      </c>
      <c r="BL1486" s="57">
        <v>-133</v>
      </c>
      <c r="BM1486" s="57">
        <v>-103</v>
      </c>
      <c r="BN1486" s="58">
        <v>0.55487891177781978</v>
      </c>
      <c r="BO1486" s="58">
        <v>0.6191535060404566</v>
      </c>
      <c r="BP1486" s="58">
        <v>0.5711870984820645</v>
      </c>
      <c r="BQ1486" s="58">
        <v>0.50729472089902006</v>
      </c>
      <c r="BR1486" s="36">
        <v>3.5</v>
      </c>
      <c r="BS1486" s="36">
        <v>4.9000000000000004</v>
      </c>
      <c r="BT1486" s="36">
        <v>0.31791000000000003</v>
      </c>
      <c r="BU1486" s="36">
        <v>0.15328</v>
      </c>
      <c r="BV1486" s="36">
        <v>0.166041987130879</v>
      </c>
      <c r="BW1486" s="36">
        <v>0.23014000000000001</v>
      </c>
    </row>
    <row r="1487" spans="1:75" s="36" customFormat="1" ht="16.75" customHeight="1" x14ac:dyDescent="0.2">
      <c r="A1487" s="36" t="s">
        <v>1850</v>
      </c>
      <c r="B1487" s="36">
        <v>2025020712</v>
      </c>
      <c r="C1487" s="35">
        <v>46033</v>
      </c>
      <c r="D1487" s="45" t="s">
        <v>9</v>
      </c>
      <c r="E1487" s="36" t="s">
        <v>7</v>
      </c>
      <c r="F1487" s="45">
        <v>0</v>
      </c>
      <c r="G1487" s="45">
        <v>0</v>
      </c>
      <c r="H1487" s="36" t="s">
        <v>51</v>
      </c>
      <c r="I1487" s="36" t="s">
        <v>404</v>
      </c>
      <c r="J1487" s="46" t="s">
        <v>149</v>
      </c>
      <c r="K1487" s="47">
        <v>2.96</v>
      </c>
      <c r="L1487" s="48">
        <v>0.15</v>
      </c>
      <c r="M1487" s="49">
        <v>0.1</v>
      </c>
      <c r="N1487" s="36">
        <v>3.0499999999999901</v>
      </c>
      <c r="O1487" s="36">
        <v>3.1499999999999901</v>
      </c>
      <c r="P1487" s="70">
        <v>3.0499999999999901</v>
      </c>
      <c r="Q1487" s="36">
        <v>3.1499999999999901</v>
      </c>
      <c r="R1487" s="50">
        <v>2.8662624240493035</v>
      </c>
      <c r="S1487" s="50">
        <v>2.9787493341660078</v>
      </c>
      <c r="T1487" s="50">
        <v>2.7802745513278242</v>
      </c>
      <c r="U1487" s="50">
        <v>3.0830055608618179</v>
      </c>
      <c r="V1487" s="50">
        <v>1.03</v>
      </c>
      <c r="W1487" s="50">
        <v>1.0342925072321845</v>
      </c>
      <c r="X1487" s="50">
        <v>1.0878378378378379</v>
      </c>
      <c r="Y1487" s="50">
        <v>1.0236486486486487</v>
      </c>
      <c r="Z1487" s="50">
        <v>1.04</v>
      </c>
      <c r="AA1487" s="51">
        <v>0.97</v>
      </c>
      <c r="AB1487" s="51">
        <v>1.0349999999999999</v>
      </c>
      <c r="AC1487" s="51">
        <v>1</v>
      </c>
      <c r="AD1487" s="51">
        <v>1</v>
      </c>
      <c r="AE1487" s="51">
        <v>1</v>
      </c>
      <c r="AF1487" s="51">
        <v>1</v>
      </c>
      <c r="AG1487" s="52">
        <v>1</v>
      </c>
      <c r="AH1487" s="52">
        <v>1</v>
      </c>
      <c r="AI1487" s="53">
        <v>1395</v>
      </c>
      <c r="AJ1487" s="53">
        <v>1327</v>
      </c>
      <c r="AK1487" s="51">
        <v>2.84</v>
      </c>
      <c r="AL1487" s="51">
        <v>2.842649545516573</v>
      </c>
      <c r="AM1487" s="51">
        <v>3.1722984770847966</v>
      </c>
      <c r="AN1487" s="51">
        <v>3.1432661056469784</v>
      </c>
      <c r="AO1487" s="51">
        <v>3.2557255008302288</v>
      </c>
      <c r="AP1487" s="51">
        <v>3.2320515718355916</v>
      </c>
      <c r="AQ1487" s="51">
        <v>3.2991904161681886</v>
      </c>
      <c r="AR1487" s="67">
        <v>0</v>
      </c>
      <c r="AS1487" s="99" t="s">
        <v>1592</v>
      </c>
      <c r="AT1487" s="54">
        <v>3.0095119722972972</v>
      </c>
      <c r="AU1487" s="54">
        <v>3.3462648995743005</v>
      </c>
      <c r="AV1487" s="55">
        <v>3.022054061526843</v>
      </c>
      <c r="AW1487" s="55">
        <v>3.3462648995743005</v>
      </c>
      <c r="AX1487" s="56">
        <v>-4.0488027702692886E-2</v>
      </c>
      <c r="AY1487" s="56">
        <v>0.19626489957431037</v>
      </c>
      <c r="AZ1487" s="56">
        <v>0.15577687187161748</v>
      </c>
      <c r="BA1487" s="56">
        <v>-0.23675292727700326</v>
      </c>
      <c r="BB1487" s="61">
        <v>126</v>
      </c>
      <c r="BC1487" s="57">
        <v>161</v>
      </c>
      <c r="BD1487" s="57">
        <v>132</v>
      </c>
      <c r="BE1487" s="57">
        <v>102</v>
      </c>
      <c r="BF1487" s="95">
        <v>0.44240508436183967</v>
      </c>
      <c r="BG1487" s="58">
        <v>0.38329059996122894</v>
      </c>
      <c r="BH1487" s="58">
        <v>0.43156086439430952</v>
      </c>
      <c r="BI1487" s="58">
        <v>0.49514164720766379</v>
      </c>
      <c r="BJ1487" s="57">
        <v>125</v>
      </c>
      <c r="BK1487" s="57">
        <v>163</v>
      </c>
      <c r="BL1487" s="57">
        <v>133</v>
      </c>
      <c r="BM1487" s="57">
        <v>103</v>
      </c>
      <c r="BN1487" s="58">
        <v>0.44512108822218022</v>
      </c>
      <c r="BO1487" s="58">
        <v>0.3808464939595434</v>
      </c>
      <c r="BP1487" s="58">
        <v>0.4288129015179355</v>
      </c>
      <c r="BQ1487" s="58">
        <v>0.49270527910097994</v>
      </c>
      <c r="BR1487" s="36">
        <v>3.5</v>
      </c>
      <c r="BS1487" s="36">
        <v>4.95</v>
      </c>
      <c r="BT1487" s="36">
        <v>0.30853999999999998</v>
      </c>
      <c r="BU1487" s="36">
        <v>0.15204000000000001</v>
      </c>
      <c r="BV1487" s="36">
        <v>0.16454189303261799</v>
      </c>
      <c r="BW1487" s="36">
        <v>0.22802</v>
      </c>
    </row>
    <row r="1488" spans="1:75" s="36" customFormat="1" ht="16.75" customHeight="1" x14ac:dyDescent="0.2">
      <c r="A1488" s="36" t="s">
        <v>1851</v>
      </c>
      <c r="B1488" s="36">
        <v>2025020714</v>
      </c>
      <c r="C1488" s="35">
        <v>46033</v>
      </c>
      <c r="D1488" s="45" t="s">
        <v>6</v>
      </c>
      <c r="E1488" s="36" t="s">
        <v>32</v>
      </c>
      <c r="F1488" s="45">
        <v>0</v>
      </c>
      <c r="G1488" s="45">
        <v>1</v>
      </c>
      <c r="H1488" s="36" t="s">
        <v>26</v>
      </c>
      <c r="I1488" s="36" t="s">
        <v>417</v>
      </c>
      <c r="J1488" s="46" t="s">
        <v>227</v>
      </c>
      <c r="K1488" s="47">
        <v>2.96</v>
      </c>
      <c r="L1488" s="48">
        <v>0.15</v>
      </c>
      <c r="M1488" s="49">
        <v>0.1</v>
      </c>
      <c r="N1488" s="36">
        <v>2.69999999999999</v>
      </c>
      <c r="O1488" s="36">
        <v>3.5499999999999901</v>
      </c>
      <c r="P1488" s="70">
        <v>2.69999999999999</v>
      </c>
      <c r="Q1488" s="36">
        <v>3.5499999999999901</v>
      </c>
      <c r="R1488" s="50">
        <v>2.8239725464048342</v>
      </c>
      <c r="S1488" s="50">
        <v>3.4619759475373209</v>
      </c>
      <c r="T1488" s="50">
        <v>2.7674930954767376</v>
      </c>
      <c r="U1488" s="50">
        <v>3.4619759475373209</v>
      </c>
      <c r="V1488" s="50">
        <v>0.95</v>
      </c>
      <c r="W1488" s="50">
        <v>0.92554174501717079</v>
      </c>
      <c r="X1488" s="50">
        <v>1.0039033590611468</v>
      </c>
      <c r="Y1488" s="50">
        <v>1.0161858428951938</v>
      </c>
      <c r="Z1488" s="50">
        <v>0.97499999999999998</v>
      </c>
      <c r="AA1488" s="51">
        <v>0.98</v>
      </c>
      <c r="AB1488" s="51">
        <v>1</v>
      </c>
      <c r="AC1488" s="51">
        <v>1</v>
      </c>
      <c r="AD1488" s="51">
        <v>1</v>
      </c>
      <c r="AE1488" s="51">
        <v>1</v>
      </c>
      <c r="AF1488" s="51">
        <v>1</v>
      </c>
      <c r="AG1488" s="52">
        <v>1</v>
      </c>
      <c r="AH1488" s="52">
        <v>1</v>
      </c>
      <c r="AI1488" s="53">
        <v>1398</v>
      </c>
      <c r="AJ1488" s="53">
        <v>1342</v>
      </c>
      <c r="AK1488" s="51">
        <v>2.99</v>
      </c>
      <c r="AL1488" s="51">
        <v>2.98</v>
      </c>
      <c r="AM1488" s="51">
        <v>3.21</v>
      </c>
      <c r="AN1488" s="51">
        <v>3.23</v>
      </c>
      <c r="AO1488" s="51">
        <v>3.1645089542562843</v>
      </c>
      <c r="AP1488" s="51">
        <v>3.1961465934451749</v>
      </c>
      <c r="AQ1488" s="51">
        <v>3.12975</v>
      </c>
      <c r="AR1488" s="67">
        <v>-0.03</v>
      </c>
      <c r="AS1488" s="99" t="s">
        <v>1593</v>
      </c>
      <c r="AT1488" s="54">
        <v>2.9042835286641702</v>
      </c>
      <c r="AU1488" s="54">
        <v>3.252548043055099</v>
      </c>
      <c r="AV1488" s="55">
        <v>2.93428352866417</v>
      </c>
      <c r="AW1488" s="55">
        <v>3.291617322791097</v>
      </c>
      <c r="AX1488" s="56">
        <v>0.2042835286641802</v>
      </c>
      <c r="AY1488" s="56">
        <v>-0.29745195694489102</v>
      </c>
      <c r="AZ1488" s="56">
        <v>-9.3168428280710813E-2</v>
      </c>
      <c r="BA1488" s="56">
        <v>0.50173548560907122</v>
      </c>
      <c r="BB1488" s="61">
        <v>126</v>
      </c>
      <c r="BC1488" s="57">
        <v>-142</v>
      </c>
      <c r="BD1488" s="57">
        <v>-115</v>
      </c>
      <c r="BE1488" s="57">
        <v>111</v>
      </c>
      <c r="BF1488" s="95">
        <v>0.44181149012593479</v>
      </c>
      <c r="BG1488" s="58">
        <v>0.58702721166141658</v>
      </c>
      <c r="BH1488" s="58">
        <v>0.53393418094549627</v>
      </c>
      <c r="BI1488" s="58">
        <v>0.47310967309401308</v>
      </c>
      <c r="BJ1488" s="57">
        <v>127</v>
      </c>
      <c r="BK1488" s="57">
        <v>-149</v>
      </c>
      <c r="BL1488" s="57">
        <v>-122</v>
      </c>
      <c r="BM1488" s="57">
        <v>105</v>
      </c>
      <c r="BN1488" s="58">
        <v>0.44097786368269493</v>
      </c>
      <c r="BO1488" s="58">
        <v>0.59918679049273837</v>
      </c>
      <c r="BP1488" s="58">
        <v>0.54860331148937358</v>
      </c>
      <c r="BQ1488" s="58">
        <v>0.48714852824544175</v>
      </c>
      <c r="BR1488" s="36">
        <v>3.5</v>
      </c>
      <c r="BS1488" s="36">
        <v>5</v>
      </c>
      <c r="BT1488" s="36">
        <v>0.30614000000000002</v>
      </c>
      <c r="BU1488" s="36">
        <v>0.14498</v>
      </c>
      <c r="BV1488" s="36">
        <v>0.15680633368664601</v>
      </c>
      <c r="BW1488" s="36">
        <v>0.22040000000000001</v>
      </c>
    </row>
    <row r="1489" spans="1:75" s="36" customFormat="1" ht="16.75" customHeight="1" x14ac:dyDescent="0.2">
      <c r="A1489" s="36" t="s">
        <v>1852</v>
      </c>
      <c r="B1489" s="36">
        <v>2025020714</v>
      </c>
      <c r="C1489" s="35">
        <v>46033</v>
      </c>
      <c r="D1489" s="45" t="s">
        <v>9</v>
      </c>
      <c r="E1489" s="36" t="s">
        <v>15</v>
      </c>
      <c r="F1489" s="45">
        <v>1</v>
      </c>
      <c r="G1489" s="45">
        <v>0</v>
      </c>
      <c r="H1489" s="36" t="s">
        <v>27</v>
      </c>
      <c r="I1489" s="36" t="s">
        <v>426</v>
      </c>
      <c r="J1489" s="46" t="s">
        <v>192</v>
      </c>
      <c r="K1489" s="47">
        <v>2.96</v>
      </c>
      <c r="L1489" s="48">
        <v>0.15</v>
      </c>
      <c r="M1489" s="49">
        <v>0.1</v>
      </c>
      <c r="N1489" s="36">
        <v>3.5499999999999901</v>
      </c>
      <c r="O1489" s="36">
        <v>2.69999999999999</v>
      </c>
      <c r="P1489" s="70">
        <v>3.5499999999999901</v>
      </c>
      <c r="Q1489" s="36">
        <v>2.69999999999999</v>
      </c>
      <c r="R1489" s="50">
        <v>3.2440225548722919</v>
      </c>
      <c r="S1489" s="50">
        <v>2.8065507540760963</v>
      </c>
      <c r="T1489" s="50">
        <v>3.1304817654517616</v>
      </c>
      <c r="U1489" s="50">
        <v>2.8065507540760963</v>
      </c>
      <c r="V1489" s="50">
        <v>1.05</v>
      </c>
      <c r="W1489" s="50">
        <v>1.0725047827848808</v>
      </c>
      <c r="X1489" s="50">
        <v>1.0844594594594594</v>
      </c>
      <c r="Y1489" s="50">
        <v>1.0101351351351353</v>
      </c>
      <c r="Z1489" s="50">
        <v>1.05</v>
      </c>
      <c r="AA1489" s="51">
        <v>0.96499999999999997</v>
      </c>
      <c r="AB1489" s="51">
        <v>1</v>
      </c>
      <c r="AC1489" s="51">
        <v>1</v>
      </c>
      <c r="AD1489" s="51">
        <v>1</v>
      </c>
      <c r="AE1489" s="51">
        <v>1</v>
      </c>
      <c r="AF1489" s="51">
        <v>1</v>
      </c>
      <c r="AG1489" s="52">
        <v>1</v>
      </c>
      <c r="AH1489" s="52">
        <v>1</v>
      </c>
      <c r="AI1489" s="53">
        <v>1393</v>
      </c>
      <c r="AJ1489" s="53">
        <v>1185</v>
      </c>
      <c r="AK1489" s="51">
        <v>3.0079100949697737</v>
      </c>
      <c r="AL1489" s="51">
        <v>3.0249999999999999</v>
      </c>
      <c r="AM1489" s="51">
        <v>2.9715539428209943</v>
      </c>
      <c r="AN1489" s="51">
        <v>2.97</v>
      </c>
      <c r="AO1489" s="51">
        <v>3.0000275959392768</v>
      </c>
      <c r="AP1489" s="51">
        <v>2.9920552003153702</v>
      </c>
      <c r="AQ1489" s="51">
        <v>3.120131639962044</v>
      </c>
      <c r="AR1489" s="67">
        <v>0.03</v>
      </c>
      <c r="AS1489" s="99" t="s">
        <v>1593</v>
      </c>
      <c r="AT1489" s="54">
        <v>3.252548043055099</v>
      </c>
      <c r="AU1489" s="54">
        <v>2.9042835286641702</v>
      </c>
      <c r="AV1489" s="55">
        <v>3.291617322791097</v>
      </c>
      <c r="AW1489" s="55">
        <v>2.93428352866417</v>
      </c>
      <c r="AX1489" s="56">
        <v>-0.29745195694489102</v>
      </c>
      <c r="AY1489" s="56">
        <v>0.2042835286641802</v>
      </c>
      <c r="AZ1489" s="56">
        <v>-9.3168428280710813E-2</v>
      </c>
      <c r="BA1489" s="56">
        <v>-0.50173548560907122</v>
      </c>
      <c r="BB1489" s="61">
        <v>-126</v>
      </c>
      <c r="BC1489" s="57">
        <v>142</v>
      </c>
      <c r="BD1489" s="57">
        <v>115</v>
      </c>
      <c r="BE1489" s="57">
        <v>-111</v>
      </c>
      <c r="BF1489" s="95">
        <v>0.55818850987406521</v>
      </c>
      <c r="BG1489" s="58">
        <v>0.41297278833858342</v>
      </c>
      <c r="BH1489" s="58">
        <v>0.46606581905450378</v>
      </c>
      <c r="BI1489" s="58">
        <v>0.52689032690598692</v>
      </c>
      <c r="BJ1489" s="57">
        <v>-127</v>
      </c>
      <c r="BK1489" s="57">
        <v>149</v>
      </c>
      <c r="BL1489" s="57">
        <v>122</v>
      </c>
      <c r="BM1489" s="57">
        <v>-105</v>
      </c>
      <c r="BN1489" s="58">
        <v>0.55902213631730513</v>
      </c>
      <c r="BO1489" s="58">
        <v>0.40081320950726168</v>
      </c>
      <c r="BP1489" s="58">
        <v>0.45139668851062642</v>
      </c>
      <c r="BQ1489" s="58">
        <v>0.51285147175455825</v>
      </c>
      <c r="BR1489" s="36">
        <v>3.55</v>
      </c>
      <c r="BS1489" s="36">
        <v>3.55</v>
      </c>
      <c r="BT1489" s="36">
        <v>0.49741999999999997</v>
      </c>
      <c r="BU1489" s="36">
        <v>0.28432000000000002</v>
      </c>
      <c r="BV1489" s="36">
        <v>0.31581636620124998</v>
      </c>
      <c r="BW1489" s="36">
        <v>0.38405</v>
      </c>
    </row>
    <row r="1490" spans="1:75" s="36" customFormat="1" ht="16.75" customHeight="1" x14ac:dyDescent="0.2">
      <c r="A1490" s="36" t="s">
        <v>1853</v>
      </c>
      <c r="B1490" s="36">
        <v>2025020713</v>
      </c>
      <c r="C1490" s="35">
        <v>46033</v>
      </c>
      <c r="D1490" s="45" t="s">
        <v>6</v>
      </c>
      <c r="E1490" s="36" t="s">
        <v>49</v>
      </c>
      <c r="F1490" s="45">
        <v>1</v>
      </c>
      <c r="G1490" s="45">
        <v>0</v>
      </c>
      <c r="H1490" s="36" t="s">
        <v>52</v>
      </c>
      <c r="I1490" s="36" t="s">
        <v>378</v>
      </c>
      <c r="J1490" s="46" t="s">
        <v>198</v>
      </c>
      <c r="K1490" s="47">
        <v>2.96</v>
      </c>
      <c r="L1490" s="48">
        <v>0.15</v>
      </c>
      <c r="M1490" s="49">
        <v>0.1</v>
      </c>
      <c r="N1490" s="36">
        <v>3.2499999999999898</v>
      </c>
      <c r="O1490" s="36">
        <v>2.9999999999999898</v>
      </c>
      <c r="P1490" s="70">
        <v>3.2499999999999898</v>
      </c>
      <c r="Q1490" s="36">
        <v>2.9999999999999898</v>
      </c>
      <c r="R1490" s="50">
        <v>3.1130444754104287</v>
      </c>
      <c r="S1490" s="50">
        <v>2.9108465230642255</v>
      </c>
      <c r="T1490" s="50">
        <v>2.9885226963940115</v>
      </c>
      <c r="U1490" s="50">
        <v>3.0272803839867946</v>
      </c>
      <c r="V1490" s="50">
        <v>1.04</v>
      </c>
      <c r="W1490" s="50">
        <v>1.0074936850113505</v>
      </c>
      <c r="X1490" s="50">
        <v>1.0582403043111086</v>
      </c>
      <c r="Y1490" s="50">
        <v>0.9488760673176222</v>
      </c>
      <c r="Z1490" s="50">
        <v>1.05</v>
      </c>
      <c r="AA1490" s="51">
        <v>0.96</v>
      </c>
      <c r="AB1490" s="51">
        <v>1.04</v>
      </c>
      <c r="AC1490" s="51">
        <v>1</v>
      </c>
      <c r="AD1490" s="51">
        <v>1</v>
      </c>
      <c r="AE1490" s="51">
        <v>1</v>
      </c>
      <c r="AF1490" s="51">
        <v>1</v>
      </c>
      <c r="AG1490" s="52">
        <v>1</v>
      </c>
      <c r="AH1490" s="52">
        <v>1</v>
      </c>
      <c r="AI1490" s="53">
        <v>1390</v>
      </c>
      <c r="AJ1490" s="53">
        <v>1283</v>
      </c>
      <c r="AK1490" s="51">
        <v>3.06</v>
      </c>
      <c r="AL1490" s="51">
        <v>3.0660888446263179</v>
      </c>
      <c r="AM1490" s="51">
        <v>2.96</v>
      </c>
      <c r="AN1490" s="51">
        <v>2.9526269784596337</v>
      </c>
      <c r="AO1490" s="51">
        <v>3.0036347098208975</v>
      </c>
      <c r="AP1490" s="51">
        <v>3.0115478307303785</v>
      </c>
      <c r="AQ1490" s="51">
        <v>3.1080000000000001</v>
      </c>
      <c r="AR1490" s="67">
        <v>0</v>
      </c>
      <c r="AS1490" s="99" t="s">
        <v>1593</v>
      </c>
      <c r="AT1490" s="54">
        <v>3.2976948703953273</v>
      </c>
      <c r="AU1490" s="54">
        <v>3.0364003790129761</v>
      </c>
      <c r="AV1490" s="55">
        <v>3.2976948703953273</v>
      </c>
      <c r="AW1490" s="55">
        <v>3.0506589508031023</v>
      </c>
      <c r="AX1490" s="56">
        <v>4.7694870395337485E-2</v>
      </c>
      <c r="AY1490" s="56">
        <v>3.6400379012986317E-2</v>
      </c>
      <c r="AZ1490" s="56">
        <v>8.4095249408323802E-2</v>
      </c>
      <c r="BA1490" s="56">
        <v>1.1294491382351168E-2</v>
      </c>
      <c r="BB1490" s="61">
        <v>-120</v>
      </c>
      <c r="BC1490" s="57">
        <v>-159</v>
      </c>
      <c r="BD1490" s="57">
        <v>-130</v>
      </c>
      <c r="BE1490" s="57">
        <v>-101</v>
      </c>
      <c r="BF1490" s="95">
        <v>0.54541081208092534</v>
      </c>
      <c r="BG1490" s="58">
        <v>0.61407054044616749</v>
      </c>
      <c r="BH1490" s="58">
        <v>0.56530046661063871</v>
      </c>
      <c r="BI1490" s="58">
        <v>0.50187163944065749</v>
      </c>
      <c r="BJ1490" s="57">
        <v>-119</v>
      </c>
      <c r="BK1490" s="57">
        <v>-161</v>
      </c>
      <c r="BL1490" s="57">
        <v>-132</v>
      </c>
      <c r="BM1490" s="57">
        <v>-102</v>
      </c>
      <c r="BN1490" s="58">
        <v>0.5430483770259481</v>
      </c>
      <c r="BO1490" s="58">
        <v>0.6168686761571005</v>
      </c>
      <c r="BP1490" s="58">
        <v>0.56830106736752817</v>
      </c>
      <c r="BQ1490" s="58">
        <v>0.50436468234203669</v>
      </c>
      <c r="BR1490" s="36">
        <v>3.55</v>
      </c>
      <c r="BS1490" s="36">
        <v>3.6</v>
      </c>
      <c r="BT1490" s="36">
        <v>0.48798000000000002</v>
      </c>
      <c r="BU1490" s="36">
        <v>0.27433999999999997</v>
      </c>
      <c r="BV1490" s="36">
        <v>0.30567130919219998</v>
      </c>
      <c r="BW1490" s="36">
        <v>0.37684000000000001</v>
      </c>
    </row>
    <row r="1491" spans="1:75" s="36" customFormat="1" ht="16.75" customHeight="1" x14ac:dyDescent="0.2">
      <c r="A1491" s="36" t="s">
        <v>1854</v>
      </c>
      <c r="B1491" s="36">
        <v>2025020713</v>
      </c>
      <c r="C1491" s="35">
        <v>46033</v>
      </c>
      <c r="D1491" s="45" t="s">
        <v>9</v>
      </c>
      <c r="E1491" s="36" t="s">
        <v>35</v>
      </c>
      <c r="F1491" s="45">
        <v>0</v>
      </c>
      <c r="G1491" s="45">
        <v>1</v>
      </c>
      <c r="H1491" s="36" t="s">
        <v>53</v>
      </c>
      <c r="I1491" s="36" t="s">
        <v>432</v>
      </c>
      <c r="J1491" s="46" t="s">
        <v>230</v>
      </c>
      <c r="K1491" s="47">
        <v>2.96</v>
      </c>
      <c r="L1491" s="48">
        <v>0.15</v>
      </c>
      <c r="M1491" s="49">
        <v>0.1</v>
      </c>
      <c r="N1491" s="36">
        <v>2.9999999999999898</v>
      </c>
      <c r="O1491" s="36">
        <v>3.2499999999999898</v>
      </c>
      <c r="P1491" s="70">
        <v>2.9999999999999898</v>
      </c>
      <c r="Q1491" s="36">
        <v>3.2499999999999898</v>
      </c>
      <c r="R1491" s="50">
        <v>2.7620326013703567</v>
      </c>
      <c r="S1491" s="50">
        <v>3.1866906645939048</v>
      </c>
      <c r="T1491" s="50">
        <v>2.7344122753566529</v>
      </c>
      <c r="U1491" s="50">
        <v>3.1866906645939048</v>
      </c>
      <c r="V1491" s="50">
        <v>1</v>
      </c>
      <c r="W1491" s="50">
        <v>1.0046958799928625</v>
      </c>
      <c r="X1491" s="50">
        <v>1</v>
      </c>
      <c r="Y1491" s="50">
        <v>1.0337837837837838</v>
      </c>
      <c r="Z1491" s="50">
        <v>1.02</v>
      </c>
      <c r="AA1491" s="51">
        <v>0.99</v>
      </c>
      <c r="AB1491" s="51">
        <v>1</v>
      </c>
      <c r="AC1491" s="51">
        <v>1</v>
      </c>
      <c r="AD1491" s="51">
        <v>1</v>
      </c>
      <c r="AE1491" s="51">
        <v>1</v>
      </c>
      <c r="AF1491" s="51">
        <v>1</v>
      </c>
      <c r="AG1491" s="52">
        <v>1</v>
      </c>
      <c r="AH1491" s="52">
        <v>1</v>
      </c>
      <c r="AI1491" s="53">
        <v>1415</v>
      </c>
      <c r="AJ1491" s="53">
        <v>1204</v>
      </c>
      <c r="AK1491" s="51">
        <v>2.8086731592601617</v>
      </c>
      <c r="AL1491" s="51">
        <v>2.8012627706864857</v>
      </c>
      <c r="AM1491" s="51">
        <v>3.1323913007608812</v>
      </c>
      <c r="AN1491" s="51">
        <v>3.1405362053358346</v>
      </c>
      <c r="AO1491" s="51">
        <v>3.2552076820608358</v>
      </c>
      <c r="AP1491" s="51">
        <v>3.2544902014345776</v>
      </c>
      <c r="AQ1491" s="51">
        <v>3.1950391267760989</v>
      </c>
      <c r="AR1491" s="67">
        <v>0</v>
      </c>
      <c r="AS1491" s="99" t="s">
        <v>1593</v>
      </c>
      <c r="AT1491" s="54">
        <v>3.0364003790129761</v>
      </c>
      <c r="AU1491" s="54">
        <v>3.2976948703953273</v>
      </c>
      <c r="AV1491" s="55">
        <v>3.0506589508031023</v>
      </c>
      <c r="AW1491" s="55">
        <v>3.2976948703953273</v>
      </c>
      <c r="AX1491" s="56">
        <v>3.6400379012986317E-2</v>
      </c>
      <c r="AY1491" s="56">
        <v>4.7694870395337485E-2</v>
      </c>
      <c r="AZ1491" s="56">
        <v>8.4095249408323802E-2</v>
      </c>
      <c r="BA1491" s="56">
        <v>-1.1294491382351168E-2</v>
      </c>
      <c r="BB1491" s="61">
        <v>120</v>
      </c>
      <c r="BC1491" s="57">
        <v>159</v>
      </c>
      <c r="BD1491" s="57">
        <v>130</v>
      </c>
      <c r="BE1491" s="57">
        <v>101</v>
      </c>
      <c r="BF1491" s="95">
        <v>0.45458918791907466</v>
      </c>
      <c r="BG1491" s="58">
        <v>0.38592945955383245</v>
      </c>
      <c r="BH1491" s="58">
        <v>0.43469953338936129</v>
      </c>
      <c r="BI1491" s="58">
        <v>0.49812836055934251</v>
      </c>
      <c r="BJ1491" s="57">
        <v>119</v>
      </c>
      <c r="BK1491" s="57">
        <v>161</v>
      </c>
      <c r="BL1491" s="57">
        <v>132</v>
      </c>
      <c r="BM1491" s="57">
        <v>102</v>
      </c>
      <c r="BN1491" s="58">
        <v>0.4569516229740519</v>
      </c>
      <c r="BO1491" s="58">
        <v>0.38313132384289955</v>
      </c>
      <c r="BP1491" s="58">
        <v>0.43169893263247189</v>
      </c>
      <c r="BQ1491" s="58">
        <v>0.49563531765796337</v>
      </c>
      <c r="BR1491" s="36">
        <v>3.55</v>
      </c>
      <c r="BS1491" s="36">
        <v>3.65</v>
      </c>
      <c r="BT1491" s="36">
        <v>0.4819</v>
      </c>
      <c r="BU1491" s="36">
        <v>0.26904</v>
      </c>
      <c r="BV1491" s="36">
        <v>0.29838298249894601</v>
      </c>
      <c r="BW1491" s="36">
        <v>0.36737999999999998</v>
      </c>
    </row>
    <row r="1492" spans="1:75" s="36" customFormat="1" ht="16.75" customHeight="1" x14ac:dyDescent="0.2">
      <c r="A1492" s="36" t="s">
        <v>1855</v>
      </c>
      <c r="B1492" s="36">
        <v>2025020715</v>
      </c>
      <c r="C1492" s="35">
        <v>46033</v>
      </c>
      <c r="D1492" s="45" t="s">
        <v>6</v>
      </c>
      <c r="E1492" s="36" t="s">
        <v>25</v>
      </c>
      <c r="F1492" s="45">
        <v>0</v>
      </c>
      <c r="G1492" s="45">
        <v>0</v>
      </c>
      <c r="H1492" s="36" t="s">
        <v>50</v>
      </c>
      <c r="I1492" s="36" t="s">
        <v>617</v>
      </c>
      <c r="J1492" s="46" t="s">
        <v>585</v>
      </c>
      <c r="K1492" s="47">
        <v>2.96</v>
      </c>
      <c r="L1492" s="48">
        <v>0.15</v>
      </c>
      <c r="M1492" s="49">
        <v>0.1</v>
      </c>
      <c r="N1492" s="36">
        <v>3.4999999999999898</v>
      </c>
      <c r="O1492" s="36">
        <v>3.0499999999999901</v>
      </c>
      <c r="P1492" s="70">
        <v>3.4999999999999898</v>
      </c>
      <c r="Q1492" s="36">
        <v>3.0499999999999901</v>
      </c>
      <c r="R1492" s="50">
        <v>3.2027538129488318</v>
      </c>
      <c r="S1492" s="50">
        <v>3.0036031926291415</v>
      </c>
      <c r="T1492" s="50">
        <v>3.1226849676251107</v>
      </c>
      <c r="U1492" s="50">
        <v>3.0636752564817242</v>
      </c>
      <c r="V1492" s="50">
        <v>0.96699999999999997</v>
      </c>
      <c r="W1492" s="50">
        <v>0.96943075693561398</v>
      </c>
      <c r="X1492" s="50">
        <v>1.1740783720412673</v>
      </c>
      <c r="Y1492" s="50">
        <v>0.95488967991295426</v>
      </c>
      <c r="Z1492" s="50">
        <v>1.05</v>
      </c>
      <c r="AA1492" s="51">
        <v>0.97499999999999998</v>
      </c>
      <c r="AB1492" s="51">
        <v>1.02</v>
      </c>
      <c r="AC1492" s="51">
        <v>1</v>
      </c>
      <c r="AD1492" s="51">
        <v>1</v>
      </c>
      <c r="AE1492" s="51">
        <v>1</v>
      </c>
      <c r="AF1492" s="51">
        <v>1</v>
      </c>
      <c r="AG1492" s="52">
        <v>1</v>
      </c>
      <c r="AH1492" s="52">
        <v>1</v>
      </c>
      <c r="AI1492" s="53">
        <v>1421</v>
      </c>
      <c r="AJ1492" s="53">
        <v>759</v>
      </c>
      <c r="AK1492" s="51">
        <v>3.136730364163939</v>
      </c>
      <c r="AL1492" s="51">
        <v>3.15</v>
      </c>
      <c r="AM1492" s="51">
        <v>2.7861760619190168</v>
      </c>
      <c r="AN1492" s="51">
        <v>2.79</v>
      </c>
      <c r="AO1492" s="51">
        <v>2.8793749338225942</v>
      </c>
      <c r="AP1492" s="51">
        <v>2.9205361965882948</v>
      </c>
      <c r="AQ1492" s="51">
        <v>2.9254848650149676</v>
      </c>
      <c r="AR1492" s="67">
        <v>0</v>
      </c>
      <c r="AS1492" s="99" t="s">
        <v>1593</v>
      </c>
      <c r="AT1492" s="54">
        <v>3.4192539331158187</v>
      </c>
      <c r="AU1492" s="54">
        <v>2.8174724936115441</v>
      </c>
      <c r="AV1492" s="55">
        <v>3.4192539331158187</v>
      </c>
      <c r="AW1492" s="55">
        <v>2.8292142616264067</v>
      </c>
      <c r="AX1492" s="56">
        <v>-8.0746066884171075E-2</v>
      </c>
      <c r="AY1492" s="56">
        <v>-0.23252750638844599</v>
      </c>
      <c r="AZ1492" s="56">
        <v>-0.31327357327261707</v>
      </c>
      <c r="BA1492" s="56">
        <v>0.15178143950427492</v>
      </c>
      <c r="BB1492" s="61">
        <v>-147</v>
      </c>
      <c r="BC1492" s="57">
        <v>-150</v>
      </c>
      <c r="BD1492" s="57">
        <v>-121</v>
      </c>
      <c r="BE1492" s="57">
        <v>106</v>
      </c>
      <c r="BF1492" s="95">
        <v>0.59494244634318361</v>
      </c>
      <c r="BG1492" s="58">
        <v>0.59934011459840264</v>
      </c>
      <c r="BH1492" s="58">
        <v>0.54800882309410603</v>
      </c>
      <c r="BI1492" s="58">
        <v>0.48577649382241073</v>
      </c>
      <c r="BJ1492" s="57">
        <v>-146</v>
      </c>
      <c r="BK1492" s="57">
        <v>-151</v>
      </c>
      <c r="BL1492" s="57">
        <v>-122</v>
      </c>
      <c r="BM1492" s="57">
        <v>105</v>
      </c>
      <c r="BN1492" s="58">
        <v>0.59323371775996447</v>
      </c>
      <c r="BO1492" s="58">
        <v>0.60114134972580469</v>
      </c>
      <c r="BP1492" s="58">
        <v>0.54999104085759598</v>
      </c>
      <c r="BQ1492" s="58">
        <v>0.48748562938427353</v>
      </c>
      <c r="BR1492" s="36">
        <v>3.55</v>
      </c>
      <c r="BS1492" s="36">
        <v>3.7</v>
      </c>
      <c r="BT1492" s="36">
        <v>0.47199999999999998</v>
      </c>
      <c r="BU1492" s="36">
        <v>0.26357000000000003</v>
      </c>
      <c r="BV1492" s="36">
        <v>0.29223860738440999</v>
      </c>
      <c r="BW1492" s="36">
        <v>0.36166999999999999</v>
      </c>
    </row>
    <row r="1493" spans="1:75" s="36" customFormat="1" ht="16.75" customHeight="1" x14ac:dyDescent="0.2">
      <c r="A1493" s="36" t="s">
        <v>1856</v>
      </c>
      <c r="B1493" s="36">
        <v>2025020715</v>
      </c>
      <c r="C1493" s="35">
        <v>46033</v>
      </c>
      <c r="D1493" s="45" t="s">
        <v>9</v>
      </c>
      <c r="E1493" s="36" t="s">
        <v>40</v>
      </c>
      <c r="F1493" s="45">
        <v>0</v>
      </c>
      <c r="G1493" s="45">
        <v>0</v>
      </c>
      <c r="H1493" s="36" t="s">
        <v>51</v>
      </c>
      <c r="I1493" s="36" t="s">
        <v>368</v>
      </c>
      <c r="J1493" s="46" t="s">
        <v>183</v>
      </c>
      <c r="K1493" s="47">
        <v>2.96</v>
      </c>
      <c r="L1493" s="48">
        <v>0.15</v>
      </c>
      <c r="M1493" s="49">
        <v>0.1</v>
      </c>
      <c r="N1493" s="36">
        <v>3.0499999999999901</v>
      </c>
      <c r="O1493" s="36">
        <v>3.4999999999999898</v>
      </c>
      <c r="P1493" s="70">
        <v>3.0499999999999901</v>
      </c>
      <c r="Q1493" s="36">
        <v>3.4999999999999898</v>
      </c>
      <c r="R1493" s="50">
        <v>3.047045304125672</v>
      </c>
      <c r="S1493" s="50">
        <v>3.5484212210647681</v>
      </c>
      <c r="T1493" s="50">
        <v>2.9251634919606451</v>
      </c>
      <c r="U1493" s="50">
        <v>3.5839054332754157</v>
      </c>
      <c r="V1493" s="50">
        <v>1.03</v>
      </c>
      <c r="W1493" s="50">
        <v>1.0342925072321845</v>
      </c>
      <c r="X1493" s="50">
        <v>0.94127569659426247</v>
      </c>
      <c r="Y1493" s="50">
        <v>1.0597062041094389</v>
      </c>
      <c r="Z1493" s="50">
        <v>0.97499999999999998</v>
      </c>
      <c r="AA1493" s="51">
        <v>0.96</v>
      </c>
      <c r="AB1493" s="51">
        <v>1.01</v>
      </c>
      <c r="AC1493" s="51">
        <v>1</v>
      </c>
      <c r="AD1493" s="51">
        <v>1</v>
      </c>
      <c r="AE1493" s="51">
        <v>1</v>
      </c>
      <c r="AF1493" s="51">
        <v>1</v>
      </c>
      <c r="AG1493" s="52">
        <v>1</v>
      </c>
      <c r="AH1493" s="52">
        <v>1</v>
      </c>
      <c r="AI1493" s="53">
        <v>1401</v>
      </c>
      <c r="AJ1493" s="53">
        <v>1320</v>
      </c>
      <c r="AK1493" s="51">
        <v>2.8264734525423445</v>
      </c>
      <c r="AL1493" s="51">
        <v>2.84</v>
      </c>
      <c r="AM1493" s="51">
        <v>3.4752719812421509</v>
      </c>
      <c r="AN1493" s="51">
        <v>3.49</v>
      </c>
      <c r="AO1493" s="51">
        <v>3.4732606068361922</v>
      </c>
      <c r="AP1493" s="51">
        <v>3.4712281193914856</v>
      </c>
      <c r="AQ1493" s="51">
        <v>3.3883901817110971</v>
      </c>
      <c r="AR1493" s="67">
        <v>0</v>
      </c>
      <c r="AS1493" s="99" t="s">
        <v>1593</v>
      </c>
      <c r="AT1493" s="54">
        <v>2.8174724936115441</v>
      </c>
      <c r="AU1493" s="54">
        <v>3.4192539331158187</v>
      </c>
      <c r="AV1493" s="55">
        <v>2.8292142616264067</v>
      </c>
      <c r="AW1493" s="55">
        <v>3.4192539331158187</v>
      </c>
      <c r="AX1493" s="56">
        <v>-0.23252750638844599</v>
      </c>
      <c r="AY1493" s="56">
        <v>-8.0746066884171075E-2</v>
      </c>
      <c r="AZ1493" s="56">
        <v>-0.31327357327261707</v>
      </c>
      <c r="BA1493" s="56">
        <v>-0.15178143950427492</v>
      </c>
      <c r="BB1493" s="61">
        <v>147</v>
      </c>
      <c r="BC1493" s="57">
        <v>150</v>
      </c>
      <c r="BD1493" s="57">
        <v>121</v>
      </c>
      <c r="BE1493" s="57">
        <v>-106</v>
      </c>
      <c r="BF1493" s="95">
        <v>0.40505755365681639</v>
      </c>
      <c r="BG1493" s="58">
        <v>0.40065988540159736</v>
      </c>
      <c r="BH1493" s="58">
        <v>0.45199117690589402</v>
      </c>
      <c r="BI1493" s="58">
        <v>0.51422350617758927</v>
      </c>
      <c r="BJ1493" s="57">
        <v>146</v>
      </c>
      <c r="BK1493" s="57">
        <v>151</v>
      </c>
      <c r="BL1493" s="57">
        <v>122</v>
      </c>
      <c r="BM1493" s="57">
        <v>-105</v>
      </c>
      <c r="BN1493" s="58">
        <v>0.40676628224003553</v>
      </c>
      <c r="BO1493" s="58">
        <v>0.39885865027419537</v>
      </c>
      <c r="BP1493" s="58">
        <v>0.45000895914240402</v>
      </c>
      <c r="BQ1493" s="58">
        <v>0.51251437061572647</v>
      </c>
      <c r="BR1493" s="36">
        <v>3.55</v>
      </c>
      <c r="BS1493" s="36">
        <v>3.75</v>
      </c>
      <c r="BT1493" s="36">
        <v>0.46866000000000002</v>
      </c>
      <c r="BU1493" s="36">
        <v>0.25829000000000002</v>
      </c>
      <c r="BV1493" s="36">
        <v>0.28628907115938801</v>
      </c>
      <c r="BW1493" s="36">
        <v>0.35609000000000002</v>
      </c>
    </row>
    <row r="1494" spans="1:75" s="36" customFormat="1" ht="16.75" customHeight="1" x14ac:dyDescent="0.2">
      <c r="A1494" s="36" t="s">
        <v>1857</v>
      </c>
      <c r="B1494" s="36">
        <v>2025020717</v>
      </c>
      <c r="C1494" s="35">
        <v>46034</v>
      </c>
      <c r="D1494" s="45" t="s">
        <v>6</v>
      </c>
      <c r="E1494" s="36" t="s">
        <v>42</v>
      </c>
      <c r="F1494" s="45">
        <v>1</v>
      </c>
      <c r="G1494" s="45">
        <v>1</v>
      </c>
      <c r="H1494" s="36" t="s">
        <v>46</v>
      </c>
      <c r="I1494" s="36" t="s">
        <v>344</v>
      </c>
      <c r="J1494" s="46" t="s">
        <v>153</v>
      </c>
      <c r="K1494" s="47">
        <v>2.96</v>
      </c>
      <c r="L1494" s="48">
        <v>0.15</v>
      </c>
      <c r="M1494" s="49">
        <v>0.1</v>
      </c>
      <c r="N1494" s="36">
        <v>3.2499999999999898</v>
      </c>
      <c r="O1494" s="36">
        <v>2.7999999999999901</v>
      </c>
      <c r="P1494" s="70">
        <v>3.2499999999999898</v>
      </c>
      <c r="Q1494" s="36">
        <v>2.7999999999999901</v>
      </c>
      <c r="R1494" s="50">
        <v>3.2997053490818731</v>
      </c>
      <c r="S1494" s="50">
        <v>2.5542886930637954</v>
      </c>
      <c r="T1494" s="50">
        <v>3.2997053490818731</v>
      </c>
      <c r="U1494" s="50">
        <v>2.5542886930637954</v>
      </c>
      <c r="V1494" s="50">
        <v>0.95</v>
      </c>
      <c r="W1494" s="50">
        <v>0.95302926576458757</v>
      </c>
      <c r="X1494" s="50">
        <v>1.0439189189189189</v>
      </c>
      <c r="Y1494" s="50">
        <v>0.99984405822392752</v>
      </c>
      <c r="Z1494" s="50">
        <v>1.0449999999999999</v>
      </c>
      <c r="AA1494" s="51">
        <v>1</v>
      </c>
      <c r="AB1494" s="51">
        <v>1</v>
      </c>
      <c r="AC1494" s="51">
        <v>1</v>
      </c>
      <c r="AD1494" s="51">
        <v>1</v>
      </c>
      <c r="AE1494" s="51">
        <v>1</v>
      </c>
      <c r="AF1494" s="51">
        <v>1</v>
      </c>
      <c r="AG1494" s="52">
        <v>1</v>
      </c>
      <c r="AH1494" s="52">
        <v>1</v>
      </c>
      <c r="AI1494" s="53">
        <v>1409</v>
      </c>
      <c r="AJ1494" s="53">
        <v>1323</v>
      </c>
      <c r="AK1494" s="51">
        <v>3.3291141159114064</v>
      </c>
      <c r="AL1494" s="51">
        <v>3.3247028008869766</v>
      </c>
      <c r="AM1494" s="51">
        <v>2.7377988474906449</v>
      </c>
      <c r="AN1494" s="51">
        <v>2.7102723243266178</v>
      </c>
      <c r="AO1494" s="51">
        <v>2.7614252152218857</v>
      </c>
      <c r="AP1494" s="51">
        <v>2.7475961855763527</v>
      </c>
      <c r="AQ1494" s="51">
        <v>2.8609997956277238</v>
      </c>
      <c r="AR1494" s="67">
        <v>0.03</v>
      </c>
      <c r="AS1494" s="99" t="s">
        <v>1593</v>
      </c>
      <c r="AT1494" s="54">
        <v>3.2985433589139701</v>
      </c>
      <c r="AU1494" s="54">
        <v>2.9678602212576868</v>
      </c>
      <c r="AV1494" s="55">
        <v>3.2685433589139703</v>
      </c>
      <c r="AW1494" s="55">
        <v>3.0011630219365806</v>
      </c>
      <c r="AX1494" s="56">
        <v>4.8543358913980317E-2</v>
      </c>
      <c r="AY1494" s="56">
        <v>0.16786022125769673</v>
      </c>
      <c r="AZ1494" s="56">
        <v>0.21640358017167705</v>
      </c>
      <c r="BA1494" s="56">
        <v>-0.11931686234371641</v>
      </c>
      <c r="BB1494" s="61">
        <v>-125</v>
      </c>
      <c r="BC1494" s="57">
        <v>-153</v>
      </c>
      <c r="BD1494" s="57">
        <v>-125</v>
      </c>
      <c r="BE1494" s="57">
        <v>103</v>
      </c>
      <c r="BF1494" s="95">
        <v>0.5555673942367847</v>
      </c>
      <c r="BG1494" s="58">
        <v>0.60400344270160033</v>
      </c>
      <c r="BH1494" s="58">
        <v>0.55465242952041272</v>
      </c>
      <c r="BI1494" s="58">
        <v>0.49318834235749753</v>
      </c>
      <c r="BJ1494" s="57">
        <v>-120</v>
      </c>
      <c r="BK1494" s="57">
        <v>-153</v>
      </c>
      <c r="BL1494" s="57">
        <v>-124</v>
      </c>
      <c r="BM1494" s="57">
        <v>103</v>
      </c>
      <c r="BN1494" s="58">
        <v>0.54621901924696759</v>
      </c>
      <c r="BO1494" s="58">
        <v>0.60426827252051429</v>
      </c>
      <c r="BP1494" s="58">
        <v>0.55442622556073595</v>
      </c>
      <c r="BQ1494" s="58">
        <v>0.49241037671786025</v>
      </c>
      <c r="BR1494" s="36">
        <v>3.55</v>
      </c>
      <c r="BS1494" s="36">
        <v>3.8</v>
      </c>
      <c r="BT1494" s="36">
        <v>0.45877000000000001</v>
      </c>
      <c r="BU1494" s="36">
        <v>0.25441000000000003</v>
      </c>
      <c r="BV1494" s="36">
        <v>0.281907231345433</v>
      </c>
      <c r="BW1494" s="36">
        <v>0.35194999999999999</v>
      </c>
    </row>
    <row r="1495" spans="1:75" s="36" customFormat="1" ht="16.75" customHeight="1" x14ac:dyDescent="0.2">
      <c r="A1495" s="36" t="s">
        <v>1858</v>
      </c>
      <c r="B1495" s="36">
        <v>2025020717</v>
      </c>
      <c r="C1495" s="35">
        <v>46034</v>
      </c>
      <c r="D1495" s="45" t="s">
        <v>9</v>
      </c>
      <c r="E1495" s="36" t="s">
        <v>30</v>
      </c>
      <c r="F1495" s="45">
        <v>1</v>
      </c>
      <c r="G1495" s="45">
        <v>1</v>
      </c>
      <c r="H1495" s="36" t="s">
        <v>47</v>
      </c>
      <c r="I1495" s="36" t="s">
        <v>495</v>
      </c>
      <c r="J1495" s="46" t="s">
        <v>161</v>
      </c>
      <c r="K1495" s="47">
        <v>2.96</v>
      </c>
      <c r="L1495" s="48">
        <v>0.15</v>
      </c>
      <c r="M1495" s="49">
        <v>0.1</v>
      </c>
      <c r="N1495" s="36">
        <v>2.7999999999999901</v>
      </c>
      <c r="O1495" s="36">
        <v>3.2499999999999898</v>
      </c>
      <c r="P1495" s="70">
        <v>2.7999999999999901</v>
      </c>
      <c r="Q1495" s="36">
        <v>3.2499999999999898</v>
      </c>
      <c r="R1495" s="50">
        <v>2.761165419535478</v>
      </c>
      <c r="S1495" s="50">
        <v>3.0627035222166361</v>
      </c>
      <c r="T1495" s="50">
        <v>2.761165419535478</v>
      </c>
      <c r="U1495" s="50">
        <v>3.0627035222166361</v>
      </c>
      <c r="V1495" s="50">
        <v>1.048</v>
      </c>
      <c r="W1495" s="50">
        <v>1.0491546019013618</v>
      </c>
      <c r="X1495" s="50">
        <v>0.92493204307116383</v>
      </c>
      <c r="Y1495" s="50">
        <v>1.1247007148349346</v>
      </c>
      <c r="Z1495" s="50">
        <v>0.99</v>
      </c>
      <c r="AA1495" s="51">
        <v>1</v>
      </c>
      <c r="AB1495" s="51">
        <v>1</v>
      </c>
      <c r="AC1495" s="51">
        <v>1</v>
      </c>
      <c r="AD1495" s="51">
        <v>1</v>
      </c>
      <c r="AE1495" s="51">
        <v>1</v>
      </c>
      <c r="AF1495" s="51">
        <v>1</v>
      </c>
      <c r="AG1495" s="52">
        <v>1</v>
      </c>
      <c r="AH1495" s="52">
        <v>1</v>
      </c>
      <c r="AI1495" s="53">
        <v>1404</v>
      </c>
      <c r="AJ1495" s="53">
        <v>1362</v>
      </c>
      <c r="AK1495" s="51">
        <v>2.9595384123428254</v>
      </c>
      <c r="AL1495" s="51">
        <v>2.9297824634217235</v>
      </c>
      <c r="AM1495" s="51">
        <v>3.09</v>
      </c>
      <c r="AN1495" s="51">
        <v>3.085905528332495</v>
      </c>
      <c r="AO1495" s="51">
        <v>3.1307778606239411</v>
      </c>
      <c r="AP1495" s="51">
        <v>3.1159726545795201</v>
      </c>
      <c r="AQ1495" s="51">
        <v>3.0590999999999999</v>
      </c>
      <c r="AR1495" s="67">
        <v>-0.03</v>
      </c>
      <c r="AS1495" s="99" t="s">
        <v>1593</v>
      </c>
      <c r="AT1495" s="54">
        <v>2.9678602212576868</v>
      </c>
      <c r="AU1495" s="54">
        <v>3.2985433589139701</v>
      </c>
      <c r="AV1495" s="55">
        <v>3.0011630219365806</v>
      </c>
      <c r="AW1495" s="55">
        <v>3.2685433589139703</v>
      </c>
      <c r="AX1495" s="56">
        <v>0.16786022125769673</v>
      </c>
      <c r="AY1495" s="56">
        <v>4.8543358913980317E-2</v>
      </c>
      <c r="AZ1495" s="56">
        <v>0.21640358017167705</v>
      </c>
      <c r="BA1495" s="56">
        <v>0.11931686234371641</v>
      </c>
      <c r="BB1495" s="61">
        <v>125</v>
      </c>
      <c r="BC1495" s="57">
        <v>153</v>
      </c>
      <c r="BD1495" s="57">
        <v>125</v>
      </c>
      <c r="BE1495" s="57">
        <v>-103</v>
      </c>
      <c r="BF1495" s="95">
        <v>0.4444326057632153</v>
      </c>
      <c r="BG1495" s="58">
        <v>0.39599655729839967</v>
      </c>
      <c r="BH1495" s="58">
        <v>0.44534757047958728</v>
      </c>
      <c r="BI1495" s="58">
        <v>0.50681165764250247</v>
      </c>
      <c r="BJ1495" s="57">
        <v>120</v>
      </c>
      <c r="BK1495" s="57">
        <v>153</v>
      </c>
      <c r="BL1495" s="57">
        <v>124</v>
      </c>
      <c r="BM1495" s="57">
        <v>-103</v>
      </c>
      <c r="BN1495" s="58">
        <v>0.45378098075303241</v>
      </c>
      <c r="BO1495" s="58">
        <v>0.39573172747948571</v>
      </c>
      <c r="BP1495" s="58">
        <v>0.44557377443926399</v>
      </c>
      <c r="BQ1495" s="58">
        <v>0.50758962328213975</v>
      </c>
      <c r="BR1495" s="36">
        <v>3.55</v>
      </c>
      <c r="BS1495" s="36">
        <v>3.85</v>
      </c>
      <c r="BT1495" s="36">
        <v>0.45454</v>
      </c>
      <c r="BU1495" s="36">
        <v>0.24609</v>
      </c>
      <c r="BV1495" s="36">
        <v>0.272304781295298</v>
      </c>
      <c r="BW1495" s="36">
        <v>0.34236</v>
      </c>
    </row>
    <row r="1496" spans="1:75" s="36" customFormat="1" ht="16.75" customHeight="1" x14ac:dyDescent="0.2">
      <c r="A1496" s="36" t="s">
        <v>1859</v>
      </c>
      <c r="B1496" s="36">
        <v>2025020716</v>
      </c>
      <c r="C1496" s="35">
        <v>46034</v>
      </c>
      <c r="D1496" s="45" t="s">
        <v>6</v>
      </c>
      <c r="E1496" s="36" t="s">
        <v>10</v>
      </c>
      <c r="F1496" s="45">
        <v>1</v>
      </c>
      <c r="G1496" s="45">
        <v>1</v>
      </c>
      <c r="H1496" s="36" t="s">
        <v>46</v>
      </c>
      <c r="I1496" s="36" t="s">
        <v>340</v>
      </c>
      <c r="J1496" s="46" t="s">
        <v>165</v>
      </c>
      <c r="K1496" s="47">
        <v>2.96</v>
      </c>
      <c r="L1496" s="48">
        <v>0.15</v>
      </c>
      <c r="M1496" s="49">
        <v>0.1</v>
      </c>
      <c r="N1496" s="36">
        <v>2.9999999999999898</v>
      </c>
      <c r="O1496" s="36">
        <v>3.0499999999999901</v>
      </c>
      <c r="P1496" s="70">
        <v>2.9999999999999898</v>
      </c>
      <c r="Q1496" s="36">
        <v>3.0499999999999901</v>
      </c>
      <c r="R1496" s="50">
        <v>3.0387399457448723</v>
      </c>
      <c r="S1496" s="50">
        <v>2.67735760848569</v>
      </c>
      <c r="T1496" s="50">
        <v>2.9323840476438017</v>
      </c>
      <c r="U1496" s="50">
        <v>2.7844519128251179</v>
      </c>
      <c r="V1496" s="50">
        <v>0.95</v>
      </c>
      <c r="W1496" s="50">
        <v>0.95302926576458757</v>
      </c>
      <c r="X1496" s="50">
        <v>1.0219730801278304</v>
      </c>
      <c r="Y1496" s="50">
        <v>1.0492948627764385</v>
      </c>
      <c r="Z1496" s="50">
        <v>0.995</v>
      </c>
      <c r="AA1496" s="51">
        <v>0.96499999999999997</v>
      </c>
      <c r="AB1496" s="51">
        <v>1.04</v>
      </c>
      <c r="AC1496" s="51">
        <v>1</v>
      </c>
      <c r="AD1496" s="51">
        <v>1</v>
      </c>
      <c r="AE1496" s="51">
        <v>1</v>
      </c>
      <c r="AF1496" s="51">
        <v>1</v>
      </c>
      <c r="AG1496" s="52">
        <v>1</v>
      </c>
      <c r="AH1496" s="52">
        <v>1</v>
      </c>
      <c r="AI1496" s="53">
        <v>1406</v>
      </c>
      <c r="AJ1496" s="53">
        <v>1364</v>
      </c>
      <c r="AK1496" s="51">
        <v>3.0234425381639927</v>
      </c>
      <c r="AL1496" s="51">
        <v>3.0241418108296085</v>
      </c>
      <c r="AM1496" s="51">
        <v>2.7879767228622989</v>
      </c>
      <c r="AN1496" s="51">
        <v>2.7713838557058077</v>
      </c>
      <c r="AO1496" s="51">
        <v>2.791765732835831</v>
      </c>
      <c r="AP1496" s="51">
        <v>2.7725964959769454</v>
      </c>
      <c r="AQ1496" s="51">
        <v>2.7740368392479873</v>
      </c>
      <c r="AR1496" s="67">
        <v>0.03</v>
      </c>
      <c r="AS1496" s="99" t="s">
        <v>1593</v>
      </c>
      <c r="AT1496" s="54">
        <v>3.0054099222729773</v>
      </c>
      <c r="AU1496" s="54">
        <v>3.1425201763789312</v>
      </c>
      <c r="AV1496" s="55">
        <v>2.9754099222729775</v>
      </c>
      <c r="AW1496" s="55">
        <v>3.1760154033138122</v>
      </c>
      <c r="AX1496" s="56">
        <v>5.4099222729875329E-3</v>
      </c>
      <c r="AY1496" s="56">
        <v>9.2520176378941166E-2</v>
      </c>
      <c r="AZ1496" s="56">
        <v>9.7930098651928699E-2</v>
      </c>
      <c r="BA1496" s="56">
        <v>-8.7110254105953633E-2</v>
      </c>
      <c r="BB1496" s="61">
        <v>111</v>
      </c>
      <c r="BC1496" s="57">
        <v>-141</v>
      </c>
      <c r="BD1496" s="57">
        <v>-114</v>
      </c>
      <c r="BE1496" s="57">
        <v>112</v>
      </c>
      <c r="BF1496" s="95">
        <v>0.47396238827718229</v>
      </c>
      <c r="BG1496" s="58">
        <v>0.58461557340897286</v>
      </c>
      <c r="BH1496" s="58">
        <v>0.53200944426749985</v>
      </c>
      <c r="BI1496" s="58">
        <v>0.47221119476174456</v>
      </c>
      <c r="BJ1496" s="57">
        <v>115</v>
      </c>
      <c r="BK1496" s="57">
        <v>-141</v>
      </c>
      <c r="BL1496" s="57">
        <v>-114</v>
      </c>
      <c r="BM1496" s="57">
        <v>112</v>
      </c>
      <c r="BN1496" s="58">
        <v>0.46443222729584827</v>
      </c>
      <c r="BO1496" s="58">
        <v>0.58520930723338427</v>
      </c>
      <c r="BP1496" s="58">
        <v>0.53256226743035984</v>
      </c>
      <c r="BQ1496" s="58">
        <v>0.47257438338655267</v>
      </c>
      <c r="BR1496" s="36">
        <v>3.55</v>
      </c>
      <c r="BS1496" s="36">
        <v>3.9</v>
      </c>
      <c r="BT1496" s="36">
        <v>0.44702999999999998</v>
      </c>
      <c r="BU1496" s="36">
        <v>0.24041000000000001</v>
      </c>
      <c r="BV1496" s="36">
        <v>0.26566989347124598</v>
      </c>
      <c r="BW1496" s="36">
        <v>0.33549000000000001</v>
      </c>
    </row>
    <row r="1497" spans="1:75" s="36" customFormat="1" ht="16.75" customHeight="1" x14ac:dyDescent="0.2">
      <c r="A1497" s="36" t="s">
        <v>1860</v>
      </c>
      <c r="B1497" s="36">
        <v>2025020716</v>
      </c>
      <c r="C1497" s="35">
        <v>46034</v>
      </c>
      <c r="D1497" s="45" t="s">
        <v>9</v>
      </c>
      <c r="E1497" s="36" t="s">
        <v>5</v>
      </c>
      <c r="F1497" s="45">
        <v>1</v>
      </c>
      <c r="G1497" s="45">
        <v>1</v>
      </c>
      <c r="H1497" s="36" t="s">
        <v>47</v>
      </c>
      <c r="I1497" s="36" t="s">
        <v>920</v>
      </c>
      <c r="J1497" s="46" t="s">
        <v>543</v>
      </c>
      <c r="K1497" s="47">
        <v>2.96</v>
      </c>
      <c r="L1497" s="48">
        <v>0.15</v>
      </c>
      <c r="M1497" s="49">
        <v>0.1</v>
      </c>
      <c r="N1497" s="36">
        <v>3.0499999999999901</v>
      </c>
      <c r="O1497" s="36">
        <v>2.9999999999999898</v>
      </c>
      <c r="P1497" s="70">
        <v>3.0499999999999901</v>
      </c>
      <c r="Q1497" s="36">
        <v>2.9999999999999898</v>
      </c>
      <c r="R1497" s="50">
        <v>2.9826788658712475</v>
      </c>
      <c r="S1497" s="50">
        <v>3.0403458088807511</v>
      </c>
      <c r="T1497" s="50">
        <v>2.9826788658712475</v>
      </c>
      <c r="U1497" s="50">
        <v>3.0707492669695586</v>
      </c>
      <c r="V1497" s="50">
        <v>1.048</v>
      </c>
      <c r="W1497" s="50">
        <v>1.0491546019013618</v>
      </c>
      <c r="X1497" s="50">
        <v>0.94188402799401993</v>
      </c>
      <c r="Y1497" s="50">
        <v>1.0214332899202678</v>
      </c>
      <c r="Z1497" s="50">
        <v>1.04</v>
      </c>
      <c r="AA1497" s="51">
        <v>1</v>
      </c>
      <c r="AB1497" s="51">
        <v>1.01</v>
      </c>
      <c r="AC1497" s="51">
        <v>1</v>
      </c>
      <c r="AD1497" s="51">
        <v>1</v>
      </c>
      <c r="AE1497" s="51">
        <v>1</v>
      </c>
      <c r="AF1497" s="51">
        <v>1</v>
      </c>
      <c r="AG1497" s="52">
        <v>1</v>
      </c>
      <c r="AH1497" s="52">
        <v>1</v>
      </c>
      <c r="AI1497" s="53">
        <v>1403</v>
      </c>
      <c r="AJ1497" s="53">
        <v>1324</v>
      </c>
      <c r="AK1497" s="51">
        <v>3.1059127938182578</v>
      </c>
      <c r="AL1497" s="51">
        <v>3.0874277046262062</v>
      </c>
      <c r="AM1497" s="51">
        <v>3.025040317178378</v>
      </c>
      <c r="AN1497" s="51">
        <v>3.027336140933734</v>
      </c>
      <c r="AO1497" s="51">
        <v>3.2631679110734484</v>
      </c>
      <c r="AP1497" s="51">
        <v>3.247986670597828</v>
      </c>
      <c r="AQ1497" s="51">
        <v>3.1460419298655133</v>
      </c>
      <c r="AR1497" s="67">
        <v>-0.03</v>
      </c>
      <c r="AS1497" s="99" t="s">
        <v>1593</v>
      </c>
      <c r="AT1497" s="54">
        <v>3.1425201763789312</v>
      </c>
      <c r="AU1497" s="54">
        <v>3.0054099222729773</v>
      </c>
      <c r="AV1497" s="55">
        <v>3.1760154033138122</v>
      </c>
      <c r="AW1497" s="55">
        <v>2.9754099222729775</v>
      </c>
      <c r="AX1497" s="56">
        <v>9.2520176378941166E-2</v>
      </c>
      <c r="AY1497" s="56">
        <v>5.4099222729875329E-3</v>
      </c>
      <c r="AZ1497" s="56">
        <v>9.7930098651928699E-2</v>
      </c>
      <c r="BA1497" s="56">
        <v>8.7110254105953633E-2</v>
      </c>
      <c r="BB1497" s="61">
        <v>-111</v>
      </c>
      <c r="BC1497" s="57">
        <v>141</v>
      </c>
      <c r="BD1497" s="57">
        <v>114</v>
      </c>
      <c r="BE1497" s="57">
        <v>-112</v>
      </c>
      <c r="BF1497" s="95">
        <v>0.52603761172281771</v>
      </c>
      <c r="BG1497" s="58">
        <v>0.41538442659102709</v>
      </c>
      <c r="BH1497" s="58">
        <v>0.4679905557325002</v>
      </c>
      <c r="BI1497" s="58">
        <v>0.52778880523825544</v>
      </c>
      <c r="BJ1497" s="57">
        <v>-115</v>
      </c>
      <c r="BK1497" s="57">
        <v>141</v>
      </c>
      <c r="BL1497" s="57">
        <v>114</v>
      </c>
      <c r="BM1497" s="57">
        <v>-112</v>
      </c>
      <c r="BN1497" s="58">
        <v>0.53556777270415168</v>
      </c>
      <c r="BO1497" s="58">
        <v>0.41479069276661573</v>
      </c>
      <c r="BP1497" s="58">
        <v>0.46743773256964016</v>
      </c>
      <c r="BQ1497" s="58">
        <v>0.52742561661344733</v>
      </c>
      <c r="BR1497" s="36">
        <v>3.55</v>
      </c>
      <c r="BS1497" s="36">
        <v>3.95</v>
      </c>
      <c r="BT1497" s="36">
        <v>0.43986999999999998</v>
      </c>
      <c r="BU1497" s="36">
        <v>0.23594000000000001</v>
      </c>
      <c r="BV1497" s="36">
        <v>0.26021550440603902</v>
      </c>
      <c r="BW1497" s="36">
        <v>0.32923000000000002</v>
      </c>
    </row>
    <row r="1498" spans="1:75" s="36" customFormat="1" ht="16.75" customHeight="1" x14ac:dyDescent="0.2">
      <c r="A1498" s="36" t="s">
        <v>1861</v>
      </c>
      <c r="B1498" s="36">
        <v>2025020718</v>
      </c>
      <c r="C1498" s="35">
        <v>46034</v>
      </c>
      <c r="D1498" s="45" t="s">
        <v>6</v>
      </c>
      <c r="E1498" s="36" t="s">
        <v>13</v>
      </c>
      <c r="F1498" s="45">
        <v>1</v>
      </c>
      <c r="G1498" s="45">
        <v>1</v>
      </c>
      <c r="H1498" s="36" t="s">
        <v>46</v>
      </c>
      <c r="I1498" s="36" t="s">
        <v>472</v>
      </c>
      <c r="J1498" s="46" t="s">
        <v>185</v>
      </c>
      <c r="K1498" s="47">
        <v>2.96</v>
      </c>
      <c r="L1498" s="48">
        <v>0.15</v>
      </c>
      <c r="M1498" s="49">
        <v>0.1</v>
      </c>
      <c r="N1498" s="36">
        <v>2.7499999999999898</v>
      </c>
      <c r="O1498" s="36">
        <v>3.0999999999999899</v>
      </c>
      <c r="P1498" s="70">
        <v>2.7499999999999898</v>
      </c>
      <c r="Q1498" s="36">
        <v>3.0999999999999899</v>
      </c>
      <c r="R1498" s="50">
        <v>2.722631274792827</v>
      </c>
      <c r="S1498" s="50">
        <v>3.1394405090880002</v>
      </c>
      <c r="T1498" s="50">
        <v>2.6954049620448988</v>
      </c>
      <c r="U1498" s="50">
        <v>3.1394405090880002</v>
      </c>
      <c r="V1498" s="50">
        <v>0.95</v>
      </c>
      <c r="W1498" s="50">
        <v>0.95302926576458757</v>
      </c>
      <c r="X1498" s="50">
        <v>0.98986486486486491</v>
      </c>
      <c r="Y1498" s="50">
        <v>0.95068086251984973</v>
      </c>
      <c r="Z1498" s="50">
        <v>1</v>
      </c>
      <c r="AA1498" s="51">
        <v>0.99</v>
      </c>
      <c r="AB1498" s="51">
        <v>1</v>
      </c>
      <c r="AC1498" s="51">
        <v>1</v>
      </c>
      <c r="AD1498" s="51">
        <v>1</v>
      </c>
      <c r="AE1498" s="51">
        <v>1</v>
      </c>
      <c r="AF1498" s="51">
        <v>1</v>
      </c>
      <c r="AG1498" s="52">
        <v>1</v>
      </c>
      <c r="AH1498" s="52">
        <v>1</v>
      </c>
      <c r="AI1498" s="53">
        <v>1408</v>
      </c>
      <c r="AJ1498" s="53">
        <v>1345</v>
      </c>
      <c r="AK1498" s="51">
        <v>2.7146443563799165</v>
      </c>
      <c r="AL1498" s="51">
        <v>2.72</v>
      </c>
      <c r="AM1498" s="51">
        <v>3.148405061555632</v>
      </c>
      <c r="AN1498" s="51">
        <v>3.13</v>
      </c>
      <c r="AO1498" s="51">
        <v>3.263760883286376</v>
      </c>
      <c r="AP1498" s="51">
        <v>3.2451128271566199</v>
      </c>
      <c r="AQ1498" s="51">
        <v>3.148405061555632</v>
      </c>
      <c r="AR1498" s="67">
        <v>0.05</v>
      </c>
      <c r="AS1498" s="99" t="s">
        <v>1593</v>
      </c>
      <c r="AT1498" s="54">
        <v>2.7832173821655539</v>
      </c>
      <c r="AU1498" s="54">
        <v>3.0554306185309175</v>
      </c>
      <c r="AV1498" s="55">
        <v>2.7332173821655541</v>
      </c>
      <c r="AW1498" s="55">
        <v>3.1088519316002898</v>
      </c>
      <c r="AX1498" s="56">
        <v>3.3217382165564135E-2</v>
      </c>
      <c r="AY1498" s="56">
        <v>-4.4569381469072411E-2</v>
      </c>
      <c r="AZ1498" s="56">
        <v>-1.1351999303508276E-2</v>
      </c>
      <c r="BA1498" s="56">
        <v>7.7786763634636547E-2</v>
      </c>
      <c r="BB1498" s="61">
        <v>121</v>
      </c>
      <c r="BC1498" s="57">
        <v>-115</v>
      </c>
      <c r="BD1498" s="57">
        <v>110</v>
      </c>
      <c r="BE1498" s="57">
        <v>137</v>
      </c>
      <c r="BF1498" s="95">
        <v>0.45193330211828736</v>
      </c>
      <c r="BG1498" s="58">
        <v>0.5348638423608727</v>
      </c>
      <c r="BH1498" s="58">
        <v>0.47549942251941135</v>
      </c>
      <c r="BI1498" s="58">
        <v>0.42168196123407642</v>
      </c>
      <c r="BJ1498" s="57">
        <v>129</v>
      </c>
      <c r="BK1498" s="57">
        <v>-116</v>
      </c>
      <c r="BL1498" s="57">
        <v>109</v>
      </c>
      <c r="BM1498" s="57">
        <v>136</v>
      </c>
      <c r="BN1498" s="58">
        <v>0.43675605812428553</v>
      </c>
      <c r="BO1498" s="58">
        <v>0.53668456145372123</v>
      </c>
      <c r="BP1498" s="58">
        <v>0.47786643955567765</v>
      </c>
      <c r="BQ1498" s="58">
        <v>0.42403726481540682</v>
      </c>
      <c r="BR1498" s="36">
        <v>3.55</v>
      </c>
      <c r="BS1498" s="36">
        <v>4</v>
      </c>
      <c r="BT1498" s="36">
        <v>0.43535000000000001</v>
      </c>
      <c r="BU1498" s="36">
        <v>0.23361999999999999</v>
      </c>
      <c r="BV1498" s="36">
        <v>0.257929892354402</v>
      </c>
      <c r="BW1498" s="36">
        <v>0.32786999999999999</v>
      </c>
    </row>
    <row r="1499" spans="1:75" s="36" customFormat="1" ht="16.75" customHeight="1" x14ac:dyDescent="0.2">
      <c r="A1499" s="36" t="s">
        <v>1862</v>
      </c>
      <c r="B1499" s="36">
        <v>2025020718</v>
      </c>
      <c r="C1499" s="35">
        <v>46034</v>
      </c>
      <c r="D1499" s="45" t="s">
        <v>9</v>
      </c>
      <c r="E1499" s="36" t="s">
        <v>20</v>
      </c>
      <c r="F1499" s="45">
        <v>1</v>
      </c>
      <c r="G1499" s="45">
        <v>1</v>
      </c>
      <c r="H1499" s="36" t="s">
        <v>47</v>
      </c>
      <c r="I1499" s="36" t="s">
        <v>380</v>
      </c>
      <c r="J1499" s="46" t="s">
        <v>178</v>
      </c>
      <c r="K1499" s="47">
        <v>2.96</v>
      </c>
      <c r="L1499" s="48">
        <v>0.15</v>
      </c>
      <c r="M1499" s="49">
        <v>0.1</v>
      </c>
      <c r="N1499" s="36">
        <v>3.0999999999999899</v>
      </c>
      <c r="O1499" s="36">
        <v>2.7499999999999898</v>
      </c>
      <c r="P1499" s="70">
        <v>3.0999999999999899</v>
      </c>
      <c r="Q1499" s="36">
        <v>2.7499999999999898</v>
      </c>
      <c r="R1499" s="50">
        <v>2.8060029188947877</v>
      </c>
      <c r="S1499" s="50">
        <v>2.9386205292029617</v>
      </c>
      <c r="T1499" s="50">
        <v>2.7779428897058396</v>
      </c>
      <c r="U1499" s="50">
        <v>3.0267791450790504</v>
      </c>
      <c r="V1499" s="50">
        <v>1.048</v>
      </c>
      <c r="W1499" s="50">
        <v>1.0491546019013618</v>
      </c>
      <c r="X1499" s="50">
        <v>1.0636503586336594</v>
      </c>
      <c r="Y1499" s="50">
        <v>0.91710957985807995</v>
      </c>
      <c r="Z1499" s="50">
        <v>1.05</v>
      </c>
      <c r="AA1499" s="51">
        <v>0.99</v>
      </c>
      <c r="AB1499" s="51">
        <v>1.03</v>
      </c>
      <c r="AC1499" s="51">
        <v>1</v>
      </c>
      <c r="AD1499" s="51">
        <v>1</v>
      </c>
      <c r="AE1499" s="51">
        <v>1</v>
      </c>
      <c r="AF1499" s="51">
        <v>1</v>
      </c>
      <c r="AG1499" s="52">
        <v>1</v>
      </c>
      <c r="AH1499" s="52">
        <v>1</v>
      </c>
      <c r="AI1499" s="53">
        <v>1394</v>
      </c>
      <c r="AJ1499" s="53">
        <v>1352</v>
      </c>
      <c r="AK1499" s="51">
        <v>2.8140153530587551</v>
      </c>
      <c r="AL1499" s="51">
        <v>2.8123925874963258</v>
      </c>
      <c r="AM1499" s="51">
        <v>2.93</v>
      </c>
      <c r="AN1499" s="51">
        <v>2.9312930793804441</v>
      </c>
      <c r="AO1499" s="51">
        <v>3.0244334723087745</v>
      </c>
      <c r="AP1499" s="51">
        <v>3.0336011848119249</v>
      </c>
      <c r="AQ1499" s="51">
        <v>3.0765000000000002</v>
      </c>
      <c r="AR1499" s="67">
        <v>-0.05</v>
      </c>
      <c r="AS1499" s="99" t="s">
        <v>1593</v>
      </c>
      <c r="AT1499" s="54">
        <v>3.0554306185309175</v>
      </c>
      <c r="AU1499" s="54">
        <v>2.7832173821655539</v>
      </c>
      <c r="AV1499" s="55">
        <v>3.1088519316002898</v>
      </c>
      <c r="AW1499" s="55">
        <v>2.7332173821655541</v>
      </c>
      <c r="AX1499" s="56">
        <v>-4.4569381469072411E-2</v>
      </c>
      <c r="AY1499" s="56">
        <v>3.3217382165564135E-2</v>
      </c>
      <c r="AZ1499" s="56">
        <v>-1.1351999303508276E-2</v>
      </c>
      <c r="BA1499" s="56">
        <v>-7.7786763634636547E-2</v>
      </c>
      <c r="BB1499" s="61">
        <v>-121</v>
      </c>
      <c r="BC1499" s="57">
        <v>115</v>
      </c>
      <c r="BD1499" s="57">
        <v>-110</v>
      </c>
      <c r="BE1499" s="57">
        <v>-137</v>
      </c>
      <c r="BF1499" s="95">
        <v>0.54806669788171258</v>
      </c>
      <c r="BG1499" s="58">
        <v>0.4651361576391273</v>
      </c>
      <c r="BH1499" s="58">
        <v>0.52450057748058865</v>
      </c>
      <c r="BI1499" s="58">
        <v>0.57831803876592358</v>
      </c>
      <c r="BJ1499" s="57">
        <v>-129</v>
      </c>
      <c r="BK1499" s="57">
        <v>116</v>
      </c>
      <c r="BL1499" s="57">
        <v>-109</v>
      </c>
      <c r="BM1499" s="57">
        <v>-136</v>
      </c>
      <c r="BN1499" s="58">
        <v>0.56324394187571447</v>
      </c>
      <c r="BO1499" s="58">
        <v>0.46331543854627877</v>
      </c>
      <c r="BP1499" s="58">
        <v>0.52213356044432235</v>
      </c>
      <c r="BQ1499" s="58">
        <v>0.57596273518459318</v>
      </c>
      <c r="BR1499" s="36">
        <v>3.55</v>
      </c>
      <c r="BS1499" s="36">
        <v>4.05</v>
      </c>
      <c r="BT1499" s="36">
        <v>0.42619000000000001</v>
      </c>
      <c r="BU1499" s="36">
        <v>0.22492999999999999</v>
      </c>
      <c r="BV1499" s="36">
        <v>0.24757847928498999</v>
      </c>
      <c r="BW1499" s="36">
        <v>0.31641000000000002</v>
      </c>
    </row>
    <row r="1500" spans="1:75" s="36" customFormat="1" ht="16.75" customHeight="1" x14ac:dyDescent="0.2">
      <c r="A1500" s="36" t="s">
        <v>1863</v>
      </c>
      <c r="B1500" s="36">
        <v>2025020719</v>
      </c>
      <c r="C1500" s="35">
        <v>46034</v>
      </c>
      <c r="D1500" s="45" t="s">
        <v>6</v>
      </c>
      <c r="E1500" s="36" t="s">
        <v>41</v>
      </c>
      <c r="F1500" s="45">
        <v>1</v>
      </c>
      <c r="G1500" s="45">
        <v>1</v>
      </c>
      <c r="H1500" s="36" t="s">
        <v>46</v>
      </c>
      <c r="I1500" s="36" t="s">
        <v>402</v>
      </c>
      <c r="J1500" s="46" t="s">
        <v>188</v>
      </c>
      <c r="K1500" s="47">
        <v>2.96</v>
      </c>
      <c r="L1500" s="48">
        <v>0.15</v>
      </c>
      <c r="M1500" s="49">
        <v>0.1</v>
      </c>
      <c r="N1500" s="36">
        <v>3.19999999999999</v>
      </c>
      <c r="O1500" s="36">
        <v>2.7999999999999901</v>
      </c>
      <c r="P1500" s="70">
        <v>3.19999999999999</v>
      </c>
      <c r="Q1500" s="36">
        <v>2.7999999999999901</v>
      </c>
      <c r="R1500" s="50">
        <v>3.4339842794777651</v>
      </c>
      <c r="S1500" s="50">
        <v>2.5919829706755606</v>
      </c>
      <c r="T1500" s="50">
        <v>3.3996444366829874</v>
      </c>
      <c r="U1500" s="50">
        <v>2.6956622895025832</v>
      </c>
      <c r="V1500" s="50">
        <v>0.95</v>
      </c>
      <c r="W1500" s="50">
        <v>0.95302926576458757</v>
      </c>
      <c r="X1500" s="50">
        <v>0.99802078453159326</v>
      </c>
      <c r="Y1500" s="50">
        <v>0.96213869976424904</v>
      </c>
      <c r="Z1500" s="50">
        <v>1.05</v>
      </c>
      <c r="AA1500" s="51">
        <v>0.99</v>
      </c>
      <c r="AB1500" s="51">
        <v>1.04</v>
      </c>
      <c r="AC1500" s="51">
        <v>1</v>
      </c>
      <c r="AD1500" s="51">
        <v>1</v>
      </c>
      <c r="AE1500" s="51">
        <v>1</v>
      </c>
      <c r="AF1500" s="51">
        <v>1</v>
      </c>
      <c r="AG1500" s="52">
        <v>1</v>
      </c>
      <c r="AH1500" s="52">
        <v>1</v>
      </c>
      <c r="AI1500" s="53">
        <v>1410</v>
      </c>
      <c r="AJ1500" s="53">
        <v>1230</v>
      </c>
      <c r="AK1500" s="51">
        <v>3.2647949048683471</v>
      </c>
      <c r="AL1500" s="51">
        <v>3.2896582134178378</v>
      </c>
      <c r="AM1500" s="51">
        <v>2.688847980861977</v>
      </c>
      <c r="AN1500" s="51">
        <v>2.6743182293340144</v>
      </c>
      <c r="AO1500" s="51">
        <v>2.9140532962876775</v>
      </c>
      <c r="AP1500" s="51">
        <v>2.8851826197259269</v>
      </c>
      <c r="AQ1500" s="51">
        <v>2.8232903799050759</v>
      </c>
      <c r="AR1500" s="67">
        <v>0.03</v>
      </c>
      <c r="AS1500" s="99" t="s">
        <v>1593</v>
      </c>
      <c r="AT1500" s="54">
        <v>3.06266855167401</v>
      </c>
      <c r="AU1500" s="54">
        <v>2.8714422406382574</v>
      </c>
      <c r="AV1500" s="55">
        <v>3.0326685516740102</v>
      </c>
      <c r="AW1500" s="55">
        <v>2.9046388157601393</v>
      </c>
      <c r="AX1500" s="56">
        <v>-0.13733144832597999</v>
      </c>
      <c r="AY1500" s="56">
        <v>7.1442240638267318E-2</v>
      </c>
      <c r="AZ1500" s="56">
        <v>-6.588920768771267E-2</v>
      </c>
      <c r="BA1500" s="56">
        <v>-0.20877368896424731</v>
      </c>
      <c r="BB1500" s="61">
        <v>-116</v>
      </c>
      <c r="BC1500" s="57">
        <v>-123</v>
      </c>
      <c r="BD1500" s="57">
        <v>102</v>
      </c>
      <c r="BE1500" s="57">
        <v>129</v>
      </c>
      <c r="BF1500" s="95">
        <v>0.5369786374884844</v>
      </c>
      <c r="BG1500" s="58">
        <v>0.55184629416784348</v>
      </c>
      <c r="BH1500" s="58">
        <v>0.49394540832382505</v>
      </c>
      <c r="BI1500" s="58">
        <v>0.43742288084492498</v>
      </c>
      <c r="BJ1500" s="57">
        <v>-111</v>
      </c>
      <c r="BK1500" s="57">
        <v>-123</v>
      </c>
      <c r="BL1500" s="57">
        <v>102</v>
      </c>
      <c r="BM1500" s="57">
        <v>128</v>
      </c>
      <c r="BN1500" s="58">
        <v>0.52496958305930108</v>
      </c>
      <c r="BO1500" s="58">
        <v>0.55216633932711479</v>
      </c>
      <c r="BP1500" s="58">
        <v>0.49451919510186759</v>
      </c>
      <c r="BQ1500" s="58">
        <v>0.43811524767394583</v>
      </c>
      <c r="BR1500" s="36">
        <v>3.55</v>
      </c>
      <c r="BS1500" s="36">
        <v>4.0999999999999996</v>
      </c>
      <c r="BT1500" s="36">
        <v>0.41965999999999998</v>
      </c>
      <c r="BU1500" s="36">
        <v>0.22045999999999999</v>
      </c>
      <c r="BV1500" s="36">
        <v>0.24266640249204699</v>
      </c>
      <c r="BW1500" s="36">
        <v>0.31197000000000003</v>
      </c>
    </row>
    <row r="1501" spans="1:75" s="36" customFormat="1" ht="16.75" customHeight="1" x14ac:dyDescent="0.2">
      <c r="A1501" s="36" t="s">
        <v>1864</v>
      </c>
      <c r="B1501" s="36">
        <v>2025020719</v>
      </c>
      <c r="C1501" s="35">
        <v>46034</v>
      </c>
      <c r="D1501" s="45" t="s">
        <v>9</v>
      </c>
      <c r="E1501" s="36" t="s">
        <v>43</v>
      </c>
      <c r="F1501" s="45">
        <v>1</v>
      </c>
      <c r="G1501" s="45">
        <v>1</v>
      </c>
      <c r="H1501" s="36" t="s">
        <v>47</v>
      </c>
      <c r="I1501" s="36" t="s">
        <v>413</v>
      </c>
      <c r="J1501" s="46" t="s">
        <v>180</v>
      </c>
      <c r="K1501" s="47">
        <v>2.96</v>
      </c>
      <c r="L1501" s="48">
        <v>0.15</v>
      </c>
      <c r="M1501" s="49">
        <v>0.1</v>
      </c>
      <c r="N1501" s="36">
        <v>2.7999999999999901</v>
      </c>
      <c r="O1501" s="36">
        <v>3.19999999999999</v>
      </c>
      <c r="P1501" s="70">
        <v>2.7999999999999901</v>
      </c>
      <c r="Q1501" s="36">
        <v>3.19999999999999</v>
      </c>
      <c r="R1501" s="50">
        <v>2.7453346351977439</v>
      </c>
      <c r="S1501" s="50">
        <v>3.1072321056084244</v>
      </c>
      <c r="T1501" s="50">
        <v>2.6904279424937889</v>
      </c>
      <c r="U1501" s="50">
        <v>3.1538405871925503</v>
      </c>
      <c r="V1501" s="50">
        <v>1.048</v>
      </c>
      <c r="W1501" s="50">
        <v>1.0491546019013618</v>
      </c>
      <c r="X1501" s="50">
        <v>0.90839458812904628</v>
      </c>
      <c r="Y1501" s="50">
        <v>1.1029712516447119</v>
      </c>
      <c r="Z1501" s="50">
        <v>0.97499999999999998</v>
      </c>
      <c r="AA1501" s="51">
        <v>0.98</v>
      </c>
      <c r="AB1501" s="51">
        <v>1.0149999999999999</v>
      </c>
      <c r="AC1501" s="51">
        <v>1</v>
      </c>
      <c r="AD1501" s="51">
        <v>1</v>
      </c>
      <c r="AE1501" s="51">
        <v>1</v>
      </c>
      <c r="AF1501" s="51">
        <v>1</v>
      </c>
      <c r="AG1501" s="52">
        <v>1</v>
      </c>
      <c r="AH1501" s="52">
        <v>1</v>
      </c>
      <c r="AI1501" s="53">
        <v>1411</v>
      </c>
      <c r="AJ1501" s="53">
        <v>1333</v>
      </c>
      <c r="AK1501" s="51">
        <v>2.8479305513021771</v>
      </c>
      <c r="AL1501" s="51">
        <v>2.8317175634959528</v>
      </c>
      <c r="AM1501" s="51">
        <v>2.9541415222135159</v>
      </c>
      <c r="AN1501" s="51">
        <v>2.9771051097227521</v>
      </c>
      <c r="AO1501" s="51">
        <v>2.9720311074395771</v>
      </c>
      <c r="AP1501" s="51">
        <v>2.9806591367688728</v>
      </c>
      <c r="AQ1501" s="51">
        <v>2.8802879841581781</v>
      </c>
      <c r="AR1501" s="67">
        <v>-0.03</v>
      </c>
      <c r="AS1501" s="99" t="s">
        <v>1593</v>
      </c>
      <c r="AT1501" s="54">
        <v>2.8714422406382574</v>
      </c>
      <c r="AU1501" s="54">
        <v>3.06266855167401</v>
      </c>
      <c r="AV1501" s="55">
        <v>2.9046388157601393</v>
      </c>
      <c r="AW1501" s="55">
        <v>3.0326685516740102</v>
      </c>
      <c r="AX1501" s="56">
        <v>7.1442240638267318E-2</v>
      </c>
      <c r="AY1501" s="56">
        <v>-0.13733144832597999</v>
      </c>
      <c r="AZ1501" s="56">
        <v>-6.588920768771267E-2</v>
      </c>
      <c r="BA1501" s="56">
        <v>0.20877368896424731</v>
      </c>
      <c r="BB1501" s="61">
        <v>116</v>
      </c>
      <c r="BC1501" s="57">
        <v>123</v>
      </c>
      <c r="BD1501" s="57">
        <v>-102</v>
      </c>
      <c r="BE1501" s="57">
        <v>-129</v>
      </c>
      <c r="BF1501" s="95">
        <v>0.4630213625115156</v>
      </c>
      <c r="BG1501" s="58">
        <v>0.44815370583215658</v>
      </c>
      <c r="BH1501" s="58">
        <v>0.50605459167617495</v>
      </c>
      <c r="BI1501" s="58">
        <v>0.56257711915507502</v>
      </c>
      <c r="BJ1501" s="57">
        <v>111</v>
      </c>
      <c r="BK1501" s="57">
        <v>123</v>
      </c>
      <c r="BL1501" s="57">
        <v>-102</v>
      </c>
      <c r="BM1501" s="57">
        <v>-128</v>
      </c>
      <c r="BN1501" s="58">
        <v>0.47503041694069892</v>
      </c>
      <c r="BO1501" s="58">
        <v>0.44783366067288521</v>
      </c>
      <c r="BP1501" s="58">
        <v>0.50548080489813241</v>
      </c>
      <c r="BQ1501" s="58">
        <v>0.56188475232605417</v>
      </c>
      <c r="BR1501" s="36">
        <v>3.55</v>
      </c>
      <c r="BS1501" s="36">
        <v>4.1500000000000004</v>
      </c>
      <c r="BT1501" s="36">
        <v>0.41287000000000001</v>
      </c>
      <c r="BU1501" s="36">
        <v>0.21492</v>
      </c>
      <c r="BV1501" s="36">
        <v>0.23635503843573699</v>
      </c>
      <c r="BW1501" s="36">
        <v>0.30560999999999999</v>
      </c>
    </row>
    <row r="1502" spans="1:75" s="36" customFormat="1" ht="16.75" customHeight="1" x14ac:dyDescent="0.2">
      <c r="A1502" s="36" t="s">
        <v>1865</v>
      </c>
      <c r="B1502" s="36">
        <v>2025020720</v>
      </c>
      <c r="C1502" s="35">
        <v>46034</v>
      </c>
      <c r="D1502" s="45" t="s">
        <v>6</v>
      </c>
      <c r="E1502" s="36" t="s">
        <v>23</v>
      </c>
      <c r="F1502" s="45">
        <v>1</v>
      </c>
      <c r="G1502" s="45">
        <v>1</v>
      </c>
      <c r="H1502" s="36" t="s">
        <v>46</v>
      </c>
      <c r="I1502" s="36" t="s">
        <v>421</v>
      </c>
      <c r="J1502" s="46" t="s">
        <v>194</v>
      </c>
      <c r="K1502" s="47">
        <v>2.96</v>
      </c>
      <c r="L1502" s="48">
        <v>0.15</v>
      </c>
      <c r="M1502" s="49">
        <v>0.1</v>
      </c>
      <c r="N1502" s="36">
        <v>2.6499999999999901</v>
      </c>
      <c r="O1502" s="36">
        <v>3.5999999999999899</v>
      </c>
      <c r="P1502" s="70">
        <v>2.6499999999999901</v>
      </c>
      <c r="Q1502" s="36">
        <v>3.5999999999999899</v>
      </c>
      <c r="R1502" s="50">
        <v>2.7468739968076554</v>
      </c>
      <c r="S1502" s="50">
        <v>3.2150216169011361</v>
      </c>
      <c r="T1502" s="50">
        <v>2.6507334069193873</v>
      </c>
      <c r="U1502" s="50">
        <v>3.279322049239159</v>
      </c>
      <c r="V1502" s="50">
        <v>0.95</v>
      </c>
      <c r="W1502" s="50">
        <v>0.95302926576458757</v>
      </c>
      <c r="X1502" s="50">
        <v>1.008261633564153</v>
      </c>
      <c r="Y1502" s="50">
        <v>1.0472972972972974</v>
      </c>
      <c r="Z1502" s="50">
        <v>1.03</v>
      </c>
      <c r="AA1502" s="51">
        <v>0.96499999999999997</v>
      </c>
      <c r="AB1502" s="51">
        <v>1.02</v>
      </c>
      <c r="AC1502" s="51">
        <v>1</v>
      </c>
      <c r="AD1502" s="51">
        <v>1</v>
      </c>
      <c r="AE1502" s="51">
        <v>1</v>
      </c>
      <c r="AF1502" s="51">
        <v>1</v>
      </c>
      <c r="AG1502" s="52">
        <v>1</v>
      </c>
      <c r="AH1502" s="52">
        <v>1</v>
      </c>
      <c r="AI1502" s="53">
        <v>1412</v>
      </c>
      <c r="AJ1502" s="53">
        <v>1334</v>
      </c>
      <c r="AK1502" s="51">
        <v>2.7818389288230359</v>
      </c>
      <c r="AL1502" s="51">
        <v>2.775152080172405</v>
      </c>
      <c r="AM1502" s="51">
        <v>3.1701534446478541</v>
      </c>
      <c r="AN1502" s="51">
        <v>3.1768836704858461</v>
      </c>
      <c r="AO1502" s="51">
        <v>3.2524859377190292</v>
      </c>
      <c r="AP1502" s="51">
        <v>3.2613338868724</v>
      </c>
      <c r="AQ1502" s="51">
        <v>3.2652580479872899</v>
      </c>
      <c r="AR1502" s="67">
        <v>0</v>
      </c>
      <c r="AS1502" s="99" t="s">
        <v>1593</v>
      </c>
      <c r="AT1502" s="54">
        <v>2.675201406985853</v>
      </c>
      <c r="AU1502" s="54">
        <v>3.5458526150778091</v>
      </c>
      <c r="AV1502" s="55">
        <v>2.675201406985853</v>
      </c>
      <c r="AW1502" s="55">
        <v>3.5497591495924254</v>
      </c>
      <c r="AX1502" s="56">
        <v>2.5201406985862818E-2</v>
      </c>
      <c r="AY1502" s="56">
        <v>-5.4147384922180741E-2</v>
      </c>
      <c r="AZ1502" s="56">
        <v>-2.8945977936317924E-2</v>
      </c>
      <c r="BA1502" s="56">
        <v>7.9348791908043559E-2</v>
      </c>
      <c r="BB1502" s="61">
        <v>174</v>
      </c>
      <c r="BC1502" s="57">
        <v>-147</v>
      </c>
      <c r="BD1502" s="57">
        <v>-118</v>
      </c>
      <c r="BE1502" s="57">
        <v>108</v>
      </c>
      <c r="BF1502" s="95">
        <v>0.3648523101548547</v>
      </c>
      <c r="BG1502" s="58">
        <v>0.59434950489261973</v>
      </c>
      <c r="BH1502" s="58">
        <v>0.54210589158023403</v>
      </c>
      <c r="BI1502" s="58">
        <v>0.48027006279222362</v>
      </c>
      <c r="BJ1502" s="57">
        <v>174</v>
      </c>
      <c r="BK1502" s="57">
        <v>-147</v>
      </c>
      <c r="BL1502" s="57">
        <v>-119</v>
      </c>
      <c r="BM1502" s="57">
        <v>108</v>
      </c>
      <c r="BN1502" s="58">
        <v>0.36434331898275196</v>
      </c>
      <c r="BO1502" s="58">
        <v>0.59502097758064032</v>
      </c>
      <c r="BP1502" s="58">
        <v>0.54285074504409525</v>
      </c>
      <c r="BQ1502" s="58">
        <v>0.48091695893214914</v>
      </c>
      <c r="BR1502" s="36">
        <v>3.55</v>
      </c>
      <c r="BS1502" s="36">
        <v>4.2</v>
      </c>
      <c r="BT1502" s="36">
        <v>0.40806999999999999</v>
      </c>
      <c r="BU1502" s="36">
        <v>0.21027000000000001</v>
      </c>
      <c r="BV1502" s="36">
        <v>0.23089339833970199</v>
      </c>
      <c r="BW1502" s="36">
        <v>0.29959000000000002</v>
      </c>
    </row>
    <row r="1503" spans="1:75" s="36" customFormat="1" ht="16.75" customHeight="1" x14ac:dyDescent="0.2">
      <c r="A1503" s="36" t="s">
        <v>1866</v>
      </c>
      <c r="B1503" s="36">
        <v>2025020720</v>
      </c>
      <c r="C1503" s="35">
        <v>46034</v>
      </c>
      <c r="D1503" s="45" t="s">
        <v>9</v>
      </c>
      <c r="E1503" s="36" t="s">
        <v>19</v>
      </c>
      <c r="F1503" s="45">
        <v>1</v>
      </c>
      <c r="G1503" s="45">
        <v>1</v>
      </c>
      <c r="H1503" s="36" t="s">
        <v>47</v>
      </c>
      <c r="I1503" s="36" t="s">
        <v>468</v>
      </c>
      <c r="J1503" s="46" t="s">
        <v>171</v>
      </c>
      <c r="K1503" s="47">
        <v>2.96</v>
      </c>
      <c r="L1503" s="48">
        <v>0.15</v>
      </c>
      <c r="M1503" s="49">
        <v>0.1</v>
      </c>
      <c r="N1503" s="36">
        <v>3.5999999999999899</v>
      </c>
      <c r="O1503" s="36">
        <v>2.6499999999999901</v>
      </c>
      <c r="P1503" s="70">
        <v>3.5999999999999899</v>
      </c>
      <c r="Q1503" s="36">
        <v>2.6499999999999901</v>
      </c>
      <c r="R1503" s="50">
        <v>3.1438752686309246</v>
      </c>
      <c r="S1503" s="50">
        <v>2.9469428291408448</v>
      </c>
      <c r="T1503" s="50">
        <v>3.049559010571997</v>
      </c>
      <c r="U1503" s="50">
        <v>3.0058816857236619</v>
      </c>
      <c r="V1503" s="50">
        <v>1.048</v>
      </c>
      <c r="W1503" s="50">
        <v>1.0491546019013618</v>
      </c>
      <c r="X1503" s="50">
        <v>1.0709977853540047</v>
      </c>
      <c r="Y1503" s="50">
        <v>0.93981044892670129</v>
      </c>
      <c r="Z1503" s="50">
        <v>1.02</v>
      </c>
      <c r="AA1503" s="51">
        <v>0.97</v>
      </c>
      <c r="AB1503" s="51">
        <v>1.02</v>
      </c>
      <c r="AC1503" s="51">
        <v>1</v>
      </c>
      <c r="AD1503" s="51">
        <v>1</v>
      </c>
      <c r="AE1503" s="51">
        <v>1</v>
      </c>
      <c r="AF1503" s="51">
        <v>1</v>
      </c>
      <c r="AG1503" s="52">
        <v>1</v>
      </c>
      <c r="AH1503" s="52">
        <v>1</v>
      </c>
      <c r="AI1503" s="53">
        <v>1405</v>
      </c>
      <c r="AJ1503" s="53">
        <v>1228</v>
      </c>
      <c r="AK1503" s="51">
        <v>3.1</v>
      </c>
      <c r="AL1503" s="51">
        <v>3.09</v>
      </c>
      <c r="AM1503" s="51">
        <v>2.984454435349893</v>
      </c>
      <c r="AN1503" s="51">
        <v>2.9788276944185359</v>
      </c>
      <c r="AO1503" s="51">
        <v>3.0877334618518626</v>
      </c>
      <c r="AP1503" s="51">
        <v>3.0754556954326322</v>
      </c>
      <c r="AQ1503" s="51">
        <v>3.0441435240568908</v>
      </c>
      <c r="AR1503" s="67">
        <v>0</v>
      </c>
      <c r="AS1503" s="99" t="s">
        <v>1593</v>
      </c>
      <c r="AT1503" s="54">
        <v>3.5458526150778091</v>
      </c>
      <c r="AU1503" s="54">
        <v>2.675201406985853</v>
      </c>
      <c r="AV1503" s="55">
        <v>3.5497591495924254</v>
      </c>
      <c r="AW1503" s="55">
        <v>2.675201406985853</v>
      </c>
      <c r="AX1503" s="56">
        <v>-5.4147384922180741E-2</v>
      </c>
      <c r="AY1503" s="56">
        <v>2.5201406985862818E-2</v>
      </c>
      <c r="AZ1503" s="56">
        <v>-2.8945977936317924E-2</v>
      </c>
      <c r="BA1503" s="56">
        <v>-7.9348791908043559E-2</v>
      </c>
      <c r="BB1503" s="61">
        <v>-174</v>
      </c>
      <c r="BC1503" s="57">
        <v>147</v>
      </c>
      <c r="BD1503" s="57">
        <v>118</v>
      </c>
      <c r="BE1503" s="57">
        <v>-108</v>
      </c>
      <c r="BF1503" s="95">
        <v>0.63514768984514536</v>
      </c>
      <c r="BG1503" s="58">
        <v>0.40565049510738027</v>
      </c>
      <c r="BH1503" s="58">
        <v>0.45789410841976597</v>
      </c>
      <c r="BI1503" s="58">
        <v>0.51972993720777638</v>
      </c>
      <c r="BJ1503" s="57">
        <v>-174</v>
      </c>
      <c r="BK1503" s="57">
        <v>147</v>
      </c>
      <c r="BL1503" s="57">
        <v>119</v>
      </c>
      <c r="BM1503" s="57">
        <v>-108</v>
      </c>
      <c r="BN1503" s="58">
        <v>0.63565668101724804</v>
      </c>
      <c r="BO1503" s="58">
        <v>0.40497902241935962</v>
      </c>
      <c r="BP1503" s="58">
        <v>0.45714925495590475</v>
      </c>
      <c r="BQ1503" s="58">
        <v>0.51908304106785086</v>
      </c>
      <c r="BR1503" s="36">
        <v>3.55</v>
      </c>
      <c r="BS1503" s="36">
        <v>4.25</v>
      </c>
      <c r="BT1503" s="36">
        <v>0.3992</v>
      </c>
      <c r="BU1503" s="36">
        <v>0.20355000000000001</v>
      </c>
      <c r="BV1503" s="36">
        <v>0.22343823752181599</v>
      </c>
      <c r="BW1503" s="36">
        <v>0.29255999999999999</v>
      </c>
    </row>
    <row r="1504" spans="1:75" s="36" customFormat="1" ht="16.75" customHeight="1" x14ac:dyDescent="0.2">
      <c r="A1504" s="36" t="s">
        <v>1867</v>
      </c>
      <c r="B1504" s="36">
        <v>2025020721</v>
      </c>
      <c r="C1504" s="35">
        <v>46034</v>
      </c>
      <c r="D1504" s="45" t="s">
        <v>6</v>
      </c>
      <c r="E1504" s="36" t="s">
        <v>4</v>
      </c>
      <c r="F1504" s="45">
        <v>0</v>
      </c>
      <c r="G1504" s="45">
        <v>1</v>
      </c>
      <c r="H1504" s="36" t="s">
        <v>26</v>
      </c>
      <c r="I1504" s="36" t="s">
        <v>330</v>
      </c>
      <c r="J1504" s="46" t="s">
        <v>173</v>
      </c>
      <c r="K1504" s="47">
        <v>2.96</v>
      </c>
      <c r="L1504" s="48">
        <v>0.15</v>
      </c>
      <c r="M1504" s="49">
        <v>0.1</v>
      </c>
      <c r="N1504" s="36">
        <v>2.6499999999999901</v>
      </c>
      <c r="O1504" s="36">
        <v>3.3499999999999899</v>
      </c>
      <c r="P1504" s="70">
        <v>2.6499999999999901</v>
      </c>
      <c r="Q1504" s="36">
        <v>3.3499999999999899</v>
      </c>
      <c r="R1504" s="50">
        <v>2.8815299486781107</v>
      </c>
      <c r="S1504" s="50">
        <v>2.9124233827210029</v>
      </c>
      <c r="T1504" s="50">
        <v>2.8815299486781107</v>
      </c>
      <c r="U1504" s="50">
        <v>2.9124233827210029</v>
      </c>
      <c r="V1504" s="50">
        <v>0.95</v>
      </c>
      <c r="W1504" s="50">
        <v>0.92554174501717079</v>
      </c>
      <c r="X1504" s="50">
        <v>0.96925780872352141</v>
      </c>
      <c r="Y1504" s="50">
        <v>1.0627866605974872</v>
      </c>
      <c r="Z1504" s="50">
        <v>1.0349999999999999</v>
      </c>
      <c r="AA1504" s="51">
        <v>1</v>
      </c>
      <c r="AB1504" s="51">
        <v>1</v>
      </c>
      <c r="AC1504" s="51">
        <v>1</v>
      </c>
      <c r="AD1504" s="51">
        <v>1</v>
      </c>
      <c r="AE1504" s="51">
        <v>1</v>
      </c>
      <c r="AF1504" s="51">
        <v>1</v>
      </c>
      <c r="AG1504" s="52">
        <v>1</v>
      </c>
      <c r="AH1504" s="52">
        <v>1</v>
      </c>
      <c r="AI1504" s="53">
        <v>1422</v>
      </c>
      <c r="AJ1504" s="53">
        <v>1302</v>
      </c>
      <c r="AK1504" s="51">
        <v>2.98</v>
      </c>
      <c r="AL1504" s="51">
        <v>2.99</v>
      </c>
      <c r="AM1504" s="51">
        <v>2.91</v>
      </c>
      <c r="AN1504" s="51">
        <v>2.9103635074081504</v>
      </c>
      <c r="AO1504" s="51">
        <v>2.9384359455595512</v>
      </c>
      <c r="AP1504" s="51">
        <v>2.9498242838930544</v>
      </c>
      <c r="AQ1504" s="51">
        <v>3.0118499999999999</v>
      </c>
      <c r="AR1504" s="67">
        <v>-0.08</v>
      </c>
      <c r="AS1504" s="99" t="s">
        <v>1593</v>
      </c>
      <c r="AT1504" s="54">
        <v>2.7329796732371703</v>
      </c>
      <c r="AU1504" s="54">
        <v>3.3569766613089045</v>
      </c>
      <c r="AV1504" s="55">
        <v>2.8129796732371704</v>
      </c>
      <c r="AW1504" s="55">
        <v>3.3472125165030771</v>
      </c>
      <c r="AX1504" s="56">
        <v>8.297967323718014E-2</v>
      </c>
      <c r="AY1504" s="56">
        <v>6.9766613089146112E-3</v>
      </c>
      <c r="AZ1504" s="56">
        <v>8.9956334546094752E-2</v>
      </c>
      <c r="BA1504" s="56">
        <v>7.6003011928265529E-2</v>
      </c>
      <c r="BB1504" s="61">
        <v>150</v>
      </c>
      <c r="BC1504" s="57">
        <v>-136</v>
      </c>
      <c r="BD1504" s="57">
        <v>-109</v>
      </c>
      <c r="BE1504" s="57">
        <v>117</v>
      </c>
      <c r="BF1504" s="95">
        <v>0.39956087233682303</v>
      </c>
      <c r="BG1504" s="58">
        <v>0.57618751735276641</v>
      </c>
      <c r="BH1504" s="58">
        <v>0.52098033693935775</v>
      </c>
      <c r="BI1504" s="58">
        <v>0.46094017564667222</v>
      </c>
      <c r="BJ1504" s="57">
        <v>141</v>
      </c>
      <c r="BK1504" s="57">
        <v>-143</v>
      </c>
      <c r="BL1504" s="57">
        <v>-115</v>
      </c>
      <c r="BM1504" s="57">
        <v>112</v>
      </c>
      <c r="BN1504" s="58">
        <v>0.41482906350755211</v>
      </c>
      <c r="BO1504" s="58">
        <v>0.58807368666917537</v>
      </c>
      <c r="BP1504" s="58">
        <v>0.53431551752860407</v>
      </c>
      <c r="BQ1504" s="58">
        <v>0.47263397006311691</v>
      </c>
      <c r="BR1504" s="36">
        <v>3.55</v>
      </c>
      <c r="BS1504" s="36">
        <v>4.3</v>
      </c>
      <c r="BT1504" s="36">
        <v>0.39435999999999999</v>
      </c>
      <c r="BU1504" s="36">
        <v>0.19958000000000001</v>
      </c>
      <c r="BV1504" s="36">
        <v>0.218600422786667</v>
      </c>
      <c r="BW1504" s="36">
        <v>0.28659000000000001</v>
      </c>
    </row>
    <row r="1505" spans="1:75" s="36" customFormat="1" ht="16.75" customHeight="1" x14ac:dyDescent="0.2">
      <c r="A1505" s="36" t="s">
        <v>1868</v>
      </c>
      <c r="B1505" s="36">
        <v>2025020721</v>
      </c>
      <c r="C1505" s="35">
        <v>46034</v>
      </c>
      <c r="D1505" s="45" t="s">
        <v>9</v>
      </c>
      <c r="E1505" s="36" t="s">
        <v>33</v>
      </c>
      <c r="F1505" s="45">
        <v>1</v>
      </c>
      <c r="G1505" s="45">
        <v>0</v>
      </c>
      <c r="H1505" s="36" t="s">
        <v>27</v>
      </c>
      <c r="I1505" s="36" t="s">
        <v>424</v>
      </c>
      <c r="J1505" s="46" t="s">
        <v>229</v>
      </c>
      <c r="K1505" s="47">
        <v>2.96</v>
      </c>
      <c r="L1505" s="48">
        <v>0.15</v>
      </c>
      <c r="M1505" s="49">
        <v>0.1</v>
      </c>
      <c r="N1505" s="36">
        <v>3.3499999999999899</v>
      </c>
      <c r="O1505" s="36">
        <v>2.6499999999999901</v>
      </c>
      <c r="P1505" s="70">
        <v>3.3499999999999899</v>
      </c>
      <c r="Q1505" s="36">
        <v>2.6499999999999901</v>
      </c>
      <c r="R1505" s="50">
        <v>3.148468307442458</v>
      </c>
      <c r="S1505" s="50">
        <v>2.7742008038012624</v>
      </c>
      <c r="T1505" s="50">
        <v>3.0697565997563965</v>
      </c>
      <c r="U1505" s="50">
        <v>2.8019428118392753</v>
      </c>
      <c r="V1505" s="50">
        <v>1.05</v>
      </c>
      <c r="W1505" s="50">
        <v>1.0725047827848808</v>
      </c>
      <c r="X1505" s="50">
        <v>0.98310810810810811</v>
      </c>
      <c r="Y1505" s="50">
        <v>1.0067567567567568</v>
      </c>
      <c r="Z1505" s="50">
        <v>1.0149999999999999</v>
      </c>
      <c r="AA1505" s="51">
        <v>0.97499999999999998</v>
      </c>
      <c r="AB1505" s="51">
        <v>1.01</v>
      </c>
      <c r="AC1505" s="51">
        <v>1</v>
      </c>
      <c r="AD1505" s="51">
        <v>1</v>
      </c>
      <c r="AE1505" s="51">
        <v>1</v>
      </c>
      <c r="AF1505" s="51">
        <v>1</v>
      </c>
      <c r="AG1505" s="52">
        <v>1</v>
      </c>
      <c r="AH1505" s="52">
        <v>1</v>
      </c>
      <c r="AI1505" s="53">
        <v>1417</v>
      </c>
      <c r="AJ1505" s="53">
        <v>1344</v>
      </c>
      <c r="AK1505" s="51">
        <v>3.145848515368562</v>
      </c>
      <c r="AL1505" s="51">
        <v>3.13</v>
      </c>
      <c r="AM1505" s="51">
        <v>2.8690031138216234</v>
      </c>
      <c r="AN1505" s="51">
        <v>2.87</v>
      </c>
      <c r="AO1505" s="51">
        <v>2.9646705793999528</v>
      </c>
      <c r="AP1505" s="51">
        <v>2.942342064868702</v>
      </c>
      <c r="AQ1505" s="51">
        <v>2.9120381605289474</v>
      </c>
      <c r="AR1505" s="67">
        <v>0.08</v>
      </c>
      <c r="AS1505" s="99" t="s">
        <v>1593</v>
      </c>
      <c r="AT1505" s="54">
        <v>3.3569766613089045</v>
      </c>
      <c r="AU1505" s="54">
        <v>2.7329796732371703</v>
      </c>
      <c r="AV1505" s="55">
        <v>3.3472125165030771</v>
      </c>
      <c r="AW1505" s="55">
        <v>2.8129796732371704</v>
      </c>
      <c r="AX1505" s="56">
        <v>6.9766613089146112E-3</v>
      </c>
      <c r="AY1505" s="56">
        <v>8.297967323718014E-2</v>
      </c>
      <c r="AZ1505" s="56">
        <v>8.9956334546094752E-2</v>
      </c>
      <c r="BA1505" s="56">
        <v>-7.6003011928265529E-2</v>
      </c>
      <c r="BB1505" s="61">
        <v>-150</v>
      </c>
      <c r="BC1505" s="57">
        <v>136</v>
      </c>
      <c r="BD1505" s="57">
        <v>109</v>
      </c>
      <c r="BE1505" s="57">
        <v>-117</v>
      </c>
      <c r="BF1505" s="95">
        <v>0.60043912766317697</v>
      </c>
      <c r="BG1505" s="58">
        <v>0.42381248264723359</v>
      </c>
      <c r="BH1505" s="58">
        <v>0.4790196630606422</v>
      </c>
      <c r="BI1505" s="58">
        <v>0.53905982435332778</v>
      </c>
      <c r="BJ1505" s="57">
        <v>-141</v>
      </c>
      <c r="BK1505" s="57">
        <v>143</v>
      </c>
      <c r="BL1505" s="57">
        <v>115</v>
      </c>
      <c r="BM1505" s="57">
        <v>-112</v>
      </c>
      <c r="BN1505" s="58">
        <v>0.58517093649244789</v>
      </c>
      <c r="BO1505" s="58">
        <v>0.41192631333082458</v>
      </c>
      <c r="BP1505" s="58">
        <v>0.46568448247139593</v>
      </c>
      <c r="BQ1505" s="58">
        <v>0.52736602993688309</v>
      </c>
      <c r="BR1505" s="36">
        <v>3.55</v>
      </c>
      <c r="BS1505" s="36">
        <v>4.3499999999999996</v>
      </c>
      <c r="BT1505" s="36">
        <v>0.38802999999999999</v>
      </c>
      <c r="BU1505" s="36">
        <v>0.19589999999999999</v>
      </c>
      <c r="BV1505" s="36">
        <v>0.21463553593145601</v>
      </c>
      <c r="BW1505" s="36">
        <v>0.28319</v>
      </c>
    </row>
    <row r="1506" spans="1:75" s="36" customFormat="1" ht="16.75" customHeight="1" x14ac:dyDescent="0.2">
      <c r="A1506" s="36" t="s">
        <v>1869</v>
      </c>
      <c r="B1506" s="36">
        <v>2025020722</v>
      </c>
      <c r="C1506" s="35">
        <v>46034</v>
      </c>
      <c r="D1506" s="45" t="s">
        <v>6</v>
      </c>
      <c r="E1506" s="36" t="s">
        <v>17</v>
      </c>
      <c r="F1506" s="45">
        <v>1</v>
      </c>
      <c r="G1506" s="45">
        <v>1</v>
      </c>
      <c r="H1506" s="36" t="s">
        <v>46</v>
      </c>
      <c r="I1506" s="36" t="s">
        <v>372</v>
      </c>
      <c r="J1506" s="46" t="s">
        <v>164</v>
      </c>
      <c r="K1506" s="47">
        <v>2.96</v>
      </c>
      <c r="L1506" s="48">
        <v>0.15</v>
      </c>
      <c r="M1506" s="49">
        <v>0.1</v>
      </c>
      <c r="N1506" s="36">
        <v>3.44999999999999</v>
      </c>
      <c r="O1506" s="36">
        <v>2.7999999999999901</v>
      </c>
      <c r="P1506" s="70">
        <v>3.44999999999999</v>
      </c>
      <c r="Q1506" s="36">
        <v>2.7999999999999901</v>
      </c>
      <c r="R1506" s="50">
        <v>3.2996623941735956</v>
      </c>
      <c r="S1506" s="50">
        <v>3.0900782924059254</v>
      </c>
      <c r="T1506" s="50">
        <v>3.2666657702318598</v>
      </c>
      <c r="U1506" s="50">
        <v>3.1209790753299846</v>
      </c>
      <c r="V1506" s="50">
        <v>0.95</v>
      </c>
      <c r="W1506" s="50">
        <v>0.95302926576458757</v>
      </c>
      <c r="X1506" s="50">
        <v>1.1543484470370278</v>
      </c>
      <c r="Y1506" s="50">
        <v>0.90240736767848317</v>
      </c>
      <c r="Z1506" s="50">
        <v>1.03</v>
      </c>
      <c r="AA1506" s="51">
        <v>0.99</v>
      </c>
      <c r="AB1506" s="51">
        <v>1.01</v>
      </c>
      <c r="AC1506" s="51">
        <v>1</v>
      </c>
      <c r="AD1506" s="51">
        <v>1</v>
      </c>
      <c r="AE1506" s="51">
        <v>1</v>
      </c>
      <c r="AF1506" s="51">
        <v>1</v>
      </c>
      <c r="AG1506" s="52">
        <v>1</v>
      </c>
      <c r="AH1506" s="52">
        <v>1</v>
      </c>
      <c r="AI1506" s="53">
        <v>1419</v>
      </c>
      <c r="AJ1506" s="53">
        <v>1377</v>
      </c>
      <c r="AK1506" s="51">
        <v>3.3650809740412271</v>
      </c>
      <c r="AL1506" s="51">
        <v>3.3547732377019566</v>
      </c>
      <c r="AM1506" s="51">
        <v>2.9911503721222306</v>
      </c>
      <c r="AN1506" s="51">
        <v>3.0059895601647848</v>
      </c>
      <c r="AO1506" s="51">
        <v>3.0455191717387464</v>
      </c>
      <c r="AP1506" s="51">
        <v>3.0661083921546499</v>
      </c>
      <c r="AQ1506" s="51">
        <v>3.0808848832858975</v>
      </c>
      <c r="AR1506" s="67">
        <v>0</v>
      </c>
      <c r="AS1506" s="99" t="s">
        <v>1593</v>
      </c>
      <c r="AT1506" s="54">
        <v>3.5072156877545351</v>
      </c>
      <c r="AU1506" s="54">
        <v>2.7073760796852686</v>
      </c>
      <c r="AV1506" s="55">
        <v>3.5072156877545351</v>
      </c>
      <c r="AW1506" s="55">
        <v>2.7103588483582706</v>
      </c>
      <c r="AX1506" s="56">
        <v>5.7215687754545108E-2</v>
      </c>
      <c r="AY1506" s="56">
        <v>-9.2623920314721442E-2</v>
      </c>
      <c r="AZ1506" s="56">
        <v>-3.5408232560176334E-2</v>
      </c>
      <c r="BA1506" s="56">
        <v>0.14983960806926655</v>
      </c>
      <c r="BB1506" s="61">
        <v>-168</v>
      </c>
      <c r="BC1506" s="57">
        <v>-146</v>
      </c>
      <c r="BD1506" s="57">
        <v>-118</v>
      </c>
      <c r="BE1506" s="57">
        <v>108</v>
      </c>
      <c r="BF1506" s="95">
        <v>0.62631063640224305</v>
      </c>
      <c r="BG1506" s="58">
        <v>0.59307372404792025</v>
      </c>
      <c r="BH1506" s="58">
        <v>0.54130208547472791</v>
      </c>
      <c r="BI1506" s="58">
        <v>0.48020392200234407</v>
      </c>
      <c r="BJ1506" s="57">
        <v>-167</v>
      </c>
      <c r="BK1506" s="57">
        <v>-146</v>
      </c>
      <c r="BL1506" s="57">
        <v>-118</v>
      </c>
      <c r="BM1506" s="57">
        <v>108</v>
      </c>
      <c r="BN1506" s="58">
        <v>0.62595635834359309</v>
      </c>
      <c r="BO1506" s="58">
        <v>0.59352645265473369</v>
      </c>
      <c r="BP1506" s="58">
        <v>0.5417810194448216</v>
      </c>
      <c r="BQ1506" s="58">
        <v>0.48059507082252606</v>
      </c>
      <c r="BR1506" s="36">
        <v>3.55</v>
      </c>
      <c r="BS1506" s="36">
        <v>4.4000000000000004</v>
      </c>
      <c r="BT1506" s="36">
        <v>0.38227</v>
      </c>
      <c r="BU1506" s="36">
        <v>0.19064999999999999</v>
      </c>
      <c r="BV1506" s="36">
        <v>0.208643407459289</v>
      </c>
      <c r="BW1506" s="36">
        <v>0.27689000000000002</v>
      </c>
    </row>
    <row r="1507" spans="1:75" s="36" customFormat="1" ht="16.75" customHeight="1" x14ac:dyDescent="0.2">
      <c r="A1507" s="36" t="s">
        <v>1870</v>
      </c>
      <c r="B1507" s="36">
        <v>2025020722</v>
      </c>
      <c r="C1507" s="35">
        <v>46034</v>
      </c>
      <c r="D1507" s="45" t="s">
        <v>9</v>
      </c>
      <c r="E1507" s="36" t="s">
        <v>14</v>
      </c>
      <c r="F1507" s="45">
        <v>1</v>
      </c>
      <c r="G1507" s="45">
        <v>1</v>
      </c>
      <c r="H1507" s="36" t="s">
        <v>47</v>
      </c>
      <c r="I1507" s="36" t="s">
        <v>328</v>
      </c>
      <c r="J1507" s="46" t="s">
        <v>155</v>
      </c>
      <c r="K1507" s="47">
        <v>2.96</v>
      </c>
      <c r="L1507" s="48">
        <v>0.15</v>
      </c>
      <c r="M1507" s="49">
        <v>0.1</v>
      </c>
      <c r="N1507" s="36">
        <v>2.7999999999999901</v>
      </c>
      <c r="O1507" s="36">
        <v>3.44999999999999</v>
      </c>
      <c r="P1507" s="70">
        <v>2.7999999999999901</v>
      </c>
      <c r="Q1507" s="36">
        <v>3.44999999999999</v>
      </c>
      <c r="R1507" s="50">
        <v>2.7594693845981113</v>
      </c>
      <c r="S1507" s="50">
        <v>3.3504459957835637</v>
      </c>
      <c r="T1507" s="50">
        <v>2.5387118338302623</v>
      </c>
      <c r="U1507" s="50">
        <v>3.3504459957835637</v>
      </c>
      <c r="V1507" s="50">
        <v>1.048</v>
      </c>
      <c r="W1507" s="50">
        <v>1.0491546019013618</v>
      </c>
      <c r="X1507" s="50">
        <v>1.0105237743656184</v>
      </c>
      <c r="Y1507" s="50">
        <v>1.1368516804193334</v>
      </c>
      <c r="Z1507" s="50">
        <v>0.96</v>
      </c>
      <c r="AA1507" s="51">
        <v>0.92</v>
      </c>
      <c r="AB1507" s="51">
        <v>1</v>
      </c>
      <c r="AC1507" s="51">
        <v>1</v>
      </c>
      <c r="AD1507" s="51">
        <v>1</v>
      </c>
      <c r="AE1507" s="51">
        <v>1</v>
      </c>
      <c r="AF1507" s="51">
        <v>1</v>
      </c>
      <c r="AG1507" s="52">
        <v>1</v>
      </c>
      <c r="AH1507" s="52">
        <v>1</v>
      </c>
      <c r="AI1507" s="53">
        <v>1414</v>
      </c>
      <c r="AJ1507" s="53">
        <v>1319</v>
      </c>
      <c r="AK1507" s="51">
        <v>2.67112580832831</v>
      </c>
      <c r="AL1507" s="51">
        <v>2.6810659815072624</v>
      </c>
      <c r="AM1507" s="51">
        <v>3.4168714032296021</v>
      </c>
      <c r="AN1507" s="51">
        <v>3.4069075921126961</v>
      </c>
      <c r="AO1507" s="51">
        <v>3.3061491471051472</v>
      </c>
      <c r="AP1507" s="51">
        <v>3.2926909984322084</v>
      </c>
      <c r="AQ1507" s="51">
        <v>3.280196547100418</v>
      </c>
      <c r="AR1507" s="67">
        <v>0</v>
      </c>
      <c r="AS1507" s="99" t="s">
        <v>1593</v>
      </c>
      <c r="AT1507" s="54">
        <v>2.7073760796852686</v>
      </c>
      <c r="AU1507" s="54">
        <v>3.5072156877545351</v>
      </c>
      <c r="AV1507" s="55">
        <v>2.7103588483582706</v>
      </c>
      <c r="AW1507" s="55">
        <v>3.5072156877545351</v>
      </c>
      <c r="AX1507" s="56">
        <v>-9.2623920314721442E-2</v>
      </c>
      <c r="AY1507" s="56">
        <v>5.7215687754545108E-2</v>
      </c>
      <c r="AZ1507" s="56">
        <v>-3.5408232560176334E-2</v>
      </c>
      <c r="BA1507" s="56">
        <v>-0.14983960806926655</v>
      </c>
      <c r="BB1507" s="61">
        <v>168</v>
      </c>
      <c r="BC1507" s="57">
        <v>146</v>
      </c>
      <c r="BD1507" s="57">
        <v>118</v>
      </c>
      <c r="BE1507" s="57">
        <v>-108</v>
      </c>
      <c r="BF1507" s="95">
        <v>0.37368936359775695</v>
      </c>
      <c r="BG1507" s="58">
        <v>0.40692627595207981</v>
      </c>
      <c r="BH1507" s="58">
        <v>0.45869791452527203</v>
      </c>
      <c r="BI1507" s="58">
        <v>0.51979607799765593</v>
      </c>
      <c r="BJ1507" s="57">
        <v>167</v>
      </c>
      <c r="BK1507" s="57">
        <v>146</v>
      </c>
      <c r="BL1507" s="57">
        <v>118</v>
      </c>
      <c r="BM1507" s="57">
        <v>-108</v>
      </c>
      <c r="BN1507" s="58">
        <v>0.37404364165640691</v>
      </c>
      <c r="BO1507" s="58">
        <v>0.40647354734526636</v>
      </c>
      <c r="BP1507" s="58">
        <v>0.4582189805551784</v>
      </c>
      <c r="BQ1507" s="58">
        <v>0.51940492917747394</v>
      </c>
      <c r="BR1507" s="36">
        <v>3.55</v>
      </c>
      <c r="BS1507" s="36">
        <v>4.45</v>
      </c>
      <c r="BT1507" s="36">
        <v>0.37402999999999997</v>
      </c>
      <c r="BU1507" s="36">
        <v>0.18676999999999999</v>
      </c>
      <c r="BV1507" s="36">
        <v>0.20444643912691199</v>
      </c>
      <c r="BW1507" s="36">
        <v>0.27322999999999997</v>
      </c>
    </row>
    <row r="1508" spans="1:75" s="36" customFormat="1" ht="16.75" customHeight="1" x14ac:dyDescent="0.2">
      <c r="A1508" s="36" t="s">
        <v>1871</v>
      </c>
      <c r="B1508" s="36">
        <v>2025020724</v>
      </c>
      <c r="C1508" s="35">
        <v>46034</v>
      </c>
      <c r="D1508" s="45" t="s">
        <v>6</v>
      </c>
      <c r="E1508" s="36" t="s">
        <v>34</v>
      </c>
      <c r="F1508" s="45">
        <v>1</v>
      </c>
      <c r="G1508" s="45">
        <v>1</v>
      </c>
      <c r="H1508" s="36" t="s">
        <v>46</v>
      </c>
      <c r="I1508" s="36" t="s">
        <v>362</v>
      </c>
      <c r="J1508" s="46" t="s">
        <v>160</v>
      </c>
      <c r="K1508" s="47">
        <v>2.96</v>
      </c>
      <c r="L1508" s="48">
        <v>0.15</v>
      </c>
      <c r="M1508" s="49">
        <v>0.1</v>
      </c>
      <c r="N1508" s="36">
        <v>3.0499999999999901</v>
      </c>
      <c r="O1508" s="36">
        <v>2.8499999999999899</v>
      </c>
      <c r="P1508" s="70">
        <v>3.0499999999999901</v>
      </c>
      <c r="Q1508" s="36">
        <v>2.8499999999999899</v>
      </c>
      <c r="R1508" s="50">
        <v>3.4751824559863951</v>
      </c>
      <c r="S1508" s="50">
        <v>3.0018995366614556</v>
      </c>
      <c r="T1508" s="50">
        <v>3.4404306314265312</v>
      </c>
      <c r="U1508" s="50">
        <v>3.0018995366614556</v>
      </c>
      <c r="V1508" s="50">
        <v>0.95</v>
      </c>
      <c r="W1508" s="50">
        <v>0.95302926576458757</v>
      </c>
      <c r="X1508" s="50">
        <v>0.92627289564235793</v>
      </c>
      <c r="Y1508" s="50">
        <v>0.95733189921912976</v>
      </c>
      <c r="Z1508" s="50">
        <v>0.995</v>
      </c>
      <c r="AA1508" s="51">
        <v>0.99</v>
      </c>
      <c r="AB1508" s="51">
        <v>1</v>
      </c>
      <c r="AC1508" s="51">
        <v>1</v>
      </c>
      <c r="AD1508" s="51">
        <v>1</v>
      </c>
      <c r="AE1508" s="51">
        <v>1</v>
      </c>
      <c r="AF1508" s="51">
        <v>1</v>
      </c>
      <c r="AG1508" s="52">
        <v>1</v>
      </c>
      <c r="AH1508" s="52">
        <v>1</v>
      </c>
      <c r="AI1508" s="53">
        <v>1400</v>
      </c>
      <c r="AJ1508" s="53">
        <v>1296</v>
      </c>
      <c r="AK1508" s="51">
        <v>3.1149434940868224</v>
      </c>
      <c r="AL1508" s="51">
        <v>3.15</v>
      </c>
      <c r="AM1508" s="51">
        <v>2.8263156163847172</v>
      </c>
      <c r="AN1508" s="51">
        <v>2.84</v>
      </c>
      <c r="AO1508" s="51">
        <v>2.8076615186328864</v>
      </c>
      <c r="AP1508" s="51">
        <v>2.8345457966846759</v>
      </c>
      <c r="AQ1508" s="51">
        <v>2.8121840383027936</v>
      </c>
      <c r="AR1508" s="67">
        <v>0</v>
      </c>
      <c r="AS1508" s="99" t="s">
        <v>1593</v>
      </c>
      <c r="AT1508" s="54">
        <v>2.7251459658112291</v>
      </c>
      <c r="AU1508" s="54">
        <v>2.6803478350022303</v>
      </c>
      <c r="AV1508" s="55">
        <v>2.7251459658112291</v>
      </c>
      <c r="AW1508" s="55">
        <v>2.6833008261344857</v>
      </c>
      <c r="AX1508" s="56">
        <v>-0.32485403418876091</v>
      </c>
      <c r="AY1508" s="56">
        <v>-0.16965216499775959</v>
      </c>
      <c r="AZ1508" s="56">
        <v>-0.4945061991865205</v>
      </c>
      <c r="BA1508" s="56">
        <v>-0.15520186919100132</v>
      </c>
      <c r="BB1508" s="61">
        <v>-105</v>
      </c>
      <c r="BC1508" s="57">
        <v>116</v>
      </c>
      <c r="BD1508" s="57">
        <v>152</v>
      </c>
      <c r="BE1508" s="57">
        <v>184</v>
      </c>
      <c r="BF1508" s="95">
        <v>0.5130242950328171</v>
      </c>
      <c r="BG1508" s="58">
        <v>0.46366914679644045</v>
      </c>
      <c r="BH1508" s="58">
        <v>0.39670813773784475</v>
      </c>
      <c r="BI1508" s="58">
        <v>0.35267552190802609</v>
      </c>
      <c r="BJ1508" s="57">
        <v>-105</v>
      </c>
      <c r="BK1508" s="57">
        <v>115</v>
      </c>
      <c r="BL1508" s="57">
        <v>152</v>
      </c>
      <c r="BM1508" s="57">
        <v>183</v>
      </c>
      <c r="BN1508" s="58">
        <v>0.51263145991010617</v>
      </c>
      <c r="BO1508" s="58">
        <v>0.46428316989268903</v>
      </c>
      <c r="BP1508" s="58">
        <v>0.39741223401400383</v>
      </c>
      <c r="BQ1508" s="58">
        <v>0.35330948349358648</v>
      </c>
      <c r="BR1508" s="36">
        <v>3.55</v>
      </c>
      <c r="BS1508" s="36">
        <v>4.5</v>
      </c>
      <c r="BT1508" s="36">
        <v>0.37169999999999997</v>
      </c>
      <c r="BU1508" s="36">
        <v>0.18024999999999999</v>
      </c>
      <c r="BV1508" s="36">
        <v>0.196712902838559</v>
      </c>
      <c r="BW1508" s="36">
        <v>0.26394000000000001</v>
      </c>
    </row>
    <row r="1509" spans="1:75" s="36" customFormat="1" ht="16.75" customHeight="1" x14ac:dyDescent="0.2">
      <c r="A1509" s="36" t="s">
        <v>1872</v>
      </c>
      <c r="B1509" s="36">
        <v>2025020724</v>
      </c>
      <c r="C1509" s="35">
        <v>46034</v>
      </c>
      <c r="D1509" s="45" t="s">
        <v>9</v>
      </c>
      <c r="E1509" s="36" t="s">
        <v>28</v>
      </c>
      <c r="F1509" s="45">
        <v>1</v>
      </c>
      <c r="G1509" s="45">
        <v>1</v>
      </c>
      <c r="H1509" s="36" t="s">
        <v>47</v>
      </c>
      <c r="I1509" s="36" t="s">
        <v>314</v>
      </c>
      <c r="J1509" s="46" t="s">
        <v>167</v>
      </c>
      <c r="K1509" s="47">
        <v>2.96</v>
      </c>
      <c r="L1509" s="48">
        <v>0.15</v>
      </c>
      <c r="M1509" s="49">
        <v>0.1</v>
      </c>
      <c r="N1509" s="36">
        <v>2.8499999999999899</v>
      </c>
      <c r="O1509" s="36">
        <v>3.0499999999999901</v>
      </c>
      <c r="P1509" s="70">
        <v>2.8499999999999899</v>
      </c>
      <c r="Q1509" s="36">
        <v>3.0499999999999901</v>
      </c>
      <c r="R1509" s="50">
        <v>3.00974524479492</v>
      </c>
      <c r="S1509" s="50">
        <v>3.0588494701775351</v>
      </c>
      <c r="T1509" s="50">
        <v>2.859257982555174</v>
      </c>
      <c r="U1509" s="50">
        <v>3.1506149542828612</v>
      </c>
      <c r="V1509" s="50">
        <v>1.048</v>
      </c>
      <c r="W1509" s="50">
        <v>1.0491546019013618</v>
      </c>
      <c r="X1509" s="50">
        <v>0.95483635688672874</v>
      </c>
      <c r="Y1509" s="50">
        <v>1.0523457750293319</v>
      </c>
      <c r="Z1509" s="50">
        <v>0.97499999999999998</v>
      </c>
      <c r="AA1509" s="51">
        <v>0.95</v>
      </c>
      <c r="AB1509" s="51">
        <v>1.03</v>
      </c>
      <c r="AC1509" s="51">
        <v>1</v>
      </c>
      <c r="AD1509" s="51">
        <v>1</v>
      </c>
      <c r="AE1509" s="51">
        <v>1</v>
      </c>
      <c r="AF1509" s="51">
        <v>1</v>
      </c>
      <c r="AG1509" s="52">
        <v>1</v>
      </c>
      <c r="AH1509" s="52">
        <v>1</v>
      </c>
      <c r="AI1509" s="53">
        <v>1418</v>
      </c>
      <c r="AJ1509" s="53">
        <v>1346</v>
      </c>
      <c r="AK1509" s="51">
        <v>2.8337024216886242</v>
      </c>
      <c r="AL1509" s="51">
        <v>2.85</v>
      </c>
      <c r="AM1509" s="51">
        <v>2.7417677711013795</v>
      </c>
      <c r="AN1509" s="51">
        <v>2.76</v>
      </c>
      <c r="AO1509" s="51">
        <v>2.7235403111728327</v>
      </c>
      <c r="AP1509" s="51">
        <v>2.7623659995103722</v>
      </c>
      <c r="AQ1509" s="51">
        <v>2.6732235768238448</v>
      </c>
      <c r="AR1509" s="67">
        <v>0</v>
      </c>
      <c r="AS1509" s="99" t="s">
        <v>1593</v>
      </c>
      <c r="AT1509" s="54">
        <v>2.6803478350022303</v>
      </c>
      <c r="AU1509" s="54">
        <v>2.7251459658112291</v>
      </c>
      <c r="AV1509" s="55">
        <v>2.6833008261344857</v>
      </c>
      <c r="AW1509" s="55">
        <v>2.7251459658112291</v>
      </c>
      <c r="AX1509" s="56">
        <v>-0.16965216499775959</v>
      </c>
      <c r="AY1509" s="56">
        <v>-0.32485403418876091</v>
      </c>
      <c r="AZ1509" s="56">
        <v>-0.4945061991865205</v>
      </c>
      <c r="BA1509" s="56">
        <v>0.15520186919100132</v>
      </c>
      <c r="BB1509" s="61">
        <v>105</v>
      </c>
      <c r="BC1509" s="57">
        <v>-116</v>
      </c>
      <c r="BD1509" s="57">
        <v>-152</v>
      </c>
      <c r="BE1509" s="57">
        <v>-184</v>
      </c>
      <c r="BF1509" s="95">
        <v>0.4869757049671829</v>
      </c>
      <c r="BG1509" s="58">
        <v>0.53633085320355955</v>
      </c>
      <c r="BH1509" s="58">
        <v>0.60329186226215525</v>
      </c>
      <c r="BI1509" s="58">
        <v>0.64732447809197391</v>
      </c>
      <c r="BJ1509" s="57">
        <v>105</v>
      </c>
      <c r="BK1509" s="57">
        <v>-115</v>
      </c>
      <c r="BL1509" s="57">
        <v>-152</v>
      </c>
      <c r="BM1509" s="57">
        <v>-183</v>
      </c>
      <c r="BN1509" s="58">
        <v>0.48736854008989383</v>
      </c>
      <c r="BO1509" s="58">
        <v>0.53571683010731097</v>
      </c>
      <c r="BP1509" s="58">
        <v>0.60258776598599617</v>
      </c>
      <c r="BQ1509" s="58">
        <v>0.64669051650641352</v>
      </c>
      <c r="BR1509" s="36">
        <v>3.55</v>
      </c>
      <c r="BS1509" s="36">
        <v>4.55</v>
      </c>
      <c r="BT1509" s="36">
        <v>0.36638999999999999</v>
      </c>
      <c r="BU1509" s="36">
        <v>0.17660999999999999</v>
      </c>
      <c r="BV1509" s="36">
        <v>0.192335337166753</v>
      </c>
      <c r="BW1509" s="36">
        <v>0.25836999999999999</v>
      </c>
    </row>
    <row r="1510" spans="1:75" s="36" customFormat="1" ht="16.75" customHeight="1" x14ac:dyDescent="0.2">
      <c r="A1510" s="36" t="s">
        <v>1873</v>
      </c>
      <c r="B1510" s="36">
        <v>2025020723</v>
      </c>
      <c r="C1510" s="35">
        <v>46034</v>
      </c>
      <c r="D1510" s="45" t="s">
        <v>6</v>
      </c>
      <c r="E1510" s="36" t="s">
        <v>18</v>
      </c>
      <c r="F1510" s="45">
        <v>1</v>
      </c>
      <c r="G1510" s="45">
        <v>1</v>
      </c>
      <c r="H1510" s="36" t="s">
        <v>46</v>
      </c>
      <c r="I1510" s="36" t="s">
        <v>931</v>
      </c>
      <c r="J1510" s="46" t="s">
        <v>190</v>
      </c>
      <c r="K1510" s="47">
        <v>2.96</v>
      </c>
      <c r="L1510" s="48">
        <v>0.15</v>
      </c>
      <c r="M1510" s="49">
        <v>0.1</v>
      </c>
      <c r="N1510" s="36">
        <v>2.69999999999999</v>
      </c>
      <c r="O1510" s="36">
        <v>3.7999999999999901</v>
      </c>
      <c r="P1510" s="70">
        <v>2.69999999999999</v>
      </c>
      <c r="Q1510" s="36">
        <v>3.7999999999999901</v>
      </c>
      <c r="R1510" s="50">
        <v>2.9770773062139551</v>
      </c>
      <c r="S1510" s="50">
        <v>3.0946107697420717</v>
      </c>
      <c r="T1510" s="50">
        <v>2.9770773062139551</v>
      </c>
      <c r="U1510" s="50">
        <v>3.1255568774394926</v>
      </c>
      <c r="V1510" s="50">
        <v>0.95</v>
      </c>
      <c r="W1510" s="50">
        <v>0.95302926576458757</v>
      </c>
      <c r="X1510" s="50">
        <v>0.87586603263952512</v>
      </c>
      <c r="Y1510" s="50">
        <v>1.2252941226322509</v>
      </c>
      <c r="Z1510" s="50">
        <v>0.97</v>
      </c>
      <c r="AA1510" s="51">
        <v>1</v>
      </c>
      <c r="AB1510" s="51">
        <v>1.01</v>
      </c>
      <c r="AC1510" s="51">
        <v>1</v>
      </c>
      <c r="AD1510" s="51">
        <v>1</v>
      </c>
      <c r="AE1510" s="51">
        <v>1</v>
      </c>
      <c r="AF1510" s="51">
        <v>1</v>
      </c>
      <c r="AG1510" s="52">
        <v>1</v>
      </c>
      <c r="AH1510" s="52">
        <v>1</v>
      </c>
      <c r="AI1510" s="53">
        <v>1413</v>
      </c>
      <c r="AJ1510" s="53">
        <v>1371</v>
      </c>
      <c r="AK1510" s="51">
        <v>2.9990657984287634</v>
      </c>
      <c r="AL1510" s="51">
        <v>3.02</v>
      </c>
      <c r="AM1510" s="51">
        <v>3.0058300332285648</v>
      </c>
      <c r="AN1510" s="51">
        <v>3</v>
      </c>
      <c r="AO1510" s="51">
        <v>3.0520807239155792</v>
      </c>
      <c r="AP1510" s="51">
        <v>3.0445344823257137</v>
      </c>
      <c r="AQ1510" s="51">
        <v>2.9156551322317079</v>
      </c>
      <c r="AR1510" s="67">
        <v>0</v>
      </c>
      <c r="AS1510" s="99" t="s">
        <v>1593</v>
      </c>
      <c r="AT1510" s="54">
        <v>2.7112965045704569</v>
      </c>
      <c r="AU1510" s="54">
        <v>3.6869205258864928</v>
      </c>
      <c r="AV1510" s="55">
        <v>2.7112965045704569</v>
      </c>
      <c r="AW1510" s="55">
        <v>3.6909824776511475</v>
      </c>
      <c r="AX1510" s="56">
        <v>1.1296504570466936E-2</v>
      </c>
      <c r="AY1510" s="56">
        <v>-0.11307947411349728</v>
      </c>
      <c r="AZ1510" s="56">
        <v>-0.10178296954303034</v>
      </c>
      <c r="BA1510" s="56">
        <v>0.12437597868396422</v>
      </c>
      <c r="BB1510" s="61">
        <v>184</v>
      </c>
      <c r="BC1510" s="57">
        <v>-164</v>
      </c>
      <c r="BD1510" s="57">
        <v>-134</v>
      </c>
      <c r="BE1510" s="57">
        <v>-103</v>
      </c>
      <c r="BF1510" s="95">
        <v>0.35165509723127197</v>
      </c>
      <c r="BG1510" s="58">
        <v>0.62149648848118488</v>
      </c>
      <c r="BH1510" s="58">
        <v>0.57285658941462303</v>
      </c>
      <c r="BI1510" s="58">
        <v>0.50763015271039658</v>
      </c>
      <c r="BJ1510" s="57">
        <v>185</v>
      </c>
      <c r="BK1510" s="57">
        <v>-165</v>
      </c>
      <c r="BL1510" s="57">
        <v>-134</v>
      </c>
      <c r="BM1510" s="57">
        <v>-103</v>
      </c>
      <c r="BN1510" s="58">
        <v>0.35113250712574784</v>
      </c>
      <c r="BO1510" s="58">
        <v>0.62197389356609278</v>
      </c>
      <c r="BP1510" s="58">
        <v>0.57341549903762479</v>
      </c>
      <c r="BQ1510" s="58">
        <v>0.50814915236411062</v>
      </c>
      <c r="BR1510" s="36">
        <v>3.55</v>
      </c>
      <c r="BS1510" s="36">
        <v>4.5999999999999996</v>
      </c>
      <c r="BT1510" s="36">
        <v>0.35754000000000002</v>
      </c>
      <c r="BU1510" s="36">
        <v>0.17396</v>
      </c>
      <c r="BV1510" s="36">
        <v>0.18949684643958101</v>
      </c>
      <c r="BW1510" s="36">
        <v>0.25595000000000001</v>
      </c>
    </row>
    <row r="1511" spans="1:75" s="36" customFormat="1" ht="16.75" customHeight="1" x14ac:dyDescent="0.2">
      <c r="A1511" s="36" t="s">
        <v>1874</v>
      </c>
      <c r="B1511" s="36">
        <v>2025020723</v>
      </c>
      <c r="C1511" s="35">
        <v>46034</v>
      </c>
      <c r="D1511" s="45" t="s">
        <v>9</v>
      </c>
      <c r="E1511" s="36" t="s">
        <v>24</v>
      </c>
      <c r="F1511" s="45">
        <v>1</v>
      </c>
      <c r="G1511" s="45">
        <v>1</v>
      </c>
      <c r="H1511" s="36" t="s">
        <v>47</v>
      </c>
      <c r="I1511" s="36" t="s">
        <v>614</v>
      </c>
      <c r="J1511" s="46" t="s">
        <v>552</v>
      </c>
      <c r="K1511" s="47">
        <v>2.96</v>
      </c>
      <c r="L1511" s="48">
        <v>0.15</v>
      </c>
      <c r="M1511" s="49">
        <v>0.1</v>
      </c>
      <c r="N1511" s="36">
        <v>3.7999999999999901</v>
      </c>
      <c r="O1511" s="36">
        <v>2.69999999999999</v>
      </c>
      <c r="P1511" s="70">
        <v>3.7999999999999901</v>
      </c>
      <c r="Q1511" s="36">
        <v>2.69999999999999</v>
      </c>
      <c r="R1511" s="50">
        <v>3.7339945054786945</v>
      </c>
      <c r="S1511" s="50">
        <v>2.5735553503513713</v>
      </c>
      <c r="T1511" s="50">
        <v>3.640644642841727</v>
      </c>
      <c r="U1511" s="50">
        <v>2.6378942341101554</v>
      </c>
      <c r="V1511" s="50">
        <v>1.048</v>
      </c>
      <c r="W1511" s="50">
        <v>1.0491546019013618</v>
      </c>
      <c r="X1511" s="50">
        <v>1.0154831193339746</v>
      </c>
      <c r="Y1511" s="50">
        <v>1.0131979048745823</v>
      </c>
      <c r="Z1511" s="50">
        <v>1.06</v>
      </c>
      <c r="AA1511" s="51">
        <v>0.97499999999999998</v>
      </c>
      <c r="AB1511" s="51">
        <v>1.0249999999999999</v>
      </c>
      <c r="AC1511" s="51">
        <v>1</v>
      </c>
      <c r="AD1511" s="51">
        <v>1</v>
      </c>
      <c r="AE1511" s="51">
        <v>1</v>
      </c>
      <c r="AF1511" s="51">
        <v>1</v>
      </c>
      <c r="AG1511" s="52">
        <v>1</v>
      </c>
      <c r="AH1511" s="52">
        <v>1</v>
      </c>
      <c r="AI1511" s="53">
        <v>1399</v>
      </c>
      <c r="AJ1511" s="53">
        <v>1357</v>
      </c>
      <c r="AK1511" s="51">
        <v>3.6268706029914624</v>
      </c>
      <c r="AL1511" s="51">
        <v>3.62</v>
      </c>
      <c r="AM1511" s="51">
        <v>2.5925634566129943</v>
      </c>
      <c r="AN1511" s="51">
        <v>2.6</v>
      </c>
      <c r="AO1511" s="51">
        <v>2.8166091702530371</v>
      </c>
      <c r="AP1511" s="51">
        <v>2.8033130954209495</v>
      </c>
      <c r="AQ1511" s="51">
        <v>2.7481172640097742</v>
      </c>
      <c r="AR1511" s="67">
        <v>0</v>
      </c>
      <c r="AS1511" s="99" t="s">
        <v>1593</v>
      </c>
      <c r="AT1511" s="54">
        <v>3.6869205258864928</v>
      </c>
      <c r="AU1511" s="54">
        <v>2.7112965045704569</v>
      </c>
      <c r="AV1511" s="55">
        <v>3.6909824776511475</v>
      </c>
      <c r="AW1511" s="55">
        <v>2.7112965045704569</v>
      </c>
      <c r="AX1511" s="56">
        <v>-0.11307947411349728</v>
      </c>
      <c r="AY1511" s="56">
        <v>1.1296504570466936E-2</v>
      </c>
      <c r="AZ1511" s="56">
        <v>-0.10178296954303034</v>
      </c>
      <c r="BA1511" s="56">
        <v>-0.12437597868396422</v>
      </c>
      <c r="BB1511" s="61">
        <v>-184</v>
      </c>
      <c r="BC1511" s="57">
        <v>164</v>
      </c>
      <c r="BD1511" s="57">
        <v>134</v>
      </c>
      <c r="BE1511" s="57">
        <v>103</v>
      </c>
      <c r="BF1511" s="95">
        <v>0.64834490276872803</v>
      </c>
      <c r="BG1511" s="58">
        <v>0.37850351151881512</v>
      </c>
      <c r="BH1511" s="58">
        <v>0.42714341058537697</v>
      </c>
      <c r="BI1511" s="58">
        <v>0.49236984728960337</v>
      </c>
      <c r="BJ1511" s="57">
        <v>-185</v>
      </c>
      <c r="BK1511" s="57">
        <v>165</v>
      </c>
      <c r="BL1511" s="57">
        <v>134</v>
      </c>
      <c r="BM1511" s="57">
        <v>103</v>
      </c>
      <c r="BN1511" s="58">
        <v>0.64886749287425216</v>
      </c>
      <c r="BO1511" s="58">
        <v>0.37802610643390722</v>
      </c>
      <c r="BP1511" s="58">
        <v>0.42658450096237527</v>
      </c>
      <c r="BQ1511" s="58">
        <v>0.49185084763588943</v>
      </c>
      <c r="BR1511" s="36">
        <v>3.55</v>
      </c>
      <c r="BS1511" s="36">
        <v>4.6500000000000004</v>
      </c>
      <c r="BT1511" s="36">
        <v>0.35109000000000001</v>
      </c>
      <c r="BU1511" s="36">
        <v>0.1691</v>
      </c>
      <c r="BV1511" s="36">
        <v>0.18427304230324901</v>
      </c>
      <c r="BW1511" s="36">
        <v>0.25144</v>
      </c>
    </row>
    <row r="1512" spans="1:75" s="36" customFormat="1" ht="16.75" customHeight="1" x14ac:dyDescent="0.2">
      <c r="A1512" s="36" t="s">
        <v>1875</v>
      </c>
      <c r="B1512" s="36">
        <v>2025020728</v>
      </c>
      <c r="C1512" s="35">
        <v>46035</v>
      </c>
      <c r="D1512" s="45" t="s">
        <v>6</v>
      </c>
      <c r="E1512" s="36" t="s">
        <v>22</v>
      </c>
      <c r="F1512" s="45">
        <v>2</v>
      </c>
      <c r="G1512" s="45">
        <v>1</v>
      </c>
      <c r="H1512" s="36" t="s">
        <v>44</v>
      </c>
      <c r="I1512" s="36" t="s">
        <v>320</v>
      </c>
      <c r="J1512" s="46" t="s">
        <v>151</v>
      </c>
      <c r="K1512" s="47">
        <v>2.96</v>
      </c>
      <c r="L1512" s="48">
        <v>0.15</v>
      </c>
      <c r="M1512" s="49">
        <v>0.1</v>
      </c>
      <c r="N1512" s="36">
        <v>2.8499999999999899</v>
      </c>
      <c r="O1512" s="36">
        <v>3.1499999999999901</v>
      </c>
      <c r="P1512" s="70">
        <v>2.8499999999999899</v>
      </c>
      <c r="Q1512" s="36">
        <v>3.1499999999999901</v>
      </c>
      <c r="R1512" s="50">
        <v>2.8382635734325645</v>
      </c>
      <c r="S1512" s="50">
        <v>3.1703014878275693</v>
      </c>
      <c r="T1512" s="50">
        <v>2.781498301963913</v>
      </c>
      <c r="U1512" s="50">
        <v>3.1703014878275693</v>
      </c>
      <c r="V1512" s="50">
        <v>0.96</v>
      </c>
      <c r="W1512" s="50">
        <v>0.96305398776725637</v>
      </c>
      <c r="X1512" s="50">
        <v>1.0912162162162162</v>
      </c>
      <c r="Y1512" s="50">
        <v>1.0067567567567568</v>
      </c>
      <c r="Z1512" s="50">
        <v>0.98499999999999999</v>
      </c>
      <c r="AA1512" s="51">
        <v>0.98</v>
      </c>
      <c r="AB1512" s="51">
        <v>1</v>
      </c>
      <c r="AC1512" s="51">
        <v>1</v>
      </c>
      <c r="AD1512" s="51">
        <v>1</v>
      </c>
      <c r="AE1512" s="51">
        <v>1</v>
      </c>
      <c r="AF1512" s="51">
        <v>1</v>
      </c>
      <c r="AG1512" s="52">
        <v>1</v>
      </c>
      <c r="AH1512" s="52">
        <v>1</v>
      </c>
      <c r="AI1512" s="53">
        <v>1396</v>
      </c>
      <c r="AJ1512" s="53">
        <v>1326</v>
      </c>
      <c r="AK1512" s="51">
        <v>2.78</v>
      </c>
      <c r="AL1512" s="51">
        <v>2.787888056942855</v>
      </c>
      <c r="AM1512" s="51">
        <v>3.18</v>
      </c>
      <c r="AN1512" s="51">
        <v>3.1785452231741353</v>
      </c>
      <c r="AO1512" s="51">
        <v>3.1499561784576202</v>
      </c>
      <c r="AP1512" s="51">
        <v>3.1458747965155003</v>
      </c>
      <c r="AQ1512" s="51">
        <v>3.1323000000000003</v>
      </c>
      <c r="AR1512" s="67">
        <v>0</v>
      </c>
      <c r="AS1512" s="99" t="s">
        <v>1593</v>
      </c>
      <c r="AT1512" s="54">
        <v>2.782643254054054</v>
      </c>
      <c r="AU1512" s="54">
        <v>3.1659203727364864</v>
      </c>
      <c r="AV1512" s="55">
        <v>2.782643254054054</v>
      </c>
      <c r="AW1512" s="55">
        <v>3.1596364063356193</v>
      </c>
      <c r="AX1512" s="56">
        <v>-6.7356745945935881E-2</v>
      </c>
      <c r="AY1512" s="56">
        <v>1.5920372736496269E-2</v>
      </c>
      <c r="AZ1512" s="56">
        <v>-5.1436373209439612E-2</v>
      </c>
      <c r="BA1512" s="56">
        <v>-8.327711868243215E-2</v>
      </c>
      <c r="BB1512" s="61">
        <v>129</v>
      </c>
      <c r="BC1512" s="57">
        <v>-123</v>
      </c>
      <c r="BD1512" s="57">
        <v>103</v>
      </c>
      <c r="BE1512" s="57">
        <v>129</v>
      </c>
      <c r="BF1512" s="95">
        <v>0.43621564120973971</v>
      </c>
      <c r="BG1512" s="58">
        <v>0.55138004205923985</v>
      </c>
      <c r="BH1512" s="58">
        <v>0.49371642688976847</v>
      </c>
      <c r="BI1512" s="58">
        <v>0.43747939258755575</v>
      </c>
      <c r="BJ1512" s="57">
        <v>129</v>
      </c>
      <c r="BK1512" s="57">
        <v>-122</v>
      </c>
      <c r="BL1512" s="57">
        <v>103</v>
      </c>
      <c r="BM1512" s="57">
        <v>129</v>
      </c>
      <c r="BN1512" s="58">
        <v>0.43701311627507955</v>
      </c>
      <c r="BO1512" s="58">
        <v>0.55037932702212888</v>
      </c>
      <c r="BP1512" s="58">
        <v>0.49258760841854321</v>
      </c>
      <c r="BQ1512" s="58">
        <v>0.43648025446704419</v>
      </c>
      <c r="BR1512" s="36">
        <v>3.55</v>
      </c>
      <c r="BS1512" s="36">
        <v>4.7</v>
      </c>
      <c r="BT1512" s="36">
        <v>0.34411999999999998</v>
      </c>
      <c r="BU1512" s="36">
        <v>0.16664000000000001</v>
      </c>
      <c r="BV1512" s="36">
        <v>0.181264412826872</v>
      </c>
      <c r="BW1512" s="36">
        <v>0.24732000000000001</v>
      </c>
    </row>
    <row r="1513" spans="1:75" s="36" customFormat="1" ht="16.75" customHeight="1" x14ac:dyDescent="0.2">
      <c r="A1513" s="36" t="s">
        <v>1876</v>
      </c>
      <c r="B1513" s="36">
        <v>2025020728</v>
      </c>
      <c r="C1513" s="35">
        <v>46035</v>
      </c>
      <c r="D1513" s="45" t="s">
        <v>9</v>
      </c>
      <c r="E1513" s="36" t="s">
        <v>32</v>
      </c>
      <c r="F1513" s="45">
        <v>1</v>
      </c>
      <c r="G1513" s="45">
        <v>2</v>
      </c>
      <c r="H1513" s="36" t="s">
        <v>45</v>
      </c>
      <c r="I1513" s="36" t="s">
        <v>417</v>
      </c>
      <c r="J1513" s="46" t="s">
        <v>227</v>
      </c>
      <c r="K1513" s="47">
        <v>2.96</v>
      </c>
      <c r="L1513" s="48">
        <v>0.15</v>
      </c>
      <c r="M1513" s="49">
        <v>0.1</v>
      </c>
      <c r="N1513" s="36">
        <v>3.1499999999999901</v>
      </c>
      <c r="O1513" s="36">
        <v>2.8499999999999899</v>
      </c>
      <c r="P1513" s="70">
        <v>3.1499999999999901</v>
      </c>
      <c r="Q1513" s="36">
        <v>2.8499999999999899</v>
      </c>
      <c r="R1513" s="50">
        <v>2.97091145714659</v>
      </c>
      <c r="S1513" s="50">
        <v>3.2976947274054615</v>
      </c>
      <c r="T1513" s="50">
        <v>2.8817841134321922</v>
      </c>
      <c r="U1513" s="50">
        <v>3.2976947274054615</v>
      </c>
      <c r="V1513" s="50">
        <v>1.0349999999999999</v>
      </c>
      <c r="W1513" s="50">
        <v>1.0329456510400874</v>
      </c>
      <c r="X1513" s="50">
        <v>1.0743243243243243</v>
      </c>
      <c r="Y1513" s="50">
        <v>0.93918918918918914</v>
      </c>
      <c r="Z1513" s="50">
        <v>0.97499999999999998</v>
      </c>
      <c r="AA1513" s="51">
        <v>0.97</v>
      </c>
      <c r="AB1513" s="51">
        <v>1</v>
      </c>
      <c r="AC1513" s="51">
        <v>1</v>
      </c>
      <c r="AD1513" s="51">
        <v>1</v>
      </c>
      <c r="AE1513" s="51">
        <v>1</v>
      </c>
      <c r="AF1513" s="51">
        <v>1</v>
      </c>
      <c r="AG1513" s="52">
        <v>1</v>
      </c>
      <c r="AH1513" s="52">
        <v>1</v>
      </c>
      <c r="AI1513" s="53">
        <v>1426</v>
      </c>
      <c r="AJ1513" s="53">
        <v>1384</v>
      </c>
      <c r="AK1513" s="51">
        <v>2.98</v>
      </c>
      <c r="AL1513" s="51">
        <v>2.9772998084162725</v>
      </c>
      <c r="AM1513" s="51">
        <v>3.23</v>
      </c>
      <c r="AN1513" s="51">
        <v>3.2401542091108189</v>
      </c>
      <c r="AO1513" s="51">
        <v>3.1961465934451749</v>
      </c>
      <c r="AP1513" s="51">
        <v>3.1990124583114472</v>
      </c>
      <c r="AQ1513" s="51">
        <v>3.1492499999999999</v>
      </c>
      <c r="AR1513" s="67">
        <v>0</v>
      </c>
      <c r="AS1513" s="99" t="s">
        <v>1593</v>
      </c>
      <c r="AT1513" s="54">
        <v>3.1659203727364864</v>
      </c>
      <c r="AU1513" s="54">
        <v>2.782643254054054</v>
      </c>
      <c r="AV1513" s="55">
        <v>3.1596364063356193</v>
      </c>
      <c r="AW1513" s="55">
        <v>2.782643254054054</v>
      </c>
      <c r="AX1513" s="56">
        <v>1.5920372736496269E-2</v>
      </c>
      <c r="AY1513" s="56">
        <v>-6.7356745945935881E-2</v>
      </c>
      <c r="AZ1513" s="56">
        <v>-5.1436373209439612E-2</v>
      </c>
      <c r="BA1513" s="56">
        <v>8.327711868243215E-2</v>
      </c>
      <c r="BB1513" s="61">
        <v>-129</v>
      </c>
      <c r="BC1513" s="57">
        <v>123</v>
      </c>
      <c r="BD1513" s="57">
        <v>-103</v>
      </c>
      <c r="BE1513" s="57">
        <v>-129</v>
      </c>
      <c r="BF1513" s="95">
        <v>0.56378435879026023</v>
      </c>
      <c r="BG1513" s="58">
        <v>0.44861995794076021</v>
      </c>
      <c r="BH1513" s="58">
        <v>0.50628357311023153</v>
      </c>
      <c r="BI1513" s="58">
        <v>0.56252060741244425</v>
      </c>
      <c r="BJ1513" s="57">
        <v>-129</v>
      </c>
      <c r="BK1513" s="57">
        <v>122</v>
      </c>
      <c r="BL1513" s="57">
        <v>-103</v>
      </c>
      <c r="BM1513" s="57">
        <v>-129</v>
      </c>
      <c r="BN1513" s="58">
        <v>0.56298688372492045</v>
      </c>
      <c r="BO1513" s="58">
        <v>0.44962067297787112</v>
      </c>
      <c r="BP1513" s="58">
        <v>0.50741239158145679</v>
      </c>
      <c r="BQ1513" s="58">
        <v>0.56351974553295581</v>
      </c>
      <c r="BR1513" s="36">
        <v>3.55</v>
      </c>
      <c r="BS1513" s="36">
        <v>4.75</v>
      </c>
      <c r="BT1513" s="36">
        <v>0.34100000000000003</v>
      </c>
      <c r="BU1513" s="36">
        <v>0.16136</v>
      </c>
      <c r="BV1513" s="36">
        <v>0.17523701958058599</v>
      </c>
      <c r="BW1513" s="36">
        <v>0.24055000000000001</v>
      </c>
    </row>
    <row r="1514" spans="1:75" s="36" customFormat="1" ht="16.75" customHeight="1" x14ac:dyDescent="0.2">
      <c r="A1514" s="36" t="s">
        <v>1877</v>
      </c>
      <c r="B1514" s="36">
        <v>2025020727</v>
      </c>
      <c r="C1514" s="35">
        <v>46035</v>
      </c>
      <c r="D1514" s="45" t="s">
        <v>6</v>
      </c>
      <c r="E1514" s="36" t="s">
        <v>19</v>
      </c>
      <c r="F1514" s="45">
        <v>0</v>
      </c>
      <c r="G1514" s="45">
        <v>1</v>
      </c>
      <c r="H1514" s="36" t="s">
        <v>26</v>
      </c>
      <c r="I1514" s="36" t="s">
        <v>326</v>
      </c>
      <c r="J1514" s="46" t="s">
        <v>170</v>
      </c>
      <c r="K1514" s="47">
        <v>2.96</v>
      </c>
      <c r="L1514" s="48">
        <v>0.15</v>
      </c>
      <c r="M1514" s="49">
        <v>0.1</v>
      </c>
      <c r="N1514" s="36">
        <v>2.8499999999999899</v>
      </c>
      <c r="O1514" s="36">
        <v>3.19999999999999</v>
      </c>
      <c r="P1514" s="70">
        <v>2.8499999999999899</v>
      </c>
      <c r="Q1514" s="36">
        <v>3.19999999999999</v>
      </c>
      <c r="R1514" s="50">
        <v>3.1528037695964772</v>
      </c>
      <c r="S1514" s="50">
        <v>3.0042058771088369</v>
      </c>
      <c r="T1514" s="50">
        <v>3.0897476942045476</v>
      </c>
      <c r="U1514" s="50">
        <v>3.0642899946510136</v>
      </c>
      <c r="V1514" s="50">
        <v>0.95</v>
      </c>
      <c r="W1514" s="50">
        <v>0.92554174501717079</v>
      </c>
      <c r="X1514" s="50">
        <v>0.99750911434447087</v>
      </c>
      <c r="Y1514" s="50">
        <v>1.0358408258872696</v>
      </c>
      <c r="Z1514" s="50">
        <v>1</v>
      </c>
      <c r="AA1514" s="51">
        <v>0.98</v>
      </c>
      <c r="AB1514" s="51">
        <v>1.02</v>
      </c>
      <c r="AC1514" s="51">
        <v>1</v>
      </c>
      <c r="AD1514" s="51">
        <v>1</v>
      </c>
      <c r="AE1514" s="51">
        <v>1</v>
      </c>
      <c r="AF1514" s="51">
        <v>1</v>
      </c>
      <c r="AG1514" s="52">
        <v>1</v>
      </c>
      <c r="AH1514" s="52">
        <v>1</v>
      </c>
      <c r="AI1514" s="53">
        <v>1441</v>
      </c>
      <c r="AJ1514" s="53">
        <v>1329</v>
      </c>
      <c r="AK1514" s="51">
        <v>3.09</v>
      </c>
      <c r="AL1514" s="51">
        <v>3.0984747243085922</v>
      </c>
      <c r="AM1514" s="51">
        <v>2.9788276944185359</v>
      </c>
      <c r="AN1514" s="51">
        <v>2.9826344218220808</v>
      </c>
      <c r="AO1514" s="51">
        <v>3.0568189203562555</v>
      </c>
      <c r="AP1514" s="51">
        <v>3.0489269638691425</v>
      </c>
      <c r="AQ1514" s="51">
        <v>2.9788276944185359</v>
      </c>
      <c r="AR1514" s="67">
        <v>-0.03</v>
      </c>
      <c r="AS1514" s="99" t="s">
        <v>1593</v>
      </c>
      <c r="AT1514" s="54">
        <v>2.8370415832344804</v>
      </c>
      <c r="AU1514" s="54">
        <v>3.1363882247883215</v>
      </c>
      <c r="AV1514" s="55">
        <v>2.8670415832344802</v>
      </c>
      <c r="AW1514" s="55">
        <v>3.1729678364496285</v>
      </c>
      <c r="AX1514" s="56">
        <v>-1.2958416765509462E-2</v>
      </c>
      <c r="AY1514" s="56">
        <v>-6.3611775211668498E-2</v>
      </c>
      <c r="AZ1514" s="56">
        <v>-7.6570191977177959E-2</v>
      </c>
      <c r="BA1514" s="56">
        <v>5.0653358446159036E-2</v>
      </c>
      <c r="BB1514" s="61">
        <v>122</v>
      </c>
      <c r="BC1514" s="57">
        <v>-126</v>
      </c>
      <c r="BD1514" s="57">
        <v>100</v>
      </c>
      <c r="BE1514" s="57">
        <v>126</v>
      </c>
      <c r="BF1514" s="95">
        <v>0.44983801786552863</v>
      </c>
      <c r="BG1514" s="58">
        <v>0.55679866963712987</v>
      </c>
      <c r="BH1514" s="58">
        <v>0.49951786600185999</v>
      </c>
      <c r="BI1514" s="58">
        <v>0.44234731763038249</v>
      </c>
      <c r="BJ1514" s="57">
        <v>123</v>
      </c>
      <c r="BK1514" s="57">
        <v>-131</v>
      </c>
      <c r="BL1514" s="57">
        <v>-105</v>
      </c>
      <c r="BM1514" s="57">
        <v>121</v>
      </c>
      <c r="BN1514" s="58">
        <v>0.44843639315078837</v>
      </c>
      <c r="BO1514" s="58">
        <v>0.56742777500787578</v>
      </c>
      <c r="BP1514" s="58">
        <v>0.51169168245068497</v>
      </c>
      <c r="BQ1514" s="58">
        <v>0.4532884484530324</v>
      </c>
      <c r="BR1514" s="36">
        <v>3.55</v>
      </c>
      <c r="BS1514" s="36">
        <v>4.8</v>
      </c>
      <c r="BT1514" s="36">
        <v>0.33248</v>
      </c>
      <c r="BU1514" s="36">
        <v>0.15676999999999999</v>
      </c>
      <c r="BV1514" s="36">
        <v>0.17017465779447</v>
      </c>
      <c r="BW1514" s="36">
        <v>0.23554</v>
      </c>
    </row>
    <row r="1515" spans="1:75" s="36" customFormat="1" ht="16.75" customHeight="1" x14ac:dyDescent="0.2">
      <c r="A1515" s="36" t="s">
        <v>1878</v>
      </c>
      <c r="B1515" s="36">
        <v>2025020727</v>
      </c>
      <c r="C1515" s="35">
        <v>46035</v>
      </c>
      <c r="D1515" s="45" t="s">
        <v>9</v>
      </c>
      <c r="E1515" s="36" t="s">
        <v>49</v>
      </c>
      <c r="F1515" s="45">
        <v>1</v>
      </c>
      <c r="G1515" s="45">
        <v>0</v>
      </c>
      <c r="H1515" s="36" t="s">
        <v>27</v>
      </c>
      <c r="I1515" s="36" t="s">
        <v>350</v>
      </c>
      <c r="J1515" s="46" t="s">
        <v>197</v>
      </c>
      <c r="K1515" s="47">
        <v>2.96</v>
      </c>
      <c r="L1515" s="48">
        <v>0.15</v>
      </c>
      <c r="M1515" s="49">
        <v>0.1</v>
      </c>
      <c r="N1515" s="36">
        <v>3.19999999999999</v>
      </c>
      <c r="O1515" s="36">
        <v>2.8499999999999899</v>
      </c>
      <c r="P1515" s="70">
        <v>3.19999999999999</v>
      </c>
      <c r="Q1515" s="36">
        <v>2.8499999999999899</v>
      </c>
      <c r="R1515" s="50">
        <v>3.0922104504477677</v>
      </c>
      <c r="S1515" s="50">
        <v>3.0126386627507413</v>
      </c>
      <c r="T1515" s="50">
        <v>2.9066778234209014</v>
      </c>
      <c r="U1515" s="50">
        <v>3.1030178226332636</v>
      </c>
      <c r="V1515" s="50">
        <v>1.05</v>
      </c>
      <c r="W1515" s="50">
        <v>1.0725047827848808</v>
      </c>
      <c r="X1515" s="50">
        <v>1.0063607075738297</v>
      </c>
      <c r="Y1515" s="50">
        <v>1.0439189189189189</v>
      </c>
      <c r="Z1515" s="50">
        <v>0.97</v>
      </c>
      <c r="AA1515" s="51">
        <v>0.94</v>
      </c>
      <c r="AB1515" s="51">
        <v>1.03</v>
      </c>
      <c r="AC1515" s="51">
        <v>1</v>
      </c>
      <c r="AD1515" s="51">
        <v>1</v>
      </c>
      <c r="AE1515" s="51">
        <v>1</v>
      </c>
      <c r="AF1515" s="51">
        <v>1</v>
      </c>
      <c r="AG1515" s="52">
        <v>1</v>
      </c>
      <c r="AH1515" s="52">
        <v>1</v>
      </c>
      <c r="AI1515" s="53">
        <v>1428</v>
      </c>
      <c r="AJ1515" s="53">
        <v>1348</v>
      </c>
      <c r="AK1515" s="51">
        <v>3.0660888446263179</v>
      </c>
      <c r="AL1515" s="51">
        <v>3.0672240960941322</v>
      </c>
      <c r="AM1515" s="51">
        <v>2.9526269784596337</v>
      </c>
      <c r="AN1515" s="51">
        <v>2.9616287311032998</v>
      </c>
      <c r="AO1515" s="51">
        <v>2.9368406138720551</v>
      </c>
      <c r="AP1515" s="51">
        <v>2.9346534472214794</v>
      </c>
      <c r="AQ1515" s="51">
        <v>2.8640481691058448</v>
      </c>
      <c r="AR1515" s="67">
        <v>0.03</v>
      </c>
      <c r="AS1515" s="99" t="s">
        <v>1593</v>
      </c>
      <c r="AT1515" s="54">
        <v>3.1363882247883215</v>
      </c>
      <c r="AU1515" s="54">
        <v>2.8370415832344804</v>
      </c>
      <c r="AV1515" s="55">
        <v>3.1729678364496285</v>
      </c>
      <c r="AW1515" s="55">
        <v>2.8670415832344802</v>
      </c>
      <c r="AX1515" s="56">
        <v>-6.3611775211668498E-2</v>
      </c>
      <c r="AY1515" s="56">
        <v>-1.2958416765509462E-2</v>
      </c>
      <c r="AZ1515" s="56">
        <v>-7.6570191977177959E-2</v>
      </c>
      <c r="BA1515" s="56">
        <v>-5.0653358446159036E-2</v>
      </c>
      <c r="BB1515" s="61">
        <v>-122</v>
      </c>
      <c r="BC1515" s="57">
        <v>126</v>
      </c>
      <c r="BD1515" s="57">
        <v>-100</v>
      </c>
      <c r="BE1515" s="57">
        <v>-126</v>
      </c>
      <c r="BF1515" s="95">
        <v>0.55016198213447143</v>
      </c>
      <c r="BG1515" s="58">
        <v>0.44320133036287013</v>
      </c>
      <c r="BH1515" s="58">
        <v>0.50048213399814001</v>
      </c>
      <c r="BI1515" s="58">
        <v>0.55765268236961751</v>
      </c>
      <c r="BJ1515" s="57">
        <v>-123</v>
      </c>
      <c r="BK1515" s="57">
        <v>131</v>
      </c>
      <c r="BL1515" s="57">
        <v>105</v>
      </c>
      <c r="BM1515" s="57">
        <v>-121</v>
      </c>
      <c r="BN1515" s="58">
        <v>0.55156360684921157</v>
      </c>
      <c r="BO1515" s="58">
        <v>0.43257222499212422</v>
      </c>
      <c r="BP1515" s="58">
        <v>0.48830831754931497</v>
      </c>
      <c r="BQ1515" s="58">
        <v>0.5467115515469676</v>
      </c>
      <c r="BR1515" s="36">
        <v>3.55</v>
      </c>
      <c r="BS1515" s="36">
        <v>4.8499999999999996</v>
      </c>
      <c r="BT1515" s="36">
        <v>0.32962000000000002</v>
      </c>
      <c r="BU1515" s="36">
        <v>0.15376000000000001</v>
      </c>
      <c r="BV1515" s="36">
        <v>0.16650964339473401</v>
      </c>
      <c r="BW1515" s="36">
        <v>0.23033000000000001</v>
      </c>
    </row>
    <row r="1516" spans="1:75" s="36" customFormat="1" ht="16.75" customHeight="1" x14ac:dyDescent="0.2">
      <c r="A1516" s="36" t="s">
        <v>1879</v>
      </c>
      <c r="B1516" s="36">
        <v>2025020726</v>
      </c>
      <c r="C1516" s="35">
        <v>46035</v>
      </c>
      <c r="D1516" s="45" t="s">
        <v>6</v>
      </c>
      <c r="E1516" s="36" t="s">
        <v>41</v>
      </c>
      <c r="F1516" s="45">
        <v>0</v>
      </c>
      <c r="G1516" s="45">
        <v>1</v>
      </c>
      <c r="H1516" s="36" t="s">
        <v>26</v>
      </c>
      <c r="I1516" s="36" t="s">
        <v>332</v>
      </c>
      <c r="J1516" s="46" t="s">
        <v>187</v>
      </c>
      <c r="K1516" s="47">
        <v>2.96</v>
      </c>
      <c r="L1516" s="48">
        <v>0.15</v>
      </c>
      <c r="M1516" s="49">
        <v>0.1</v>
      </c>
      <c r="N1516" s="36">
        <v>3.2499999999999898</v>
      </c>
      <c r="O1516" s="36">
        <v>2.8499999999999899</v>
      </c>
      <c r="P1516" s="70">
        <v>3.2499999999999898</v>
      </c>
      <c r="Q1516" s="36">
        <v>2.8499999999999899</v>
      </c>
      <c r="R1516" s="50">
        <v>3.4313487591404361</v>
      </c>
      <c r="S1516" s="50">
        <v>2.5983983595471667</v>
      </c>
      <c r="T1516" s="50">
        <v>3.2254678335920097</v>
      </c>
      <c r="U1516" s="50">
        <v>2.715326285726789</v>
      </c>
      <c r="V1516" s="50">
        <v>0.95</v>
      </c>
      <c r="W1516" s="50">
        <v>0.92554174501717079</v>
      </c>
      <c r="X1516" s="50">
        <v>1.0893467775523189</v>
      </c>
      <c r="Y1516" s="50">
        <v>1.0141361998936038</v>
      </c>
      <c r="Z1516" s="50">
        <v>0.96499999999999997</v>
      </c>
      <c r="AA1516" s="51">
        <v>0.94</v>
      </c>
      <c r="AB1516" s="51">
        <v>1.0449999999999999</v>
      </c>
      <c r="AC1516" s="51">
        <v>1</v>
      </c>
      <c r="AD1516" s="51">
        <v>1</v>
      </c>
      <c r="AE1516" s="51">
        <v>1</v>
      </c>
      <c r="AF1516" s="51">
        <v>1</v>
      </c>
      <c r="AG1516" s="52">
        <v>1</v>
      </c>
      <c r="AH1516" s="52">
        <v>1</v>
      </c>
      <c r="AI1516" s="53">
        <v>1438</v>
      </c>
      <c r="AJ1516" s="53">
        <v>1368</v>
      </c>
      <c r="AK1516" s="51">
        <v>3.2896582134178378</v>
      </c>
      <c r="AL1516" s="51">
        <v>3.3078235813930013</v>
      </c>
      <c r="AM1516" s="51">
        <v>2.6743182293340144</v>
      </c>
      <c r="AN1516" s="51">
        <v>2.6629302488659872</v>
      </c>
      <c r="AO1516" s="51">
        <v>2.664576888425092</v>
      </c>
      <c r="AP1516" s="51">
        <v>2.6410085177057807</v>
      </c>
      <c r="AQ1516" s="51">
        <v>2.5807170913073239</v>
      </c>
      <c r="AR1516" s="67">
        <v>0.03</v>
      </c>
      <c r="AS1516" s="99" t="s">
        <v>1593</v>
      </c>
      <c r="AT1516" s="54">
        <v>3.2281355818218356</v>
      </c>
      <c r="AU1516" s="54">
        <v>2.8417211901608308</v>
      </c>
      <c r="AV1516" s="55">
        <v>3.1981355818218358</v>
      </c>
      <c r="AW1516" s="55">
        <v>2.9332711535925529</v>
      </c>
      <c r="AX1516" s="56">
        <v>-2.186441817815421E-2</v>
      </c>
      <c r="AY1516" s="56">
        <v>-8.2788098391590736E-3</v>
      </c>
      <c r="AZ1516" s="56">
        <v>-3.0143228017313284E-2</v>
      </c>
      <c r="BA1516" s="56">
        <v>-1.3585608338995137E-2</v>
      </c>
      <c r="BB1516" s="61">
        <v>-129</v>
      </c>
      <c r="BC1516" s="57">
        <v>-133</v>
      </c>
      <c r="BD1516" s="57">
        <v>-107</v>
      </c>
      <c r="BE1516" s="57">
        <v>119</v>
      </c>
      <c r="BF1516" s="95">
        <v>0.56319645528908979</v>
      </c>
      <c r="BG1516" s="58">
        <v>0.57148121839898813</v>
      </c>
      <c r="BH1516" s="58">
        <v>0.51630723842883053</v>
      </c>
      <c r="BI1516" s="58">
        <v>0.45741183176509659</v>
      </c>
      <c r="BJ1516" s="57">
        <v>-121</v>
      </c>
      <c r="BK1516" s="57">
        <v>-138</v>
      </c>
      <c r="BL1516" s="57">
        <v>-112</v>
      </c>
      <c r="BM1516" s="57">
        <v>114</v>
      </c>
      <c r="BN1516" s="58">
        <v>0.54732799932270793</v>
      </c>
      <c r="BO1516" s="58">
        <v>0.58062949216996174</v>
      </c>
      <c r="BP1516" s="58">
        <v>0.5275116232151138</v>
      </c>
      <c r="BQ1516" s="58">
        <v>0.46821782649189925</v>
      </c>
      <c r="BR1516" s="36">
        <v>3.55</v>
      </c>
      <c r="BS1516" s="36">
        <v>4.9000000000000004</v>
      </c>
      <c r="BT1516" s="36">
        <v>0.32412999999999997</v>
      </c>
      <c r="BU1516" s="36">
        <v>0.14909</v>
      </c>
      <c r="BV1516" s="36">
        <v>0.16147689241733301</v>
      </c>
      <c r="BW1516" s="36">
        <v>0.2258</v>
      </c>
    </row>
    <row r="1517" spans="1:75" s="36" customFormat="1" ht="16.75" customHeight="1" x14ac:dyDescent="0.2">
      <c r="A1517" s="36" t="s">
        <v>1880</v>
      </c>
      <c r="B1517" s="36">
        <v>2025020726</v>
      </c>
      <c r="C1517" s="35">
        <v>46035</v>
      </c>
      <c r="D1517" s="45" t="s">
        <v>9</v>
      </c>
      <c r="E1517" s="36" t="s">
        <v>21</v>
      </c>
      <c r="F1517" s="45">
        <v>1</v>
      </c>
      <c r="G1517" s="45">
        <v>0</v>
      </c>
      <c r="H1517" s="36" t="s">
        <v>27</v>
      </c>
      <c r="I1517" s="36" t="s">
        <v>1432</v>
      </c>
      <c r="J1517" s="46" t="s">
        <v>163</v>
      </c>
      <c r="K1517" s="47">
        <v>2.96</v>
      </c>
      <c r="L1517" s="48">
        <v>0.15</v>
      </c>
      <c r="M1517" s="49">
        <v>0.1</v>
      </c>
      <c r="N1517" s="36">
        <v>2.8499999999999899</v>
      </c>
      <c r="O1517" s="36">
        <v>3.2499999999999898</v>
      </c>
      <c r="P1517" s="70">
        <v>2.8499999999999899</v>
      </c>
      <c r="Q1517" s="36">
        <v>3.2499999999999898</v>
      </c>
      <c r="R1517" s="50">
        <v>2.9166253422648225</v>
      </c>
      <c r="S1517" s="50">
        <v>3.3633491001032763</v>
      </c>
      <c r="T1517" s="50">
        <v>2.9166253422648225</v>
      </c>
      <c r="U1517" s="50">
        <v>3.4474328276058577</v>
      </c>
      <c r="V1517" s="50">
        <v>1.05</v>
      </c>
      <c r="W1517" s="50">
        <v>1.0725047827848808</v>
      </c>
      <c r="X1517" s="50">
        <v>0.90348588828851839</v>
      </c>
      <c r="Y1517" s="50">
        <v>1.1113710180465668</v>
      </c>
      <c r="Z1517" s="50">
        <v>0.97499999999999998</v>
      </c>
      <c r="AA1517" s="51">
        <v>1</v>
      </c>
      <c r="AB1517" s="51">
        <v>1.0249999999999999</v>
      </c>
      <c r="AC1517" s="51">
        <v>1</v>
      </c>
      <c r="AD1517" s="51">
        <v>1</v>
      </c>
      <c r="AE1517" s="51">
        <v>1</v>
      </c>
      <c r="AF1517" s="51">
        <v>1</v>
      </c>
      <c r="AG1517" s="52">
        <v>1</v>
      </c>
      <c r="AH1517" s="52">
        <v>1</v>
      </c>
      <c r="AI1517" s="53">
        <v>1424</v>
      </c>
      <c r="AJ1517" s="53">
        <v>1382</v>
      </c>
      <c r="AK1517" s="51">
        <v>3.0018431516850672</v>
      </c>
      <c r="AL1517" s="51">
        <v>2.9890604802720304</v>
      </c>
      <c r="AM1517" s="51">
        <v>3.2244664615548642</v>
      </c>
      <c r="AN1517" s="51">
        <v>3.2452988573371258</v>
      </c>
      <c r="AO1517" s="51">
        <v>3.081030257528786</v>
      </c>
      <c r="AP1517" s="51">
        <v>3.110765524789572</v>
      </c>
      <c r="AQ1517" s="51">
        <v>3.1438548000159923</v>
      </c>
      <c r="AR1517" s="67">
        <v>-0.03</v>
      </c>
      <c r="AS1517" s="99" t="s">
        <v>1593</v>
      </c>
      <c r="AT1517" s="54">
        <v>2.8417211901608308</v>
      </c>
      <c r="AU1517" s="54">
        <v>3.2281355818218356</v>
      </c>
      <c r="AV1517" s="55">
        <v>2.9332711535925529</v>
      </c>
      <c r="AW1517" s="55">
        <v>3.1981355818218358</v>
      </c>
      <c r="AX1517" s="56">
        <v>-8.2788098391590736E-3</v>
      </c>
      <c r="AY1517" s="56">
        <v>-2.186441817815421E-2</v>
      </c>
      <c r="AZ1517" s="56">
        <v>-3.0143228017313284E-2</v>
      </c>
      <c r="BA1517" s="56">
        <v>1.3585608338995137E-2</v>
      </c>
      <c r="BB1517" s="61">
        <v>129</v>
      </c>
      <c r="BC1517" s="57">
        <v>133</v>
      </c>
      <c r="BD1517" s="57">
        <v>107</v>
      </c>
      <c r="BE1517" s="57">
        <v>-119</v>
      </c>
      <c r="BF1517" s="95">
        <v>0.43680354471091021</v>
      </c>
      <c r="BG1517" s="58">
        <v>0.42851878160101192</v>
      </c>
      <c r="BH1517" s="58">
        <v>0.48369276157116953</v>
      </c>
      <c r="BI1517" s="58">
        <v>0.54258816823490341</v>
      </c>
      <c r="BJ1517" s="57">
        <v>121</v>
      </c>
      <c r="BK1517" s="57">
        <v>138</v>
      </c>
      <c r="BL1517" s="57">
        <v>112</v>
      </c>
      <c r="BM1517" s="57">
        <v>-114</v>
      </c>
      <c r="BN1517" s="58">
        <v>0.45267200067729207</v>
      </c>
      <c r="BO1517" s="58">
        <v>0.41937050783003826</v>
      </c>
      <c r="BP1517" s="58">
        <v>0.4724883767848862</v>
      </c>
      <c r="BQ1517" s="58">
        <v>0.53178217350810075</v>
      </c>
      <c r="BR1517" s="36">
        <v>3.55</v>
      </c>
      <c r="BS1517" s="36">
        <v>4.95</v>
      </c>
      <c r="BT1517" s="36">
        <v>0.32046000000000002</v>
      </c>
      <c r="BU1517" s="36">
        <v>0.14502000000000001</v>
      </c>
      <c r="BV1517" s="36">
        <v>0.15685977588370101</v>
      </c>
      <c r="BW1517" s="36">
        <v>0.2205</v>
      </c>
    </row>
    <row r="1518" spans="1:75" s="36" customFormat="1" ht="16.75" customHeight="1" x14ac:dyDescent="0.2">
      <c r="A1518" s="36" t="s">
        <v>1881</v>
      </c>
      <c r="B1518" s="36">
        <v>2025020725</v>
      </c>
      <c r="C1518" s="35">
        <v>46035</v>
      </c>
      <c r="D1518" s="45" t="s">
        <v>6</v>
      </c>
      <c r="E1518" s="36" t="s">
        <v>23</v>
      </c>
      <c r="F1518" s="45">
        <v>0</v>
      </c>
      <c r="G1518" s="45">
        <v>2</v>
      </c>
      <c r="H1518" s="36" t="s">
        <v>29</v>
      </c>
      <c r="I1518" s="36" t="s">
        <v>421</v>
      </c>
      <c r="J1518" s="46" t="s">
        <v>194</v>
      </c>
      <c r="K1518" s="47">
        <v>2.96</v>
      </c>
      <c r="L1518" s="48">
        <v>0.15</v>
      </c>
      <c r="M1518" s="49">
        <v>0.1</v>
      </c>
      <c r="N1518" s="36">
        <v>2.5999999999999899</v>
      </c>
      <c r="O1518" s="36">
        <v>3.7499999999999898</v>
      </c>
      <c r="P1518" s="70">
        <v>2.5999999999999899</v>
      </c>
      <c r="Q1518" s="36">
        <v>3.7499999999999898</v>
      </c>
      <c r="R1518" s="50">
        <v>2.7353924810804457</v>
      </c>
      <c r="S1518" s="50">
        <v>3.2187778851685702</v>
      </c>
      <c r="T1518" s="50">
        <v>2.6396537442426302</v>
      </c>
      <c r="U1518" s="50">
        <v>3.2831534428719418</v>
      </c>
      <c r="V1518" s="50">
        <v>0.90300000000000002</v>
      </c>
      <c r="W1518" s="50">
        <v>0.92051577291954856</v>
      </c>
      <c r="X1518" s="50">
        <v>1.0490470807379677</v>
      </c>
      <c r="Y1518" s="50">
        <v>1.0237425706629608</v>
      </c>
      <c r="Z1518" s="50">
        <v>1.03</v>
      </c>
      <c r="AA1518" s="51">
        <v>0.96499999999999997</v>
      </c>
      <c r="AB1518" s="51">
        <v>1.02</v>
      </c>
      <c r="AC1518" s="51">
        <v>1</v>
      </c>
      <c r="AD1518" s="51">
        <v>1</v>
      </c>
      <c r="AE1518" s="51">
        <v>1</v>
      </c>
      <c r="AF1518" s="51">
        <v>1</v>
      </c>
      <c r="AG1518" s="52">
        <v>1</v>
      </c>
      <c r="AH1518" s="52">
        <v>1</v>
      </c>
      <c r="AI1518" s="53">
        <v>1440</v>
      </c>
      <c r="AJ1518" s="53">
        <v>1398</v>
      </c>
      <c r="AK1518" s="51">
        <v>2.775152080172405</v>
      </c>
      <c r="AL1518" s="51">
        <v>2.7677520592560438</v>
      </c>
      <c r="AM1518" s="51">
        <v>3.1768836704858461</v>
      </c>
      <c r="AN1518" s="51">
        <v>3.1831678026882546</v>
      </c>
      <c r="AO1518" s="51">
        <v>3.2613338868724</v>
      </c>
      <c r="AP1518" s="51">
        <v>3.2694349871000838</v>
      </c>
      <c r="AQ1518" s="51">
        <v>3.2721901806004214</v>
      </c>
      <c r="AR1518" s="67">
        <v>0</v>
      </c>
      <c r="AS1518" s="99" t="s">
        <v>1593</v>
      </c>
      <c r="AT1518" s="54">
        <v>2.5875991673416383</v>
      </c>
      <c r="AU1518" s="54">
        <v>3.7073126244987162</v>
      </c>
      <c r="AV1518" s="55">
        <v>2.5875991673416383</v>
      </c>
      <c r="AW1518" s="55">
        <v>3.7011916290390374</v>
      </c>
      <c r="AX1518" s="56">
        <v>-1.2400832658351568E-2</v>
      </c>
      <c r="AY1518" s="56">
        <v>-4.268737550127355E-2</v>
      </c>
      <c r="AZ1518" s="56">
        <v>-5.5088208159625118E-2</v>
      </c>
      <c r="BA1518" s="56">
        <v>3.0286542842921982E-2</v>
      </c>
      <c r="BB1518" s="61">
        <v>202</v>
      </c>
      <c r="BC1518" s="57">
        <v>-154</v>
      </c>
      <c r="BD1518" s="57">
        <v>-125</v>
      </c>
      <c r="BE1518" s="57">
        <v>104</v>
      </c>
      <c r="BF1518" s="95">
        <v>0.33156278011955942</v>
      </c>
      <c r="BG1518" s="58">
        <v>0.6065604578366639</v>
      </c>
      <c r="BH1518" s="58">
        <v>0.55482114623289791</v>
      </c>
      <c r="BI1518" s="58">
        <v>0.49034208119599199</v>
      </c>
      <c r="BJ1518" s="57">
        <v>200</v>
      </c>
      <c r="BK1518" s="57">
        <v>-154</v>
      </c>
      <c r="BL1518" s="57">
        <v>-124</v>
      </c>
      <c r="BM1518" s="57">
        <v>104</v>
      </c>
      <c r="BN1518" s="58">
        <v>0.33279706416559773</v>
      </c>
      <c r="BO1518" s="58">
        <v>0.60561538839808404</v>
      </c>
      <c r="BP1518" s="58">
        <v>0.55374206239188628</v>
      </c>
      <c r="BQ1518" s="58">
        <v>0.48937882820320089</v>
      </c>
      <c r="BR1518" s="36">
        <v>3.55</v>
      </c>
      <c r="BS1518" s="36">
        <v>5</v>
      </c>
      <c r="BT1518" s="36">
        <v>0.31406000000000001</v>
      </c>
      <c r="BU1518" s="36">
        <v>0.14524999999999999</v>
      </c>
      <c r="BV1518" s="36">
        <v>0.15686930977503699</v>
      </c>
      <c r="BW1518" s="36">
        <v>0.21931999999999999</v>
      </c>
    </row>
    <row r="1519" spans="1:75" s="36" customFormat="1" ht="16.75" customHeight="1" x14ac:dyDescent="0.2">
      <c r="A1519" s="36" t="s">
        <v>1882</v>
      </c>
      <c r="B1519" s="36">
        <v>2025020725</v>
      </c>
      <c r="C1519" s="35">
        <v>46035</v>
      </c>
      <c r="D1519" s="45" t="s">
        <v>9</v>
      </c>
      <c r="E1519" s="36" t="s">
        <v>39</v>
      </c>
      <c r="F1519" s="45">
        <v>2</v>
      </c>
      <c r="G1519" s="45">
        <v>0</v>
      </c>
      <c r="H1519" s="36" t="s">
        <v>31</v>
      </c>
      <c r="I1519" s="36" t="s">
        <v>1365</v>
      </c>
      <c r="J1519" s="46" t="s">
        <v>450</v>
      </c>
      <c r="K1519" s="47">
        <v>2.96</v>
      </c>
      <c r="L1519" s="48">
        <v>0.15</v>
      </c>
      <c r="M1519" s="49">
        <v>0.1</v>
      </c>
      <c r="N1519" s="36">
        <v>3.7499999999999898</v>
      </c>
      <c r="O1519" s="36">
        <v>2.5999999999999899</v>
      </c>
      <c r="P1519" s="70">
        <v>3.7499999999999898</v>
      </c>
      <c r="Q1519" s="36">
        <v>2.5999999999999899</v>
      </c>
      <c r="R1519" s="50">
        <v>3.0702389050061742</v>
      </c>
      <c r="S1519" s="50">
        <v>3.0606914596350361</v>
      </c>
      <c r="T1519" s="50">
        <v>3.0702389050061742</v>
      </c>
      <c r="U1519" s="50">
        <v>3.0606914596350361</v>
      </c>
      <c r="V1519" s="50">
        <v>1.085</v>
      </c>
      <c r="W1519" s="50">
        <v>1.0832085999357419</v>
      </c>
      <c r="X1519" s="50">
        <v>1.0732715102992723</v>
      </c>
      <c r="Y1519" s="50">
        <v>0.93755137843662328</v>
      </c>
      <c r="Z1519" s="50">
        <v>1.02</v>
      </c>
      <c r="AA1519" s="51">
        <v>1</v>
      </c>
      <c r="AB1519" s="51">
        <v>1</v>
      </c>
      <c r="AC1519" s="51">
        <v>1</v>
      </c>
      <c r="AD1519" s="51">
        <v>1</v>
      </c>
      <c r="AE1519" s="51">
        <v>1</v>
      </c>
      <c r="AF1519" s="51">
        <v>1</v>
      </c>
      <c r="AG1519" s="52">
        <v>1</v>
      </c>
      <c r="AH1519" s="52">
        <v>1</v>
      </c>
      <c r="AI1519" s="53">
        <v>1407</v>
      </c>
      <c r="AJ1519" s="53">
        <v>1365</v>
      </c>
      <c r="AK1519" s="51">
        <v>3.0302780091623638</v>
      </c>
      <c r="AL1519" s="51">
        <v>3.0362721435389353</v>
      </c>
      <c r="AM1519" s="51">
        <v>3.1051793589843846</v>
      </c>
      <c r="AN1519" s="51">
        <v>3.0985061740819821</v>
      </c>
      <c r="AO1519" s="51">
        <v>3.0402189172964436</v>
      </c>
      <c r="AP1519" s="51">
        <v>3.0524718730261373</v>
      </c>
      <c r="AQ1519" s="51">
        <v>3.1672829461640721</v>
      </c>
      <c r="AR1519" s="67">
        <v>0</v>
      </c>
      <c r="AS1519" s="99" t="s">
        <v>1593</v>
      </c>
      <c r="AT1519" s="54">
        <v>3.7073126244987162</v>
      </c>
      <c r="AU1519" s="54">
        <v>2.5875991673416383</v>
      </c>
      <c r="AV1519" s="55">
        <v>3.7011916290390374</v>
      </c>
      <c r="AW1519" s="55">
        <v>2.5875991673416383</v>
      </c>
      <c r="AX1519" s="56">
        <v>-4.268737550127355E-2</v>
      </c>
      <c r="AY1519" s="56">
        <v>-1.2400832658351568E-2</v>
      </c>
      <c r="AZ1519" s="56">
        <v>-5.5088208159625118E-2</v>
      </c>
      <c r="BA1519" s="56">
        <v>-3.0286542842921982E-2</v>
      </c>
      <c r="BB1519" s="61">
        <v>-202</v>
      </c>
      <c r="BC1519" s="57">
        <v>154</v>
      </c>
      <c r="BD1519" s="57">
        <v>125</v>
      </c>
      <c r="BE1519" s="57">
        <v>-104</v>
      </c>
      <c r="BF1519" s="95">
        <v>0.66843721988044058</v>
      </c>
      <c r="BG1519" s="58">
        <v>0.39343954216333604</v>
      </c>
      <c r="BH1519" s="58">
        <v>0.44517885376710209</v>
      </c>
      <c r="BI1519" s="58">
        <v>0.50965791880400801</v>
      </c>
      <c r="BJ1519" s="57">
        <v>-200</v>
      </c>
      <c r="BK1519" s="57">
        <v>154</v>
      </c>
      <c r="BL1519" s="57">
        <v>124</v>
      </c>
      <c r="BM1519" s="57">
        <v>-104</v>
      </c>
      <c r="BN1519" s="58">
        <v>0.66720293583440227</v>
      </c>
      <c r="BO1519" s="58">
        <v>0.39438461160191596</v>
      </c>
      <c r="BP1519" s="58">
        <v>0.44625793760811372</v>
      </c>
      <c r="BQ1519" s="58">
        <v>0.51062117179679911</v>
      </c>
      <c r="BR1519" s="36">
        <v>3.6</v>
      </c>
      <c r="BS1519" s="36">
        <v>3.6</v>
      </c>
      <c r="BT1519" s="36">
        <v>0.49569999999999997</v>
      </c>
      <c r="BU1519" s="36">
        <v>0.26923000000000002</v>
      </c>
      <c r="BV1519" s="36">
        <v>0.299227563212003</v>
      </c>
      <c r="BW1519" s="36">
        <v>0.36947999999999998</v>
      </c>
    </row>
    <row r="1520" spans="1:75" s="36" customFormat="1" ht="16.75" customHeight="1" x14ac:dyDescent="0.2">
      <c r="A1520" s="36" t="s">
        <v>1883</v>
      </c>
      <c r="B1520" s="36">
        <v>2025020730</v>
      </c>
      <c r="C1520" s="35">
        <v>46035</v>
      </c>
      <c r="D1520" s="45" t="s">
        <v>6</v>
      </c>
      <c r="E1520" s="36" t="s">
        <v>42</v>
      </c>
      <c r="F1520" s="45">
        <v>0</v>
      </c>
      <c r="G1520" s="45">
        <v>2</v>
      </c>
      <c r="H1520" s="36" t="s">
        <v>29</v>
      </c>
      <c r="I1520" s="36" t="s">
        <v>444</v>
      </c>
      <c r="J1520" s="46" t="s">
        <v>396</v>
      </c>
      <c r="K1520" s="47">
        <v>2.96</v>
      </c>
      <c r="L1520" s="48">
        <v>0.15</v>
      </c>
      <c r="M1520" s="49">
        <v>0.1</v>
      </c>
      <c r="N1520" s="36">
        <v>3.2999999999999901</v>
      </c>
      <c r="O1520" s="36">
        <v>2.5999999999999899</v>
      </c>
      <c r="P1520" s="70">
        <v>3.2999999999999901</v>
      </c>
      <c r="Q1520" s="36">
        <v>2.5999999999999899</v>
      </c>
      <c r="R1520" s="50">
        <v>3.3258912328508834</v>
      </c>
      <c r="S1520" s="50">
        <v>2.8928162773849042</v>
      </c>
      <c r="T1520" s="50">
        <v>3.3258912328508834</v>
      </c>
      <c r="U1520" s="50">
        <v>2.8928162773849042</v>
      </c>
      <c r="V1520" s="50">
        <v>0.90300000000000002</v>
      </c>
      <c r="W1520" s="50">
        <v>0.92051577291954856</v>
      </c>
      <c r="X1520" s="50">
        <v>1.0678527309834174</v>
      </c>
      <c r="Y1520" s="50">
        <v>0.9053321157661639</v>
      </c>
      <c r="Z1520" s="50">
        <v>0.97499999999999998</v>
      </c>
      <c r="AA1520" s="51">
        <v>1</v>
      </c>
      <c r="AB1520" s="51">
        <v>1</v>
      </c>
      <c r="AC1520" s="51">
        <v>1</v>
      </c>
      <c r="AD1520" s="51">
        <v>1</v>
      </c>
      <c r="AE1520" s="51">
        <v>1</v>
      </c>
      <c r="AF1520" s="51">
        <v>1</v>
      </c>
      <c r="AG1520" s="52">
        <v>1</v>
      </c>
      <c r="AH1520" s="52">
        <v>1</v>
      </c>
      <c r="AI1520" s="53">
        <v>1432</v>
      </c>
      <c r="AJ1520" s="53">
        <v>1367</v>
      </c>
      <c r="AK1520" s="51">
        <v>3.3247028008869766</v>
      </c>
      <c r="AL1520" s="51">
        <v>3.3248810656815624</v>
      </c>
      <c r="AM1520" s="51">
        <v>2.7102723243266178</v>
      </c>
      <c r="AN1520" s="51">
        <v>2.7376539172853609</v>
      </c>
      <c r="AO1520" s="51">
        <v>2.6957728432145189</v>
      </c>
      <c r="AP1520" s="51">
        <v>2.7144812972998831</v>
      </c>
      <c r="AQ1520" s="51">
        <v>2.6425155162184524</v>
      </c>
      <c r="AR1520" s="67">
        <v>0</v>
      </c>
      <c r="AS1520" s="99" t="s">
        <v>1593</v>
      </c>
      <c r="AT1520" s="54">
        <v>3.2360501447196497</v>
      </c>
      <c r="AU1520" s="54">
        <v>2.4399620110915028</v>
      </c>
      <c r="AV1520" s="55">
        <v>3.2360501447196497</v>
      </c>
      <c r="AW1520" s="55">
        <v>2.4359334874938474</v>
      </c>
      <c r="AX1520" s="56">
        <v>-6.3949855280340362E-2</v>
      </c>
      <c r="AY1520" s="56">
        <v>-0.16003798890848708</v>
      </c>
      <c r="AZ1520" s="56">
        <v>-0.22398784418882745</v>
      </c>
      <c r="BA1520" s="56">
        <v>9.6088133628146721E-2</v>
      </c>
      <c r="BB1520" s="61">
        <v>-169</v>
      </c>
      <c r="BC1520" s="57">
        <v>-103</v>
      </c>
      <c r="BD1520" s="57">
        <v>126</v>
      </c>
      <c r="BE1520" s="57">
        <v>156</v>
      </c>
      <c r="BF1520" s="95">
        <v>0.62864399204847354</v>
      </c>
      <c r="BG1520" s="58">
        <v>0.50654779230550506</v>
      </c>
      <c r="BH1520" s="58">
        <v>0.44192008441899588</v>
      </c>
      <c r="BI1520" s="58">
        <v>0.39073985606075645</v>
      </c>
      <c r="BJ1520" s="57">
        <v>-170</v>
      </c>
      <c r="BK1520" s="57">
        <v>-102</v>
      </c>
      <c r="BL1520" s="57">
        <v>127</v>
      </c>
      <c r="BM1520" s="57">
        <v>156</v>
      </c>
      <c r="BN1520" s="58">
        <v>0.62928956863457541</v>
      </c>
      <c r="BO1520" s="58">
        <v>0.50587972168658335</v>
      </c>
      <c r="BP1520" s="58">
        <v>0.44118628855482833</v>
      </c>
      <c r="BQ1520" s="58">
        <v>0.39010644333173095</v>
      </c>
      <c r="BR1520" s="36">
        <v>3.6</v>
      </c>
      <c r="BS1520" s="36">
        <v>3.65</v>
      </c>
      <c r="BT1520" s="36">
        <v>0.48686000000000001</v>
      </c>
      <c r="BU1520" s="36">
        <v>0.26288</v>
      </c>
      <c r="BV1520" s="36">
        <v>0.29218303675628798</v>
      </c>
      <c r="BW1520" s="36">
        <v>0.36316999999999999</v>
      </c>
    </row>
    <row r="1521" spans="1:75" s="36" customFormat="1" ht="16.75" customHeight="1" x14ac:dyDescent="0.2">
      <c r="A1521" s="36" t="s">
        <v>1884</v>
      </c>
      <c r="B1521" s="36">
        <v>2025020730</v>
      </c>
      <c r="C1521" s="35">
        <v>46035</v>
      </c>
      <c r="D1521" s="45" t="s">
        <v>9</v>
      </c>
      <c r="E1521" s="36" t="s">
        <v>12</v>
      </c>
      <c r="F1521" s="45">
        <v>2</v>
      </c>
      <c r="G1521" s="45">
        <v>0</v>
      </c>
      <c r="H1521" s="36" t="s">
        <v>31</v>
      </c>
      <c r="I1521" s="36" t="s">
        <v>318</v>
      </c>
      <c r="J1521" s="46" t="s">
        <v>233</v>
      </c>
      <c r="K1521" s="47">
        <v>2.96</v>
      </c>
      <c r="L1521" s="48">
        <v>0.15</v>
      </c>
      <c r="M1521" s="49">
        <v>0.1</v>
      </c>
      <c r="N1521" s="36">
        <v>2.5999999999999899</v>
      </c>
      <c r="O1521" s="36">
        <v>3.2999999999999901</v>
      </c>
      <c r="P1521" s="70">
        <v>2.5999999999999899</v>
      </c>
      <c r="Q1521" s="36">
        <v>3.2999999999999901</v>
      </c>
      <c r="R1521" s="50">
        <v>2.8602734839466621</v>
      </c>
      <c r="S1521" s="50">
        <v>3.1619739435410952</v>
      </c>
      <c r="T1521" s="50">
        <v>2.6886570749098624</v>
      </c>
      <c r="U1521" s="50">
        <v>3.2568331618473283</v>
      </c>
      <c r="V1521" s="50">
        <v>1.085</v>
      </c>
      <c r="W1521" s="50">
        <v>1.0832085999357419</v>
      </c>
      <c r="X1521" s="50">
        <v>0.91563254200223576</v>
      </c>
      <c r="Y1521" s="50">
        <v>1.1232104057050596</v>
      </c>
      <c r="Z1521" s="50">
        <v>0.98</v>
      </c>
      <c r="AA1521" s="51">
        <v>0.94</v>
      </c>
      <c r="AB1521" s="51">
        <v>1.03</v>
      </c>
      <c r="AC1521" s="51">
        <v>1</v>
      </c>
      <c r="AD1521" s="51">
        <v>1</v>
      </c>
      <c r="AE1521" s="51">
        <v>1</v>
      </c>
      <c r="AF1521" s="51">
        <v>1</v>
      </c>
      <c r="AG1521" s="52">
        <v>1</v>
      </c>
      <c r="AH1521" s="52">
        <v>1</v>
      </c>
      <c r="AI1521" s="53">
        <v>1420</v>
      </c>
      <c r="AJ1521" s="53">
        <v>1350</v>
      </c>
      <c r="AK1521" s="51">
        <v>2.6797830626678452</v>
      </c>
      <c r="AL1521" s="51">
        <v>2.7042823797241153</v>
      </c>
      <c r="AM1521" s="51">
        <v>3.1608440837109155</v>
      </c>
      <c r="AN1521" s="51">
        <v>3.1610135626854423</v>
      </c>
      <c r="AO1521" s="51">
        <v>3.112190939829409</v>
      </c>
      <c r="AP1521" s="51">
        <v>3.1101724685555387</v>
      </c>
      <c r="AQ1521" s="51">
        <v>3.0976272020366973</v>
      </c>
      <c r="AR1521" s="67">
        <v>0</v>
      </c>
      <c r="AS1521" s="99" t="s">
        <v>1593</v>
      </c>
      <c r="AT1521" s="54">
        <v>2.4399620110915028</v>
      </c>
      <c r="AU1521" s="54">
        <v>3.2360501447196497</v>
      </c>
      <c r="AV1521" s="55">
        <v>2.4359334874938474</v>
      </c>
      <c r="AW1521" s="55">
        <v>3.2360501447196497</v>
      </c>
      <c r="AX1521" s="56">
        <v>-0.16003798890848708</v>
      </c>
      <c r="AY1521" s="56">
        <v>-6.3949855280340362E-2</v>
      </c>
      <c r="AZ1521" s="56">
        <v>-0.22398784418882745</v>
      </c>
      <c r="BA1521" s="56">
        <v>-9.6088133628146721E-2</v>
      </c>
      <c r="BB1521" s="61">
        <v>169</v>
      </c>
      <c r="BC1521" s="57">
        <v>103</v>
      </c>
      <c r="BD1521" s="57">
        <v>-126</v>
      </c>
      <c r="BE1521" s="57">
        <v>-156</v>
      </c>
      <c r="BF1521" s="95">
        <v>0.37135600795152646</v>
      </c>
      <c r="BG1521" s="58">
        <v>0.49345220769449488</v>
      </c>
      <c r="BH1521" s="58">
        <v>0.55807991558100412</v>
      </c>
      <c r="BI1521" s="58">
        <v>0.60926014393924355</v>
      </c>
      <c r="BJ1521" s="57">
        <v>170</v>
      </c>
      <c r="BK1521" s="57">
        <v>102</v>
      </c>
      <c r="BL1521" s="57">
        <v>-127</v>
      </c>
      <c r="BM1521" s="57">
        <v>-156</v>
      </c>
      <c r="BN1521" s="58">
        <v>0.37071043136542459</v>
      </c>
      <c r="BO1521" s="58">
        <v>0.49412027831341659</v>
      </c>
      <c r="BP1521" s="58">
        <v>0.55881371144517167</v>
      </c>
      <c r="BQ1521" s="58">
        <v>0.60989355666826905</v>
      </c>
      <c r="BR1521" s="36">
        <v>3.6</v>
      </c>
      <c r="BS1521" s="36">
        <v>3.7</v>
      </c>
      <c r="BT1521" s="36">
        <v>0.47871000000000002</v>
      </c>
      <c r="BU1521" s="36">
        <v>0.25839000000000001</v>
      </c>
      <c r="BV1521" s="36">
        <v>0.28633960925985402</v>
      </c>
      <c r="BW1521" s="36">
        <v>0.35599999999999998</v>
      </c>
    </row>
    <row r="1522" spans="1:75" s="36" customFormat="1" ht="16.75" customHeight="1" x14ac:dyDescent="0.2">
      <c r="A1522" s="36" t="s">
        <v>1885</v>
      </c>
      <c r="B1522" s="36">
        <v>2025020729</v>
      </c>
      <c r="C1522" s="35">
        <v>46035</v>
      </c>
      <c r="D1522" s="45" t="s">
        <v>6</v>
      </c>
      <c r="E1522" s="36" t="s">
        <v>30</v>
      </c>
      <c r="F1522" s="45">
        <v>0</v>
      </c>
      <c r="G1522" s="45">
        <v>1</v>
      </c>
      <c r="H1522" s="36" t="s">
        <v>26</v>
      </c>
      <c r="I1522" s="36" t="s">
        <v>348</v>
      </c>
      <c r="J1522" s="46" t="s">
        <v>162</v>
      </c>
      <c r="K1522" s="47">
        <v>2.96</v>
      </c>
      <c r="L1522" s="48">
        <v>0.15</v>
      </c>
      <c r="M1522" s="49">
        <v>0.1</v>
      </c>
      <c r="N1522" s="36">
        <v>2.8499999999999899</v>
      </c>
      <c r="O1522" s="36">
        <v>3.2999999999999901</v>
      </c>
      <c r="P1522" s="70">
        <v>2.8499999999999899</v>
      </c>
      <c r="Q1522" s="36">
        <v>3.2999999999999901</v>
      </c>
      <c r="R1522" s="50">
        <v>2.915779125492969</v>
      </c>
      <c r="S1522" s="50">
        <v>3.1640269905731166</v>
      </c>
      <c r="T1522" s="50">
        <v>2.915779125492969</v>
      </c>
      <c r="U1522" s="50">
        <v>3.1640269905731166</v>
      </c>
      <c r="V1522" s="50">
        <v>0.95</v>
      </c>
      <c r="W1522" s="50">
        <v>0.92554174501717079</v>
      </c>
      <c r="X1522" s="50">
        <v>1.0619142248807361</v>
      </c>
      <c r="Y1522" s="50">
        <v>0.96283783783783783</v>
      </c>
      <c r="Z1522" s="50">
        <v>1.01</v>
      </c>
      <c r="AA1522" s="51">
        <v>1</v>
      </c>
      <c r="AB1522" s="51">
        <v>1</v>
      </c>
      <c r="AC1522" s="51">
        <v>1</v>
      </c>
      <c r="AD1522" s="51">
        <v>1</v>
      </c>
      <c r="AE1522" s="51">
        <v>1</v>
      </c>
      <c r="AF1522" s="51">
        <v>1</v>
      </c>
      <c r="AG1522" s="52">
        <v>1</v>
      </c>
      <c r="AH1522" s="52">
        <v>1</v>
      </c>
      <c r="AI1522" s="53">
        <v>1433</v>
      </c>
      <c r="AJ1522" s="53">
        <v>1226</v>
      </c>
      <c r="AK1522" s="51">
        <v>2.9297824634217235</v>
      </c>
      <c r="AL1522" s="51">
        <v>2.92768196273241</v>
      </c>
      <c r="AM1522" s="51">
        <v>3.085905528332495</v>
      </c>
      <c r="AN1522" s="51">
        <v>3.0976237476685879</v>
      </c>
      <c r="AO1522" s="51">
        <v>3.1167323697018374</v>
      </c>
      <c r="AP1522" s="51">
        <v>3.1285726033183892</v>
      </c>
      <c r="AQ1522" s="51">
        <v>3.11676458361582</v>
      </c>
      <c r="AR1522" s="67">
        <v>-0.03</v>
      </c>
      <c r="AS1522" s="99" t="s">
        <v>1593</v>
      </c>
      <c r="AT1522" s="54">
        <v>2.9093628866828167</v>
      </c>
      <c r="AU1522" s="54">
        <v>3.1809858163751152</v>
      </c>
      <c r="AV1522" s="55">
        <v>2.9393628866828165</v>
      </c>
      <c r="AW1522" s="55">
        <v>3.218521293856794</v>
      </c>
      <c r="AX1522" s="56">
        <v>5.9362886682826854E-2</v>
      </c>
      <c r="AY1522" s="56">
        <v>-0.11901418362487481</v>
      </c>
      <c r="AZ1522" s="56">
        <v>-5.965129694204796E-2</v>
      </c>
      <c r="BA1522" s="56">
        <v>0.17837707030770167</v>
      </c>
      <c r="BB1522" s="61">
        <v>121</v>
      </c>
      <c r="BC1522" s="57">
        <v>-135</v>
      </c>
      <c r="BD1522" s="57">
        <v>-108</v>
      </c>
      <c r="BE1522" s="57">
        <v>117</v>
      </c>
      <c r="BF1522" s="95">
        <v>0.45240163016152019</v>
      </c>
      <c r="BG1522" s="58">
        <v>0.5747908680577416</v>
      </c>
      <c r="BH1522" s="58">
        <v>0.52035186782499576</v>
      </c>
      <c r="BI1522" s="58">
        <v>0.46129817653459748</v>
      </c>
      <c r="BJ1522" s="57">
        <v>122</v>
      </c>
      <c r="BK1522" s="57">
        <v>-142</v>
      </c>
      <c r="BL1522" s="57">
        <v>-115</v>
      </c>
      <c r="BM1522" s="57">
        <v>111</v>
      </c>
      <c r="BN1522" s="58">
        <v>0.45084646420154367</v>
      </c>
      <c r="BO1522" s="58">
        <v>0.58639644108781097</v>
      </c>
      <c r="BP1522" s="58">
        <v>0.53380320106998635</v>
      </c>
      <c r="BQ1522" s="58">
        <v>0.47357430163899517</v>
      </c>
      <c r="BR1522" s="36">
        <v>3.6</v>
      </c>
      <c r="BS1522" s="36">
        <v>3.75</v>
      </c>
      <c r="BT1522" s="36">
        <v>0.47138000000000002</v>
      </c>
      <c r="BU1522" s="36">
        <v>0.25115999999999999</v>
      </c>
      <c r="BV1522" s="36">
        <v>0.27820731518199299</v>
      </c>
      <c r="BW1522" s="36">
        <v>0.34838000000000002</v>
      </c>
    </row>
    <row r="1523" spans="1:75" s="36" customFormat="1" ht="16.75" customHeight="1" x14ac:dyDescent="0.2">
      <c r="A1523" s="36" t="s">
        <v>1886</v>
      </c>
      <c r="B1523" s="36">
        <v>2025020729</v>
      </c>
      <c r="C1523" s="35">
        <v>46035</v>
      </c>
      <c r="D1523" s="45" t="s">
        <v>9</v>
      </c>
      <c r="E1523" s="36" t="s">
        <v>7</v>
      </c>
      <c r="F1523" s="45">
        <v>1</v>
      </c>
      <c r="G1523" s="45">
        <v>0</v>
      </c>
      <c r="H1523" s="36" t="s">
        <v>27</v>
      </c>
      <c r="I1523" s="36" t="s">
        <v>324</v>
      </c>
      <c r="J1523" s="46" t="s">
        <v>148</v>
      </c>
      <c r="K1523" s="47">
        <v>2.96</v>
      </c>
      <c r="L1523" s="48">
        <v>0.15</v>
      </c>
      <c r="M1523" s="49">
        <v>0.1</v>
      </c>
      <c r="N1523" s="36">
        <v>3.2999999999999901</v>
      </c>
      <c r="O1523" s="36">
        <v>2.8499999999999899</v>
      </c>
      <c r="P1523" s="70">
        <v>3.2999999999999901</v>
      </c>
      <c r="Q1523" s="36">
        <v>2.8499999999999899</v>
      </c>
      <c r="R1523" s="50">
        <v>2.9221493789559005</v>
      </c>
      <c r="S1523" s="50">
        <v>3.1282423903961316</v>
      </c>
      <c r="T1523" s="50">
        <v>2.9221493789559005</v>
      </c>
      <c r="U1523" s="50">
        <v>3.1908072382040542</v>
      </c>
      <c r="V1523" s="50">
        <v>1.05</v>
      </c>
      <c r="W1523" s="50">
        <v>1.0725047827848808</v>
      </c>
      <c r="X1523" s="50">
        <v>1.0425356514636808</v>
      </c>
      <c r="Y1523" s="50">
        <v>0.98979137277760931</v>
      </c>
      <c r="Z1523" s="50">
        <v>0.97499999999999998</v>
      </c>
      <c r="AA1523" s="51">
        <v>1</v>
      </c>
      <c r="AB1523" s="51">
        <v>1.02</v>
      </c>
      <c r="AC1523" s="51">
        <v>1</v>
      </c>
      <c r="AD1523" s="51">
        <v>1</v>
      </c>
      <c r="AE1523" s="51">
        <v>1</v>
      </c>
      <c r="AF1523" s="51">
        <v>1</v>
      </c>
      <c r="AG1523" s="52">
        <v>1</v>
      </c>
      <c r="AH1523" s="52">
        <v>1</v>
      </c>
      <c r="AI1523" s="53">
        <v>1425</v>
      </c>
      <c r="AJ1523" s="53">
        <v>1353</v>
      </c>
      <c r="AK1523" s="51">
        <v>2.85</v>
      </c>
      <c r="AL1523" s="51">
        <v>2.860822406843385</v>
      </c>
      <c r="AM1523" s="51">
        <v>3.1432661056469784</v>
      </c>
      <c r="AN1523" s="51">
        <v>3.1410125483593516</v>
      </c>
      <c r="AO1523" s="51">
        <v>3.1496323541720659</v>
      </c>
      <c r="AP1523" s="51">
        <v>3.1346929506416901</v>
      </c>
      <c r="AQ1523" s="51">
        <v>3.0646844530058037</v>
      </c>
      <c r="AR1523" s="67">
        <v>0.03</v>
      </c>
      <c r="AS1523" s="99" t="s">
        <v>1593</v>
      </c>
      <c r="AT1523" s="54">
        <v>3.1809858163751152</v>
      </c>
      <c r="AU1523" s="54">
        <v>2.9093628866828167</v>
      </c>
      <c r="AV1523" s="55">
        <v>3.218521293856794</v>
      </c>
      <c r="AW1523" s="55">
        <v>2.9393628866828165</v>
      </c>
      <c r="AX1523" s="56">
        <v>-0.11901418362487481</v>
      </c>
      <c r="AY1523" s="56">
        <v>5.9362886682826854E-2</v>
      </c>
      <c r="AZ1523" s="56">
        <v>-5.965129694204796E-2</v>
      </c>
      <c r="BA1523" s="56">
        <v>-0.17837707030770167</v>
      </c>
      <c r="BB1523" s="61">
        <v>-121</v>
      </c>
      <c r="BC1523" s="57">
        <v>135</v>
      </c>
      <c r="BD1523" s="57">
        <v>108</v>
      </c>
      <c r="BE1523" s="57">
        <v>-117</v>
      </c>
      <c r="BF1523" s="95">
        <v>0.54759836983847987</v>
      </c>
      <c r="BG1523" s="58">
        <v>0.42520913194225834</v>
      </c>
      <c r="BH1523" s="58">
        <v>0.47964813217500424</v>
      </c>
      <c r="BI1523" s="58">
        <v>0.53870182346540252</v>
      </c>
      <c r="BJ1523" s="57">
        <v>-122</v>
      </c>
      <c r="BK1523" s="57">
        <v>142</v>
      </c>
      <c r="BL1523" s="57">
        <v>115</v>
      </c>
      <c r="BM1523" s="57">
        <v>-111</v>
      </c>
      <c r="BN1523" s="58">
        <v>0.54915353579845627</v>
      </c>
      <c r="BO1523" s="58">
        <v>0.41360355891218903</v>
      </c>
      <c r="BP1523" s="58">
        <v>0.46619679893001365</v>
      </c>
      <c r="BQ1523" s="58">
        <v>0.52642569836100483</v>
      </c>
      <c r="BR1523" s="36">
        <v>3.6</v>
      </c>
      <c r="BS1523" s="36">
        <v>3.8</v>
      </c>
      <c r="BT1523" s="36">
        <v>0.46951999999999999</v>
      </c>
      <c r="BU1523" s="36">
        <v>0.24626999999999999</v>
      </c>
      <c r="BV1523" s="36">
        <v>0.27272727272727199</v>
      </c>
      <c r="BW1523" s="36">
        <v>0.34327999999999997</v>
      </c>
    </row>
    <row r="1524" spans="1:75" s="36" customFormat="1" ht="16.75" customHeight="1" x14ac:dyDescent="0.2">
      <c r="A1524" s="36" t="s">
        <v>1887</v>
      </c>
      <c r="B1524" s="36">
        <v>2025020731</v>
      </c>
      <c r="C1524" s="35">
        <v>46035</v>
      </c>
      <c r="D1524" s="45" t="s">
        <v>6</v>
      </c>
      <c r="E1524" s="36" t="s">
        <v>17</v>
      </c>
      <c r="F1524" s="45">
        <v>0</v>
      </c>
      <c r="G1524" s="45">
        <v>1</v>
      </c>
      <c r="H1524" s="36" t="s">
        <v>26</v>
      </c>
      <c r="I1524" s="36" t="s">
        <v>372</v>
      </c>
      <c r="J1524" s="46" t="s">
        <v>164</v>
      </c>
      <c r="K1524" s="47">
        <v>2.96</v>
      </c>
      <c r="L1524" s="48">
        <v>0.15</v>
      </c>
      <c r="M1524" s="49">
        <v>0.1</v>
      </c>
      <c r="N1524" s="36">
        <v>3.2999999999999901</v>
      </c>
      <c r="O1524" s="36">
        <v>2.9999999999999898</v>
      </c>
      <c r="P1524" s="70">
        <v>3.2999999999999901</v>
      </c>
      <c r="Q1524" s="36">
        <v>2.9999999999999898</v>
      </c>
      <c r="R1524" s="50">
        <v>3.4254902353656838</v>
      </c>
      <c r="S1524" s="50">
        <v>2.8698955157099677</v>
      </c>
      <c r="T1524" s="50">
        <v>3.3912353330120268</v>
      </c>
      <c r="U1524" s="50">
        <v>2.8985944708670672</v>
      </c>
      <c r="V1524" s="50">
        <v>0.95</v>
      </c>
      <c r="W1524" s="50">
        <v>0.92554174501717079</v>
      </c>
      <c r="X1524" s="50">
        <v>1.0609919612621064</v>
      </c>
      <c r="Y1524" s="50">
        <v>0.94637255766435324</v>
      </c>
      <c r="Z1524" s="50">
        <v>1.03</v>
      </c>
      <c r="AA1524" s="51">
        <v>0.99</v>
      </c>
      <c r="AB1524" s="51">
        <v>1.01</v>
      </c>
      <c r="AC1524" s="51">
        <v>1</v>
      </c>
      <c r="AD1524" s="51">
        <v>1</v>
      </c>
      <c r="AE1524" s="51">
        <v>1</v>
      </c>
      <c r="AF1524" s="51">
        <v>1</v>
      </c>
      <c r="AG1524" s="52">
        <v>1</v>
      </c>
      <c r="AH1524" s="52">
        <v>1</v>
      </c>
      <c r="AI1524" s="53">
        <v>1444</v>
      </c>
      <c r="AJ1524" s="53">
        <v>1402</v>
      </c>
      <c r="AK1524" s="51">
        <v>3.3547732377019566</v>
      </c>
      <c r="AL1524" s="51">
        <v>3.364866963816211</v>
      </c>
      <c r="AM1524" s="51">
        <v>3.0059895601647848</v>
      </c>
      <c r="AN1524" s="51">
        <v>2.9855754534965619</v>
      </c>
      <c r="AO1524" s="51">
        <v>3.0661083921546499</v>
      </c>
      <c r="AP1524" s="51">
        <v>3.049590990508642</v>
      </c>
      <c r="AQ1524" s="51">
        <v>3.0961692469697284</v>
      </c>
      <c r="AR1524" s="67">
        <v>-0.03</v>
      </c>
      <c r="AS1524" s="99" t="s">
        <v>1593</v>
      </c>
      <c r="AT1524" s="54">
        <v>3.2872787711823115</v>
      </c>
      <c r="AU1524" s="54">
        <v>3.1063284260683117</v>
      </c>
      <c r="AV1524" s="55">
        <v>3.3172787711823113</v>
      </c>
      <c r="AW1524" s="55">
        <v>3.1422637622622376</v>
      </c>
      <c r="AX1524" s="56">
        <v>-1.2721228817678565E-2</v>
      </c>
      <c r="AY1524" s="56">
        <v>0.10632842606832194</v>
      </c>
      <c r="AZ1524" s="56">
        <v>9.360719725064337E-2</v>
      </c>
      <c r="BA1524" s="56">
        <v>-0.1190496548860005</v>
      </c>
      <c r="BB1524" s="61">
        <v>-115</v>
      </c>
      <c r="BC1524" s="57">
        <v>-165</v>
      </c>
      <c r="BD1524" s="57">
        <v>-135</v>
      </c>
      <c r="BE1524" s="57">
        <v>-105</v>
      </c>
      <c r="BF1524" s="95">
        <v>0.53413222013354189</v>
      </c>
      <c r="BG1524" s="58">
        <v>0.62241811457700835</v>
      </c>
      <c r="BH1524" s="58">
        <v>0.57531988858340877</v>
      </c>
      <c r="BI1524" s="58">
        <v>0.51150903809226556</v>
      </c>
      <c r="BJ1524" s="57">
        <v>-113</v>
      </c>
      <c r="BK1524" s="57">
        <v>-172</v>
      </c>
      <c r="BL1524" s="57">
        <v>-142</v>
      </c>
      <c r="BM1524" s="57">
        <v>-109</v>
      </c>
      <c r="BN1524" s="58">
        <v>0.53129921968208849</v>
      </c>
      <c r="BO1524" s="58">
        <v>0.6324567478186407</v>
      </c>
      <c r="BP1524" s="58">
        <v>0.58645921465108264</v>
      </c>
      <c r="BQ1524" s="58">
        <v>0.52123235822059621</v>
      </c>
      <c r="BR1524" s="36">
        <v>3.6</v>
      </c>
      <c r="BS1524" s="36">
        <v>3.85</v>
      </c>
      <c r="BT1524" s="36">
        <v>0.46292</v>
      </c>
      <c r="BU1524" s="36">
        <v>0.24110999999999999</v>
      </c>
      <c r="BV1524" s="36">
        <v>0.26636691044874999</v>
      </c>
      <c r="BW1524" s="36">
        <v>0.33593000000000001</v>
      </c>
    </row>
    <row r="1525" spans="1:75" s="36" customFormat="1" ht="16.75" customHeight="1" x14ac:dyDescent="0.2">
      <c r="A1525" s="36" t="s">
        <v>1888</v>
      </c>
      <c r="B1525" s="36">
        <v>2025020731</v>
      </c>
      <c r="C1525" s="35">
        <v>46035</v>
      </c>
      <c r="D1525" s="45" t="s">
        <v>9</v>
      </c>
      <c r="E1525" s="36" t="s">
        <v>35</v>
      </c>
      <c r="F1525" s="45">
        <v>1</v>
      </c>
      <c r="G1525" s="45">
        <v>0</v>
      </c>
      <c r="H1525" s="36" t="s">
        <v>27</v>
      </c>
      <c r="I1525" s="36" t="s">
        <v>360</v>
      </c>
      <c r="J1525" s="46" t="s">
        <v>172</v>
      </c>
      <c r="K1525" s="47">
        <v>2.96</v>
      </c>
      <c r="L1525" s="48">
        <v>0.15</v>
      </c>
      <c r="M1525" s="49">
        <v>0.1</v>
      </c>
      <c r="N1525" s="36">
        <v>2.9999999999999898</v>
      </c>
      <c r="O1525" s="36">
        <v>3.2999999999999901</v>
      </c>
      <c r="P1525" s="70">
        <v>2.9999999999999898</v>
      </c>
      <c r="Q1525" s="36">
        <v>3.2999999999999901</v>
      </c>
      <c r="R1525" s="50">
        <v>2.6744375863626471</v>
      </c>
      <c r="S1525" s="50">
        <v>3.2067371899507342</v>
      </c>
      <c r="T1525" s="50">
        <v>2.6476932104990207</v>
      </c>
      <c r="U1525" s="50">
        <v>3.2067371899507342</v>
      </c>
      <c r="V1525" s="50">
        <v>1.05</v>
      </c>
      <c r="W1525" s="50">
        <v>1.0725047827848808</v>
      </c>
      <c r="X1525" s="50">
        <v>1.0155370135691841</v>
      </c>
      <c r="Y1525" s="50">
        <v>1.1333693370614719</v>
      </c>
      <c r="Z1525" s="50">
        <v>0.99094124800379646</v>
      </c>
      <c r="AA1525" s="51">
        <v>0.99</v>
      </c>
      <c r="AB1525" s="51">
        <v>1</v>
      </c>
      <c r="AC1525" s="51">
        <v>1</v>
      </c>
      <c r="AD1525" s="51">
        <v>1</v>
      </c>
      <c r="AE1525" s="51">
        <v>1</v>
      </c>
      <c r="AF1525" s="51">
        <v>1</v>
      </c>
      <c r="AG1525" s="52">
        <v>1</v>
      </c>
      <c r="AH1525" s="52">
        <v>1</v>
      </c>
      <c r="AI1525" s="53">
        <v>1429</v>
      </c>
      <c r="AJ1525" s="53">
        <v>1373</v>
      </c>
      <c r="AK1525" s="51">
        <v>2.8012627706864857</v>
      </c>
      <c r="AL1525" s="51">
        <v>2.7818378273999551</v>
      </c>
      <c r="AM1525" s="51">
        <v>3.1405362053358346</v>
      </c>
      <c r="AN1525" s="51">
        <v>3.1504663530280697</v>
      </c>
      <c r="AO1525" s="51">
        <v>3.1266587938894688</v>
      </c>
      <c r="AP1525" s="51">
        <v>3.1343131977605436</v>
      </c>
      <c r="AQ1525" s="51">
        <v>3.1120868667165991</v>
      </c>
      <c r="AR1525" s="67">
        <v>0.03</v>
      </c>
      <c r="AS1525" s="99" t="s">
        <v>1593</v>
      </c>
      <c r="AT1525" s="54">
        <v>3.1063284260683117</v>
      </c>
      <c r="AU1525" s="54">
        <v>3.2872787711823115</v>
      </c>
      <c r="AV1525" s="55">
        <v>3.1422637622622376</v>
      </c>
      <c r="AW1525" s="55">
        <v>3.3172787711823113</v>
      </c>
      <c r="AX1525" s="56">
        <v>0.10632842606832194</v>
      </c>
      <c r="AY1525" s="56">
        <v>-1.2721228817678565E-2</v>
      </c>
      <c r="AZ1525" s="56">
        <v>9.360719725064337E-2</v>
      </c>
      <c r="BA1525" s="56">
        <v>0.1190496548860005</v>
      </c>
      <c r="BB1525" s="61">
        <v>115</v>
      </c>
      <c r="BC1525" s="57">
        <v>165</v>
      </c>
      <c r="BD1525" s="57">
        <v>135</v>
      </c>
      <c r="BE1525" s="57">
        <v>105</v>
      </c>
      <c r="BF1525" s="95">
        <v>0.46586777986645811</v>
      </c>
      <c r="BG1525" s="58">
        <v>0.37758188542299165</v>
      </c>
      <c r="BH1525" s="58">
        <v>0.42468011141659123</v>
      </c>
      <c r="BI1525" s="58">
        <v>0.4884909619077345</v>
      </c>
      <c r="BJ1525" s="57">
        <v>113</v>
      </c>
      <c r="BK1525" s="57">
        <v>172</v>
      </c>
      <c r="BL1525" s="57">
        <v>142</v>
      </c>
      <c r="BM1525" s="57">
        <v>109</v>
      </c>
      <c r="BN1525" s="58">
        <v>0.46870078031791151</v>
      </c>
      <c r="BO1525" s="58">
        <v>0.36754325218135925</v>
      </c>
      <c r="BP1525" s="58">
        <v>0.41354078534891736</v>
      </c>
      <c r="BQ1525" s="58">
        <v>0.47876764177940379</v>
      </c>
      <c r="BR1525" s="36">
        <v>3.6</v>
      </c>
      <c r="BS1525" s="36">
        <v>3.9</v>
      </c>
      <c r="BT1525" s="36">
        <v>0.45157000000000003</v>
      </c>
      <c r="BU1525" s="36">
        <v>0.23505999999999999</v>
      </c>
      <c r="BV1525" s="36">
        <v>0.25919064946521098</v>
      </c>
      <c r="BW1525" s="36">
        <v>0.32816000000000001</v>
      </c>
    </row>
    <row r="1526" spans="1:75" s="36" customFormat="1" ht="16.75" customHeight="1" x14ac:dyDescent="0.2">
      <c r="A1526" s="36" t="s">
        <v>1889</v>
      </c>
      <c r="B1526" s="36">
        <v>2025020732</v>
      </c>
      <c r="C1526" s="35">
        <v>46035</v>
      </c>
      <c r="D1526" s="45" t="s">
        <v>6</v>
      </c>
      <c r="E1526" s="36" t="s">
        <v>37</v>
      </c>
      <c r="F1526" s="45">
        <v>2</v>
      </c>
      <c r="G1526" s="45">
        <v>1</v>
      </c>
      <c r="H1526" s="36" t="s">
        <v>44</v>
      </c>
      <c r="I1526" s="36" t="s">
        <v>352</v>
      </c>
      <c r="J1526" s="46" t="s">
        <v>175</v>
      </c>
      <c r="K1526" s="47">
        <v>2.96</v>
      </c>
      <c r="L1526" s="48">
        <v>0.15</v>
      </c>
      <c r="M1526" s="49">
        <v>0.1</v>
      </c>
      <c r="N1526" s="36">
        <v>2.5499999999999901</v>
      </c>
      <c r="O1526" s="36">
        <v>2.8499999999999899</v>
      </c>
      <c r="P1526" s="70">
        <v>2.5499999999999901</v>
      </c>
      <c r="Q1526" s="36">
        <v>2.8499999999999899</v>
      </c>
      <c r="R1526" s="50">
        <v>2.8800818874651135</v>
      </c>
      <c r="S1526" s="50">
        <v>2.9045850305175378</v>
      </c>
      <c r="T1526" s="50">
        <v>2.7072769742172067</v>
      </c>
      <c r="U1526" s="50">
        <v>2.9336308808227134</v>
      </c>
      <c r="V1526" s="50">
        <v>0.96</v>
      </c>
      <c r="W1526" s="50">
        <v>0.96305398776725637</v>
      </c>
      <c r="X1526" s="50">
        <v>1.0135135135135136</v>
      </c>
      <c r="Y1526" s="50">
        <v>0.96959459459459463</v>
      </c>
      <c r="Z1526" s="50">
        <v>0.97</v>
      </c>
      <c r="AA1526" s="51">
        <v>0.94</v>
      </c>
      <c r="AB1526" s="51">
        <v>1.01</v>
      </c>
      <c r="AC1526" s="51">
        <v>1</v>
      </c>
      <c r="AD1526" s="51">
        <v>1</v>
      </c>
      <c r="AE1526" s="51">
        <v>1</v>
      </c>
      <c r="AF1526" s="51">
        <v>1</v>
      </c>
      <c r="AG1526" s="52">
        <v>1</v>
      </c>
      <c r="AH1526" s="52">
        <v>1</v>
      </c>
      <c r="AI1526" s="53">
        <v>1416</v>
      </c>
      <c r="AJ1526" s="53">
        <v>1374</v>
      </c>
      <c r="AK1526" s="51">
        <v>2.8403915082011313</v>
      </c>
      <c r="AL1526" s="51">
        <v>2.8437529913920101</v>
      </c>
      <c r="AM1526" s="51">
        <v>2.9831761921977966</v>
      </c>
      <c r="AN1526" s="51">
        <v>2.9713875179457578</v>
      </c>
      <c r="AO1526" s="51">
        <v>2.9639352336819575</v>
      </c>
      <c r="AP1526" s="51">
        <v>2.9419620705699656</v>
      </c>
      <c r="AQ1526" s="51">
        <v>2.8936809064318627</v>
      </c>
      <c r="AR1526" s="67">
        <v>0.03</v>
      </c>
      <c r="AS1526" s="99" t="s">
        <v>1593</v>
      </c>
      <c r="AT1526" s="54">
        <v>2.5368834847354824</v>
      </c>
      <c r="AU1526" s="54">
        <v>2.9029357408769028</v>
      </c>
      <c r="AV1526" s="55">
        <v>2.5068834847354826</v>
      </c>
      <c r="AW1526" s="55">
        <v>2.9271142205979066</v>
      </c>
      <c r="AX1526" s="56">
        <v>-1.3116515264507633E-2</v>
      </c>
      <c r="AY1526" s="56">
        <v>5.2935740876912885E-2</v>
      </c>
      <c r="AZ1526" s="56">
        <v>3.9819225612405251E-2</v>
      </c>
      <c r="BA1526" s="56">
        <v>-6.6052256141420518E-2</v>
      </c>
      <c r="BB1526" s="61">
        <v>131</v>
      </c>
      <c r="BC1526" s="57">
        <v>113</v>
      </c>
      <c r="BD1526" s="57">
        <v>148</v>
      </c>
      <c r="BE1526" s="57">
        <v>179</v>
      </c>
      <c r="BF1526" s="95">
        <v>0.43383232876608241</v>
      </c>
      <c r="BG1526" s="58">
        <v>0.46920814812481804</v>
      </c>
      <c r="BH1526" s="58">
        <v>0.40292346673182855</v>
      </c>
      <c r="BI1526" s="58">
        <v>0.35819527066062062</v>
      </c>
      <c r="BJ1526" s="57">
        <v>135</v>
      </c>
      <c r="BK1526" s="57">
        <v>114</v>
      </c>
      <c r="BL1526" s="57">
        <v>150</v>
      </c>
      <c r="BM1526" s="57">
        <v>182</v>
      </c>
      <c r="BN1526" s="58">
        <v>0.42561148557270562</v>
      </c>
      <c r="BO1526" s="58">
        <v>0.46646169039119778</v>
      </c>
      <c r="BP1526" s="58">
        <v>0.39960049039173051</v>
      </c>
      <c r="BQ1526" s="58">
        <v>0.35510126262063879</v>
      </c>
      <c r="BR1526" s="36">
        <v>3.6</v>
      </c>
      <c r="BS1526" s="36">
        <v>3.95</v>
      </c>
      <c r="BT1526" s="36">
        <v>0.44474000000000002</v>
      </c>
      <c r="BU1526" s="36">
        <v>0.22955999999999999</v>
      </c>
      <c r="BV1526" s="36">
        <v>0.25302838247450998</v>
      </c>
      <c r="BW1526" s="36">
        <v>0.32230999999999999</v>
      </c>
    </row>
    <row r="1527" spans="1:75" s="36" customFormat="1" ht="16.75" customHeight="1" x14ac:dyDescent="0.2">
      <c r="A1527" s="36" t="s">
        <v>1890</v>
      </c>
      <c r="B1527" s="36">
        <v>2025020732</v>
      </c>
      <c r="C1527" s="35">
        <v>46035</v>
      </c>
      <c r="D1527" s="45" t="s">
        <v>9</v>
      </c>
      <c r="E1527" s="36" t="s">
        <v>16</v>
      </c>
      <c r="F1527" s="45">
        <v>1</v>
      </c>
      <c r="G1527" s="45">
        <v>2</v>
      </c>
      <c r="H1527" s="36" t="s">
        <v>45</v>
      </c>
      <c r="I1527" s="36" t="s">
        <v>316</v>
      </c>
      <c r="J1527" s="46" t="s">
        <v>199</v>
      </c>
      <c r="K1527" s="47">
        <v>2.96</v>
      </c>
      <c r="L1527" s="48">
        <v>0.15</v>
      </c>
      <c r="M1527" s="49">
        <v>0.1</v>
      </c>
      <c r="N1527" s="36">
        <v>2.8499999999999899</v>
      </c>
      <c r="O1527" s="36">
        <v>2.5499999999999901</v>
      </c>
      <c r="P1527" s="70">
        <v>2.8499999999999899</v>
      </c>
      <c r="Q1527" s="36">
        <v>2.5499999999999901</v>
      </c>
      <c r="R1527" s="50">
        <v>2.7943904417673138</v>
      </c>
      <c r="S1527" s="50">
        <v>3.0419206779939136</v>
      </c>
      <c r="T1527" s="50">
        <v>2.7943904417673138</v>
      </c>
      <c r="U1527" s="50">
        <v>3.0419206779939136</v>
      </c>
      <c r="V1527" s="50">
        <v>1.0349999999999999</v>
      </c>
      <c r="W1527" s="50">
        <v>1.0329456510400874</v>
      </c>
      <c r="X1527" s="50">
        <v>1.0078297946614179</v>
      </c>
      <c r="Y1527" s="50">
        <v>0.9595917257436255</v>
      </c>
      <c r="Z1527" s="50">
        <v>0.96499999999999997</v>
      </c>
      <c r="AA1527" s="51">
        <v>1</v>
      </c>
      <c r="AB1527" s="51">
        <v>1</v>
      </c>
      <c r="AC1527" s="51">
        <v>1</v>
      </c>
      <c r="AD1527" s="51">
        <v>1</v>
      </c>
      <c r="AE1527" s="51">
        <v>1</v>
      </c>
      <c r="AF1527" s="51">
        <v>1</v>
      </c>
      <c r="AG1527" s="52">
        <v>1</v>
      </c>
      <c r="AH1527" s="52">
        <v>1</v>
      </c>
      <c r="AI1527" s="53">
        <v>1423</v>
      </c>
      <c r="AJ1527" s="53">
        <v>1381</v>
      </c>
      <c r="AK1527" s="51">
        <v>2.87</v>
      </c>
      <c r="AL1527" s="51">
        <v>2.8586585662650972</v>
      </c>
      <c r="AM1527" s="51">
        <v>3</v>
      </c>
      <c r="AN1527" s="51">
        <v>3.006288101699087</v>
      </c>
      <c r="AO1527" s="51">
        <v>2.8608476084592218</v>
      </c>
      <c r="AP1527" s="51">
        <v>2.8720384853299574</v>
      </c>
      <c r="AQ1527" s="51">
        <v>2.895</v>
      </c>
      <c r="AR1527" s="67">
        <v>-0.03</v>
      </c>
      <c r="AS1527" s="99" t="s">
        <v>1593</v>
      </c>
      <c r="AT1527" s="54">
        <v>2.9029357408769028</v>
      </c>
      <c r="AU1527" s="54">
        <v>2.5368834847354824</v>
      </c>
      <c r="AV1527" s="55">
        <v>2.9271142205979066</v>
      </c>
      <c r="AW1527" s="55">
        <v>2.5068834847354826</v>
      </c>
      <c r="AX1527" s="56">
        <v>5.2935740876912885E-2</v>
      </c>
      <c r="AY1527" s="56">
        <v>-1.3116515264507633E-2</v>
      </c>
      <c r="AZ1527" s="56">
        <v>3.9819225612405251E-2</v>
      </c>
      <c r="BA1527" s="56">
        <v>6.6052256141420518E-2</v>
      </c>
      <c r="BB1527" s="61">
        <v>-131</v>
      </c>
      <c r="BC1527" s="57">
        <v>-113</v>
      </c>
      <c r="BD1527" s="57">
        <v>-148</v>
      </c>
      <c r="BE1527" s="57">
        <v>-179</v>
      </c>
      <c r="BF1527" s="95">
        <v>0.56616767123391765</v>
      </c>
      <c r="BG1527" s="58">
        <v>0.53079185187518196</v>
      </c>
      <c r="BH1527" s="58">
        <v>0.59707653326817145</v>
      </c>
      <c r="BI1527" s="58">
        <v>0.64180472933937938</v>
      </c>
      <c r="BJ1527" s="57">
        <v>-135</v>
      </c>
      <c r="BK1527" s="57">
        <v>-114</v>
      </c>
      <c r="BL1527" s="57">
        <v>-150</v>
      </c>
      <c r="BM1527" s="57">
        <v>-182</v>
      </c>
      <c r="BN1527" s="58">
        <v>0.57438851442729444</v>
      </c>
      <c r="BO1527" s="58">
        <v>0.53353830960880222</v>
      </c>
      <c r="BP1527" s="58">
        <v>0.60039950960826949</v>
      </c>
      <c r="BQ1527" s="58">
        <v>0.64489873737936121</v>
      </c>
      <c r="BR1527" s="36">
        <v>3.6</v>
      </c>
      <c r="BS1527" s="36">
        <v>4</v>
      </c>
      <c r="BT1527" s="36">
        <v>0.44075999999999999</v>
      </c>
      <c r="BU1527" s="36">
        <v>0.22474</v>
      </c>
      <c r="BV1527" s="36">
        <v>0.24736662520775299</v>
      </c>
      <c r="BW1527" s="36">
        <v>0.31620999999999999</v>
      </c>
    </row>
    <row r="1528" spans="1:75" s="36" customFormat="1" ht="16.75" customHeight="1" x14ac:dyDescent="0.2">
      <c r="A1528" s="36" t="s">
        <v>1891</v>
      </c>
      <c r="B1528" s="36">
        <v>2025020734</v>
      </c>
      <c r="C1528" s="35">
        <v>46035</v>
      </c>
      <c r="D1528" s="45" t="s">
        <v>6</v>
      </c>
      <c r="E1528" s="36" t="s">
        <v>34</v>
      </c>
      <c r="F1528" s="45">
        <v>0</v>
      </c>
      <c r="G1528" s="45">
        <v>2</v>
      </c>
      <c r="H1528" s="36" t="s">
        <v>29</v>
      </c>
      <c r="I1528" s="36" t="s">
        <v>480</v>
      </c>
      <c r="J1528" s="46" t="s">
        <v>451</v>
      </c>
      <c r="K1528" s="47">
        <v>2.96</v>
      </c>
      <c r="L1528" s="48">
        <v>0.15</v>
      </c>
      <c r="M1528" s="49">
        <v>0.1</v>
      </c>
      <c r="N1528" s="36">
        <v>3.3499999999999899</v>
      </c>
      <c r="O1528" s="36">
        <v>3.19999999999999</v>
      </c>
      <c r="P1528" s="70">
        <v>3.3499999999999899</v>
      </c>
      <c r="Q1528" s="36">
        <v>3.19999999999999</v>
      </c>
      <c r="R1528" s="50">
        <v>3.3396724873448695</v>
      </c>
      <c r="S1528" s="50">
        <v>2.9155114861456739</v>
      </c>
      <c r="T1528" s="50">
        <v>3.306275762471421</v>
      </c>
      <c r="U1528" s="50">
        <v>3.0029768307300442</v>
      </c>
      <c r="V1528" s="50">
        <v>0.90300000000000002</v>
      </c>
      <c r="W1528" s="50">
        <v>0.92051577291954856</v>
      </c>
      <c r="X1528" s="50">
        <v>1.1235215090178585</v>
      </c>
      <c r="Y1528" s="50">
        <v>1.0525358260620619</v>
      </c>
      <c r="Z1528" s="50">
        <v>1.0049999999999999</v>
      </c>
      <c r="AA1528" s="51">
        <v>0.99</v>
      </c>
      <c r="AB1528" s="51">
        <v>1.03</v>
      </c>
      <c r="AC1528" s="51">
        <v>1</v>
      </c>
      <c r="AD1528" s="51">
        <v>1</v>
      </c>
      <c r="AE1528" s="51">
        <v>1</v>
      </c>
      <c r="AF1528" s="51">
        <v>1</v>
      </c>
      <c r="AG1528" s="52">
        <v>1</v>
      </c>
      <c r="AH1528" s="52">
        <v>1</v>
      </c>
      <c r="AI1528" s="53">
        <v>1446</v>
      </c>
      <c r="AJ1528" s="53">
        <v>1358</v>
      </c>
      <c r="AK1528" s="51">
        <v>3.15</v>
      </c>
      <c r="AL1528" s="51">
        <v>3.1779499222286285</v>
      </c>
      <c r="AM1528" s="51">
        <v>2.84</v>
      </c>
      <c r="AN1528" s="51">
        <v>2.8513267229218506</v>
      </c>
      <c r="AO1528" s="51">
        <v>2.8426168491697639</v>
      </c>
      <c r="AP1528" s="51">
        <v>2.8557376783307595</v>
      </c>
      <c r="AQ1528" s="51">
        <v>2.8541999999999996</v>
      </c>
      <c r="AR1528" s="67">
        <v>0</v>
      </c>
      <c r="AS1528" s="99" t="s">
        <v>1593</v>
      </c>
      <c r="AT1528" s="54">
        <v>3.0996167409627087</v>
      </c>
      <c r="AU1528" s="54">
        <v>3.1222753506845944</v>
      </c>
      <c r="AV1528" s="55">
        <v>3.0996167409627087</v>
      </c>
      <c r="AW1528" s="55">
        <v>3.1171202868469474</v>
      </c>
      <c r="AX1528" s="56">
        <v>-0.2503832590372812</v>
      </c>
      <c r="AY1528" s="56">
        <v>-7.7724649315395578E-2</v>
      </c>
      <c r="AZ1528" s="56">
        <v>-0.32810790835267678</v>
      </c>
      <c r="BA1528" s="56">
        <v>-0.17265860972188563</v>
      </c>
      <c r="BB1528" s="61">
        <v>103</v>
      </c>
      <c r="BC1528" s="57">
        <v>-148</v>
      </c>
      <c r="BD1528" s="57">
        <v>-120</v>
      </c>
      <c r="BE1528" s="57">
        <v>106</v>
      </c>
      <c r="BF1528" s="95">
        <v>0.491991217497596</v>
      </c>
      <c r="BG1528" s="58">
        <v>0.59697742543621213</v>
      </c>
      <c r="BH1528" s="58">
        <v>0.54585103540367697</v>
      </c>
      <c r="BI1528" s="58">
        <v>0.48441193163436647</v>
      </c>
      <c r="BJ1528" s="57">
        <v>103</v>
      </c>
      <c r="BK1528" s="57">
        <v>-148</v>
      </c>
      <c r="BL1528" s="57">
        <v>-120</v>
      </c>
      <c r="BM1528" s="57">
        <v>107</v>
      </c>
      <c r="BN1528" s="58">
        <v>0.49256653052477667</v>
      </c>
      <c r="BO1528" s="58">
        <v>0.59620708930211452</v>
      </c>
      <c r="BP1528" s="58">
        <v>0.5448724418254034</v>
      </c>
      <c r="BQ1528" s="58">
        <v>0.48342507128031875</v>
      </c>
      <c r="BR1528" s="36">
        <v>3.6</v>
      </c>
      <c r="BS1528" s="36">
        <v>4.05</v>
      </c>
      <c r="BT1528" s="36">
        <v>0.434</v>
      </c>
      <c r="BU1528" s="36">
        <v>0.21965999999999999</v>
      </c>
      <c r="BV1528" s="36">
        <v>0.24183906021204599</v>
      </c>
      <c r="BW1528" s="36">
        <v>0.31136999999999998</v>
      </c>
    </row>
    <row r="1529" spans="1:75" s="36" customFormat="1" ht="16.75" customHeight="1" x14ac:dyDescent="0.2">
      <c r="A1529" s="36" t="s">
        <v>1892</v>
      </c>
      <c r="B1529" s="36">
        <v>2025020734</v>
      </c>
      <c r="C1529" s="35">
        <v>46035</v>
      </c>
      <c r="D1529" s="45" t="s">
        <v>9</v>
      </c>
      <c r="E1529" s="36" t="s">
        <v>48</v>
      </c>
      <c r="F1529" s="45">
        <v>2</v>
      </c>
      <c r="G1529" s="45">
        <v>0</v>
      </c>
      <c r="H1529" s="36" t="s">
        <v>31</v>
      </c>
      <c r="I1529" s="36" t="s">
        <v>449</v>
      </c>
      <c r="J1529" s="46" t="s">
        <v>146</v>
      </c>
      <c r="K1529" s="47">
        <v>2.96</v>
      </c>
      <c r="L1529" s="48">
        <v>0.15</v>
      </c>
      <c r="M1529" s="49">
        <v>0.1</v>
      </c>
      <c r="N1529" s="36">
        <v>3.19999999999999</v>
      </c>
      <c r="O1529" s="36">
        <v>3.3499999999999899</v>
      </c>
      <c r="P1529" s="70">
        <v>3.19999999999999</v>
      </c>
      <c r="Q1529" s="36">
        <v>3.3499999999999899</v>
      </c>
      <c r="R1529" s="50">
        <v>3.1983428379481511</v>
      </c>
      <c r="S1529" s="50">
        <v>3.5258710675927345</v>
      </c>
      <c r="T1529" s="50">
        <v>2.9744588392917808</v>
      </c>
      <c r="U1529" s="50">
        <v>3.5611297782686617</v>
      </c>
      <c r="V1529" s="50">
        <v>1.085</v>
      </c>
      <c r="W1529" s="50">
        <v>1.0832085999357419</v>
      </c>
      <c r="X1529" s="50">
        <v>0.95945945945945943</v>
      </c>
      <c r="Y1529" s="50">
        <v>1.0641891891891893</v>
      </c>
      <c r="Z1529" s="50">
        <v>0.97</v>
      </c>
      <c r="AA1529" s="51">
        <v>0.93</v>
      </c>
      <c r="AB1529" s="51">
        <v>1.01</v>
      </c>
      <c r="AC1529" s="51">
        <v>1</v>
      </c>
      <c r="AD1529" s="51">
        <v>1</v>
      </c>
      <c r="AE1529" s="51">
        <v>1</v>
      </c>
      <c r="AF1529" s="51">
        <v>1</v>
      </c>
      <c r="AG1529" s="52">
        <v>1</v>
      </c>
      <c r="AH1529" s="52">
        <v>1</v>
      </c>
      <c r="AI1529" s="53">
        <v>1402</v>
      </c>
      <c r="AJ1529" s="53">
        <v>1360</v>
      </c>
      <c r="AK1529" s="51">
        <v>3.1155060451437029</v>
      </c>
      <c r="AL1529" s="51">
        <v>3.1245733040845245</v>
      </c>
      <c r="AM1529" s="51">
        <v>3.3256236666928611</v>
      </c>
      <c r="AN1529" s="51">
        <v>3.3556607768278419</v>
      </c>
      <c r="AO1529" s="51">
        <v>3.2509982193432299</v>
      </c>
      <c r="AP1529" s="51">
        <v>3.2763627267764881</v>
      </c>
      <c r="AQ1529" s="51">
        <v>3.2258549566920753</v>
      </c>
      <c r="AR1529" s="67">
        <v>0</v>
      </c>
      <c r="AS1529" s="99" t="s">
        <v>1593</v>
      </c>
      <c r="AT1529" s="54">
        <v>3.1222753506845944</v>
      </c>
      <c r="AU1529" s="54">
        <v>3.0996167409627087</v>
      </c>
      <c r="AV1529" s="55">
        <v>3.1171202868469474</v>
      </c>
      <c r="AW1529" s="55">
        <v>3.0996167409627087</v>
      </c>
      <c r="AX1529" s="56">
        <v>-7.7724649315395578E-2</v>
      </c>
      <c r="AY1529" s="56">
        <v>-0.2503832590372812</v>
      </c>
      <c r="AZ1529" s="56">
        <v>-0.32810790835267678</v>
      </c>
      <c r="BA1529" s="56">
        <v>0.17265860972188563</v>
      </c>
      <c r="BB1529" s="61">
        <v>-103</v>
      </c>
      <c r="BC1529" s="57">
        <v>148</v>
      </c>
      <c r="BD1529" s="57">
        <v>120</v>
      </c>
      <c r="BE1529" s="57">
        <v>-106</v>
      </c>
      <c r="BF1529" s="95">
        <v>0.508008782502404</v>
      </c>
      <c r="BG1529" s="58">
        <v>0.40302257456378787</v>
      </c>
      <c r="BH1529" s="58">
        <v>0.45414896459632303</v>
      </c>
      <c r="BI1529" s="58">
        <v>0.51558806836563353</v>
      </c>
      <c r="BJ1529" s="57">
        <v>-103</v>
      </c>
      <c r="BK1529" s="57">
        <v>148</v>
      </c>
      <c r="BL1529" s="57">
        <v>120</v>
      </c>
      <c r="BM1529" s="57">
        <v>-107</v>
      </c>
      <c r="BN1529" s="58">
        <v>0.50743346947522339</v>
      </c>
      <c r="BO1529" s="58">
        <v>0.40379291069788553</v>
      </c>
      <c r="BP1529" s="58">
        <v>0.4551275581745966</v>
      </c>
      <c r="BQ1529" s="58">
        <v>0.51657492871968125</v>
      </c>
      <c r="BR1529" s="36">
        <v>3.6</v>
      </c>
      <c r="BS1529" s="36">
        <v>4.0999999999999996</v>
      </c>
      <c r="BT1529" s="36">
        <v>0.42762</v>
      </c>
      <c r="BU1529" s="36">
        <v>0.21279000000000001</v>
      </c>
      <c r="BV1529" s="36">
        <v>0.23424960644657</v>
      </c>
      <c r="BW1529" s="36">
        <v>0.3044</v>
      </c>
    </row>
    <row r="1530" spans="1:75" s="36" customFormat="1" ht="16.75" customHeight="1" x14ac:dyDescent="0.2">
      <c r="A1530" s="36" t="s">
        <v>1893</v>
      </c>
      <c r="B1530" s="36">
        <v>2025020733</v>
      </c>
      <c r="C1530" s="35">
        <v>46035</v>
      </c>
      <c r="D1530" s="45" t="s">
        <v>6</v>
      </c>
      <c r="E1530" s="36" t="s">
        <v>18</v>
      </c>
      <c r="F1530" s="45">
        <v>0</v>
      </c>
      <c r="G1530" s="45">
        <v>1</v>
      </c>
      <c r="H1530" s="36" t="s">
        <v>26</v>
      </c>
      <c r="I1530" s="36" t="s">
        <v>838</v>
      </c>
      <c r="J1530" s="46" t="s">
        <v>804</v>
      </c>
      <c r="K1530" s="47">
        <v>2.96</v>
      </c>
      <c r="L1530" s="48">
        <v>0.15</v>
      </c>
      <c r="M1530" s="49">
        <v>0.1</v>
      </c>
      <c r="N1530" s="36">
        <v>2.69999999999999</v>
      </c>
      <c r="O1530" s="36">
        <v>3.2999999999999901</v>
      </c>
      <c r="P1530" s="70">
        <v>2.69999999999999</v>
      </c>
      <c r="Q1530" s="36">
        <v>3.2999999999999901</v>
      </c>
      <c r="R1530" s="50">
        <v>2.997307359010541</v>
      </c>
      <c r="S1530" s="50">
        <v>3.0001852926941961</v>
      </c>
      <c r="T1530" s="50">
        <v>2.997307359010541</v>
      </c>
      <c r="U1530" s="50">
        <v>3.030187145621138</v>
      </c>
      <c r="V1530" s="50">
        <v>0.95</v>
      </c>
      <c r="W1530" s="50">
        <v>0.92554174501717079</v>
      </c>
      <c r="X1530" s="50">
        <v>1.0033783783783785</v>
      </c>
      <c r="Y1530" s="50">
        <v>1.0219594594594594</v>
      </c>
      <c r="Z1530" s="50">
        <v>1.0349999999999999</v>
      </c>
      <c r="AA1530" s="51">
        <v>1</v>
      </c>
      <c r="AB1530" s="51">
        <v>1.01</v>
      </c>
      <c r="AC1530" s="51">
        <v>1</v>
      </c>
      <c r="AD1530" s="51">
        <v>1</v>
      </c>
      <c r="AE1530" s="51">
        <v>1</v>
      </c>
      <c r="AF1530" s="51">
        <v>1</v>
      </c>
      <c r="AG1530" s="52">
        <v>1</v>
      </c>
      <c r="AH1530" s="52">
        <v>1</v>
      </c>
      <c r="AI1530" s="53">
        <v>1448</v>
      </c>
      <c r="AJ1530" s="53">
        <v>1166</v>
      </c>
      <c r="AK1530" s="51">
        <v>3.02</v>
      </c>
      <c r="AL1530" s="51">
        <v>3.0165961038515809</v>
      </c>
      <c r="AM1530" s="51">
        <v>3</v>
      </c>
      <c r="AN1530" s="51">
        <v>3.0000277939041293</v>
      </c>
      <c r="AO1530" s="51">
        <v>3.0940165370563184</v>
      </c>
      <c r="AP1530" s="51">
        <v>3.0956928231886445</v>
      </c>
      <c r="AQ1530" s="51">
        <v>3.1049999999999995</v>
      </c>
      <c r="AR1530" s="67">
        <v>0</v>
      </c>
      <c r="AS1530" s="99" t="s">
        <v>1593</v>
      </c>
      <c r="AT1530" s="54">
        <v>2.7923317905405405</v>
      </c>
      <c r="AU1530" s="54">
        <v>3.2305552905405399</v>
      </c>
      <c r="AV1530" s="55">
        <v>2.7923317905405405</v>
      </c>
      <c r="AW1530" s="55">
        <v>3.2997961906245048</v>
      </c>
      <c r="AX1530" s="56">
        <v>9.2331790540550518E-2</v>
      </c>
      <c r="AY1530" s="56">
        <v>-6.9444709459450138E-2</v>
      </c>
      <c r="AZ1530" s="56">
        <v>2.288708108110038E-2</v>
      </c>
      <c r="BA1530" s="56">
        <v>0.16177650000000066</v>
      </c>
      <c r="BB1530" s="61">
        <v>133</v>
      </c>
      <c r="BC1530" s="57">
        <v>-129</v>
      </c>
      <c r="BD1530" s="57">
        <v>-103</v>
      </c>
      <c r="BE1530" s="57">
        <v>122</v>
      </c>
      <c r="BF1530" s="95">
        <v>0.42853948126351604</v>
      </c>
      <c r="BG1530" s="58">
        <v>0.56325030252334707</v>
      </c>
      <c r="BH1530" s="58">
        <v>0.50763219044484287</v>
      </c>
      <c r="BI1530" s="58">
        <v>0.45030059096280983</v>
      </c>
      <c r="BJ1530" s="57">
        <v>139</v>
      </c>
      <c r="BK1530" s="57">
        <v>-136</v>
      </c>
      <c r="BL1530" s="57">
        <v>-109</v>
      </c>
      <c r="BM1530" s="57">
        <v>117</v>
      </c>
      <c r="BN1530" s="58">
        <v>0.41819008631864818</v>
      </c>
      <c r="BO1530" s="58">
        <v>0.57560606325466679</v>
      </c>
      <c r="BP1530" s="58">
        <v>0.52101511953221302</v>
      </c>
      <c r="BQ1530" s="58">
        <v>0.46162921599403972</v>
      </c>
      <c r="BR1530" s="36">
        <v>3.6</v>
      </c>
      <c r="BS1530" s="36">
        <v>4.1500000000000004</v>
      </c>
      <c r="BT1530" s="36">
        <v>0.42412</v>
      </c>
      <c r="BU1530" s="36">
        <v>0.21142</v>
      </c>
      <c r="BV1530" s="36">
        <v>0.23205681231958</v>
      </c>
      <c r="BW1530" s="36">
        <v>0.30035000000000001</v>
      </c>
    </row>
    <row r="1531" spans="1:75" s="36" customFormat="1" ht="16.75" customHeight="1" x14ac:dyDescent="0.2">
      <c r="A1531" s="36" t="s">
        <v>1894</v>
      </c>
      <c r="B1531" s="36">
        <v>2025020733</v>
      </c>
      <c r="C1531" s="35">
        <v>46035</v>
      </c>
      <c r="D1531" s="45" t="s">
        <v>9</v>
      </c>
      <c r="E1531" s="36" t="s">
        <v>15</v>
      </c>
      <c r="F1531" s="45">
        <v>1</v>
      </c>
      <c r="G1531" s="45">
        <v>0</v>
      </c>
      <c r="H1531" s="36" t="s">
        <v>27</v>
      </c>
      <c r="I1531" s="36" t="s">
        <v>358</v>
      </c>
      <c r="J1531" s="46" t="s">
        <v>191</v>
      </c>
      <c r="K1531" s="47">
        <v>2.96</v>
      </c>
      <c r="L1531" s="48">
        <v>0.15</v>
      </c>
      <c r="M1531" s="49">
        <v>0.1</v>
      </c>
      <c r="N1531" s="36">
        <v>3.2999999999999901</v>
      </c>
      <c r="O1531" s="36">
        <v>2.69999999999999</v>
      </c>
      <c r="P1531" s="70">
        <v>3.2999999999999901</v>
      </c>
      <c r="Q1531" s="36">
        <v>2.69999999999999</v>
      </c>
      <c r="R1531" s="50">
        <v>3.0251868367999806</v>
      </c>
      <c r="S1531" s="50">
        <v>2.9476830649871872</v>
      </c>
      <c r="T1531" s="50">
        <v>2.9041793633279811</v>
      </c>
      <c r="U1531" s="50">
        <v>2.9476830649871872</v>
      </c>
      <c r="V1531" s="50">
        <v>1.05</v>
      </c>
      <c r="W1531" s="50">
        <v>1.0725047827848808</v>
      </c>
      <c r="X1531" s="50">
        <v>1.0135135135135136</v>
      </c>
      <c r="Y1531" s="50">
        <v>1.0202702702702704</v>
      </c>
      <c r="Z1531" s="50">
        <v>0.97</v>
      </c>
      <c r="AA1531" s="51">
        <v>0.96</v>
      </c>
      <c r="AB1531" s="51">
        <v>1</v>
      </c>
      <c r="AC1531" s="51">
        <v>1</v>
      </c>
      <c r="AD1531" s="51">
        <v>1</v>
      </c>
      <c r="AE1531" s="51">
        <v>1</v>
      </c>
      <c r="AF1531" s="51">
        <v>1</v>
      </c>
      <c r="AG1531" s="52">
        <v>1</v>
      </c>
      <c r="AH1531" s="52">
        <v>1</v>
      </c>
      <c r="AI1531" s="53">
        <v>1427</v>
      </c>
      <c r="AJ1531" s="53">
        <v>1351</v>
      </c>
      <c r="AK1531" s="51">
        <v>3.0249999999999999</v>
      </c>
      <c r="AL1531" s="51">
        <v>3.0232129134179173</v>
      </c>
      <c r="AM1531" s="51">
        <v>2.97</v>
      </c>
      <c r="AN1531" s="51">
        <v>2.9666524597480781</v>
      </c>
      <c r="AO1531" s="51">
        <v>2.9456843208704004</v>
      </c>
      <c r="AP1531" s="51">
        <v>2.9327195586954762</v>
      </c>
      <c r="AQ1531" s="51">
        <v>2.8809</v>
      </c>
      <c r="AR1531" s="67">
        <v>0</v>
      </c>
      <c r="AS1531" s="99" t="s">
        <v>1593</v>
      </c>
      <c r="AT1531" s="54">
        <v>3.2305552905405399</v>
      </c>
      <c r="AU1531" s="54">
        <v>2.7923317905405405</v>
      </c>
      <c r="AV1531" s="55">
        <v>3.2997961906245048</v>
      </c>
      <c r="AW1531" s="55">
        <v>2.7923317905405405</v>
      </c>
      <c r="AX1531" s="56">
        <v>-6.9444709459450138E-2</v>
      </c>
      <c r="AY1531" s="56">
        <v>9.2331790540550518E-2</v>
      </c>
      <c r="AZ1531" s="56">
        <v>2.288708108110038E-2</v>
      </c>
      <c r="BA1531" s="56">
        <v>-0.16177650000000066</v>
      </c>
      <c r="BB1531" s="61">
        <v>-133</v>
      </c>
      <c r="BC1531" s="57">
        <v>129</v>
      </c>
      <c r="BD1531" s="57">
        <v>103</v>
      </c>
      <c r="BE1531" s="57">
        <v>-122</v>
      </c>
      <c r="BF1531" s="95">
        <v>0.57146051873648396</v>
      </c>
      <c r="BG1531" s="58">
        <v>0.43674969747665299</v>
      </c>
      <c r="BH1531" s="58">
        <v>0.49236780955515713</v>
      </c>
      <c r="BI1531" s="58">
        <v>0.54969940903719017</v>
      </c>
      <c r="BJ1531" s="57">
        <v>-139</v>
      </c>
      <c r="BK1531" s="57">
        <v>136</v>
      </c>
      <c r="BL1531" s="57">
        <v>109</v>
      </c>
      <c r="BM1531" s="57">
        <v>-117</v>
      </c>
      <c r="BN1531" s="58">
        <v>0.58180991368135182</v>
      </c>
      <c r="BO1531" s="58">
        <v>0.42439393674533321</v>
      </c>
      <c r="BP1531" s="58">
        <v>0.47898488046778698</v>
      </c>
      <c r="BQ1531" s="58">
        <v>0.53837078400596028</v>
      </c>
      <c r="BR1531" s="36">
        <v>3.6</v>
      </c>
      <c r="BS1531" s="36">
        <v>4.2</v>
      </c>
      <c r="BT1531" s="36">
        <v>0.41160000000000002</v>
      </c>
      <c r="BU1531" s="36">
        <v>0.20411000000000001</v>
      </c>
      <c r="BV1531" s="36">
        <v>0.22402590275491099</v>
      </c>
      <c r="BW1531" s="36">
        <v>0.29300999999999999</v>
      </c>
    </row>
    <row r="1532" spans="1:75" s="36" customFormat="1" ht="16.75" customHeight="1" x14ac:dyDescent="0.2">
      <c r="A1532" s="36" t="s">
        <v>1895</v>
      </c>
      <c r="B1532" s="36">
        <v>2025020735</v>
      </c>
      <c r="C1532" s="35">
        <v>46036</v>
      </c>
      <c r="D1532" s="45" t="s">
        <v>6</v>
      </c>
      <c r="E1532" s="36" t="s">
        <v>13</v>
      </c>
      <c r="F1532" s="45">
        <v>1</v>
      </c>
      <c r="G1532" s="45">
        <v>1</v>
      </c>
      <c r="H1532" s="36" t="s">
        <v>46</v>
      </c>
      <c r="I1532" s="36" t="s">
        <v>472</v>
      </c>
      <c r="J1532" s="46" t="s">
        <v>185</v>
      </c>
      <c r="K1532" s="47">
        <v>2.96</v>
      </c>
      <c r="L1532" s="48">
        <v>0.15</v>
      </c>
      <c r="M1532" s="49">
        <v>0.1</v>
      </c>
      <c r="N1532" s="36">
        <v>2.69999999999999</v>
      </c>
      <c r="O1532" s="36">
        <v>3.2499999999999898</v>
      </c>
      <c r="P1532" s="70">
        <v>2.69999999999999</v>
      </c>
      <c r="Q1532" s="36">
        <v>3.2499999999999898</v>
      </c>
      <c r="R1532" s="50">
        <v>2.7839514164145651</v>
      </c>
      <c r="S1532" s="50">
        <v>3.0666512814384097</v>
      </c>
      <c r="T1532" s="50">
        <v>2.7839514164145651</v>
      </c>
      <c r="U1532" s="50">
        <v>3.0666512814384097</v>
      </c>
      <c r="V1532" s="50">
        <v>0.95</v>
      </c>
      <c r="W1532" s="50">
        <v>0.95302926576458757</v>
      </c>
      <c r="X1532" s="50">
        <v>0.98323091466491574</v>
      </c>
      <c r="Y1532" s="50">
        <v>1.0101351351351353</v>
      </c>
      <c r="Z1532" s="50">
        <v>1</v>
      </c>
      <c r="AA1532" s="51">
        <v>1</v>
      </c>
      <c r="AB1532" s="51">
        <v>1</v>
      </c>
      <c r="AC1532" s="51">
        <v>1</v>
      </c>
      <c r="AD1532" s="51">
        <v>1</v>
      </c>
      <c r="AE1532" s="51">
        <v>1</v>
      </c>
      <c r="AF1532" s="51">
        <v>1</v>
      </c>
      <c r="AG1532" s="52">
        <v>1</v>
      </c>
      <c r="AH1532" s="52">
        <v>1</v>
      </c>
      <c r="AI1532" s="53">
        <v>1436</v>
      </c>
      <c r="AJ1532" s="53">
        <v>1394</v>
      </c>
      <c r="AK1532" s="51">
        <v>2.72</v>
      </c>
      <c r="AL1532" s="51">
        <v>2.729592712462185</v>
      </c>
      <c r="AM1532" s="51">
        <v>3.13</v>
      </c>
      <c r="AN1532" s="51">
        <v>3.1204976922157615</v>
      </c>
      <c r="AO1532" s="51">
        <v>3.2451128271566199</v>
      </c>
      <c r="AP1532" s="51">
        <v>3.2183435952988884</v>
      </c>
      <c r="AQ1532" s="51">
        <v>3.13</v>
      </c>
      <c r="AR1532" s="67">
        <v>0.03</v>
      </c>
      <c r="AS1532" s="99" t="s">
        <v>1593</v>
      </c>
      <c r="AT1532" s="54">
        <v>2.6595920874164367</v>
      </c>
      <c r="AU1532" s="54">
        <v>3.2834856756756761</v>
      </c>
      <c r="AV1532" s="55">
        <v>2.6295920874164369</v>
      </c>
      <c r="AW1532" s="55">
        <v>3.3171362070318495</v>
      </c>
      <c r="AX1532" s="56">
        <v>-4.0407912583553252E-2</v>
      </c>
      <c r="AY1532" s="56">
        <v>3.3485675675686277E-2</v>
      </c>
      <c r="AZ1532" s="56">
        <v>-6.9222369078669743E-3</v>
      </c>
      <c r="BA1532" s="56">
        <v>-7.3893588259239529E-2</v>
      </c>
      <c r="BB1532" s="61">
        <v>151</v>
      </c>
      <c r="BC1532" s="57">
        <v>-123</v>
      </c>
      <c r="BD1532" s="57">
        <v>103</v>
      </c>
      <c r="BE1532" s="57">
        <v>129</v>
      </c>
      <c r="BF1532" s="95">
        <v>0.39815694377126326</v>
      </c>
      <c r="BG1532" s="58">
        <v>0.55119750963152669</v>
      </c>
      <c r="BH1532" s="58">
        <v>0.49303485097558619</v>
      </c>
      <c r="BI1532" s="58">
        <v>0.43646895012493281</v>
      </c>
      <c r="BJ1532" s="57">
        <v>157</v>
      </c>
      <c r="BK1532" s="57">
        <v>-123</v>
      </c>
      <c r="BL1532" s="57">
        <v>103</v>
      </c>
      <c r="BM1532" s="57">
        <v>129</v>
      </c>
      <c r="BN1532" s="58">
        <v>0.38860106448425658</v>
      </c>
      <c r="BO1532" s="58">
        <v>0.55116443300187457</v>
      </c>
      <c r="BP1532" s="58">
        <v>0.49303224487130026</v>
      </c>
      <c r="BQ1532" s="58">
        <v>0.43650237173795803</v>
      </c>
      <c r="BR1532" s="36">
        <v>3.6</v>
      </c>
      <c r="BS1532" s="36">
        <v>4.25</v>
      </c>
      <c r="BT1532" s="36">
        <v>0.40933000000000003</v>
      </c>
      <c r="BU1532" s="36">
        <v>0.20036999999999999</v>
      </c>
      <c r="BV1532" s="36">
        <v>0.219675042757531</v>
      </c>
      <c r="BW1532" s="36">
        <v>0.28825000000000001</v>
      </c>
    </row>
    <row r="1533" spans="1:75" s="36" customFormat="1" ht="16.75" customHeight="1" x14ac:dyDescent="0.2">
      <c r="A1533" s="36" t="s">
        <v>1896</v>
      </c>
      <c r="B1533" s="36">
        <v>2025020735</v>
      </c>
      <c r="C1533" s="35">
        <v>46036</v>
      </c>
      <c r="D1533" s="45" t="s">
        <v>9</v>
      </c>
      <c r="E1533" s="36" t="s">
        <v>4</v>
      </c>
      <c r="F1533" s="45">
        <v>1</v>
      </c>
      <c r="G1533" s="45">
        <v>1</v>
      </c>
      <c r="H1533" s="36" t="s">
        <v>47</v>
      </c>
      <c r="I1533" s="36" t="s">
        <v>330</v>
      </c>
      <c r="J1533" s="46" t="s">
        <v>173</v>
      </c>
      <c r="K1533" s="47">
        <v>2.96</v>
      </c>
      <c r="L1533" s="48">
        <v>0.15</v>
      </c>
      <c r="M1533" s="49">
        <v>0.1</v>
      </c>
      <c r="N1533" s="36">
        <v>3.2499999999999898</v>
      </c>
      <c r="O1533" s="36">
        <v>2.69999999999999</v>
      </c>
      <c r="P1533" s="70">
        <v>3.2499999999999898</v>
      </c>
      <c r="Q1533" s="36">
        <v>2.69999999999999</v>
      </c>
      <c r="R1533" s="50">
        <v>2.9294847704475546</v>
      </c>
      <c r="S1533" s="50">
        <v>2.9787906649743316</v>
      </c>
      <c r="T1533" s="50">
        <v>2.9294847704475546</v>
      </c>
      <c r="U1533" s="50">
        <v>2.9787906649743316</v>
      </c>
      <c r="V1533" s="50">
        <v>1.048</v>
      </c>
      <c r="W1533" s="50">
        <v>1.0491546019013618</v>
      </c>
      <c r="X1533" s="50">
        <v>1.0574324324324325</v>
      </c>
      <c r="Y1533" s="50">
        <v>0.91891891891891897</v>
      </c>
      <c r="Z1533" s="50">
        <v>1.0349999999999999</v>
      </c>
      <c r="AA1533" s="51">
        <v>1</v>
      </c>
      <c r="AB1533" s="51">
        <v>1</v>
      </c>
      <c r="AC1533" s="51">
        <v>1</v>
      </c>
      <c r="AD1533" s="51">
        <v>1</v>
      </c>
      <c r="AE1533" s="51">
        <v>1</v>
      </c>
      <c r="AF1533" s="51">
        <v>1</v>
      </c>
      <c r="AG1533" s="52">
        <v>1</v>
      </c>
      <c r="AH1533" s="52">
        <v>1</v>
      </c>
      <c r="AI1533" s="53">
        <v>1442</v>
      </c>
      <c r="AJ1533" s="53">
        <v>1400</v>
      </c>
      <c r="AK1533" s="51">
        <v>2.99</v>
      </c>
      <c r="AL1533" s="51">
        <v>2.96</v>
      </c>
      <c r="AM1533" s="51">
        <v>2.9103635074081504</v>
      </c>
      <c r="AN1533" s="51">
        <v>2.9206275810430773</v>
      </c>
      <c r="AO1533" s="51">
        <v>2.9498242838930544</v>
      </c>
      <c r="AP1533" s="51">
        <v>2.9698078920463611</v>
      </c>
      <c r="AQ1533" s="51">
        <v>3.0122262301674354</v>
      </c>
      <c r="AR1533" s="67">
        <v>-0.03</v>
      </c>
      <c r="AS1533" s="99" t="s">
        <v>1593</v>
      </c>
      <c r="AT1533" s="54">
        <v>3.2834856756756761</v>
      </c>
      <c r="AU1533" s="54">
        <v>2.6595920874164367</v>
      </c>
      <c r="AV1533" s="55">
        <v>3.3171362070318495</v>
      </c>
      <c r="AW1533" s="55">
        <v>2.6295920874164369</v>
      </c>
      <c r="AX1533" s="56">
        <v>3.3485675675686277E-2</v>
      </c>
      <c r="AY1533" s="56">
        <v>-4.0407912583553252E-2</v>
      </c>
      <c r="AZ1533" s="56">
        <v>-6.9222369078669743E-3</v>
      </c>
      <c r="BA1533" s="56">
        <v>7.3893588259239529E-2</v>
      </c>
      <c r="BB1533" s="61">
        <v>-151</v>
      </c>
      <c r="BC1533" s="57">
        <v>123</v>
      </c>
      <c r="BD1533" s="57">
        <v>-103</v>
      </c>
      <c r="BE1533" s="57">
        <v>-129</v>
      </c>
      <c r="BF1533" s="95">
        <v>0.60184305622873668</v>
      </c>
      <c r="BG1533" s="58">
        <v>0.44880249036847336</v>
      </c>
      <c r="BH1533" s="58">
        <v>0.50696514902441381</v>
      </c>
      <c r="BI1533" s="58">
        <v>0.56353104987506719</v>
      </c>
      <c r="BJ1533" s="57">
        <v>-157</v>
      </c>
      <c r="BK1533" s="57">
        <v>123</v>
      </c>
      <c r="BL1533" s="57">
        <v>-103</v>
      </c>
      <c r="BM1533" s="57">
        <v>-129</v>
      </c>
      <c r="BN1533" s="58">
        <v>0.61139893551574342</v>
      </c>
      <c r="BO1533" s="58">
        <v>0.44883556699812549</v>
      </c>
      <c r="BP1533" s="58">
        <v>0.50696775512869974</v>
      </c>
      <c r="BQ1533" s="58">
        <v>0.56349762826204197</v>
      </c>
      <c r="BR1533" s="36">
        <v>3.6</v>
      </c>
      <c r="BS1533" s="36">
        <v>4.3</v>
      </c>
      <c r="BT1533" s="36">
        <v>0.40296999999999999</v>
      </c>
      <c r="BU1533" s="36">
        <v>0.19611999999999999</v>
      </c>
      <c r="BV1533" s="36">
        <v>0.21469545036563401</v>
      </c>
      <c r="BW1533" s="36">
        <v>0.28264</v>
      </c>
    </row>
    <row r="1534" spans="1:75" s="36" customFormat="1" ht="16.75" customHeight="1" x14ac:dyDescent="0.2">
      <c r="A1534" s="36" t="s">
        <v>1897</v>
      </c>
      <c r="B1534" s="36">
        <v>2025020737</v>
      </c>
      <c r="C1534" s="35">
        <v>46036</v>
      </c>
      <c r="D1534" s="45" t="s">
        <v>6</v>
      </c>
      <c r="E1534" s="36" t="s">
        <v>39</v>
      </c>
      <c r="F1534" s="45">
        <v>0</v>
      </c>
      <c r="G1534" s="45">
        <v>1</v>
      </c>
      <c r="H1534" s="36" t="s">
        <v>26</v>
      </c>
      <c r="I1534" s="36" t="s">
        <v>1365</v>
      </c>
      <c r="J1534" s="36" t="s">
        <v>450</v>
      </c>
      <c r="K1534" s="47">
        <v>2.96</v>
      </c>
      <c r="L1534" s="48">
        <v>0.15</v>
      </c>
      <c r="M1534" s="49">
        <v>0.1</v>
      </c>
      <c r="N1534" s="36">
        <v>3.0999999999999899</v>
      </c>
      <c r="O1534" s="36">
        <v>2.9999999999999898</v>
      </c>
      <c r="P1534" s="70">
        <v>3.0999999999999899</v>
      </c>
      <c r="Q1534" s="36">
        <v>2.9999999999999898</v>
      </c>
      <c r="R1534" s="50">
        <v>3.127314991895854</v>
      </c>
      <c r="S1534" s="50">
        <v>2.9154286495772301</v>
      </c>
      <c r="T1534" s="50">
        <v>3.127314991895854</v>
      </c>
      <c r="U1534" s="50">
        <v>2.9154286495772301</v>
      </c>
      <c r="V1534" s="50">
        <v>0.95</v>
      </c>
      <c r="W1534" s="50">
        <v>0.92554174501717079</v>
      </c>
      <c r="X1534" s="50">
        <v>0.99030171600690686</v>
      </c>
      <c r="Y1534" s="50">
        <v>0.95013263091092093</v>
      </c>
      <c r="Z1534" s="50">
        <v>1.02</v>
      </c>
      <c r="AA1534" s="51">
        <v>1</v>
      </c>
      <c r="AB1534" s="51">
        <v>1</v>
      </c>
      <c r="AC1534" s="51">
        <v>1</v>
      </c>
      <c r="AD1534" s="51">
        <v>1</v>
      </c>
      <c r="AE1534" s="51">
        <v>1</v>
      </c>
      <c r="AF1534" s="51">
        <v>1</v>
      </c>
      <c r="AG1534" s="52">
        <v>1</v>
      </c>
      <c r="AH1534" s="52">
        <v>1</v>
      </c>
      <c r="AI1534" s="53">
        <v>1457</v>
      </c>
      <c r="AJ1534" s="53">
        <v>1415</v>
      </c>
      <c r="AK1534" s="51">
        <v>3.0362721435389353</v>
      </c>
      <c r="AL1534" s="51">
        <v>3.06</v>
      </c>
      <c r="AM1534" s="51">
        <v>3.0985061740819821</v>
      </c>
      <c r="AN1534" s="51">
        <v>3.08</v>
      </c>
      <c r="AO1534" s="51">
        <v>3.0524718730261373</v>
      </c>
      <c r="AP1534" s="51">
        <v>3.0406616754575326</v>
      </c>
      <c r="AQ1534" s="51">
        <v>3.1604762975636218</v>
      </c>
      <c r="AR1534" s="67">
        <v>0</v>
      </c>
      <c r="AS1534" s="99" t="s">
        <v>1593</v>
      </c>
      <c r="AT1534" s="54">
        <v>3.0892877037323174</v>
      </c>
      <c r="AU1534" s="54">
        <v>3.1214850900873921</v>
      </c>
      <c r="AV1534" s="55">
        <v>3.0892877037323174</v>
      </c>
      <c r="AW1534" s="55">
        <v>3.1883882747718308</v>
      </c>
      <c r="AX1534" s="56">
        <v>-1.071229626767245E-2</v>
      </c>
      <c r="AY1534" s="56">
        <v>0.12148509008740227</v>
      </c>
      <c r="AZ1534" s="56">
        <v>0.11077279381972982</v>
      </c>
      <c r="BA1534" s="56">
        <v>-0.13219738635507472</v>
      </c>
      <c r="BB1534" s="61">
        <v>104</v>
      </c>
      <c r="BC1534" s="57">
        <v>-147</v>
      </c>
      <c r="BD1534" s="57">
        <v>-119</v>
      </c>
      <c r="BE1534" s="57">
        <v>107</v>
      </c>
      <c r="BF1534" s="95">
        <v>0.49011600703678582</v>
      </c>
      <c r="BG1534" s="58">
        <v>0.59511199710594376</v>
      </c>
      <c r="BH1534" s="58">
        <v>0.54379809152747494</v>
      </c>
      <c r="BI1534" s="58">
        <v>0.48263843338145929</v>
      </c>
      <c r="BJ1534" s="57">
        <v>108</v>
      </c>
      <c r="BK1534" s="57">
        <v>-154</v>
      </c>
      <c r="BL1534" s="57">
        <v>-125</v>
      </c>
      <c r="BM1534" s="57">
        <v>102</v>
      </c>
      <c r="BN1534" s="58">
        <v>0.48172043169047002</v>
      </c>
      <c r="BO1534" s="58">
        <v>0.60560180517519946</v>
      </c>
      <c r="BP1534" s="58">
        <v>0.55606985815089049</v>
      </c>
      <c r="BQ1534" s="58">
        <v>0.49403030803475467</v>
      </c>
      <c r="BR1534" s="36">
        <v>3.6</v>
      </c>
      <c r="BS1534" s="36">
        <v>4.3499999999999996</v>
      </c>
      <c r="BT1534" s="36">
        <v>0.39410000000000001</v>
      </c>
      <c r="BU1534" s="36">
        <v>0.19181000000000001</v>
      </c>
      <c r="BV1534" s="36">
        <v>0.20965132801399</v>
      </c>
      <c r="BW1534" s="36">
        <v>0.27690999999999999</v>
      </c>
    </row>
    <row r="1535" spans="1:75" s="36" customFormat="1" ht="16.75" customHeight="1" x14ac:dyDescent="0.2">
      <c r="A1535" s="36" t="s">
        <v>1898</v>
      </c>
      <c r="B1535" s="36">
        <v>2025020737</v>
      </c>
      <c r="C1535" s="35">
        <v>46036</v>
      </c>
      <c r="D1535" s="45" t="s">
        <v>9</v>
      </c>
      <c r="E1535" s="36" t="s">
        <v>20</v>
      </c>
      <c r="F1535" s="45">
        <v>1</v>
      </c>
      <c r="G1535" s="45">
        <v>0</v>
      </c>
      <c r="H1535" s="36" t="s">
        <v>27</v>
      </c>
      <c r="I1535" s="36" t="s">
        <v>380</v>
      </c>
      <c r="J1535" s="46" t="s">
        <v>178</v>
      </c>
      <c r="K1535" s="47">
        <v>2.96</v>
      </c>
      <c r="L1535" s="48">
        <v>0.15</v>
      </c>
      <c r="M1535" s="49">
        <v>0.1</v>
      </c>
      <c r="N1535" s="36">
        <v>2.9999999999999898</v>
      </c>
      <c r="O1535" s="36">
        <v>3.0999999999999899</v>
      </c>
      <c r="P1535" s="70">
        <v>2.9999999999999898</v>
      </c>
      <c r="Q1535" s="36">
        <v>3.0999999999999899</v>
      </c>
      <c r="R1535" s="50">
        <v>2.6462202954540519</v>
      </c>
      <c r="S1535" s="50">
        <v>3.0191881226108785</v>
      </c>
      <c r="T1535" s="50">
        <v>2.6197580924995112</v>
      </c>
      <c r="U1535" s="50">
        <v>3.109763766289205</v>
      </c>
      <c r="V1535" s="50">
        <v>1.05</v>
      </c>
      <c r="W1535" s="50">
        <v>1.0725047827848808</v>
      </c>
      <c r="X1535" s="50">
        <v>1.0467926263790481</v>
      </c>
      <c r="Y1535" s="50">
        <v>1.0257676160604512</v>
      </c>
      <c r="Z1535" s="50">
        <v>1.05</v>
      </c>
      <c r="AA1535" s="51">
        <v>0.99</v>
      </c>
      <c r="AB1535" s="51">
        <v>1.03</v>
      </c>
      <c r="AC1535" s="51">
        <v>1</v>
      </c>
      <c r="AD1535" s="51">
        <v>1</v>
      </c>
      <c r="AE1535" s="51">
        <v>1</v>
      </c>
      <c r="AF1535" s="51">
        <v>1</v>
      </c>
      <c r="AG1535" s="52">
        <v>1</v>
      </c>
      <c r="AH1535" s="52">
        <v>1</v>
      </c>
      <c r="AI1535" s="53">
        <v>1437</v>
      </c>
      <c r="AJ1535" s="53">
        <v>1395</v>
      </c>
      <c r="AK1535" s="51">
        <v>2.8123925874963258</v>
      </c>
      <c r="AL1535" s="51">
        <v>2.76</v>
      </c>
      <c r="AM1535" s="51">
        <v>2.9312930793804441</v>
      </c>
      <c r="AN1535" s="51">
        <v>2.97</v>
      </c>
      <c r="AO1535" s="51">
        <v>3.0336011848119249</v>
      </c>
      <c r="AP1535" s="51">
        <v>3.0540831364013497</v>
      </c>
      <c r="AQ1535" s="51">
        <v>3.0778577333494663</v>
      </c>
      <c r="AR1535" s="67">
        <v>0</v>
      </c>
      <c r="AS1535" s="99" t="s">
        <v>1593</v>
      </c>
      <c r="AT1535" s="54">
        <v>3.1214850900873921</v>
      </c>
      <c r="AU1535" s="54">
        <v>3.0892877037323174</v>
      </c>
      <c r="AV1535" s="55">
        <v>3.1883882747718308</v>
      </c>
      <c r="AW1535" s="55">
        <v>3.0892877037323174</v>
      </c>
      <c r="AX1535" s="56">
        <v>0.12148509008740227</v>
      </c>
      <c r="AY1535" s="56">
        <v>-1.071229626767245E-2</v>
      </c>
      <c r="AZ1535" s="56">
        <v>0.11077279381972982</v>
      </c>
      <c r="BA1535" s="56">
        <v>0.13219738635507472</v>
      </c>
      <c r="BB1535" s="61">
        <v>-104</v>
      </c>
      <c r="BC1535" s="57">
        <v>147</v>
      </c>
      <c r="BD1535" s="57">
        <v>119</v>
      </c>
      <c r="BE1535" s="57">
        <v>-107</v>
      </c>
      <c r="BF1535" s="95">
        <v>0.50988399296321418</v>
      </c>
      <c r="BG1535" s="58">
        <v>0.40488800289405624</v>
      </c>
      <c r="BH1535" s="58">
        <v>0.45620190847252506</v>
      </c>
      <c r="BI1535" s="58">
        <v>0.51736156661854071</v>
      </c>
      <c r="BJ1535" s="57">
        <v>-108</v>
      </c>
      <c r="BK1535" s="57">
        <v>154</v>
      </c>
      <c r="BL1535" s="57">
        <v>125</v>
      </c>
      <c r="BM1535" s="57">
        <v>-102</v>
      </c>
      <c r="BN1535" s="58">
        <v>0.51827956830953004</v>
      </c>
      <c r="BO1535" s="58">
        <v>0.39439819482480054</v>
      </c>
      <c r="BP1535" s="58">
        <v>0.44393014184910945</v>
      </c>
      <c r="BQ1535" s="58">
        <v>0.50596969196524533</v>
      </c>
      <c r="BR1535" s="36">
        <v>3.6</v>
      </c>
      <c r="BS1535" s="36">
        <v>4.4000000000000004</v>
      </c>
      <c r="BT1535" s="36">
        <v>0.38915</v>
      </c>
      <c r="BU1535" s="36">
        <v>0.18482999999999999</v>
      </c>
      <c r="BV1535" s="36">
        <v>0.20218118970005899</v>
      </c>
      <c r="BW1535" s="36">
        <v>0.27065</v>
      </c>
    </row>
    <row r="1536" spans="1:75" s="36" customFormat="1" ht="16.75" customHeight="1" x14ac:dyDescent="0.2">
      <c r="A1536" s="36" t="s">
        <v>1899</v>
      </c>
      <c r="B1536" s="36">
        <v>2025020736</v>
      </c>
      <c r="C1536" s="35">
        <v>46036</v>
      </c>
      <c r="D1536" s="45" t="s">
        <v>6</v>
      </c>
      <c r="E1536" s="36" t="s">
        <v>43</v>
      </c>
      <c r="F1536" s="45">
        <v>1</v>
      </c>
      <c r="G1536" s="45">
        <v>1</v>
      </c>
      <c r="H1536" s="36" t="s">
        <v>46</v>
      </c>
      <c r="I1536" s="36" t="s">
        <v>413</v>
      </c>
      <c r="J1536" s="46" t="s">
        <v>180</v>
      </c>
      <c r="K1536" s="47">
        <v>2.96</v>
      </c>
      <c r="L1536" s="48">
        <v>0.15</v>
      </c>
      <c r="M1536" s="49">
        <v>0.1</v>
      </c>
      <c r="N1536" s="36">
        <v>2.7999999999999901</v>
      </c>
      <c r="O1536" s="36">
        <v>3.1499999999999901</v>
      </c>
      <c r="P1536" s="70">
        <v>2.7999999999999901</v>
      </c>
      <c r="Q1536" s="36">
        <v>3.1499999999999901</v>
      </c>
      <c r="R1536" s="50">
        <v>2.859363491865992</v>
      </c>
      <c r="S1536" s="50">
        <v>2.909965948967093</v>
      </c>
      <c r="T1536" s="50">
        <v>2.8021762220286721</v>
      </c>
      <c r="U1536" s="50">
        <v>2.9972649274361061</v>
      </c>
      <c r="V1536" s="50">
        <v>0.95</v>
      </c>
      <c r="W1536" s="50">
        <v>0.95302926576458757</v>
      </c>
      <c r="X1536" s="50">
        <v>1.0227486962613968</v>
      </c>
      <c r="Y1536" s="50">
        <v>1.0430499002115561</v>
      </c>
      <c r="Z1536" s="50">
        <v>0.97499999999999998</v>
      </c>
      <c r="AA1536" s="51">
        <v>0.98</v>
      </c>
      <c r="AB1536" s="51">
        <v>1.03</v>
      </c>
      <c r="AC1536" s="51">
        <v>1</v>
      </c>
      <c r="AD1536" s="51">
        <v>1</v>
      </c>
      <c r="AE1536" s="51">
        <v>1</v>
      </c>
      <c r="AF1536" s="51">
        <v>1</v>
      </c>
      <c r="AG1536" s="52">
        <v>1</v>
      </c>
      <c r="AH1536" s="52">
        <v>1</v>
      </c>
      <c r="AI1536" s="53">
        <v>1439</v>
      </c>
      <c r="AJ1536" s="53">
        <v>1397</v>
      </c>
      <c r="AK1536" s="51">
        <v>2.8317175634959528</v>
      </c>
      <c r="AL1536" s="51">
        <v>2.835006643703899</v>
      </c>
      <c r="AM1536" s="51">
        <v>2.9771051097227521</v>
      </c>
      <c r="AN1536" s="51">
        <v>2.97</v>
      </c>
      <c r="AO1536" s="51">
        <v>2.9806591367688728</v>
      </c>
      <c r="AP1536" s="51">
        <v>2.9591427862899793</v>
      </c>
      <c r="AQ1536" s="51">
        <v>2.9026774819796834</v>
      </c>
      <c r="AR1536" s="67">
        <v>0</v>
      </c>
      <c r="AS1536" s="99" t="s">
        <v>1593</v>
      </c>
      <c r="AT1536" s="54">
        <v>2.7641140982814552</v>
      </c>
      <c r="AU1536" s="54">
        <v>3.2191306829190789</v>
      </c>
      <c r="AV1536" s="55">
        <v>2.7641140982814552</v>
      </c>
      <c r="AW1536" s="55">
        <v>3.2226772615519317</v>
      </c>
      <c r="AX1536" s="56">
        <v>-3.5885901718534896E-2</v>
      </c>
      <c r="AY1536" s="56">
        <v>6.9130682919088748E-2</v>
      </c>
      <c r="AZ1536" s="56">
        <v>3.3244781200553852E-2</v>
      </c>
      <c r="BA1536" s="56">
        <v>-0.10501658463762364</v>
      </c>
      <c r="BB1536" s="61">
        <v>135</v>
      </c>
      <c r="BC1536" s="57">
        <v>-126</v>
      </c>
      <c r="BD1536" s="57">
        <v>-100</v>
      </c>
      <c r="BE1536" s="57">
        <v>125</v>
      </c>
      <c r="BF1536" s="95">
        <v>0.42573972412682631</v>
      </c>
      <c r="BG1536" s="58">
        <v>0.55709882471957461</v>
      </c>
      <c r="BH1536" s="58">
        <v>0.50058701679971451</v>
      </c>
      <c r="BI1536" s="58">
        <v>0.44394007821923964</v>
      </c>
      <c r="BJ1536" s="57">
        <v>135</v>
      </c>
      <c r="BK1536" s="57">
        <v>-126</v>
      </c>
      <c r="BL1536" s="57">
        <v>-101</v>
      </c>
      <c r="BM1536" s="57">
        <v>125</v>
      </c>
      <c r="BN1536" s="58">
        <v>0.42527611715443248</v>
      </c>
      <c r="BO1536" s="58">
        <v>0.55778082015363506</v>
      </c>
      <c r="BP1536" s="58">
        <v>0.50135686506320676</v>
      </c>
      <c r="BQ1536" s="58">
        <v>0.44462448268442867</v>
      </c>
      <c r="BR1536" s="36">
        <v>3.6</v>
      </c>
      <c r="BS1536" s="36">
        <v>4.45</v>
      </c>
      <c r="BT1536" s="36">
        <v>0.38174999999999998</v>
      </c>
      <c r="BU1536" s="36">
        <v>0.18052000000000001</v>
      </c>
      <c r="BV1536" s="36">
        <v>0.19675633256310701</v>
      </c>
      <c r="BW1536" s="36">
        <v>0.26304</v>
      </c>
    </row>
    <row r="1537" spans="1:75" s="36" customFormat="1" ht="16.75" customHeight="1" x14ac:dyDescent="0.2">
      <c r="A1537" s="36" t="s">
        <v>1900</v>
      </c>
      <c r="B1537" s="36">
        <v>2025020736</v>
      </c>
      <c r="C1537" s="35">
        <v>46036</v>
      </c>
      <c r="D1537" s="45" t="s">
        <v>9</v>
      </c>
      <c r="E1537" s="36" t="s">
        <v>5</v>
      </c>
      <c r="F1537" s="45">
        <v>1</v>
      </c>
      <c r="G1537" s="45">
        <v>1</v>
      </c>
      <c r="H1537" s="36" t="s">
        <v>47</v>
      </c>
      <c r="I1537" s="36" t="s">
        <v>597</v>
      </c>
      <c r="J1537" s="46" t="s">
        <v>225</v>
      </c>
      <c r="K1537" s="47">
        <v>2.96</v>
      </c>
      <c r="L1537" s="48">
        <v>0.15</v>
      </c>
      <c r="M1537" s="49">
        <v>0.1</v>
      </c>
      <c r="N1537" s="36">
        <v>3.1499999999999901</v>
      </c>
      <c r="O1537" s="36">
        <v>2.7999999999999901</v>
      </c>
      <c r="P1537" s="70">
        <v>3.1499999999999901</v>
      </c>
      <c r="Q1537" s="36">
        <v>2.7999999999999901</v>
      </c>
      <c r="R1537" s="50">
        <v>3.0178005677456823</v>
      </c>
      <c r="S1537" s="50">
        <v>3.0568918844807564</v>
      </c>
      <c r="T1537" s="50">
        <v>2.9725335592294968</v>
      </c>
      <c r="U1537" s="50">
        <v>3.0874608033255639</v>
      </c>
      <c r="V1537" s="50">
        <v>1.048</v>
      </c>
      <c r="W1537" s="50">
        <v>1.0491546019013618</v>
      </c>
      <c r="X1537" s="50">
        <v>1.0057787532847136</v>
      </c>
      <c r="Y1537" s="50">
        <v>0.95666133901890305</v>
      </c>
      <c r="Z1537" s="50">
        <v>1.0149999999999999</v>
      </c>
      <c r="AA1537" s="51">
        <v>0.98499999999999999</v>
      </c>
      <c r="AB1537" s="51">
        <v>1.01</v>
      </c>
      <c r="AC1537" s="51">
        <v>1</v>
      </c>
      <c r="AD1537" s="51">
        <v>1</v>
      </c>
      <c r="AE1537" s="51">
        <v>1</v>
      </c>
      <c r="AF1537" s="51">
        <v>1</v>
      </c>
      <c r="AG1537" s="52">
        <v>1</v>
      </c>
      <c r="AH1537" s="52">
        <v>1</v>
      </c>
      <c r="AI1537" s="53">
        <v>1435</v>
      </c>
      <c r="AJ1537" s="53">
        <v>1361</v>
      </c>
      <c r="AK1537" s="51">
        <v>3.0874277046262062</v>
      </c>
      <c r="AL1537" s="51">
        <v>3.1</v>
      </c>
      <c r="AM1537" s="51">
        <v>3.027336140933734</v>
      </c>
      <c r="AN1537" s="51">
        <v>3.0317695024657874</v>
      </c>
      <c r="AO1537" s="51">
        <v>3.1640958282700713</v>
      </c>
      <c r="AP1537" s="51">
        <v>3.1548932434417556</v>
      </c>
      <c r="AQ1537" s="51">
        <v>3.0727461830477396</v>
      </c>
      <c r="AR1537" s="67">
        <v>0</v>
      </c>
      <c r="AS1537" s="99" t="s">
        <v>1593</v>
      </c>
      <c r="AT1537" s="54">
        <v>3.2191306829190789</v>
      </c>
      <c r="AU1537" s="54">
        <v>2.7641140982814552</v>
      </c>
      <c r="AV1537" s="55">
        <v>3.2226772615519317</v>
      </c>
      <c r="AW1537" s="55">
        <v>2.7641140982814552</v>
      </c>
      <c r="AX1537" s="56">
        <v>6.9130682919088748E-2</v>
      </c>
      <c r="AY1537" s="56">
        <v>-3.5885901718534896E-2</v>
      </c>
      <c r="AZ1537" s="56">
        <v>3.3244781200553852E-2</v>
      </c>
      <c r="BA1537" s="56">
        <v>0.10501658463762364</v>
      </c>
      <c r="BB1537" s="61">
        <v>-135</v>
      </c>
      <c r="BC1537" s="57">
        <v>126</v>
      </c>
      <c r="BD1537" s="57">
        <v>100</v>
      </c>
      <c r="BE1537" s="57">
        <v>-125</v>
      </c>
      <c r="BF1537" s="95">
        <v>0.57426027587317363</v>
      </c>
      <c r="BG1537" s="58">
        <v>0.44290117528042539</v>
      </c>
      <c r="BH1537" s="58">
        <v>0.49941298320028549</v>
      </c>
      <c r="BI1537" s="58">
        <v>0.55605992178076036</v>
      </c>
      <c r="BJ1537" s="57">
        <v>-135</v>
      </c>
      <c r="BK1537" s="57">
        <v>126</v>
      </c>
      <c r="BL1537" s="57">
        <v>101</v>
      </c>
      <c r="BM1537" s="57">
        <v>-125</v>
      </c>
      <c r="BN1537" s="58">
        <v>0.57472388284556752</v>
      </c>
      <c r="BO1537" s="58">
        <v>0.44221917984636494</v>
      </c>
      <c r="BP1537" s="58">
        <v>0.49864313493679319</v>
      </c>
      <c r="BQ1537" s="58">
        <v>0.55537551731557133</v>
      </c>
      <c r="BR1537" s="36">
        <v>3.6</v>
      </c>
      <c r="BS1537" s="36">
        <v>4.5</v>
      </c>
      <c r="BT1537" s="36">
        <v>0.37779000000000001</v>
      </c>
      <c r="BU1537" s="36">
        <v>0.17649000000000001</v>
      </c>
      <c r="BV1537" s="36">
        <v>0.192437277158091</v>
      </c>
      <c r="BW1537" s="36">
        <v>0.25935999999999998</v>
      </c>
    </row>
    <row r="1538" spans="1:75" s="36" customFormat="1" ht="16.75" customHeight="1" x14ac:dyDescent="0.2">
      <c r="A1538" s="36" t="s">
        <v>1901</v>
      </c>
      <c r="B1538" s="36">
        <v>2025020738</v>
      </c>
      <c r="C1538" s="35">
        <v>46036</v>
      </c>
      <c r="D1538" s="45" t="s">
        <v>6</v>
      </c>
      <c r="E1538" s="36" t="s">
        <v>25</v>
      </c>
      <c r="F1538" s="45">
        <v>2</v>
      </c>
      <c r="G1538" s="45">
        <v>1</v>
      </c>
      <c r="H1538" s="36" t="s">
        <v>44</v>
      </c>
      <c r="I1538" s="36" t="s">
        <v>483</v>
      </c>
      <c r="J1538" s="46" t="s">
        <v>196</v>
      </c>
      <c r="K1538" s="47">
        <v>2.96</v>
      </c>
      <c r="L1538" s="48">
        <v>0.15</v>
      </c>
      <c r="M1538" s="49">
        <v>0.1</v>
      </c>
      <c r="N1538" s="36">
        <v>2.8999999999999901</v>
      </c>
      <c r="O1538" s="36">
        <v>2.6499999999999901</v>
      </c>
      <c r="P1538" s="70">
        <v>2.8999999999999901</v>
      </c>
      <c r="Q1538" s="36">
        <v>2.6499999999999901</v>
      </c>
      <c r="R1538" s="50">
        <v>3.2982497402181057</v>
      </c>
      <c r="S1538" s="50">
        <v>2.8070621839781826</v>
      </c>
      <c r="T1538" s="50">
        <v>3.2157934967126529</v>
      </c>
      <c r="U1538" s="50">
        <v>2.8632034276577465</v>
      </c>
      <c r="V1538" s="50">
        <v>0.96</v>
      </c>
      <c r="W1538" s="50">
        <v>0.96305398776725637</v>
      </c>
      <c r="X1538" s="50">
        <v>0.93243243243243235</v>
      </c>
      <c r="Y1538" s="50">
        <v>0.96283783783783783</v>
      </c>
      <c r="Z1538" s="50">
        <v>0.99</v>
      </c>
      <c r="AA1538" s="51">
        <v>0.97499999999999998</v>
      </c>
      <c r="AB1538" s="51">
        <v>1.02</v>
      </c>
      <c r="AC1538" s="51">
        <v>1</v>
      </c>
      <c r="AD1538" s="51">
        <v>1</v>
      </c>
      <c r="AE1538" s="51">
        <v>1</v>
      </c>
      <c r="AF1538" s="51">
        <v>1</v>
      </c>
      <c r="AG1538" s="52">
        <v>1</v>
      </c>
      <c r="AH1538" s="52">
        <v>1</v>
      </c>
      <c r="AI1538" s="53">
        <v>1430</v>
      </c>
      <c r="AJ1538" s="53">
        <v>1379</v>
      </c>
      <c r="AK1538" s="51">
        <v>3.15</v>
      </c>
      <c r="AL1538" s="51">
        <v>3.1710006173801339</v>
      </c>
      <c r="AM1538" s="51">
        <v>2.79</v>
      </c>
      <c r="AN1538" s="51">
        <v>2.7925593275967273</v>
      </c>
      <c r="AO1538" s="51">
        <v>2.7663126795975921</v>
      </c>
      <c r="AP1538" s="51">
        <v>2.7682145119787132</v>
      </c>
      <c r="AQ1538" s="51">
        <v>2.7621000000000002</v>
      </c>
      <c r="AR1538" s="67">
        <v>0</v>
      </c>
      <c r="AS1538" s="99" t="s">
        <v>1592</v>
      </c>
      <c r="AT1538" s="54">
        <v>2.7608678148648647</v>
      </c>
      <c r="AU1538" s="54">
        <v>2.6391308414290537</v>
      </c>
      <c r="AV1538" s="55">
        <v>2.7608678148648647</v>
      </c>
      <c r="AW1538" s="55">
        <v>2.6338924880965293</v>
      </c>
      <c r="AX1538" s="56">
        <v>-0.13913218513512549</v>
      </c>
      <c r="AY1538" s="56">
        <v>-1.0869158570936399E-2</v>
      </c>
      <c r="AZ1538" s="56">
        <v>-0.15000134370606188</v>
      </c>
      <c r="BA1538" s="56">
        <v>-0.12826302656418909</v>
      </c>
      <c r="BB1538" s="61">
        <v>-111</v>
      </c>
      <c r="BC1538" s="57">
        <v>116</v>
      </c>
      <c r="BD1538" s="57">
        <v>153</v>
      </c>
      <c r="BE1538" s="57">
        <v>185</v>
      </c>
      <c r="BF1538" s="95">
        <v>0.52649434650550275</v>
      </c>
      <c r="BG1538" s="58">
        <v>0.46216553952283423</v>
      </c>
      <c r="BH1538" s="58">
        <v>0.39478732654820703</v>
      </c>
      <c r="BI1538" s="58">
        <v>0.35083205144144625</v>
      </c>
      <c r="BJ1538" s="57">
        <v>-112</v>
      </c>
      <c r="BK1538" s="57">
        <v>117</v>
      </c>
      <c r="BL1538" s="57">
        <v>154</v>
      </c>
      <c r="BM1538" s="57">
        <v>186</v>
      </c>
      <c r="BN1538" s="58">
        <v>0.52722697091027337</v>
      </c>
      <c r="BO1538" s="58">
        <v>0.46126249666346741</v>
      </c>
      <c r="BP1538" s="58">
        <v>0.39391166445024306</v>
      </c>
      <c r="BQ1538" s="58">
        <v>0.3501339391038828</v>
      </c>
      <c r="BR1538" s="36">
        <v>3.6</v>
      </c>
      <c r="BS1538" s="36">
        <v>4.55</v>
      </c>
      <c r="BT1538" s="36">
        <v>0.36965999999999999</v>
      </c>
      <c r="BU1538" s="36">
        <v>0.17415</v>
      </c>
      <c r="BV1538" s="36">
        <v>0.18955102040816299</v>
      </c>
      <c r="BW1538" s="36">
        <v>0.25540000000000002</v>
      </c>
    </row>
    <row r="1539" spans="1:75" s="36" customFormat="1" ht="16.75" customHeight="1" x14ac:dyDescent="0.2">
      <c r="A1539" s="36" t="s">
        <v>1902</v>
      </c>
      <c r="B1539" s="36">
        <v>2025020738</v>
      </c>
      <c r="C1539" s="35">
        <v>46036</v>
      </c>
      <c r="D1539" s="45" t="s">
        <v>9</v>
      </c>
      <c r="E1539" s="36" t="s">
        <v>28</v>
      </c>
      <c r="F1539" s="45">
        <v>1</v>
      </c>
      <c r="G1539" s="45">
        <v>2</v>
      </c>
      <c r="H1539" s="36" t="s">
        <v>45</v>
      </c>
      <c r="I1539" s="36" t="s">
        <v>314</v>
      </c>
      <c r="J1539" s="46" t="s">
        <v>167</v>
      </c>
      <c r="K1539" s="47">
        <v>2.96</v>
      </c>
      <c r="L1539" s="48">
        <v>0.15</v>
      </c>
      <c r="M1539" s="49">
        <v>0.1</v>
      </c>
      <c r="N1539" s="36">
        <v>2.6499999999999901</v>
      </c>
      <c r="O1539" s="36">
        <v>2.8999999999999901</v>
      </c>
      <c r="P1539" s="70">
        <v>2.6499999999999901</v>
      </c>
      <c r="Q1539" s="36">
        <v>2.8999999999999901</v>
      </c>
      <c r="R1539" s="50">
        <v>2.8674291126658855</v>
      </c>
      <c r="S1539" s="50">
        <v>2.8898950104768155</v>
      </c>
      <c r="T1539" s="50">
        <v>2.6953833659059323</v>
      </c>
      <c r="U1539" s="50">
        <v>2.9765918607911201</v>
      </c>
      <c r="V1539" s="50">
        <v>1.0349999999999999</v>
      </c>
      <c r="W1539" s="50">
        <v>1.0329456510400874</v>
      </c>
      <c r="X1539" s="50">
        <v>0.94256756756756754</v>
      </c>
      <c r="Y1539" s="50">
        <v>1.0641891891891893</v>
      </c>
      <c r="Z1539" s="50">
        <v>0.97499999999999998</v>
      </c>
      <c r="AA1539" s="51">
        <v>0.94</v>
      </c>
      <c r="AB1539" s="51">
        <v>1.03</v>
      </c>
      <c r="AC1539" s="51">
        <v>1</v>
      </c>
      <c r="AD1539" s="51">
        <v>1</v>
      </c>
      <c r="AE1539" s="51">
        <v>1</v>
      </c>
      <c r="AF1539" s="51">
        <v>1</v>
      </c>
      <c r="AG1539" s="52">
        <v>1</v>
      </c>
      <c r="AH1539" s="52">
        <v>1</v>
      </c>
      <c r="AI1539" s="53">
        <v>1447</v>
      </c>
      <c r="AJ1539" s="53">
        <v>1405</v>
      </c>
      <c r="AK1539" s="51">
        <v>2.85</v>
      </c>
      <c r="AL1539" s="51">
        <v>2.8500336806984832</v>
      </c>
      <c r="AM1539" s="51">
        <v>2.76</v>
      </c>
      <c r="AN1539" s="51">
        <v>2.7794842515715219</v>
      </c>
      <c r="AO1539" s="51">
        <v>2.7623659995103722</v>
      </c>
      <c r="AP1539" s="51">
        <v>2.7706582448660506</v>
      </c>
      <c r="AQ1539" s="51">
        <v>2.6909999999999998</v>
      </c>
      <c r="AR1539" s="67">
        <v>0</v>
      </c>
      <c r="AS1539" s="99" t="s">
        <v>1592</v>
      </c>
      <c r="AT1539" s="54">
        <v>2.6391308414290537</v>
      </c>
      <c r="AU1539" s="54">
        <v>2.7608678148648647</v>
      </c>
      <c r="AV1539" s="55">
        <v>2.6338924880965293</v>
      </c>
      <c r="AW1539" s="55">
        <v>2.7608678148648647</v>
      </c>
      <c r="AX1539" s="56">
        <v>-1.0869158570936399E-2</v>
      </c>
      <c r="AY1539" s="56">
        <v>-0.13913218513512549</v>
      </c>
      <c r="AZ1539" s="56">
        <v>-0.15000134370606188</v>
      </c>
      <c r="BA1539" s="56">
        <v>0.12826302656418909</v>
      </c>
      <c r="BB1539" s="61">
        <v>111</v>
      </c>
      <c r="BC1539" s="57">
        <v>-116</v>
      </c>
      <c r="BD1539" s="57">
        <v>-153</v>
      </c>
      <c r="BE1539" s="57">
        <v>-185</v>
      </c>
      <c r="BF1539" s="95">
        <v>0.47350565349449725</v>
      </c>
      <c r="BG1539" s="58">
        <v>0.53783446047716577</v>
      </c>
      <c r="BH1539" s="58">
        <v>0.60521267345179297</v>
      </c>
      <c r="BI1539" s="58">
        <v>0.64916794855855375</v>
      </c>
      <c r="BJ1539" s="57">
        <v>112</v>
      </c>
      <c r="BK1539" s="57">
        <v>-117</v>
      </c>
      <c r="BL1539" s="57">
        <v>-154</v>
      </c>
      <c r="BM1539" s="57">
        <v>-186</v>
      </c>
      <c r="BN1539" s="58">
        <v>0.47277302908972663</v>
      </c>
      <c r="BO1539" s="58">
        <v>0.53873750333653259</v>
      </c>
      <c r="BP1539" s="58">
        <v>0.60608833554975694</v>
      </c>
      <c r="BQ1539" s="58">
        <v>0.6498660608961172</v>
      </c>
      <c r="BR1539" s="36">
        <v>3.6</v>
      </c>
      <c r="BS1539" s="36">
        <v>4.5999999999999996</v>
      </c>
      <c r="BT1539" s="36">
        <v>0.36695</v>
      </c>
      <c r="BU1539" s="36">
        <v>0.16889999999999999</v>
      </c>
      <c r="BV1539" s="36">
        <v>0.183523122392211</v>
      </c>
      <c r="BW1539" s="36">
        <v>0.24858</v>
      </c>
    </row>
    <row r="1540" spans="1:75" s="36" customFormat="1" ht="16.75" customHeight="1" x14ac:dyDescent="0.2">
      <c r="A1540" s="36" t="s">
        <v>1903</v>
      </c>
      <c r="B1540" s="36">
        <v>2025020740</v>
      </c>
      <c r="C1540" s="35">
        <v>46037</v>
      </c>
      <c r="D1540" s="45" t="s">
        <v>6</v>
      </c>
      <c r="E1540" s="36" t="s">
        <v>19</v>
      </c>
      <c r="F1540" s="45">
        <v>1</v>
      </c>
      <c r="G1540" s="45">
        <v>0</v>
      </c>
      <c r="H1540" s="36" t="s">
        <v>52</v>
      </c>
      <c r="I1540" s="36" t="s">
        <v>1381</v>
      </c>
      <c r="J1540" s="46" t="s">
        <v>1306</v>
      </c>
      <c r="K1540" s="47">
        <v>2.96</v>
      </c>
      <c r="L1540" s="48">
        <v>0.15</v>
      </c>
      <c r="M1540" s="49">
        <v>0.1</v>
      </c>
      <c r="N1540" s="36">
        <v>3.2499999999999898</v>
      </c>
      <c r="O1540" s="36">
        <v>2.9999999999999898</v>
      </c>
      <c r="P1540" s="70">
        <v>3.2499999999999898</v>
      </c>
      <c r="Q1540" s="36">
        <v>2.9999999999999898</v>
      </c>
      <c r="R1540" s="50">
        <v>3.0595374300045681</v>
      </c>
      <c r="S1540" s="50">
        <v>2.9386251396228564</v>
      </c>
      <c r="T1540" s="50">
        <v>2.9983466814044766</v>
      </c>
      <c r="U1540" s="50">
        <v>2.9386251396228564</v>
      </c>
      <c r="V1540" s="50">
        <v>1.04</v>
      </c>
      <c r="W1540" s="50">
        <v>1.0074936850113505</v>
      </c>
      <c r="X1540" s="50">
        <v>1.024246453535739</v>
      </c>
      <c r="Y1540" s="50">
        <v>1.0472972972972974</v>
      </c>
      <c r="Z1540" s="50">
        <v>0.98499999999999999</v>
      </c>
      <c r="AA1540" s="51">
        <v>0.98</v>
      </c>
      <c r="AB1540" s="51">
        <v>1</v>
      </c>
      <c r="AC1540" s="51">
        <v>1</v>
      </c>
      <c r="AD1540" s="51">
        <v>1</v>
      </c>
      <c r="AE1540" s="51">
        <v>1</v>
      </c>
      <c r="AF1540" s="51">
        <v>1</v>
      </c>
      <c r="AG1540" s="52">
        <v>1</v>
      </c>
      <c r="AH1540" s="52">
        <v>1</v>
      </c>
      <c r="AI1540" s="53">
        <v>1452</v>
      </c>
      <c r="AJ1540" s="53">
        <v>1363</v>
      </c>
      <c r="AK1540" s="51">
        <v>3.0984747243085922</v>
      </c>
      <c r="AL1540" s="51">
        <v>3.091716268933987</v>
      </c>
      <c r="AM1540" s="51">
        <v>2.9826344218220808</v>
      </c>
      <c r="AN1540" s="51">
        <v>2.9760330294921973</v>
      </c>
      <c r="AO1540" s="51">
        <v>3.0573858351504266</v>
      </c>
      <c r="AP1540" s="51">
        <v>3.0329598242571398</v>
      </c>
      <c r="AQ1540" s="51">
        <v>2.9378949054947494</v>
      </c>
      <c r="AR1540" s="67">
        <v>-0.05</v>
      </c>
      <c r="AS1540" s="99" t="s">
        <v>1591</v>
      </c>
      <c r="AT1540" s="54">
        <v>3.3475554603253856</v>
      </c>
      <c r="AU1540" s="54">
        <v>3.0806966533541278</v>
      </c>
      <c r="AV1540" s="55">
        <v>3.3975554603253855</v>
      </c>
      <c r="AW1540" s="55">
        <v>3.0449284411330493</v>
      </c>
      <c r="AX1540" s="56">
        <v>9.755546032539586E-2</v>
      </c>
      <c r="AY1540" s="56">
        <v>8.0696653354138004E-2</v>
      </c>
      <c r="AZ1540" s="56">
        <v>0.17825211367953386</v>
      </c>
      <c r="BA1540" s="56">
        <v>1.6858806971257856E-2</v>
      </c>
      <c r="BB1540" s="61">
        <v>-120</v>
      </c>
      <c r="BC1540" s="57">
        <v>-169</v>
      </c>
      <c r="BD1540" s="57">
        <v>-139</v>
      </c>
      <c r="BE1540" s="57">
        <v>-107</v>
      </c>
      <c r="BF1540" s="95">
        <v>0.54546556366790289</v>
      </c>
      <c r="BG1540" s="58">
        <v>0.6279741039025879</v>
      </c>
      <c r="BH1540" s="58">
        <v>0.5815602149778506</v>
      </c>
      <c r="BI1540" s="58">
        <v>0.51705929084979974</v>
      </c>
      <c r="BJ1540" s="57">
        <v>-127</v>
      </c>
      <c r="BK1540" s="57">
        <v>-170</v>
      </c>
      <c r="BL1540" s="57">
        <v>-140</v>
      </c>
      <c r="BM1540" s="57">
        <v>-107</v>
      </c>
      <c r="BN1540" s="58">
        <v>0.55877308776744194</v>
      </c>
      <c r="BO1540" s="58">
        <v>0.62979640960047267</v>
      </c>
      <c r="BP1540" s="58">
        <v>0.58298680138255077</v>
      </c>
      <c r="BQ1540" s="58">
        <v>0.51754627000205444</v>
      </c>
      <c r="BR1540" s="36">
        <v>3.6</v>
      </c>
      <c r="BS1540" s="36">
        <v>4.6500000000000004</v>
      </c>
      <c r="BT1540" s="36">
        <v>0.35870000000000002</v>
      </c>
      <c r="BU1540" s="36">
        <v>0.16456000000000001</v>
      </c>
      <c r="BV1540" s="36">
        <v>0.17910122876329099</v>
      </c>
      <c r="BW1540" s="36">
        <v>0.24575</v>
      </c>
    </row>
    <row r="1541" spans="1:75" s="36" customFormat="1" ht="16.75" customHeight="1" x14ac:dyDescent="0.2">
      <c r="A1541" s="36" t="s">
        <v>1904</v>
      </c>
      <c r="B1541" s="36">
        <v>2025020740</v>
      </c>
      <c r="C1541" s="35">
        <v>46037</v>
      </c>
      <c r="D1541" s="45" t="s">
        <v>9</v>
      </c>
      <c r="E1541" s="36" t="s">
        <v>5</v>
      </c>
      <c r="F1541" s="45">
        <v>0</v>
      </c>
      <c r="G1541" s="45">
        <v>1</v>
      </c>
      <c r="H1541" s="36" t="s">
        <v>53</v>
      </c>
      <c r="I1541" s="36" t="s">
        <v>920</v>
      </c>
      <c r="J1541" s="46" t="s">
        <v>543</v>
      </c>
      <c r="K1541" s="47">
        <v>2.96</v>
      </c>
      <c r="L1541" s="48">
        <v>0.15</v>
      </c>
      <c r="M1541" s="49">
        <v>0.1</v>
      </c>
      <c r="N1541" s="36">
        <v>2.9999999999999898</v>
      </c>
      <c r="O1541" s="36">
        <v>3.2499999999999898</v>
      </c>
      <c r="P1541" s="70">
        <v>2.9999999999999898</v>
      </c>
      <c r="Q1541" s="36">
        <v>3.2499999999999898</v>
      </c>
      <c r="R1541" s="50">
        <v>3.0542589685750858</v>
      </c>
      <c r="S1541" s="50">
        <v>2.9936704660420461</v>
      </c>
      <c r="T1541" s="50">
        <v>3.0084450840464596</v>
      </c>
      <c r="U1541" s="50">
        <v>3.0236071707024665</v>
      </c>
      <c r="V1541" s="50">
        <v>1</v>
      </c>
      <c r="W1541" s="50">
        <v>1.0046958799928625</v>
      </c>
      <c r="X1541" s="50">
        <v>1.0076467641290814</v>
      </c>
      <c r="Y1541" s="50">
        <v>1.0467820014556055</v>
      </c>
      <c r="Z1541" s="50">
        <v>1.04</v>
      </c>
      <c r="AA1541" s="51">
        <v>0.98499999999999999</v>
      </c>
      <c r="AB1541" s="51">
        <v>1.01</v>
      </c>
      <c r="AC1541" s="51">
        <v>1</v>
      </c>
      <c r="AD1541" s="51">
        <v>1</v>
      </c>
      <c r="AE1541" s="51">
        <v>1</v>
      </c>
      <c r="AF1541" s="51">
        <v>1</v>
      </c>
      <c r="AG1541" s="52">
        <v>1</v>
      </c>
      <c r="AH1541" s="52">
        <v>1</v>
      </c>
      <c r="AI1541" s="53">
        <v>1475</v>
      </c>
      <c r="AJ1541" s="53">
        <v>1393</v>
      </c>
      <c r="AK1541" s="51">
        <v>3.1</v>
      </c>
      <c r="AL1541" s="51">
        <v>3.11</v>
      </c>
      <c r="AM1541" s="51">
        <v>3.0317695024657874</v>
      </c>
      <c r="AN1541" s="51">
        <v>3.0260546470022258</v>
      </c>
      <c r="AO1541" s="51">
        <v>3.247986670597828</v>
      </c>
      <c r="AP1541" s="51">
        <v>3.2278012627107131</v>
      </c>
      <c r="AQ1541" s="51">
        <v>3.1530402825644188</v>
      </c>
      <c r="AR1541" s="67">
        <v>0.05</v>
      </c>
      <c r="AS1541" s="99" t="s">
        <v>1591</v>
      </c>
      <c r="AT1541" s="54">
        <v>3.0806966533541278</v>
      </c>
      <c r="AU1541" s="54">
        <v>3.3475554603253856</v>
      </c>
      <c r="AV1541" s="55">
        <v>3.0449284411330493</v>
      </c>
      <c r="AW1541" s="55">
        <v>3.3975554603253855</v>
      </c>
      <c r="AX1541" s="56">
        <v>8.0696653354138004E-2</v>
      </c>
      <c r="AY1541" s="56">
        <v>9.755546032539586E-2</v>
      </c>
      <c r="AZ1541" s="56">
        <v>0.17825211367953386</v>
      </c>
      <c r="BA1541" s="56">
        <v>-1.6858806971257856E-2</v>
      </c>
      <c r="BB1541" s="61">
        <v>120</v>
      </c>
      <c r="BC1541" s="57">
        <v>169</v>
      </c>
      <c r="BD1541" s="57">
        <v>139</v>
      </c>
      <c r="BE1541" s="57">
        <v>107</v>
      </c>
      <c r="BF1541" s="95">
        <v>0.45453443633209711</v>
      </c>
      <c r="BG1541" s="58">
        <v>0.3720258960974121</v>
      </c>
      <c r="BH1541" s="58">
        <v>0.4184397850221494</v>
      </c>
      <c r="BI1541" s="58">
        <v>0.48294070915020026</v>
      </c>
      <c r="BJ1541" s="57">
        <v>127</v>
      </c>
      <c r="BK1541" s="57">
        <v>170</v>
      </c>
      <c r="BL1541" s="57">
        <v>140</v>
      </c>
      <c r="BM1541" s="57">
        <v>107</v>
      </c>
      <c r="BN1541" s="58">
        <v>0.44122691223255806</v>
      </c>
      <c r="BO1541" s="58">
        <v>0.37020359039952738</v>
      </c>
      <c r="BP1541" s="58">
        <v>0.41701319861744923</v>
      </c>
      <c r="BQ1541" s="58">
        <v>0.48245372999794556</v>
      </c>
      <c r="BR1541" s="36">
        <v>3.6</v>
      </c>
      <c r="BS1541" s="36">
        <v>4.7</v>
      </c>
      <c r="BT1541" s="36">
        <v>0.35443999999999998</v>
      </c>
      <c r="BU1541" s="36">
        <v>0.16153000000000001</v>
      </c>
      <c r="BV1541" s="36">
        <v>0.175503596340641</v>
      </c>
      <c r="BW1541" s="36">
        <v>0.24115</v>
      </c>
    </row>
    <row r="1542" spans="1:75" s="36" customFormat="1" ht="16.75" customHeight="1" x14ac:dyDescent="0.2">
      <c r="A1542" s="36" t="s">
        <v>1905</v>
      </c>
      <c r="B1542" s="36">
        <v>2025020741</v>
      </c>
      <c r="C1542" s="35">
        <v>46037</v>
      </c>
      <c r="D1542" s="45" t="s">
        <v>6</v>
      </c>
      <c r="E1542" s="36" t="s">
        <v>43</v>
      </c>
      <c r="F1542" s="45">
        <v>0</v>
      </c>
      <c r="G1542" s="45">
        <v>1</v>
      </c>
      <c r="H1542" s="36" t="s">
        <v>26</v>
      </c>
      <c r="I1542" s="36" t="s">
        <v>342</v>
      </c>
      <c r="J1542" s="46" t="s">
        <v>231</v>
      </c>
      <c r="K1542" s="47">
        <v>2.96</v>
      </c>
      <c r="L1542" s="48">
        <v>0.15</v>
      </c>
      <c r="M1542" s="49">
        <v>0.1</v>
      </c>
      <c r="N1542" s="36">
        <v>2.7499999999999898</v>
      </c>
      <c r="O1542" s="36">
        <v>3.3999999999999901</v>
      </c>
      <c r="P1542" s="70">
        <v>2.7499999999999898</v>
      </c>
      <c r="Q1542" s="36">
        <v>3.3999999999999901</v>
      </c>
      <c r="R1542" s="50">
        <v>2.7670635886926012</v>
      </c>
      <c r="S1542" s="50">
        <v>2.9306646370832081</v>
      </c>
      <c r="T1542" s="50">
        <v>2.711722316918749</v>
      </c>
      <c r="U1542" s="50">
        <v>3.0185845761957046</v>
      </c>
      <c r="V1542" s="50">
        <v>0.95</v>
      </c>
      <c r="W1542" s="50">
        <v>0.92554174501717079</v>
      </c>
      <c r="X1542" s="50">
        <v>1.0963847491003804</v>
      </c>
      <c r="Y1542" s="50">
        <v>1.009817729821632</v>
      </c>
      <c r="Z1542" s="50">
        <v>1.04</v>
      </c>
      <c r="AA1542" s="51">
        <v>0.98</v>
      </c>
      <c r="AB1542" s="51">
        <v>1.03</v>
      </c>
      <c r="AC1542" s="51">
        <v>1</v>
      </c>
      <c r="AD1542" s="51">
        <v>1</v>
      </c>
      <c r="AE1542" s="51">
        <v>1</v>
      </c>
      <c r="AF1542" s="51">
        <v>1</v>
      </c>
      <c r="AG1542" s="52">
        <v>1</v>
      </c>
      <c r="AH1542" s="52">
        <v>1</v>
      </c>
      <c r="AI1542" s="53">
        <v>1474</v>
      </c>
      <c r="AJ1542" s="53">
        <v>1369</v>
      </c>
      <c r="AK1542" s="51">
        <v>2.835006643703899</v>
      </c>
      <c r="AL1542" s="51">
        <v>2.81</v>
      </c>
      <c r="AM1542" s="51">
        <v>2.97</v>
      </c>
      <c r="AN1542" s="51">
        <v>2.98</v>
      </c>
      <c r="AO1542" s="51">
        <v>3.0903015523405593</v>
      </c>
      <c r="AP1542" s="51">
        <v>3.0839400028744555</v>
      </c>
      <c r="AQ1542" s="51">
        <v>3.0888000000000004</v>
      </c>
      <c r="AR1542" s="67">
        <v>-0.06</v>
      </c>
      <c r="AS1542" s="99" t="s">
        <v>1592</v>
      </c>
      <c r="AT1542" s="54">
        <v>2.831979624808564</v>
      </c>
      <c r="AU1542" s="54">
        <v>3.4333336916887114</v>
      </c>
      <c r="AV1542" s="55">
        <v>2.8919796248085641</v>
      </c>
      <c r="AW1542" s="55">
        <v>3.4456347793004962</v>
      </c>
      <c r="AX1542" s="56">
        <v>8.1979624808574236E-2</v>
      </c>
      <c r="AY1542" s="56">
        <v>3.3333691688721245E-2</v>
      </c>
      <c r="AZ1542" s="56">
        <v>0.11531331649729548</v>
      </c>
      <c r="BA1542" s="56">
        <v>4.8645933119852991E-2</v>
      </c>
      <c r="BB1542" s="61">
        <v>147</v>
      </c>
      <c r="BC1542" s="57">
        <v>-152</v>
      </c>
      <c r="BD1542" s="57">
        <v>-124</v>
      </c>
      <c r="BE1542" s="57">
        <v>104</v>
      </c>
      <c r="BF1542" s="95">
        <v>0.40515883730493274</v>
      </c>
      <c r="BG1542" s="58">
        <v>0.603539464594535</v>
      </c>
      <c r="BH1542" s="58">
        <v>0.55303012713485999</v>
      </c>
      <c r="BI1542" s="58">
        <v>0.49055237403529817</v>
      </c>
      <c r="BJ1542" s="57">
        <v>143</v>
      </c>
      <c r="BK1542" s="57">
        <v>-159</v>
      </c>
      <c r="BL1542" s="57">
        <v>-129</v>
      </c>
      <c r="BM1542" s="57">
        <v>-100</v>
      </c>
      <c r="BN1542" s="58">
        <v>0.41076609125622354</v>
      </c>
      <c r="BO1542" s="58">
        <v>0.61318127024676206</v>
      </c>
      <c r="BP1542" s="58">
        <v>0.56384331377414543</v>
      </c>
      <c r="BQ1542" s="58">
        <v>0.50005935132219292</v>
      </c>
      <c r="BR1542" s="36">
        <v>3.6</v>
      </c>
      <c r="BS1542" s="36">
        <v>4.75</v>
      </c>
      <c r="BT1542" s="36">
        <v>0.34842000000000001</v>
      </c>
      <c r="BU1542" s="36">
        <v>0.15787999999999999</v>
      </c>
      <c r="BV1542" s="36">
        <v>0.17120116245025399</v>
      </c>
      <c r="BW1542" s="36">
        <v>0.23569000000000001</v>
      </c>
    </row>
    <row r="1543" spans="1:75" s="36" customFormat="1" ht="16.75" customHeight="1" x14ac:dyDescent="0.2">
      <c r="A1543" s="36" t="s">
        <v>1906</v>
      </c>
      <c r="B1543" s="36">
        <v>2025020741</v>
      </c>
      <c r="C1543" s="35">
        <v>46037</v>
      </c>
      <c r="D1543" s="45" t="s">
        <v>9</v>
      </c>
      <c r="E1543" s="36" t="s">
        <v>21</v>
      </c>
      <c r="F1543" s="45">
        <v>1</v>
      </c>
      <c r="G1543" s="45">
        <v>0</v>
      </c>
      <c r="H1543" s="36" t="s">
        <v>27</v>
      </c>
      <c r="I1543" s="36" t="s">
        <v>1432</v>
      </c>
      <c r="J1543" s="46" t="s">
        <v>163</v>
      </c>
      <c r="K1543" s="47">
        <v>2.96</v>
      </c>
      <c r="L1543" s="48">
        <v>0.15</v>
      </c>
      <c r="M1543" s="49">
        <v>0.1</v>
      </c>
      <c r="N1543" s="36">
        <v>3.3999999999999901</v>
      </c>
      <c r="O1543" s="36">
        <v>2.7499999999999898</v>
      </c>
      <c r="P1543" s="70">
        <v>3.3999999999999901</v>
      </c>
      <c r="Q1543" s="36">
        <v>2.7499999999999898</v>
      </c>
      <c r="R1543" s="50">
        <v>2.9494726759717813</v>
      </c>
      <c r="S1543" s="50">
        <v>3.1675228424971453</v>
      </c>
      <c r="T1543" s="50">
        <v>2.9494726759717813</v>
      </c>
      <c r="U1543" s="50">
        <v>3.2467109135595735</v>
      </c>
      <c r="V1543" s="50">
        <v>1.05</v>
      </c>
      <c r="W1543" s="50">
        <v>1.0725047827848808</v>
      </c>
      <c r="X1543" s="50">
        <v>1.0033783783783785</v>
      </c>
      <c r="Y1543" s="50">
        <v>0.95777251476483072</v>
      </c>
      <c r="Z1543" s="50">
        <v>0.97499999999999998</v>
      </c>
      <c r="AA1543" s="51">
        <v>1</v>
      </c>
      <c r="AB1543" s="51">
        <v>1.0249999999999999</v>
      </c>
      <c r="AC1543" s="51">
        <v>1</v>
      </c>
      <c r="AD1543" s="51">
        <v>1</v>
      </c>
      <c r="AE1543" s="51">
        <v>1</v>
      </c>
      <c r="AF1543" s="51">
        <v>1</v>
      </c>
      <c r="AG1543" s="52">
        <v>1</v>
      </c>
      <c r="AH1543" s="52">
        <v>1</v>
      </c>
      <c r="AI1543" s="53">
        <v>1455</v>
      </c>
      <c r="AJ1543" s="53">
        <v>1413</v>
      </c>
      <c r="AK1543" s="51">
        <v>2.9890604802720304</v>
      </c>
      <c r="AL1543" s="51">
        <v>3</v>
      </c>
      <c r="AM1543" s="51">
        <v>3.2452988573371258</v>
      </c>
      <c r="AN1543" s="51">
        <v>3.21</v>
      </c>
      <c r="AO1543" s="51">
        <v>3.110765524789572</v>
      </c>
      <c r="AP1543" s="51">
        <v>3.1074009117863435</v>
      </c>
      <c r="AQ1543" s="51">
        <v>3.1641663859036977</v>
      </c>
      <c r="AR1543" s="67">
        <v>0.06</v>
      </c>
      <c r="AS1543" s="99" t="s">
        <v>1592</v>
      </c>
      <c r="AT1543" s="54">
        <v>3.4333336916887114</v>
      </c>
      <c r="AU1543" s="54">
        <v>2.831979624808564</v>
      </c>
      <c r="AV1543" s="55">
        <v>3.4456347793004962</v>
      </c>
      <c r="AW1543" s="55">
        <v>2.8919796248085641</v>
      </c>
      <c r="AX1543" s="56">
        <v>3.3333691688721245E-2</v>
      </c>
      <c r="AY1543" s="56">
        <v>8.1979624808574236E-2</v>
      </c>
      <c r="AZ1543" s="56">
        <v>0.11531331649729548</v>
      </c>
      <c r="BA1543" s="56">
        <v>-4.8645933119852991E-2</v>
      </c>
      <c r="BB1543" s="61">
        <v>-147</v>
      </c>
      <c r="BC1543" s="57">
        <v>152</v>
      </c>
      <c r="BD1543" s="57">
        <v>124</v>
      </c>
      <c r="BE1543" s="57">
        <v>-104</v>
      </c>
      <c r="BF1543" s="95">
        <v>0.59484116269506726</v>
      </c>
      <c r="BG1543" s="58">
        <v>0.396460535405465</v>
      </c>
      <c r="BH1543" s="58">
        <v>0.44696987286514001</v>
      </c>
      <c r="BI1543" s="58">
        <v>0.50944762596470183</v>
      </c>
      <c r="BJ1543" s="57">
        <v>-143</v>
      </c>
      <c r="BK1543" s="57">
        <v>159</v>
      </c>
      <c r="BL1543" s="57">
        <v>129</v>
      </c>
      <c r="BM1543" s="57">
        <v>100</v>
      </c>
      <c r="BN1543" s="58">
        <v>0.58923390874377646</v>
      </c>
      <c r="BO1543" s="58">
        <v>0.38681872975323794</v>
      </c>
      <c r="BP1543" s="58">
        <v>0.43615668622585457</v>
      </c>
      <c r="BQ1543" s="58">
        <v>0.49994064867780713</v>
      </c>
      <c r="BR1543" s="36">
        <v>3.6</v>
      </c>
      <c r="BS1543" s="36">
        <v>4.8</v>
      </c>
      <c r="BT1543" s="36">
        <v>0.33955000000000002</v>
      </c>
      <c r="BU1543" s="36">
        <v>0.15262999999999999</v>
      </c>
      <c r="BV1543" s="36">
        <v>0.165346824253323</v>
      </c>
      <c r="BW1543" s="36">
        <v>0.22953999999999999</v>
      </c>
    </row>
    <row r="1544" spans="1:75" s="36" customFormat="1" ht="16.75" customHeight="1" x14ac:dyDescent="0.2">
      <c r="A1544" s="36" t="s">
        <v>1907</v>
      </c>
      <c r="B1544" s="36">
        <v>2025020742</v>
      </c>
      <c r="C1544" s="35">
        <v>46037</v>
      </c>
      <c r="D1544" s="45" t="s">
        <v>6</v>
      </c>
      <c r="E1544" s="36" t="s">
        <v>40</v>
      </c>
      <c r="F1544" s="45">
        <v>2</v>
      </c>
      <c r="G1544" s="45">
        <v>1</v>
      </c>
      <c r="H1544" s="36" t="s">
        <v>44</v>
      </c>
      <c r="I1544" s="36" t="s">
        <v>526</v>
      </c>
      <c r="J1544" s="46" t="s">
        <v>182</v>
      </c>
      <c r="K1544" s="47">
        <v>2.96</v>
      </c>
      <c r="L1544" s="48">
        <v>0.15</v>
      </c>
      <c r="M1544" s="49">
        <v>0.1</v>
      </c>
      <c r="N1544" s="36">
        <v>2.8999999999999901</v>
      </c>
      <c r="O1544" s="36">
        <v>3.4999999999999898</v>
      </c>
      <c r="P1544" s="70">
        <v>2.8999999999999901</v>
      </c>
      <c r="Q1544" s="36">
        <v>3.4999999999999898</v>
      </c>
      <c r="R1544" s="50">
        <v>3.2319563985662114</v>
      </c>
      <c r="S1544" s="50">
        <v>3.2768643092775283</v>
      </c>
      <c r="T1544" s="50">
        <v>3.1026781426235628</v>
      </c>
      <c r="U1544" s="50">
        <v>3.3096329523703036</v>
      </c>
      <c r="V1544" s="50">
        <v>0.96</v>
      </c>
      <c r="W1544" s="50">
        <v>0.96305398776725637</v>
      </c>
      <c r="X1544" s="50">
        <v>1.0005502469943581</v>
      </c>
      <c r="Y1544" s="50">
        <v>1.0362243567885581</v>
      </c>
      <c r="Z1544" s="50">
        <v>1.04</v>
      </c>
      <c r="AA1544" s="51">
        <v>0.96</v>
      </c>
      <c r="AB1544" s="51">
        <v>1.01</v>
      </c>
      <c r="AC1544" s="51">
        <v>1</v>
      </c>
      <c r="AD1544" s="51">
        <v>1</v>
      </c>
      <c r="AE1544" s="51">
        <v>1</v>
      </c>
      <c r="AF1544" s="51">
        <v>1</v>
      </c>
      <c r="AG1544" s="52">
        <v>1</v>
      </c>
      <c r="AH1544" s="52">
        <v>1</v>
      </c>
      <c r="AI1544" s="53">
        <v>1431</v>
      </c>
      <c r="AJ1544" s="53">
        <v>1359</v>
      </c>
      <c r="AK1544" s="51">
        <v>2.87</v>
      </c>
      <c r="AL1544" s="51">
        <v>2.94</v>
      </c>
      <c r="AM1544" s="51">
        <v>3.4</v>
      </c>
      <c r="AN1544" s="51">
        <v>3.36</v>
      </c>
      <c r="AO1544" s="51">
        <v>3.4931545593254452</v>
      </c>
      <c r="AP1544" s="51">
        <v>3.4803722076739225</v>
      </c>
      <c r="AQ1544" s="51">
        <v>3.536</v>
      </c>
      <c r="AR1544" s="67">
        <v>0.05</v>
      </c>
      <c r="AS1544" s="99" t="s">
        <v>1592</v>
      </c>
      <c r="AT1544" s="54">
        <v>2.6170539769311576</v>
      </c>
      <c r="AU1544" s="54">
        <v>3.5887429876944736</v>
      </c>
      <c r="AV1544" s="55">
        <v>2.5670539769311578</v>
      </c>
      <c r="AW1544" s="55">
        <v>3.6315205259822418</v>
      </c>
      <c r="AX1544" s="56">
        <v>-0.28294602306883254</v>
      </c>
      <c r="AY1544" s="56">
        <v>8.8742987694483855E-2</v>
      </c>
      <c r="AZ1544" s="56">
        <v>-0.19420303537434869</v>
      </c>
      <c r="BA1544" s="56">
        <v>-0.3716890107633164</v>
      </c>
      <c r="BB1544" s="61">
        <v>185</v>
      </c>
      <c r="BC1544" s="57">
        <v>-146</v>
      </c>
      <c r="BD1544" s="57">
        <v>-117</v>
      </c>
      <c r="BE1544" s="57">
        <v>110</v>
      </c>
      <c r="BF1544" s="95">
        <v>0.35041127671872163</v>
      </c>
      <c r="BG1544" s="58">
        <v>0.59362986165979104</v>
      </c>
      <c r="BH1544" s="58">
        <v>0.54009987333098186</v>
      </c>
      <c r="BI1544" s="58">
        <v>0.47724396708960759</v>
      </c>
      <c r="BJ1544" s="57">
        <v>199</v>
      </c>
      <c r="BK1544" s="57">
        <v>-146</v>
      </c>
      <c r="BL1544" s="57">
        <v>-117</v>
      </c>
      <c r="BM1544" s="57">
        <v>110</v>
      </c>
      <c r="BN1544" s="58">
        <v>0.33450520134949779</v>
      </c>
      <c r="BO1544" s="58">
        <v>0.59312524940439337</v>
      </c>
      <c r="BP1544" s="58">
        <v>0.53920719080747026</v>
      </c>
      <c r="BQ1544" s="58">
        <v>0.47611545982195613</v>
      </c>
      <c r="BR1544" s="36">
        <v>3.6</v>
      </c>
      <c r="BS1544" s="36">
        <v>4.8499999999999996</v>
      </c>
      <c r="BT1544" s="36">
        <v>0.33444000000000002</v>
      </c>
      <c r="BU1544" s="36">
        <v>0.1515</v>
      </c>
      <c r="BV1544" s="36">
        <v>0.16395039283163401</v>
      </c>
      <c r="BW1544" s="36">
        <v>0.22744</v>
      </c>
    </row>
    <row r="1545" spans="1:75" s="36" customFormat="1" ht="16.75" customHeight="1" x14ac:dyDescent="0.2">
      <c r="A1545" s="36" t="s">
        <v>1908</v>
      </c>
      <c r="B1545" s="36">
        <v>2025020742</v>
      </c>
      <c r="C1545" s="35">
        <v>46037</v>
      </c>
      <c r="D1545" s="45" t="s">
        <v>9</v>
      </c>
      <c r="E1545" s="36" t="s">
        <v>49</v>
      </c>
      <c r="F1545" s="45">
        <v>1</v>
      </c>
      <c r="G1545" s="45">
        <v>2</v>
      </c>
      <c r="H1545" s="36" t="s">
        <v>45</v>
      </c>
      <c r="I1545" s="36" t="s">
        <v>350</v>
      </c>
      <c r="J1545" s="46" t="s">
        <v>197</v>
      </c>
      <c r="K1545" s="47">
        <v>2.96</v>
      </c>
      <c r="L1545" s="48">
        <v>0.15</v>
      </c>
      <c r="M1545" s="49">
        <v>0.1</v>
      </c>
      <c r="N1545" s="36">
        <v>3.4999999999999898</v>
      </c>
      <c r="O1545" s="36">
        <v>2.8999999999999901</v>
      </c>
      <c r="P1545" s="70">
        <v>3.4999999999999898</v>
      </c>
      <c r="Q1545" s="36">
        <v>2.8999999999999901</v>
      </c>
      <c r="R1545" s="50">
        <v>2.9561403438373199</v>
      </c>
      <c r="S1545" s="50">
        <v>3.3351410897793867</v>
      </c>
      <c r="T1545" s="50">
        <v>2.808333326645454</v>
      </c>
      <c r="U1545" s="50">
        <v>3.3351410897793867</v>
      </c>
      <c r="V1545" s="50">
        <v>1.0349999999999999</v>
      </c>
      <c r="W1545" s="50">
        <v>1.0329456510400874</v>
      </c>
      <c r="X1545" s="50">
        <v>1.1486486486486487</v>
      </c>
      <c r="Y1545" s="50">
        <v>0.96959459459459463</v>
      </c>
      <c r="Z1545" s="50">
        <v>0.97</v>
      </c>
      <c r="AA1545" s="51">
        <v>0.95</v>
      </c>
      <c r="AB1545" s="51">
        <v>1</v>
      </c>
      <c r="AC1545" s="51">
        <v>1</v>
      </c>
      <c r="AD1545" s="51">
        <v>1</v>
      </c>
      <c r="AE1545" s="51">
        <v>1</v>
      </c>
      <c r="AF1545" s="51">
        <v>1</v>
      </c>
      <c r="AG1545" s="52">
        <v>1</v>
      </c>
      <c r="AH1545" s="52">
        <v>1</v>
      </c>
      <c r="AI1545" s="53">
        <v>1453</v>
      </c>
      <c r="AJ1545" s="53">
        <v>1411</v>
      </c>
      <c r="AK1545" s="51">
        <v>3.0672240960941322</v>
      </c>
      <c r="AL1545" s="51">
        <v>3.03</v>
      </c>
      <c r="AM1545" s="51">
        <v>2.9616287311032998</v>
      </c>
      <c r="AN1545" s="51">
        <v>3.0176555849047131</v>
      </c>
      <c r="AO1545" s="51">
        <v>2.9346534472214794</v>
      </c>
      <c r="AP1545" s="51">
        <v>2.979718458701158</v>
      </c>
      <c r="AQ1545" s="51">
        <v>2.8727798691702007</v>
      </c>
      <c r="AR1545" s="67">
        <v>-0.05</v>
      </c>
      <c r="AS1545" s="99" t="s">
        <v>1592</v>
      </c>
      <c r="AT1545" s="54">
        <v>3.5887429876944736</v>
      </c>
      <c r="AU1545" s="54">
        <v>2.6170539769311576</v>
      </c>
      <c r="AV1545" s="55">
        <v>3.6315205259822418</v>
      </c>
      <c r="AW1545" s="55">
        <v>2.5670539769311578</v>
      </c>
      <c r="AX1545" s="56">
        <v>8.8742987694483855E-2</v>
      </c>
      <c r="AY1545" s="56">
        <v>-0.28294602306883254</v>
      </c>
      <c r="AZ1545" s="56">
        <v>-0.19420303537434869</v>
      </c>
      <c r="BA1545" s="56">
        <v>0.3716890107633164</v>
      </c>
      <c r="BB1545" s="61">
        <v>-185</v>
      </c>
      <c r="BC1545" s="57">
        <v>146</v>
      </c>
      <c r="BD1545" s="57">
        <v>117</v>
      </c>
      <c r="BE1545" s="57">
        <v>-110</v>
      </c>
      <c r="BF1545" s="95">
        <v>0.64958872328127837</v>
      </c>
      <c r="BG1545" s="58">
        <v>0.40637013834020896</v>
      </c>
      <c r="BH1545" s="58">
        <v>0.45990012666901814</v>
      </c>
      <c r="BI1545" s="58">
        <v>0.52275603291039241</v>
      </c>
      <c r="BJ1545" s="57">
        <v>-199</v>
      </c>
      <c r="BK1545" s="57">
        <v>146</v>
      </c>
      <c r="BL1545" s="57">
        <v>117</v>
      </c>
      <c r="BM1545" s="57">
        <v>-110</v>
      </c>
      <c r="BN1545" s="58">
        <v>0.66549479865050221</v>
      </c>
      <c r="BO1545" s="58">
        <v>0.40687475059560663</v>
      </c>
      <c r="BP1545" s="58">
        <v>0.46079280919252974</v>
      </c>
      <c r="BQ1545" s="58">
        <v>0.52388454017804387</v>
      </c>
      <c r="BR1545" s="36">
        <v>3.6</v>
      </c>
      <c r="BS1545" s="36">
        <v>4.9000000000000004</v>
      </c>
      <c r="BT1545" s="36">
        <v>0.33017999999999997</v>
      </c>
      <c r="BU1545" s="36">
        <v>0.14665</v>
      </c>
      <c r="BV1545" s="36">
        <v>0.158316330386155</v>
      </c>
      <c r="BW1545" s="36">
        <v>0.22034000000000001</v>
      </c>
    </row>
    <row r="1546" spans="1:75" s="36" customFormat="1" ht="16.75" customHeight="1" x14ac:dyDescent="0.2">
      <c r="A1546" s="36" t="s">
        <v>1909</v>
      </c>
      <c r="B1546" s="36">
        <v>2025020739</v>
      </c>
      <c r="C1546" s="35">
        <v>46037</v>
      </c>
      <c r="D1546" s="45" t="s">
        <v>6</v>
      </c>
      <c r="E1546" s="36" t="s">
        <v>13</v>
      </c>
      <c r="F1546" s="45">
        <v>0</v>
      </c>
      <c r="G1546" s="45">
        <v>1</v>
      </c>
      <c r="H1546" s="36" t="s">
        <v>26</v>
      </c>
      <c r="I1546" s="36" t="s">
        <v>376</v>
      </c>
      <c r="J1546" s="46" t="s">
        <v>184</v>
      </c>
      <c r="K1546" s="47">
        <v>2.96</v>
      </c>
      <c r="L1546" s="48">
        <v>0.15</v>
      </c>
      <c r="M1546" s="49">
        <v>0.1</v>
      </c>
      <c r="N1546" s="36">
        <v>2.69999999999999</v>
      </c>
      <c r="O1546" s="36">
        <v>3.3499999999999899</v>
      </c>
      <c r="P1546" s="70">
        <v>2.69999999999999</v>
      </c>
      <c r="Q1546" s="36">
        <v>3.3499999999999899</v>
      </c>
      <c r="R1546" s="50">
        <v>2.7642989239089442</v>
      </c>
      <c r="S1546" s="50">
        <v>3.231814177930008</v>
      </c>
      <c r="T1546" s="50">
        <v>2.7642989239089442</v>
      </c>
      <c r="U1546" s="50">
        <v>3.231814177930008</v>
      </c>
      <c r="V1546" s="50">
        <v>0.95</v>
      </c>
      <c r="W1546" s="50">
        <v>0.92554174501717079</v>
      </c>
      <c r="X1546" s="50">
        <v>1.0611528879592405</v>
      </c>
      <c r="Y1546" s="50">
        <v>0.96649405636600849</v>
      </c>
      <c r="Z1546" s="50">
        <v>1</v>
      </c>
      <c r="AA1546" s="51">
        <v>1</v>
      </c>
      <c r="AB1546" s="51">
        <v>1</v>
      </c>
      <c r="AC1546" s="51">
        <v>1</v>
      </c>
      <c r="AD1546" s="51">
        <v>1</v>
      </c>
      <c r="AE1546" s="51">
        <v>1</v>
      </c>
      <c r="AF1546" s="51">
        <v>1</v>
      </c>
      <c r="AG1546" s="52">
        <v>1</v>
      </c>
      <c r="AH1546" s="52">
        <v>1</v>
      </c>
      <c r="AI1546" s="53">
        <v>1470</v>
      </c>
      <c r="AJ1546" s="53">
        <v>1366</v>
      </c>
      <c r="AK1546" s="51">
        <v>2.729592712462185</v>
      </c>
      <c r="AL1546" s="51">
        <v>2.7347986441791989</v>
      </c>
      <c r="AM1546" s="51">
        <v>3.1204976922157615</v>
      </c>
      <c r="AN1546" s="51">
        <v>3.1371951650728982</v>
      </c>
      <c r="AO1546" s="51">
        <v>3.2001614175412341</v>
      </c>
      <c r="AP1546" s="51">
        <v>3.2049093315995498</v>
      </c>
      <c r="AQ1546" s="51">
        <v>3.1204976922157615</v>
      </c>
      <c r="AR1546" s="67">
        <v>-0.05</v>
      </c>
      <c r="AS1546" s="99" t="s">
        <v>1592</v>
      </c>
      <c r="AT1546" s="54">
        <v>2.6865551384260473</v>
      </c>
      <c r="AU1546" s="54">
        <v>3.2167395960518981</v>
      </c>
      <c r="AV1546" s="55">
        <v>2.7365551384260471</v>
      </c>
      <c r="AW1546" s="55">
        <v>3.2346127262856403</v>
      </c>
      <c r="AX1546" s="56">
        <v>-1.3444861573942646E-2</v>
      </c>
      <c r="AY1546" s="56">
        <v>-0.1332604039480918</v>
      </c>
      <c r="AZ1546" s="56">
        <v>-0.14670526552203444</v>
      </c>
      <c r="BA1546" s="56">
        <v>0.11981554237414915</v>
      </c>
      <c r="BB1546" s="61">
        <v>142</v>
      </c>
      <c r="BC1546" s="57">
        <v>-120</v>
      </c>
      <c r="BD1546" s="57">
        <v>106</v>
      </c>
      <c r="BE1546" s="57">
        <v>133</v>
      </c>
      <c r="BF1546" s="95">
        <v>0.41312104063738164</v>
      </c>
      <c r="BG1546" s="58">
        <v>0.54491845438537179</v>
      </c>
      <c r="BH1546" s="58">
        <v>0.48576475567201693</v>
      </c>
      <c r="BI1546" s="58">
        <v>0.42988910477005016</v>
      </c>
      <c r="BJ1546" s="57">
        <v>138</v>
      </c>
      <c r="BK1546" s="57">
        <v>-125</v>
      </c>
      <c r="BL1546" s="57">
        <v>101</v>
      </c>
      <c r="BM1546" s="57">
        <v>126</v>
      </c>
      <c r="BN1546" s="58">
        <v>0.41968051229713355</v>
      </c>
      <c r="BO1546" s="58">
        <v>0.55554671805935207</v>
      </c>
      <c r="BP1546" s="58">
        <v>0.49854966583551041</v>
      </c>
      <c r="BQ1546" s="58">
        <v>0.4418852755058138</v>
      </c>
      <c r="BR1546" s="36">
        <v>3.6</v>
      </c>
      <c r="BS1546" s="36">
        <v>4.95</v>
      </c>
      <c r="BT1546" s="36">
        <v>0.32279000000000002</v>
      </c>
      <c r="BU1546" s="36">
        <v>0.14171</v>
      </c>
      <c r="BV1546" s="36">
        <v>0.153029599473019</v>
      </c>
      <c r="BW1546" s="36">
        <v>0.21568000000000001</v>
      </c>
    </row>
    <row r="1547" spans="1:75" s="36" customFormat="1" ht="16.75" customHeight="1" x14ac:dyDescent="0.2">
      <c r="A1547" s="36" t="s">
        <v>1910</v>
      </c>
      <c r="B1547" s="36">
        <v>2025020739</v>
      </c>
      <c r="C1547" s="35">
        <v>46037</v>
      </c>
      <c r="D1547" s="45" t="s">
        <v>9</v>
      </c>
      <c r="E1547" s="36" t="s">
        <v>7</v>
      </c>
      <c r="F1547" s="45">
        <v>1</v>
      </c>
      <c r="G1547" s="45">
        <v>0</v>
      </c>
      <c r="H1547" s="36" t="s">
        <v>27</v>
      </c>
      <c r="I1547" s="36" t="s">
        <v>324</v>
      </c>
      <c r="J1547" s="46" t="s">
        <v>148</v>
      </c>
      <c r="K1547" s="47">
        <v>2.96</v>
      </c>
      <c r="L1547" s="48">
        <v>0.15</v>
      </c>
      <c r="M1547" s="49">
        <v>0.1</v>
      </c>
      <c r="N1547" s="36">
        <v>3.3499999999999899</v>
      </c>
      <c r="O1547" s="36">
        <v>2.69999999999999</v>
      </c>
      <c r="P1547" s="70">
        <v>3.3499999999999899</v>
      </c>
      <c r="Q1547" s="36">
        <v>2.69999999999999</v>
      </c>
      <c r="R1547" s="50">
        <v>2.9628755816868675</v>
      </c>
      <c r="S1547" s="50">
        <v>3.1809498786293871</v>
      </c>
      <c r="T1547" s="50">
        <v>2.9628755816868675</v>
      </c>
      <c r="U1547" s="50">
        <v>3.2445688762019746</v>
      </c>
      <c r="V1547" s="50">
        <v>1.05</v>
      </c>
      <c r="W1547" s="50">
        <v>1.0725047827848808</v>
      </c>
      <c r="X1547" s="50">
        <v>1.0542221933161355</v>
      </c>
      <c r="Y1547" s="50">
        <v>0.92215970015614357</v>
      </c>
      <c r="Z1547" s="50">
        <v>0.97499999999999998</v>
      </c>
      <c r="AA1547" s="51">
        <v>1</v>
      </c>
      <c r="AB1547" s="51">
        <v>1.02</v>
      </c>
      <c r="AC1547" s="51">
        <v>1</v>
      </c>
      <c r="AD1547" s="51">
        <v>1</v>
      </c>
      <c r="AE1547" s="51">
        <v>1</v>
      </c>
      <c r="AF1547" s="51">
        <v>1</v>
      </c>
      <c r="AG1547" s="52">
        <v>1</v>
      </c>
      <c r="AH1547" s="52">
        <v>1</v>
      </c>
      <c r="AI1547" s="53">
        <v>1461</v>
      </c>
      <c r="AJ1547" s="53">
        <v>1419</v>
      </c>
      <c r="AK1547" s="51">
        <v>2.860822406843385</v>
      </c>
      <c r="AL1547" s="51">
        <v>2.9</v>
      </c>
      <c r="AM1547" s="51">
        <v>3.1410125483593516</v>
      </c>
      <c r="AN1547" s="51">
        <v>3.12</v>
      </c>
      <c r="AO1547" s="51">
        <v>3.1346929506416901</v>
      </c>
      <c r="AP1547" s="51">
        <v>3.1297029277949844</v>
      </c>
      <c r="AQ1547" s="51">
        <v>3.0624872346503675</v>
      </c>
      <c r="AR1547" s="67">
        <v>0.05</v>
      </c>
      <c r="AS1547" s="99" t="s">
        <v>1592</v>
      </c>
      <c r="AT1547" s="54">
        <v>3.2167395960518981</v>
      </c>
      <c r="AU1547" s="54">
        <v>2.6865551384260473</v>
      </c>
      <c r="AV1547" s="55">
        <v>3.2346127262856403</v>
      </c>
      <c r="AW1547" s="55">
        <v>2.7365551384260471</v>
      </c>
      <c r="AX1547" s="56">
        <v>-0.1332604039480918</v>
      </c>
      <c r="AY1547" s="56">
        <v>-1.3444861573942646E-2</v>
      </c>
      <c r="AZ1547" s="56">
        <v>-0.14670526552203444</v>
      </c>
      <c r="BA1547" s="56">
        <v>-0.11981554237414915</v>
      </c>
      <c r="BB1547" s="61">
        <v>-142</v>
      </c>
      <c r="BC1547" s="57">
        <v>120</v>
      </c>
      <c r="BD1547" s="57">
        <v>-106</v>
      </c>
      <c r="BE1547" s="57">
        <v>-133</v>
      </c>
      <c r="BF1547" s="95">
        <v>0.58687895936261836</v>
      </c>
      <c r="BG1547" s="58">
        <v>0.45508154561462821</v>
      </c>
      <c r="BH1547" s="58">
        <v>0.51423524432798307</v>
      </c>
      <c r="BI1547" s="58">
        <v>0.57011089522994984</v>
      </c>
      <c r="BJ1547" s="57">
        <v>-138</v>
      </c>
      <c r="BK1547" s="57">
        <v>125</v>
      </c>
      <c r="BL1547" s="57">
        <v>-101</v>
      </c>
      <c r="BM1547" s="57">
        <v>-126</v>
      </c>
      <c r="BN1547" s="58">
        <v>0.58031948770286645</v>
      </c>
      <c r="BO1547" s="58">
        <v>0.44445328194064798</v>
      </c>
      <c r="BP1547" s="58">
        <v>0.50145033416448959</v>
      </c>
      <c r="BQ1547" s="58">
        <v>0.5581147244941862</v>
      </c>
      <c r="BR1547" s="36">
        <v>3.6</v>
      </c>
      <c r="BS1547" s="36">
        <v>5</v>
      </c>
      <c r="BT1547" s="36">
        <v>0.31842999999999999</v>
      </c>
      <c r="BU1547" s="36">
        <v>0.13805000000000001</v>
      </c>
      <c r="BV1547" s="36">
        <v>0.14872872225813399</v>
      </c>
      <c r="BW1547" s="36">
        <v>0.20985000000000001</v>
      </c>
    </row>
    <row r="1548" spans="1:75" s="36" customFormat="1" ht="16.75" customHeight="1" x14ac:dyDescent="0.2">
      <c r="A1548" s="36" t="s">
        <v>1911</v>
      </c>
      <c r="B1548" s="36">
        <v>2025020743</v>
      </c>
      <c r="C1548" s="35">
        <v>46037</v>
      </c>
      <c r="D1548" s="45" t="s">
        <v>6</v>
      </c>
      <c r="E1548" s="36" t="s">
        <v>23</v>
      </c>
      <c r="F1548" s="45">
        <v>1</v>
      </c>
      <c r="G1548" s="45">
        <v>1</v>
      </c>
      <c r="H1548" s="36" t="s">
        <v>46</v>
      </c>
      <c r="I1548" s="36" t="s">
        <v>421</v>
      </c>
      <c r="J1548" s="46" t="s">
        <v>194</v>
      </c>
      <c r="K1548" s="47">
        <v>2.96</v>
      </c>
      <c r="L1548" s="48">
        <v>0.15</v>
      </c>
      <c r="M1548" s="49">
        <v>0.1</v>
      </c>
      <c r="N1548" s="36">
        <v>2.94999999999999</v>
      </c>
      <c r="O1548" s="36">
        <v>3.5999999999999899</v>
      </c>
      <c r="P1548" s="70">
        <v>2.94999999999999</v>
      </c>
      <c r="Q1548" s="36">
        <v>3.5999999999999899</v>
      </c>
      <c r="R1548" s="50">
        <v>2.7907773993832916</v>
      </c>
      <c r="S1548" s="50">
        <v>3.3475187766512104</v>
      </c>
      <c r="T1548" s="50">
        <v>2.6931001904048761</v>
      </c>
      <c r="U1548" s="50">
        <v>3.4144691521842345</v>
      </c>
      <c r="V1548" s="50">
        <v>0.95</v>
      </c>
      <c r="W1548" s="50">
        <v>0.95302926576458757</v>
      </c>
      <c r="X1548" s="50">
        <v>1.0946466922671685</v>
      </c>
      <c r="Y1548" s="50">
        <v>1.0058445298703624</v>
      </c>
      <c r="Z1548" s="50">
        <v>1.03</v>
      </c>
      <c r="AA1548" s="51">
        <v>0.96499999999999997</v>
      </c>
      <c r="AB1548" s="51">
        <v>1.02</v>
      </c>
      <c r="AC1548" s="51">
        <v>1</v>
      </c>
      <c r="AD1548" s="51">
        <v>1</v>
      </c>
      <c r="AE1548" s="51">
        <v>1</v>
      </c>
      <c r="AF1548" s="51">
        <v>1</v>
      </c>
      <c r="AG1548" s="52">
        <v>1</v>
      </c>
      <c r="AH1548" s="52">
        <v>1</v>
      </c>
      <c r="AI1548" s="53">
        <v>1456</v>
      </c>
      <c r="AJ1548" s="53">
        <v>1414</v>
      </c>
      <c r="AK1548" s="51">
        <v>2.7677520592560438</v>
      </c>
      <c r="AL1548" s="51">
        <v>2.7697407021404548</v>
      </c>
      <c r="AM1548" s="51">
        <v>3.1831678026882546</v>
      </c>
      <c r="AN1548" s="51">
        <v>3.207820448782698</v>
      </c>
      <c r="AO1548" s="51">
        <v>3.2694349871000838</v>
      </c>
      <c r="AP1548" s="51">
        <v>3.2962113900276835</v>
      </c>
      <c r="AQ1548" s="51">
        <v>3.2786628367689024</v>
      </c>
      <c r="AR1548" s="67">
        <v>-0.03</v>
      </c>
      <c r="AS1548" s="99" t="s">
        <v>1592</v>
      </c>
      <c r="AT1548" s="54">
        <v>2.8863615874854722</v>
      </c>
      <c r="AU1548" s="54">
        <v>3.4494858042317489</v>
      </c>
      <c r="AV1548" s="55">
        <v>2.916361587485472</v>
      </c>
      <c r="AW1548" s="55">
        <v>3.4232531179829375</v>
      </c>
      <c r="AX1548" s="56">
        <v>-6.3638412514517739E-2</v>
      </c>
      <c r="AY1548" s="56">
        <v>-0.15051419576824099</v>
      </c>
      <c r="AZ1548" s="56">
        <v>-0.21415260828275873</v>
      </c>
      <c r="BA1548" s="56">
        <v>8.6875783253723249E-2</v>
      </c>
      <c r="BB1548" s="61">
        <v>144</v>
      </c>
      <c r="BC1548" s="57">
        <v>-158</v>
      </c>
      <c r="BD1548" s="57">
        <v>-129</v>
      </c>
      <c r="BE1548" s="57">
        <v>-100</v>
      </c>
      <c r="BF1548" s="95">
        <v>0.40972136415133287</v>
      </c>
      <c r="BG1548" s="58">
        <v>0.6127974958818545</v>
      </c>
      <c r="BH1548" s="58">
        <v>0.5635766640403681</v>
      </c>
      <c r="BI1548" s="58">
        <v>0.5000096310763219</v>
      </c>
      <c r="BJ1548" s="57">
        <v>139</v>
      </c>
      <c r="BK1548" s="57">
        <v>-160</v>
      </c>
      <c r="BL1548" s="57">
        <v>-130</v>
      </c>
      <c r="BM1548" s="57">
        <v>-101</v>
      </c>
      <c r="BN1548" s="58">
        <v>0.41756098005557357</v>
      </c>
      <c r="BO1548" s="58">
        <v>0.61488164281439661</v>
      </c>
      <c r="BP1548" s="58">
        <v>0.56567023127313709</v>
      </c>
      <c r="BQ1548" s="58">
        <v>0.50158651064360271</v>
      </c>
      <c r="BR1548" s="36">
        <v>3.65</v>
      </c>
      <c r="BS1548" s="36">
        <v>3.65</v>
      </c>
      <c r="BT1548" s="36">
        <v>0.49523</v>
      </c>
      <c r="BU1548" s="36">
        <v>0.25945000000000001</v>
      </c>
      <c r="BV1548" s="36">
        <v>0.28712926073483802</v>
      </c>
      <c r="BW1548" s="36">
        <v>0.35585</v>
      </c>
    </row>
    <row r="1549" spans="1:75" s="36" customFormat="1" ht="16.75" customHeight="1" x14ac:dyDescent="0.2">
      <c r="A1549" s="36" t="s">
        <v>1912</v>
      </c>
      <c r="B1549" s="36">
        <v>2025020743</v>
      </c>
      <c r="C1549" s="35">
        <v>46037</v>
      </c>
      <c r="D1549" s="45" t="s">
        <v>9</v>
      </c>
      <c r="E1549" s="36" t="s">
        <v>32</v>
      </c>
      <c r="F1549" s="45">
        <v>1</v>
      </c>
      <c r="G1549" s="45">
        <v>1</v>
      </c>
      <c r="H1549" s="36" t="s">
        <v>47</v>
      </c>
      <c r="I1549" s="36" t="s">
        <v>354</v>
      </c>
      <c r="J1549" s="46" t="s">
        <v>159</v>
      </c>
      <c r="K1549" s="47">
        <v>2.96</v>
      </c>
      <c r="L1549" s="48">
        <v>0.15</v>
      </c>
      <c r="M1549" s="49">
        <v>0.1</v>
      </c>
      <c r="N1549" s="36">
        <v>3.5999999999999899</v>
      </c>
      <c r="O1549" s="36">
        <v>2.94999999999999</v>
      </c>
      <c r="P1549" s="70">
        <v>3.5999999999999899</v>
      </c>
      <c r="Q1549" s="36">
        <v>2.94999999999999</v>
      </c>
      <c r="R1549" s="50">
        <v>3.1310215578256795</v>
      </c>
      <c r="S1549" s="50">
        <v>3.2671095328292172</v>
      </c>
      <c r="T1549" s="50">
        <v>3.037090911090909</v>
      </c>
      <c r="U1549" s="50">
        <v>3.2671095328292172</v>
      </c>
      <c r="V1549" s="50">
        <v>1.048</v>
      </c>
      <c r="W1549" s="50">
        <v>1.0491546019013618</v>
      </c>
      <c r="X1549" s="50">
        <v>1.0753945279352211</v>
      </c>
      <c r="Y1549" s="50">
        <v>0.93505137137028504</v>
      </c>
      <c r="Z1549" s="50">
        <v>1.05</v>
      </c>
      <c r="AA1549" s="51">
        <v>0.97</v>
      </c>
      <c r="AB1549" s="51">
        <v>1</v>
      </c>
      <c r="AC1549" s="51">
        <v>1</v>
      </c>
      <c r="AD1549" s="51">
        <v>1</v>
      </c>
      <c r="AE1549" s="51">
        <v>1</v>
      </c>
      <c r="AF1549" s="51">
        <v>1</v>
      </c>
      <c r="AG1549" s="52">
        <v>1</v>
      </c>
      <c r="AH1549" s="52">
        <v>1</v>
      </c>
      <c r="AI1549" s="53">
        <v>1451</v>
      </c>
      <c r="AJ1549" s="53">
        <v>1356</v>
      </c>
      <c r="AK1549" s="51">
        <v>2.9772998084162725</v>
      </c>
      <c r="AL1549" s="51">
        <v>3.02</v>
      </c>
      <c r="AM1549" s="51">
        <v>3.2401542091108189</v>
      </c>
      <c r="AN1549" s="51">
        <v>3.21</v>
      </c>
      <c r="AO1549" s="51">
        <v>3.2584067342461567</v>
      </c>
      <c r="AP1549" s="51">
        <v>3.2842154755298347</v>
      </c>
      <c r="AQ1549" s="51">
        <v>3.4021619195663599</v>
      </c>
      <c r="AR1549" s="67">
        <v>0.03</v>
      </c>
      <c r="AS1549" s="99" t="s">
        <v>1592</v>
      </c>
      <c r="AT1549" s="54">
        <v>3.4494858042317489</v>
      </c>
      <c r="AU1549" s="54">
        <v>2.8863615874854722</v>
      </c>
      <c r="AV1549" s="55">
        <v>3.4232531179829375</v>
      </c>
      <c r="AW1549" s="55">
        <v>2.916361587485472</v>
      </c>
      <c r="AX1549" s="56">
        <v>-0.15051419576824099</v>
      </c>
      <c r="AY1549" s="56">
        <v>-6.3638412514517739E-2</v>
      </c>
      <c r="AZ1549" s="56">
        <v>-0.21415260828275873</v>
      </c>
      <c r="BA1549" s="56">
        <v>-8.6875783253723249E-2</v>
      </c>
      <c r="BB1549" s="61">
        <v>-144</v>
      </c>
      <c r="BC1549" s="57">
        <v>158</v>
      </c>
      <c r="BD1549" s="57">
        <v>129</v>
      </c>
      <c r="BE1549" s="57">
        <v>100</v>
      </c>
      <c r="BF1549" s="95">
        <v>0.59027863584866713</v>
      </c>
      <c r="BG1549" s="58">
        <v>0.38720250411814555</v>
      </c>
      <c r="BH1549" s="58">
        <v>0.43642333595963184</v>
      </c>
      <c r="BI1549" s="58">
        <v>0.4999903689236781</v>
      </c>
      <c r="BJ1549" s="57">
        <v>-139</v>
      </c>
      <c r="BK1549" s="57">
        <v>160</v>
      </c>
      <c r="BL1549" s="57">
        <v>130</v>
      </c>
      <c r="BM1549" s="57">
        <v>101</v>
      </c>
      <c r="BN1549" s="58">
        <v>0.58243901994442648</v>
      </c>
      <c r="BO1549" s="58">
        <v>0.38511835718560339</v>
      </c>
      <c r="BP1549" s="58">
        <v>0.43432976872686291</v>
      </c>
      <c r="BQ1549" s="58">
        <v>0.49841348935639729</v>
      </c>
      <c r="BR1549" s="36">
        <v>3.65</v>
      </c>
      <c r="BS1549" s="36">
        <v>3.7</v>
      </c>
      <c r="BT1549" s="36">
        <v>0.48501</v>
      </c>
      <c r="BU1549" s="36">
        <v>0.25325999999999999</v>
      </c>
      <c r="BV1549" s="36">
        <v>0.28085389520377002</v>
      </c>
      <c r="BW1549" s="36">
        <v>0.35150999999999999</v>
      </c>
    </row>
    <row r="1550" spans="1:75" s="36" customFormat="1" ht="15.5" customHeight="1" x14ac:dyDescent="0.2">
      <c r="A1550" s="36" t="s">
        <v>1913</v>
      </c>
      <c r="B1550" s="36">
        <v>2025020744</v>
      </c>
      <c r="C1550" s="35">
        <v>46037</v>
      </c>
      <c r="D1550" s="45" t="s">
        <v>6</v>
      </c>
      <c r="E1550" s="36" t="s">
        <v>16</v>
      </c>
      <c r="F1550" s="45">
        <v>1</v>
      </c>
      <c r="G1550" s="45">
        <v>2</v>
      </c>
      <c r="H1550" s="36" t="s">
        <v>36</v>
      </c>
      <c r="I1550" s="36" t="s">
        <v>316</v>
      </c>
      <c r="J1550" s="46" t="s">
        <v>199</v>
      </c>
      <c r="K1550" s="47">
        <v>2.96</v>
      </c>
      <c r="L1550" s="48">
        <v>0.15</v>
      </c>
      <c r="M1550" s="49">
        <v>0.1</v>
      </c>
      <c r="N1550" s="36">
        <v>2.7499999999999898</v>
      </c>
      <c r="O1550" s="36">
        <v>3.0499999999999901</v>
      </c>
      <c r="P1550" s="70">
        <v>2.7499999999999898</v>
      </c>
      <c r="Q1550" s="36">
        <v>3.0499999999999901</v>
      </c>
      <c r="R1550" s="50">
        <v>2.8333205275294522</v>
      </c>
      <c r="S1550" s="50">
        <v>2.9480472992152049</v>
      </c>
      <c r="T1550" s="50">
        <v>2.8333205275294522</v>
      </c>
      <c r="U1550" s="50">
        <v>2.9480472992152049</v>
      </c>
      <c r="V1550" s="50">
        <v>0.97</v>
      </c>
      <c r="W1550" s="50">
        <v>0.95751047349149665</v>
      </c>
      <c r="X1550" s="50">
        <v>0.96959459459459463</v>
      </c>
      <c r="Y1550" s="50">
        <v>1.0574324324324325</v>
      </c>
      <c r="Z1550" s="50">
        <v>0.96499999999999997</v>
      </c>
      <c r="AA1550" s="51">
        <v>1</v>
      </c>
      <c r="AB1550" s="51">
        <v>1</v>
      </c>
      <c r="AC1550" s="51">
        <v>1</v>
      </c>
      <c r="AD1550" s="51">
        <v>1</v>
      </c>
      <c r="AE1550" s="51">
        <v>1</v>
      </c>
      <c r="AF1550" s="51">
        <v>1</v>
      </c>
      <c r="AG1550" s="52">
        <v>1</v>
      </c>
      <c r="AH1550" s="52">
        <v>1</v>
      </c>
      <c r="AI1550" s="53">
        <v>1465</v>
      </c>
      <c r="AJ1550" s="53">
        <v>1423</v>
      </c>
      <c r="AK1550" s="51">
        <v>2.8586585662650972</v>
      </c>
      <c r="AL1550" s="51">
        <v>2.87</v>
      </c>
      <c r="AM1550" s="51">
        <v>3.006288101699087</v>
      </c>
      <c r="AN1550" s="51">
        <v>2.99</v>
      </c>
      <c r="AO1550" s="51">
        <v>2.8720384853299574</v>
      </c>
      <c r="AP1550" s="51">
        <v>2.8679625590918647</v>
      </c>
      <c r="AQ1550" s="51">
        <v>2.9010680181396187</v>
      </c>
      <c r="AR1550" s="67">
        <v>0.03</v>
      </c>
      <c r="AS1550" s="99" t="s">
        <v>1593</v>
      </c>
      <c r="AT1550" s="54">
        <v>2.8407840076539617</v>
      </c>
      <c r="AU1550" s="54">
        <v>3.0955859354573225</v>
      </c>
      <c r="AV1550" s="55">
        <v>2.8107840076539619</v>
      </c>
      <c r="AW1550" s="55">
        <v>3.1102549516838143</v>
      </c>
      <c r="AX1550" s="56">
        <v>9.0784007653971877E-2</v>
      </c>
      <c r="AY1550" s="56">
        <v>4.5585935457332472E-2</v>
      </c>
      <c r="AZ1550" s="56">
        <v>0.13636994311130435</v>
      </c>
      <c r="BA1550" s="56">
        <v>4.5198072196639405E-2</v>
      </c>
      <c r="BB1550" s="61">
        <v>119</v>
      </c>
      <c r="BC1550" s="57">
        <v>-123</v>
      </c>
      <c r="BD1550" s="57">
        <v>103</v>
      </c>
      <c r="BE1550" s="57">
        <v>129</v>
      </c>
      <c r="BF1550" s="95">
        <v>0.45651642059358588</v>
      </c>
      <c r="BG1550" s="58">
        <v>0.55161696302575214</v>
      </c>
      <c r="BH1550" s="58">
        <v>0.49357835462614541</v>
      </c>
      <c r="BI1550" s="58">
        <v>0.43700753846530593</v>
      </c>
      <c r="BJ1550" s="57">
        <v>122</v>
      </c>
      <c r="BK1550" s="57">
        <v>-121</v>
      </c>
      <c r="BL1550" s="57">
        <v>104</v>
      </c>
      <c r="BM1550" s="57">
        <v>130</v>
      </c>
      <c r="BN1550" s="58">
        <v>0.45101358806999181</v>
      </c>
      <c r="BO1550" s="58">
        <v>0.54838960684911386</v>
      </c>
      <c r="BP1550" s="58">
        <v>0.49019199597910224</v>
      </c>
      <c r="BQ1550" s="58">
        <v>0.43423068126170128</v>
      </c>
      <c r="BR1550" s="36">
        <v>3.65</v>
      </c>
      <c r="BS1550" s="36">
        <v>3.75</v>
      </c>
      <c r="BT1550" s="36">
        <v>0.48341000000000001</v>
      </c>
      <c r="BU1550" s="36">
        <v>0.24667</v>
      </c>
      <c r="BV1550" s="36">
        <v>0.27273531395464501</v>
      </c>
      <c r="BW1550" s="36">
        <v>0.34223999999999999</v>
      </c>
    </row>
    <row r="1551" spans="1:75" s="36" customFormat="1" ht="16.75" customHeight="1" x14ac:dyDescent="0.2">
      <c r="A1551" s="36" t="s">
        <v>1914</v>
      </c>
      <c r="B1551" s="36">
        <v>2025020744</v>
      </c>
      <c r="C1551" s="35">
        <v>46037</v>
      </c>
      <c r="D1551" s="45" t="s">
        <v>9</v>
      </c>
      <c r="E1551" s="36" t="s">
        <v>33</v>
      </c>
      <c r="F1551" s="45">
        <v>2</v>
      </c>
      <c r="G1551" s="45">
        <v>1</v>
      </c>
      <c r="H1551" s="36" t="s">
        <v>38</v>
      </c>
      <c r="I1551" s="36" t="s">
        <v>424</v>
      </c>
      <c r="J1551" s="46" t="s">
        <v>229</v>
      </c>
      <c r="K1551" s="47">
        <v>2.96</v>
      </c>
      <c r="L1551" s="48">
        <v>0.15</v>
      </c>
      <c r="M1551" s="49">
        <v>0.1</v>
      </c>
      <c r="N1551" s="36">
        <v>3.0499999999999901</v>
      </c>
      <c r="O1551" s="36">
        <v>2.7499999999999898</v>
      </c>
      <c r="P1551" s="70">
        <v>3.0499999999999901</v>
      </c>
      <c r="Q1551" s="36">
        <v>2.7499999999999898</v>
      </c>
      <c r="R1551" s="50">
        <v>3.069362527606212</v>
      </c>
      <c r="S1551" s="50">
        <v>2.8445614352026967</v>
      </c>
      <c r="T1551" s="50">
        <v>2.9926284644160566</v>
      </c>
      <c r="U1551" s="50">
        <v>2.9298982782587775</v>
      </c>
      <c r="V1551" s="50">
        <v>1.0449999999999999</v>
      </c>
      <c r="W1551" s="50">
        <v>1.0398742800952707</v>
      </c>
      <c r="X1551" s="50">
        <v>1.0156378721956376</v>
      </c>
      <c r="Y1551" s="50">
        <v>0.96576302914361389</v>
      </c>
      <c r="Z1551" s="50">
        <v>1.0149999999999999</v>
      </c>
      <c r="AA1551" s="51">
        <v>0.97499999999999998</v>
      </c>
      <c r="AB1551" s="51">
        <v>1.03</v>
      </c>
      <c r="AC1551" s="51">
        <v>1</v>
      </c>
      <c r="AD1551" s="51">
        <v>1</v>
      </c>
      <c r="AE1551" s="51">
        <v>1</v>
      </c>
      <c r="AF1551" s="51">
        <v>1</v>
      </c>
      <c r="AG1551" s="52">
        <v>1</v>
      </c>
      <c r="AH1551" s="52">
        <v>1</v>
      </c>
      <c r="AI1551" s="53">
        <v>1443</v>
      </c>
      <c r="AJ1551" s="53">
        <v>1401</v>
      </c>
      <c r="AK1551" s="51">
        <v>3.13</v>
      </c>
      <c r="AL1551" s="51">
        <v>3.11</v>
      </c>
      <c r="AM1551" s="51">
        <v>2.87</v>
      </c>
      <c r="AN1551" s="51">
        <v>2.88</v>
      </c>
      <c r="AO1551" s="51">
        <v>2.942342064868702</v>
      </c>
      <c r="AP1551" s="51">
        <v>2.9340752336480072</v>
      </c>
      <c r="AQ1551" s="51">
        <v>2.9130499999999997</v>
      </c>
      <c r="AR1551" s="67">
        <v>-0.03</v>
      </c>
      <c r="AS1551" s="99" t="s">
        <v>1593</v>
      </c>
      <c r="AT1551" s="54">
        <v>3.0955859354573225</v>
      </c>
      <c r="AU1551" s="54">
        <v>2.8407840076539617</v>
      </c>
      <c r="AV1551" s="55">
        <v>3.1102549516838143</v>
      </c>
      <c r="AW1551" s="55">
        <v>2.8107840076539619</v>
      </c>
      <c r="AX1551" s="56">
        <v>4.5585935457332472E-2</v>
      </c>
      <c r="AY1551" s="56">
        <v>9.0784007653971877E-2</v>
      </c>
      <c r="AZ1551" s="56">
        <v>0.13636994311130435</v>
      </c>
      <c r="BA1551" s="56">
        <v>-4.5198072196639405E-2</v>
      </c>
      <c r="BB1551" s="61">
        <v>-119</v>
      </c>
      <c r="BC1551" s="57">
        <v>123</v>
      </c>
      <c r="BD1551" s="57">
        <v>-103</v>
      </c>
      <c r="BE1551" s="57">
        <v>-129</v>
      </c>
      <c r="BF1551" s="95">
        <v>0.54348357940641412</v>
      </c>
      <c r="BG1551" s="58">
        <v>0.44838303697424786</v>
      </c>
      <c r="BH1551" s="58">
        <v>0.50642164537385459</v>
      </c>
      <c r="BI1551" s="58">
        <v>0.56299246153469407</v>
      </c>
      <c r="BJ1551" s="57">
        <v>-122</v>
      </c>
      <c r="BK1551" s="57">
        <v>121</v>
      </c>
      <c r="BL1551" s="57">
        <v>-104</v>
      </c>
      <c r="BM1551" s="57">
        <v>-130</v>
      </c>
      <c r="BN1551" s="58">
        <v>0.54898641193000819</v>
      </c>
      <c r="BO1551" s="58">
        <v>0.45161039315088614</v>
      </c>
      <c r="BP1551" s="58">
        <v>0.50980800402089776</v>
      </c>
      <c r="BQ1551" s="58">
        <v>0.56576931873829872</v>
      </c>
      <c r="BR1551" s="36">
        <v>3.65</v>
      </c>
      <c r="BS1551" s="36">
        <v>3.8</v>
      </c>
      <c r="BT1551" s="36">
        <v>0.47259000000000001</v>
      </c>
      <c r="BU1551" s="36">
        <v>0.24277000000000001</v>
      </c>
      <c r="BV1551" s="36">
        <v>0.268372761441521</v>
      </c>
      <c r="BW1551" s="36">
        <v>0.33817000000000003</v>
      </c>
    </row>
    <row r="1552" spans="1:75" s="36" customFormat="1" ht="16.75" customHeight="1" x14ac:dyDescent="0.2">
      <c r="A1552" s="36" t="s">
        <v>1915</v>
      </c>
      <c r="B1552" s="36">
        <v>2025020745</v>
      </c>
      <c r="C1552" s="35">
        <v>46037</v>
      </c>
      <c r="D1552" s="45" t="s">
        <v>6</v>
      </c>
      <c r="E1552" s="36" t="s">
        <v>22</v>
      </c>
      <c r="F1552" s="45">
        <v>1</v>
      </c>
      <c r="G1552" s="45">
        <v>2</v>
      </c>
      <c r="H1552" s="36" t="s">
        <v>36</v>
      </c>
      <c r="I1552" s="36" t="s">
        <v>457</v>
      </c>
      <c r="J1552" s="46" t="s">
        <v>152</v>
      </c>
      <c r="K1552" s="47">
        <v>2.96</v>
      </c>
      <c r="L1552" s="48">
        <v>0.15</v>
      </c>
      <c r="M1552" s="49">
        <v>0.1</v>
      </c>
      <c r="N1552" s="36">
        <v>2.8999999999999901</v>
      </c>
      <c r="O1552" s="36">
        <v>3.0499999999999901</v>
      </c>
      <c r="P1552" s="70">
        <v>2.8999999999999901</v>
      </c>
      <c r="Q1552" s="36">
        <v>3.0499999999999901</v>
      </c>
      <c r="R1552" s="50">
        <v>2.7969745395820644</v>
      </c>
      <c r="S1552" s="50">
        <v>3.3069818152673136</v>
      </c>
      <c r="T1552" s="50">
        <v>2.7410350487904229</v>
      </c>
      <c r="U1552" s="50">
        <v>3.3069818152673136</v>
      </c>
      <c r="V1552" s="50">
        <v>0.97</v>
      </c>
      <c r="W1552" s="50">
        <v>0.95751047349149665</v>
      </c>
      <c r="X1552" s="50">
        <v>1.1509822946326675</v>
      </c>
      <c r="Y1552" s="50">
        <v>0.90576553429299411</v>
      </c>
      <c r="Z1552" s="50">
        <v>1.02</v>
      </c>
      <c r="AA1552" s="51">
        <v>0.98</v>
      </c>
      <c r="AB1552" s="51">
        <v>1</v>
      </c>
      <c r="AC1552" s="51">
        <v>1</v>
      </c>
      <c r="AD1552" s="51">
        <v>1</v>
      </c>
      <c r="AE1552" s="51">
        <v>1</v>
      </c>
      <c r="AF1552" s="51">
        <v>1</v>
      </c>
      <c r="AG1552" s="52">
        <v>1</v>
      </c>
      <c r="AH1552" s="52">
        <v>1</v>
      </c>
      <c r="AI1552" s="53">
        <v>1450</v>
      </c>
      <c r="AJ1552" s="53">
        <v>1354</v>
      </c>
      <c r="AK1552" s="51">
        <v>2.787888056942855</v>
      </c>
      <c r="AL1552" s="51">
        <v>2.7884119369768618</v>
      </c>
      <c r="AM1552" s="51">
        <v>3.1785452231741353</v>
      </c>
      <c r="AN1552" s="51">
        <v>3.1978107119881121</v>
      </c>
      <c r="AO1552" s="51">
        <v>3.2432401695431721</v>
      </c>
      <c r="AP1552" s="51">
        <v>3.2627223618475951</v>
      </c>
      <c r="AQ1552" s="51">
        <v>3.242116127637618</v>
      </c>
      <c r="AR1552" s="67">
        <v>-0.05</v>
      </c>
      <c r="AS1552" s="99" t="s">
        <v>1593</v>
      </c>
      <c r="AT1552" s="54">
        <v>2.8782828056194401</v>
      </c>
      <c r="AU1552" s="54">
        <v>2.9959941571387065</v>
      </c>
      <c r="AV1552" s="55">
        <v>2.9282828056194399</v>
      </c>
      <c r="AW1552" s="55">
        <v>2.9315440701621882</v>
      </c>
      <c r="AX1552" s="56">
        <v>-2.1717194380550087E-2</v>
      </c>
      <c r="AY1552" s="56">
        <v>-5.4005842861283515E-2</v>
      </c>
      <c r="AZ1552" s="56">
        <v>-7.5723037241833602E-2</v>
      </c>
      <c r="BA1552" s="56">
        <v>3.2288648480733428E-2</v>
      </c>
      <c r="BB1552" s="61">
        <v>110</v>
      </c>
      <c r="BC1552" s="57">
        <v>-118</v>
      </c>
      <c r="BD1552" s="57">
        <v>107</v>
      </c>
      <c r="BE1552" s="57">
        <v>134</v>
      </c>
      <c r="BF1552" s="95">
        <v>0.47637545035092987</v>
      </c>
      <c r="BG1552" s="58">
        <v>0.54081083724951517</v>
      </c>
      <c r="BH1552" s="58">
        <v>0.48202641172461735</v>
      </c>
      <c r="BI1552" s="58">
        <v>0.42732875561641104</v>
      </c>
      <c r="BJ1552" s="57">
        <v>103</v>
      </c>
      <c r="BK1552" s="57">
        <v>-117</v>
      </c>
      <c r="BL1552" s="57">
        <v>108</v>
      </c>
      <c r="BM1552" s="57">
        <v>134</v>
      </c>
      <c r="BN1552" s="58">
        <v>0.49190469033366696</v>
      </c>
      <c r="BO1552" s="58">
        <v>0.53938483926812575</v>
      </c>
      <c r="BP1552" s="58">
        <v>0.48084717715916803</v>
      </c>
      <c r="BQ1552" s="58">
        <v>0.42665792698530136</v>
      </c>
      <c r="BR1552" s="36">
        <v>3.65</v>
      </c>
      <c r="BS1552" s="36">
        <v>3.85</v>
      </c>
      <c r="BT1552" s="36">
        <v>0.46843000000000001</v>
      </c>
      <c r="BU1552" s="36">
        <v>0.23557</v>
      </c>
      <c r="BV1552" s="36">
        <v>0.26034149306514798</v>
      </c>
      <c r="BW1552" s="36">
        <v>0.33072000000000001</v>
      </c>
    </row>
    <row r="1553" spans="1:75" s="36" customFormat="1" ht="16.75" customHeight="1" x14ac:dyDescent="0.2">
      <c r="A1553" s="36" t="s">
        <v>1916</v>
      </c>
      <c r="B1553" s="36">
        <v>2025020745</v>
      </c>
      <c r="C1553" s="35">
        <v>46037</v>
      </c>
      <c r="D1553" s="45" t="s">
        <v>9</v>
      </c>
      <c r="E1553" s="36" t="s">
        <v>14</v>
      </c>
      <c r="F1553" s="45">
        <v>2</v>
      </c>
      <c r="G1553" s="45">
        <v>1</v>
      </c>
      <c r="H1553" s="36" t="s">
        <v>38</v>
      </c>
      <c r="I1553" s="36" t="s">
        <v>328</v>
      </c>
      <c r="J1553" s="46" t="s">
        <v>155</v>
      </c>
      <c r="K1553" s="47">
        <v>2.96</v>
      </c>
      <c r="L1553" s="48">
        <v>0.15</v>
      </c>
      <c r="M1553" s="49">
        <v>0.1</v>
      </c>
      <c r="N1553" s="36">
        <v>3.0499999999999901</v>
      </c>
      <c r="O1553" s="36">
        <v>2.8999999999999901</v>
      </c>
      <c r="P1553" s="70">
        <v>3.0499999999999901</v>
      </c>
      <c r="Q1553" s="36">
        <v>2.8999999999999901</v>
      </c>
      <c r="R1553" s="50">
        <v>2.7894007553312052</v>
      </c>
      <c r="S1553" s="50">
        <v>3.4180116271588767</v>
      </c>
      <c r="T1553" s="50">
        <v>2.677824725117957</v>
      </c>
      <c r="U1553" s="50">
        <v>3.4180116271588767</v>
      </c>
      <c r="V1553" s="50">
        <v>1.0449999999999999</v>
      </c>
      <c r="W1553" s="50">
        <v>1.0398742800952707</v>
      </c>
      <c r="X1553" s="50">
        <v>1.0738328456669377</v>
      </c>
      <c r="Y1553" s="50">
        <v>0.94185407329150506</v>
      </c>
      <c r="Z1553" s="50">
        <v>0.96</v>
      </c>
      <c r="AA1553" s="51">
        <v>0.96</v>
      </c>
      <c r="AB1553" s="51">
        <v>1</v>
      </c>
      <c r="AC1553" s="51">
        <v>1</v>
      </c>
      <c r="AD1553" s="51">
        <v>1</v>
      </c>
      <c r="AE1553" s="51">
        <v>1</v>
      </c>
      <c r="AF1553" s="51">
        <v>1</v>
      </c>
      <c r="AG1553" s="52">
        <v>1</v>
      </c>
      <c r="AH1553" s="52">
        <v>1</v>
      </c>
      <c r="AI1553" s="53">
        <v>1445</v>
      </c>
      <c r="AJ1553" s="53">
        <v>1403</v>
      </c>
      <c r="AK1553" s="51">
        <v>2.6810659815072624</v>
      </c>
      <c r="AL1553" s="51">
        <v>2.695642557127655</v>
      </c>
      <c r="AM1553" s="51">
        <v>3.4069075921126961</v>
      </c>
      <c r="AN1553" s="51">
        <v>3.4085731973696234</v>
      </c>
      <c r="AO1553" s="51">
        <v>3.2926909984322084</v>
      </c>
      <c r="AP1553" s="51">
        <v>3.2909810229782552</v>
      </c>
      <c r="AQ1553" s="51">
        <v>3.2706312884281883</v>
      </c>
      <c r="AR1553" s="67">
        <v>0.05</v>
      </c>
      <c r="AS1553" s="99" t="s">
        <v>1593</v>
      </c>
      <c r="AT1553" s="54">
        <v>2.9959941571387065</v>
      </c>
      <c r="AU1553" s="54">
        <v>2.8782828056194401</v>
      </c>
      <c r="AV1553" s="55">
        <v>2.9315440701621882</v>
      </c>
      <c r="AW1553" s="55">
        <v>2.9282828056194399</v>
      </c>
      <c r="AX1553" s="56">
        <v>-5.4005842861283515E-2</v>
      </c>
      <c r="AY1553" s="56">
        <v>-2.1717194380550087E-2</v>
      </c>
      <c r="AZ1553" s="56">
        <v>-7.5723037241833602E-2</v>
      </c>
      <c r="BA1553" s="56">
        <v>-3.2288648480733428E-2</v>
      </c>
      <c r="BB1553" s="61">
        <v>-110</v>
      </c>
      <c r="BC1553" s="57">
        <v>118</v>
      </c>
      <c r="BD1553" s="57">
        <v>-107</v>
      </c>
      <c r="BE1553" s="57">
        <v>-134</v>
      </c>
      <c r="BF1553" s="95">
        <v>0.52362454964907013</v>
      </c>
      <c r="BG1553" s="58">
        <v>0.45918916275048483</v>
      </c>
      <c r="BH1553" s="58">
        <v>0.51797358827538265</v>
      </c>
      <c r="BI1553" s="58">
        <v>0.57267124438358896</v>
      </c>
      <c r="BJ1553" s="57">
        <v>-103</v>
      </c>
      <c r="BK1553" s="57">
        <v>117</v>
      </c>
      <c r="BL1553" s="57">
        <v>-108</v>
      </c>
      <c r="BM1553" s="57">
        <v>-134</v>
      </c>
      <c r="BN1553" s="58">
        <v>0.50809530966633298</v>
      </c>
      <c r="BO1553" s="58">
        <v>0.46061516073187425</v>
      </c>
      <c r="BP1553" s="58">
        <v>0.51915282284083197</v>
      </c>
      <c r="BQ1553" s="58">
        <v>0.57334207301469864</v>
      </c>
      <c r="BR1553" s="36">
        <v>3.65</v>
      </c>
      <c r="BS1553" s="36">
        <v>3.9</v>
      </c>
      <c r="BT1553" s="36">
        <v>0.46006000000000002</v>
      </c>
      <c r="BU1553" s="36">
        <v>0.23091</v>
      </c>
      <c r="BV1553" s="36">
        <v>0.25445749674916801</v>
      </c>
      <c r="BW1553" s="36">
        <v>0.32345000000000002</v>
      </c>
    </row>
    <row r="1554" spans="1:75" s="36" customFormat="1" ht="16.75" customHeight="1" x14ac:dyDescent="0.2">
      <c r="A1554" s="36" t="s">
        <v>1917</v>
      </c>
      <c r="B1554" s="36">
        <v>2025020746</v>
      </c>
      <c r="C1554" s="35">
        <v>46037</v>
      </c>
      <c r="D1554" s="45" t="s">
        <v>6</v>
      </c>
      <c r="E1554" s="36" t="s">
        <v>34</v>
      </c>
      <c r="F1554" s="45">
        <v>1</v>
      </c>
      <c r="G1554" s="45">
        <v>1</v>
      </c>
      <c r="H1554" s="36" t="s">
        <v>46</v>
      </c>
      <c r="I1554" s="36" t="s">
        <v>362</v>
      </c>
      <c r="J1554" s="46" t="s">
        <v>160</v>
      </c>
      <c r="K1554" s="47">
        <v>2.96</v>
      </c>
      <c r="L1554" s="48">
        <v>0.15</v>
      </c>
      <c r="M1554" s="49">
        <v>0.1</v>
      </c>
      <c r="N1554" s="36">
        <v>2.8499999999999899</v>
      </c>
      <c r="O1554" s="36">
        <v>3.0999999999999899</v>
      </c>
      <c r="P1554" s="70">
        <v>2.8499999999999899</v>
      </c>
      <c r="Q1554" s="36">
        <v>3.0999999999999899</v>
      </c>
      <c r="R1554" s="50">
        <v>3.1071107449045381</v>
      </c>
      <c r="S1554" s="50">
        <v>2.9404489407317564</v>
      </c>
      <c r="T1554" s="50">
        <v>3.0760396374554926</v>
      </c>
      <c r="U1554" s="50">
        <v>3.0286624089537093</v>
      </c>
      <c r="V1554" s="50">
        <v>0.95</v>
      </c>
      <c r="W1554" s="50">
        <v>0.95302926576458757</v>
      </c>
      <c r="X1554" s="50">
        <v>1.002247452617594</v>
      </c>
      <c r="Y1554" s="50">
        <v>1.0213557139925395</v>
      </c>
      <c r="Z1554" s="50">
        <v>0.995</v>
      </c>
      <c r="AA1554" s="51">
        <v>0.99</v>
      </c>
      <c r="AB1554" s="51">
        <v>1.03</v>
      </c>
      <c r="AC1554" s="51">
        <v>1</v>
      </c>
      <c r="AD1554" s="51">
        <v>1</v>
      </c>
      <c r="AE1554" s="51">
        <v>1</v>
      </c>
      <c r="AF1554" s="51">
        <v>1</v>
      </c>
      <c r="AG1554" s="52">
        <v>1</v>
      </c>
      <c r="AH1554" s="52">
        <v>1</v>
      </c>
      <c r="AI1554" s="53">
        <v>1466</v>
      </c>
      <c r="AJ1554" s="53">
        <v>1404</v>
      </c>
      <c r="AK1554" s="51">
        <v>3.1779499222286285</v>
      </c>
      <c r="AL1554" s="51">
        <v>3.16</v>
      </c>
      <c r="AM1554" s="51">
        <v>2.8513267229218506</v>
      </c>
      <c r="AN1554" s="51">
        <v>2.8646950555933364</v>
      </c>
      <c r="AO1554" s="51">
        <v>2.8345457966846759</v>
      </c>
      <c r="AP1554" s="51">
        <v>2.8482259315861889</v>
      </c>
      <c r="AQ1554" s="51">
        <v>2.8370700893072414</v>
      </c>
      <c r="AR1554" s="67">
        <v>0</v>
      </c>
      <c r="AS1554" s="99" t="s">
        <v>1593</v>
      </c>
      <c r="AT1554" s="54">
        <v>2.9057118505401487</v>
      </c>
      <c r="AU1554" s="54">
        <v>3.0027337709856186</v>
      </c>
      <c r="AV1554" s="55">
        <v>2.9057118505401487</v>
      </c>
      <c r="AW1554" s="55">
        <v>3.0060419409486556</v>
      </c>
      <c r="AX1554" s="56">
        <v>5.5711850540158814E-2</v>
      </c>
      <c r="AY1554" s="56">
        <v>-9.7266229014371319E-2</v>
      </c>
      <c r="AZ1554" s="56">
        <v>-4.1554378474212506E-2</v>
      </c>
      <c r="BA1554" s="56">
        <v>0.15297807955453013</v>
      </c>
      <c r="BB1554" s="61">
        <v>109</v>
      </c>
      <c r="BC1554" s="57">
        <v>-121</v>
      </c>
      <c r="BD1554" s="57">
        <v>104</v>
      </c>
      <c r="BE1554" s="57">
        <v>130</v>
      </c>
      <c r="BF1554" s="95">
        <v>0.47906639672930446</v>
      </c>
      <c r="BG1554" s="58">
        <v>0.54701619119110556</v>
      </c>
      <c r="BH1554" s="58">
        <v>0.48926422635697719</v>
      </c>
      <c r="BI1554" s="58">
        <v>0.43393714790212712</v>
      </c>
      <c r="BJ1554" s="57">
        <v>109</v>
      </c>
      <c r="BK1554" s="57">
        <v>-121</v>
      </c>
      <c r="BL1554" s="57">
        <v>104</v>
      </c>
      <c r="BM1554" s="57">
        <v>130</v>
      </c>
      <c r="BN1554" s="58">
        <v>0.47863185323450463</v>
      </c>
      <c r="BO1554" s="58">
        <v>0.54760373232706305</v>
      </c>
      <c r="BP1554" s="58">
        <v>0.48986569379884715</v>
      </c>
      <c r="BQ1554" s="58">
        <v>0.43441723584304348</v>
      </c>
      <c r="BR1554" s="36">
        <v>3.65</v>
      </c>
      <c r="BS1554" s="36">
        <v>3.95</v>
      </c>
      <c r="BT1554" s="36">
        <v>0.45477000000000001</v>
      </c>
      <c r="BU1554" s="36">
        <v>0.22558</v>
      </c>
      <c r="BV1554" s="36">
        <v>0.24883897940498301</v>
      </c>
      <c r="BW1554" s="36">
        <v>0.31905</v>
      </c>
    </row>
    <row r="1555" spans="1:75" s="36" customFormat="1" ht="16.75" customHeight="1" x14ac:dyDescent="0.2">
      <c r="A1555" s="36" t="s">
        <v>1918</v>
      </c>
      <c r="B1555" s="36">
        <v>2025020746</v>
      </c>
      <c r="C1555" s="35">
        <v>46037</v>
      </c>
      <c r="D1555" s="45" t="s">
        <v>9</v>
      </c>
      <c r="E1555" s="36" t="s">
        <v>15</v>
      </c>
      <c r="F1555" s="45">
        <v>1</v>
      </c>
      <c r="G1555" s="45">
        <v>1</v>
      </c>
      <c r="H1555" s="36" t="s">
        <v>47</v>
      </c>
      <c r="I1555" s="36" t="s">
        <v>358</v>
      </c>
      <c r="J1555" s="46" t="s">
        <v>191</v>
      </c>
      <c r="K1555" s="47">
        <v>2.96</v>
      </c>
      <c r="L1555" s="48">
        <v>0.15</v>
      </c>
      <c r="M1555" s="49">
        <v>0.1</v>
      </c>
      <c r="N1555" s="36">
        <v>3.0999999999999899</v>
      </c>
      <c r="O1555" s="36">
        <v>2.8499999999999899</v>
      </c>
      <c r="P1555" s="70">
        <v>3.0999999999999899</v>
      </c>
      <c r="Q1555" s="36">
        <v>2.8499999999999899</v>
      </c>
      <c r="R1555" s="50">
        <v>3.1177076753087092</v>
      </c>
      <c r="S1555" s="50">
        <v>2.9005232806237999</v>
      </c>
      <c r="T1555" s="50">
        <v>2.9929993682963607</v>
      </c>
      <c r="U1555" s="50">
        <v>2.9005232806237999</v>
      </c>
      <c r="V1555" s="50">
        <v>1.048</v>
      </c>
      <c r="W1555" s="50">
        <v>1.0491546019013618</v>
      </c>
      <c r="X1555" s="50">
        <v>0.96328605504116571</v>
      </c>
      <c r="Y1555" s="50">
        <v>1.0736317304826448</v>
      </c>
      <c r="Z1555" s="50">
        <v>0.97</v>
      </c>
      <c r="AA1555" s="51">
        <v>0.96</v>
      </c>
      <c r="AB1555" s="51">
        <v>1</v>
      </c>
      <c r="AC1555" s="51">
        <v>1</v>
      </c>
      <c r="AD1555" s="51">
        <v>1</v>
      </c>
      <c r="AE1555" s="51">
        <v>1</v>
      </c>
      <c r="AF1555" s="51">
        <v>1</v>
      </c>
      <c r="AG1555" s="52">
        <v>1</v>
      </c>
      <c r="AH1555" s="52">
        <v>1</v>
      </c>
      <c r="AI1555" s="53">
        <v>1469</v>
      </c>
      <c r="AJ1555" s="53">
        <v>1427</v>
      </c>
      <c r="AK1555" s="51">
        <v>3.0232129134179173</v>
      </c>
      <c r="AL1555" s="51">
        <v>3.0355165030963511</v>
      </c>
      <c r="AM1555" s="51">
        <v>2.9666524597480781</v>
      </c>
      <c r="AN1555" s="51">
        <v>2.94</v>
      </c>
      <c r="AO1555" s="51">
        <v>2.9327195586954762</v>
      </c>
      <c r="AP1555" s="51">
        <v>2.9148377622219175</v>
      </c>
      <c r="AQ1555" s="51">
        <v>2.8776528859556358</v>
      </c>
      <c r="AR1555" s="67">
        <v>0</v>
      </c>
      <c r="AS1555" s="99" t="s">
        <v>1593</v>
      </c>
      <c r="AT1555" s="54">
        <v>3.0027337709856186</v>
      </c>
      <c r="AU1555" s="54">
        <v>2.9057118505401487</v>
      </c>
      <c r="AV1555" s="55">
        <v>3.0060419409486556</v>
      </c>
      <c r="AW1555" s="55">
        <v>2.9057118505401487</v>
      </c>
      <c r="AX1555" s="56">
        <v>-9.7266229014371319E-2</v>
      </c>
      <c r="AY1555" s="56">
        <v>5.5711850540158814E-2</v>
      </c>
      <c r="AZ1555" s="56">
        <v>-4.1554378474212506E-2</v>
      </c>
      <c r="BA1555" s="56">
        <v>-0.15297807955453013</v>
      </c>
      <c r="BB1555" s="61">
        <v>-109</v>
      </c>
      <c r="BC1555" s="57">
        <v>121</v>
      </c>
      <c r="BD1555" s="57">
        <v>-104</v>
      </c>
      <c r="BE1555" s="57">
        <v>-130</v>
      </c>
      <c r="BF1555" s="95">
        <v>0.52093360327069549</v>
      </c>
      <c r="BG1555" s="58">
        <v>0.45298380880889438</v>
      </c>
      <c r="BH1555" s="58">
        <v>0.51073577364302281</v>
      </c>
      <c r="BI1555" s="58">
        <v>0.56606285209787288</v>
      </c>
      <c r="BJ1555" s="57">
        <v>-109</v>
      </c>
      <c r="BK1555" s="57">
        <v>121</v>
      </c>
      <c r="BL1555" s="57">
        <v>-104</v>
      </c>
      <c r="BM1555" s="57">
        <v>-130</v>
      </c>
      <c r="BN1555" s="58">
        <v>0.52136814676549537</v>
      </c>
      <c r="BO1555" s="58">
        <v>0.45239626767293695</v>
      </c>
      <c r="BP1555" s="58">
        <v>0.51013430620115285</v>
      </c>
      <c r="BQ1555" s="58">
        <v>0.56558276415695652</v>
      </c>
      <c r="BR1555" s="36">
        <v>3.65</v>
      </c>
      <c r="BS1555" s="36">
        <v>4</v>
      </c>
      <c r="BT1555" s="36">
        <v>0.44773000000000002</v>
      </c>
      <c r="BU1555" s="36">
        <v>0.22062999999999999</v>
      </c>
      <c r="BV1555" s="36">
        <v>0.24265320487440001</v>
      </c>
      <c r="BW1555" s="36">
        <v>0.31139</v>
      </c>
    </row>
    <row r="1556" spans="1:75" s="36" customFormat="1" ht="16.75" customHeight="1" x14ac:dyDescent="0.2">
      <c r="A1556" s="36" t="s">
        <v>1919</v>
      </c>
      <c r="B1556" s="36">
        <v>2025020747</v>
      </c>
      <c r="C1556" s="35">
        <v>46037</v>
      </c>
      <c r="D1556" s="45" t="s">
        <v>6</v>
      </c>
      <c r="E1556" s="36" t="s">
        <v>37</v>
      </c>
      <c r="F1556" s="45">
        <v>1</v>
      </c>
      <c r="G1556" s="45">
        <v>1</v>
      </c>
      <c r="H1556" s="36" t="s">
        <v>46</v>
      </c>
      <c r="I1556" s="36" t="s">
        <v>352</v>
      </c>
      <c r="J1556" s="46" t="s">
        <v>175</v>
      </c>
      <c r="K1556" s="47">
        <v>2.96</v>
      </c>
      <c r="L1556" s="48">
        <v>0.15</v>
      </c>
      <c r="M1556" s="49">
        <v>0.1</v>
      </c>
      <c r="N1556" s="36">
        <v>2.8999999999999901</v>
      </c>
      <c r="O1556" s="36">
        <v>3.5499999999999901</v>
      </c>
      <c r="P1556" s="70">
        <v>2.8999999999999901</v>
      </c>
      <c r="Q1556" s="36">
        <v>3.5499999999999901</v>
      </c>
      <c r="R1556" s="50">
        <v>3.0850980283471801</v>
      </c>
      <c r="S1556" s="50">
        <v>3.0689115612957036</v>
      </c>
      <c r="T1556" s="50">
        <v>2.899992146646349</v>
      </c>
      <c r="U1556" s="50">
        <v>3.0996006769086608</v>
      </c>
      <c r="V1556" s="50">
        <v>0.95</v>
      </c>
      <c r="W1556" s="50">
        <v>0.95302926576458757</v>
      </c>
      <c r="X1556" s="50">
        <v>1.0086403559110007</v>
      </c>
      <c r="Y1556" s="50">
        <v>1.1367793796676389</v>
      </c>
      <c r="Z1556" s="50">
        <v>0.97</v>
      </c>
      <c r="AA1556" s="51">
        <v>0.94</v>
      </c>
      <c r="AB1556" s="51">
        <v>1.01</v>
      </c>
      <c r="AC1556" s="51">
        <v>1</v>
      </c>
      <c r="AD1556" s="51">
        <v>1</v>
      </c>
      <c r="AE1556" s="51">
        <v>1</v>
      </c>
      <c r="AF1556" s="51">
        <v>1</v>
      </c>
      <c r="AG1556" s="52">
        <v>1</v>
      </c>
      <c r="AH1556" s="52">
        <v>1</v>
      </c>
      <c r="AI1556" s="53">
        <v>1464</v>
      </c>
      <c r="AJ1556" s="53">
        <v>1422</v>
      </c>
      <c r="AK1556" s="51">
        <v>2.8437529913920101</v>
      </c>
      <c r="AL1556" s="51">
        <v>2.85</v>
      </c>
      <c r="AM1556" s="51">
        <v>2.9713875179457578</v>
      </c>
      <c r="AN1556" s="51">
        <v>2.97</v>
      </c>
      <c r="AO1556" s="51">
        <v>2.9419620705699656</v>
      </c>
      <c r="AP1556" s="51">
        <v>2.9471943921529959</v>
      </c>
      <c r="AQ1556" s="51">
        <v>2.882245892407385</v>
      </c>
      <c r="AR1556" s="67">
        <v>0.05</v>
      </c>
      <c r="AS1556" s="99" t="s">
        <v>1592</v>
      </c>
      <c r="AT1556" s="54">
        <v>2.7146383165552512</v>
      </c>
      <c r="AU1556" s="54">
        <v>3.3834052522435396</v>
      </c>
      <c r="AV1556" s="55">
        <v>2.6646383165552514</v>
      </c>
      <c r="AW1556" s="55">
        <v>3.4371879013202427</v>
      </c>
      <c r="AX1556" s="56">
        <v>-0.18536168344473891</v>
      </c>
      <c r="AY1556" s="56">
        <v>-0.16659474775645045</v>
      </c>
      <c r="AZ1556" s="56">
        <v>-0.35195643120118936</v>
      </c>
      <c r="BA1556" s="56">
        <v>-1.8766935688288466E-2</v>
      </c>
      <c r="BB1556" s="61">
        <v>155</v>
      </c>
      <c r="BC1556" s="57">
        <v>-137</v>
      </c>
      <c r="BD1556" s="57">
        <v>-110</v>
      </c>
      <c r="BE1556" s="57">
        <v>116</v>
      </c>
      <c r="BF1556" s="95">
        <v>0.39272755191487729</v>
      </c>
      <c r="BG1556" s="58">
        <v>0.57817680505460511</v>
      </c>
      <c r="BH1556" s="58">
        <v>0.52324873002640171</v>
      </c>
      <c r="BI1556" s="58">
        <v>0.46296852466809013</v>
      </c>
      <c r="BJ1556" s="57">
        <v>164</v>
      </c>
      <c r="BK1556" s="57">
        <v>-136</v>
      </c>
      <c r="BL1556" s="57">
        <v>-109</v>
      </c>
      <c r="BM1556" s="57">
        <v>117</v>
      </c>
      <c r="BN1556" s="58">
        <v>0.37842598945035283</v>
      </c>
      <c r="BO1556" s="58">
        <v>0.57609148068898275</v>
      </c>
      <c r="BP1556" s="58">
        <v>0.52065246023734868</v>
      </c>
      <c r="BQ1556" s="58">
        <v>0.46043096041755383</v>
      </c>
      <c r="BR1556" s="36">
        <v>3.65</v>
      </c>
      <c r="BS1556" s="36">
        <v>4.05</v>
      </c>
      <c r="BT1556" s="36">
        <v>0.44325999999999999</v>
      </c>
      <c r="BU1556" s="36">
        <v>0.21390999999999999</v>
      </c>
      <c r="BV1556" s="36">
        <v>0.23493168738742601</v>
      </c>
      <c r="BW1556" s="36">
        <v>0.30338999999999999</v>
      </c>
    </row>
    <row r="1557" spans="1:75" s="36" customFormat="1" ht="16.75" customHeight="1" x14ac:dyDescent="0.2">
      <c r="A1557" s="36" t="s">
        <v>1920</v>
      </c>
      <c r="B1557" s="36">
        <v>2025020747</v>
      </c>
      <c r="C1557" s="35">
        <v>46037</v>
      </c>
      <c r="D1557" s="45" t="s">
        <v>9</v>
      </c>
      <c r="E1557" s="36" t="s">
        <v>17</v>
      </c>
      <c r="F1557" s="45">
        <v>1</v>
      </c>
      <c r="G1557" s="45">
        <v>1</v>
      </c>
      <c r="H1557" s="36" t="s">
        <v>47</v>
      </c>
      <c r="I1557" s="36" t="s">
        <v>372</v>
      </c>
      <c r="J1557" s="46" t="s">
        <v>164</v>
      </c>
      <c r="K1557" s="47">
        <v>2.96</v>
      </c>
      <c r="L1557" s="48">
        <v>0.15</v>
      </c>
      <c r="M1557" s="49">
        <v>0.1</v>
      </c>
      <c r="N1557" s="36">
        <v>3.5499999999999901</v>
      </c>
      <c r="O1557" s="36">
        <v>2.8999999999999901</v>
      </c>
      <c r="P1557" s="70">
        <v>3.5499999999999901</v>
      </c>
      <c r="Q1557" s="36">
        <v>2.8999999999999901</v>
      </c>
      <c r="R1557" s="50">
        <v>3.4753054137538619</v>
      </c>
      <c r="S1557" s="50">
        <v>3.2389567493888838</v>
      </c>
      <c r="T1557" s="50">
        <v>3.4405523596163232</v>
      </c>
      <c r="U1557" s="50">
        <v>3.2713463168827728</v>
      </c>
      <c r="V1557" s="50">
        <v>1.048</v>
      </c>
      <c r="W1557" s="50">
        <v>1.0491546019013618</v>
      </c>
      <c r="X1557" s="50">
        <v>1.0038471344411344</v>
      </c>
      <c r="Y1557" s="50">
        <v>0.96072736195676023</v>
      </c>
      <c r="Z1557" s="50">
        <v>1.03</v>
      </c>
      <c r="AA1557" s="51">
        <v>0.99</v>
      </c>
      <c r="AB1557" s="51">
        <v>1.01</v>
      </c>
      <c r="AC1557" s="51">
        <v>1</v>
      </c>
      <c r="AD1557" s="51">
        <v>1</v>
      </c>
      <c r="AE1557" s="51">
        <v>1</v>
      </c>
      <c r="AF1557" s="51">
        <v>1</v>
      </c>
      <c r="AG1557" s="52">
        <v>1</v>
      </c>
      <c r="AH1557" s="52">
        <v>1</v>
      </c>
      <c r="AI1557" s="53">
        <v>1462</v>
      </c>
      <c r="AJ1557" s="53">
        <v>1420</v>
      </c>
      <c r="AK1557" s="51">
        <v>3.364866963816211</v>
      </c>
      <c r="AL1557" s="51">
        <v>3.35</v>
      </c>
      <c r="AM1557" s="51">
        <v>2.9855754534965619</v>
      </c>
      <c r="AN1557" s="51">
        <v>2.98</v>
      </c>
      <c r="AO1557" s="51">
        <v>3.049590990508642</v>
      </c>
      <c r="AP1557" s="51">
        <v>3.0925711597129282</v>
      </c>
      <c r="AQ1557" s="51">
        <v>3.0751427171014587</v>
      </c>
      <c r="AR1557" s="67">
        <v>-0.05</v>
      </c>
      <c r="AS1557" s="99" t="s">
        <v>1592</v>
      </c>
      <c r="AT1557" s="54">
        <v>3.3834052522435396</v>
      </c>
      <c r="AU1557" s="54">
        <v>2.7146383165552512</v>
      </c>
      <c r="AV1557" s="55">
        <v>3.4371879013202427</v>
      </c>
      <c r="AW1557" s="55">
        <v>2.6646383165552514</v>
      </c>
      <c r="AX1557" s="56">
        <v>-0.16659474775645045</v>
      </c>
      <c r="AY1557" s="56">
        <v>-0.18536168344473891</v>
      </c>
      <c r="AZ1557" s="56">
        <v>-0.35195643120118936</v>
      </c>
      <c r="BA1557" s="56">
        <v>1.8766935688288466E-2</v>
      </c>
      <c r="BB1557" s="61">
        <v>-155</v>
      </c>
      <c r="BC1557" s="57">
        <v>137</v>
      </c>
      <c r="BD1557" s="57">
        <v>110</v>
      </c>
      <c r="BE1557" s="57">
        <v>-116</v>
      </c>
      <c r="BF1557" s="95">
        <v>0.60727244808512271</v>
      </c>
      <c r="BG1557" s="58">
        <v>0.42182319494539489</v>
      </c>
      <c r="BH1557" s="58">
        <v>0.47675126997359835</v>
      </c>
      <c r="BI1557" s="58">
        <v>0.53703147533190987</v>
      </c>
      <c r="BJ1557" s="57">
        <v>-164</v>
      </c>
      <c r="BK1557" s="57">
        <v>136</v>
      </c>
      <c r="BL1557" s="57">
        <v>109</v>
      </c>
      <c r="BM1557" s="57">
        <v>-117</v>
      </c>
      <c r="BN1557" s="58">
        <v>0.62157401054964723</v>
      </c>
      <c r="BO1557" s="58">
        <v>0.42390851931101725</v>
      </c>
      <c r="BP1557" s="58">
        <v>0.47934753976265132</v>
      </c>
      <c r="BQ1557" s="58">
        <v>0.53956903958244617</v>
      </c>
      <c r="BR1557" s="36">
        <v>3.65</v>
      </c>
      <c r="BS1557" s="36">
        <v>4.0999999999999996</v>
      </c>
      <c r="BT1557" s="36">
        <v>0.43178</v>
      </c>
      <c r="BU1557" s="36">
        <v>0.20982999999999999</v>
      </c>
      <c r="BV1557" s="36">
        <v>0.23006161875315201</v>
      </c>
      <c r="BW1557" s="36">
        <v>0.29776999999999998</v>
      </c>
    </row>
    <row r="1558" spans="1:75" s="36" customFormat="1" ht="16.75" customHeight="1" x14ac:dyDescent="0.2">
      <c r="A1558" s="36" t="s">
        <v>1921</v>
      </c>
      <c r="B1558" s="36">
        <v>2025020748</v>
      </c>
      <c r="C1558" s="35">
        <v>46037</v>
      </c>
      <c r="D1558" s="45" t="s">
        <v>6</v>
      </c>
      <c r="E1558" s="36" t="s">
        <v>18</v>
      </c>
      <c r="F1558" s="45">
        <v>1</v>
      </c>
      <c r="G1558" s="45">
        <v>0</v>
      </c>
      <c r="H1558" s="36" t="s">
        <v>52</v>
      </c>
      <c r="I1558" s="36" t="s">
        <v>931</v>
      </c>
      <c r="J1558" s="46" t="s">
        <v>190</v>
      </c>
      <c r="K1558" s="47">
        <v>2.96</v>
      </c>
      <c r="L1558" s="48">
        <v>0.15</v>
      </c>
      <c r="M1558" s="49">
        <v>0.1</v>
      </c>
      <c r="N1558" s="36">
        <v>2.7999999999999901</v>
      </c>
      <c r="O1558" s="36">
        <v>2.9999999999999898</v>
      </c>
      <c r="P1558" s="70">
        <v>2.7999999999999901</v>
      </c>
      <c r="Q1558" s="36">
        <v>2.9999999999999898</v>
      </c>
      <c r="R1558" s="50">
        <v>2.8880508098396724</v>
      </c>
      <c r="S1558" s="50">
        <v>2.9179933251508108</v>
      </c>
      <c r="T1558" s="50">
        <v>2.8880508098396724</v>
      </c>
      <c r="U1558" s="50">
        <v>2.9471732584023189</v>
      </c>
      <c r="V1558" s="50">
        <v>1.04</v>
      </c>
      <c r="W1558" s="50">
        <v>1.0074936850113505</v>
      </c>
      <c r="X1558" s="50">
        <v>0.9434322052691646</v>
      </c>
      <c r="Y1558" s="50">
        <v>1.0712839923581534</v>
      </c>
      <c r="Z1558" s="50">
        <v>0.97</v>
      </c>
      <c r="AA1558" s="51">
        <v>1</v>
      </c>
      <c r="AB1558" s="51">
        <v>1.01</v>
      </c>
      <c r="AC1558" s="51">
        <v>1</v>
      </c>
      <c r="AD1558" s="51">
        <v>1</v>
      </c>
      <c r="AE1558" s="51">
        <v>1</v>
      </c>
      <c r="AF1558" s="51">
        <v>1</v>
      </c>
      <c r="AG1558" s="52">
        <v>1</v>
      </c>
      <c r="AH1558" s="52">
        <v>1</v>
      </c>
      <c r="AI1558" s="53">
        <v>1468</v>
      </c>
      <c r="AJ1558" s="53">
        <v>1406</v>
      </c>
      <c r="AK1558" s="51">
        <v>3.0165961038515809</v>
      </c>
      <c r="AL1558" s="51">
        <v>3.03</v>
      </c>
      <c r="AM1558" s="51">
        <v>3.0000277939041293</v>
      </c>
      <c r="AN1558" s="51">
        <v>3</v>
      </c>
      <c r="AO1558" s="51">
        <v>3.0445344823257137</v>
      </c>
      <c r="AP1558" s="51">
        <v>3.0124223387862998</v>
      </c>
      <c r="AQ1558" s="51">
        <v>2.9100269600870052</v>
      </c>
      <c r="AR1558" s="67">
        <v>-0.05</v>
      </c>
      <c r="AS1558" s="99" t="s">
        <v>1592</v>
      </c>
      <c r="AT1558" s="54">
        <v>2.968987912674582</v>
      </c>
      <c r="AU1558" s="54">
        <v>3.1199239538518713</v>
      </c>
      <c r="AV1558" s="55">
        <v>3.0189879126745818</v>
      </c>
      <c r="AW1558" s="55">
        <v>3.0843399483263738</v>
      </c>
      <c r="AX1558" s="56">
        <v>0.1689879126745919</v>
      </c>
      <c r="AY1558" s="56">
        <v>0.11992395385188148</v>
      </c>
      <c r="AZ1558" s="56">
        <v>0.28891186652647338</v>
      </c>
      <c r="BA1558" s="56">
        <v>4.9063958822710418E-2</v>
      </c>
      <c r="BB1558" s="61">
        <v>112</v>
      </c>
      <c r="BC1558" s="57">
        <v>-135</v>
      </c>
      <c r="BD1558" s="57">
        <v>-109</v>
      </c>
      <c r="BE1558" s="57">
        <v>116</v>
      </c>
      <c r="BF1558" s="95">
        <v>0.47168853870280592</v>
      </c>
      <c r="BG1558" s="58">
        <v>0.57495402631426518</v>
      </c>
      <c r="BH1558" s="58">
        <v>0.52099865381444943</v>
      </c>
      <c r="BI1558" s="58">
        <v>0.46231000807284495</v>
      </c>
      <c r="BJ1558" s="57">
        <v>106</v>
      </c>
      <c r="BK1558" s="57">
        <v>-137</v>
      </c>
      <c r="BL1558" s="57">
        <v>-110</v>
      </c>
      <c r="BM1558" s="57">
        <v>115</v>
      </c>
      <c r="BN1558" s="58">
        <v>0.4853304512153227</v>
      </c>
      <c r="BO1558" s="58">
        <v>0.57781140879232162</v>
      </c>
      <c r="BP1558" s="58">
        <v>0.52384697128603064</v>
      </c>
      <c r="BQ1558" s="58">
        <v>0.46448775449955293</v>
      </c>
      <c r="BR1558" s="36">
        <v>3.65</v>
      </c>
      <c r="BS1558" s="36">
        <v>4.1500000000000004</v>
      </c>
      <c r="BT1558" s="36">
        <v>0.42685000000000001</v>
      </c>
      <c r="BU1558" s="36">
        <v>0.20491999999999999</v>
      </c>
      <c r="BV1558" s="36">
        <v>0.224611708482676</v>
      </c>
      <c r="BW1558" s="36">
        <v>0.29259000000000002</v>
      </c>
    </row>
    <row r="1559" spans="1:75" s="36" customFormat="1" ht="16.75" customHeight="1" x14ac:dyDescent="0.2">
      <c r="A1559" s="36" t="s">
        <v>1922</v>
      </c>
      <c r="B1559" s="36">
        <v>2025020748</v>
      </c>
      <c r="C1559" s="35">
        <v>46037</v>
      </c>
      <c r="D1559" s="45" t="s">
        <v>9</v>
      </c>
      <c r="E1559" s="36" t="s">
        <v>25</v>
      </c>
      <c r="F1559" s="45">
        <v>0</v>
      </c>
      <c r="G1559" s="45">
        <v>1</v>
      </c>
      <c r="H1559" s="36" t="s">
        <v>53</v>
      </c>
      <c r="I1559" s="36" t="s">
        <v>374</v>
      </c>
      <c r="J1559" s="46" t="s">
        <v>195</v>
      </c>
      <c r="K1559" s="47">
        <v>2.96</v>
      </c>
      <c r="L1559" s="48">
        <v>0.15</v>
      </c>
      <c r="M1559" s="49">
        <v>0.1</v>
      </c>
      <c r="N1559" s="36">
        <v>2.9999999999999898</v>
      </c>
      <c r="O1559" s="36">
        <v>2.7999999999999901</v>
      </c>
      <c r="P1559" s="70">
        <v>2.9999999999999898</v>
      </c>
      <c r="Q1559" s="36">
        <v>2.7999999999999901</v>
      </c>
      <c r="R1559" s="50">
        <v>3.0842909703589321</v>
      </c>
      <c r="S1559" s="50">
        <v>2.6735608447195247</v>
      </c>
      <c r="T1559" s="50">
        <v>3.0071836960999585</v>
      </c>
      <c r="U1559" s="50">
        <v>2.7270320616139152</v>
      </c>
      <c r="V1559" s="50">
        <v>1</v>
      </c>
      <c r="W1559" s="50">
        <v>1.0046958799928625</v>
      </c>
      <c r="X1559" s="50">
        <v>1.0135229033459896</v>
      </c>
      <c r="Y1559" s="50">
        <v>1.0191203053552638</v>
      </c>
      <c r="Z1559" s="50">
        <v>1</v>
      </c>
      <c r="AA1559" s="51">
        <v>0.97499999999999998</v>
      </c>
      <c r="AB1559" s="51">
        <v>1.02</v>
      </c>
      <c r="AC1559" s="51">
        <v>1</v>
      </c>
      <c r="AD1559" s="51">
        <v>1</v>
      </c>
      <c r="AE1559" s="51">
        <v>1</v>
      </c>
      <c r="AF1559" s="51">
        <v>1</v>
      </c>
      <c r="AG1559" s="52">
        <v>1</v>
      </c>
      <c r="AH1559" s="52">
        <v>1</v>
      </c>
      <c r="AI1559" s="53">
        <v>1476</v>
      </c>
      <c r="AJ1559" s="53">
        <v>153</v>
      </c>
      <c r="AK1559" s="51">
        <v>3.1710006173801339</v>
      </c>
      <c r="AL1559" s="51">
        <v>3.18</v>
      </c>
      <c r="AM1559" s="51">
        <v>2.7925593275967273</v>
      </c>
      <c r="AN1559" s="51">
        <v>2.79</v>
      </c>
      <c r="AO1559" s="51">
        <v>2.6567199738561116</v>
      </c>
      <c r="AP1559" s="51">
        <v>2.6592461044856237</v>
      </c>
      <c r="AQ1559" s="51">
        <v>2.7925593275967273</v>
      </c>
      <c r="AR1559" s="67">
        <v>0.05</v>
      </c>
      <c r="AS1559" s="99" t="s">
        <v>1592</v>
      </c>
      <c r="AT1559" s="54">
        <v>3.1199239538518713</v>
      </c>
      <c r="AU1559" s="54">
        <v>2.968987912674582</v>
      </c>
      <c r="AV1559" s="55">
        <v>3.0843399483263738</v>
      </c>
      <c r="AW1559" s="55">
        <v>3.0189879126745818</v>
      </c>
      <c r="AX1559" s="56">
        <v>0.11992395385188148</v>
      </c>
      <c r="AY1559" s="56">
        <v>0.1689879126745919</v>
      </c>
      <c r="AZ1559" s="56">
        <v>0.28891186652647338</v>
      </c>
      <c r="BA1559" s="56">
        <v>-4.9063958822710418E-2</v>
      </c>
      <c r="BB1559" s="61">
        <v>-112</v>
      </c>
      <c r="BC1559" s="57">
        <v>135</v>
      </c>
      <c r="BD1559" s="57">
        <v>109</v>
      </c>
      <c r="BE1559" s="57">
        <v>-116</v>
      </c>
      <c r="BF1559" s="95">
        <v>0.52831146129719408</v>
      </c>
      <c r="BG1559" s="58">
        <v>0.42504597368573482</v>
      </c>
      <c r="BH1559" s="58">
        <v>0.47900134618555057</v>
      </c>
      <c r="BI1559" s="58">
        <v>0.53768999192715505</v>
      </c>
      <c r="BJ1559" s="57">
        <v>-106</v>
      </c>
      <c r="BK1559" s="57">
        <v>137</v>
      </c>
      <c r="BL1559" s="57">
        <v>110</v>
      </c>
      <c r="BM1559" s="57">
        <v>-115</v>
      </c>
      <c r="BN1559" s="58">
        <v>0.5146695487846773</v>
      </c>
      <c r="BO1559" s="58">
        <v>0.42218859120767843</v>
      </c>
      <c r="BP1559" s="58">
        <v>0.47615302871396936</v>
      </c>
      <c r="BQ1559" s="58">
        <v>0.53551224550044707</v>
      </c>
      <c r="BR1559" s="36">
        <v>3.65</v>
      </c>
      <c r="BS1559" s="36">
        <v>4.2</v>
      </c>
      <c r="BT1559" s="36">
        <v>0.41952</v>
      </c>
      <c r="BU1559" s="36">
        <v>0.20297000000000001</v>
      </c>
      <c r="BV1559" s="36">
        <v>0.22205568623160599</v>
      </c>
      <c r="BW1559" s="36">
        <v>0.28892000000000001</v>
      </c>
    </row>
    <row r="1560" spans="1:75" s="36" customFormat="1" ht="16.75" customHeight="1" x14ac:dyDescent="0.2">
      <c r="A1560" s="36" t="s">
        <v>1923</v>
      </c>
      <c r="B1560" s="36">
        <v>2025020750</v>
      </c>
      <c r="C1560" s="35">
        <v>46038</v>
      </c>
      <c r="D1560" s="45" t="s">
        <v>6</v>
      </c>
      <c r="E1560" s="36" t="s">
        <v>10</v>
      </c>
      <c r="F1560" s="45">
        <v>2</v>
      </c>
      <c r="G1560" s="45">
        <v>2</v>
      </c>
      <c r="H1560" s="36" t="s">
        <v>8</v>
      </c>
      <c r="I1560" s="36" t="s">
        <v>340</v>
      </c>
      <c r="J1560" s="46" t="s">
        <v>165</v>
      </c>
      <c r="K1560" s="47">
        <v>2.96</v>
      </c>
      <c r="L1560" s="48">
        <v>0.15</v>
      </c>
      <c r="M1560" s="49">
        <v>0.1</v>
      </c>
      <c r="N1560" s="36">
        <v>2.5999999999999899</v>
      </c>
      <c r="O1560" s="36">
        <v>3.3499999999999899</v>
      </c>
      <c r="P1560" s="70">
        <v>2.5999999999999899</v>
      </c>
      <c r="Q1560" s="36">
        <v>3.3499999999999899</v>
      </c>
      <c r="R1560" s="50">
        <v>3.075842675471709</v>
      </c>
      <c r="S1560" s="50">
        <v>2.7902923902829806</v>
      </c>
      <c r="T1560" s="50">
        <v>2.9681881818301989</v>
      </c>
      <c r="U1560" s="50">
        <v>2.9019040858942997</v>
      </c>
      <c r="V1560" s="50">
        <v>0.96</v>
      </c>
      <c r="W1560" s="50">
        <v>0.95702751457800772</v>
      </c>
      <c r="X1560" s="50">
        <v>0.92488308016397325</v>
      </c>
      <c r="Y1560" s="50">
        <v>1.123270630297825</v>
      </c>
      <c r="Z1560" s="50">
        <v>0.995</v>
      </c>
      <c r="AA1560" s="51">
        <v>0.96499999999999997</v>
      </c>
      <c r="AB1560" s="51">
        <v>1.04</v>
      </c>
      <c r="AC1560" s="51">
        <v>1</v>
      </c>
      <c r="AD1560" s="51">
        <v>1</v>
      </c>
      <c r="AE1560" s="51">
        <v>1</v>
      </c>
      <c r="AF1560" s="51">
        <v>1</v>
      </c>
      <c r="AG1560" s="52">
        <v>1</v>
      </c>
      <c r="AH1560" s="52">
        <v>1</v>
      </c>
      <c r="AI1560" s="53">
        <v>1434</v>
      </c>
      <c r="AJ1560" s="53">
        <v>1392</v>
      </c>
      <c r="AK1560" s="51">
        <v>3.0241418108296085</v>
      </c>
      <c r="AL1560" s="51">
        <v>3</v>
      </c>
      <c r="AM1560" s="51">
        <v>2.7713838557058077</v>
      </c>
      <c r="AN1560" s="51">
        <v>2.82</v>
      </c>
      <c r="AO1560" s="51">
        <v>2.7725964959769454</v>
      </c>
      <c r="AP1560" s="51">
        <v>2.7731581608301381</v>
      </c>
      <c r="AQ1560" s="51">
        <v>2.7575269364272788</v>
      </c>
      <c r="AR1560" s="67">
        <v>1.4999999999999999E-2</v>
      </c>
      <c r="AS1560" s="99" t="s">
        <v>1592</v>
      </c>
      <c r="AT1560" s="54">
        <v>2.5792371715828368</v>
      </c>
      <c r="AU1560" s="54">
        <v>3.2949340227120518</v>
      </c>
      <c r="AV1560" s="55">
        <v>2.5642371715828367</v>
      </c>
      <c r="AW1560" s="55">
        <v>3.3272985830968298</v>
      </c>
      <c r="AX1560" s="56">
        <v>-2.0762828417153045E-2</v>
      </c>
      <c r="AY1560" s="56">
        <v>-5.506597728793805E-2</v>
      </c>
      <c r="AZ1560" s="56">
        <v>-7.5828805705091096E-2</v>
      </c>
      <c r="BA1560" s="56">
        <v>3.4303148870785005E-2</v>
      </c>
      <c r="BB1560" s="61">
        <v>160</v>
      </c>
      <c r="BC1560" s="57">
        <v>-117</v>
      </c>
      <c r="BD1560" s="57">
        <v>108</v>
      </c>
      <c r="BE1560" s="57">
        <v>135</v>
      </c>
      <c r="BF1560" s="95">
        <v>0.38486449500822467</v>
      </c>
      <c r="BG1560" s="58">
        <v>0.54010414821953578</v>
      </c>
      <c r="BH1560" s="58">
        <v>0.48013070866760321</v>
      </c>
      <c r="BI1560" s="58">
        <v>0.42474455138209555</v>
      </c>
      <c r="BJ1560" s="57">
        <v>164</v>
      </c>
      <c r="BK1560" s="57">
        <v>-119</v>
      </c>
      <c r="BL1560" s="57">
        <v>107</v>
      </c>
      <c r="BM1560" s="57">
        <v>134</v>
      </c>
      <c r="BN1560" s="58">
        <v>0.37823197956537946</v>
      </c>
      <c r="BO1560" s="58">
        <v>0.54304947054262342</v>
      </c>
      <c r="BP1560" s="58">
        <v>0.48321468710639315</v>
      </c>
      <c r="BQ1560" s="58">
        <v>0.42727149016659283</v>
      </c>
      <c r="BR1560" s="36">
        <v>3.65</v>
      </c>
      <c r="BS1560" s="36">
        <v>4.25</v>
      </c>
      <c r="BT1560" s="36">
        <v>0.41360000000000002</v>
      </c>
      <c r="BU1560" s="36">
        <v>0.19567000000000001</v>
      </c>
      <c r="BV1560" s="36">
        <v>0.21428493204691501</v>
      </c>
      <c r="BW1560" s="36">
        <v>0.28254000000000001</v>
      </c>
    </row>
    <row r="1561" spans="1:75" s="36" customFormat="1" ht="16.75" customHeight="1" x14ac:dyDescent="0.2">
      <c r="A1561" s="36" t="s">
        <v>1924</v>
      </c>
      <c r="B1561" s="36">
        <v>2025020750</v>
      </c>
      <c r="C1561" s="35">
        <v>46038</v>
      </c>
      <c r="D1561" s="45" t="s">
        <v>9</v>
      </c>
      <c r="E1561" s="36" t="s">
        <v>42</v>
      </c>
      <c r="F1561" s="45">
        <v>2</v>
      </c>
      <c r="G1561" s="45">
        <v>2</v>
      </c>
      <c r="H1561" s="36" t="s">
        <v>11</v>
      </c>
      <c r="I1561" s="36" t="s">
        <v>444</v>
      </c>
      <c r="J1561" s="46" t="s">
        <v>396</v>
      </c>
      <c r="K1561" s="47">
        <v>2.96</v>
      </c>
      <c r="L1561" s="48">
        <v>0.15</v>
      </c>
      <c r="M1561" s="49">
        <v>0.1</v>
      </c>
      <c r="N1561" s="36">
        <v>3.3499999999999899</v>
      </c>
      <c r="O1561" s="36">
        <v>2.5999999999999899</v>
      </c>
      <c r="P1561" s="70">
        <v>3.3499999999999899</v>
      </c>
      <c r="Q1561" s="36">
        <v>2.5999999999999899</v>
      </c>
      <c r="R1561" s="50">
        <v>3.3475659884020259</v>
      </c>
      <c r="S1561" s="50">
        <v>2.7844569719925261</v>
      </c>
      <c r="T1561" s="50">
        <v>3.3475659884020259</v>
      </c>
      <c r="U1561" s="50">
        <v>2.8262238265724138</v>
      </c>
      <c r="V1561" s="50">
        <v>1.0275000000000001</v>
      </c>
      <c r="W1561" s="50">
        <v>1.0328904656929507</v>
      </c>
      <c r="X1561" s="50">
        <v>0.93627832963034041</v>
      </c>
      <c r="Y1561" s="50">
        <v>1.0216695306856787</v>
      </c>
      <c r="Z1561" s="50">
        <v>0.97499999999999998</v>
      </c>
      <c r="AA1561" s="51">
        <v>1</v>
      </c>
      <c r="AB1561" s="51">
        <v>1.0149999999999999</v>
      </c>
      <c r="AC1561" s="51">
        <v>1</v>
      </c>
      <c r="AD1561" s="51">
        <v>1</v>
      </c>
      <c r="AE1561" s="51">
        <v>1</v>
      </c>
      <c r="AF1561" s="51">
        <v>1</v>
      </c>
      <c r="AG1561" s="52">
        <v>1</v>
      </c>
      <c r="AH1561" s="52">
        <v>1</v>
      </c>
      <c r="AI1561" s="53">
        <v>1458</v>
      </c>
      <c r="AJ1561" s="53">
        <v>1416</v>
      </c>
      <c r="AK1561" s="51">
        <v>3.3248810656815624</v>
      </c>
      <c r="AL1561" s="51">
        <v>3.35</v>
      </c>
      <c r="AM1561" s="51">
        <v>2.7376539172853609</v>
      </c>
      <c r="AN1561" s="51">
        <v>2.7446743754914356</v>
      </c>
      <c r="AO1561" s="51">
        <v>2.7144812972998831</v>
      </c>
      <c r="AP1561" s="51">
        <v>2.7145359348588074</v>
      </c>
      <c r="AQ1561" s="51">
        <v>2.6692125693532267</v>
      </c>
      <c r="AR1561" s="67">
        <v>-1.4999999999999999E-2</v>
      </c>
      <c r="AS1561" s="99" t="s">
        <v>1592</v>
      </c>
      <c r="AT1561" s="54">
        <v>3.2949340227120518</v>
      </c>
      <c r="AU1561" s="54">
        <v>2.5792371715828368</v>
      </c>
      <c r="AV1561" s="55">
        <v>3.3272985830968298</v>
      </c>
      <c r="AW1561" s="55">
        <v>2.5642371715828367</v>
      </c>
      <c r="AX1561" s="56">
        <v>-5.506597728793805E-2</v>
      </c>
      <c r="AY1561" s="56">
        <v>-2.0762828417153045E-2</v>
      </c>
      <c r="AZ1561" s="56">
        <v>-7.5828805705091096E-2</v>
      </c>
      <c r="BA1561" s="56">
        <v>-3.4303148870785005E-2</v>
      </c>
      <c r="BB1561" s="61">
        <v>-160</v>
      </c>
      <c r="BC1561" s="57">
        <v>117</v>
      </c>
      <c r="BD1561" s="57">
        <v>-108</v>
      </c>
      <c r="BE1561" s="57">
        <v>-135</v>
      </c>
      <c r="BF1561" s="95">
        <v>0.61513550499177527</v>
      </c>
      <c r="BG1561" s="58">
        <v>0.45989585178046422</v>
      </c>
      <c r="BH1561" s="58">
        <v>0.51986929133239679</v>
      </c>
      <c r="BI1561" s="58">
        <v>0.57525544861790445</v>
      </c>
      <c r="BJ1561" s="57">
        <v>-164</v>
      </c>
      <c r="BK1561" s="57">
        <v>119</v>
      </c>
      <c r="BL1561" s="57">
        <v>-107</v>
      </c>
      <c r="BM1561" s="57">
        <v>-134</v>
      </c>
      <c r="BN1561" s="58">
        <v>0.62176802043462054</v>
      </c>
      <c r="BO1561" s="58">
        <v>0.45695052945737652</v>
      </c>
      <c r="BP1561" s="58">
        <v>0.51678531289360685</v>
      </c>
      <c r="BQ1561" s="58">
        <v>0.57272850983340717</v>
      </c>
      <c r="BR1561" s="36">
        <v>3.65</v>
      </c>
      <c r="BS1561" s="36">
        <v>4.3</v>
      </c>
      <c r="BT1561" s="36">
        <v>0.40894999999999998</v>
      </c>
      <c r="BU1561" s="36">
        <v>0.19137999999999999</v>
      </c>
      <c r="BV1561" s="36">
        <v>0.20879108890367701</v>
      </c>
      <c r="BW1561" s="36">
        <v>0.27477000000000001</v>
      </c>
    </row>
    <row r="1562" spans="1:75" s="36" customFormat="1" ht="16.75" customHeight="1" x14ac:dyDescent="0.2">
      <c r="A1562" s="36" t="s">
        <v>1925</v>
      </c>
      <c r="B1562" s="36">
        <v>2025020749</v>
      </c>
      <c r="C1562" s="35">
        <v>46038</v>
      </c>
      <c r="D1562" s="45" t="s">
        <v>6</v>
      </c>
      <c r="E1562" s="36" t="s">
        <v>40</v>
      </c>
      <c r="F1562" s="45">
        <v>0</v>
      </c>
      <c r="G1562" s="45">
        <v>2</v>
      </c>
      <c r="H1562" s="36" t="s">
        <v>29</v>
      </c>
      <c r="I1562" s="36" t="s">
        <v>368</v>
      </c>
      <c r="J1562" s="46" t="s">
        <v>183</v>
      </c>
      <c r="K1562" s="47">
        <v>2.96</v>
      </c>
      <c r="L1562" s="48">
        <v>0.15</v>
      </c>
      <c r="M1562" s="49">
        <v>0.1</v>
      </c>
      <c r="N1562" s="36">
        <v>2.7999999999999901</v>
      </c>
      <c r="O1562" s="36">
        <v>3.4999999999999898</v>
      </c>
      <c r="P1562" s="70">
        <v>2.7999999999999901</v>
      </c>
      <c r="Q1562" s="36">
        <v>3.4999999999999898</v>
      </c>
      <c r="R1562" s="50">
        <v>3.0112723229435621</v>
      </c>
      <c r="S1562" s="50">
        <v>3.3173994590473237</v>
      </c>
      <c r="T1562" s="50">
        <v>2.9359905148699728</v>
      </c>
      <c r="U1562" s="50">
        <v>3.3505734536377969</v>
      </c>
      <c r="V1562" s="50">
        <v>0.90300000000000002</v>
      </c>
      <c r="W1562" s="50">
        <v>0.92051577291954856</v>
      </c>
      <c r="X1562" s="50">
        <v>1.046494509347496</v>
      </c>
      <c r="Y1562" s="50">
        <v>0.98908174416635475</v>
      </c>
      <c r="Z1562" s="50">
        <v>0.97499999999999998</v>
      </c>
      <c r="AA1562" s="51">
        <v>0.97499999999999998</v>
      </c>
      <c r="AB1562" s="51">
        <v>1.01</v>
      </c>
      <c r="AC1562" s="51">
        <v>1</v>
      </c>
      <c r="AD1562" s="51">
        <v>1</v>
      </c>
      <c r="AE1562" s="51">
        <v>1</v>
      </c>
      <c r="AF1562" s="51">
        <v>1</v>
      </c>
      <c r="AG1562" s="52">
        <v>1</v>
      </c>
      <c r="AH1562" s="52">
        <v>1</v>
      </c>
      <c r="AI1562" s="53">
        <v>1482</v>
      </c>
      <c r="AJ1562" s="53">
        <v>1389</v>
      </c>
      <c r="AK1562" s="51">
        <v>2.94</v>
      </c>
      <c r="AL1562" s="51">
        <v>2.94</v>
      </c>
      <c r="AM1562" s="51">
        <v>3.36</v>
      </c>
      <c r="AN1562" s="51">
        <v>3.34</v>
      </c>
      <c r="AO1562" s="51">
        <v>3.4712281193914856</v>
      </c>
      <c r="AP1562" s="51">
        <v>3.4357135723684338</v>
      </c>
      <c r="AQ1562" s="51">
        <v>3.2759999999999998</v>
      </c>
      <c r="AR1562" s="67">
        <v>2.5000000000000001E-2</v>
      </c>
      <c r="AS1562" s="99" t="s">
        <v>1592</v>
      </c>
      <c r="AT1562" s="54">
        <v>2.7067102075785381</v>
      </c>
      <c r="AU1562" s="54">
        <v>3.5258080113332362</v>
      </c>
      <c r="AV1562" s="55">
        <v>2.6817102075785382</v>
      </c>
      <c r="AW1562" s="55">
        <v>3.5449454143750154</v>
      </c>
      <c r="AX1562" s="56">
        <v>-9.3289792421451967E-2</v>
      </c>
      <c r="AY1562" s="56">
        <v>2.5808011333246395E-2</v>
      </c>
      <c r="AZ1562" s="56">
        <v>-6.7481781088205572E-2</v>
      </c>
      <c r="BA1562" s="56">
        <v>-0.11909780375469836</v>
      </c>
      <c r="BB1562" s="61">
        <v>169</v>
      </c>
      <c r="BC1562" s="57">
        <v>-148</v>
      </c>
      <c r="BD1562" s="57">
        <v>-120</v>
      </c>
      <c r="BE1562" s="57">
        <v>107</v>
      </c>
      <c r="BF1562" s="95">
        <v>0.37194723767871152</v>
      </c>
      <c r="BG1562" s="58">
        <v>0.59660769039569128</v>
      </c>
      <c r="BH1562" s="58">
        <v>0.54522923277571544</v>
      </c>
      <c r="BI1562" s="58">
        <v>0.48362651041094862</v>
      </c>
      <c r="BJ1562" s="57">
        <v>173</v>
      </c>
      <c r="BK1562" s="57">
        <v>-147</v>
      </c>
      <c r="BL1562" s="57">
        <v>-119</v>
      </c>
      <c r="BM1562" s="57">
        <v>108</v>
      </c>
      <c r="BN1562" s="58">
        <v>0.36611395528945068</v>
      </c>
      <c r="BO1562" s="58">
        <v>0.59553288705872376</v>
      </c>
      <c r="BP1562" s="58">
        <v>0.54360214226982195</v>
      </c>
      <c r="BQ1562" s="58">
        <v>0.48176361834232662</v>
      </c>
      <c r="BR1562" s="36">
        <v>3.65</v>
      </c>
      <c r="BS1562" s="36">
        <v>4.3499999999999996</v>
      </c>
      <c r="BT1562" s="36">
        <v>0.40355999999999997</v>
      </c>
      <c r="BU1562" s="36">
        <v>0.18604000000000001</v>
      </c>
      <c r="BV1562" s="36">
        <v>0.20317585129851601</v>
      </c>
      <c r="BW1562" s="36">
        <v>0.27038000000000001</v>
      </c>
    </row>
    <row r="1563" spans="1:75" s="36" customFormat="1" ht="16.75" customHeight="1" x14ac:dyDescent="0.2">
      <c r="A1563" s="36" t="s">
        <v>1926</v>
      </c>
      <c r="B1563" s="36">
        <v>2025020749</v>
      </c>
      <c r="C1563" s="35">
        <v>46038</v>
      </c>
      <c r="D1563" s="45" t="s">
        <v>9</v>
      </c>
      <c r="E1563" s="36" t="s">
        <v>30</v>
      </c>
      <c r="F1563" s="45">
        <v>2</v>
      </c>
      <c r="G1563" s="45">
        <v>0</v>
      </c>
      <c r="H1563" s="36" t="s">
        <v>31</v>
      </c>
      <c r="I1563" s="36" t="s">
        <v>495</v>
      </c>
      <c r="J1563" s="46" t="s">
        <v>161</v>
      </c>
      <c r="K1563" s="47">
        <v>2.96</v>
      </c>
      <c r="L1563" s="48">
        <v>0.15</v>
      </c>
      <c r="M1563" s="49">
        <v>0.1</v>
      </c>
      <c r="N1563" s="36">
        <v>3.4999999999999898</v>
      </c>
      <c r="O1563" s="36">
        <v>2.7999999999999901</v>
      </c>
      <c r="P1563" s="70">
        <v>3.4999999999999898</v>
      </c>
      <c r="Q1563" s="36">
        <v>2.7999999999999901</v>
      </c>
      <c r="R1563" s="50">
        <v>2.8905626664973525</v>
      </c>
      <c r="S1563" s="50">
        <v>3.172717230696303</v>
      </c>
      <c r="T1563" s="50">
        <v>2.8905626664973525</v>
      </c>
      <c r="U1563" s="50">
        <v>3.172717230696303</v>
      </c>
      <c r="V1563" s="50">
        <v>1.085</v>
      </c>
      <c r="W1563" s="50">
        <v>1.0832085999357419</v>
      </c>
      <c r="X1563" s="50">
        <v>1.1351351351351351</v>
      </c>
      <c r="Y1563" s="50">
        <v>0.9932432432432432</v>
      </c>
      <c r="Z1563" s="50">
        <v>0.99</v>
      </c>
      <c r="AA1563" s="51">
        <v>1</v>
      </c>
      <c r="AB1563" s="51">
        <v>1</v>
      </c>
      <c r="AC1563" s="51">
        <v>1</v>
      </c>
      <c r="AD1563" s="51">
        <v>1</v>
      </c>
      <c r="AE1563" s="51">
        <v>1</v>
      </c>
      <c r="AF1563" s="51">
        <v>1</v>
      </c>
      <c r="AG1563" s="52">
        <v>1</v>
      </c>
      <c r="AH1563" s="52">
        <v>1</v>
      </c>
      <c r="AI1563" s="53">
        <v>1460</v>
      </c>
      <c r="AJ1563" s="53">
        <v>1391</v>
      </c>
      <c r="AK1563" s="51">
        <v>2.92768196273241</v>
      </c>
      <c r="AL1563" s="51">
        <v>2.95</v>
      </c>
      <c r="AM1563" s="51">
        <v>3.0976237476685879</v>
      </c>
      <c r="AN1563" s="51">
        <v>3.09</v>
      </c>
      <c r="AO1563" s="51">
        <v>3.1159726545795201</v>
      </c>
      <c r="AP1563" s="51">
        <v>3.119725265150993</v>
      </c>
      <c r="AQ1563" s="51">
        <v>3.0666475101919022</v>
      </c>
      <c r="AR1563" s="67">
        <v>-2.5000000000000001E-2</v>
      </c>
      <c r="AS1563" s="99" t="s">
        <v>1592</v>
      </c>
      <c r="AT1563" s="54">
        <v>3.5258080113332362</v>
      </c>
      <c r="AU1563" s="54">
        <v>2.7067102075785381</v>
      </c>
      <c r="AV1563" s="55">
        <v>3.5449454143750154</v>
      </c>
      <c r="AW1563" s="55">
        <v>2.6817102075785382</v>
      </c>
      <c r="AX1563" s="56">
        <v>2.5808011333246395E-2</v>
      </c>
      <c r="AY1563" s="56">
        <v>-9.3289792421451967E-2</v>
      </c>
      <c r="AZ1563" s="56">
        <v>-6.7481781088205572E-2</v>
      </c>
      <c r="BA1563" s="56">
        <v>0.11909780375469836</v>
      </c>
      <c r="BB1563" s="61">
        <v>-169</v>
      </c>
      <c r="BC1563" s="57">
        <v>148</v>
      </c>
      <c r="BD1563" s="57">
        <v>120</v>
      </c>
      <c r="BE1563" s="57">
        <v>-107</v>
      </c>
      <c r="BF1563" s="95">
        <v>0.62805276232128848</v>
      </c>
      <c r="BG1563" s="58">
        <v>0.40339230960430872</v>
      </c>
      <c r="BH1563" s="58">
        <v>0.45477076722428456</v>
      </c>
      <c r="BI1563" s="58">
        <v>0.51637348958905138</v>
      </c>
      <c r="BJ1563" s="57">
        <v>-173</v>
      </c>
      <c r="BK1563" s="57">
        <v>147</v>
      </c>
      <c r="BL1563" s="57">
        <v>119</v>
      </c>
      <c r="BM1563" s="57">
        <v>-108</v>
      </c>
      <c r="BN1563" s="58">
        <v>0.63388604471054932</v>
      </c>
      <c r="BO1563" s="58">
        <v>0.40446711294127624</v>
      </c>
      <c r="BP1563" s="58">
        <v>0.45639785773017805</v>
      </c>
      <c r="BQ1563" s="58">
        <v>0.51823638165767338</v>
      </c>
      <c r="BR1563" s="36">
        <v>3.65</v>
      </c>
      <c r="BS1563" s="36">
        <v>4.4000000000000004</v>
      </c>
      <c r="BT1563" s="36">
        <v>0.39422000000000001</v>
      </c>
      <c r="BU1563" s="36">
        <v>0.18199000000000001</v>
      </c>
      <c r="BV1563" s="36">
        <v>0.198220276216616</v>
      </c>
      <c r="BW1563" s="36">
        <v>0.26386999999999999</v>
      </c>
    </row>
    <row r="1564" spans="1:75" s="36" customFormat="1" ht="16.75" customHeight="1" x14ac:dyDescent="0.2">
      <c r="A1564" s="36" t="s">
        <v>1927</v>
      </c>
      <c r="B1564" s="36">
        <v>2025020751</v>
      </c>
      <c r="C1564" s="35">
        <v>46038</v>
      </c>
      <c r="D1564" s="45" t="s">
        <v>6</v>
      </c>
      <c r="E1564" s="36" t="s">
        <v>41</v>
      </c>
      <c r="F1564" s="45">
        <v>2</v>
      </c>
      <c r="G1564" s="45">
        <v>2</v>
      </c>
      <c r="H1564" s="36" t="s">
        <v>8</v>
      </c>
      <c r="I1564" s="36" t="s">
        <v>332</v>
      </c>
      <c r="J1564" s="46" t="s">
        <v>187</v>
      </c>
      <c r="K1564" s="47">
        <v>2.96</v>
      </c>
      <c r="L1564" s="48">
        <v>0.15</v>
      </c>
      <c r="M1564" s="49">
        <v>0.1</v>
      </c>
      <c r="N1564" s="36">
        <v>3.2499999999999898</v>
      </c>
      <c r="O1564" s="36">
        <v>2.3499999999999899</v>
      </c>
      <c r="P1564" s="70">
        <v>3.2499999999999898</v>
      </c>
      <c r="Q1564" s="36">
        <v>2.3499999999999899</v>
      </c>
      <c r="R1564" s="50">
        <v>3.3818413820852964</v>
      </c>
      <c r="S1564" s="50">
        <v>2.6271314827102681</v>
      </c>
      <c r="T1564" s="50">
        <v>3.2127493129810314</v>
      </c>
      <c r="U1564" s="50">
        <v>2.74535239943223</v>
      </c>
      <c r="V1564" s="50">
        <v>0.96</v>
      </c>
      <c r="W1564" s="50">
        <v>0.95702751457800772</v>
      </c>
      <c r="X1564" s="50">
        <v>1.0679099873937306</v>
      </c>
      <c r="Y1564" s="50">
        <v>0.91360891206895789</v>
      </c>
      <c r="Z1564" s="50">
        <v>0.96499999999999997</v>
      </c>
      <c r="AA1564" s="51">
        <v>0.95</v>
      </c>
      <c r="AB1564" s="51">
        <v>1.0449999999999999</v>
      </c>
      <c r="AC1564" s="51">
        <v>1</v>
      </c>
      <c r="AD1564" s="51">
        <v>1</v>
      </c>
      <c r="AE1564" s="51">
        <v>1</v>
      </c>
      <c r="AF1564" s="51">
        <v>1</v>
      </c>
      <c r="AG1564" s="52">
        <v>1</v>
      </c>
      <c r="AH1564" s="52">
        <v>1</v>
      </c>
      <c r="AI1564" s="53">
        <v>1454</v>
      </c>
      <c r="AJ1564" s="53">
        <v>1412</v>
      </c>
      <c r="AK1564" s="51">
        <v>3.3078235813930013</v>
      </c>
      <c r="AL1564" s="51">
        <v>3.32</v>
      </c>
      <c r="AM1564" s="51">
        <v>2.6629302488659872</v>
      </c>
      <c r="AN1564" s="51">
        <v>2.6575604339426295</v>
      </c>
      <c r="AO1564" s="51">
        <v>2.6410085177057807</v>
      </c>
      <c r="AP1564" s="51">
        <v>2.6251345221722246</v>
      </c>
      <c r="AQ1564" s="51">
        <v>2.5697276901556774</v>
      </c>
      <c r="AR1564" s="67">
        <v>0</v>
      </c>
      <c r="AS1564" s="99" t="s">
        <v>1593</v>
      </c>
      <c r="AT1564" s="54">
        <v>3.1887412134622481</v>
      </c>
      <c r="AU1564" s="54">
        <v>2.3695910795973303</v>
      </c>
      <c r="AV1564" s="55">
        <v>3.1887412134622481</v>
      </c>
      <c r="AW1564" s="55">
        <v>2.3820224172332334</v>
      </c>
      <c r="AX1564" s="56">
        <v>-6.1258786537741639E-2</v>
      </c>
      <c r="AY1564" s="56">
        <v>1.9591079597340411E-2</v>
      </c>
      <c r="AZ1564" s="56">
        <v>-4.1667706940401228E-2</v>
      </c>
      <c r="BA1564" s="56">
        <v>-8.0849866135082049E-2</v>
      </c>
      <c r="BB1564" s="61">
        <v>-174</v>
      </c>
      <c r="BC1564" s="57">
        <v>106</v>
      </c>
      <c r="BD1564" s="57">
        <v>138</v>
      </c>
      <c r="BE1564" s="57">
        <v>169</v>
      </c>
      <c r="BF1564" s="95">
        <v>0.63491160786289202</v>
      </c>
      <c r="BG1564" s="58">
        <v>0.4862195694369823</v>
      </c>
      <c r="BH1564" s="58">
        <v>0.41966819229154351</v>
      </c>
      <c r="BI1564" s="58">
        <v>0.37153205924262211</v>
      </c>
      <c r="BJ1564" s="57">
        <v>-172</v>
      </c>
      <c r="BK1564" s="57">
        <v>105</v>
      </c>
      <c r="BL1564" s="57">
        <v>137</v>
      </c>
      <c r="BM1564" s="57">
        <v>167</v>
      </c>
      <c r="BN1564" s="58">
        <v>0.63245688019845825</v>
      </c>
      <c r="BO1564" s="58">
        <v>0.48882099672751478</v>
      </c>
      <c r="BP1564" s="58">
        <v>0.42247783961939178</v>
      </c>
      <c r="BQ1564" s="58">
        <v>0.37393352168368188</v>
      </c>
      <c r="BR1564" s="36">
        <v>3.65</v>
      </c>
      <c r="BS1564" s="36">
        <v>4.45</v>
      </c>
      <c r="BT1564" s="36">
        <v>0.38929000000000002</v>
      </c>
      <c r="BU1564" s="36">
        <v>0.17782999999999999</v>
      </c>
      <c r="BV1564" s="36">
        <v>0.19344907860670499</v>
      </c>
      <c r="BW1564" s="36">
        <v>0.25857000000000002</v>
      </c>
    </row>
    <row r="1565" spans="1:75" s="36" customFormat="1" ht="16.75" customHeight="1" x14ac:dyDescent="0.2">
      <c r="A1565" s="36" t="s">
        <v>1928</v>
      </c>
      <c r="B1565" s="36">
        <v>2025020751</v>
      </c>
      <c r="C1565" s="35">
        <v>46038</v>
      </c>
      <c r="D1565" s="45" t="s">
        <v>9</v>
      </c>
      <c r="E1565" s="36" t="s">
        <v>12</v>
      </c>
      <c r="F1565" s="45">
        <v>2</v>
      </c>
      <c r="G1565" s="45">
        <v>2</v>
      </c>
      <c r="H1565" s="36" t="s">
        <v>11</v>
      </c>
      <c r="I1565" s="36" t="s">
        <v>318</v>
      </c>
      <c r="J1565" s="46" t="s">
        <v>233</v>
      </c>
      <c r="K1565" s="47">
        <v>2.96</v>
      </c>
      <c r="L1565" s="48">
        <v>0.15</v>
      </c>
      <c r="M1565" s="49">
        <v>0.1</v>
      </c>
      <c r="N1565" s="36">
        <v>2.3499999999999899</v>
      </c>
      <c r="O1565" s="36">
        <v>3.2499999999999898</v>
      </c>
      <c r="P1565" s="70">
        <v>2.3499999999999899</v>
      </c>
      <c r="Q1565" s="36">
        <v>3.2499999999999898</v>
      </c>
      <c r="R1565" s="50">
        <v>2.6679277014248992</v>
      </c>
      <c r="S1565" s="50">
        <v>3.231746256286339</v>
      </c>
      <c r="T1565" s="50">
        <v>2.5078520393394053</v>
      </c>
      <c r="U1565" s="50">
        <v>3.2640637188492025</v>
      </c>
      <c r="V1565" s="50">
        <v>1.0275000000000001</v>
      </c>
      <c r="W1565" s="50">
        <v>1.0328904656929507</v>
      </c>
      <c r="X1565" s="50">
        <v>0.89963859758986053</v>
      </c>
      <c r="Y1565" s="50">
        <v>1.1175079666868248</v>
      </c>
      <c r="Z1565" s="50">
        <v>0.98</v>
      </c>
      <c r="AA1565" s="51">
        <v>0.94</v>
      </c>
      <c r="AB1565" s="51">
        <v>1.01</v>
      </c>
      <c r="AC1565" s="51">
        <v>1</v>
      </c>
      <c r="AD1565" s="51">
        <v>1</v>
      </c>
      <c r="AE1565" s="51">
        <v>1</v>
      </c>
      <c r="AF1565" s="51">
        <v>1</v>
      </c>
      <c r="AG1565" s="52">
        <v>1</v>
      </c>
      <c r="AH1565" s="52">
        <v>1</v>
      </c>
      <c r="AI1565" s="53">
        <v>1459</v>
      </c>
      <c r="AJ1565" s="53">
        <v>1417</v>
      </c>
      <c r="AK1565" s="51">
        <v>2.7042823797241153</v>
      </c>
      <c r="AL1565" s="51">
        <v>2.72</v>
      </c>
      <c r="AM1565" s="51">
        <v>3.1610135626854423</v>
      </c>
      <c r="AN1565" s="51">
        <v>3.15</v>
      </c>
      <c r="AO1565" s="51">
        <v>3.1101724685555387</v>
      </c>
      <c r="AP1565" s="51">
        <v>3.1187132979462997</v>
      </c>
      <c r="AQ1565" s="51">
        <v>3.0977932914317332</v>
      </c>
      <c r="AR1565" s="67">
        <v>0</v>
      </c>
      <c r="AS1565" s="99" t="s">
        <v>1593</v>
      </c>
      <c r="AT1565" s="54">
        <v>2.3695910795973303</v>
      </c>
      <c r="AU1565" s="54">
        <v>3.1887412134622481</v>
      </c>
      <c r="AV1565" s="55">
        <v>2.3820224172332334</v>
      </c>
      <c r="AW1565" s="55">
        <v>3.1887412134622481</v>
      </c>
      <c r="AX1565" s="56">
        <v>1.9591079597340411E-2</v>
      </c>
      <c r="AY1565" s="56">
        <v>-6.1258786537741639E-2</v>
      </c>
      <c r="AZ1565" s="56">
        <v>-4.1667706940401228E-2</v>
      </c>
      <c r="BA1565" s="56">
        <v>8.0849866135082049E-2</v>
      </c>
      <c r="BB1565" s="61">
        <v>174</v>
      </c>
      <c r="BC1565" s="57">
        <v>-106</v>
      </c>
      <c r="BD1565" s="57">
        <v>-138</v>
      </c>
      <c r="BE1565" s="57">
        <v>-169</v>
      </c>
      <c r="BF1565" s="95">
        <v>0.36508839213710798</v>
      </c>
      <c r="BG1565" s="58">
        <v>0.5137804305630177</v>
      </c>
      <c r="BH1565" s="58">
        <v>0.58033180770845649</v>
      </c>
      <c r="BI1565" s="58">
        <v>0.62846794075737789</v>
      </c>
      <c r="BJ1565" s="57">
        <v>172</v>
      </c>
      <c r="BK1565" s="57">
        <v>-105</v>
      </c>
      <c r="BL1565" s="57">
        <v>-137</v>
      </c>
      <c r="BM1565" s="57">
        <v>-167</v>
      </c>
      <c r="BN1565" s="58">
        <v>0.36754311980154175</v>
      </c>
      <c r="BO1565" s="58">
        <v>0.51117900327248522</v>
      </c>
      <c r="BP1565" s="58">
        <v>0.57752216038060822</v>
      </c>
      <c r="BQ1565" s="58">
        <v>0.62606647831631812</v>
      </c>
      <c r="BR1565" s="36">
        <v>3.65</v>
      </c>
      <c r="BS1565" s="36">
        <v>4.5</v>
      </c>
      <c r="BT1565" s="36">
        <v>0.38318000000000002</v>
      </c>
      <c r="BU1565" s="36">
        <v>0.17349999999999999</v>
      </c>
      <c r="BV1565" s="36">
        <v>0.188948423070221</v>
      </c>
      <c r="BW1565" s="36">
        <v>0.25525999999999999</v>
      </c>
    </row>
    <row r="1566" spans="1:75" s="36" customFormat="1" ht="16.75" customHeight="1" x14ac:dyDescent="0.2">
      <c r="A1566" s="36" t="s">
        <v>1929</v>
      </c>
      <c r="B1566" s="36">
        <v>2025020752</v>
      </c>
      <c r="C1566" s="35">
        <v>46038</v>
      </c>
      <c r="D1566" s="45" t="s">
        <v>6</v>
      </c>
      <c r="E1566" s="36" t="s">
        <v>35</v>
      </c>
      <c r="F1566" s="45">
        <v>2</v>
      </c>
      <c r="G1566" s="45">
        <v>2</v>
      </c>
      <c r="H1566" s="36" t="s">
        <v>8</v>
      </c>
      <c r="I1566" s="36" t="s">
        <v>360</v>
      </c>
      <c r="J1566" s="46" t="s">
        <v>172</v>
      </c>
      <c r="K1566" s="47">
        <v>2.96</v>
      </c>
      <c r="L1566" s="48">
        <v>0.15</v>
      </c>
      <c r="M1566" s="49">
        <v>0.1</v>
      </c>
      <c r="N1566" s="36">
        <v>2.3499999999999899</v>
      </c>
      <c r="O1566" s="36">
        <v>3.8499999999999899</v>
      </c>
      <c r="P1566" s="70">
        <v>2.3499999999999899</v>
      </c>
      <c r="Q1566" s="36">
        <v>3.8499999999999899</v>
      </c>
      <c r="R1566" s="50">
        <v>2.782707424994519</v>
      </c>
      <c r="S1566" s="50">
        <v>3.1545475593710233</v>
      </c>
      <c r="T1566" s="50">
        <v>2.7548803507445738</v>
      </c>
      <c r="U1566" s="50">
        <v>3.1545475593710233</v>
      </c>
      <c r="V1566" s="50">
        <v>0.96</v>
      </c>
      <c r="W1566" s="50">
        <v>0.95702751457800772</v>
      </c>
      <c r="X1566" s="50">
        <v>0.8783783783783784</v>
      </c>
      <c r="Y1566" s="50">
        <v>1.222972972972973</v>
      </c>
      <c r="Z1566" s="50">
        <v>0.99094124800379646</v>
      </c>
      <c r="AA1566" s="51">
        <v>0.99</v>
      </c>
      <c r="AB1566" s="51">
        <v>1</v>
      </c>
      <c r="AC1566" s="51">
        <v>1</v>
      </c>
      <c r="AD1566" s="51">
        <v>1</v>
      </c>
      <c r="AE1566" s="51">
        <v>1</v>
      </c>
      <c r="AF1566" s="51">
        <v>1</v>
      </c>
      <c r="AG1566" s="52">
        <v>1</v>
      </c>
      <c r="AH1566" s="52">
        <v>1</v>
      </c>
      <c r="AI1566" s="53">
        <v>1463</v>
      </c>
      <c r="AJ1566" s="53">
        <v>1421</v>
      </c>
      <c r="AK1566" s="51">
        <v>2.7818378273999551</v>
      </c>
      <c r="AL1566" s="51">
        <v>2.81</v>
      </c>
      <c r="AM1566" s="51">
        <v>3.1504663530280697</v>
      </c>
      <c r="AN1566" s="51">
        <v>3.13</v>
      </c>
      <c r="AO1566" s="51">
        <v>3.1343131977605436</v>
      </c>
      <c r="AP1566" s="51">
        <v>3.13306191240203</v>
      </c>
      <c r="AQ1566" s="51">
        <v>3.1219270596636046</v>
      </c>
      <c r="AR1566" s="67">
        <v>-0.03</v>
      </c>
      <c r="AS1566" s="99" t="s">
        <v>1592</v>
      </c>
      <c r="AT1566" s="54">
        <v>2.3265623395464208</v>
      </c>
      <c r="AU1566" s="54">
        <v>3.8549526013184008</v>
      </c>
      <c r="AV1566" s="55">
        <v>2.3565623395464206</v>
      </c>
      <c r="AW1566" s="55">
        <v>3.8450190497608037</v>
      </c>
      <c r="AX1566" s="56">
        <v>-2.3437660453569098E-2</v>
      </c>
      <c r="AY1566" s="56">
        <v>4.9526013184109097E-3</v>
      </c>
      <c r="AZ1566" s="56">
        <v>-1.8485059135158188E-2</v>
      </c>
      <c r="BA1566" s="56">
        <v>-2.8390261771980008E-2</v>
      </c>
      <c r="BB1566" s="61">
        <v>263</v>
      </c>
      <c r="BC1566" s="57">
        <v>-144</v>
      </c>
      <c r="BD1566" s="57">
        <v>-115</v>
      </c>
      <c r="BE1566" s="57">
        <v>113</v>
      </c>
      <c r="BF1566" s="95">
        <v>0.27514263266256611</v>
      </c>
      <c r="BG1566" s="58">
        <v>0.59031275898428337</v>
      </c>
      <c r="BH1566" s="58">
        <v>0.53419159254769277</v>
      </c>
      <c r="BI1566" s="58">
        <v>0.46983270502133689</v>
      </c>
      <c r="BJ1566" s="57">
        <v>255</v>
      </c>
      <c r="BK1566" s="57">
        <v>-147</v>
      </c>
      <c r="BL1566" s="57">
        <v>-117</v>
      </c>
      <c r="BM1566" s="57">
        <v>111</v>
      </c>
      <c r="BN1566" s="58">
        <v>0.28153023006669214</v>
      </c>
      <c r="BO1566" s="58">
        <v>0.59444129347220842</v>
      </c>
      <c r="BP1566" s="58">
        <v>0.5388969885176238</v>
      </c>
      <c r="BQ1566" s="58">
        <v>0.47398444854333244</v>
      </c>
      <c r="BR1566" s="36">
        <v>3.65</v>
      </c>
      <c r="BS1566" s="36">
        <v>4.55</v>
      </c>
      <c r="BT1566" s="36">
        <v>0.37645000000000001</v>
      </c>
      <c r="BU1566" s="36">
        <v>0.16721</v>
      </c>
      <c r="BV1566" s="36">
        <v>0.182007184064438</v>
      </c>
      <c r="BW1566" s="36">
        <v>0.24851000000000001</v>
      </c>
    </row>
    <row r="1567" spans="1:75" s="36" customFormat="1" ht="16.75" customHeight="1" x14ac:dyDescent="0.2">
      <c r="A1567" s="36" t="s">
        <v>1930</v>
      </c>
      <c r="B1567" s="36">
        <v>2025020752</v>
      </c>
      <c r="C1567" s="35">
        <v>46038</v>
      </c>
      <c r="D1567" s="45" t="s">
        <v>9</v>
      </c>
      <c r="E1567" s="36" t="s">
        <v>24</v>
      </c>
      <c r="F1567" s="45">
        <v>2</v>
      </c>
      <c r="G1567" s="45">
        <v>2</v>
      </c>
      <c r="H1567" s="36" t="s">
        <v>11</v>
      </c>
      <c r="I1567" s="36" t="s">
        <v>706</v>
      </c>
      <c r="J1567" s="46" t="s">
        <v>157</v>
      </c>
      <c r="K1567" s="47">
        <v>2.96</v>
      </c>
      <c r="L1567" s="48">
        <v>0.15</v>
      </c>
      <c r="M1567" s="49">
        <v>0.1</v>
      </c>
      <c r="N1567" s="36">
        <v>3.8499999999999899</v>
      </c>
      <c r="O1567" s="36">
        <v>2.3499999999999899</v>
      </c>
      <c r="P1567" s="70">
        <v>3.8499999999999899</v>
      </c>
      <c r="Q1567" s="36">
        <v>2.3499999999999899</v>
      </c>
      <c r="R1567" s="50">
        <v>3.6246894539747405</v>
      </c>
      <c r="S1567" s="50">
        <v>2.6008127554106841</v>
      </c>
      <c r="T1567" s="50">
        <v>3.534072217625372</v>
      </c>
      <c r="U1567" s="50">
        <v>2.6658330742959508</v>
      </c>
      <c r="V1567" s="50">
        <v>1.0275000000000001</v>
      </c>
      <c r="W1567" s="50">
        <v>1.0328904656929507</v>
      </c>
      <c r="X1567" s="50">
        <v>1.0643467408878613</v>
      </c>
      <c r="Y1567" s="50">
        <v>0.93981007682430917</v>
      </c>
      <c r="Z1567" s="50">
        <v>0.99</v>
      </c>
      <c r="AA1567" s="51">
        <v>0.97499999999999998</v>
      </c>
      <c r="AB1567" s="51">
        <v>1.0249999999999999</v>
      </c>
      <c r="AC1567" s="51">
        <v>1</v>
      </c>
      <c r="AD1567" s="51">
        <v>1</v>
      </c>
      <c r="AE1567" s="51">
        <v>1</v>
      </c>
      <c r="AF1567" s="51">
        <v>1</v>
      </c>
      <c r="AG1567" s="52">
        <v>1</v>
      </c>
      <c r="AH1567" s="52">
        <v>1</v>
      </c>
      <c r="AI1567" s="53">
        <v>1449</v>
      </c>
      <c r="AJ1567" s="53">
        <v>1217</v>
      </c>
      <c r="AK1567" s="51">
        <v>3.62</v>
      </c>
      <c r="AL1567" s="51">
        <v>3.6</v>
      </c>
      <c r="AM1567" s="51">
        <v>2.6</v>
      </c>
      <c r="AN1567" s="51">
        <v>2.6001219133116025</v>
      </c>
      <c r="AO1567" s="51">
        <v>2.6652428159914923</v>
      </c>
      <c r="AP1567" s="51">
        <v>2.651677087771255</v>
      </c>
      <c r="AQ1567" s="51">
        <v>2.5739999999999998</v>
      </c>
      <c r="AR1567" s="67">
        <v>0.03</v>
      </c>
      <c r="AS1567" s="99" t="s">
        <v>1592</v>
      </c>
      <c r="AT1567" s="54">
        <v>3.8549526013184008</v>
      </c>
      <c r="AU1567" s="54">
        <v>2.3265623395464208</v>
      </c>
      <c r="AV1567" s="55">
        <v>3.8450190497608037</v>
      </c>
      <c r="AW1567" s="55">
        <v>2.3565623395464206</v>
      </c>
      <c r="AX1567" s="56">
        <v>4.9526013184109097E-3</v>
      </c>
      <c r="AY1567" s="56">
        <v>-2.3437660453569098E-2</v>
      </c>
      <c r="AZ1567" s="56">
        <v>-1.8485059135158188E-2</v>
      </c>
      <c r="BA1567" s="56">
        <v>2.8390261771980008E-2</v>
      </c>
      <c r="BB1567" s="61">
        <v>-263</v>
      </c>
      <c r="BC1567" s="57">
        <v>144</v>
      </c>
      <c r="BD1567" s="57">
        <v>115</v>
      </c>
      <c r="BE1567" s="57">
        <v>-113</v>
      </c>
      <c r="BF1567" s="95">
        <v>0.72485736733743389</v>
      </c>
      <c r="BG1567" s="58">
        <v>0.40968724101571669</v>
      </c>
      <c r="BH1567" s="58">
        <v>0.46580840745230728</v>
      </c>
      <c r="BI1567" s="58">
        <v>0.53016729497866311</v>
      </c>
      <c r="BJ1567" s="57">
        <v>-255</v>
      </c>
      <c r="BK1567" s="57">
        <v>147</v>
      </c>
      <c r="BL1567" s="57">
        <v>117</v>
      </c>
      <c r="BM1567" s="57">
        <v>-111</v>
      </c>
      <c r="BN1567" s="58">
        <v>0.7184697699333078</v>
      </c>
      <c r="BO1567" s="58">
        <v>0.40555870652779158</v>
      </c>
      <c r="BP1567" s="58">
        <v>0.4611030114823762</v>
      </c>
      <c r="BQ1567" s="58">
        <v>0.52601555145666756</v>
      </c>
      <c r="BR1567" s="36">
        <v>3.65</v>
      </c>
      <c r="BS1567" s="36">
        <v>4.5999999999999996</v>
      </c>
      <c r="BT1567" s="36">
        <v>0.37003999999999998</v>
      </c>
      <c r="BU1567" s="36">
        <v>0.16511000000000001</v>
      </c>
      <c r="BV1567" s="36">
        <v>0.17914220925059901</v>
      </c>
      <c r="BW1567" s="36">
        <v>0.24343999999999999</v>
      </c>
    </row>
    <row r="1568" spans="1:75" s="36" customFormat="1" ht="16.75" customHeight="1" x14ac:dyDescent="0.2">
      <c r="A1568" s="36" t="s">
        <v>1931</v>
      </c>
      <c r="B1568" s="36">
        <v>2025020753</v>
      </c>
      <c r="C1568" s="35">
        <v>46038</v>
      </c>
      <c r="D1568" s="45" t="s">
        <v>6</v>
      </c>
      <c r="E1568" s="36" t="s">
        <v>48</v>
      </c>
      <c r="F1568" s="45">
        <v>2</v>
      </c>
      <c r="G1568" s="45">
        <v>1</v>
      </c>
      <c r="H1568" s="36" t="s">
        <v>44</v>
      </c>
      <c r="I1568" s="36" t="s">
        <v>449</v>
      </c>
      <c r="J1568" s="46" t="s">
        <v>146</v>
      </c>
      <c r="K1568" s="47">
        <v>2.96</v>
      </c>
      <c r="L1568" s="48">
        <v>0.15</v>
      </c>
      <c r="M1568" s="49">
        <v>0.1</v>
      </c>
      <c r="N1568" s="36">
        <v>2.69999999999999</v>
      </c>
      <c r="O1568" s="36">
        <v>3.1499999999999901</v>
      </c>
      <c r="P1568" s="70">
        <v>2.69999999999999</v>
      </c>
      <c r="Q1568" s="36">
        <v>3.1499999999999901</v>
      </c>
      <c r="R1568" s="50">
        <v>3.1627941703650277</v>
      </c>
      <c r="S1568" s="50">
        <v>3.4391715486809837</v>
      </c>
      <c r="T1568" s="50">
        <v>2.9730265201431259</v>
      </c>
      <c r="U1568" s="50">
        <v>3.4735632641677938</v>
      </c>
      <c r="V1568" s="50">
        <v>0.96</v>
      </c>
      <c r="W1568" s="50">
        <v>0.96305398776725637</v>
      </c>
      <c r="X1568" s="50">
        <v>0.93901494985524392</v>
      </c>
      <c r="Y1568" s="50">
        <v>0.96284921645219024</v>
      </c>
      <c r="Z1568" s="50">
        <v>0.97</v>
      </c>
      <c r="AA1568" s="51">
        <v>0.94</v>
      </c>
      <c r="AB1568" s="51">
        <v>1.01</v>
      </c>
      <c r="AC1568" s="51">
        <v>1</v>
      </c>
      <c r="AD1568" s="51">
        <v>1</v>
      </c>
      <c r="AE1568" s="51">
        <v>1</v>
      </c>
      <c r="AF1568" s="51">
        <v>1</v>
      </c>
      <c r="AG1568" s="52">
        <v>1</v>
      </c>
      <c r="AH1568" s="52">
        <v>1</v>
      </c>
      <c r="AI1568" s="53">
        <v>1467</v>
      </c>
      <c r="AJ1568" s="53">
        <v>1425</v>
      </c>
      <c r="AK1568" s="51">
        <v>3.1245733040845245</v>
      </c>
      <c r="AL1568" s="51">
        <v>3.1274599192732713</v>
      </c>
      <c r="AM1568" s="51">
        <v>3.3556607768278419</v>
      </c>
      <c r="AN1568" s="51">
        <v>3.368187392605813</v>
      </c>
      <c r="AO1568" s="51">
        <v>3.2763627267764881</v>
      </c>
      <c r="AP1568" s="51">
        <v>3.2853077780930979</v>
      </c>
      <c r="AQ1568" s="51">
        <v>3.2549909535230066</v>
      </c>
      <c r="AR1568" s="67">
        <v>-0.04</v>
      </c>
      <c r="AS1568" s="99" t="s">
        <v>1592</v>
      </c>
      <c r="AT1568" s="54">
        <v>2.6189131480249461</v>
      </c>
      <c r="AU1568" s="54">
        <v>3.1196236375464199</v>
      </c>
      <c r="AV1568" s="55">
        <v>2.6589131480249462</v>
      </c>
      <c r="AW1568" s="55">
        <v>3.0735109596558727</v>
      </c>
      <c r="AX1568" s="56">
        <v>-8.1086851975043839E-2</v>
      </c>
      <c r="AY1568" s="56">
        <v>-3.0376362453570227E-2</v>
      </c>
      <c r="AZ1568" s="56">
        <v>-0.11146321442861407</v>
      </c>
      <c r="BA1568" s="56">
        <v>-5.0710489521473612E-2</v>
      </c>
      <c r="BB1568" s="61">
        <v>140</v>
      </c>
      <c r="BC1568" s="57">
        <v>-108</v>
      </c>
      <c r="BD1568" s="57">
        <v>119</v>
      </c>
      <c r="BE1568" s="57">
        <v>147</v>
      </c>
      <c r="BF1568" s="95">
        <v>0.41663648587642832</v>
      </c>
      <c r="BG1568" s="58">
        <v>0.5186131974581234</v>
      </c>
      <c r="BH1568" s="58">
        <v>0.45633261379801326</v>
      </c>
      <c r="BI1568" s="58">
        <v>0.4040589717809393</v>
      </c>
      <c r="BJ1568" s="57">
        <v>133</v>
      </c>
      <c r="BK1568" s="57">
        <v>-107</v>
      </c>
      <c r="BL1568" s="57">
        <v>120</v>
      </c>
      <c r="BM1568" s="57">
        <v>148</v>
      </c>
      <c r="BN1568" s="58">
        <v>0.42889078895496069</v>
      </c>
      <c r="BO1568" s="58">
        <v>0.51719155332423494</v>
      </c>
      <c r="BP1568" s="58">
        <v>0.45530414432906174</v>
      </c>
      <c r="BQ1568" s="58">
        <v>0.40357712810685331</v>
      </c>
      <c r="BR1568" s="36">
        <v>3.65</v>
      </c>
      <c r="BS1568" s="36">
        <v>4.6500000000000004</v>
      </c>
      <c r="BT1568" s="36">
        <v>0.36643999999999999</v>
      </c>
      <c r="BU1568" s="36">
        <v>0.16011</v>
      </c>
      <c r="BV1568" s="36">
        <v>0.173656981095239</v>
      </c>
      <c r="BW1568" s="36">
        <v>0.23812</v>
      </c>
    </row>
    <row r="1569" spans="1:75" s="36" customFormat="1" ht="16.75" customHeight="1" x14ac:dyDescent="0.2">
      <c r="A1569" s="36" t="s">
        <v>1932</v>
      </c>
      <c r="B1569" s="36">
        <v>2025020753</v>
      </c>
      <c r="C1569" s="35">
        <v>46038</v>
      </c>
      <c r="D1569" s="45" t="s">
        <v>9</v>
      </c>
      <c r="E1569" s="36" t="s">
        <v>28</v>
      </c>
      <c r="F1569" s="45">
        <v>1</v>
      </c>
      <c r="G1569" s="45">
        <v>2</v>
      </c>
      <c r="H1569" s="36" t="s">
        <v>45</v>
      </c>
      <c r="I1569" s="36" t="s">
        <v>314</v>
      </c>
      <c r="J1569" s="46" t="s">
        <v>167</v>
      </c>
      <c r="K1569" s="47">
        <v>2.96</v>
      </c>
      <c r="L1569" s="48">
        <v>0.15</v>
      </c>
      <c r="M1569" s="49">
        <v>0.1</v>
      </c>
      <c r="N1569" s="36">
        <v>3.1499999999999901</v>
      </c>
      <c r="O1569" s="36">
        <v>2.69999999999999</v>
      </c>
      <c r="P1569" s="70">
        <v>3.1499999999999901</v>
      </c>
      <c r="Q1569" s="36">
        <v>2.69999999999999</v>
      </c>
      <c r="R1569" s="50">
        <v>2.9209611457527953</v>
      </c>
      <c r="S1569" s="50">
        <v>2.8134838686613843</v>
      </c>
      <c r="T1569" s="50">
        <v>2.7457034770076274</v>
      </c>
      <c r="U1569" s="50">
        <v>2.897888384721226</v>
      </c>
      <c r="V1569" s="50">
        <v>1.0349999999999999</v>
      </c>
      <c r="W1569" s="50">
        <v>1.0329456510400874</v>
      </c>
      <c r="X1569" s="50">
        <v>1.1336691813607573</v>
      </c>
      <c r="Y1569" s="50">
        <v>1.0555990892177447</v>
      </c>
      <c r="Z1569" s="50">
        <v>0.97499999999999998</v>
      </c>
      <c r="AA1569" s="51">
        <v>0.94</v>
      </c>
      <c r="AB1569" s="51">
        <v>1.03</v>
      </c>
      <c r="AC1569" s="51">
        <v>1</v>
      </c>
      <c r="AD1569" s="51">
        <v>1</v>
      </c>
      <c r="AE1569" s="51">
        <v>1</v>
      </c>
      <c r="AF1569" s="51">
        <v>1</v>
      </c>
      <c r="AG1569" s="52">
        <v>1</v>
      </c>
      <c r="AH1569" s="52">
        <v>1</v>
      </c>
      <c r="AI1569" s="53">
        <v>1477</v>
      </c>
      <c r="AJ1569" s="53">
        <v>1435</v>
      </c>
      <c r="AK1569" s="51">
        <v>2.8500336806984832</v>
      </c>
      <c r="AL1569" s="51">
        <v>2.8580439354254525</v>
      </c>
      <c r="AM1569" s="51">
        <v>2.7794842515715219</v>
      </c>
      <c r="AN1569" s="51">
        <v>2.7845841941350011</v>
      </c>
      <c r="AO1569" s="51">
        <v>2.7706582448660506</v>
      </c>
      <c r="AP1569" s="51">
        <v>2.7665315239278705</v>
      </c>
      <c r="AQ1569" s="51">
        <v>2.7099971452822338</v>
      </c>
      <c r="AR1569" s="67">
        <v>0.04</v>
      </c>
      <c r="AS1569" s="99" t="s">
        <v>1592</v>
      </c>
      <c r="AT1569" s="54">
        <v>3.1196236375464199</v>
      </c>
      <c r="AU1569" s="54">
        <v>2.6189131480249461</v>
      </c>
      <c r="AV1569" s="55">
        <v>3.0735109596558727</v>
      </c>
      <c r="AW1569" s="55">
        <v>2.6589131480249462</v>
      </c>
      <c r="AX1569" s="56">
        <v>-3.0376362453570227E-2</v>
      </c>
      <c r="AY1569" s="56">
        <v>-8.1086851975043839E-2</v>
      </c>
      <c r="AZ1569" s="56">
        <v>-0.11146321442861407</v>
      </c>
      <c r="BA1569" s="56">
        <v>5.0710489521473612E-2</v>
      </c>
      <c r="BB1569" s="61">
        <v>-140</v>
      </c>
      <c r="BC1569" s="57">
        <v>108</v>
      </c>
      <c r="BD1569" s="57">
        <v>-119</v>
      </c>
      <c r="BE1569" s="57">
        <v>-147</v>
      </c>
      <c r="BF1569" s="95">
        <v>0.58336351412357168</v>
      </c>
      <c r="BG1569" s="58">
        <v>0.4813868025418766</v>
      </c>
      <c r="BH1569" s="58">
        <v>0.54366738620198674</v>
      </c>
      <c r="BI1569" s="58">
        <v>0.5959410282190607</v>
      </c>
      <c r="BJ1569" s="57">
        <v>-133</v>
      </c>
      <c r="BK1569" s="57">
        <v>107</v>
      </c>
      <c r="BL1569" s="57">
        <v>-120</v>
      </c>
      <c r="BM1569" s="57">
        <v>-148</v>
      </c>
      <c r="BN1569" s="58">
        <v>0.57110921104503931</v>
      </c>
      <c r="BO1569" s="58">
        <v>0.48280844667576506</v>
      </c>
      <c r="BP1569" s="58">
        <v>0.54469585567093826</v>
      </c>
      <c r="BQ1569" s="58">
        <v>0.59642287189314669</v>
      </c>
      <c r="BR1569" s="36">
        <v>3.65</v>
      </c>
      <c r="BS1569" s="36">
        <v>4.7</v>
      </c>
      <c r="BT1569" s="36">
        <v>0.35848000000000002</v>
      </c>
      <c r="BU1569" s="36">
        <v>0.15859000000000001</v>
      </c>
      <c r="BV1569" s="36">
        <v>0.17182759816243301</v>
      </c>
      <c r="BW1569" s="36">
        <v>0.23563000000000001</v>
      </c>
    </row>
    <row r="1570" spans="1:75" ht="16.75" customHeight="1" x14ac:dyDescent="0.2">
      <c r="A1570" t="str">
        <f t="shared" ref="A1570:A1599" si="11">B1570&amp;" "&amp;E1570</f>
        <v>2025020754 MIN</v>
      </c>
      <c r="B1570">
        <v>2025020754</v>
      </c>
      <c r="C1570" s="1">
        <v>46039</v>
      </c>
      <c r="D1570" s="2" t="s">
        <v>6</v>
      </c>
      <c r="E1570" t="s">
        <v>33</v>
      </c>
      <c r="F1570" s="2">
        <v>1</v>
      </c>
      <c r="G1570" s="2">
        <v>1</v>
      </c>
      <c r="H1570" t="s">
        <v>46</v>
      </c>
      <c r="I1570" t="str">
        <f t="shared" ref="I1570:I1578" si="12">E1570&amp;" "&amp;J1570</f>
        <v>MIN Filip Gustavsson</v>
      </c>
      <c r="J1570" s="33" t="s">
        <v>169</v>
      </c>
      <c r="K1570" s="14">
        <v>2.96</v>
      </c>
      <c r="L1570" s="13">
        <v>0.15</v>
      </c>
      <c r="M1570" s="28">
        <v>0.1</v>
      </c>
      <c r="N1570">
        <f>IFERROR(_xlfn.XLOOKUP(A1570,Params!A:A,Params!D:D),0)</f>
        <v>2.9999999999999898</v>
      </c>
      <c r="O1570">
        <f t="shared" ref="O1570" si="13">N1571</f>
        <v>3.0999999999999899</v>
      </c>
      <c r="P1570" s="68">
        <f t="shared" ref="P1570:P1595" si="14">N1570</f>
        <v>2.9999999999999898</v>
      </c>
      <c r="Q1570">
        <f t="shared" ref="Q1570" si="15">P1571</f>
        <v>3.0999999999999899</v>
      </c>
      <c r="R1570" s="5">
        <f t="shared" ref="R1570" si="16">N1570/W1570/X1570/Z1571/AB1571/AA1570</f>
        <v>3.1953224617274278</v>
      </c>
      <c r="S1570" s="5">
        <f t="shared" ref="S1570" si="17">O1570/W1571/Y1570/Z1570/AA1571/AB1570</f>
        <v>2.7871408483131046</v>
      </c>
      <c r="T1570" s="5">
        <f t="shared" ref="T1570" si="18">P1570/W1570/X1570/Z1571/AB1571</f>
        <v>3.003603114023782</v>
      </c>
      <c r="U1570" s="5">
        <f t="shared" ref="U1570" si="19">Q1570/W1571/Y1570/Z1570/AA1571</f>
        <v>2.8986264822456289</v>
      </c>
      <c r="V1570" s="5">
        <f>_xlfn.XLOOKUP(H1570,'Rest - Home'!A:A,'Rest - Home'!B:B)</f>
        <v>0.95</v>
      </c>
      <c r="W1570" s="5">
        <f>_xlfn.XLOOKUP(H1570,'Rest - Home'!A:A,'Rest - Home'!C:C)</f>
        <v>0.95302926576458757</v>
      </c>
      <c r="X1570" s="5">
        <f t="shared" ref="X1570" si="20">AM1571/K1570</f>
        <v>1.0223157591223735</v>
      </c>
      <c r="Y1570" s="5">
        <f t="shared" ref="Y1570" si="21">AK1571/K1570</f>
        <v>1.0506756756756757</v>
      </c>
      <c r="Z1570" s="5">
        <f>IF(J1570="",1,(_xlfn.XLOOKUP(I1570,Goalies!B:B,Goalies!J:J)))</f>
        <v>0.99</v>
      </c>
      <c r="AA1570" s="23">
        <v>0.94</v>
      </c>
      <c r="AB1570" s="23">
        <v>1.04</v>
      </c>
      <c r="AC1570" s="23">
        <f>_xlfn.XLOOKUP(E1570,'Game Adjustments'!A:A,'Game Adjustments'!B:B)</f>
        <v>1</v>
      </c>
      <c r="AD1570" s="23">
        <f>_xlfn.XLOOKUP(E1570,'Game Adjustments'!A:A,'Game Adjustments'!C:C)</f>
        <v>1</v>
      </c>
      <c r="AE1570" s="23">
        <f>IF(D1570="A",_xlfn.XLOOKUP(E1570,'Rest - Home'!F:F,'Rest - Home'!J:J),_xlfn.XLOOKUP(E1570,'Rest - Home'!F:F,'Rest - Home'!I:I))</f>
        <v>1</v>
      </c>
      <c r="AF1570" s="23">
        <f>IF(D1570="A",_xlfn.XLOOKUP(E1570,'Rest - Home'!F:F,'Rest - Home'!L:L),_xlfn.XLOOKUP(E1570,'Rest - Home'!F:F,'Rest - Home'!K:K))</f>
        <v>1</v>
      </c>
      <c r="AG1570" s="26">
        <v>1</v>
      </c>
      <c r="AH1570" s="26">
        <v>1</v>
      </c>
      <c r="AI1570" s="53" cm="1">
        <f t="array" ref="AI1570">MAX(IF($E$63:E1569=E1570,ROW($E$63:E1569)-MIN(ROW($E$63:E1569))+1))</f>
        <v>1489</v>
      </c>
      <c r="AJ1570" s="53" cm="1">
        <f t="array" ref="AJ1570">MAX(IF($I$105:I1569=I1570,ROW($I$105:I1569)-MIN(ROW($I$105:I1569))+1))</f>
        <v>1375</v>
      </c>
      <c r="AK1570" s="23">
        <f>IF(AI1570=0,_xlfn.XLOOKUP(E1570,'Starting GF'!A:A,'Starting GF'!B:B),INDEX($AL$63:$AL1570,AI1570))</f>
        <v>3.11</v>
      </c>
      <c r="AL1570" s="23">
        <v>3.13</v>
      </c>
      <c r="AM1570" s="23">
        <f>IF(AI1570=0,_xlfn.XLOOKUP(E1570,'Starting GF'!A:A,'Starting GF'!C:C),INDEX($AN$63:$AN1570,AI1570))</f>
        <v>2.88</v>
      </c>
      <c r="AN1570" s="23">
        <f t="shared" ref="AN1570:AN1595" si="22">IF(S1570=0,AM1570,S1570*L1570+AM1570*(1-L1570))</f>
        <v>2.8660711272469657</v>
      </c>
      <c r="AO1570" s="23">
        <f>IF(AJ1570=0,_xlfn.XLOOKUP(I1570,Goalies!B:B,Goalies!I:I),INDEX($AP$105:$AP1570,AJ1570))</f>
        <v>2.8821267061368081</v>
      </c>
      <c r="AP1570" s="23">
        <f t="shared" ref="AP1570:AP1595" si="23">IF(S1570=0,AO1570,S1570*L1570*Z1570+AO1570*(1-L1570))</f>
        <v>2.8636981161907831</v>
      </c>
      <c r="AQ1570" s="23">
        <f t="shared" ref="AQ1570:AQ1595" si="24">AM1570*Z1570</f>
        <v>2.8512</v>
      </c>
      <c r="AR1570" s="66">
        <v>-0.02</v>
      </c>
      <c r="AS1570" s="96" t="s">
        <v>1591</v>
      </c>
      <c r="AT1570" s="20">
        <f t="shared" ref="AT1570" si="25">(AK1570*V1570*X1570*Z1571*AA1570*AB1571*AC1570*AD1571*AG1570*AH1571)+AR1570</f>
        <v>2.890612026499471</v>
      </c>
      <c r="AU1570" s="20">
        <f t="shared" ref="AU1570" si="26">AT1571</f>
        <v>3.2197574430443243</v>
      </c>
      <c r="AV1570" s="12">
        <f t="shared" ref="AV1570" si="27">AK1570*V1570*X1570*Z1571*AA1570*AB1571</f>
        <v>2.910612026499471</v>
      </c>
      <c r="AW1570" s="12">
        <f t="shared" ref="AW1570" si="28">AV1571</f>
        <v>3.2032826778035179</v>
      </c>
      <c r="AX1570" s="8">
        <f t="shared" ref="AX1570:AX1595" si="29">(AT1570-N1570)</f>
        <v>-0.10938797350051876</v>
      </c>
      <c r="AY1570" s="8">
        <f t="shared" ref="AY1570:AY1595" si="30">(AU1570-O1570)</f>
        <v>0.11975744304433444</v>
      </c>
      <c r="AZ1570" s="8">
        <f t="shared" ref="AZ1570:AZ1595" si="31">SUM(AX1570:AY1570)</f>
        <v>1.0369469543815679E-2</v>
      </c>
      <c r="BA1570" s="8">
        <f t="shared" ref="BA1570:BA1595" si="32">AX1570-AY1570</f>
        <v>-0.22914541654485321</v>
      </c>
      <c r="BB1570" s="62">
        <f t="shared" ref="BB1570:BB1595" si="33">IF(BF1570=0.5,100,IF(BF1570&gt;0.5,-ROUND(100*BF1570/(1-BF1570),0),ROUND(100*(1-BF1570)/BF1570,0)))</f>
        <v>125</v>
      </c>
      <c r="BC1570" s="21">
        <f t="shared" ref="BC1570:BC1595" si="34">IF(BG1570=0.5,100,IF(BG1570&gt;0.5,-ROUND(100*BG1570/(1-BG1570),0),ROUND(100*(1-BG1570)/BG1570,0)))</f>
        <v>-137</v>
      </c>
      <c r="BD1570" s="21">
        <f t="shared" ref="BD1570:BD1595" si="35">IF(BH1570=0.5,100,IF(BH1570&gt;0.5,-ROUND(100*BH1570/(1-BH1570),0),ROUND(100*(1-BH1570)/BH1570,0)))</f>
        <v>-110</v>
      </c>
      <c r="BE1570" s="21">
        <f t="shared" ref="BE1570:BE1595" si="36">IF(BI1570=0.5,100,IF(BI1570&gt;0.5,-ROUND(100*BI1570/(1-BI1570),0),ROUND(100*(1-BI1570)/BI1570,0)))</f>
        <v>115</v>
      </c>
      <c r="BF1570" s="94">
        <f t="shared" ref="BF1570" si="37">_xlfn.LET(
  _xlpm.a, MIN(AT1570,AT1571),
  _xlpm.b, MAX(AT1570,AT1571),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IF(AT1570&gt;AT1571, 1-_xlpm.interp, _xlpm.interp)
)</f>
        <v>0.44383915562643328</v>
      </c>
      <c r="BG1570" s="22">
        <f t="shared" ref="BG1570:BI1594" si="38">1-BG1571</f>
        <v>0.57849601376167126</v>
      </c>
      <c r="BH1570" s="22">
        <f t="shared" si="38"/>
        <v>0.52426400474131296</v>
      </c>
      <c r="BI1570" s="22">
        <f t="shared" si="38"/>
        <v>0.46450123659787046</v>
      </c>
      <c r="BJ1570" s="21">
        <f t="shared" ref="BJ1570:BJ1595" si="39">IF(BN1570=0.5,100,IF(BN1570&gt;0.5,-ROUND(100*BN1570/(1-BN1570),0),ROUND(100*(1-BN1570)/BN1570,0)))</f>
        <v>123</v>
      </c>
      <c r="BK1570" s="21">
        <f t="shared" ref="BK1570:BK1595" si="40">IF(BO1570=0.5,100,IF(BO1570&gt;0.5,-ROUND(100*BO1570/(1-BO1570),0),ROUND(100*(1-BO1570)/BO1570,0)))</f>
        <v>-137</v>
      </c>
      <c r="BL1570" s="21">
        <f t="shared" ref="BL1570:BL1595" si="41">IF(BP1570=0.5,100,IF(BP1570&gt;0.5,-ROUND(100*BP1570/(1-BP1570),0),ROUND(100*(1-BP1570)/BP1570,0)))</f>
        <v>-110</v>
      </c>
      <c r="BM1570" s="21">
        <f t="shared" ref="BM1570:BM1595" si="42">IF(BQ1570=0.5,100,IF(BQ1570&gt;0.5,-ROUND(100*BQ1570/(1-BQ1570),0),ROUND(100*(1-BQ1570)/BQ1570,0)))</f>
        <v>115</v>
      </c>
      <c r="BN1570" s="22">
        <f t="shared" ref="BN1570" si="43">_xlfn.LET(
  _xlpm.a, MIN(AV1570,AV1571),
  _xlpm.b, MAX(AV1570,AV1571),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IF(AV1570&gt;AV1571, 1-_xlpm.interp, _xlpm.interp)
)</f>
        <v>0.44828230745094449</v>
      </c>
      <c r="BO1570" s="22">
        <f t="shared" ref="BO1570:BQ1594" si="44">1-BO1571</f>
        <v>0.57848942452316598</v>
      </c>
      <c r="BP1570" s="22">
        <f t="shared" si="44"/>
        <v>0.52452847046132389</v>
      </c>
      <c r="BQ1570" s="22">
        <f t="shared" si="44"/>
        <v>0.4650060792087829</v>
      </c>
      <c r="BR1570">
        <v>3.65</v>
      </c>
      <c r="BS1570">
        <v>4.75</v>
      </c>
      <c r="BT1570">
        <v>0.35181000000000001</v>
      </c>
      <c r="BU1570">
        <v>0.15490000000000001</v>
      </c>
      <c r="BV1570">
        <v>0.16755546421192599</v>
      </c>
      <c r="BW1570">
        <v>0.23043</v>
      </c>
    </row>
    <row r="1571" spans="1:75" ht="16.75" customHeight="1" x14ac:dyDescent="0.2">
      <c r="A1571" t="str">
        <f t="shared" si="11"/>
        <v>2025020754 BUF</v>
      </c>
      <c r="B1571">
        <v>2025020754</v>
      </c>
      <c r="C1571" s="1">
        <v>46039</v>
      </c>
      <c r="D1571" s="2" t="s">
        <v>9</v>
      </c>
      <c r="E1571" t="s">
        <v>5</v>
      </c>
      <c r="F1571" s="2">
        <v>1</v>
      </c>
      <c r="G1571" s="2">
        <v>1</v>
      </c>
      <c r="H1571" t="s">
        <v>47</v>
      </c>
      <c r="I1571" t="str">
        <f t="shared" si="12"/>
        <v>BUF Ukko-Pekka Luukkonen</v>
      </c>
      <c r="J1571" s="33" t="s">
        <v>225</v>
      </c>
      <c r="K1571" s="14">
        <v>2.96</v>
      </c>
      <c r="L1571" s="13">
        <v>0.15</v>
      </c>
      <c r="M1571" s="28">
        <v>0.1</v>
      </c>
      <c r="N1571">
        <f>IFERROR(_xlfn.XLOOKUP(A1571,Params!A:A,Params!D:D),0)</f>
        <v>3.0999999999999899</v>
      </c>
      <c r="O1571">
        <f t="shared" ref="O1571" si="45">N1570</f>
        <v>2.9999999999999898</v>
      </c>
      <c r="P1571" s="68">
        <f t="shared" si="14"/>
        <v>3.0999999999999899</v>
      </c>
      <c r="Q1571">
        <f t="shared" ref="Q1571" si="46">P1570</f>
        <v>2.9999999999999898</v>
      </c>
      <c r="R1571" s="5">
        <f t="shared" ref="R1571" si="47">N1571/W1571/X1571/Z1570/AB1570/AA1571</f>
        <v>3.0097250132825537</v>
      </c>
      <c r="S1571" s="5">
        <f t="shared" ref="S1571" si="48">O1571/W1570/Y1571/Z1571/AA1570/AB1571</f>
        <v>3.1090740784504423</v>
      </c>
      <c r="T1571" s="5">
        <f t="shared" ref="T1571" si="49">P1571/W1571/X1571/Z1570/AB1570</f>
        <v>2.9495305130169025</v>
      </c>
      <c r="U1571" s="5">
        <f t="shared" ref="U1571" si="50">Q1571/W1570/Y1571/Z1571/AA1570</f>
        <v>3.1401648192349465</v>
      </c>
      <c r="V1571" s="5">
        <f>_xlfn.XLOOKUP(H1571,'Rest - Home'!A:A,'Rest - Home'!B:B)</f>
        <v>1.048</v>
      </c>
      <c r="W1571" s="5">
        <f>_xlfn.XLOOKUP(H1571,'Rest - Home'!A:A,'Rest - Home'!C:C)</f>
        <v>1.0491546019013618</v>
      </c>
      <c r="X1571" s="5">
        <f t="shared" ref="X1571" si="51">AM1570/K1571</f>
        <v>0.97297297297297292</v>
      </c>
      <c r="Y1571" s="5">
        <f t="shared" ref="Y1571" si="52">AK1570/K1571</f>
        <v>1.0506756756756757</v>
      </c>
      <c r="Z1571" s="5">
        <f>IF(J1571="",1,(_xlfn.XLOOKUP(I1571,Goalies!B:B,Goalies!J:J)))</f>
        <v>1.0149999999999999</v>
      </c>
      <c r="AA1571" s="23">
        <v>0.98</v>
      </c>
      <c r="AB1571" s="23">
        <v>1.01</v>
      </c>
      <c r="AC1571" s="23">
        <f>_xlfn.XLOOKUP(E1571,'Game Adjustments'!A:A,'Game Adjustments'!B:B)</f>
        <v>1</v>
      </c>
      <c r="AD1571" s="23">
        <f>_xlfn.XLOOKUP(E1571,'Game Adjustments'!A:A,'Game Adjustments'!C:C)</f>
        <v>1</v>
      </c>
      <c r="AE1571" s="23">
        <f>IF(D1571="A",_xlfn.XLOOKUP(E1571,'Rest - Home'!F:F,'Rest - Home'!J:J),_xlfn.XLOOKUP(E1571,'Rest - Home'!F:F,'Rest - Home'!I:I))</f>
        <v>1</v>
      </c>
      <c r="AF1571" s="23">
        <f>IF(D1571="A",_xlfn.XLOOKUP(E1571,'Rest - Home'!F:F,'Rest - Home'!L:L),_xlfn.XLOOKUP(E1571,'Rest - Home'!F:F,'Rest - Home'!K:K))</f>
        <v>1</v>
      </c>
      <c r="AG1571" s="26">
        <v>1</v>
      </c>
      <c r="AH1571" s="26">
        <v>1</v>
      </c>
      <c r="AI1571" s="53" cm="1">
        <f t="array" ref="AI1571">MAX(IF($E$63:E1570=E1571,ROW($E$63:E1570)-MIN(ROW($E$63:E1570))+1))</f>
        <v>1479</v>
      </c>
      <c r="AJ1571" s="53" cm="1">
        <f t="array" ref="AJ1571">MAX(IF($I$105:I1570=I1571,ROW($I$105:I1570)-MIN(ROW($I$105:I1570))+1))</f>
        <v>1433</v>
      </c>
      <c r="AK1571" s="23">
        <f>IF(AI1571=0,_xlfn.XLOOKUP(E1571,'Starting GF'!A:A,'Starting GF'!B:B),INDEX($AL$63:$AL1571,AI1571))</f>
        <v>3.11</v>
      </c>
      <c r="AL1571" s="23">
        <v>3.08</v>
      </c>
      <c r="AM1571" s="23">
        <f>IF(AI1571=0,_xlfn.XLOOKUP(E1571,'Starting GF'!A:A,'Starting GF'!C:C),INDEX($AN$63:$AN1571,AI1571))</f>
        <v>3.0260546470022258</v>
      </c>
      <c r="AN1571" s="23">
        <v>3.05</v>
      </c>
      <c r="AO1571" s="23">
        <f>IF(AJ1571=0,_xlfn.XLOOKUP(I1571,Goalies!B:B,Goalies!I:I),INDEX($AP$105:$AP1571,AJ1571))</f>
        <v>3.1548932434417556</v>
      </c>
      <c r="AP1571" s="23">
        <f t="shared" si="23"/>
        <v>3.1550157853695722</v>
      </c>
      <c r="AQ1571" s="23">
        <f t="shared" si="24"/>
        <v>3.0714454667072588</v>
      </c>
      <c r="AR1571" s="66">
        <v>0.02</v>
      </c>
      <c r="AS1571" s="96" t="s">
        <v>1591</v>
      </c>
      <c r="AT1571" s="20">
        <f t="shared" ref="AT1571" si="53">(AK1571*V1571*X1571*Z1570*AA1571*AB1570*AC1571*AD1570*AG1571*AH1570)+AR1571</f>
        <v>3.2197574430443243</v>
      </c>
      <c r="AU1571" s="20">
        <f t="shared" ref="AU1571" si="54">AT1570</f>
        <v>2.890612026499471</v>
      </c>
      <c r="AV1571" s="12">
        <f t="shared" ref="AV1571" si="55">AK1571*W1571*X1571*Z1570*AA1571*AB1570</f>
        <v>3.2032826778035179</v>
      </c>
      <c r="AW1571" s="12">
        <f t="shared" ref="AW1571" si="56">AV1570</f>
        <v>2.910612026499471</v>
      </c>
      <c r="AX1571" s="8">
        <f t="shared" si="29"/>
        <v>0.11975744304433444</v>
      </c>
      <c r="AY1571" s="8">
        <f t="shared" si="30"/>
        <v>-0.10938797350051876</v>
      </c>
      <c r="AZ1571" s="8">
        <f t="shared" si="31"/>
        <v>1.0369469543815679E-2</v>
      </c>
      <c r="BA1571" s="8">
        <f t="shared" si="32"/>
        <v>0.22914541654485321</v>
      </c>
      <c r="BB1571" s="62">
        <f t="shared" si="33"/>
        <v>-125</v>
      </c>
      <c r="BC1571" s="21">
        <f t="shared" si="34"/>
        <v>137</v>
      </c>
      <c r="BD1571" s="21">
        <f t="shared" si="35"/>
        <v>110</v>
      </c>
      <c r="BE1571" s="21">
        <f t="shared" si="36"/>
        <v>-115</v>
      </c>
      <c r="BF1571" s="94">
        <f t="shared" ref="BF1571:BF1681" si="57">1-BF1570</f>
        <v>0.55616084437356672</v>
      </c>
      <c r="BG1571" s="22">
        <f t="shared" ref="BG1571" si="58">_xlfn.LET(
  _xlpm.a, MIN(AT1570,AT1571),
  _xlpm.b, MAX(AT1570,AT1571),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0.42150398623832869</v>
      </c>
      <c r="BH1571" s="22">
        <f t="shared" ref="BH1571" si="59">_xlfn.LET(
  _xlpm.a, MIN(AT1570,AT1571),
  _xlpm.b, MAX(AT1570,AT1571),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0.47573599525868704</v>
      </c>
      <c r="BI1571" s="22">
        <f t="shared" ref="BI1571" si="60">_xlfn.LET(
  _xlpm.a, MIN(AT1570,AT1571),
  _xlpm.b, MAX(AT1570,AT1571),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0.53549876340212954</v>
      </c>
      <c r="BJ1571" s="21">
        <f t="shared" si="39"/>
        <v>-123</v>
      </c>
      <c r="BK1571" s="21">
        <f t="shared" si="40"/>
        <v>137</v>
      </c>
      <c r="BL1571" s="21">
        <f t="shared" si="41"/>
        <v>110</v>
      </c>
      <c r="BM1571" s="21">
        <f t="shared" si="42"/>
        <v>-115</v>
      </c>
      <c r="BN1571" s="22">
        <f t="shared" ref="BN1571:BN1681" si="61">1-BN1570</f>
        <v>0.55171769254905545</v>
      </c>
      <c r="BO1571" s="22">
        <f t="shared" ref="BO1571" si="62">_xlfn.LET(
  _xlpm.a, MIN(AV1570,AV1571),
  _xlpm.b, MAX(AV1570,AV1571),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0.42151057547683407</v>
      </c>
      <c r="BP1571" s="22">
        <f t="shared" ref="BP1571" si="63">_xlfn.LET(
  _xlpm.a, MIN(AV1570,AV1571),
  _xlpm.b, MAX(AV1570,AV1571),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0.47547152953867611</v>
      </c>
      <c r="BQ1571" s="22">
        <f t="shared" ref="BQ1571" si="64">_xlfn.LET(
  _xlpm.a, MIN(AV1570,AV1571),
  _xlpm.b, MAX(AV1570,AV1571),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0.5349939207912171</v>
      </c>
      <c r="BR1571">
        <v>3.65</v>
      </c>
      <c r="BS1571">
        <v>4.8</v>
      </c>
      <c r="BT1571">
        <v>0.34822999999999998</v>
      </c>
      <c r="BU1571">
        <v>0.14893000000000001</v>
      </c>
      <c r="BV1571">
        <v>0.16096886112341999</v>
      </c>
      <c r="BW1571">
        <v>0.22372</v>
      </c>
    </row>
    <row r="1572" spans="1:75" ht="16.75" customHeight="1" x14ac:dyDescent="0.2">
      <c r="A1572" t="str">
        <f t="shared" si="11"/>
        <v>2025020755 NYR</v>
      </c>
      <c r="B1572">
        <v>2025020755</v>
      </c>
      <c r="C1572" s="1">
        <v>46039</v>
      </c>
      <c r="D1572" s="2" t="s">
        <v>6</v>
      </c>
      <c r="E1572" t="s">
        <v>20</v>
      </c>
      <c r="F1572" s="2">
        <v>2</v>
      </c>
      <c r="G1572" s="2">
        <v>1</v>
      </c>
      <c r="H1572" t="s">
        <v>44</v>
      </c>
      <c r="I1572" t="str">
        <f t="shared" si="12"/>
        <v>NYR Spencer Martin</v>
      </c>
      <c r="J1572" s="33" t="s">
        <v>1169</v>
      </c>
      <c r="K1572" s="14">
        <v>2.96</v>
      </c>
      <c r="L1572" s="13">
        <v>0.15</v>
      </c>
      <c r="M1572" s="28">
        <v>0.1</v>
      </c>
      <c r="N1572">
        <f>IFERROR(_xlfn.XLOOKUP(A1572,Params!A:A,Params!D:D),0)</f>
        <v>3.0999999999999899</v>
      </c>
      <c r="O1572">
        <f t="shared" ref="O1572" si="65">N1573</f>
        <v>3.2499999999999898</v>
      </c>
      <c r="P1572" s="68">
        <f t="shared" si="14"/>
        <v>3.0999999999999899</v>
      </c>
      <c r="Q1572">
        <f t="shared" ref="Q1572" si="66">P1573</f>
        <v>3.2499999999999898</v>
      </c>
      <c r="R1572" s="5">
        <f t="shared" ref="R1572" si="67">N1572/W1572/X1572/Z1573/AB1573/AA1572</f>
        <v>2.9580684702128441</v>
      </c>
      <c r="S1572" s="5">
        <f t="shared" ref="S1572" si="68">O1572/W1573/Y1572/Z1572/AA1573/AB1572</f>
        <v>3.0975770288099875</v>
      </c>
      <c r="T1572" s="5">
        <f t="shared" ref="T1572" si="69">P1572/W1572/X1572/Z1573/AB1573</f>
        <v>2.9284877855107156</v>
      </c>
      <c r="U1572" s="5">
        <f t="shared" ref="U1572" si="70">Q1572/W1573/Y1572/Z1572/AA1573</f>
        <v>3.1905043396742871</v>
      </c>
      <c r="V1572" s="5">
        <f>_xlfn.XLOOKUP(H1572,'Rest - Home'!A:A,'Rest - Home'!B:B)</f>
        <v>0.96</v>
      </c>
      <c r="W1572" s="5">
        <f>_xlfn.XLOOKUP(H1572,'Rest - Home'!A:A,'Rest - Home'!C:C)</f>
        <v>0.96305398776725637</v>
      </c>
      <c r="X1572" s="5">
        <f t="shared" ref="X1572" si="71">AM1573/K1572</f>
        <v>1.0067567567567568</v>
      </c>
      <c r="Y1572" s="5">
        <f t="shared" ref="Y1572" si="72">AK1573/K1572</f>
        <v>0.94932432432432434</v>
      </c>
      <c r="Z1572" s="5">
        <f>IF(J1572="",1,(_xlfn.XLOOKUP(I1572,Goalies!B:B,Goalies!J:J)))</f>
        <v>1.06</v>
      </c>
      <c r="AA1572" s="23">
        <v>0.99</v>
      </c>
      <c r="AB1572" s="23">
        <v>1.03</v>
      </c>
      <c r="AC1572" s="23">
        <f>_xlfn.XLOOKUP(E1572,'Game Adjustments'!A:A,'Game Adjustments'!B:B)</f>
        <v>1</v>
      </c>
      <c r="AD1572" s="23">
        <f>_xlfn.XLOOKUP(E1572,'Game Adjustments'!A:A,'Game Adjustments'!C:C)</f>
        <v>1</v>
      </c>
      <c r="AE1572" s="23">
        <f>IF(D1572="A",_xlfn.XLOOKUP(E1572,'Rest - Home'!F:F,'Rest - Home'!J:J),_xlfn.XLOOKUP(E1572,'Rest - Home'!F:F,'Rest - Home'!I:I))</f>
        <v>1</v>
      </c>
      <c r="AF1572" s="23">
        <f>IF(D1572="A",_xlfn.XLOOKUP(E1572,'Rest - Home'!F:F,'Rest - Home'!L:L),_xlfn.XLOOKUP(E1572,'Rest - Home'!F:F,'Rest - Home'!K:K))</f>
        <v>1</v>
      </c>
      <c r="AG1572" s="26">
        <v>1</v>
      </c>
      <c r="AH1572" s="26">
        <v>1</v>
      </c>
      <c r="AI1572" s="53" cm="1">
        <f t="array" ref="AI1572">MAX(IF($E$63:E1571=E1572,ROW($E$63:E1571)-MIN(ROW($E$63:E1571))+1))</f>
        <v>1473</v>
      </c>
      <c r="AJ1572" s="53" cm="1">
        <f t="array" ref="AJ1572">MAX(IF($I$105:I1571=I1572,ROW($I$105:I1571)-MIN(ROW($I$105:I1571))+1))</f>
        <v>0</v>
      </c>
      <c r="AK1572" s="23">
        <f>IF(AI1572=0,_xlfn.XLOOKUP(E1572,'Starting GF'!A:A,'Starting GF'!B:B),INDEX($AL$63:$AL1572,AI1572))</f>
        <v>2.76</v>
      </c>
      <c r="AL1572" s="23">
        <f t="shared" ref="AL1572:AL1595" si="73">IF(R1572=0,AK1572,R1572*L1572*(1-M1572)+T1572*L1572*M1572+AK1572*(1-L1572))</f>
        <v>2.7892665602613942</v>
      </c>
      <c r="AM1572" s="23">
        <f>IF(AI1572=0,_xlfn.XLOOKUP(E1572,'Starting GF'!A:A,'Starting GF'!C:C),INDEX($AN$63:$AN1572,AI1572))</f>
        <v>2.97</v>
      </c>
      <c r="AN1572" s="23">
        <v>2.99</v>
      </c>
      <c r="AO1572" s="23">
        <f>IF(AJ1572=0,_xlfn.XLOOKUP(I1572,Goalies!B:B,Goalies!I:I),INDEX($AP$105:$AP1572,AJ1572))</f>
        <v>3.2656699029126224</v>
      </c>
      <c r="AP1572" s="23">
        <f t="shared" si="23"/>
        <v>3.2683341650565167</v>
      </c>
      <c r="AQ1572" s="23">
        <f t="shared" si="24"/>
        <v>3.1482000000000006</v>
      </c>
      <c r="AR1572" s="66">
        <v>-0.08</v>
      </c>
      <c r="AS1572" s="96" t="s">
        <v>1593</v>
      </c>
      <c r="AT1572" s="20">
        <f t="shared" ref="AT1572" si="74">(AK1572*V1572*X1572*Z1573*AA1572*AB1573*AC1572*AD1573*AG1572*AH1573)+AR1572</f>
        <v>2.8032556563027029</v>
      </c>
      <c r="AU1572" s="20">
        <f t="shared" ref="AU1572" si="75">AT1573</f>
        <v>3.2023427379114877</v>
      </c>
      <c r="AV1572" s="12">
        <f t="shared" ref="AV1572" si="76">AK1572*V1572*X1572*Z1573*AA1572*AB1573</f>
        <v>2.883255656302703</v>
      </c>
      <c r="AW1572" s="12">
        <f t="shared" ref="AW1572" si="77">AV1573</f>
        <v>3.1161452678089563</v>
      </c>
      <c r="AX1572" s="8">
        <f t="shared" si="29"/>
        <v>-0.29674434369728697</v>
      </c>
      <c r="AY1572" s="8">
        <f t="shared" si="30"/>
        <v>-4.7657262088502073E-2</v>
      </c>
      <c r="AZ1572" s="8">
        <f t="shared" si="31"/>
        <v>-0.34440160578578904</v>
      </c>
      <c r="BA1572" s="8">
        <f t="shared" si="32"/>
        <v>-0.2490870816087849</v>
      </c>
      <c r="BB1572" s="62">
        <f t="shared" si="33"/>
        <v>130</v>
      </c>
      <c r="BC1572" s="21">
        <f t="shared" si="34"/>
        <v>-128</v>
      </c>
      <c r="BD1572" s="21">
        <f t="shared" si="35"/>
        <v>-102</v>
      </c>
      <c r="BE1572" s="21">
        <f t="shared" si="36"/>
        <v>124</v>
      </c>
      <c r="BF1572" s="94">
        <f t="shared" ref="BF1572" si="78">_xlfn.LET(
  _xlpm.a, MIN(AT1572,AT1573),
  _xlpm.b, MAX(AT1572,AT1573),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IF(AT1572&gt;AT1573, 1-_xlpm.interp, _xlpm.interp)
)</f>
        <v>0.43537603496436805</v>
      </c>
      <c r="BG1572" s="22">
        <f t="shared" si="38"/>
        <v>0.56091521057964511</v>
      </c>
      <c r="BH1572" s="22">
        <f t="shared" si="38"/>
        <v>0.50416219294444964</v>
      </c>
      <c r="BI1572" s="22">
        <f t="shared" si="38"/>
        <v>0.44645888027932334</v>
      </c>
      <c r="BJ1572" s="21">
        <f t="shared" si="39"/>
        <v>118</v>
      </c>
      <c r="BK1572" s="21">
        <f t="shared" si="40"/>
        <v>-128</v>
      </c>
      <c r="BL1572" s="21">
        <f t="shared" si="41"/>
        <v>-102</v>
      </c>
      <c r="BM1572" s="21">
        <f t="shared" si="42"/>
        <v>124</v>
      </c>
      <c r="BN1572" s="22">
        <f t="shared" ref="BN1572" si="79">_xlfn.LET(
  _xlpm.a, MIN(AV1572,AV1573),
  _xlpm.b, MAX(AV1572,AV1573),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IF(AV1572&gt;AV1573, 1-_xlpm.interp, _xlpm.interp)
)</f>
        <v>0.45864015632692001</v>
      </c>
      <c r="BO1572" s="22">
        <f t="shared" si="44"/>
        <v>0.56194769604618533</v>
      </c>
      <c r="BP1572" s="22">
        <f t="shared" si="44"/>
        <v>0.50508215525648459</v>
      </c>
      <c r="BQ1572" s="22">
        <f t="shared" si="44"/>
        <v>0.44705234695085849</v>
      </c>
      <c r="BR1572">
        <v>3.65</v>
      </c>
      <c r="BS1572">
        <v>4.8499999999999996</v>
      </c>
      <c r="BT1572">
        <v>0.34194000000000002</v>
      </c>
      <c r="BU1572">
        <v>0.14771999999999999</v>
      </c>
      <c r="BV1572">
        <v>0.15977156948635499</v>
      </c>
      <c r="BW1572">
        <v>0.22314999999999999</v>
      </c>
    </row>
    <row r="1573" spans="1:75" ht="16.75" customHeight="1" x14ac:dyDescent="0.2">
      <c r="A1573" t="str">
        <f t="shared" si="11"/>
        <v>2025020755 PHI</v>
      </c>
      <c r="B1573">
        <v>2025020755</v>
      </c>
      <c r="C1573" s="1">
        <v>46039</v>
      </c>
      <c r="D1573" s="2" t="s">
        <v>9</v>
      </c>
      <c r="E1573" t="s">
        <v>43</v>
      </c>
      <c r="F1573" s="2">
        <v>1</v>
      </c>
      <c r="G1573" s="2">
        <v>2</v>
      </c>
      <c r="H1573" t="s">
        <v>45</v>
      </c>
      <c r="I1573" t="str">
        <f t="shared" si="12"/>
        <v>PHI Aleksei Kolosov</v>
      </c>
      <c r="J1573" s="33" t="s">
        <v>691</v>
      </c>
      <c r="K1573" s="14">
        <v>2.96</v>
      </c>
      <c r="L1573" s="13">
        <v>0.15</v>
      </c>
      <c r="M1573" s="28">
        <v>0.1</v>
      </c>
      <c r="N1573">
        <f>IFERROR(_xlfn.XLOOKUP(A1573,Params!A:A,Params!D:D),0)</f>
        <v>3.2499999999999898</v>
      </c>
      <c r="O1573">
        <f t="shared" ref="O1573" si="80">N1572</f>
        <v>3.0999999999999899</v>
      </c>
      <c r="P1573" s="68">
        <f t="shared" si="14"/>
        <v>3.2499999999999898</v>
      </c>
      <c r="Q1573">
        <f t="shared" ref="Q1573" si="81">P1572</f>
        <v>3.0999999999999899</v>
      </c>
      <c r="R1573" s="5">
        <f t="shared" ref="R1573" si="82">N1573/W1573/X1573/Z1572/AB1572/AA1573</f>
        <v>2.930704192241099</v>
      </c>
      <c r="S1573" s="5">
        <f t="shared" ref="S1573" si="83">O1573/W1572/Y1573/Z1573/AA1572/AB1573</f>
        <v>3.1938565366790859</v>
      </c>
      <c r="T1573" s="5">
        <f t="shared" ref="T1573" si="84">P1573/W1573/X1573/Z1572/AB1572</f>
        <v>2.8720901083962769</v>
      </c>
      <c r="U1573" s="5">
        <f t="shared" ref="U1573" si="85">Q1573/W1572/Y1573/Z1573/AA1572</f>
        <v>3.2896722327794583</v>
      </c>
      <c r="V1573" s="5">
        <f>_xlfn.XLOOKUP(H1573,'Rest - Home'!A:A,'Rest - Home'!B:B)</f>
        <v>1.0349999999999999</v>
      </c>
      <c r="W1573" s="5">
        <f>_xlfn.XLOOKUP(H1573,'Rest - Home'!A:A,'Rest - Home'!C:C)</f>
        <v>1.0329456510400874</v>
      </c>
      <c r="X1573" s="5">
        <f t="shared" ref="X1573" si="86">AM1572/K1573</f>
        <v>1.0033783783783785</v>
      </c>
      <c r="Y1573" s="5">
        <f t="shared" ref="Y1573" si="87">AK1572/K1573</f>
        <v>0.93243243243243235</v>
      </c>
      <c r="Z1573" s="5">
        <f>IF(J1573="",1,(_xlfn.XLOOKUP(I1573,Goalies!B:B,Goalies!J:J)))</f>
        <v>1.06</v>
      </c>
      <c r="AA1573" s="23">
        <v>0.98</v>
      </c>
      <c r="AB1573" s="23">
        <v>1.03</v>
      </c>
      <c r="AC1573" s="23">
        <f>_xlfn.XLOOKUP(E1573,'Game Adjustments'!A:A,'Game Adjustments'!B:B)</f>
        <v>1</v>
      </c>
      <c r="AD1573" s="23">
        <f>_xlfn.XLOOKUP(E1573,'Game Adjustments'!A:A,'Game Adjustments'!C:C)</f>
        <v>1</v>
      </c>
      <c r="AE1573" s="23">
        <f>IF(D1573="A",_xlfn.XLOOKUP(E1573,'Rest - Home'!F:F,'Rest - Home'!J:J),_xlfn.XLOOKUP(E1573,'Rest - Home'!F:F,'Rest - Home'!I:I))</f>
        <v>1</v>
      </c>
      <c r="AF1573" s="23">
        <f>IF(D1573="A",_xlfn.XLOOKUP(E1573,'Rest - Home'!F:F,'Rest - Home'!L:L),_xlfn.XLOOKUP(E1573,'Rest - Home'!F:F,'Rest - Home'!K:K))</f>
        <v>1</v>
      </c>
      <c r="AG1573" s="26">
        <v>1</v>
      </c>
      <c r="AH1573" s="26">
        <v>1</v>
      </c>
      <c r="AI1573" s="53" cm="1">
        <f t="array" ref="AI1573">MAX(IF($E$63:E1572=E1573,ROW($E$63:E1572)-MIN(ROW($E$63:E1572))+1))</f>
        <v>1480</v>
      </c>
      <c r="AJ1573" s="53" cm="1">
        <f t="array" ref="AJ1573">MAX(IF($I$105:I1572=I1573,ROW($I$105:I1572)-MIN(ROW($I$105:I1572))+1))</f>
        <v>351</v>
      </c>
      <c r="AK1573" s="23">
        <f>IF(AI1573=0,_xlfn.XLOOKUP(E1573,'Starting GF'!A:A,'Starting GF'!B:B),INDEX($AL$63:$AL1573,AI1573))</f>
        <v>2.81</v>
      </c>
      <c r="AL1573" s="23">
        <v>2.81</v>
      </c>
      <c r="AM1573" s="23">
        <f>IF(AI1573=0,_xlfn.XLOOKUP(E1573,'Starting GF'!A:A,'Starting GF'!C:C),INDEX($AN$63:$AN1573,AI1573))</f>
        <v>2.98</v>
      </c>
      <c r="AN1573" s="23">
        <f t="shared" si="22"/>
        <v>3.012078480501863</v>
      </c>
      <c r="AO1573" s="23">
        <f>IF(AJ1573=0,_xlfn.XLOOKUP(I1573,Goalies!B:B,Goalies!I:I),INDEX($AP$105:$AP1573,AJ1573))</f>
        <v>3.1765043159269353</v>
      </c>
      <c r="AP1573" s="23">
        <f t="shared" si="23"/>
        <v>3.2078518578698696</v>
      </c>
      <c r="AQ1573" s="23">
        <f t="shared" si="24"/>
        <v>3.1588000000000003</v>
      </c>
      <c r="AR1573" s="66">
        <v>0.08</v>
      </c>
      <c r="AS1573" s="96" t="s">
        <v>1593</v>
      </c>
      <c r="AT1573" s="20">
        <f t="shared" ref="AT1573" si="88">(AK1573*V1573*X1573*Z1572*AA1573*AB1572*AC1573*AD1572*AG1573*AH1572)+AR1573</f>
        <v>3.2023427379114877</v>
      </c>
      <c r="AU1573" s="20">
        <f t="shared" ref="AU1573" si="89">AT1572</f>
        <v>2.8032556563027029</v>
      </c>
      <c r="AV1573" s="12">
        <f t="shared" ref="AV1573" si="90">AK1573*W1573*X1573*Z1572*AA1573*AB1572</f>
        <v>3.1161452678089563</v>
      </c>
      <c r="AW1573" s="12">
        <f t="shared" ref="AW1573" si="91">AV1572</f>
        <v>2.883255656302703</v>
      </c>
      <c r="AX1573" s="8">
        <f t="shared" si="29"/>
        <v>-4.7657262088502073E-2</v>
      </c>
      <c r="AY1573" s="8">
        <f t="shared" si="30"/>
        <v>-0.29674434369728697</v>
      </c>
      <c r="AZ1573" s="8">
        <f t="shared" si="31"/>
        <v>-0.34440160578578904</v>
      </c>
      <c r="BA1573" s="8">
        <f t="shared" si="32"/>
        <v>0.2490870816087849</v>
      </c>
      <c r="BB1573" s="62">
        <f t="shared" si="33"/>
        <v>-130</v>
      </c>
      <c r="BC1573" s="21">
        <f t="shared" si="34"/>
        <v>128</v>
      </c>
      <c r="BD1573" s="21">
        <f t="shared" si="35"/>
        <v>102</v>
      </c>
      <c r="BE1573" s="21">
        <f t="shared" si="36"/>
        <v>-124</v>
      </c>
      <c r="BF1573" s="94">
        <f t="shared" si="57"/>
        <v>0.56462396503563195</v>
      </c>
      <c r="BG1573" s="22">
        <f t="shared" ref="BG1573" si="92">_xlfn.LET(
  _xlpm.a, MIN(AT1572,AT1573),
  _xlpm.b, MAX(AT1572,AT1573),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0.43908478942035484</v>
      </c>
      <c r="BH1573" s="22">
        <f t="shared" ref="BH1573" si="93">_xlfn.LET(
  _xlpm.a, MIN(AT1572,AT1573),
  _xlpm.b, MAX(AT1572,AT1573),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0.49583780705555036</v>
      </c>
      <c r="BI1573" s="22">
        <f t="shared" ref="BI1573" si="94">_xlfn.LET(
  _xlpm.a, MIN(AT1572,AT1573),
  _xlpm.b, MAX(AT1572,AT1573),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0.55354111972067666</v>
      </c>
      <c r="BJ1573" s="21">
        <f t="shared" si="39"/>
        <v>-118</v>
      </c>
      <c r="BK1573" s="21">
        <f t="shared" si="40"/>
        <v>128</v>
      </c>
      <c r="BL1573" s="21">
        <f t="shared" si="41"/>
        <v>102</v>
      </c>
      <c r="BM1573" s="21">
        <f t="shared" si="42"/>
        <v>-124</v>
      </c>
      <c r="BN1573" s="22">
        <f t="shared" si="61"/>
        <v>0.54135984367307999</v>
      </c>
      <c r="BO1573" s="22">
        <f t="shared" ref="BO1573" si="95">_xlfn.LET(
  _xlpm.a, MIN(AV1572,AV1573),
  _xlpm.b, MAX(AV1572,AV1573),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0.43805230395381467</v>
      </c>
      <c r="BP1573" s="22">
        <f t="shared" ref="BP1573" si="96">_xlfn.LET(
  _xlpm.a, MIN(AV1572,AV1573),
  _xlpm.b, MAX(AV1572,AV1573),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0.49491784474351541</v>
      </c>
      <c r="BQ1573" s="22">
        <f t="shared" ref="BQ1573" si="97">_xlfn.LET(
  _xlpm.a, MIN(AV1572,AV1573),
  _xlpm.b, MAX(AV1572,AV1573),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0.55294765304914151</v>
      </c>
      <c r="BR1573">
        <v>3.65</v>
      </c>
      <c r="BS1573">
        <v>4.9000000000000004</v>
      </c>
      <c r="BT1573">
        <v>0.33402999999999999</v>
      </c>
      <c r="BU1573">
        <v>0.14252000000000001</v>
      </c>
      <c r="BV1573">
        <v>0.15371341055674101</v>
      </c>
      <c r="BW1573">
        <v>0.21534</v>
      </c>
    </row>
    <row r="1574" spans="1:75" ht="16.75" customHeight="1" x14ac:dyDescent="0.2">
      <c r="A1574" t="str">
        <f t="shared" si="11"/>
        <v>2025020756 NYI</v>
      </c>
      <c r="B1574">
        <v>2025020756</v>
      </c>
      <c r="C1574" s="1">
        <v>46039</v>
      </c>
      <c r="D1574" s="2" t="s">
        <v>6</v>
      </c>
      <c r="E1574" t="s">
        <v>37</v>
      </c>
      <c r="F1574" s="2">
        <v>1</v>
      </c>
      <c r="G1574" s="2">
        <v>1</v>
      </c>
      <c r="H1574" t="s">
        <v>46</v>
      </c>
      <c r="I1574" t="str">
        <f t="shared" si="12"/>
        <v>NYI David Rittich</v>
      </c>
      <c r="J1574" s="33" t="s">
        <v>176</v>
      </c>
      <c r="K1574" s="14">
        <v>2.96</v>
      </c>
      <c r="L1574" s="13">
        <v>0.15</v>
      </c>
      <c r="M1574" s="28">
        <v>0.1</v>
      </c>
      <c r="N1574">
        <f>IFERROR(_xlfn.XLOOKUP(A1574,Params!A:A,Params!D:D),0)</f>
        <v>2.8499999999999899</v>
      </c>
      <c r="O1574">
        <f t="shared" ref="O1574" si="98">N1575</f>
        <v>2.8999999999999901</v>
      </c>
      <c r="P1574" s="68">
        <f t="shared" si="14"/>
        <v>2.8499999999999899</v>
      </c>
      <c r="Q1574">
        <f t="shared" ref="Q1574" si="99">P1575</f>
        <v>2.8999999999999901</v>
      </c>
      <c r="R1574" s="5">
        <f t="shared" ref="R1574" si="100">N1574/W1574/X1574/Z1575/AB1575/AA1574</f>
        <v>2.9896028356376054</v>
      </c>
      <c r="S1574" s="5">
        <f t="shared" ref="S1574" si="101">O1574/W1575/Y1574/Z1574/AA1575/AB1574</f>
        <v>2.7966619332354199</v>
      </c>
      <c r="T1574" s="5">
        <f t="shared" ref="T1574" si="102">P1574/W1574/X1574/Z1575/AB1575</f>
        <v>2.8102266654993491</v>
      </c>
      <c r="U1574" s="5">
        <f t="shared" ref="U1574" si="103">Q1574/W1575/Y1574/Z1574/AA1575</f>
        <v>2.8246285525677743</v>
      </c>
      <c r="V1574" s="5">
        <f>_xlfn.XLOOKUP(H1574,'Rest - Home'!A:A,'Rest - Home'!B:B)</f>
        <v>0.95</v>
      </c>
      <c r="W1574" s="5">
        <f>_xlfn.XLOOKUP(H1574,'Rest - Home'!A:A,'Rest - Home'!C:C)</f>
        <v>0.95302926576458757</v>
      </c>
      <c r="X1574" s="5">
        <f t="shared" ref="X1574" si="104">AM1575/K1574</f>
        <v>1.0803414567527405</v>
      </c>
      <c r="Y1574" s="5">
        <f t="shared" ref="Y1574" si="105">AK1575/K1574</f>
        <v>0.94203105978948032</v>
      </c>
      <c r="Z1574" s="5">
        <f>IF(J1574="",1,(_xlfn.XLOOKUP(I1574,Goalies!B:B,Goalies!J:J)))</f>
        <v>1.06</v>
      </c>
      <c r="AA1574" s="23">
        <v>0.94</v>
      </c>
      <c r="AB1574" s="23">
        <v>1.01</v>
      </c>
      <c r="AC1574" s="23">
        <f>_xlfn.XLOOKUP(E1574,'Game Adjustments'!A:A,'Game Adjustments'!B:B)</f>
        <v>1</v>
      </c>
      <c r="AD1574" s="23">
        <f>_xlfn.XLOOKUP(E1574,'Game Adjustments'!A:A,'Game Adjustments'!C:C)</f>
        <v>1</v>
      </c>
      <c r="AE1574" s="23">
        <f>IF(D1574="A",_xlfn.XLOOKUP(E1574,'Rest - Home'!F:F,'Rest - Home'!J:J),_xlfn.XLOOKUP(E1574,'Rest - Home'!F:F,'Rest - Home'!I:I))</f>
        <v>1</v>
      </c>
      <c r="AF1574" s="23">
        <f>IF(D1574="A",_xlfn.XLOOKUP(E1574,'Rest - Home'!F:F,'Rest - Home'!L:L),_xlfn.XLOOKUP(E1574,'Rest - Home'!F:F,'Rest - Home'!K:K))</f>
        <v>1</v>
      </c>
      <c r="AG1574" s="26">
        <v>1</v>
      </c>
      <c r="AH1574" s="26">
        <v>1</v>
      </c>
      <c r="AI1574" s="53" cm="1">
        <f t="array" ref="AI1574">MAX(IF($E$63:E1573=E1574,ROW($E$63:E1573)-MIN(ROW($E$63:E1573))+1))</f>
        <v>1494</v>
      </c>
      <c r="AJ1574" s="53" cm="1">
        <f t="array" ref="AJ1574">MAX(IF($I$105:I1573=I1574,ROW($I$105:I1573)-MIN(ROW($I$105:I1573))+1))</f>
        <v>1338</v>
      </c>
      <c r="AK1574" s="23">
        <f>IF(AI1574=0,_xlfn.XLOOKUP(E1574,'Starting GF'!A:A,'Starting GF'!B:B),INDEX($AL$63:$AL1574,AI1574))</f>
        <v>2.85</v>
      </c>
      <c r="AL1574" s="23">
        <v>2.88</v>
      </c>
      <c r="AM1574" s="23">
        <f>IF(AI1574=0,_xlfn.XLOOKUP(E1574,'Starting GF'!A:A,'Starting GF'!C:C),INDEX($AN$63:$AN1574,AI1574))</f>
        <v>2.97</v>
      </c>
      <c r="AN1574" s="23">
        <v>2.95</v>
      </c>
      <c r="AO1574" s="23">
        <f>IF(AJ1574=0,_xlfn.XLOOKUP(I1574,Goalies!B:B,Goalies!I:I),INDEX($AP$105:$AP1574,AJ1574))</f>
        <v>3.1715685268377944</v>
      </c>
      <c r="AP1574" s="23">
        <f t="shared" si="23"/>
        <v>3.1405024951965572</v>
      </c>
      <c r="AQ1574" s="23">
        <f t="shared" si="24"/>
        <v>3.1482000000000006</v>
      </c>
      <c r="AR1574" s="66">
        <v>0.05</v>
      </c>
      <c r="AS1574" s="96" t="s">
        <v>1593</v>
      </c>
      <c r="AT1574" s="20">
        <f t="shared" ref="AT1574" si="106">(AK1574*V1574*X1574*Z1575*AA1574*AB1575*AC1574*AD1575*AG1574*AH1575)+AR1574</f>
        <v>2.7582801791409333</v>
      </c>
      <c r="AU1574" s="20">
        <f t="shared" ref="AU1574" si="107">AT1575</f>
        <v>3.0263537171365509</v>
      </c>
      <c r="AV1574" s="12">
        <f t="shared" ref="AV1574" si="108">AK1574*V1574*X1574*Z1575*AA1574*AB1575</f>
        <v>2.7082801791409334</v>
      </c>
      <c r="AW1574" s="12">
        <f t="shared" ref="AW1574" si="109">AV1575</f>
        <v>3.0797429956203937</v>
      </c>
      <c r="AX1574" s="8">
        <f t="shared" si="29"/>
        <v>-9.1719820859056611E-2</v>
      </c>
      <c r="AY1574" s="8">
        <f t="shared" si="30"/>
        <v>0.12635371713656074</v>
      </c>
      <c r="AZ1574" s="8">
        <f t="shared" si="31"/>
        <v>3.4633896277504128E-2</v>
      </c>
      <c r="BA1574" s="8">
        <f t="shared" si="32"/>
        <v>-0.21807353799561735</v>
      </c>
      <c r="BB1574" s="62">
        <f t="shared" si="33"/>
        <v>121</v>
      </c>
      <c r="BC1574" s="21">
        <f t="shared" si="34"/>
        <v>-111</v>
      </c>
      <c r="BD1574" s="21">
        <f t="shared" si="35"/>
        <v>115</v>
      </c>
      <c r="BE1574" s="21">
        <f t="shared" si="36"/>
        <v>142</v>
      </c>
      <c r="BF1574" s="94">
        <f t="shared" ref="BF1574" si="110">_xlfn.LET(
  _xlpm.a, MIN(AT1574,AT1575),
  _xlpm.b, MAX(AT1574,AT1575),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IF(AT1574&gt;AT1575, 1-_xlpm.interp, _xlpm.interp)
)</f>
        <v>0.45315461214582814</v>
      </c>
      <c r="BG1574" s="22">
        <f t="shared" si="38"/>
        <v>0.52659352634136747</v>
      </c>
      <c r="BH1574" s="22">
        <f t="shared" si="38"/>
        <v>0.46610880428029511</v>
      </c>
      <c r="BI1574" s="22">
        <f t="shared" si="38"/>
        <v>0.41330227076227222</v>
      </c>
      <c r="BJ1574" s="21">
        <f t="shared" si="39"/>
        <v>129</v>
      </c>
      <c r="BK1574" s="21">
        <f t="shared" si="40"/>
        <v>-112</v>
      </c>
      <c r="BL1574" s="21">
        <f t="shared" si="41"/>
        <v>114</v>
      </c>
      <c r="BM1574" s="21">
        <f t="shared" si="42"/>
        <v>141</v>
      </c>
      <c r="BN1574" s="22">
        <f t="shared" ref="BN1574" si="111">_xlfn.LET(
  _xlpm.a, MIN(AV1574,AV1575),
  _xlpm.b, MAX(AV1574,AV1575),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IF(AV1574&gt;AV1575, 1-_xlpm.interp, _xlpm.interp)
)</f>
        <v>0.4374993582669463</v>
      </c>
      <c r="BO1574" s="22">
        <f t="shared" si="44"/>
        <v>0.52757223569463907</v>
      </c>
      <c r="BP1574" s="22">
        <f t="shared" si="44"/>
        <v>0.46731910196364301</v>
      </c>
      <c r="BQ1574" s="22">
        <f t="shared" si="44"/>
        <v>0.41446124345512669</v>
      </c>
      <c r="BR1574">
        <v>3.65</v>
      </c>
      <c r="BS1574">
        <v>4.95</v>
      </c>
      <c r="BT1574">
        <v>0.32983000000000001</v>
      </c>
      <c r="BU1574">
        <v>0.13883999999999999</v>
      </c>
      <c r="BV1574">
        <v>0.14972662273938001</v>
      </c>
      <c r="BW1574">
        <v>0.21154999999999999</v>
      </c>
    </row>
    <row r="1575" spans="1:75" ht="16.75" customHeight="1" x14ac:dyDescent="0.2">
      <c r="A1575" t="str">
        <f t="shared" si="11"/>
        <v>2025020756 CGY</v>
      </c>
      <c r="B1575">
        <v>2025020756</v>
      </c>
      <c r="C1575" s="1">
        <v>46039</v>
      </c>
      <c r="D1575" s="2" t="s">
        <v>9</v>
      </c>
      <c r="E1575" t="s">
        <v>22</v>
      </c>
      <c r="F1575" s="2">
        <v>1</v>
      </c>
      <c r="G1575" s="2">
        <v>1</v>
      </c>
      <c r="H1575" t="s">
        <v>47</v>
      </c>
      <c r="I1575" t="str">
        <f t="shared" si="12"/>
        <v>CGY Dustin Wolf</v>
      </c>
      <c r="J1575" s="33" t="s">
        <v>151</v>
      </c>
      <c r="K1575" s="14">
        <v>2.96</v>
      </c>
      <c r="L1575" s="13">
        <v>0.15</v>
      </c>
      <c r="M1575" s="28">
        <v>0.1</v>
      </c>
      <c r="N1575">
        <f>IFERROR(_xlfn.XLOOKUP(A1575,Params!A:A,Params!D:D),0)</f>
        <v>2.8999999999999901</v>
      </c>
      <c r="O1575">
        <f t="shared" ref="O1575" si="112">N1574</f>
        <v>2.8499999999999899</v>
      </c>
      <c r="P1575" s="68">
        <f t="shared" si="14"/>
        <v>2.8999999999999901</v>
      </c>
      <c r="Q1575">
        <f t="shared" ref="Q1575" si="113">P1574</f>
        <v>2.8499999999999899</v>
      </c>
      <c r="R1575" s="5">
        <f t="shared" ref="R1575" si="114">N1575/W1575/X1575/Z1574/AB1574/AA1575</f>
        <v>2.625671891691054</v>
      </c>
      <c r="S1575" s="5">
        <f t="shared" ref="S1575" si="115">O1575/W1574/Y1575/Z1575/AA1574/AB1575</f>
        <v>3.3544505166287619</v>
      </c>
      <c r="T1575" s="5">
        <f t="shared" ref="T1575" si="116">P1575/W1575/X1575/Z1574/AB1574</f>
        <v>2.573158453857233</v>
      </c>
      <c r="U1575" s="5">
        <f t="shared" ref="U1575" si="117">Q1575/W1574/Y1575/Z1575/AA1574</f>
        <v>3.3544505166287619</v>
      </c>
      <c r="V1575" s="5">
        <f>_xlfn.XLOOKUP(H1575,'Rest - Home'!A:A,'Rest - Home'!B:B)</f>
        <v>1.048</v>
      </c>
      <c r="W1575" s="5">
        <f>_xlfn.XLOOKUP(H1575,'Rest - Home'!A:A,'Rest - Home'!C:C)</f>
        <v>1.0491546019013618</v>
      </c>
      <c r="X1575" s="5">
        <f t="shared" ref="X1575" si="118">AM1574/K1575</f>
        <v>1.0033783783783785</v>
      </c>
      <c r="Y1575" s="5">
        <f t="shared" ref="Y1575" si="119">AK1574/K1575</f>
        <v>0.96283783783783783</v>
      </c>
      <c r="Z1575" s="5">
        <f>IF(J1575="",1,(_xlfn.XLOOKUP(I1575,Goalies!B:B,Goalies!J:J)))</f>
        <v>0.98499999999999999</v>
      </c>
      <c r="AA1575" s="23">
        <v>0.98</v>
      </c>
      <c r="AB1575" s="23">
        <v>1</v>
      </c>
      <c r="AC1575" s="23">
        <f>_xlfn.XLOOKUP(E1575,'Game Adjustments'!A:A,'Game Adjustments'!B:B)</f>
        <v>1</v>
      </c>
      <c r="AD1575" s="23">
        <f>_xlfn.XLOOKUP(E1575,'Game Adjustments'!A:A,'Game Adjustments'!C:C)</f>
        <v>1</v>
      </c>
      <c r="AE1575" s="23">
        <f>IF(D1575="A",_xlfn.XLOOKUP(E1575,'Rest - Home'!F:F,'Rest - Home'!J:J),_xlfn.XLOOKUP(E1575,'Rest - Home'!F:F,'Rest - Home'!I:I))</f>
        <v>1</v>
      </c>
      <c r="AF1575" s="23">
        <f>IF(D1575="A",_xlfn.XLOOKUP(E1575,'Rest - Home'!F:F,'Rest - Home'!L:L),_xlfn.XLOOKUP(E1575,'Rest - Home'!F:F,'Rest - Home'!K:K))</f>
        <v>1</v>
      </c>
      <c r="AG1575" s="26">
        <v>1</v>
      </c>
      <c r="AH1575" s="26">
        <v>1</v>
      </c>
      <c r="AI1575" s="53" cm="1">
        <f t="array" ref="AI1575">MAX(IF($E$63:E1574=E1575,ROW($E$63:E1574)-MIN(ROW($E$63:E1574))+1))</f>
        <v>1490</v>
      </c>
      <c r="AJ1575" s="53" cm="1">
        <f t="array" ref="AJ1575">MAX(IF($I$105:I1574=I1575,ROW($I$105:I1574)-MIN(ROW($I$105:I1574))+1))</f>
        <v>1408</v>
      </c>
      <c r="AK1575" s="23">
        <f>IF(AI1575=0,_xlfn.XLOOKUP(E1575,'Starting GF'!A:A,'Starting GF'!B:B),INDEX($AL$63:$AL1575,AI1575))</f>
        <v>2.7884119369768618</v>
      </c>
      <c r="AL1575" s="23">
        <f t="shared" si="73"/>
        <v>2.7632132286164834</v>
      </c>
      <c r="AM1575" s="23">
        <f>IF(AI1575=0,_xlfn.XLOOKUP(E1575,'Starting GF'!A:A,'Starting GF'!C:C),INDEX($AN$63:$AN1575,AI1575))</f>
        <v>3.1978107119881121</v>
      </c>
      <c r="AN1575" s="23">
        <f t="shared" si="22"/>
        <v>3.2213066826842098</v>
      </c>
      <c r="AO1575" s="23">
        <f>IF(AJ1575=0,_xlfn.XLOOKUP(I1575,Goalies!B:B,Goalies!I:I),INDEX($AP$105:$AP1575,AJ1575))</f>
        <v>3.1458747965155003</v>
      </c>
      <c r="AP1575" s="23">
        <f t="shared" si="23"/>
        <v>3.1696136408700748</v>
      </c>
      <c r="AQ1575" s="23">
        <f t="shared" si="24"/>
        <v>3.1498435513082903</v>
      </c>
      <c r="AR1575" s="66">
        <v>-0.05</v>
      </c>
      <c r="AS1575" s="96" t="s">
        <v>1593</v>
      </c>
      <c r="AT1575" s="20">
        <f t="shared" ref="AT1575" si="120">(AK1575*V1575*X1575*Z1574*AA1575*AB1574*AC1575*AD1574*AG1575*AH1574)+AR1575</f>
        <v>3.0263537171365509</v>
      </c>
      <c r="AU1575" s="20">
        <f t="shared" ref="AU1575" si="121">AT1574</f>
        <v>2.7582801791409333</v>
      </c>
      <c r="AV1575" s="12">
        <f t="shared" ref="AV1575" si="122">AK1575*W1575*X1575*Z1574*AA1575*AB1574</f>
        <v>3.0797429956203937</v>
      </c>
      <c r="AW1575" s="12">
        <f t="shared" ref="AW1575" si="123">AV1574</f>
        <v>2.7082801791409334</v>
      </c>
      <c r="AX1575" s="8">
        <f t="shared" si="29"/>
        <v>0.12635371713656074</v>
      </c>
      <c r="AY1575" s="8">
        <f t="shared" si="30"/>
        <v>-9.1719820859056611E-2</v>
      </c>
      <c r="AZ1575" s="8">
        <f t="shared" si="31"/>
        <v>3.4633896277504128E-2</v>
      </c>
      <c r="BA1575" s="8">
        <f t="shared" si="32"/>
        <v>0.21807353799561735</v>
      </c>
      <c r="BB1575" s="62">
        <f t="shared" si="33"/>
        <v>-121</v>
      </c>
      <c r="BC1575" s="21">
        <f t="shared" si="34"/>
        <v>111</v>
      </c>
      <c r="BD1575" s="21">
        <f t="shared" si="35"/>
        <v>-115</v>
      </c>
      <c r="BE1575" s="21">
        <f t="shared" si="36"/>
        <v>-142</v>
      </c>
      <c r="BF1575" s="94">
        <f t="shared" si="57"/>
        <v>0.54684538785417192</v>
      </c>
      <c r="BG1575" s="22">
        <f t="shared" ref="BG1575" si="124">_xlfn.LET(
  _xlpm.a, MIN(AT1574,AT1575),
  _xlpm.b, MAX(AT1574,AT1575),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0.47340647365863259</v>
      </c>
      <c r="BH1575" s="22">
        <f t="shared" ref="BH1575" si="125">_xlfn.LET(
  _xlpm.a, MIN(AT1574,AT1575),
  _xlpm.b, MAX(AT1574,AT1575),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0.53389119571970489</v>
      </c>
      <c r="BI1575" s="22">
        <f t="shared" ref="BI1575" si="126">_xlfn.LET(
  _xlpm.a, MIN(AT1574,AT1575),
  _xlpm.b, MAX(AT1574,AT1575),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0.58669772923772778</v>
      </c>
      <c r="BJ1575" s="21">
        <f t="shared" si="39"/>
        <v>-129</v>
      </c>
      <c r="BK1575" s="21">
        <f t="shared" si="40"/>
        <v>112</v>
      </c>
      <c r="BL1575" s="21">
        <f t="shared" si="41"/>
        <v>-114</v>
      </c>
      <c r="BM1575" s="21">
        <f t="shared" si="42"/>
        <v>-141</v>
      </c>
      <c r="BN1575" s="22">
        <f t="shared" si="61"/>
        <v>0.5625006417330537</v>
      </c>
      <c r="BO1575" s="22">
        <f t="shared" ref="BO1575" si="127">_xlfn.LET(
  _xlpm.a, MIN(AV1574,AV1575),
  _xlpm.b, MAX(AV1574,AV1575),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0.47242776430536099</v>
      </c>
      <c r="BP1575" s="22">
        <f t="shared" ref="BP1575" si="128">_xlfn.LET(
  _xlpm.a, MIN(AV1574,AV1575),
  _xlpm.b, MAX(AV1574,AV1575),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0.53268089803635699</v>
      </c>
      <c r="BQ1575" s="22">
        <f t="shared" ref="BQ1575" si="129">_xlfn.LET(
  _xlpm.a, MIN(AV1574,AV1575),
  _xlpm.b, MAX(AV1574,AV1575),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0.58553875654487331</v>
      </c>
      <c r="BR1575">
        <v>3.65</v>
      </c>
      <c r="BS1575">
        <v>5</v>
      </c>
      <c r="BT1575">
        <v>0.32701000000000002</v>
      </c>
      <c r="BU1575">
        <v>0.13489000000000001</v>
      </c>
      <c r="BV1575">
        <v>0.14518819895163901</v>
      </c>
      <c r="BW1575">
        <v>0.20582</v>
      </c>
    </row>
    <row r="1576" spans="1:75" ht="16.75" customHeight="1" x14ac:dyDescent="0.2">
      <c r="A1576" t="str">
        <f t="shared" si="11"/>
        <v>2025020757 SEA</v>
      </c>
      <c r="B1576">
        <v>2025020757</v>
      </c>
      <c r="C1576" s="1">
        <v>46039</v>
      </c>
      <c r="D1576" s="2" t="s">
        <v>6</v>
      </c>
      <c r="E1576" t="s">
        <v>13</v>
      </c>
      <c r="F1576" s="2">
        <v>1</v>
      </c>
      <c r="G1576" s="2">
        <v>1</v>
      </c>
      <c r="H1576" t="s">
        <v>46</v>
      </c>
      <c r="I1576" t="str">
        <f t="shared" si="12"/>
        <v>SEA Philipp Grubauer</v>
      </c>
      <c r="J1576" s="33" t="s">
        <v>185</v>
      </c>
      <c r="K1576" s="14">
        <v>2.96</v>
      </c>
      <c r="L1576" s="13">
        <v>0.15</v>
      </c>
      <c r="M1576" s="28">
        <v>0.1</v>
      </c>
      <c r="N1576">
        <f>IFERROR(_xlfn.XLOOKUP(A1576,Params!A:A,Params!D:D),0)</f>
        <v>2.44999999999999</v>
      </c>
      <c r="O1576">
        <f t="shared" ref="O1576" si="130">N1577</f>
        <v>3.2499999999999898</v>
      </c>
      <c r="P1576" s="68">
        <f t="shared" si="14"/>
        <v>2.44999999999999</v>
      </c>
      <c r="Q1576">
        <f t="shared" ref="Q1576" si="131">P1577</f>
        <v>3.2499999999999898</v>
      </c>
      <c r="R1576" s="5">
        <f t="shared" ref="R1576" si="132">N1576/W1576/X1576/Z1577/AB1577/AA1576</f>
        <v>2.6682867124970526</v>
      </c>
      <c r="S1576" s="5">
        <f t="shared" ref="S1576" si="133">O1576/W1577/Y1576/Z1576/AA1577/AB1576</f>
        <v>3.1465290867536453</v>
      </c>
      <c r="T1576" s="5">
        <f t="shared" ref="T1576" si="134">P1576/W1576/X1576/Z1577/AB1577</f>
        <v>2.6682867124970526</v>
      </c>
      <c r="U1576" s="5">
        <f t="shared" ref="U1576" si="135">Q1576/W1577/Y1576/Z1576/AA1577</f>
        <v>3.1465290867536453</v>
      </c>
      <c r="V1576" s="5">
        <f>_xlfn.XLOOKUP(H1576,'Rest - Home'!A:A,'Rest - Home'!B:B)</f>
        <v>0.95</v>
      </c>
      <c r="W1576" s="5">
        <f>_xlfn.XLOOKUP(H1576,'Rest - Home'!A:A,'Rest - Home'!C:C)</f>
        <v>0.95302926576458757</v>
      </c>
      <c r="X1576" s="5">
        <f t="shared" ref="X1576" si="136">AM1577/K1576</f>
        <v>0.9932432432432432</v>
      </c>
      <c r="Y1576" s="5">
        <f t="shared" ref="Y1576" si="137">AK1577/K1576</f>
        <v>1.0255123321271458</v>
      </c>
      <c r="Z1576" s="5">
        <f>IF(J1576="",1,(_xlfn.XLOOKUP(I1576,Goalies!B:B,Goalies!J:J)))</f>
        <v>1</v>
      </c>
      <c r="AA1576" s="23">
        <v>1</v>
      </c>
      <c r="AB1576" s="23">
        <v>1</v>
      </c>
      <c r="AC1576" s="23">
        <f>_xlfn.XLOOKUP(E1576,'Game Adjustments'!A:A,'Game Adjustments'!B:B)</f>
        <v>1</v>
      </c>
      <c r="AD1576" s="23">
        <f>_xlfn.XLOOKUP(E1576,'Game Adjustments'!A:A,'Game Adjustments'!C:C)</f>
        <v>1</v>
      </c>
      <c r="AE1576" s="23">
        <f>IF(D1576="A",_xlfn.XLOOKUP(E1576,'Rest - Home'!F:F,'Rest - Home'!J:J),_xlfn.XLOOKUP(E1576,'Rest - Home'!F:F,'Rest - Home'!I:I))</f>
        <v>1</v>
      </c>
      <c r="AF1576" s="23">
        <f>IF(D1576="A",_xlfn.XLOOKUP(E1576,'Rest - Home'!F:F,'Rest - Home'!L:L),_xlfn.XLOOKUP(E1576,'Rest - Home'!F:F,'Rest - Home'!K:K))</f>
        <v>1</v>
      </c>
      <c r="AG1576" s="26">
        <v>1</v>
      </c>
      <c r="AH1576" s="26">
        <v>1</v>
      </c>
      <c r="AI1576" s="53" cm="1">
        <f t="array" ref="AI1576">MAX(IF($E$63:E1575=E1576,ROW($E$63:E1575)-MIN(ROW($E$63:E1575))+1))</f>
        <v>1484</v>
      </c>
      <c r="AJ1576" s="53" cm="1">
        <f t="array" ref="AJ1576">MAX(IF($I$105:I1575=I1576,ROW($I$105:I1575)-MIN(ROW($I$105:I1575))+1))</f>
        <v>1428</v>
      </c>
      <c r="AK1576" s="23">
        <f>IF(AI1576=0,_xlfn.XLOOKUP(E1576,'Starting GF'!A:A,'Starting GF'!B:B),INDEX($AL$63:$AL1576,AI1576))</f>
        <v>2.7347986441791989</v>
      </c>
      <c r="AL1576" s="23">
        <f t="shared" si="73"/>
        <v>2.7248218544268772</v>
      </c>
      <c r="AM1576" s="23">
        <f>IF(AI1576=0,_xlfn.XLOOKUP(E1576,'Starting GF'!A:A,'Starting GF'!C:C),INDEX($AN$63:$AN1576,AI1576))</f>
        <v>3.1371951650728982</v>
      </c>
      <c r="AN1576" s="23">
        <f t="shared" si="22"/>
        <v>3.1385952533250103</v>
      </c>
      <c r="AO1576" s="23">
        <f>IF(AJ1576=0,_xlfn.XLOOKUP(I1576,Goalies!B:B,Goalies!I:I),INDEX($AP$105:$AP1576,AJ1576))</f>
        <v>3.2183435952988884</v>
      </c>
      <c r="AP1576" s="23">
        <f t="shared" si="23"/>
        <v>3.2075714190171021</v>
      </c>
      <c r="AQ1576" s="23">
        <f t="shared" si="24"/>
        <v>3.1371951650728982</v>
      </c>
      <c r="AR1576" s="66">
        <v>0</v>
      </c>
      <c r="AS1576" s="96" t="s">
        <v>1592</v>
      </c>
      <c r="AT1576" s="20">
        <f t="shared" ref="AT1576" si="138">(AK1576*V1576*X1576*Z1577*AA1576*AB1577*AC1576*AD1577*AG1576*AH1577)+AR1576</f>
        <v>2.5030891333772725</v>
      </c>
      <c r="AU1576" s="20">
        <f t="shared" ref="AU1576" si="139">AT1577</f>
        <v>3.2367931026387513</v>
      </c>
      <c r="AV1576" s="12">
        <f t="shared" ref="AV1576" si="140">AK1576*V1576*X1576*Z1577*AA1576*AB1577</f>
        <v>2.5030891333772725</v>
      </c>
      <c r="AW1576" s="12">
        <f t="shared" ref="AW1576" si="141">AV1577</f>
        <v>3.2403591403015577</v>
      </c>
      <c r="AX1576" s="8">
        <f t="shared" si="29"/>
        <v>5.3089133377282494E-2</v>
      </c>
      <c r="AY1576" s="8">
        <f t="shared" si="30"/>
        <v>-1.3206897361238479E-2</v>
      </c>
      <c r="AZ1576" s="8">
        <f t="shared" si="31"/>
        <v>3.9882236016044015E-2</v>
      </c>
      <c r="BA1576" s="8">
        <f t="shared" si="32"/>
        <v>6.6296030738520972E-2</v>
      </c>
      <c r="BB1576" s="62">
        <f t="shared" si="33"/>
        <v>162</v>
      </c>
      <c r="BC1576" s="21">
        <f t="shared" si="34"/>
        <v>-107</v>
      </c>
      <c r="BD1576" s="21">
        <f t="shared" si="35"/>
        <v>120</v>
      </c>
      <c r="BE1576" s="21">
        <f t="shared" si="36"/>
        <v>148</v>
      </c>
      <c r="BF1576" s="94">
        <f t="shared" ref="BF1576" si="142">_xlfn.LET(
  _xlpm.a, MIN(AT1576,AT1577),
  _xlpm.b, MAX(AT1576,AT1577),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IF(AT1576&gt;AT1577, 1-_xlpm.interp, _xlpm.interp)
)</f>
        <v>0.38160405329900177</v>
      </c>
      <c r="BG1576" s="22">
        <f t="shared" si="38"/>
        <v>0.51757446638157101</v>
      </c>
      <c r="BH1576" s="22">
        <f t="shared" si="38"/>
        <v>0.45494656883770557</v>
      </c>
      <c r="BI1576" s="22">
        <f t="shared" si="38"/>
        <v>0.40266904423700312</v>
      </c>
      <c r="BJ1576" s="21">
        <f t="shared" si="39"/>
        <v>162</v>
      </c>
      <c r="BK1576" s="21">
        <f t="shared" si="40"/>
        <v>-108</v>
      </c>
      <c r="BL1576" s="21">
        <f t="shared" si="41"/>
        <v>120</v>
      </c>
      <c r="BM1576" s="21">
        <f t="shared" si="42"/>
        <v>148</v>
      </c>
      <c r="BN1576" s="22">
        <f t="shared" ref="BN1576" si="143">_xlfn.LET(
  _xlpm.a, MIN(AV1576,AV1577),
  _xlpm.b, MAX(AV1576,AV1577),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IF(AV1576&gt;AV1577, 1-_xlpm.interp, _xlpm.interp)
)</f>
        <v>0.38135144825083755</v>
      </c>
      <c r="BO1576" s="22">
        <f t="shared" si="44"/>
        <v>0.51809279827290977</v>
      </c>
      <c r="BP1576" s="22">
        <f t="shared" si="44"/>
        <v>0.45546719178516171</v>
      </c>
      <c r="BQ1576" s="22">
        <f t="shared" si="44"/>
        <v>0.40308254594207693</v>
      </c>
      <c r="BR1576">
        <v>3.7</v>
      </c>
      <c r="BS1576">
        <v>3.7</v>
      </c>
      <c r="BT1576">
        <v>0.49287999999999998</v>
      </c>
      <c r="BU1576">
        <v>0.24787000000000001</v>
      </c>
      <c r="BV1576">
        <v>0.27379269208677498</v>
      </c>
      <c r="BW1576">
        <v>0.34255000000000002</v>
      </c>
    </row>
    <row r="1577" spans="1:75" ht="16.75" customHeight="1" x14ac:dyDescent="0.2">
      <c r="A1577" t="str">
        <f t="shared" si="11"/>
        <v>2025020757 UTA</v>
      </c>
      <c r="B1577">
        <v>2025020757</v>
      </c>
      <c r="C1577" s="1">
        <v>46039</v>
      </c>
      <c r="D1577" s="2" t="s">
        <v>9</v>
      </c>
      <c r="E1577" t="s">
        <v>15</v>
      </c>
      <c r="F1577" s="2">
        <v>1</v>
      </c>
      <c r="G1577" s="2">
        <v>1</v>
      </c>
      <c r="H1577" t="s">
        <v>47</v>
      </c>
      <c r="I1577" t="str">
        <f t="shared" si="12"/>
        <v>UTA Karel Vejmelka</v>
      </c>
      <c r="J1577" s="33" t="s">
        <v>191</v>
      </c>
      <c r="K1577" s="14">
        <v>2.96</v>
      </c>
      <c r="L1577" s="13">
        <v>0.15</v>
      </c>
      <c r="M1577" s="28">
        <v>0.1</v>
      </c>
      <c r="N1577">
        <f>IFERROR(_xlfn.XLOOKUP(A1577,Params!A:A,Params!D:D),0)</f>
        <v>3.2499999999999898</v>
      </c>
      <c r="O1577">
        <f t="shared" ref="O1577" si="144">N1576</f>
        <v>2.44999999999999</v>
      </c>
      <c r="P1577" s="68">
        <f t="shared" si="14"/>
        <v>3.2499999999999898</v>
      </c>
      <c r="Q1577">
        <f t="shared" ref="Q1577" si="145">P1576</f>
        <v>2.44999999999999</v>
      </c>
      <c r="R1577" s="5">
        <f t="shared" ref="R1577" si="146">N1577/W1577/X1577/Z1576/AB1576/AA1577</f>
        <v>3.0445479059290337</v>
      </c>
      <c r="S1577" s="5">
        <f t="shared" ref="S1577" si="147">O1577/W1576/Y1577/Z1577/AA1576/AB1577</f>
        <v>2.8684974491406474</v>
      </c>
      <c r="T1577" s="5">
        <f t="shared" ref="T1577" si="148">P1577/W1577/X1577/Z1576/AB1576</f>
        <v>2.9227659896918721</v>
      </c>
      <c r="U1577" s="5">
        <f t="shared" ref="U1577" si="149">Q1577/W1576/Y1577/Z1577/AA1576</f>
        <v>2.8684974491406474</v>
      </c>
      <c r="V1577" s="5">
        <f>_xlfn.XLOOKUP(H1577,'Rest - Home'!A:A,'Rest - Home'!B:B)</f>
        <v>1.048</v>
      </c>
      <c r="W1577" s="5">
        <f>_xlfn.XLOOKUP(H1577,'Rest - Home'!A:A,'Rest - Home'!C:C)</f>
        <v>1.0491546019013618</v>
      </c>
      <c r="X1577" s="5">
        <f t="shared" ref="X1577" si="150">AM1576/K1577</f>
        <v>1.0598632314435468</v>
      </c>
      <c r="Y1577" s="5">
        <f t="shared" ref="Y1577" si="151">AK1576/K1577</f>
        <v>0.92391846087135099</v>
      </c>
      <c r="Z1577" s="5">
        <f>IF(J1577="",1,(_xlfn.XLOOKUP(I1577,Goalies!B:B,Goalies!J:J)))</f>
        <v>0.97</v>
      </c>
      <c r="AA1577" s="23">
        <v>0.96</v>
      </c>
      <c r="AB1577" s="23">
        <v>1</v>
      </c>
      <c r="AC1577" s="23">
        <f>_xlfn.XLOOKUP(E1577,'Game Adjustments'!A:A,'Game Adjustments'!B:B)</f>
        <v>1</v>
      </c>
      <c r="AD1577" s="23">
        <f>_xlfn.XLOOKUP(E1577,'Game Adjustments'!A:A,'Game Adjustments'!C:C)</f>
        <v>1</v>
      </c>
      <c r="AE1577" s="23">
        <f>IF(D1577="A",_xlfn.XLOOKUP(E1577,'Rest - Home'!F:F,'Rest - Home'!J:J),_xlfn.XLOOKUP(E1577,'Rest - Home'!F:F,'Rest - Home'!I:I))</f>
        <v>1</v>
      </c>
      <c r="AF1577" s="23">
        <f>IF(D1577="A",_xlfn.XLOOKUP(E1577,'Rest - Home'!F:F,'Rest - Home'!L:L),_xlfn.XLOOKUP(E1577,'Rest - Home'!F:F,'Rest - Home'!K:K))</f>
        <v>1</v>
      </c>
      <c r="AG1577" s="26">
        <v>1</v>
      </c>
      <c r="AH1577" s="26">
        <v>1</v>
      </c>
      <c r="AI1577" s="53" cm="1">
        <f t="array" ref="AI1577">MAX(IF($E$63:E1576=E1577,ROW($E$63:E1576)-MIN(ROW($E$63:E1576))+1))</f>
        <v>1493</v>
      </c>
      <c r="AJ1577" s="53" cm="1">
        <f t="array" ref="AJ1577">MAX(IF($I$105:I1576=I1577,ROW($I$105:I1576)-MIN(ROW($I$105:I1576))+1))</f>
        <v>1451</v>
      </c>
      <c r="AK1577" s="23">
        <f>IF(AI1577=0,_xlfn.XLOOKUP(E1577,'Starting GF'!A:A,'Starting GF'!B:B),INDEX($AL$63:$AL1577,AI1577))</f>
        <v>3.0355165030963511</v>
      </c>
      <c r="AL1577" s="23">
        <f t="shared" si="73"/>
        <v>3.0350444847776963</v>
      </c>
      <c r="AM1577" s="23">
        <f>IF(AI1577=0,_xlfn.XLOOKUP(E1577,'Starting GF'!A:A,'Starting GF'!C:C),INDEX($AN$63:$AN1577,AI1577))</f>
        <v>2.94</v>
      </c>
      <c r="AN1577" s="23">
        <f t="shared" si="22"/>
        <v>2.9292746173710973</v>
      </c>
      <c r="AO1577" s="23">
        <f>IF(AJ1577=0,_xlfn.XLOOKUP(I1577,Goalies!B:B,Goalies!I:I),INDEX($AP$105:$AP1577,AJ1577))</f>
        <v>2.9148377622219175</v>
      </c>
      <c r="AP1577" s="23">
        <f t="shared" si="23"/>
        <v>2.894978476738594</v>
      </c>
      <c r="AQ1577" s="23">
        <f t="shared" si="24"/>
        <v>2.8517999999999999</v>
      </c>
      <c r="AR1577" s="66">
        <v>0</v>
      </c>
      <c r="AS1577" s="96" t="s">
        <v>1592</v>
      </c>
      <c r="AT1577" s="20">
        <f t="shared" ref="AT1577" si="152">(AK1577*V1577*X1577*Z1576*AA1577*AB1576*AC1577*AD1576*AG1577*AH1576)+AR1577</f>
        <v>3.2367931026387513</v>
      </c>
      <c r="AU1577" s="20">
        <f t="shared" ref="AU1577" si="153">AT1576</f>
        <v>2.5030891333772725</v>
      </c>
      <c r="AV1577" s="12">
        <f t="shared" ref="AV1577" si="154">AK1577*W1577*X1577*Z1576*AA1577*AB1576</f>
        <v>3.2403591403015577</v>
      </c>
      <c r="AW1577" s="12">
        <f t="shared" ref="AW1577" si="155">AV1576</f>
        <v>2.5030891333772725</v>
      </c>
      <c r="AX1577" s="8">
        <f t="shared" si="29"/>
        <v>-1.3206897361238479E-2</v>
      </c>
      <c r="AY1577" s="8">
        <f t="shared" si="30"/>
        <v>5.3089133377282494E-2</v>
      </c>
      <c r="AZ1577" s="8">
        <f t="shared" si="31"/>
        <v>3.9882236016044015E-2</v>
      </c>
      <c r="BA1577" s="8">
        <f t="shared" si="32"/>
        <v>-6.6296030738520972E-2</v>
      </c>
      <c r="BB1577" s="62">
        <f t="shared" si="33"/>
        <v>-162</v>
      </c>
      <c r="BC1577" s="21">
        <f t="shared" si="34"/>
        <v>107</v>
      </c>
      <c r="BD1577" s="21">
        <f t="shared" si="35"/>
        <v>-120</v>
      </c>
      <c r="BE1577" s="21">
        <f t="shared" si="36"/>
        <v>-148</v>
      </c>
      <c r="BF1577" s="94">
        <f t="shared" si="57"/>
        <v>0.61839594670099829</v>
      </c>
      <c r="BG1577" s="22">
        <f t="shared" ref="BG1577" si="156">_xlfn.LET(
  _xlpm.a, MIN(AT1576,AT1577),
  _xlpm.b, MAX(AT1576,AT1577),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0.48242553361842899</v>
      </c>
      <c r="BH1577" s="22">
        <f t="shared" ref="BH1577" si="157">_xlfn.LET(
  _xlpm.a, MIN(AT1576,AT1577),
  _xlpm.b, MAX(AT1576,AT1577),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0.54505343116229443</v>
      </c>
      <c r="BI1577" s="22">
        <f t="shared" ref="BI1577" si="158">_xlfn.LET(
  _xlpm.a, MIN(AT1576,AT1577),
  _xlpm.b, MAX(AT1576,AT1577),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0.59733095576299688</v>
      </c>
      <c r="BJ1577" s="21">
        <f t="shared" si="39"/>
        <v>-162</v>
      </c>
      <c r="BK1577" s="21">
        <f t="shared" si="40"/>
        <v>108</v>
      </c>
      <c r="BL1577" s="21">
        <f t="shared" si="41"/>
        <v>-120</v>
      </c>
      <c r="BM1577" s="21">
        <f t="shared" si="42"/>
        <v>-148</v>
      </c>
      <c r="BN1577" s="22">
        <f t="shared" si="61"/>
        <v>0.61864855174916245</v>
      </c>
      <c r="BO1577" s="22">
        <f t="shared" ref="BO1577" si="159">_xlfn.LET(
  _xlpm.a, MIN(AV1576,AV1577),
  _xlpm.b, MAX(AV1576,AV1577),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0.48190720172709028</v>
      </c>
      <c r="BP1577" s="22">
        <f t="shared" ref="BP1577" si="160">_xlfn.LET(
  _xlpm.a, MIN(AV1576,AV1577),
  _xlpm.b, MAX(AV1576,AV1577),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0.54453280821483829</v>
      </c>
      <c r="BQ1577" s="22">
        <f t="shared" ref="BQ1577" si="161">_xlfn.LET(
  _xlpm.a, MIN(AV1576,AV1577),
  _xlpm.b, MAX(AV1576,AV1577),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0.59691745405792307</v>
      </c>
      <c r="BR1577">
        <v>3.7</v>
      </c>
      <c r="BS1577">
        <v>3.75</v>
      </c>
      <c r="BT1577">
        <v>0.48701</v>
      </c>
      <c r="BU1577">
        <v>0.24143000000000001</v>
      </c>
      <c r="BV1577">
        <v>0.266676239603238</v>
      </c>
      <c r="BW1577">
        <v>0.33610000000000001</v>
      </c>
    </row>
    <row r="1578" spans="1:75" ht="16.75" customHeight="1" x14ac:dyDescent="0.2">
      <c r="A1578" t="str">
        <f t="shared" si="11"/>
        <v>2025020759 CAR</v>
      </c>
      <c r="B1578">
        <v>2025020759</v>
      </c>
      <c r="C1578" s="1">
        <v>46039</v>
      </c>
      <c r="D1578" s="2" t="s">
        <v>6</v>
      </c>
      <c r="E1578" t="s">
        <v>42</v>
      </c>
      <c r="F1578" s="2">
        <v>0</v>
      </c>
      <c r="G1578" s="2">
        <v>2</v>
      </c>
      <c r="H1578" t="s">
        <v>29</v>
      </c>
      <c r="I1578" t="str">
        <f t="shared" si="12"/>
        <v>CAR Frederik Andersen</v>
      </c>
      <c r="J1578" s="33" t="s">
        <v>153</v>
      </c>
      <c r="K1578" s="14">
        <v>2.96</v>
      </c>
      <c r="L1578" s="13">
        <v>0.15</v>
      </c>
      <c r="M1578" s="28">
        <v>0.1</v>
      </c>
      <c r="N1578">
        <f>IFERROR(_xlfn.XLOOKUP(A1578,Params!A:A,Params!D:D),0)</f>
        <v>3.2499999999999898</v>
      </c>
      <c r="O1578">
        <f t="shared" ref="O1578" si="162">N1579</f>
        <v>3.0499999999999901</v>
      </c>
      <c r="P1578" s="68">
        <f t="shared" si="14"/>
        <v>3.2499999999999898</v>
      </c>
      <c r="Q1578">
        <f t="shared" ref="Q1578" si="163">P1579</f>
        <v>3.0499999999999901</v>
      </c>
      <c r="R1578" s="5">
        <f t="shared" ref="R1578" si="164">N1578/W1578/X1578/Z1579/AB1579/AA1578</f>
        <v>3.5080638039448022</v>
      </c>
      <c r="S1578" s="5">
        <f t="shared" ref="S1578" si="165">O1578/W1579/Y1578/Z1578/AA1579/AB1578</f>
        <v>2.6814531454811315</v>
      </c>
      <c r="T1578" s="5">
        <f t="shared" ref="T1578" si="166">P1578/W1578/X1578/Z1579/AB1579</f>
        <v>3.5080638039448022</v>
      </c>
      <c r="U1578" s="5">
        <f t="shared" ref="U1578" si="167">Q1578/W1579/Y1578/Z1578/AA1579</f>
        <v>2.721674942663348</v>
      </c>
      <c r="V1578" s="5">
        <f>_xlfn.XLOOKUP(H1578,'Rest - Home'!A:A,'Rest - Home'!B:B)</f>
        <v>0.90300000000000002</v>
      </c>
      <c r="W1578" s="5">
        <f>_xlfn.XLOOKUP(H1578,'Rest - Home'!A:A,'Rest - Home'!C:C)</f>
        <v>0.92051577291954856</v>
      </c>
      <c r="X1578" s="5">
        <f t="shared" ref="X1578" si="168">AM1579/K1578</f>
        <v>0.98669850710914775</v>
      </c>
      <c r="Y1578" s="5">
        <f t="shared" ref="Y1578" si="169">AK1579/K1578</f>
        <v>1</v>
      </c>
      <c r="Z1578" s="5">
        <f>IF(J1578="",1,(_xlfn.XLOOKUP(I1578,Goalies!B:B,Goalies!J:J)))</f>
        <v>1.0449999999999999</v>
      </c>
      <c r="AA1578" s="23">
        <v>1</v>
      </c>
      <c r="AB1578" s="23">
        <v>1.0149999999999999</v>
      </c>
      <c r="AC1578" s="23">
        <f>_xlfn.XLOOKUP(E1578,'Game Adjustments'!A:A,'Game Adjustments'!B:B)</f>
        <v>1</v>
      </c>
      <c r="AD1578" s="23">
        <f>_xlfn.XLOOKUP(E1578,'Game Adjustments'!A:A,'Game Adjustments'!C:C)</f>
        <v>1</v>
      </c>
      <c r="AE1578" s="23">
        <f>IF(D1578="A",_xlfn.XLOOKUP(E1578,'Rest - Home'!F:F,'Rest - Home'!J:J),_xlfn.XLOOKUP(E1578,'Rest - Home'!F:F,'Rest - Home'!I:I))</f>
        <v>1</v>
      </c>
      <c r="AF1578" s="23">
        <f>IF(D1578="A",_xlfn.XLOOKUP(E1578,'Rest - Home'!F:F,'Rest - Home'!L:L),_xlfn.XLOOKUP(E1578,'Rest - Home'!F:F,'Rest - Home'!K:K))</f>
        <v>1</v>
      </c>
      <c r="AG1578" s="26">
        <v>1</v>
      </c>
      <c r="AH1578" s="26">
        <v>1</v>
      </c>
      <c r="AI1578" s="53" cm="1">
        <f t="array" ref="AI1578">MAX(IF($E$63:E1577=E1578,ROW($E$63:E1577)-MIN(ROW($E$63:E1577))+1))</f>
        <v>1499</v>
      </c>
      <c r="AJ1578" s="53" cm="1">
        <f t="array" ref="AJ1578">MAX(IF($I$105:I1577=I1578,ROW($I$105:I1577)-MIN(ROW($I$105:I1577))+1))</f>
        <v>1390</v>
      </c>
      <c r="AK1578" s="23">
        <f>IF(AI1578=0,_xlfn.XLOOKUP(E1578,'Starting GF'!A:A,'Starting GF'!B:B),INDEX($AL$63:$AL1578,AI1578))</f>
        <v>3.35</v>
      </c>
      <c r="AL1578" s="23">
        <f t="shared" si="73"/>
        <v>3.3737095705917204</v>
      </c>
      <c r="AM1578" s="23">
        <f>IF(AI1578=0,_xlfn.XLOOKUP(E1578,'Starting GF'!A:A,'Starting GF'!C:C),INDEX($AN$63:$AN1578,AI1578))</f>
        <v>2.7446743754914356</v>
      </c>
      <c r="AN1578" s="23">
        <f t="shared" si="22"/>
        <v>2.7351911909898901</v>
      </c>
      <c r="AO1578" s="23">
        <f>IF(AJ1578=0,_xlfn.XLOOKUP(I1578,Goalies!B:B,Goalies!I:I),INDEX($AP$105:$AP1578,AJ1578))</f>
        <v>2.7475961855763527</v>
      </c>
      <c r="AP1578" s="23">
        <f t="shared" si="23"/>
        <v>2.7557745382940673</v>
      </c>
      <c r="AQ1578" s="23">
        <f t="shared" si="24"/>
        <v>2.8681847223885502</v>
      </c>
      <c r="AR1578" s="66">
        <v>0.03</v>
      </c>
      <c r="AS1578" s="96" t="s">
        <v>1592</v>
      </c>
      <c r="AT1578" s="20">
        <f t="shared" ref="AT1578" si="170">(AK1578*V1578*X1578*Z1579*AA1578*AB1579*AC1578*AD1579*AG1578*AH1579)+AR1578</f>
        <v>3.074508565309138</v>
      </c>
      <c r="AU1578" s="20">
        <f t="shared" ref="AU1578" si="171">AT1579</f>
        <v>3.0970735288469657</v>
      </c>
      <c r="AV1578" s="12">
        <f t="shared" ref="AV1578" si="172">AK1578*V1578*X1578*Z1579*AA1578*AB1579</f>
        <v>3.0445085653091382</v>
      </c>
      <c r="AW1578" s="12">
        <f t="shared" ref="AW1578" si="173">AV1579</f>
        <v>3.1219105429294389</v>
      </c>
      <c r="AX1578" s="8">
        <f t="shared" si="29"/>
        <v>-0.17549143469085182</v>
      </c>
      <c r="AY1578" s="8">
        <f t="shared" si="30"/>
        <v>4.7073528846975687E-2</v>
      </c>
      <c r="AZ1578" s="8">
        <f t="shared" si="31"/>
        <v>-0.12841790584387613</v>
      </c>
      <c r="BA1578" s="8">
        <f t="shared" si="32"/>
        <v>-0.22256496353782751</v>
      </c>
      <c r="BB1578" s="62">
        <f t="shared" si="33"/>
        <v>104</v>
      </c>
      <c r="BC1578" s="21">
        <f t="shared" si="34"/>
        <v>-143</v>
      </c>
      <c r="BD1578" s="21">
        <f t="shared" si="35"/>
        <v>-116</v>
      </c>
      <c r="BE1578" s="21">
        <f t="shared" si="36"/>
        <v>110</v>
      </c>
      <c r="BF1578" s="94">
        <f t="shared" ref="BF1578" si="174">_xlfn.LET(
  _xlpm.a, MIN(AT1578,AT1579),
  _xlpm.b, MAX(AT1578,AT1579),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IF(AT1578&gt;AT1579, 1-_xlpm.interp, _xlpm.interp)
)</f>
        <v>0.48988061390549037</v>
      </c>
      <c r="BG1578" s="22">
        <f t="shared" si="38"/>
        <v>0.58923965727650307</v>
      </c>
      <c r="BH1578" s="22">
        <f t="shared" si="38"/>
        <v>0.53695502110101467</v>
      </c>
      <c r="BI1578" s="22">
        <f t="shared" si="38"/>
        <v>0.47631978665763897</v>
      </c>
      <c r="BJ1578" s="21">
        <f t="shared" si="39"/>
        <v>107</v>
      </c>
      <c r="BK1578" s="21">
        <f t="shared" si="40"/>
        <v>-143</v>
      </c>
      <c r="BL1578" s="21">
        <f t="shared" si="41"/>
        <v>-115</v>
      </c>
      <c r="BM1578" s="21">
        <f t="shared" si="42"/>
        <v>110</v>
      </c>
      <c r="BN1578" s="22">
        <f t="shared" ref="BN1578" si="175">_xlfn.LET(
  _xlpm.a, MIN(AV1578,AV1579),
  _xlpm.b, MAX(AV1578,AV1579),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IF(AV1578&gt;AV1579, 1-_xlpm.interp, _xlpm.interp)
)</f>
        <v>0.48196794536479809</v>
      </c>
      <c r="BO1578" s="22">
        <f t="shared" si="44"/>
        <v>0.58763570252779118</v>
      </c>
      <c r="BP1578" s="22">
        <f t="shared" si="44"/>
        <v>0.53557421202401234</v>
      </c>
      <c r="BQ1578" s="22">
        <f t="shared" si="44"/>
        <v>0.47554250006496956</v>
      </c>
      <c r="BR1578">
        <v>3.7</v>
      </c>
      <c r="BS1578">
        <v>3.8</v>
      </c>
      <c r="BT1578">
        <v>0.47882999999999998</v>
      </c>
      <c r="BU1578">
        <v>0.23601</v>
      </c>
      <c r="BV1578">
        <v>0.25981989519573701</v>
      </c>
      <c r="BW1578">
        <v>0.32765</v>
      </c>
    </row>
    <row r="1579" spans="1:75" ht="16.75" customHeight="1" x14ac:dyDescent="0.2">
      <c r="A1579" t="str">
        <f t="shared" si="11"/>
        <v>2025020759 NJD</v>
      </c>
      <c r="B1579">
        <v>2025020759</v>
      </c>
      <c r="C1579" s="1">
        <v>46039</v>
      </c>
      <c r="D1579" s="2" t="s">
        <v>9</v>
      </c>
      <c r="E1579" t="s">
        <v>4</v>
      </c>
      <c r="F1579" s="2">
        <v>2</v>
      </c>
      <c r="G1579" s="2">
        <v>0</v>
      </c>
      <c r="H1579" t="s">
        <v>31</v>
      </c>
      <c r="I1579" t="str">
        <f t="shared" ref="I1579:I1642" si="176">E1579&amp;" "&amp;J1579</f>
        <v>NJD Jacob Markstrom</v>
      </c>
      <c r="J1579" s="33" t="s">
        <v>173</v>
      </c>
      <c r="K1579" s="14">
        <v>2.96</v>
      </c>
      <c r="L1579" s="13">
        <v>0.15</v>
      </c>
      <c r="M1579" s="28">
        <v>0.1</v>
      </c>
      <c r="N1579">
        <f>IFERROR(_xlfn.XLOOKUP(A1579,Params!A:A,Params!D:D),0)</f>
        <v>3.0499999999999901</v>
      </c>
      <c r="O1579">
        <f t="shared" ref="O1579" si="177">N1578</f>
        <v>3.2499999999999898</v>
      </c>
      <c r="P1579" s="68">
        <f t="shared" si="14"/>
        <v>3.0499999999999901</v>
      </c>
      <c r="Q1579">
        <f t="shared" ref="Q1579" si="178">P1578</f>
        <v>3.2499999999999898</v>
      </c>
      <c r="R1579" s="5">
        <f t="shared" ref="R1579" si="179">N1579/W1579/X1579/Z1578/AB1578/AA1579</f>
        <v>2.891818928138973</v>
      </c>
      <c r="S1579" s="5">
        <f t="shared" ref="S1579" si="180">O1579/W1578/Y1579/Z1579/AA1578/AB1579</f>
        <v>3.0584322095104728</v>
      </c>
      <c r="T1579" s="5">
        <f t="shared" ref="T1579" si="181">P1579/W1579/X1579/Z1578/AB1578</f>
        <v>2.8629007388575833</v>
      </c>
      <c r="U1579" s="5">
        <f t="shared" ref="U1579" si="182">Q1579/W1578/Y1579/Z1579/AA1578</f>
        <v>3.0584322095104728</v>
      </c>
      <c r="V1579" s="5">
        <f>_xlfn.XLOOKUP(H1579,'Rest - Home'!A:A,'Rest - Home'!B:B)</f>
        <v>1.085</v>
      </c>
      <c r="W1579" s="5">
        <f>_xlfn.XLOOKUP(H1579,'Rest - Home'!A:A,'Rest - Home'!C:C)</f>
        <v>1.0832085999357419</v>
      </c>
      <c r="X1579" s="5">
        <f t="shared" ref="X1579" si="183">AM1578/K1579</f>
        <v>0.92725485658494444</v>
      </c>
      <c r="Y1579" s="5">
        <f t="shared" ref="Y1579" si="184">AK1578/K1579</f>
        <v>1.1317567567567568</v>
      </c>
      <c r="Z1579" s="5">
        <f>IF(J1579="",1,(_xlfn.XLOOKUP(I1579,Goalies!B:B,Goalies!J:J)))</f>
        <v>1.02</v>
      </c>
      <c r="AA1579" s="23">
        <v>0.99</v>
      </c>
      <c r="AB1579" s="23">
        <v>1</v>
      </c>
      <c r="AC1579" s="23">
        <f>_xlfn.XLOOKUP(E1579,'Game Adjustments'!A:A,'Game Adjustments'!B:B)</f>
        <v>1</v>
      </c>
      <c r="AD1579" s="23">
        <f>_xlfn.XLOOKUP(E1579,'Game Adjustments'!A:A,'Game Adjustments'!C:C)</f>
        <v>1</v>
      </c>
      <c r="AE1579" s="23">
        <f>IF(D1579="A",_xlfn.XLOOKUP(E1579,'Rest - Home'!F:F,'Rest - Home'!J:J),_xlfn.XLOOKUP(E1579,'Rest - Home'!F:F,'Rest - Home'!I:I))</f>
        <v>1</v>
      </c>
      <c r="AF1579" s="23">
        <f>IF(D1579="A",_xlfn.XLOOKUP(E1579,'Rest - Home'!F:F,'Rest - Home'!L:L),_xlfn.XLOOKUP(E1579,'Rest - Home'!F:F,'Rest - Home'!K:K))</f>
        <v>1</v>
      </c>
      <c r="AG1579" s="26">
        <v>1</v>
      </c>
      <c r="AH1579" s="26">
        <v>1</v>
      </c>
      <c r="AI1579" s="53" cm="1">
        <f t="array" ref="AI1579">MAX(IF($E$63:E1578=E1579,ROW($E$63:E1578)-MIN(ROW($E$63:E1578))+1))</f>
        <v>1471</v>
      </c>
      <c r="AJ1579" s="53" cm="1">
        <f t="array" ref="AJ1579">MAX(IF($I$105:I1578=I1579,ROW($I$105:I1578)-MIN(ROW($I$105:I1578))+1))</f>
        <v>1429</v>
      </c>
      <c r="AK1579" s="23">
        <f>IF(AI1579=0,_xlfn.XLOOKUP(E1579,'Starting GF'!A:A,'Starting GF'!B:B),INDEX($AL$63:$AL1579,AI1579))</f>
        <v>2.96</v>
      </c>
      <c r="AL1579" s="23">
        <f t="shared" si="73"/>
        <v>2.9493390663816252</v>
      </c>
      <c r="AM1579" s="23">
        <f>IF(AI1579=0,_xlfn.XLOOKUP(E1579,'Starting GF'!A:A,'Starting GF'!C:C),INDEX($AN$63:$AN1579,AI1579))</f>
        <v>2.9206275810430773</v>
      </c>
      <c r="AN1579" s="23">
        <v>2.95</v>
      </c>
      <c r="AO1579" s="23">
        <f>IF(AJ1579=0,_xlfn.XLOOKUP(I1579,Goalies!B:B,Goalies!I:I),INDEX($AP$105:$AP1579,AJ1579))</f>
        <v>2.9698078920463611</v>
      </c>
      <c r="AP1579" s="23">
        <f t="shared" si="23"/>
        <v>2.9922768362945096</v>
      </c>
      <c r="AQ1579" s="23">
        <f t="shared" si="24"/>
        <v>2.9790401326639389</v>
      </c>
      <c r="AR1579" s="66">
        <v>-0.03</v>
      </c>
      <c r="AS1579" s="96" t="s">
        <v>1592</v>
      </c>
      <c r="AT1579" s="20">
        <f t="shared" ref="AT1579" si="185">(AK1579*V1579*X1579*Z1578*AA1579*AB1578*AC1579*AD1578*AG1579*AH1578)+AR1579</f>
        <v>3.0970735288469657</v>
      </c>
      <c r="AU1579" s="20">
        <f t="shared" ref="AU1579" si="186">AT1578</f>
        <v>3.074508565309138</v>
      </c>
      <c r="AV1579" s="12">
        <f t="shared" ref="AV1579" si="187">AK1579*W1579*X1579*Z1578*AA1579*AB1578</f>
        <v>3.1219105429294389</v>
      </c>
      <c r="AW1579" s="12">
        <f t="shared" ref="AW1579" si="188">AV1578</f>
        <v>3.0445085653091382</v>
      </c>
      <c r="AX1579" s="8">
        <f t="shared" si="29"/>
        <v>4.7073528846975687E-2</v>
      </c>
      <c r="AY1579" s="8">
        <f t="shared" si="30"/>
        <v>-0.17549143469085182</v>
      </c>
      <c r="AZ1579" s="8">
        <f t="shared" si="31"/>
        <v>-0.12841790584387613</v>
      </c>
      <c r="BA1579" s="8">
        <f t="shared" si="32"/>
        <v>0.22256496353782751</v>
      </c>
      <c r="BB1579" s="62">
        <f t="shared" si="33"/>
        <v>-104</v>
      </c>
      <c r="BC1579" s="21">
        <f t="shared" si="34"/>
        <v>143</v>
      </c>
      <c r="BD1579" s="21">
        <f t="shared" si="35"/>
        <v>116</v>
      </c>
      <c r="BE1579" s="21">
        <f t="shared" si="36"/>
        <v>-110</v>
      </c>
      <c r="BF1579" s="94">
        <f t="shared" si="57"/>
        <v>0.51011938609450969</v>
      </c>
      <c r="BG1579" s="22">
        <f t="shared" ref="BG1579" si="189">_xlfn.LET(
  _xlpm.a, MIN(AT1578,AT1579),
  _xlpm.b, MAX(AT1578,AT1579),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0.41076034272349693</v>
      </c>
      <c r="BH1579" s="22">
        <f t="shared" ref="BH1579" si="190">_xlfn.LET(
  _xlpm.a, MIN(AT1578,AT1579),
  _xlpm.b, MAX(AT1578,AT1579),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0.46304497889898533</v>
      </c>
      <c r="BI1579" s="22">
        <f t="shared" ref="BI1579" si="191">_xlfn.LET(
  _xlpm.a, MIN(AT1578,AT1579),
  _xlpm.b, MAX(AT1578,AT1579),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0.52368021334236103</v>
      </c>
      <c r="BJ1579" s="21">
        <f t="shared" si="39"/>
        <v>-107</v>
      </c>
      <c r="BK1579" s="21">
        <f t="shared" si="40"/>
        <v>143</v>
      </c>
      <c r="BL1579" s="21">
        <f t="shared" si="41"/>
        <v>115</v>
      </c>
      <c r="BM1579" s="21">
        <f t="shared" si="42"/>
        <v>-110</v>
      </c>
      <c r="BN1579" s="22">
        <f t="shared" si="61"/>
        <v>0.51803205463520197</v>
      </c>
      <c r="BO1579" s="22">
        <f t="shared" ref="BO1579" si="192">_xlfn.LET(
  _xlpm.a, MIN(AV1578,AV1579),
  _xlpm.b, MAX(AV1578,AV1579),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0.41236429747220887</v>
      </c>
      <c r="BP1579" s="22">
        <f t="shared" ref="BP1579" si="193">_xlfn.LET(
  _xlpm.a, MIN(AV1578,AV1579),
  _xlpm.b, MAX(AV1578,AV1579),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0.46442578797598766</v>
      </c>
      <c r="BQ1579" s="22">
        <f t="shared" ref="BQ1579" si="194">_xlfn.LET(
  _xlpm.a, MIN(AV1578,AV1579),
  _xlpm.b, MAX(AV1578,AV1579),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0.52445749993503044</v>
      </c>
      <c r="BR1579">
        <v>3.7</v>
      </c>
      <c r="BS1579">
        <v>3.85</v>
      </c>
      <c r="BT1579">
        <v>0.4743</v>
      </c>
      <c r="BU1579">
        <v>0.22955999999999999</v>
      </c>
      <c r="BV1579">
        <v>0.25289736923280298</v>
      </c>
      <c r="BW1579">
        <v>0.32184000000000001</v>
      </c>
    </row>
    <row r="1580" spans="1:75" ht="16.75" customHeight="1" x14ac:dyDescent="0.2">
      <c r="A1580" t="str">
        <f t="shared" si="11"/>
        <v>2025020760 CBJ</v>
      </c>
      <c r="B1580">
        <v>2025020760</v>
      </c>
      <c r="C1580" s="1">
        <v>46039</v>
      </c>
      <c r="D1580" s="2" t="s">
        <v>6</v>
      </c>
      <c r="E1580" t="s">
        <v>32</v>
      </c>
      <c r="F1580" s="2">
        <v>1</v>
      </c>
      <c r="G1580" s="2">
        <v>1</v>
      </c>
      <c r="H1580" t="s">
        <v>46</v>
      </c>
      <c r="I1580" t="str">
        <f t="shared" si="176"/>
        <v>CBJ Elvis Merzlikins</v>
      </c>
      <c r="J1580" s="33" t="s">
        <v>159</v>
      </c>
      <c r="K1580" s="14">
        <v>2.96</v>
      </c>
      <c r="L1580" s="13">
        <v>0.15</v>
      </c>
      <c r="M1580" s="28">
        <v>0.1</v>
      </c>
      <c r="N1580">
        <f>IFERROR(_xlfn.XLOOKUP(A1580,Params!A:A,Params!D:D),0)</f>
        <v>3.2499999999999898</v>
      </c>
      <c r="O1580">
        <f t="shared" ref="O1580" si="195">N1581</f>
        <v>3.3499999999999899</v>
      </c>
      <c r="P1580" s="68">
        <f t="shared" si="14"/>
        <v>3.2499999999999898</v>
      </c>
      <c r="Q1580">
        <f t="shared" ref="Q1580" si="196">P1581</f>
        <v>3.3499999999999899</v>
      </c>
      <c r="R1580" s="5">
        <f t="shared" ref="R1580" si="197">N1580/W1580/X1580/Z1581/AB1581/AA1580</f>
        <v>3.0706546714553116</v>
      </c>
      <c r="S1580" s="5">
        <f t="shared" ref="S1580" si="198">O1580/W1581/Y1580/Z1580/AA1581/AB1580</f>
        <v>3.0004505553629142</v>
      </c>
      <c r="T1580" s="5">
        <f t="shared" ref="T1580" si="199">P1580/W1580/X1580/Z1581/AB1581</f>
        <v>2.9785350313116523</v>
      </c>
      <c r="U1580" s="5">
        <f t="shared" ref="U1580" si="200">Q1580/W1581/Y1580/Z1580/AA1581</f>
        <v>3.0004505553629142</v>
      </c>
      <c r="V1580" s="5">
        <f>_xlfn.XLOOKUP(H1580,'Rest - Home'!A:A,'Rest - Home'!B:B)</f>
        <v>0.95</v>
      </c>
      <c r="W1580" s="5">
        <f>_xlfn.XLOOKUP(H1580,'Rest - Home'!A:A,'Rest - Home'!C:C)</f>
        <v>0.95302926576458757</v>
      </c>
      <c r="X1580" s="5">
        <f t="shared" ref="X1580" si="201">AM1581/K1580</f>
        <v>1.0844594594594594</v>
      </c>
      <c r="Y1580" s="5">
        <f t="shared" ref="Y1580" si="202">AK1581/K1580</f>
        <v>1.0135135135135136</v>
      </c>
      <c r="Z1580" s="5">
        <f>IF(J1580="",1,(_xlfn.XLOOKUP(I1580,Goalies!B:B,Goalies!J:J)))</f>
        <v>1.05</v>
      </c>
      <c r="AA1580" s="23">
        <v>0.97</v>
      </c>
      <c r="AB1580" s="23">
        <v>1</v>
      </c>
      <c r="AC1580" s="23">
        <f>_xlfn.XLOOKUP(E1580,'Game Adjustments'!A:A,'Game Adjustments'!B:B)</f>
        <v>1</v>
      </c>
      <c r="AD1580" s="23">
        <f>_xlfn.XLOOKUP(E1580,'Game Adjustments'!A:A,'Game Adjustments'!C:C)</f>
        <v>1</v>
      </c>
      <c r="AE1580" s="23">
        <f>IF(D1580="A",_xlfn.XLOOKUP(E1580,'Rest - Home'!F:F,'Rest - Home'!J:J),_xlfn.XLOOKUP(E1580,'Rest - Home'!F:F,'Rest - Home'!I:I))</f>
        <v>1</v>
      </c>
      <c r="AF1580" s="23">
        <f>IF(D1580="A",_xlfn.XLOOKUP(E1580,'Rest - Home'!F:F,'Rest - Home'!L:L),_xlfn.XLOOKUP(E1580,'Rest - Home'!F:F,'Rest - Home'!K:K))</f>
        <v>1</v>
      </c>
      <c r="AG1580" s="26">
        <v>1</v>
      </c>
      <c r="AH1580" s="26">
        <v>1</v>
      </c>
      <c r="AI1580" s="53" cm="1">
        <f t="array" ref="AI1580">MAX(IF($E$63:E1579=E1580,ROW($E$63:E1579)-MIN(ROW($E$63:E1579))+1))</f>
        <v>1487</v>
      </c>
      <c r="AJ1580" s="53" cm="1">
        <f t="array" ref="AJ1580">MAX(IF($I$105:I1579=I1580,ROW($I$105:I1579)-MIN(ROW($I$105:I1579))+1))</f>
        <v>1445</v>
      </c>
      <c r="AK1580" s="23">
        <f>IF(AI1580=0,_xlfn.XLOOKUP(E1580,'Starting GF'!A:A,'Starting GF'!B:B),INDEX($AL$63:$AL1580,AI1580))</f>
        <v>3.02</v>
      </c>
      <c r="AL1580" s="23">
        <v>3.05</v>
      </c>
      <c r="AM1580" s="23">
        <f>IF(AI1580=0,_xlfn.XLOOKUP(E1580,'Starting GF'!A:A,'Starting GF'!C:C),INDEX($AN$63:$AN1580,AI1580))</f>
        <v>3.21</v>
      </c>
      <c r="AN1580" s="23">
        <v>3.16</v>
      </c>
      <c r="AO1580" s="23">
        <f>IF(AJ1580=0,_xlfn.XLOOKUP(I1580,Goalies!B:B,Goalies!I:I),INDEX($AP$105:$AP1580,AJ1580))</f>
        <v>3.2842154755298347</v>
      </c>
      <c r="AP1580" s="23">
        <f t="shared" si="23"/>
        <v>3.2641541166700181</v>
      </c>
      <c r="AQ1580" s="23">
        <f t="shared" si="24"/>
        <v>3.3705000000000003</v>
      </c>
      <c r="AR1580" s="66">
        <v>0.02</v>
      </c>
      <c r="AS1580" s="96" t="s">
        <v>1593</v>
      </c>
      <c r="AT1580" s="20">
        <f t="shared" ref="AT1580" si="203">(AK1580*V1580*X1580*Z1581*AA1580*AB1581*AC1580*AD1581*AG1580*AH1581)+AR1580</f>
        <v>3.2062268565793914</v>
      </c>
      <c r="AU1580" s="20">
        <f t="shared" ref="AU1580" si="204">AT1581</f>
        <v>3.5600175675675678</v>
      </c>
      <c r="AV1580" s="12">
        <f t="shared" ref="AV1580" si="205">AK1580*V1580*X1580*Z1581*AA1580*AB1581</f>
        <v>3.1862268565793914</v>
      </c>
      <c r="AW1580" s="12">
        <f t="shared" ref="AW1580" si="206">AV1581</f>
        <v>3.583961742272169</v>
      </c>
      <c r="AX1580" s="8">
        <f t="shared" si="29"/>
        <v>-4.3773143420598348E-2</v>
      </c>
      <c r="AY1580" s="8">
        <f t="shared" si="30"/>
        <v>0.21001756756757795</v>
      </c>
      <c r="AZ1580" s="8">
        <f t="shared" si="31"/>
        <v>0.1662444241469796</v>
      </c>
      <c r="BA1580" s="8">
        <f t="shared" si="32"/>
        <v>-0.25379071098817629</v>
      </c>
      <c r="BB1580" s="62">
        <f t="shared" si="33"/>
        <v>126</v>
      </c>
      <c r="BC1580" s="21">
        <f t="shared" si="34"/>
        <v>-207</v>
      </c>
      <c r="BD1580" s="21">
        <f t="shared" si="35"/>
        <v>-174</v>
      </c>
      <c r="BE1580" s="21">
        <f t="shared" si="36"/>
        <v>-131</v>
      </c>
      <c r="BF1580" s="94">
        <f t="shared" ref="BF1580" si="207">_xlfn.LET(
  _xlpm.a, MIN(AT1580,AT1581),
  _xlpm.b, MAX(AT1580,AT1581),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IF(AT1580&gt;AT1581, 1-_xlpm.interp, _xlpm.interp)
)</f>
        <v>0.44310926973232978</v>
      </c>
      <c r="BG1580" s="22">
        <f t="shared" si="38"/>
        <v>0.67474946943291747</v>
      </c>
      <c r="BH1580" s="22">
        <f t="shared" si="38"/>
        <v>0.63557119002115103</v>
      </c>
      <c r="BI1580" s="22">
        <f t="shared" si="38"/>
        <v>0.56724026667355765</v>
      </c>
      <c r="BJ1580" s="21">
        <f t="shared" si="39"/>
        <v>129</v>
      </c>
      <c r="BK1580" s="21">
        <f t="shared" si="40"/>
        <v>-210</v>
      </c>
      <c r="BL1580" s="21">
        <f t="shared" si="41"/>
        <v>-176</v>
      </c>
      <c r="BM1580" s="21">
        <f t="shared" si="42"/>
        <v>-132</v>
      </c>
      <c r="BN1580" s="22">
        <f t="shared" ref="BN1580" si="208">_xlfn.LET(
  _xlpm.a, MIN(AV1580,AV1581),
  _xlpm.b, MAX(AV1580,AV1581),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IF(AV1580&gt;AV1581, 1-_xlpm.interp, _xlpm.interp)
)</f>
        <v>0.43672147667532346</v>
      </c>
      <c r="BO1580" s="22">
        <f t="shared" si="44"/>
        <v>0.67708682560912714</v>
      </c>
      <c r="BP1580" s="22">
        <f t="shared" si="44"/>
        <v>0.63807396122715521</v>
      </c>
      <c r="BQ1580" s="22">
        <f t="shared" si="44"/>
        <v>0.56928852045493983</v>
      </c>
      <c r="BR1580">
        <v>3.7</v>
      </c>
      <c r="BS1580">
        <v>3.9</v>
      </c>
      <c r="BT1580">
        <v>0.46905000000000002</v>
      </c>
      <c r="BU1580">
        <v>0.2233</v>
      </c>
      <c r="BV1580">
        <v>0.24599554938638801</v>
      </c>
      <c r="BW1580">
        <v>0.31556000000000001</v>
      </c>
    </row>
    <row r="1581" spans="1:75" ht="16.75" customHeight="1" x14ac:dyDescent="0.2">
      <c r="A1581" t="str">
        <f t="shared" si="11"/>
        <v>2025020760 PIT</v>
      </c>
      <c r="B1581">
        <v>2025020760</v>
      </c>
      <c r="C1581" s="1">
        <v>46039</v>
      </c>
      <c r="D1581" s="2" t="s">
        <v>9</v>
      </c>
      <c r="E1581" t="s">
        <v>21</v>
      </c>
      <c r="F1581" s="2">
        <v>1</v>
      </c>
      <c r="G1581" s="2">
        <v>1</v>
      </c>
      <c r="H1581" t="s">
        <v>47</v>
      </c>
      <c r="I1581" t="str">
        <f t="shared" si="176"/>
        <v>PIT Arturs Silovs</v>
      </c>
      <c r="J1581" s="33" t="s">
        <v>232</v>
      </c>
      <c r="K1581" s="14">
        <v>2.96</v>
      </c>
      <c r="L1581" s="13">
        <v>0.15</v>
      </c>
      <c r="M1581" s="28">
        <v>0.1</v>
      </c>
      <c r="N1581">
        <f>IFERROR(_xlfn.XLOOKUP(A1581,Params!A:A,Params!D:D),0)</f>
        <v>3.3499999999999899</v>
      </c>
      <c r="O1581">
        <f t="shared" ref="O1581" si="209">N1580</f>
        <v>3.2499999999999898</v>
      </c>
      <c r="P1581" s="68">
        <f t="shared" si="14"/>
        <v>3.3499999999999899</v>
      </c>
      <c r="Q1581">
        <f t="shared" ref="Q1581" si="210">P1580</f>
        <v>3.2499999999999898</v>
      </c>
      <c r="R1581" s="5">
        <f t="shared" ref="R1581" si="211">N1581/W1581/X1581/Z1580/AB1580/AA1581</f>
        <v>2.8041593975354342</v>
      </c>
      <c r="S1581" s="5">
        <f t="shared" ref="S1581" si="212">O1581/W1580/Y1581/Z1581/AA1580/AB1581</f>
        <v>3.2638415547587907</v>
      </c>
      <c r="T1581" s="5">
        <f t="shared" ref="T1581" si="213">P1581/W1581/X1581/Z1580/AB1580</f>
        <v>2.8041593975354342</v>
      </c>
      <c r="U1581" s="5">
        <f t="shared" ref="U1581" si="214">Q1581/W1580/Y1581/Z1581/AA1580</f>
        <v>3.3454375936277603</v>
      </c>
      <c r="V1581" s="5">
        <f>_xlfn.XLOOKUP(H1581,'Rest - Home'!A:A,'Rest - Home'!B:B)</f>
        <v>1.048</v>
      </c>
      <c r="W1581" s="5">
        <f>_xlfn.XLOOKUP(H1581,'Rest - Home'!A:A,'Rest - Home'!C:C)</f>
        <v>1.0491546019013618</v>
      </c>
      <c r="X1581" s="5">
        <f t="shared" ref="X1581" si="215">AM1580/K1581</f>
        <v>1.0844594594594594</v>
      </c>
      <c r="Y1581" s="5">
        <f t="shared" ref="Y1581" si="216">AK1580/K1581</f>
        <v>1.0202702702702704</v>
      </c>
      <c r="Z1581" s="5">
        <f>IF(J1581="",1,(_xlfn.XLOOKUP(I1581,Goalies!B:B,Goalies!J:J)))</f>
        <v>1.03</v>
      </c>
      <c r="AA1581" s="23">
        <v>1</v>
      </c>
      <c r="AB1581" s="23">
        <v>1.0249999999999999</v>
      </c>
      <c r="AC1581" s="23">
        <f>_xlfn.XLOOKUP(E1581,'Game Adjustments'!A:A,'Game Adjustments'!B:B)</f>
        <v>1</v>
      </c>
      <c r="AD1581" s="23">
        <f>_xlfn.XLOOKUP(E1581,'Game Adjustments'!A:A,'Game Adjustments'!C:C)</f>
        <v>1</v>
      </c>
      <c r="AE1581" s="23">
        <f>IF(D1581="A",_xlfn.XLOOKUP(E1581,'Rest - Home'!F:F,'Rest - Home'!J:J),_xlfn.XLOOKUP(E1581,'Rest - Home'!F:F,'Rest - Home'!I:I))</f>
        <v>1</v>
      </c>
      <c r="AF1581" s="23">
        <f>IF(D1581="A",_xlfn.XLOOKUP(E1581,'Rest - Home'!F:F,'Rest - Home'!L:L),_xlfn.XLOOKUP(E1581,'Rest - Home'!F:F,'Rest - Home'!K:K))</f>
        <v>1</v>
      </c>
      <c r="AG1581" s="26">
        <v>1</v>
      </c>
      <c r="AH1581" s="26">
        <v>1</v>
      </c>
      <c r="AI1581" s="53" cm="1">
        <f t="array" ref="AI1581">MAX(IF($E$63:E1580=E1581,ROW($E$63:E1580)-MIN(ROW($E$63:E1580))+1))</f>
        <v>1481</v>
      </c>
      <c r="AJ1581" s="53" cm="1">
        <f t="array" ref="AJ1581">MAX(IF($I$105:I1580=I1581,ROW($I$105:I1580)-MIN(ROW($I$105:I1580))+1))</f>
        <v>1355</v>
      </c>
      <c r="AK1581" s="23">
        <f>IF(AI1581=0,_xlfn.XLOOKUP(E1581,'Starting GF'!A:A,'Starting GF'!B:B),INDEX($AL$63:$AL1581,AI1581))</f>
        <v>3</v>
      </c>
      <c r="AL1581" s="23">
        <v>2.98</v>
      </c>
      <c r="AM1581" s="23">
        <f>IF(AI1581=0,_xlfn.XLOOKUP(E1581,'Starting GF'!A:A,'Starting GF'!C:C),INDEX($AN$63:$AN1581,AI1581))</f>
        <v>3.21</v>
      </c>
      <c r="AN1581" s="23">
        <v>3.21</v>
      </c>
      <c r="AO1581" s="23">
        <f>IF(AJ1581=0,_xlfn.XLOOKUP(I1581,Goalies!B:B,Goalies!I:I),INDEX($AP$105:$AP1581,AJ1581))</f>
        <v>3.2859629317864623</v>
      </c>
      <c r="AP1581" s="23">
        <f t="shared" si="23"/>
        <v>3.297332012228726</v>
      </c>
      <c r="AQ1581" s="23">
        <f t="shared" si="24"/>
        <v>3.3063000000000002</v>
      </c>
      <c r="AR1581" s="66">
        <v>-0.02</v>
      </c>
      <c r="AS1581" s="96" t="s">
        <v>1593</v>
      </c>
      <c r="AT1581" s="20">
        <f t="shared" ref="AT1581" si="217">(AK1581*V1581*X1581*Z1580*AA1581*AB1580*AC1581*AD1580*AG1581*AH1580)+AR1581</f>
        <v>3.5600175675675678</v>
      </c>
      <c r="AU1581" s="20">
        <f t="shared" ref="AU1581" si="218">AT1580</f>
        <v>3.2062268565793914</v>
      </c>
      <c r="AV1581" s="12">
        <f t="shared" ref="AV1581" si="219">AK1581*W1581*X1581*Z1580*AA1581*AB1580</f>
        <v>3.583961742272169</v>
      </c>
      <c r="AW1581" s="12">
        <f t="shared" ref="AW1581" si="220">AV1580</f>
        <v>3.1862268565793914</v>
      </c>
      <c r="AX1581" s="8">
        <f t="shared" si="29"/>
        <v>0.21001756756757795</v>
      </c>
      <c r="AY1581" s="8">
        <f t="shared" si="30"/>
        <v>-4.3773143420598348E-2</v>
      </c>
      <c r="AZ1581" s="8">
        <f t="shared" si="31"/>
        <v>0.1662444241469796</v>
      </c>
      <c r="BA1581" s="8">
        <f t="shared" si="32"/>
        <v>0.25379071098817629</v>
      </c>
      <c r="BB1581" s="62">
        <f t="shared" si="33"/>
        <v>-126</v>
      </c>
      <c r="BC1581" s="21">
        <f t="shared" si="34"/>
        <v>207</v>
      </c>
      <c r="BD1581" s="21">
        <f t="shared" si="35"/>
        <v>174</v>
      </c>
      <c r="BE1581" s="21">
        <f t="shared" si="36"/>
        <v>131</v>
      </c>
      <c r="BF1581" s="94">
        <f t="shared" si="57"/>
        <v>0.55689073026767022</v>
      </c>
      <c r="BG1581" s="22">
        <f t="shared" ref="BG1581" si="221">_xlfn.LET(
  _xlpm.a, MIN(AT1580,AT1581),
  _xlpm.b, MAX(AT1580,AT1581),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0.32525053056708259</v>
      </c>
      <c r="BH1581" s="22">
        <f t="shared" ref="BH1581" si="222">_xlfn.LET(
  _xlpm.a, MIN(AT1580,AT1581),
  _xlpm.b, MAX(AT1580,AT1581),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0.36442880997884897</v>
      </c>
      <c r="BI1581" s="22">
        <f t="shared" ref="BI1581" si="223">_xlfn.LET(
  _xlpm.a, MIN(AT1580,AT1581),
  _xlpm.b, MAX(AT1580,AT1581),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0.43275973332644241</v>
      </c>
      <c r="BJ1581" s="21">
        <f t="shared" si="39"/>
        <v>-129</v>
      </c>
      <c r="BK1581" s="21">
        <f t="shared" si="40"/>
        <v>210</v>
      </c>
      <c r="BL1581" s="21">
        <f t="shared" si="41"/>
        <v>176</v>
      </c>
      <c r="BM1581" s="21">
        <f t="shared" si="42"/>
        <v>132</v>
      </c>
      <c r="BN1581" s="22">
        <f t="shared" si="61"/>
        <v>0.56327852332467654</v>
      </c>
      <c r="BO1581" s="22">
        <f t="shared" ref="BO1581" si="224">_xlfn.LET(
  _xlpm.a, MIN(AV1580,AV1581),
  _xlpm.b, MAX(AV1580,AV1581),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0.32291317439087286</v>
      </c>
      <c r="BP1581" s="22">
        <f t="shared" ref="BP1581" si="225">_xlfn.LET(
  _xlpm.a, MIN(AV1580,AV1581),
  _xlpm.b, MAX(AV1580,AV1581),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0.36192603877284479</v>
      </c>
      <c r="BQ1581" s="22">
        <f t="shared" ref="BQ1581" si="226">_xlfn.LET(
  _xlpm.a, MIN(AV1580,AV1581),
  _xlpm.b, MAX(AV1580,AV1581),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0.43071147954506017</v>
      </c>
      <c r="BR1581">
        <v>3.7</v>
      </c>
      <c r="BS1581">
        <v>3.95</v>
      </c>
      <c r="BT1581">
        <v>0.46099000000000001</v>
      </c>
      <c r="BU1581">
        <v>0.2185</v>
      </c>
      <c r="BV1581">
        <v>0.24029737487490199</v>
      </c>
      <c r="BW1581">
        <v>0.30920999999999998</v>
      </c>
    </row>
    <row r="1582" spans="1:75" ht="16.75" customHeight="1" x14ac:dyDescent="0.2">
      <c r="A1582" t="str">
        <f t="shared" si="11"/>
        <v>2025020761 FLA</v>
      </c>
      <c r="B1582">
        <v>2025020761</v>
      </c>
      <c r="C1582" s="1">
        <v>46039</v>
      </c>
      <c r="D1582" s="2" t="s">
        <v>6</v>
      </c>
      <c r="E1582" t="s">
        <v>10</v>
      </c>
      <c r="F1582" s="2">
        <v>0</v>
      </c>
      <c r="G1582" s="2">
        <v>1</v>
      </c>
      <c r="H1582" t="s">
        <v>26</v>
      </c>
      <c r="I1582" t="str">
        <f t="shared" si="176"/>
        <v>FLA Daniil Tarasov</v>
      </c>
      <c r="J1582" s="33" t="s">
        <v>166</v>
      </c>
      <c r="K1582" s="14">
        <v>2.96</v>
      </c>
      <c r="L1582" s="13">
        <v>0.15</v>
      </c>
      <c r="M1582" s="28">
        <v>0.1</v>
      </c>
      <c r="N1582">
        <f>IFERROR(_xlfn.XLOOKUP(A1582,Params!A:A,Params!D:D),0)</f>
        <v>2.7499999999999898</v>
      </c>
      <c r="O1582">
        <f t="shared" ref="O1582" si="227">N1583</f>
        <v>3.3499999999999899</v>
      </c>
      <c r="P1582" s="68">
        <f t="shared" si="14"/>
        <v>2.7499999999999898</v>
      </c>
      <c r="Q1582">
        <f t="shared" ref="Q1582" si="228">P1583</f>
        <v>3.3499999999999899</v>
      </c>
      <c r="R1582" s="5">
        <f t="shared" ref="R1582" si="229">N1582/W1582/X1582/Z1583/AB1583/AA1582</f>
        <v>3.097610397536275</v>
      </c>
      <c r="S1582" s="5">
        <f t="shared" ref="S1582" si="230">O1582/W1583/Y1582/Z1582/AA1583/AB1582</f>
        <v>3.0730642876584269</v>
      </c>
      <c r="T1582" s="5">
        <f t="shared" ref="T1582" si="231">P1582/W1582/X1582/Z1583/AB1583</f>
        <v>2.9891940336225051</v>
      </c>
      <c r="U1582" s="5">
        <f t="shared" ref="U1582" si="232">Q1582/W1583/Y1582/Z1582/AA1583</f>
        <v>3.1959868591647642</v>
      </c>
      <c r="V1582" s="5">
        <f>_xlfn.XLOOKUP(H1582,'Rest - Home'!A:A,'Rest - Home'!B:B)</f>
        <v>0.95</v>
      </c>
      <c r="W1582" s="5">
        <f>_xlfn.XLOOKUP(H1582,'Rest - Home'!A:A,'Rest - Home'!C:C)</f>
        <v>0.92554174501717079</v>
      </c>
      <c r="X1582" s="5">
        <f t="shared" ref="X1582" si="233">AM1583/K1582</f>
        <v>1.0194782381434842</v>
      </c>
      <c r="Y1582" s="5">
        <f t="shared" ref="Y1582" si="234">AK1583/K1582</f>
        <v>1.0236486486486487</v>
      </c>
      <c r="Z1582" s="5">
        <f>IF(J1582="",1,(_xlfn.XLOOKUP(I1582,Goalies!B:B,Goalies!J:J)))</f>
        <v>1.0049999999999999</v>
      </c>
      <c r="AA1582" s="23">
        <v>0.96499999999999997</v>
      </c>
      <c r="AB1582" s="23">
        <v>1.04</v>
      </c>
      <c r="AC1582" s="23">
        <f>_xlfn.XLOOKUP(E1582,'Game Adjustments'!A:A,'Game Adjustments'!B:B)</f>
        <v>1</v>
      </c>
      <c r="AD1582" s="23">
        <f>_xlfn.XLOOKUP(E1582,'Game Adjustments'!A:A,'Game Adjustments'!C:C)</f>
        <v>1</v>
      </c>
      <c r="AE1582" s="23">
        <f>IF(D1582="A",_xlfn.XLOOKUP(E1582,'Rest - Home'!F:F,'Rest - Home'!J:J),_xlfn.XLOOKUP(E1582,'Rest - Home'!F:F,'Rest - Home'!I:I))</f>
        <v>1</v>
      </c>
      <c r="AF1582" s="23">
        <f>IF(D1582="A",_xlfn.XLOOKUP(E1582,'Rest - Home'!F:F,'Rest - Home'!L:L),_xlfn.XLOOKUP(E1582,'Rest - Home'!F:F,'Rest - Home'!K:K))</f>
        <v>1</v>
      </c>
      <c r="AG1582" s="26">
        <v>1</v>
      </c>
      <c r="AH1582" s="26">
        <v>1</v>
      </c>
      <c r="AI1582" s="53" cm="1">
        <f t="array" ref="AI1582">MAX(IF($E$63:E1581=E1582,ROW($E$63:E1581)-MIN(ROW($E$63:E1581))+1))</f>
        <v>1498</v>
      </c>
      <c r="AJ1582" s="53" cm="1">
        <f t="array" ref="AJ1582">MAX(IF($I$105:I1581=I1582,ROW($I$105:I1581)-MIN(ROW($I$105:I1581))+1))</f>
        <v>1277</v>
      </c>
      <c r="AK1582" s="23">
        <f>IF(AI1582=0,_xlfn.XLOOKUP(E1582,'Starting GF'!A:A,'Starting GF'!B:B),INDEX($AL$63:$AL1582,AI1582))</f>
        <v>3</v>
      </c>
      <c r="AL1582" s="23">
        <f t="shared" si="73"/>
        <v>3.0130153141717346</v>
      </c>
      <c r="AM1582" s="23">
        <f>IF(AI1582=0,_xlfn.XLOOKUP(E1582,'Starting GF'!A:A,'Starting GF'!C:C),INDEX($AN$63:$AN1582,AI1582))</f>
        <v>2.82</v>
      </c>
      <c r="AN1582" s="23">
        <v>2.84</v>
      </c>
      <c r="AO1582" s="23">
        <f>IF(AJ1582=0,_xlfn.XLOOKUP(I1582,Goalies!B:B,Goalies!I:I),INDEX($AP$105:$AP1582,AJ1582))</f>
        <v>2.8909456089376877</v>
      </c>
      <c r="AP1582" s="23">
        <f t="shared" si="23"/>
        <v>2.9205682089615421</v>
      </c>
      <c r="AQ1582" s="23">
        <f t="shared" si="24"/>
        <v>2.8340999999999994</v>
      </c>
      <c r="AR1582" s="66">
        <v>0.02</v>
      </c>
      <c r="AS1582" s="96" t="s">
        <v>1592</v>
      </c>
      <c r="AT1582" s="20">
        <f t="shared" ref="AT1582" si="235">(AK1582*V1582*X1582*Z1583*AA1582*AB1583*AC1582*AD1583*AG1582*AH1583)+AR1582</f>
        <v>2.7537245238427639</v>
      </c>
      <c r="AU1582" s="20">
        <f t="shared" ref="AU1582" si="236">AT1583</f>
        <v>2.9896246216891886</v>
      </c>
      <c r="AV1582" s="12">
        <f t="shared" ref="AV1582" si="237">AK1582*V1582*X1582*Z1583*AA1582*AB1583</f>
        <v>2.7337245238427639</v>
      </c>
      <c r="AW1582" s="12">
        <f t="shared" ref="AW1582" si="238">AV1583</f>
        <v>3.0741302868083733</v>
      </c>
      <c r="AX1582" s="8">
        <f t="shared" si="29"/>
        <v>3.7245238427741079E-3</v>
      </c>
      <c r="AY1582" s="8">
        <f t="shared" si="30"/>
        <v>-0.36037537831080124</v>
      </c>
      <c r="AZ1582" s="8">
        <f t="shared" si="31"/>
        <v>-0.35665085446802713</v>
      </c>
      <c r="BA1582" s="8">
        <f t="shared" si="32"/>
        <v>0.36409990215357535</v>
      </c>
      <c r="BB1582" s="62">
        <f t="shared" si="33"/>
        <v>117</v>
      </c>
      <c r="BC1582" s="21">
        <f t="shared" si="34"/>
        <v>-108</v>
      </c>
      <c r="BD1582" s="21">
        <f t="shared" si="35"/>
        <v>118</v>
      </c>
      <c r="BE1582" s="21">
        <f t="shared" si="36"/>
        <v>146</v>
      </c>
      <c r="BF1582" s="94">
        <f t="shared" ref="BF1582" si="239">_xlfn.LET(
  _xlpm.a, MIN(AT1582,AT1583),
  _xlpm.b, MAX(AT1582,AT1583),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IF(AT1582&gt;AT1583, 1-_xlpm.interp, _xlpm.interp)
)</f>
        <v>0.4599758871410991</v>
      </c>
      <c r="BG1582" s="22">
        <f t="shared" si="38"/>
        <v>0.51984939844507161</v>
      </c>
      <c r="BH1582" s="22">
        <f t="shared" si="38"/>
        <v>0.45846576111278681</v>
      </c>
      <c r="BI1582" s="22">
        <f t="shared" si="38"/>
        <v>0.40650111357633401</v>
      </c>
      <c r="BJ1582" s="21">
        <f t="shared" si="39"/>
        <v>126</v>
      </c>
      <c r="BK1582" s="21">
        <f t="shared" si="40"/>
        <v>-113</v>
      </c>
      <c r="BL1582" s="21">
        <f t="shared" si="41"/>
        <v>112</v>
      </c>
      <c r="BM1582" s="21">
        <f t="shared" si="42"/>
        <v>139</v>
      </c>
      <c r="BN1582" s="22">
        <f t="shared" ref="BN1582" si="240">_xlfn.LET(
  _xlpm.a, MIN(AV1582,AV1583),
  _xlpm.b, MAX(AV1582,AV1583),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IF(AV1582&gt;AV1583, 1-_xlpm.interp, _xlpm.interp)
)</f>
        <v>0.44157349546515612</v>
      </c>
      <c r="BO1582" s="22">
        <f t="shared" si="44"/>
        <v>0.53068637818425213</v>
      </c>
      <c r="BP1582" s="22">
        <f t="shared" si="44"/>
        <v>0.47092986498101164</v>
      </c>
      <c r="BQ1582" s="22">
        <f t="shared" si="44"/>
        <v>0.4177462349324319</v>
      </c>
      <c r="BR1582">
        <v>3.7</v>
      </c>
      <c r="BS1582">
        <v>4</v>
      </c>
      <c r="BT1582">
        <v>0.45129999999999998</v>
      </c>
      <c r="BU1582">
        <v>0.21512000000000001</v>
      </c>
      <c r="BV1582">
        <v>0.236548971311069</v>
      </c>
      <c r="BW1582">
        <v>0.30570999999999998</v>
      </c>
    </row>
    <row r="1583" spans="1:75" ht="16.75" customHeight="1" x14ac:dyDescent="0.2">
      <c r="A1583" t="str">
        <f t="shared" si="11"/>
        <v>2025020761 WSH</v>
      </c>
      <c r="B1583">
        <v>2025020761</v>
      </c>
      <c r="C1583" s="1">
        <v>46039</v>
      </c>
      <c r="D1583" s="2" t="s">
        <v>9</v>
      </c>
      <c r="E1583" t="s">
        <v>49</v>
      </c>
      <c r="F1583" s="2">
        <v>1</v>
      </c>
      <c r="G1583" s="2">
        <v>0</v>
      </c>
      <c r="H1583" t="s">
        <v>27</v>
      </c>
      <c r="I1583" t="str">
        <f t="shared" si="176"/>
        <v>WSH Logan Thompson</v>
      </c>
      <c r="J1583" s="33" t="s">
        <v>197</v>
      </c>
      <c r="K1583" s="14">
        <v>2.96</v>
      </c>
      <c r="L1583" s="13">
        <v>0.15</v>
      </c>
      <c r="M1583" s="28">
        <v>0.1</v>
      </c>
      <c r="N1583">
        <f>IFERROR(_xlfn.XLOOKUP(A1583,Params!A:A,Params!D:D),0)</f>
        <v>3.3499999999999899</v>
      </c>
      <c r="O1583">
        <f t="shared" ref="O1583" si="241">N1582</f>
        <v>2.7499999999999898</v>
      </c>
      <c r="P1583" s="68">
        <f t="shared" si="14"/>
        <v>3.3499999999999899</v>
      </c>
      <c r="Q1583">
        <f t="shared" ref="Q1583" si="242">P1582</f>
        <v>2.7499999999999898</v>
      </c>
      <c r="R1583" s="5">
        <f t="shared" ref="R1583" si="243">N1583/W1583/X1583/Z1582/AB1582/AA1583</f>
        <v>3.3019095005691614</v>
      </c>
      <c r="S1583" s="5">
        <f t="shared" ref="S1583" si="244">O1583/W1582/Y1583/Z1583/AA1582/AB1583</f>
        <v>3.115840438661416</v>
      </c>
      <c r="T1583" s="5">
        <f t="shared" ref="T1583" si="245">P1583/W1583/X1583/Z1582/AB1582</f>
        <v>3.1368140255407031</v>
      </c>
      <c r="U1583" s="5">
        <f t="shared" ref="U1583" si="246">Q1583/W1582/Y1583/Z1583/AA1582</f>
        <v>3.115840438661416</v>
      </c>
      <c r="V1583" s="5">
        <f>_xlfn.XLOOKUP(H1583,'Rest - Home'!A:A,'Rest - Home'!B:B)</f>
        <v>1.05</v>
      </c>
      <c r="W1583" s="5">
        <f>_xlfn.XLOOKUP(H1583,'Rest - Home'!A:A,'Rest - Home'!C:C)</f>
        <v>1.0725047827848808</v>
      </c>
      <c r="X1583" s="5">
        <f t="shared" ref="X1583" si="247">AM1582/K1583</f>
        <v>0.95270270270270263</v>
      </c>
      <c r="Y1583" s="5">
        <f t="shared" ref="Y1583" si="248">AK1582/K1583</f>
        <v>1.0135135135135136</v>
      </c>
      <c r="Z1583" s="5">
        <f>IF(J1583="",1,(_xlfn.XLOOKUP(I1583,Goalies!B:B,Goalies!J:J)))</f>
        <v>0.97499999999999998</v>
      </c>
      <c r="AA1583" s="23">
        <v>0.95</v>
      </c>
      <c r="AB1583" s="23">
        <v>1</v>
      </c>
      <c r="AC1583" s="23">
        <f>_xlfn.XLOOKUP(E1583,'Game Adjustments'!A:A,'Game Adjustments'!B:B)</f>
        <v>1</v>
      </c>
      <c r="AD1583" s="23">
        <f>_xlfn.XLOOKUP(E1583,'Game Adjustments'!A:A,'Game Adjustments'!C:C)</f>
        <v>1</v>
      </c>
      <c r="AE1583" s="23">
        <f>IF(D1583="A",_xlfn.XLOOKUP(E1583,'Rest - Home'!F:F,'Rest - Home'!J:J),_xlfn.XLOOKUP(E1583,'Rest - Home'!F:F,'Rest - Home'!I:I))</f>
        <v>1</v>
      </c>
      <c r="AF1583" s="23">
        <f>IF(D1583="A",_xlfn.XLOOKUP(E1583,'Rest - Home'!F:F,'Rest - Home'!L:L),_xlfn.XLOOKUP(E1583,'Rest - Home'!F:F,'Rest - Home'!K:K))</f>
        <v>1</v>
      </c>
      <c r="AG1583" s="26">
        <v>1</v>
      </c>
      <c r="AH1583" s="26">
        <v>1</v>
      </c>
      <c r="AI1583" s="53" cm="1">
        <f t="array" ref="AI1583">MAX(IF($E$63:E1582=E1583,ROW($E$63:E1582)-MIN(ROW($E$63:E1582))+1))</f>
        <v>1483</v>
      </c>
      <c r="AJ1583" s="53" cm="1">
        <f t="array" ref="AJ1583">MAX(IF($I$105:I1582=I1583,ROW($I$105:I1582)-MIN(ROW($I$105:I1582))+1))</f>
        <v>1441</v>
      </c>
      <c r="AK1583" s="23">
        <f>IF(AI1583=0,_xlfn.XLOOKUP(E1583,'Starting GF'!A:A,'Starting GF'!B:B),INDEX($AL$63:$AL1583,AI1583))</f>
        <v>3.03</v>
      </c>
      <c r="AL1583" s="23">
        <v>3.03</v>
      </c>
      <c r="AM1583" s="23">
        <f>IF(AI1583=0,_xlfn.XLOOKUP(E1583,'Starting GF'!A:A,'Starting GF'!C:C),INDEX($AN$63:$AN1583,AI1583))</f>
        <v>3.0176555849047131</v>
      </c>
      <c r="AN1583" s="23">
        <v>3.05</v>
      </c>
      <c r="AO1583" s="23">
        <f>IF(AJ1583=0,_xlfn.XLOOKUP(I1583,Goalies!B:B,Goalies!I:I),INDEX($AP$105:$AP1583,AJ1583))</f>
        <v>2.979718458701158</v>
      </c>
      <c r="AP1583" s="23">
        <f t="shared" si="23"/>
        <v>2.9884523540502164</v>
      </c>
      <c r="AQ1583" s="23">
        <f t="shared" si="24"/>
        <v>2.9422141952820953</v>
      </c>
      <c r="AR1583" s="66">
        <v>-0.02</v>
      </c>
      <c r="AS1583" s="96" t="s">
        <v>1592</v>
      </c>
      <c r="AT1583" s="20">
        <f t="shared" ref="AT1583" si="249">(AK1583*V1583*X1583*Z1582*AA1583*AB1582*AC1583*AD1582*AG1583*AH1582)+AR1583</f>
        <v>2.9896246216891886</v>
      </c>
      <c r="AU1583" s="20">
        <f t="shared" ref="AU1583" si="250">AT1582</f>
        <v>2.7537245238427639</v>
      </c>
      <c r="AV1583" s="12">
        <f t="shared" ref="AV1583" si="251">AK1583*W1583*X1583*Z1582*AA1583*AB1582</f>
        <v>3.0741302868083733</v>
      </c>
      <c r="AW1583" s="12">
        <f t="shared" ref="AW1583" si="252">AV1582</f>
        <v>2.7337245238427639</v>
      </c>
      <c r="AX1583" s="8">
        <f t="shared" si="29"/>
        <v>-0.36037537831080124</v>
      </c>
      <c r="AY1583" s="8">
        <f t="shared" si="30"/>
        <v>3.7245238427741079E-3</v>
      </c>
      <c r="AZ1583" s="8">
        <f t="shared" si="31"/>
        <v>-0.35665085446802713</v>
      </c>
      <c r="BA1583" s="8">
        <f t="shared" si="32"/>
        <v>-0.36409990215357535</v>
      </c>
      <c r="BB1583" s="62">
        <f t="shared" si="33"/>
        <v>-117</v>
      </c>
      <c r="BC1583" s="21">
        <f t="shared" si="34"/>
        <v>108</v>
      </c>
      <c r="BD1583" s="21">
        <f t="shared" si="35"/>
        <v>-118</v>
      </c>
      <c r="BE1583" s="21">
        <f t="shared" si="36"/>
        <v>-146</v>
      </c>
      <c r="BF1583" s="94">
        <f t="shared" si="57"/>
        <v>0.54002411285890095</v>
      </c>
      <c r="BG1583" s="22">
        <f t="shared" ref="BG1583" si="253">_xlfn.LET(
  _xlpm.a, MIN(AT1582,AT1583),
  _xlpm.b, MAX(AT1582,AT1583),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0.48015060155492834</v>
      </c>
      <c r="BH1583" s="22">
        <f t="shared" ref="BH1583" si="254">_xlfn.LET(
  _xlpm.a, MIN(AT1582,AT1583),
  _xlpm.b, MAX(AT1582,AT1583),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0.54153423888721319</v>
      </c>
      <c r="BI1583" s="22">
        <f t="shared" ref="BI1583" si="255">_xlfn.LET(
  _xlpm.a, MIN(AT1582,AT1583),
  _xlpm.b, MAX(AT1582,AT1583),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0.59349888642366599</v>
      </c>
      <c r="BJ1583" s="21">
        <f t="shared" si="39"/>
        <v>-126</v>
      </c>
      <c r="BK1583" s="21">
        <f t="shared" si="40"/>
        <v>113</v>
      </c>
      <c r="BL1583" s="21">
        <f t="shared" si="41"/>
        <v>-112</v>
      </c>
      <c r="BM1583" s="21">
        <f t="shared" si="42"/>
        <v>-139</v>
      </c>
      <c r="BN1583" s="22">
        <f t="shared" si="61"/>
        <v>0.55842650453484388</v>
      </c>
      <c r="BO1583" s="22">
        <f t="shared" ref="BO1583" si="256">_xlfn.LET(
  _xlpm.a, MIN(AV1582,AV1583),
  _xlpm.b, MAX(AV1582,AV1583),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0.46931362181574787</v>
      </c>
      <c r="BP1583" s="22">
        <f t="shared" ref="BP1583" si="257">_xlfn.LET(
  _xlpm.a, MIN(AV1582,AV1583),
  _xlpm.b, MAX(AV1582,AV1583),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0.52907013501898836</v>
      </c>
      <c r="BQ1583" s="22">
        <f t="shared" ref="BQ1583" si="258">_xlfn.LET(
  _xlpm.a, MIN(AV1582,AV1583),
  _xlpm.b, MAX(AV1582,AV1583),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0.5822537650675681</v>
      </c>
      <c r="BR1583">
        <v>3.7</v>
      </c>
      <c r="BS1583">
        <v>4.05</v>
      </c>
      <c r="BT1583">
        <v>0.44813999999999998</v>
      </c>
      <c r="BU1583">
        <v>0.21096000000000001</v>
      </c>
      <c r="BV1583">
        <v>0.23112065471038701</v>
      </c>
      <c r="BW1583">
        <v>0.29819000000000001</v>
      </c>
    </row>
    <row r="1584" spans="1:75" ht="16.75" customHeight="1" x14ac:dyDescent="0.2">
      <c r="A1584" t="str">
        <f t="shared" si="11"/>
        <v>2025020758 MTL</v>
      </c>
      <c r="B1584">
        <v>2025020758</v>
      </c>
      <c r="C1584" s="1">
        <v>46039</v>
      </c>
      <c r="D1584" s="2" t="s">
        <v>6</v>
      </c>
      <c r="E1584" t="s">
        <v>19</v>
      </c>
      <c r="F1584" s="2">
        <v>1</v>
      </c>
      <c r="G1584" s="2">
        <v>2</v>
      </c>
      <c r="H1584" t="s">
        <v>36</v>
      </c>
      <c r="I1584" t="str">
        <f t="shared" si="176"/>
        <v>MTL Sam Montembeault</v>
      </c>
      <c r="J1584" s="33" t="s">
        <v>170</v>
      </c>
      <c r="K1584" s="14">
        <v>2.96</v>
      </c>
      <c r="L1584" s="13">
        <v>0.15</v>
      </c>
      <c r="M1584" s="28">
        <v>0.1</v>
      </c>
      <c r="N1584">
        <f>IFERROR(_xlfn.XLOOKUP(A1584,Params!A:A,Params!D:D),0)</f>
        <v>2.9999999999999898</v>
      </c>
      <c r="O1584">
        <f t="shared" ref="O1584" si="259">N1585</f>
        <v>3.19999999999999</v>
      </c>
      <c r="P1584" s="68">
        <f t="shared" si="14"/>
        <v>2.9999999999999898</v>
      </c>
      <c r="Q1584">
        <f t="shared" ref="Q1584" si="260">P1585</f>
        <v>3.19999999999999</v>
      </c>
      <c r="R1584" s="5">
        <f t="shared" ref="R1584" si="261">N1584/W1584/X1584/Z1585/AB1585/AA1584</f>
        <v>2.9830148529213574</v>
      </c>
      <c r="S1584" s="5">
        <f t="shared" ref="S1584" si="262">O1584/W1585/Y1584/Z1584/AA1585/AB1584</f>
        <v>2.9767298757670035</v>
      </c>
      <c r="T1584" s="5">
        <f t="shared" ref="T1584" si="263">P1584/W1584/X1584/Z1585/AB1585</f>
        <v>2.9233545558629301</v>
      </c>
      <c r="U1584" s="5">
        <f t="shared" ref="U1584" si="264">Q1584/W1585/Y1584/Z1584/AA1585</f>
        <v>2.9767298757670035</v>
      </c>
      <c r="V1584" s="5">
        <f>_xlfn.XLOOKUP(H1584,'Rest - Home'!A:A,'Rest - Home'!B:B)</f>
        <v>0.97</v>
      </c>
      <c r="W1584" s="5">
        <f>_xlfn.XLOOKUP(H1584,'Rest - Home'!A:A,'Rest - Home'!C:C)</f>
        <v>0.95751047349149665</v>
      </c>
      <c r="X1584" s="5">
        <f t="shared" ref="X1584" si="265">AM1585/K1584</f>
        <v>1.0405405405405406</v>
      </c>
      <c r="Y1584" s="5">
        <f t="shared" ref="Y1584" si="266">AK1585/K1584</f>
        <v>1.0337837837837838</v>
      </c>
      <c r="Z1584" s="5">
        <f>IF(J1584="",1,(_xlfn.XLOOKUP(I1584,Goalies!B:B,Goalies!J:J)))</f>
        <v>1</v>
      </c>
      <c r="AA1584" s="23">
        <v>0.98</v>
      </c>
      <c r="AB1584" s="23">
        <v>1</v>
      </c>
      <c r="AC1584" s="23">
        <f>_xlfn.XLOOKUP(E1584,'Game Adjustments'!A:A,'Game Adjustments'!B:B)</f>
        <v>1</v>
      </c>
      <c r="AD1584" s="23">
        <f>_xlfn.XLOOKUP(E1584,'Game Adjustments'!A:A,'Game Adjustments'!C:C)</f>
        <v>1</v>
      </c>
      <c r="AE1584" s="23">
        <f>IF(D1584="A",_xlfn.XLOOKUP(E1584,'Rest - Home'!F:F,'Rest - Home'!J:J),_xlfn.XLOOKUP(E1584,'Rest - Home'!F:F,'Rest - Home'!I:I))</f>
        <v>1</v>
      </c>
      <c r="AF1584" s="23">
        <f>IF(D1584="A",_xlfn.XLOOKUP(E1584,'Rest - Home'!F:F,'Rest - Home'!L:L),_xlfn.XLOOKUP(E1584,'Rest - Home'!F:F,'Rest - Home'!K:K))</f>
        <v>1</v>
      </c>
      <c r="AG1584" s="26">
        <v>1</v>
      </c>
      <c r="AH1584" s="26">
        <v>1</v>
      </c>
      <c r="AI1584" s="53" cm="1">
        <f t="array" ref="AI1584">MAX(IF($E$63:E1583=E1584,ROW($E$63:E1583)-MIN(ROW($E$63:E1583))+1))</f>
        <v>1478</v>
      </c>
      <c r="AJ1584" s="53" cm="1">
        <f t="array" ref="AJ1584">MAX(IF($I$105:I1583=I1584,ROW($I$105:I1583)-MIN(ROW($I$105:I1583))+1))</f>
        <v>1410</v>
      </c>
      <c r="AK1584" s="23">
        <f>IF(AI1584=0,_xlfn.XLOOKUP(E1584,'Starting GF'!A:A,'Starting GF'!B:B),INDEX($AL$63:$AL1584,AI1584))</f>
        <v>3.091716268933987</v>
      </c>
      <c r="AL1584" s="23">
        <f t="shared" si="73"/>
        <v>3.0745161520762161</v>
      </c>
      <c r="AM1584" s="23">
        <f>IF(AI1584=0,_xlfn.XLOOKUP(E1584,'Starting GF'!A:A,'Starting GF'!C:C),INDEX($AN$63:$AN1584,AI1584))</f>
        <v>2.9760330294921973</v>
      </c>
      <c r="AN1584" s="23">
        <v>3.01</v>
      </c>
      <c r="AO1584" s="23">
        <f>IF(AJ1584=0,_xlfn.XLOOKUP(I1584,Goalies!B:B,Goalies!I:I),INDEX($AP$105:$AP1584,AJ1584))</f>
        <v>3.0489269638691425</v>
      </c>
      <c r="AP1584" s="23">
        <f t="shared" si="23"/>
        <v>3.0380974006538217</v>
      </c>
      <c r="AQ1584" s="23">
        <f t="shared" si="24"/>
        <v>2.9760330294921973</v>
      </c>
      <c r="AR1584" s="66">
        <v>0</v>
      </c>
      <c r="AS1584" s="96" t="s">
        <v>1593</v>
      </c>
      <c r="AT1584" s="20">
        <f t="shared" ref="AT1584" si="267">(AK1584*V1584*X1584*Z1585*AA1584*AB1585*AC1584*AD1585*AG1584*AH1585)+AR1584</f>
        <v>3.1498775518252744</v>
      </c>
      <c r="AU1584" s="20">
        <f t="shared" ref="AU1584" si="268">AT1585</f>
        <v>3.2150205467591886</v>
      </c>
      <c r="AV1584" s="12">
        <f t="shared" ref="AV1584" si="269">AK1584*V1584*X1584*Z1585*AA1584*AB1585</f>
        <v>3.1498775518252744</v>
      </c>
      <c r="AW1584" s="12">
        <f t="shared" ref="AW1584" si="270">AV1585</f>
        <v>3.1992508866533163</v>
      </c>
      <c r="AX1584" s="8">
        <f t="shared" si="29"/>
        <v>0.14987755182528462</v>
      </c>
      <c r="AY1584" s="8">
        <f t="shared" si="30"/>
        <v>1.5020546759198616E-2</v>
      </c>
      <c r="AZ1584" s="8">
        <f t="shared" si="31"/>
        <v>0.16489809858448323</v>
      </c>
      <c r="BA1584" s="8">
        <f t="shared" si="32"/>
        <v>0.134857005066086</v>
      </c>
      <c r="BB1584" s="62">
        <f t="shared" si="33"/>
        <v>106</v>
      </c>
      <c r="BC1584" s="21">
        <f t="shared" si="34"/>
        <v>-161</v>
      </c>
      <c r="BD1584" s="21">
        <f t="shared" si="35"/>
        <v>-133</v>
      </c>
      <c r="BE1584" s="21">
        <f t="shared" si="36"/>
        <v>-103</v>
      </c>
      <c r="BF1584" s="94">
        <f t="shared" ref="BF1584" si="271">_xlfn.LET(
  _xlpm.a, MIN(AT1584,AT1585),
  _xlpm.b, MAX(AT1584,AT1585),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IF(AT1584&gt;AT1585, 1-_xlpm.interp, _xlpm.interp)
)</f>
        <v>0.48600158456996317</v>
      </c>
      <c r="BG1584" s="22">
        <f t="shared" si="38"/>
        <v>0.61758997806474614</v>
      </c>
      <c r="BH1584" s="22">
        <f t="shared" si="38"/>
        <v>0.57007113498284734</v>
      </c>
      <c r="BI1584" s="22">
        <f t="shared" si="38"/>
        <v>0.50705873351984665</v>
      </c>
      <c r="BJ1584" s="21">
        <f t="shared" si="39"/>
        <v>105</v>
      </c>
      <c r="BK1584" s="21">
        <f t="shared" si="40"/>
        <v>-160</v>
      </c>
      <c r="BL1584" s="21">
        <f t="shared" si="41"/>
        <v>-131</v>
      </c>
      <c r="BM1584" s="21">
        <f t="shared" si="42"/>
        <v>-102</v>
      </c>
      <c r="BN1584" s="22">
        <f t="shared" ref="BN1584" si="272">_xlfn.LET(
  _xlpm.a, MIN(AV1584,AV1585),
  _xlpm.b, MAX(AV1584,AV1585),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IF(AV1584&gt;AV1585, 1-_xlpm.interp, _xlpm.interp)
)</f>
        <v>0.48746550322818505</v>
      </c>
      <c r="BO1584" s="22">
        <f t="shared" si="44"/>
        <v>0.61551799374766336</v>
      </c>
      <c r="BP1584" s="22">
        <f t="shared" si="44"/>
        <v>0.56789983129036381</v>
      </c>
      <c r="BQ1584" s="22">
        <f t="shared" si="44"/>
        <v>0.50531675378741114</v>
      </c>
      <c r="BR1584">
        <v>3.7</v>
      </c>
      <c r="BS1584">
        <v>4.0999999999999996</v>
      </c>
      <c r="BT1584">
        <v>0.43852000000000002</v>
      </c>
      <c r="BU1584">
        <v>0.20411000000000001</v>
      </c>
      <c r="BV1584">
        <v>0.22357193712689599</v>
      </c>
      <c r="BW1584">
        <v>0.29115999999999997</v>
      </c>
    </row>
    <row r="1585" spans="1:75" ht="16.75" customHeight="1" x14ac:dyDescent="0.2">
      <c r="A1585" t="str">
        <f t="shared" si="11"/>
        <v>2025020758 OTT</v>
      </c>
      <c r="B1585">
        <v>2025020758</v>
      </c>
      <c r="C1585" s="1">
        <v>46039</v>
      </c>
      <c r="D1585" s="2" t="s">
        <v>9</v>
      </c>
      <c r="E1585" t="s">
        <v>39</v>
      </c>
      <c r="F1585" s="2">
        <v>2</v>
      </c>
      <c r="G1585" s="2">
        <v>1</v>
      </c>
      <c r="H1585" t="s">
        <v>38</v>
      </c>
      <c r="I1585" t="str">
        <f t="shared" si="176"/>
        <v>OTT Leevi Merilainen</v>
      </c>
      <c r="J1585" s="33" t="s">
        <v>450</v>
      </c>
      <c r="K1585" s="14">
        <v>2.96</v>
      </c>
      <c r="L1585" s="13">
        <v>0.15</v>
      </c>
      <c r="M1585" s="28">
        <v>0.1</v>
      </c>
      <c r="N1585">
        <f>IFERROR(_xlfn.XLOOKUP(A1585,Params!A:A,Params!D:D),0)</f>
        <v>3.19999999999999</v>
      </c>
      <c r="O1585">
        <f t="shared" ref="O1585" si="273">N1584</f>
        <v>2.9999999999999898</v>
      </c>
      <c r="P1585" s="68">
        <f t="shared" si="14"/>
        <v>3.19999999999999</v>
      </c>
      <c r="Q1585">
        <f t="shared" ref="Q1585" si="274">P1584</f>
        <v>2.9999999999999898</v>
      </c>
      <c r="R1585" s="5">
        <f t="shared" ref="R1585" si="275">N1585/W1585/X1585/Z1584/AB1584/AA1585</f>
        <v>3.0607165073706426</v>
      </c>
      <c r="S1585" s="5">
        <f t="shared" ref="S1585" si="276">O1585/W1584/Y1585/Z1585/AA1584/AB1585</f>
        <v>2.9717105153913952</v>
      </c>
      <c r="T1585" s="5">
        <f t="shared" ref="T1585" si="277">P1585/W1585/X1585/Z1584/AB1584</f>
        <v>3.0607165073706426</v>
      </c>
      <c r="U1585" s="5">
        <f t="shared" ref="U1585" si="278">Q1585/W1584/Y1585/Z1585/AA1584</f>
        <v>2.9717105153913952</v>
      </c>
      <c r="V1585" s="5">
        <f>_xlfn.XLOOKUP(H1585,'Rest - Home'!A:A,'Rest - Home'!B:B)</f>
        <v>1.0449999999999999</v>
      </c>
      <c r="W1585" s="5">
        <f>_xlfn.XLOOKUP(H1585,'Rest - Home'!A:A,'Rest - Home'!C:C)</f>
        <v>1.0398742800952707</v>
      </c>
      <c r="X1585" s="5">
        <f t="shared" ref="X1585" si="279">AM1584/K1585</f>
        <v>1.0054165640176342</v>
      </c>
      <c r="Y1585" s="5">
        <f t="shared" ref="Y1585" si="280">AK1584/K1585</f>
        <v>1.0444987395047254</v>
      </c>
      <c r="Z1585" s="5">
        <f>IF(J1585="",1,(_xlfn.XLOOKUP(I1585,Goalies!B:B,Goalies!J:J)))</f>
        <v>1.03</v>
      </c>
      <c r="AA1585" s="23">
        <v>1</v>
      </c>
      <c r="AB1585" s="23">
        <v>1</v>
      </c>
      <c r="AC1585" s="23">
        <f>_xlfn.XLOOKUP(E1585,'Game Adjustments'!A:A,'Game Adjustments'!B:B)</f>
        <v>1</v>
      </c>
      <c r="AD1585" s="23">
        <f>_xlfn.XLOOKUP(E1585,'Game Adjustments'!A:A,'Game Adjustments'!C:C)</f>
        <v>1</v>
      </c>
      <c r="AE1585" s="23">
        <f>IF(D1585="A",_xlfn.XLOOKUP(E1585,'Rest - Home'!F:F,'Rest - Home'!J:J),_xlfn.XLOOKUP(E1585,'Rest - Home'!F:F,'Rest - Home'!I:I))</f>
        <v>1</v>
      </c>
      <c r="AF1585" s="23">
        <f>IF(D1585="A",_xlfn.XLOOKUP(E1585,'Rest - Home'!F:F,'Rest - Home'!L:L),_xlfn.XLOOKUP(E1585,'Rest - Home'!F:F,'Rest - Home'!K:K))</f>
        <v>1</v>
      </c>
      <c r="AG1585" s="26">
        <v>1</v>
      </c>
      <c r="AH1585" s="26">
        <v>1</v>
      </c>
      <c r="AI1585" s="53" cm="1">
        <f t="array" ref="AI1585">MAX(IF($E$63:E1584=E1585,ROW($E$63:E1584)-MIN(ROW($E$63:E1584))+1))</f>
        <v>1472</v>
      </c>
      <c r="AJ1585" s="53" cm="1">
        <f t="array" ref="AJ1585">MAX(IF($I$105:I1584=I1585,ROW($I$105:I1584)-MIN(ROW($I$105:I1584))+1))</f>
        <v>1430</v>
      </c>
      <c r="AK1585" s="23">
        <f>IF(AI1585=0,_xlfn.XLOOKUP(E1585,'Starting GF'!A:A,'Starting GF'!B:B),INDEX($AL$63:$AL1585,AI1585))</f>
        <v>3.06</v>
      </c>
      <c r="AL1585" s="23">
        <f t="shared" si="73"/>
        <v>3.0601074761055962</v>
      </c>
      <c r="AM1585" s="23">
        <f>IF(AI1585=0,_xlfn.XLOOKUP(E1585,'Starting GF'!A:A,'Starting GF'!C:C),INDEX($AN$63:$AN1585,AI1585))</f>
        <v>3.08</v>
      </c>
      <c r="AN1585" s="23">
        <v>3.12</v>
      </c>
      <c r="AO1585" s="23">
        <f>IF(AJ1585=0,_xlfn.XLOOKUP(I1585,Goalies!B:B,Goalies!I:I),INDEX($AP$105:$AP1585,AJ1585))</f>
        <v>3.0406616754575326</v>
      </c>
      <c r="AP1585" s="23">
        <f t="shared" si="23"/>
        <v>3.0436916987668732</v>
      </c>
      <c r="AQ1585" s="23">
        <f t="shared" si="24"/>
        <v>3.1724000000000001</v>
      </c>
      <c r="AR1585" s="66">
        <v>0</v>
      </c>
      <c r="AS1585" s="96" t="s">
        <v>1593</v>
      </c>
      <c r="AT1585" s="20">
        <f t="shared" ref="AT1585" si="281">(AK1585*V1585*X1585*Z1584*AA1585*AB1584*AC1585*AD1584*AG1585*AH1584)+AR1585</f>
        <v>3.2150205467591886</v>
      </c>
      <c r="AU1585" s="20">
        <f t="shared" ref="AU1585" si="282">AT1584</f>
        <v>3.1498775518252744</v>
      </c>
      <c r="AV1585" s="12">
        <f t="shared" ref="AV1585" si="283">AK1585*W1585*X1585*Z1584*AA1585*AB1584</f>
        <v>3.1992508866533163</v>
      </c>
      <c r="AW1585" s="12">
        <f t="shared" ref="AW1585" si="284">AV1584</f>
        <v>3.1498775518252744</v>
      </c>
      <c r="AX1585" s="8">
        <f t="shared" si="29"/>
        <v>1.5020546759198616E-2</v>
      </c>
      <c r="AY1585" s="8">
        <f t="shared" si="30"/>
        <v>0.14987755182528462</v>
      </c>
      <c r="AZ1585" s="8">
        <f t="shared" si="31"/>
        <v>0.16489809858448323</v>
      </c>
      <c r="BA1585" s="8">
        <f t="shared" si="32"/>
        <v>-0.134857005066086</v>
      </c>
      <c r="BB1585" s="62">
        <f t="shared" si="33"/>
        <v>-106</v>
      </c>
      <c r="BC1585" s="21">
        <f t="shared" si="34"/>
        <v>161</v>
      </c>
      <c r="BD1585" s="21">
        <f t="shared" si="35"/>
        <v>133</v>
      </c>
      <c r="BE1585" s="21">
        <f t="shared" si="36"/>
        <v>103</v>
      </c>
      <c r="BF1585" s="94">
        <f t="shared" si="57"/>
        <v>0.51399841543003677</v>
      </c>
      <c r="BG1585" s="22">
        <f t="shared" ref="BG1585" si="285">_xlfn.LET(
  _xlpm.a, MIN(AT1584,AT1585),
  _xlpm.b, MAX(AT1584,AT1585),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0.38241002193525386</v>
      </c>
      <c r="BH1585" s="22">
        <f t="shared" ref="BH1585" si="286">_xlfn.LET(
  _xlpm.a, MIN(AT1584,AT1585),
  _xlpm.b, MAX(AT1584,AT1585),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0.42992886501715261</v>
      </c>
      <c r="BI1585" s="22">
        <f t="shared" ref="BI1585" si="287">_xlfn.LET(
  _xlpm.a, MIN(AT1584,AT1585),
  _xlpm.b, MAX(AT1584,AT1585),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0.4929412664801533</v>
      </c>
      <c r="BJ1585" s="21">
        <f t="shared" si="39"/>
        <v>-105</v>
      </c>
      <c r="BK1585" s="21">
        <f t="shared" si="40"/>
        <v>160</v>
      </c>
      <c r="BL1585" s="21">
        <f t="shared" si="41"/>
        <v>131</v>
      </c>
      <c r="BM1585" s="21">
        <f t="shared" si="42"/>
        <v>102</v>
      </c>
      <c r="BN1585" s="22">
        <f t="shared" si="61"/>
        <v>0.51253449677181495</v>
      </c>
      <c r="BO1585" s="22">
        <f t="shared" ref="BO1585" si="288">_xlfn.LET(
  _xlpm.a, MIN(AV1584,AV1585),
  _xlpm.b, MAX(AV1584,AV1585),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0.38448200625233664</v>
      </c>
      <c r="BP1585" s="22">
        <f t="shared" ref="BP1585" si="289">_xlfn.LET(
  _xlpm.a, MIN(AV1584,AV1585),
  _xlpm.b, MAX(AV1584,AV1585),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0.43210016870963619</v>
      </c>
      <c r="BQ1585" s="22">
        <f t="shared" ref="BQ1585" si="290">_xlfn.LET(
  _xlpm.a, MIN(AV1584,AV1585),
  _xlpm.b, MAX(AV1584,AV1585),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0.49468324621258886</v>
      </c>
      <c r="BR1585">
        <v>3.7</v>
      </c>
      <c r="BS1585">
        <v>4.1500000000000004</v>
      </c>
      <c r="BT1585">
        <v>0.43636000000000003</v>
      </c>
      <c r="BU1585">
        <v>0.20157</v>
      </c>
      <c r="BV1585">
        <v>0.22070755181815099</v>
      </c>
      <c r="BW1585">
        <v>0.28827999999999998</v>
      </c>
    </row>
    <row r="1586" spans="1:75" ht="16.75" customHeight="1" x14ac:dyDescent="0.2">
      <c r="A1586" t="str">
        <f t="shared" si="11"/>
        <v>2025020762 TOR</v>
      </c>
      <c r="B1586">
        <v>2025020762</v>
      </c>
      <c r="C1586" s="1">
        <v>46039</v>
      </c>
      <c r="D1586" s="2" t="s">
        <v>6</v>
      </c>
      <c r="E1586" t="s">
        <v>18</v>
      </c>
      <c r="F1586" s="2">
        <v>1</v>
      </c>
      <c r="G1586" s="2">
        <v>1</v>
      </c>
      <c r="H1586" t="s">
        <v>46</v>
      </c>
      <c r="I1586" t="str">
        <f t="shared" si="176"/>
        <v>TOR Dennis Hildeby</v>
      </c>
      <c r="J1586" s="33" t="s">
        <v>804</v>
      </c>
      <c r="K1586" s="14">
        <v>2.96</v>
      </c>
      <c r="L1586" s="13">
        <v>0.15</v>
      </c>
      <c r="M1586" s="28">
        <v>0.1</v>
      </c>
      <c r="N1586">
        <f>IFERROR(_xlfn.XLOOKUP(A1586,Params!A:A,Params!D:D),0)</f>
        <v>2.8499999999999899</v>
      </c>
      <c r="O1586">
        <f t="shared" ref="O1586" si="291">N1587</f>
        <v>3.19999999999999</v>
      </c>
      <c r="P1586" s="68">
        <f t="shared" si="14"/>
        <v>2.8499999999999899</v>
      </c>
      <c r="Q1586">
        <f t="shared" ref="Q1586" si="292">P1587</f>
        <v>3.19999999999999</v>
      </c>
      <c r="R1586" s="5">
        <f t="shared" ref="R1586" si="293">N1586/W1586/X1586/Z1587/AB1587/AA1586</f>
        <v>3.1330002344068193</v>
      </c>
      <c r="S1586" s="5">
        <f t="shared" ref="S1586" si="294">O1586/W1587/Y1586/Z1586/AA1587/AB1586</f>
        <v>3.0092521476992866</v>
      </c>
      <c r="T1586" s="5">
        <f t="shared" ref="T1586" si="295">P1586/W1586/X1586/Z1587/AB1587</f>
        <v>3.0076802250305463</v>
      </c>
      <c r="U1586" s="5">
        <f t="shared" ref="U1586" si="296">Q1586/W1587/Y1586/Z1586/AA1587</f>
        <v>3.0393446691762795</v>
      </c>
      <c r="V1586" s="5">
        <f>_xlfn.XLOOKUP(H1586,'Rest - Home'!A:A,'Rest - Home'!B:B)</f>
        <v>0.95</v>
      </c>
      <c r="W1586" s="5">
        <f>_xlfn.XLOOKUP(H1586,'Rest - Home'!A:A,'Rest - Home'!C:C)</f>
        <v>0.95302926576458757</v>
      </c>
      <c r="X1586" s="5">
        <f t="shared" ref="X1586" si="297">AM1587/K1586</f>
        <v>1.0101351351351353</v>
      </c>
      <c r="Y1586" s="5">
        <f t="shared" ref="Y1586" si="298">AK1587/K1586</f>
        <v>0.96959459459459463</v>
      </c>
      <c r="Z1586" s="5">
        <f>IF(J1586="",1,(_xlfn.XLOOKUP(I1586,Goalies!B:B,Goalies!J:J)))</f>
        <v>1.0349999999999999</v>
      </c>
      <c r="AA1586" s="23">
        <v>0.96</v>
      </c>
      <c r="AB1586" s="23">
        <v>1.01</v>
      </c>
      <c r="AC1586" s="23">
        <f>_xlfn.XLOOKUP(E1586,'Game Adjustments'!A:A,'Game Adjustments'!B:B)</f>
        <v>1</v>
      </c>
      <c r="AD1586" s="23">
        <f>_xlfn.XLOOKUP(E1586,'Game Adjustments'!A:A,'Game Adjustments'!C:C)</f>
        <v>1</v>
      </c>
      <c r="AE1586" s="23">
        <f>IF(D1586="A",_xlfn.XLOOKUP(E1586,'Rest - Home'!F:F,'Rest - Home'!J:J),_xlfn.XLOOKUP(E1586,'Rest - Home'!F:F,'Rest - Home'!I:I))</f>
        <v>1</v>
      </c>
      <c r="AF1586" s="23">
        <f>IF(D1586="A",_xlfn.XLOOKUP(E1586,'Rest - Home'!F:F,'Rest - Home'!L:L),_xlfn.XLOOKUP(E1586,'Rest - Home'!F:F,'Rest - Home'!K:K))</f>
        <v>1</v>
      </c>
      <c r="AG1586" s="26">
        <v>1</v>
      </c>
      <c r="AH1586" s="26">
        <v>1</v>
      </c>
      <c r="AI1586" s="53" cm="1">
        <f t="array" ref="AI1586">MAX(IF($E$63:E1585=E1586,ROW($E$63:E1585)-MIN(ROW($E$63:E1585))+1))</f>
        <v>1496</v>
      </c>
      <c r="AJ1586" s="53" cm="1">
        <f t="array" ref="AJ1586">MAX(IF($I$105:I1585=I1586,ROW($I$105:I1585)-MIN(ROW($I$105:I1585))+1))</f>
        <v>1426</v>
      </c>
      <c r="AK1586" s="23">
        <f>IF(AI1586=0,_xlfn.XLOOKUP(E1586,'Starting GF'!A:A,'Starting GF'!B:B),INDEX($AL$63:$AL1586,AI1586))</f>
        <v>3.03</v>
      </c>
      <c r="AL1586" s="23">
        <v>3.06</v>
      </c>
      <c r="AM1586" s="23">
        <f>IF(AI1586=0,_xlfn.XLOOKUP(E1586,'Starting GF'!A:A,'Starting GF'!C:C),INDEX($AN$63:$AN1586,AI1586))</f>
        <v>3</v>
      </c>
      <c r="AN1586" s="23">
        <f t="shared" si="22"/>
        <v>3.0013878221548929</v>
      </c>
      <c r="AO1586" s="23">
        <f>IF(AJ1586=0,_xlfn.XLOOKUP(I1586,Goalies!B:B,Goalies!I:I),INDEX($AP$105:$AP1586,AJ1586))</f>
        <v>3.0956928231886445</v>
      </c>
      <c r="AP1586" s="23">
        <f t="shared" si="23"/>
        <v>3.0985252956406617</v>
      </c>
      <c r="AQ1586" s="23">
        <f t="shared" si="24"/>
        <v>3.1049999999999995</v>
      </c>
      <c r="AR1586" s="66">
        <v>-0.05</v>
      </c>
      <c r="AS1586" s="96" t="s">
        <v>1593</v>
      </c>
      <c r="AT1586" s="20">
        <f t="shared" ref="AT1586" si="299">(AK1586*V1586*X1586*Z1587*AA1586*AB1587*AC1586*AD1587*AG1586*AH1587)+AR1586</f>
        <v>2.6975425647027031</v>
      </c>
      <c r="AU1586" s="20">
        <f t="shared" ref="AU1586" si="300">AT1587</f>
        <v>3.2366505905405405</v>
      </c>
      <c r="AV1586" s="12">
        <f t="shared" ref="AV1586" si="301">AK1586*V1586*X1586*Z1587*AA1586*AB1587</f>
        <v>2.747542564702703</v>
      </c>
      <c r="AW1586" s="12">
        <f t="shared" ref="AW1586" si="302">AV1587</f>
        <v>3.1901613852264314</v>
      </c>
      <c r="AX1586" s="8">
        <f t="shared" si="29"/>
        <v>-0.15245743529728673</v>
      </c>
      <c r="AY1586" s="8">
        <f t="shared" si="30"/>
        <v>3.6650590540550532E-2</v>
      </c>
      <c r="AZ1586" s="8">
        <f t="shared" si="31"/>
        <v>-0.11580684475673619</v>
      </c>
      <c r="BA1586" s="8">
        <f t="shared" si="32"/>
        <v>-0.18910802583783726</v>
      </c>
      <c r="BB1586" s="62">
        <f t="shared" si="33"/>
        <v>142</v>
      </c>
      <c r="BC1586" s="21">
        <f t="shared" si="34"/>
        <v>-121</v>
      </c>
      <c r="BD1586" s="21">
        <f t="shared" si="35"/>
        <v>104</v>
      </c>
      <c r="BE1586" s="21">
        <f t="shared" si="36"/>
        <v>131</v>
      </c>
      <c r="BF1586" s="94">
        <f t="shared" ref="BF1586" si="303">_xlfn.LET(
  _xlpm.a, MIN(AT1586,AT1587),
  _xlpm.b, MAX(AT1586,AT1587),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IF(AT1586&gt;AT1587, 1-_xlpm.interp, _xlpm.interp)
)</f>
        <v>0.41367269497794745</v>
      </c>
      <c r="BG1586" s="22">
        <f t="shared" si="38"/>
        <v>0.54831380872109581</v>
      </c>
      <c r="BH1586" s="22">
        <f t="shared" si="38"/>
        <v>0.48991349884854141</v>
      </c>
      <c r="BI1586" s="22">
        <f t="shared" si="38"/>
        <v>0.43382653424262585</v>
      </c>
      <c r="BJ1586" s="21">
        <f t="shared" si="39"/>
        <v>135</v>
      </c>
      <c r="BK1586" s="21">
        <f t="shared" si="40"/>
        <v>-122</v>
      </c>
      <c r="BL1586" s="21">
        <f t="shared" si="41"/>
        <v>103</v>
      </c>
      <c r="BM1586" s="21">
        <f t="shared" si="42"/>
        <v>129</v>
      </c>
      <c r="BN1586" s="22">
        <f t="shared" ref="BN1586" si="304">_xlfn.LET(
  _xlpm.a, MIN(AV1586,AV1587),
  _xlpm.b, MAX(AV1586,AV1587),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IF(AV1586&gt;AV1587, 1-_xlpm.interp, _xlpm.interp)
)</f>
        <v>0.42603350629898573</v>
      </c>
      <c r="BO1586" s="22">
        <f t="shared" si="44"/>
        <v>0.54952368105079485</v>
      </c>
      <c r="BP1586" s="22">
        <f t="shared" si="44"/>
        <v>0.49224119493632668</v>
      </c>
      <c r="BQ1586" s="22">
        <f t="shared" si="44"/>
        <v>0.43671190478729172</v>
      </c>
      <c r="BR1586">
        <v>3.7</v>
      </c>
      <c r="BS1586">
        <v>4.2</v>
      </c>
      <c r="BT1586">
        <v>0.42513000000000001</v>
      </c>
      <c r="BU1586">
        <v>0.19485</v>
      </c>
      <c r="BV1586">
        <v>0.21350850856335099</v>
      </c>
      <c r="BW1586">
        <v>0.28223999999999999</v>
      </c>
    </row>
    <row r="1587" spans="1:75" ht="16.75" customHeight="1" x14ac:dyDescent="0.2">
      <c r="A1587" t="str">
        <f t="shared" si="11"/>
        <v>2025020762 WPG</v>
      </c>
      <c r="B1587">
        <v>2025020762</v>
      </c>
      <c r="C1587" s="1">
        <v>46039</v>
      </c>
      <c r="D1587" s="2" t="s">
        <v>9</v>
      </c>
      <c r="E1587" t="s">
        <v>16</v>
      </c>
      <c r="F1587" s="2">
        <v>1</v>
      </c>
      <c r="G1587" s="2">
        <v>1</v>
      </c>
      <c r="H1587" t="s">
        <v>47</v>
      </c>
      <c r="I1587" t="str">
        <f t="shared" si="176"/>
        <v>WPG Connor Hellebuyck</v>
      </c>
      <c r="J1587" s="33" t="s">
        <v>199</v>
      </c>
      <c r="K1587" s="14">
        <v>2.96</v>
      </c>
      <c r="L1587" s="13">
        <v>0.15</v>
      </c>
      <c r="M1587" s="28">
        <v>0.1</v>
      </c>
      <c r="N1587">
        <f>IFERROR(_xlfn.XLOOKUP(A1587,Params!A:A,Params!D:D),0)</f>
        <v>3.19999999999999</v>
      </c>
      <c r="O1587">
        <f t="shared" ref="O1587" si="305">N1586</f>
        <v>2.8499999999999899</v>
      </c>
      <c r="P1587" s="68">
        <f t="shared" si="14"/>
        <v>3.19999999999999</v>
      </c>
      <c r="Q1587">
        <f t="shared" ref="Q1587" si="306">P1586</f>
        <v>2.8499999999999899</v>
      </c>
      <c r="R1587" s="5">
        <f t="shared" ref="R1587" si="307">N1587/W1587/X1587/Z1586/AB1586/AA1587</f>
        <v>2.8788512212989841</v>
      </c>
      <c r="S1587" s="5">
        <f t="shared" ref="S1587" si="308">O1587/W1586/Y1587/Z1587/AA1586/AB1587</f>
        <v>3.0916404953387429</v>
      </c>
      <c r="T1587" s="5">
        <f t="shared" ref="T1587" si="309">P1587/W1587/X1587/Z1586/AB1586</f>
        <v>2.8788512212989841</v>
      </c>
      <c r="U1587" s="5">
        <f t="shared" ref="U1587" si="310">Q1587/W1586/Y1587/Z1587/AA1586</f>
        <v>3.1534733052455177</v>
      </c>
      <c r="V1587" s="5">
        <f>_xlfn.XLOOKUP(H1587,'Rest - Home'!A:A,'Rest - Home'!B:B)</f>
        <v>1.048</v>
      </c>
      <c r="W1587" s="5">
        <f>_xlfn.XLOOKUP(H1587,'Rest - Home'!A:A,'Rest - Home'!C:C)</f>
        <v>1.0491546019013618</v>
      </c>
      <c r="X1587" s="5">
        <f t="shared" ref="X1587" si="311">AM1586/K1587</f>
        <v>1.0135135135135136</v>
      </c>
      <c r="Y1587" s="5">
        <f t="shared" ref="Y1587" si="312">AK1586/K1587</f>
        <v>1.0236486486486487</v>
      </c>
      <c r="Z1587" s="5">
        <f>IF(J1587="",1,(_xlfn.XLOOKUP(I1587,Goalies!B:B,Goalies!J:J)))</f>
        <v>0.96499999999999997</v>
      </c>
      <c r="AA1587" s="23">
        <v>1</v>
      </c>
      <c r="AB1587" s="23">
        <v>1.02</v>
      </c>
      <c r="AC1587" s="23">
        <f>_xlfn.XLOOKUP(E1587,'Game Adjustments'!A:A,'Game Adjustments'!B:B)</f>
        <v>1</v>
      </c>
      <c r="AD1587" s="23">
        <f>_xlfn.XLOOKUP(E1587,'Game Adjustments'!A:A,'Game Adjustments'!C:C)</f>
        <v>1</v>
      </c>
      <c r="AE1587" s="23">
        <f>IF(D1587="A",_xlfn.XLOOKUP(E1587,'Rest - Home'!F:F,'Rest - Home'!J:J),_xlfn.XLOOKUP(E1587,'Rest - Home'!F:F,'Rest - Home'!I:I))</f>
        <v>1</v>
      </c>
      <c r="AF1587" s="23">
        <f>IF(D1587="A",_xlfn.XLOOKUP(E1587,'Rest - Home'!F:F,'Rest - Home'!L:L),_xlfn.XLOOKUP(E1587,'Rest - Home'!F:F,'Rest - Home'!K:K))</f>
        <v>1</v>
      </c>
      <c r="AG1587" s="26">
        <v>1</v>
      </c>
      <c r="AH1587" s="26">
        <v>1</v>
      </c>
      <c r="AI1587" s="53" cm="1">
        <f t="array" ref="AI1587">MAX(IF($E$63:E1586=E1587,ROW($E$63:E1586)-MIN(ROW($E$63:E1586))+1))</f>
        <v>1488</v>
      </c>
      <c r="AJ1587" s="53" cm="1">
        <f t="array" ref="AJ1587">MAX(IF($I$105:I1586=I1587,ROW($I$105:I1586)-MIN(ROW($I$105:I1586))+1))</f>
        <v>1446</v>
      </c>
      <c r="AK1587" s="23">
        <f>IF(AI1587=0,_xlfn.XLOOKUP(E1587,'Starting GF'!A:A,'Starting GF'!B:B),INDEX($AL$63:$AL1587,AI1587))</f>
        <v>2.87</v>
      </c>
      <c r="AL1587" s="23">
        <f t="shared" si="73"/>
        <v>2.8713276831948478</v>
      </c>
      <c r="AM1587" s="23">
        <f>IF(AI1587=0,_xlfn.XLOOKUP(E1587,'Starting GF'!A:A,'Starting GF'!C:C),INDEX($AN$63:$AN1587,AI1587))</f>
        <v>2.99</v>
      </c>
      <c r="AN1587" s="23">
        <f t="shared" si="22"/>
        <v>3.0052460743008114</v>
      </c>
      <c r="AO1587" s="23">
        <f>IF(AJ1587=0,_xlfn.XLOOKUP(I1587,Goalies!B:B,Goalies!I:I),INDEX($AP$105:$AP1587,AJ1587))</f>
        <v>2.8679625590918647</v>
      </c>
      <c r="AP1587" s="23">
        <f t="shared" si="23"/>
        <v>2.885283136928368</v>
      </c>
      <c r="AQ1587" s="23">
        <f t="shared" si="24"/>
        <v>2.8853500000000003</v>
      </c>
      <c r="AR1587" s="66">
        <v>0.05</v>
      </c>
      <c r="AS1587" s="96" t="s">
        <v>1593</v>
      </c>
      <c r="AT1587" s="20">
        <f t="shared" ref="AT1587" si="313">(AK1587*V1587*X1587*Z1586*AA1587*AB1586*AC1587*AD1586*AG1587*AH1586)+AR1587</f>
        <v>3.2366505905405405</v>
      </c>
      <c r="AU1587" s="20">
        <f t="shared" ref="AU1587" si="314">AT1586</f>
        <v>2.6975425647027031</v>
      </c>
      <c r="AV1587" s="12">
        <f t="shared" ref="AV1587" si="315">AK1587*W1587*X1587*Z1586*AA1587*AB1586</f>
        <v>3.1901613852264314</v>
      </c>
      <c r="AW1587" s="12">
        <f t="shared" ref="AW1587" si="316">AV1586</f>
        <v>2.747542564702703</v>
      </c>
      <c r="AX1587" s="8">
        <f t="shared" si="29"/>
        <v>3.6650590540550532E-2</v>
      </c>
      <c r="AY1587" s="8">
        <f t="shared" si="30"/>
        <v>-0.15245743529728673</v>
      </c>
      <c r="AZ1587" s="8">
        <f t="shared" si="31"/>
        <v>-0.11580684475673619</v>
      </c>
      <c r="BA1587" s="8">
        <f t="shared" si="32"/>
        <v>0.18910802583783726</v>
      </c>
      <c r="BB1587" s="62">
        <f t="shared" si="33"/>
        <v>-142</v>
      </c>
      <c r="BC1587" s="21">
        <f t="shared" si="34"/>
        <v>121</v>
      </c>
      <c r="BD1587" s="21">
        <f t="shared" si="35"/>
        <v>-104</v>
      </c>
      <c r="BE1587" s="21">
        <f t="shared" si="36"/>
        <v>-131</v>
      </c>
      <c r="BF1587" s="94">
        <f t="shared" si="57"/>
        <v>0.58632730502205255</v>
      </c>
      <c r="BG1587" s="22">
        <f t="shared" ref="BG1587" si="317">_xlfn.LET(
  _xlpm.a, MIN(AT1586,AT1587),
  _xlpm.b, MAX(AT1586,AT1587),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0.45168619127890419</v>
      </c>
      <c r="BH1587" s="22">
        <f t="shared" ref="BH1587" si="318">_xlfn.LET(
  _xlpm.a, MIN(AT1586,AT1587),
  _xlpm.b, MAX(AT1586,AT1587),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0.51008650115145859</v>
      </c>
      <c r="BI1587" s="22">
        <f t="shared" ref="BI1587" si="319">_xlfn.LET(
  _xlpm.a, MIN(AT1586,AT1587),
  _xlpm.b, MAX(AT1586,AT1587),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0.56617346575737415</v>
      </c>
      <c r="BJ1587" s="21">
        <f t="shared" si="39"/>
        <v>-135</v>
      </c>
      <c r="BK1587" s="21">
        <f t="shared" si="40"/>
        <v>122</v>
      </c>
      <c r="BL1587" s="21">
        <f t="shared" si="41"/>
        <v>-103</v>
      </c>
      <c r="BM1587" s="21">
        <f t="shared" si="42"/>
        <v>-129</v>
      </c>
      <c r="BN1587" s="22">
        <f t="shared" si="61"/>
        <v>0.57396649370101427</v>
      </c>
      <c r="BO1587" s="22">
        <f t="shared" ref="BO1587" si="320">_xlfn.LET(
  _xlpm.a, MIN(AV1586,AV1587),
  _xlpm.b, MAX(AV1586,AV1587),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0.45047631894920515</v>
      </c>
      <c r="BP1587" s="22">
        <f t="shared" ref="BP1587" si="321">_xlfn.LET(
  _xlpm.a, MIN(AV1586,AV1587),
  _xlpm.b, MAX(AV1586,AV1587),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0.50775880506367332</v>
      </c>
      <c r="BQ1587" s="22">
        <f t="shared" ref="BQ1587" si="322">_xlfn.LET(
  _xlpm.a, MIN(AV1586,AV1587),
  _xlpm.b, MAX(AV1586,AV1587),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0.56328809521270828</v>
      </c>
      <c r="BR1587">
        <v>3.7</v>
      </c>
      <c r="BS1587">
        <v>4.25</v>
      </c>
      <c r="BT1587">
        <v>0.4224</v>
      </c>
      <c r="BU1587">
        <v>0.19283</v>
      </c>
      <c r="BV1587">
        <v>0.21078924355050199</v>
      </c>
      <c r="BW1587">
        <v>0.27803</v>
      </c>
    </row>
    <row r="1588" spans="1:75" ht="16.75" customHeight="1" x14ac:dyDescent="0.2">
      <c r="A1588" t="str">
        <f t="shared" si="11"/>
        <v>2025020763 BOS</v>
      </c>
      <c r="B1588">
        <v>2025020763</v>
      </c>
      <c r="C1588" s="1">
        <v>46039</v>
      </c>
      <c r="D1588" s="2" t="s">
        <v>6</v>
      </c>
      <c r="E1588" t="s">
        <v>7</v>
      </c>
      <c r="F1588" s="2">
        <v>1</v>
      </c>
      <c r="G1588" s="2">
        <v>1</v>
      </c>
      <c r="H1588" t="s">
        <v>46</v>
      </c>
      <c r="I1588" t="str">
        <f t="shared" si="176"/>
        <v>BOS Joonas Korpisalo</v>
      </c>
      <c r="J1588" s="33" t="s">
        <v>149</v>
      </c>
      <c r="K1588" s="14">
        <v>2.96</v>
      </c>
      <c r="L1588" s="13">
        <v>0.15</v>
      </c>
      <c r="M1588" s="28">
        <v>0.1</v>
      </c>
      <c r="N1588">
        <f>IFERROR(_xlfn.XLOOKUP(A1588,Params!A:A,Params!D:D),0)</f>
        <v>3.19999999999999</v>
      </c>
      <c r="O1588">
        <f t="shared" ref="O1588" si="323">N1589</f>
        <v>2.9999999999999898</v>
      </c>
      <c r="P1588" s="68">
        <f t="shared" si="14"/>
        <v>3.19999999999999</v>
      </c>
      <c r="Q1588">
        <f t="shared" ref="Q1588" si="324">P1589</f>
        <v>2.9999999999999898</v>
      </c>
      <c r="R1588" s="5">
        <f t="shared" ref="R1588" si="325">N1588/W1588/X1588/Z1589/AB1589/AA1588</f>
        <v>2.7507869934803315</v>
      </c>
      <c r="S1588" s="5">
        <f t="shared" ref="S1588" si="326">O1588/W1589/Y1588/Z1588/AA1589/AB1588</f>
        <v>3.1448982539870922</v>
      </c>
      <c r="T1588" s="5">
        <f t="shared" ref="T1588" si="327">P1588/W1588/X1588/Z1589/AB1589</f>
        <v>2.7507869934803315</v>
      </c>
      <c r="U1588" s="5">
        <f t="shared" ref="U1588" si="328">Q1588/W1589/Y1588/Z1588/AA1589</f>
        <v>3.1448982539870922</v>
      </c>
      <c r="V1588" s="5">
        <f>_xlfn.XLOOKUP(H1588,'Rest - Home'!A:A,'Rest - Home'!B:B)</f>
        <v>0.95</v>
      </c>
      <c r="W1588" s="5">
        <f>_xlfn.XLOOKUP(H1588,'Rest - Home'!A:A,'Rest - Home'!C:C)</f>
        <v>0.95302926576458757</v>
      </c>
      <c r="X1588" s="5">
        <f t="shared" ref="X1588" si="329">AM1589/K1588</f>
        <v>1.1515449991113593</v>
      </c>
      <c r="Y1588" s="5">
        <f t="shared" ref="Y1588" si="330">AK1589/K1588</f>
        <v>0.91069005308366724</v>
      </c>
      <c r="Z1588" s="5">
        <f>IF(J1588="",1,(_xlfn.XLOOKUP(I1588,Goalies!B:B,Goalies!J:J)))</f>
        <v>1.04</v>
      </c>
      <c r="AA1588" s="23">
        <v>1</v>
      </c>
      <c r="AB1588" s="23">
        <v>1</v>
      </c>
      <c r="AC1588" s="23">
        <f>_xlfn.XLOOKUP(E1588,'Game Adjustments'!A:A,'Game Adjustments'!B:B)</f>
        <v>1</v>
      </c>
      <c r="AD1588" s="23">
        <f>_xlfn.XLOOKUP(E1588,'Game Adjustments'!A:A,'Game Adjustments'!C:C)</f>
        <v>1</v>
      </c>
      <c r="AE1588" s="23">
        <f>IF(D1588="A",_xlfn.XLOOKUP(E1588,'Rest - Home'!F:F,'Rest - Home'!J:J),_xlfn.XLOOKUP(E1588,'Rest - Home'!F:F,'Rest - Home'!I:I))</f>
        <v>1</v>
      </c>
      <c r="AF1588" s="23">
        <f>IF(D1588="A",_xlfn.XLOOKUP(E1588,'Rest - Home'!F:F,'Rest - Home'!L:L),_xlfn.XLOOKUP(E1588,'Rest - Home'!F:F,'Rest - Home'!K:K))</f>
        <v>1</v>
      </c>
      <c r="AG1588" s="26">
        <v>1</v>
      </c>
      <c r="AH1588" s="26">
        <v>1</v>
      </c>
      <c r="AI1588" s="53" cm="1">
        <f t="array" ref="AI1588">MAX(IF($E$63:E1587=E1588,ROW($E$63:E1587)-MIN(ROW($E$63:E1587))+1))</f>
        <v>1485</v>
      </c>
      <c r="AJ1588" s="53" cm="1">
        <f t="array" ref="AJ1588">MAX(IF($I$105:I1587=I1588,ROW($I$105:I1587)-MIN(ROW($I$105:I1587))+1))</f>
        <v>1383</v>
      </c>
      <c r="AK1588" s="23">
        <v>2.92</v>
      </c>
      <c r="AL1588" s="23">
        <v>2.94</v>
      </c>
      <c r="AM1588" s="23">
        <v>3.1</v>
      </c>
      <c r="AN1588" s="23">
        <v>3.08</v>
      </c>
      <c r="AO1588" s="23">
        <f>IF(AJ1588=0,_xlfn.XLOOKUP(I1588,Goalies!B:B,Goalies!I:I),INDEX($AP$105:$AP1588,AJ1588))</f>
        <v>3.2320515718355916</v>
      </c>
      <c r="AP1588" s="23">
        <f t="shared" si="23"/>
        <v>3.2378479636822393</v>
      </c>
      <c r="AQ1588" s="23">
        <f t="shared" si="24"/>
        <v>3.2240000000000002</v>
      </c>
      <c r="AR1588" s="66">
        <v>0.06</v>
      </c>
      <c r="AS1588" s="96" t="s">
        <v>1593</v>
      </c>
      <c r="AT1588" s="20">
        <f t="shared" ref="AT1588" si="331">(AK1588*V1588*X1588*Z1589*AA1588*AB1589*AC1588*AD1589*AG1588*AH1589)+AR1588</f>
        <v>3.4460489771870058</v>
      </c>
      <c r="AU1588" s="20">
        <f t="shared" ref="AU1588" si="332">AT1589</f>
        <v>2.8939160047070849</v>
      </c>
      <c r="AV1588" s="12">
        <f t="shared" ref="AV1588" si="333">AK1588*V1588*X1588*Z1589*AA1588*AB1589</f>
        <v>3.3860489771870057</v>
      </c>
      <c r="AW1588" s="12">
        <f t="shared" ref="AW1588" si="334">AV1589</f>
        <v>2.957170391191339</v>
      </c>
      <c r="AX1588" s="8">
        <f t="shared" si="29"/>
        <v>0.24604897718701579</v>
      </c>
      <c r="AY1588" s="8">
        <f t="shared" si="30"/>
        <v>-0.10608399529290491</v>
      </c>
      <c r="AZ1588" s="8">
        <f t="shared" si="31"/>
        <v>0.13996498189411088</v>
      </c>
      <c r="BA1588" s="8">
        <f t="shared" si="32"/>
        <v>0.3521329724799207</v>
      </c>
      <c r="BB1588" s="62">
        <f t="shared" si="33"/>
        <v>-143</v>
      </c>
      <c r="BC1588" s="21">
        <f t="shared" si="34"/>
        <v>-159</v>
      </c>
      <c r="BD1588" s="21">
        <f t="shared" si="35"/>
        <v>-129</v>
      </c>
      <c r="BE1588" s="21">
        <f t="shared" si="36"/>
        <v>-100</v>
      </c>
      <c r="BF1588" s="94">
        <f t="shared" ref="BF1588" si="335">_xlfn.LET(
  _xlpm.a, MIN(AT1588,AT1589),
  _xlpm.b, MAX(AT1588,AT1589),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IF(AT1588&gt;AT1589, 1-_xlpm.interp, _xlpm.interp)
)</f>
        <v>0.5891019532015086</v>
      </c>
      <c r="BG1588" s="22">
        <f t="shared" si="38"/>
        <v>0.61346210805017953</v>
      </c>
      <c r="BH1588" s="22">
        <f t="shared" si="38"/>
        <v>0.56412773573415964</v>
      </c>
      <c r="BI1588" s="22">
        <f t="shared" si="38"/>
        <v>0.50027493948003032</v>
      </c>
      <c r="BJ1588" s="21">
        <f t="shared" si="39"/>
        <v>-132</v>
      </c>
      <c r="BK1588" s="21">
        <f t="shared" si="40"/>
        <v>-159</v>
      </c>
      <c r="BL1588" s="21">
        <f t="shared" si="41"/>
        <v>-130</v>
      </c>
      <c r="BM1588" s="21">
        <f t="shared" si="42"/>
        <v>-100</v>
      </c>
      <c r="BN1588" s="22">
        <f t="shared" ref="BN1588" si="336">_xlfn.LET(
  _xlpm.a, MIN(AV1588,AV1589),
  _xlpm.b, MAX(AV1588,AV1589),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IF(AV1588&gt;AV1589, 1-_xlpm.interp, _xlpm.interp)
)</f>
        <v>0.56878843376827259</v>
      </c>
      <c r="BO1588" s="22">
        <f t="shared" si="44"/>
        <v>0.61430873403504449</v>
      </c>
      <c r="BP1588" s="22">
        <f t="shared" si="44"/>
        <v>0.56501671867204184</v>
      </c>
      <c r="BQ1588" s="22">
        <f t="shared" si="44"/>
        <v>0.50099605581889128</v>
      </c>
      <c r="BR1588">
        <v>3.7</v>
      </c>
      <c r="BS1588">
        <v>4.3</v>
      </c>
      <c r="BT1588">
        <v>0.41394999999999998</v>
      </c>
      <c r="BU1588">
        <v>0.18712999999999999</v>
      </c>
      <c r="BV1588">
        <v>0.204270322784879</v>
      </c>
      <c r="BW1588">
        <v>0.27104</v>
      </c>
    </row>
    <row r="1589" spans="1:75" ht="16.75" customHeight="1" x14ac:dyDescent="0.2">
      <c r="A1589" t="str">
        <f t="shared" si="11"/>
        <v>2025020763 CHI</v>
      </c>
      <c r="B1589">
        <v>2025020763</v>
      </c>
      <c r="C1589" s="1">
        <v>46039</v>
      </c>
      <c r="D1589" s="2" t="s">
        <v>9</v>
      </c>
      <c r="E1589" t="s">
        <v>14</v>
      </c>
      <c r="F1589" s="2">
        <v>1</v>
      </c>
      <c r="G1589" s="2">
        <v>1</v>
      </c>
      <c r="H1589" t="s">
        <v>47</v>
      </c>
      <c r="I1589" t="str">
        <f t="shared" si="176"/>
        <v>CHI Arvid Soderblom</v>
      </c>
      <c r="J1589" s="33" t="s">
        <v>303</v>
      </c>
      <c r="K1589" s="14">
        <v>2.96</v>
      </c>
      <c r="L1589" s="13">
        <v>0.15</v>
      </c>
      <c r="M1589" s="28">
        <v>0.1</v>
      </c>
      <c r="N1589">
        <f>IFERROR(_xlfn.XLOOKUP(A1589,Params!A:A,Params!D:D),0)</f>
        <v>2.9999999999999898</v>
      </c>
      <c r="O1589">
        <f t="shared" ref="O1589" si="337">N1588</f>
        <v>3.19999999999999</v>
      </c>
      <c r="P1589" s="68">
        <f t="shared" si="14"/>
        <v>2.9999999999999898</v>
      </c>
      <c r="Q1589">
        <f t="shared" ref="Q1589" si="338">P1588</f>
        <v>3.19999999999999</v>
      </c>
      <c r="R1589" s="5">
        <f t="shared" ref="R1589" si="339">N1589/W1589/X1589/Z1588/AB1588/AA1589</f>
        <v>2.734684377833569</v>
      </c>
      <c r="S1589" s="5">
        <f t="shared" ref="S1589" si="340">O1589/W1588/Y1589/Z1589/AA1588/AB1589</f>
        <v>3.211047540291105</v>
      </c>
      <c r="T1589" s="5">
        <f t="shared" ref="T1589" si="341">P1589/W1589/X1589/Z1588/AB1588</f>
        <v>2.625297002720226</v>
      </c>
      <c r="U1589" s="5">
        <f t="shared" ref="U1589" si="342">Q1589/W1588/Y1589/Z1589/AA1588</f>
        <v>3.211047540291105</v>
      </c>
      <c r="V1589" s="5">
        <f>_xlfn.XLOOKUP(H1589,'Rest - Home'!A:A,'Rest - Home'!B:B)</f>
        <v>1.048</v>
      </c>
      <c r="W1589" s="5">
        <f>_xlfn.XLOOKUP(H1589,'Rest - Home'!A:A,'Rest - Home'!C:C)</f>
        <v>1.0491546019013618</v>
      </c>
      <c r="X1589" s="5">
        <f t="shared" ref="X1589" si="343">AM1588/K1589</f>
        <v>1.0472972972972974</v>
      </c>
      <c r="Y1589" s="5">
        <f t="shared" ref="Y1589" si="344">AK1588/K1589</f>
        <v>0.98648648648648651</v>
      </c>
      <c r="Z1589" s="5">
        <f>IF(J1589="",1,(_xlfn.XLOOKUP(I1589,Goalies!B:B,Goalies!J:J)))</f>
        <v>1.06</v>
      </c>
      <c r="AA1589" s="23">
        <v>0.96</v>
      </c>
      <c r="AB1589" s="23">
        <v>1</v>
      </c>
      <c r="AC1589" s="23">
        <f>_xlfn.XLOOKUP(E1589,'Game Adjustments'!A:A,'Game Adjustments'!B:B)</f>
        <v>1</v>
      </c>
      <c r="AD1589" s="23">
        <f>_xlfn.XLOOKUP(E1589,'Game Adjustments'!A:A,'Game Adjustments'!C:C)</f>
        <v>1</v>
      </c>
      <c r="AE1589" s="23">
        <f>IF(D1589="A",_xlfn.XLOOKUP(E1589,'Rest - Home'!F:F,'Rest - Home'!J:J),_xlfn.XLOOKUP(E1589,'Rest - Home'!F:F,'Rest - Home'!I:I))</f>
        <v>1</v>
      </c>
      <c r="AF1589" s="23">
        <f>IF(D1589="A",_xlfn.XLOOKUP(E1589,'Rest - Home'!F:F,'Rest - Home'!L:L),_xlfn.XLOOKUP(E1589,'Rest - Home'!F:F,'Rest - Home'!K:K))</f>
        <v>1</v>
      </c>
      <c r="AG1589" s="26">
        <v>1</v>
      </c>
      <c r="AH1589" s="26">
        <v>1</v>
      </c>
      <c r="AI1589" s="53" cm="1">
        <f t="array" ref="AI1589">MAX(IF($E$63:E1588=E1589,ROW($E$63:E1588)-MIN(ROW($E$63:E1588))+1))</f>
        <v>1491</v>
      </c>
      <c r="AJ1589" s="53" cm="1">
        <f t="array" ref="AJ1589">MAX(IF($I$105:I1588=I1589,ROW($I$105:I1588)-MIN(ROW($I$105:I1588))+1))</f>
        <v>1281</v>
      </c>
      <c r="AK1589" s="23">
        <f>IF(AI1589=0,_xlfn.XLOOKUP(E1589,'Starting GF'!A:A,'Starting GF'!B:B),INDEX($AL$63:$AL1589,AI1589))</f>
        <v>2.695642557127655</v>
      </c>
      <c r="AL1589" s="23">
        <f t="shared" si="73"/>
        <v>2.6998580196068418</v>
      </c>
      <c r="AM1589" s="23">
        <f>IF(AI1589=0,_xlfn.XLOOKUP(E1589,'Starting GF'!A:A,'Starting GF'!C:C),INDEX($AN$63:$AN1589,AI1589))</f>
        <v>3.4085731973696234</v>
      </c>
      <c r="AN1589" s="23">
        <v>3.395</v>
      </c>
      <c r="AO1589" s="23">
        <f>IF(AJ1589=0,_xlfn.XLOOKUP(I1589,Goalies!B:B,Goalies!I:I),INDEX($AP$105:$AP1589,AJ1589))</f>
        <v>3.4768874854462961</v>
      </c>
      <c r="AP1589" s="23">
        <f t="shared" si="23"/>
        <v>3.4659109215356372</v>
      </c>
      <c r="AQ1589" s="23">
        <f t="shared" si="24"/>
        <v>3.6130875892118008</v>
      </c>
      <c r="AR1589" s="66">
        <v>-0.06</v>
      </c>
      <c r="AS1589" s="96" t="s">
        <v>1593</v>
      </c>
      <c r="AT1589" s="20">
        <f t="shared" ref="AT1589" si="345">(AK1589*V1589*X1589*Z1588*AA1589*AB1588*AC1589*AD1588*AG1589*AH1588)+AR1589</f>
        <v>2.8939160047070849</v>
      </c>
      <c r="AU1589" s="20">
        <f t="shared" ref="AU1589" si="346">AT1588</f>
        <v>3.4460489771870058</v>
      </c>
      <c r="AV1589" s="12">
        <f t="shared" ref="AV1589" si="347">AK1589*W1589*X1589*Z1588*AA1589*AB1588</f>
        <v>2.957170391191339</v>
      </c>
      <c r="AW1589" s="12">
        <f t="shared" ref="AW1589" si="348">AV1588</f>
        <v>3.3860489771870057</v>
      </c>
      <c r="AX1589" s="8">
        <f t="shared" si="29"/>
        <v>-0.10608399529290491</v>
      </c>
      <c r="AY1589" s="8">
        <f t="shared" si="30"/>
        <v>0.24604897718701579</v>
      </c>
      <c r="AZ1589" s="8">
        <f t="shared" si="31"/>
        <v>0.13996498189411088</v>
      </c>
      <c r="BA1589" s="8">
        <f t="shared" si="32"/>
        <v>-0.3521329724799207</v>
      </c>
      <c r="BB1589" s="62">
        <f t="shared" si="33"/>
        <v>143</v>
      </c>
      <c r="BC1589" s="21">
        <f t="shared" si="34"/>
        <v>159</v>
      </c>
      <c r="BD1589" s="21">
        <f t="shared" si="35"/>
        <v>129</v>
      </c>
      <c r="BE1589" s="21">
        <f t="shared" si="36"/>
        <v>100</v>
      </c>
      <c r="BF1589" s="94">
        <f t="shared" si="57"/>
        <v>0.4108980467984914</v>
      </c>
      <c r="BG1589" s="22">
        <f t="shared" ref="BG1589" si="349">_xlfn.LET(
  _xlpm.a, MIN(AT1588,AT1589),
  _xlpm.b, MAX(AT1588,AT1589),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0.38653789194982047</v>
      </c>
      <c r="BH1589" s="22">
        <f t="shared" ref="BH1589" si="350">_xlfn.LET(
  _xlpm.a, MIN(AT1588,AT1589),
  _xlpm.b, MAX(AT1588,AT1589),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0.43587226426584036</v>
      </c>
      <c r="BI1589" s="22">
        <f t="shared" ref="BI1589" si="351">_xlfn.LET(
  _xlpm.a, MIN(AT1588,AT1589),
  _xlpm.b, MAX(AT1588,AT1589),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0.49972506051996962</v>
      </c>
      <c r="BJ1589" s="21">
        <f t="shared" si="39"/>
        <v>132</v>
      </c>
      <c r="BK1589" s="21">
        <f t="shared" si="40"/>
        <v>159</v>
      </c>
      <c r="BL1589" s="21">
        <f t="shared" si="41"/>
        <v>130</v>
      </c>
      <c r="BM1589" s="21">
        <f t="shared" si="42"/>
        <v>100</v>
      </c>
      <c r="BN1589" s="22">
        <f t="shared" si="61"/>
        <v>0.43121156623172741</v>
      </c>
      <c r="BO1589" s="22">
        <f t="shared" ref="BO1589" si="352">_xlfn.LET(
  _xlpm.a, MIN(AV1588,AV1589),
  _xlpm.b, MAX(AV1588,AV1589),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0.38569126596495551</v>
      </c>
      <c r="BP1589" s="22">
        <f t="shared" ref="BP1589" si="353">_xlfn.LET(
  _xlpm.a, MIN(AV1588,AV1589),
  _xlpm.b, MAX(AV1588,AV1589),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0.4349832813279581</v>
      </c>
      <c r="BQ1589" s="22">
        <f t="shared" ref="BQ1589" si="354">_xlfn.LET(
  _xlpm.a, MIN(AV1588,AV1589),
  _xlpm.b, MAX(AV1588,AV1589),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0.49900394418110866</v>
      </c>
      <c r="BR1589">
        <v>3.7</v>
      </c>
      <c r="BS1589">
        <v>4.3499999999999996</v>
      </c>
      <c r="BT1589">
        <v>0.41127999999999998</v>
      </c>
      <c r="BU1589">
        <v>0.18007000000000001</v>
      </c>
      <c r="BV1589">
        <v>0.196632342181988</v>
      </c>
      <c r="BW1589">
        <v>0.26429999999999998</v>
      </c>
    </row>
    <row r="1590" spans="1:75" ht="16.75" customHeight="1" x14ac:dyDescent="0.2">
      <c r="A1590" t="str">
        <f t="shared" si="11"/>
        <v>2025020764 EDM</v>
      </c>
      <c r="B1590">
        <v>2025020764</v>
      </c>
      <c r="C1590" s="1">
        <v>46039</v>
      </c>
      <c r="D1590" s="2" t="s">
        <v>6</v>
      </c>
      <c r="E1590" t="s">
        <v>17</v>
      </c>
      <c r="F1590" s="2">
        <v>1</v>
      </c>
      <c r="G1590" s="2">
        <v>1</v>
      </c>
      <c r="H1590" t="s">
        <v>46</v>
      </c>
      <c r="I1590" t="str">
        <f t="shared" si="176"/>
        <v>EDM Tristan Jarry</v>
      </c>
      <c r="J1590" s="33" t="s">
        <v>181</v>
      </c>
      <c r="K1590" s="14">
        <v>2.96</v>
      </c>
      <c r="L1590" s="13">
        <v>0.15</v>
      </c>
      <c r="M1590" s="28">
        <v>0.1</v>
      </c>
      <c r="N1590">
        <f>IFERROR(_xlfn.XLOOKUP(A1590,Params!A:A,Params!D:D),0)</f>
        <v>3.5499999999999901</v>
      </c>
      <c r="O1590">
        <f t="shared" ref="O1590" si="355">N1591</f>
        <v>2.7499999999999898</v>
      </c>
      <c r="P1590" s="68">
        <f t="shared" si="14"/>
        <v>3.5499999999999901</v>
      </c>
      <c r="Q1590">
        <f t="shared" ref="Q1590" si="356">P1591</f>
        <v>2.7499999999999898</v>
      </c>
      <c r="R1590" s="5">
        <f t="shared" ref="R1590" si="357">N1590/W1590/X1590/Z1591/AB1591/AA1590</f>
        <v>3.2501889919225668</v>
      </c>
      <c r="S1590" s="5">
        <f t="shared" ref="S1590" si="358">O1590/W1591/Y1590/Z1590/AA1591/AB1590</f>
        <v>2.9046245746318067</v>
      </c>
      <c r="T1590" s="5">
        <f t="shared" ref="T1590" si="359">P1590/W1590/X1590/Z1591/AB1591</f>
        <v>3.1201814322456642</v>
      </c>
      <c r="U1590" s="5">
        <f t="shared" ref="U1590" si="360">Q1590/W1591/Y1590/Z1590/AA1591</f>
        <v>2.9772401889976017</v>
      </c>
      <c r="V1590" s="5">
        <f>_xlfn.XLOOKUP(H1590,'Rest - Home'!A:A,'Rest - Home'!B:B)</f>
        <v>0.95</v>
      </c>
      <c r="W1590" s="5">
        <f>_xlfn.XLOOKUP(H1590,'Rest - Home'!A:A,'Rest - Home'!C:C)</f>
        <v>0.95302926576458757</v>
      </c>
      <c r="X1590" s="5">
        <f t="shared" ref="X1590" si="361">AM1591/K1590</f>
        <v>1.0837231245887493</v>
      </c>
      <c r="Y1590" s="5">
        <f t="shared" ref="Y1590" si="362">AK1591/K1590</f>
        <v>0.93572321018258608</v>
      </c>
      <c r="Z1590" s="5">
        <f>IF(J1590="",1,(_xlfn.XLOOKUP(I1590,Goalies!B:B,Goalies!J:J)))</f>
        <v>0.97499999999999998</v>
      </c>
      <c r="AA1590" s="23">
        <v>0.96</v>
      </c>
      <c r="AB1590" s="23">
        <v>1.0249999999999999</v>
      </c>
      <c r="AC1590" s="23">
        <f>_xlfn.XLOOKUP(E1590,'Game Adjustments'!A:A,'Game Adjustments'!B:B)</f>
        <v>1</v>
      </c>
      <c r="AD1590" s="23">
        <f>_xlfn.XLOOKUP(E1590,'Game Adjustments'!A:A,'Game Adjustments'!C:C)</f>
        <v>1</v>
      </c>
      <c r="AE1590" s="23">
        <f>IF(D1590="A",_xlfn.XLOOKUP(E1590,'Rest - Home'!F:F,'Rest - Home'!J:J),_xlfn.XLOOKUP(E1590,'Rest - Home'!F:F,'Rest - Home'!I:I))</f>
        <v>1</v>
      </c>
      <c r="AF1590" s="23">
        <f>IF(D1590="A",_xlfn.XLOOKUP(E1590,'Rest - Home'!F:F,'Rest - Home'!L:L),_xlfn.XLOOKUP(E1590,'Rest - Home'!F:F,'Rest - Home'!K:K))</f>
        <v>1</v>
      </c>
      <c r="AG1590" s="26">
        <v>1</v>
      </c>
      <c r="AH1590" s="26">
        <v>1</v>
      </c>
      <c r="AI1590" s="53" cm="1">
        <f t="array" ref="AI1590">MAX(IF($E$63:E1589=E1590,ROW($E$63:E1589)-MIN(ROW($E$63:E1589))+1))</f>
        <v>1495</v>
      </c>
      <c r="AJ1590" s="53" cm="1">
        <f t="array" ref="AJ1590">MAX(IF($I$105:I1589=I1590,ROW($I$105:I1589)-MIN(ROW($I$105:I1589))+1))</f>
        <v>1028</v>
      </c>
      <c r="AK1590" s="23">
        <f>IF(AI1590=0,_xlfn.XLOOKUP(E1590,'Starting GF'!A:A,'Starting GF'!B:B),INDEX($AL$63:$AL1590,AI1590))</f>
        <v>3.35</v>
      </c>
      <c r="AL1590" s="23">
        <v>3.36</v>
      </c>
      <c r="AM1590" s="23">
        <f>IF(AI1590=0,_xlfn.XLOOKUP(E1590,'Starting GF'!A:A,'Starting GF'!C:C),INDEX($AN$63:$AN1590,AI1590))</f>
        <v>2.98</v>
      </c>
      <c r="AN1590" s="23">
        <f t="shared" si="22"/>
        <v>2.9686936861947708</v>
      </c>
      <c r="AO1590" s="23">
        <f>IF(AJ1590=0,_xlfn.XLOOKUP(I1590,Goalies!B:B,Goalies!I:I),INDEX($AP$105:$AP1590,AJ1590))</f>
        <v>3.1338982709599605</v>
      </c>
      <c r="AP1590" s="23">
        <f t="shared" si="23"/>
        <v>3.0886148743558683</v>
      </c>
      <c r="AQ1590" s="23">
        <f t="shared" si="24"/>
        <v>2.9055</v>
      </c>
      <c r="AR1590" s="66">
        <v>0</v>
      </c>
      <c r="AS1590" s="96" t="s">
        <v>1593</v>
      </c>
      <c r="AT1590" s="20">
        <f t="shared" ref="AT1590" si="363">(AK1590*V1590*X1590*Z1591*AA1590*AB1591*AC1590*AD1591*AG1590*AH1591)+AR1590</f>
        <v>3.6473875646922913</v>
      </c>
      <c r="AU1590" s="20">
        <f t="shared" ref="AU1590" si="364">AT1591</f>
        <v>2.8182579660278551</v>
      </c>
      <c r="AV1590" s="12">
        <f t="shared" ref="AV1590" si="365">AK1590*V1590*X1590*Z1591*AA1590*AB1591</f>
        <v>3.6473875646922913</v>
      </c>
      <c r="AW1590" s="12">
        <f t="shared" ref="AW1590" si="366">AV1591</f>
        <v>2.8213628954229919</v>
      </c>
      <c r="AX1590" s="8">
        <f t="shared" si="29"/>
        <v>9.7387564692301254E-2</v>
      </c>
      <c r="AY1590" s="8">
        <f t="shared" si="30"/>
        <v>6.8257966027865269E-2</v>
      </c>
      <c r="AZ1590" s="8">
        <f t="shared" si="31"/>
        <v>0.16564553072016652</v>
      </c>
      <c r="BA1590" s="8">
        <f t="shared" si="32"/>
        <v>2.9129598664435985E-2</v>
      </c>
      <c r="BB1590" s="62">
        <f t="shared" si="33"/>
        <v>-168</v>
      </c>
      <c r="BC1590" s="21">
        <f t="shared" si="34"/>
        <v>-173</v>
      </c>
      <c r="BD1590" s="21">
        <f t="shared" si="35"/>
        <v>-142</v>
      </c>
      <c r="BE1590" s="21">
        <f t="shared" si="36"/>
        <v>-109</v>
      </c>
      <c r="BF1590" s="94">
        <f t="shared" ref="BF1590" si="367">_xlfn.LET(
  _xlpm.a, MIN(AT1590,AT1591),
  _xlpm.b, MAX(AT1590,AT1591),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IF(AT1590&gt;AT1591, 1-_xlpm.interp, _xlpm.interp)
)</f>
        <v>0.62659805062279883</v>
      </c>
      <c r="BG1590" s="22">
        <f t="shared" si="38"/>
        <v>0.63321827995879665</v>
      </c>
      <c r="BH1590" s="22">
        <f t="shared" si="38"/>
        <v>0.58694814248577454</v>
      </c>
      <c r="BI1590" s="22">
        <f t="shared" si="38"/>
        <v>0.52120694306246551</v>
      </c>
      <c r="BJ1590" s="21">
        <f t="shared" si="39"/>
        <v>-168</v>
      </c>
      <c r="BK1590" s="21">
        <f t="shared" si="40"/>
        <v>-173</v>
      </c>
      <c r="BL1590" s="21">
        <f t="shared" si="41"/>
        <v>-142</v>
      </c>
      <c r="BM1590" s="21">
        <f t="shared" si="42"/>
        <v>-109</v>
      </c>
      <c r="BN1590" s="22">
        <f t="shared" ref="BN1590" si="368">_xlfn.LET(
  _xlpm.a, MIN(AV1590,AV1591),
  _xlpm.b, MAX(AV1590,AV1591),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IF(AV1590&gt;AV1591, 1-_xlpm.interp, _xlpm.interp)
)</f>
        <v>0.62619476505659655</v>
      </c>
      <c r="BO1590" s="22">
        <f t="shared" si="44"/>
        <v>0.63360927476643802</v>
      </c>
      <c r="BP1590" s="22">
        <f t="shared" si="44"/>
        <v>0.58743250284687543</v>
      </c>
      <c r="BQ1590" s="22">
        <f t="shared" si="44"/>
        <v>0.52169307397501974</v>
      </c>
      <c r="BR1590">
        <v>3.7</v>
      </c>
      <c r="BS1590">
        <v>4.4000000000000004</v>
      </c>
      <c r="BT1590">
        <v>0.40356999999999998</v>
      </c>
      <c r="BU1590">
        <v>0.17768</v>
      </c>
      <c r="BV1590">
        <v>0.19317662919393699</v>
      </c>
      <c r="BW1590">
        <v>0.25790000000000002</v>
      </c>
    </row>
    <row r="1591" spans="1:75" ht="16.75" customHeight="1" x14ac:dyDescent="0.2">
      <c r="A1591" t="str">
        <f t="shared" si="11"/>
        <v>2025020764 VAN</v>
      </c>
      <c r="B1591">
        <v>2025020764</v>
      </c>
      <c r="C1591" s="1">
        <v>46039</v>
      </c>
      <c r="D1591" s="2" t="s">
        <v>9</v>
      </c>
      <c r="E1591" t="s">
        <v>23</v>
      </c>
      <c r="F1591" s="2">
        <v>1</v>
      </c>
      <c r="G1591" s="2">
        <v>1</v>
      </c>
      <c r="H1591" t="s">
        <v>47</v>
      </c>
      <c r="I1591" t="str">
        <f t="shared" si="176"/>
        <v>VAN Nikita Tolopilo</v>
      </c>
      <c r="J1591" s="33" t="s">
        <v>1294</v>
      </c>
      <c r="K1591" s="14">
        <v>2.96</v>
      </c>
      <c r="L1591" s="13">
        <v>0.15</v>
      </c>
      <c r="M1591" s="28">
        <v>0.1</v>
      </c>
      <c r="N1591">
        <f>IFERROR(_xlfn.XLOOKUP(A1591,Params!A:A,Params!D:D),0)</f>
        <v>2.7499999999999898</v>
      </c>
      <c r="O1591">
        <f t="shared" ref="O1591" si="369">N1590</f>
        <v>3.5499999999999901</v>
      </c>
      <c r="P1591" s="68">
        <f t="shared" si="14"/>
        <v>2.7499999999999898</v>
      </c>
      <c r="Q1591">
        <f t="shared" ref="Q1591" si="370">P1590</f>
        <v>3.5499999999999901</v>
      </c>
      <c r="R1591" s="5">
        <f t="shared" ref="R1591" si="371">N1591/W1591/X1591/Z1590/AB1590/AA1591</f>
        <v>2.6996835264413153</v>
      </c>
      <c r="S1591" s="5">
        <f t="shared" ref="S1591" si="372">O1591/W1590/Y1591/Z1591/AA1590/AB1591</f>
        <v>3.1122455852828756</v>
      </c>
      <c r="T1591" s="5">
        <f t="shared" ref="T1591" si="373">P1591/W1591/X1591/Z1590/AB1590</f>
        <v>2.6051946030158692</v>
      </c>
      <c r="U1591" s="5">
        <f t="shared" ref="U1591" si="374">Q1591/W1590/Y1591/Z1591/AA1590</f>
        <v>3.174490496988533</v>
      </c>
      <c r="V1591" s="5">
        <f>_xlfn.XLOOKUP(H1591,'Rest - Home'!A:A,'Rest - Home'!B:B)</f>
        <v>1.048</v>
      </c>
      <c r="W1591" s="5">
        <f>_xlfn.XLOOKUP(H1591,'Rest - Home'!A:A,'Rest - Home'!C:C)</f>
        <v>1.0491546019013618</v>
      </c>
      <c r="X1591" s="5">
        <f t="shared" ref="X1591" si="375">AM1590/K1591</f>
        <v>1.0067567567567568</v>
      </c>
      <c r="Y1591" s="5">
        <f t="shared" ref="Y1591" si="376">AK1590/K1591</f>
        <v>1.1317567567567568</v>
      </c>
      <c r="Z1591" s="5">
        <f>IF(J1591="",1,(_xlfn.XLOOKUP(I1591,Goalies!B:B,Goalies!J:J)))</f>
        <v>1.08</v>
      </c>
      <c r="AA1591" s="23">
        <v>0.96499999999999997</v>
      </c>
      <c r="AB1591" s="23">
        <v>1.02</v>
      </c>
      <c r="AC1591" s="23">
        <f>_xlfn.XLOOKUP(E1591,'Game Adjustments'!A:A,'Game Adjustments'!B:B)</f>
        <v>1</v>
      </c>
      <c r="AD1591" s="23">
        <f>_xlfn.XLOOKUP(E1591,'Game Adjustments'!A:A,'Game Adjustments'!C:C)</f>
        <v>1</v>
      </c>
      <c r="AE1591" s="23">
        <f>IF(D1591="A",_xlfn.XLOOKUP(E1591,'Rest - Home'!F:F,'Rest - Home'!J:J),_xlfn.XLOOKUP(E1591,'Rest - Home'!F:F,'Rest - Home'!I:I))</f>
        <v>1</v>
      </c>
      <c r="AF1591" s="23">
        <f>IF(D1591="A",_xlfn.XLOOKUP(E1591,'Rest - Home'!F:F,'Rest - Home'!L:L),_xlfn.XLOOKUP(E1591,'Rest - Home'!F:F,'Rest - Home'!K:K))</f>
        <v>1</v>
      </c>
      <c r="AG1591" s="26">
        <v>1</v>
      </c>
      <c r="AH1591" s="26">
        <v>1</v>
      </c>
      <c r="AI1591" s="53" cm="1">
        <f t="array" ref="AI1591">MAX(IF($E$63:E1590=E1591,ROW($E$63:E1590)-MIN(ROW($E$63:E1590))+1))</f>
        <v>1486</v>
      </c>
      <c r="AJ1591" s="53" cm="1">
        <f t="array" ref="AJ1591">MAX(IF($I$105:I1590=I1591,ROW($I$105:I1590)-MIN(ROW($I$105:I1590))+1))</f>
        <v>0</v>
      </c>
      <c r="AK1591" s="23">
        <f>IF(AI1591=0,_xlfn.XLOOKUP(E1591,'Starting GF'!A:A,'Starting GF'!B:B),INDEX($AL$63:$AL1591,AI1591))</f>
        <v>2.7697407021404548</v>
      </c>
      <c r="AL1591" s="23">
        <v>2.75</v>
      </c>
      <c r="AM1591" s="23">
        <f>IF(AI1591=0,_xlfn.XLOOKUP(E1591,'Starting GF'!A:A,'Starting GF'!C:C),INDEX($AN$63:$AN1591,AI1591))</f>
        <v>3.207820448782698</v>
      </c>
      <c r="AN1591" s="23">
        <v>3.22</v>
      </c>
      <c r="AO1591" s="23">
        <f>IF(AJ1591=0,_xlfn.XLOOKUP(I1591,Goalies!B:B,Goalies!I:I),INDEX($AP$105:$AP1591,AJ1591))</f>
        <v>3.0833552458585332</v>
      </c>
      <c r="AP1591" s="23">
        <f t="shared" si="23"/>
        <v>3.1250357437955789</v>
      </c>
      <c r="AQ1591" s="23">
        <f t="shared" si="24"/>
        <v>3.464446084685314</v>
      </c>
      <c r="AR1591" s="66">
        <v>0</v>
      </c>
      <c r="AS1591" s="96" t="s">
        <v>1593</v>
      </c>
      <c r="AT1591" s="20">
        <f t="shared" ref="AT1591" si="377">(AK1591*V1591*X1591*Z1590*AA1591*AB1590*AC1591*AD1590*AG1591*AH1590)+AR1591</f>
        <v>2.8182579660278551</v>
      </c>
      <c r="AU1591" s="20">
        <f t="shared" ref="AU1591" si="378">AT1590</f>
        <v>3.6473875646922913</v>
      </c>
      <c r="AV1591" s="12">
        <f t="shared" ref="AV1591" si="379">AK1591*W1591*X1591*Z1590*AA1591*AB1590</f>
        <v>2.8213628954229919</v>
      </c>
      <c r="AW1591" s="12">
        <f t="shared" ref="AW1591" si="380">AV1590</f>
        <v>3.6473875646922913</v>
      </c>
      <c r="AX1591" s="8">
        <f t="shared" si="29"/>
        <v>6.8257966027865269E-2</v>
      </c>
      <c r="AY1591" s="8">
        <f t="shared" si="30"/>
        <v>9.7387564692301254E-2</v>
      </c>
      <c r="AZ1591" s="8">
        <f t="shared" si="31"/>
        <v>0.16564553072016652</v>
      </c>
      <c r="BA1591" s="8">
        <f t="shared" si="32"/>
        <v>-2.9129598664435985E-2</v>
      </c>
      <c r="BB1591" s="62">
        <f t="shared" si="33"/>
        <v>168</v>
      </c>
      <c r="BC1591" s="21">
        <f t="shared" si="34"/>
        <v>173</v>
      </c>
      <c r="BD1591" s="21">
        <f t="shared" si="35"/>
        <v>142</v>
      </c>
      <c r="BE1591" s="21">
        <f t="shared" si="36"/>
        <v>109</v>
      </c>
      <c r="BF1591" s="94">
        <f t="shared" si="57"/>
        <v>0.37340194937720117</v>
      </c>
      <c r="BG1591" s="22">
        <f t="shared" ref="BG1591" si="381">_xlfn.LET(
  _xlpm.a, MIN(AT1590,AT1591),
  _xlpm.b, MAX(AT1590,AT1591),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0.36678172004120341</v>
      </c>
      <c r="BH1591" s="22">
        <f t="shared" ref="BH1591" si="382">_xlfn.LET(
  _xlpm.a, MIN(AT1590,AT1591),
  _xlpm.b, MAX(AT1590,AT1591),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0.41305185751422546</v>
      </c>
      <c r="BI1591" s="22">
        <f t="shared" ref="BI1591" si="383">_xlfn.LET(
  _xlpm.a, MIN(AT1590,AT1591),
  _xlpm.b, MAX(AT1590,AT1591),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0.47879305693753443</v>
      </c>
      <c r="BJ1591" s="21">
        <f t="shared" si="39"/>
        <v>168</v>
      </c>
      <c r="BK1591" s="21">
        <f t="shared" si="40"/>
        <v>173</v>
      </c>
      <c r="BL1591" s="21">
        <f t="shared" si="41"/>
        <v>142</v>
      </c>
      <c r="BM1591" s="21">
        <f t="shared" si="42"/>
        <v>109</v>
      </c>
      <c r="BN1591" s="22">
        <f t="shared" si="61"/>
        <v>0.37380523494340345</v>
      </c>
      <c r="BO1591" s="22">
        <f t="shared" ref="BO1591" si="384">_xlfn.LET(
  _xlpm.a, MIN(AV1590,AV1591),
  _xlpm.b, MAX(AV1590,AV1591),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0.36639072523356198</v>
      </c>
      <c r="BP1591" s="22">
        <f t="shared" ref="BP1591" si="385">_xlfn.LET(
  _xlpm.a, MIN(AV1590,AV1591),
  _xlpm.b, MAX(AV1590,AV1591),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0.41256749715312457</v>
      </c>
      <c r="BQ1591" s="22">
        <f t="shared" ref="BQ1591" si="386">_xlfn.LET(
  _xlpm.a, MIN(AV1590,AV1591),
  _xlpm.b, MAX(AV1590,AV1591),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0.47830692602498026</v>
      </c>
      <c r="BR1591">
        <v>3.7</v>
      </c>
      <c r="BS1591">
        <v>4.45</v>
      </c>
      <c r="BT1591">
        <v>0.39524999999999999</v>
      </c>
      <c r="BU1591">
        <v>0.17496</v>
      </c>
      <c r="BV1591">
        <v>0.19049278139494299</v>
      </c>
      <c r="BW1591">
        <v>0.25650000000000001</v>
      </c>
    </row>
    <row r="1592" spans="1:75" ht="16.75" customHeight="1" x14ac:dyDescent="0.2">
      <c r="A1592" t="str">
        <f t="shared" si="11"/>
        <v>2025020766 LAK</v>
      </c>
      <c r="B1592">
        <v>2025020766</v>
      </c>
      <c r="C1592" s="1">
        <v>46039</v>
      </c>
      <c r="D1592" s="2" t="s">
        <v>6</v>
      </c>
      <c r="E1592" t="s">
        <v>28</v>
      </c>
      <c r="F1592" s="2">
        <v>0</v>
      </c>
      <c r="G1592" s="2">
        <v>0</v>
      </c>
      <c r="H1592" t="s">
        <v>50</v>
      </c>
      <c r="I1592" t="str">
        <f t="shared" si="176"/>
        <v>LAK Anton Forsberg</v>
      </c>
      <c r="J1592" s="33" t="s">
        <v>168</v>
      </c>
      <c r="K1592" s="14">
        <v>2.96</v>
      </c>
      <c r="L1592" s="13">
        <v>0.15</v>
      </c>
      <c r="M1592" s="28">
        <v>0.1</v>
      </c>
      <c r="N1592">
        <f>IFERROR(_xlfn.XLOOKUP(A1592,Params!A:A,Params!D:D),0)</f>
        <v>3.1499999999999901</v>
      </c>
      <c r="O1592">
        <f t="shared" ref="O1592" si="387">N1593</f>
        <v>2.8999999999999901</v>
      </c>
      <c r="P1592" s="68">
        <f t="shared" si="14"/>
        <v>3.1499999999999901</v>
      </c>
      <c r="Q1592">
        <f t="shared" ref="Q1592" si="388">P1593</f>
        <v>2.8999999999999901</v>
      </c>
      <c r="R1592" s="5">
        <f t="shared" ref="R1592" si="389">N1592/W1592/X1592/Z1593/AB1593/AA1592</f>
        <v>2.8645123440255009</v>
      </c>
      <c r="S1592" s="5">
        <f t="shared" ref="S1592" si="390">O1592/W1593/Y1592/Z1592/AA1593/AB1592</f>
        <v>2.6612961959434753</v>
      </c>
      <c r="T1592" s="5">
        <f t="shared" ref="T1592" si="391">P1592/W1592/X1592/Z1593/AB1593</f>
        <v>2.6926416033839708</v>
      </c>
      <c r="U1592" s="5">
        <f t="shared" ref="U1592" si="392">Q1592/W1593/Y1592/Z1592/AA1593</f>
        <v>2.714522119862345</v>
      </c>
      <c r="V1592" s="5">
        <f>_xlfn.XLOOKUP(H1592,'Rest - Home'!A:A,'Rest - Home'!B:B)</f>
        <v>0.96699999999999997</v>
      </c>
      <c r="W1592" s="5">
        <f>_xlfn.XLOOKUP(H1592,'Rest - Home'!A:A,'Rest - Home'!C:C)</f>
        <v>0.96943075693561398</v>
      </c>
      <c r="X1592" s="5">
        <f t="shared" ref="X1592" si="393">AM1593/K1592</f>
        <v>1.1379011461506126</v>
      </c>
      <c r="Y1592" s="5">
        <f t="shared" ref="Y1592" si="394">AK1593/K1592</f>
        <v>1.0565742970517809</v>
      </c>
      <c r="Z1592" s="5">
        <f>IF(J1592="",1,(_xlfn.XLOOKUP(I1592,Goalies!B:B,Goalies!J:J)))</f>
        <v>1.04</v>
      </c>
      <c r="AA1592" s="23">
        <v>0.94</v>
      </c>
      <c r="AB1592" s="23">
        <v>1.02</v>
      </c>
      <c r="AC1592" s="23">
        <f>_xlfn.XLOOKUP(E1592,'Game Adjustments'!A:A,'Game Adjustments'!B:B)</f>
        <v>1</v>
      </c>
      <c r="AD1592" s="23">
        <f>_xlfn.XLOOKUP(E1592,'Game Adjustments'!A:A,'Game Adjustments'!C:C)</f>
        <v>1</v>
      </c>
      <c r="AE1592" s="23">
        <f>IF(D1592="A",_xlfn.XLOOKUP(E1592,'Rest - Home'!F:F,'Rest - Home'!J:J),_xlfn.XLOOKUP(E1592,'Rest - Home'!F:F,'Rest - Home'!I:I))</f>
        <v>1</v>
      </c>
      <c r="AF1592" s="23">
        <f>IF(D1592="A",_xlfn.XLOOKUP(E1592,'Rest - Home'!F:F,'Rest - Home'!L:L),_xlfn.XLOOKUP(E1592,'Rest - Home'!F:F,'Rest - Home'!K:K))</f>
        <v>1</v>
      </c>
      <c r="AG1592" s="26">
        <v>1</v>
      </c>
      <c r="AH1592" s="26">
        <v>1</v>
      </c>
      <c r="AI1592" s="53" cm="1">
        <f t="array" ref="AI1592">MAX(IF($E$63:E1591=E1592,ROW($E$63:E1591)-MIN(ROW($E$63:E1591))+1))</f>
        <v>1507</v>
      </c>
      <c r="AJ1592" s="53" cm="1">
        <f t="array" ref="AJ1592">MAX(IF($I$105:I1591=I1592,ROW($I$105:I1591)-MIN(ROW($I$105:I1591))+1))</f>
        <v>1376</v>
      </c>
      <c r="AK1592" s="23">
        <f>IF(AI1592=0,_xlfn.XLOOKUP(E1592,'Starting GF'!A:A,'Starting GF'!B:B),INDEX($AL$63:$AL1592,AI1592))</f>
        <v>2.8580439354254525</v>
      </c>
      <c r="AL1592" s="23">
        <f t="shared" si="73"/>
        <v>2.8564361356058368</v>
      </c>
      <c r="AM1592" s="23">
        <f>IF(AI1592=0,_xlfn.XLOOKUP(E1592,'Starting GF'!A:A,'Starting GF'!C:C),INDEX($AN$63:$AN1592,AI1592))</f>
        <v>2.7845841941350011</v>
      </c>
      <c r="AN1592" s="23">
        <f t="shared" si="22"/>
        <v>2.7660909944062722</v>
      </c>
      <c r="AO1592" s="23">
        <f>IF(AJ1592=0,_xlfn.XLOOKUP(I1592,Goalies!B:B,Goalies!I:I),INDEX($AP$105:$AP1592,AJ1592))</f>
        <v>2.8134297302546742</v>
      </c>
      <c r="AP1592" s="23">
        <f t="shared" si="23"/>
        <v>2.8065774772836551</v>
      </c>
      <c r="AQ1592" s="23">
        <f t="shared" si="24"/>
        <v>2.8959675619004015</v>
      </c>
      <c r="AR1592" s="66">
        <v>0.05</v>
      </c>
      <c r="AS1592" s="96" t="s">
        <v>1592</v>
      </c>
      <c r="AT1592" s="20">
        <f t="shared" ref="AT1592" si="395">(AK1592*V1592*X1592*Z1593*AA1592*AB1593*AC1592*AD1593*AG1592*AH1593)+AR1592</f>
        <v>3.1850064314541697</v>
      </c>
      <c r="AU1592" s="20">
        <f t="shared" ref="AU1592" si="396">AT1593</f>
        <v>2.9717531573752041</v>
      </c>
      <c r="AV1592" s="12">
        <f t="shared" ref="AV1592" si="397">AK1592*V1592*X1592*Z1593*AA1592*AB1593</f>
        <v>3.1350064314541699</v>
      </c>
      <c r="AW1592" s="12">
        <f t="shared" ref="AW1592" si="398">AV1593</f>
        <v>3.0343462615323973</v>
      </c>
      <c r="AX1592" s="8">
        <f t="shared" si="29"/>
        <v>3.5006431454179587E-2</v>
      </c>
      <c r="AY1592" s="8">
        <f t="shared" si="30"/>
        <v>7.1753157375213927E-2</v>
      </c>
      <c r="AZ1592" s="8">
        <f t="shared" si="31"/>
        <v>0.10675958882939351</v>
      </c>
      <c r="BA1592" s="8">
        <f t="shared" si="32"/>
        <v>-3.674672592103434E-2</v>
      </c>
      <c r="BB1592" s="62">
        <f t="shared" si="33"/>
        <v>-116</v>
      </c>
      <c r="BC1592" s="21">
        <f t="shared" si="34"/>
        <v>-141</v>
      </c>
      <c r="BD1592" s="21">
        <f t="shared" si="35"/>
        <v>-114</v>
      </c>
      <c r="BE1592" s="21">
        <f t="shared" si="36"/>
        <v>111</v>
      </c>
      <c r="BF1592" s="94">
        <f t="shared" ref="BF1592" si="399">_xlfn.LET(
  _xlpm.a, MIN(AT1592,AT1593),
  _xlpm.b, MAX(AT1592,AT1593),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IF(AT1592&gt;AT1593, 1-_xlpm.interp, _xlpm.interp)
)</f>
        <v>0.53788072104361928</v>
      </c>
      <c r="BG1592" s="22">
        <f t="shared" si="38"/>
        <v>0.5856885368496203</v>
      </c>
      <c r="BH1592" s="22">
        <f t="shared" si="38"/>
        <v>0.53314308304473579</v>
      </c>
      <c r="BI1592" s="22">
        <f t="shared" si="38"/>
        <v>0.47312941590223623</v>
      </c>
      <c r="BJ1592" s="21">
        <f t="shared" si="39"/>
        <v>-109</v>
      </c>
      <c r="BK1592" s="21">
        <f t="shared" si="40"/>
        <v>-143</v>
      </c>
      <c r="BL1592" s="21">
        <f t="shared" si="41"/>
        <v>-115</v>
      </c>
      <c r="BM1592" s="21">
        <f t="shared" si="42"/>
        <v>110</v>
      </c>
      <c r="BN1592" s="22">
        <f t="shared" ref="BN1592" si="400">_xlfn.LET(
  _xlpm.a, MIN(AV1592,AV1593),
  _xlpm.b, MAX(AV1592,AV1593),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IF(AV1592&gt;AV1593, 1-_xlpm.interp, _xlpm.interp)
)</f>
        <v>0.52093390069342926</v>
      </c>
      <c r="BO1592" s="22">
        <f t="shared" si="44"/>
        <v>0.58781608954002507</v>
      </c>
      <c r="BP1592" s="22">
        <f t="shared" si="44"/>
        <v>0.53579904276220813</v>
      </c>
      <c r="BQ1592" s="22">
        <f t="shared" si="44"/>
        <v>0.47576595037743563</v>
      </c>
      <c r="BR1592">
        <v>3.7</v>
      </c>
      <c r="BS1592">
        <v>4.5</v>
      </c>
      <c r="BT1592">
        <v>0.38925999999999999</v>
      </c>
      <c r="BU1592">
        <v>0.16843</v>
      </c>
      <c r="BV1592">
        <v>0.18260567884905099</v>
      </c>
      <c r="BW1592">
        <v>0.24606</v>
      </c>
    </row>
    <row r="1593" spans="1:75" ht="16.75" customHeight="1" x14ac:dyDescent="0.2">
      <c r="A1593" t="str">
        <f t="shared" si="11"/>
        <v>2025020766 ANA</v>
      </c>
      <c r="B1593">
        <v>2025020766</v>
      </c>
      <c r="C1593" s="1">
        <v>46039</v>
      </c>
      <c r="D1593" s="2" t="s">
        <v>9</v>
      </c>
      <c r="E1593" t="s">
        <v>48</v>
      </c>
      <c r="F1593" s="2">
        <v>0</v>
      </c>
      <c r="G1593" s="2">
        <v>0</v>
      </c>
      <c r="H1593" t="s">
        <v>51</v>
      </c>
      <c r="I1593" t="str">
        <f t="shared" si="176"/>
        <v>ANA Ville Husso</v>
      </c>
      <c r="J1593" s="33" t="s">
        <v>1165</v>
      </c>
      <c r="K1593" s="14">
        <v>2.96</v>
      </c>
      <c r="L1593" s="13">
        <v>0.15</v>
      </c>
      <c r="M1593" s="28">
        <v>0.1</v>
      </c>
      <c r="N1593">
        <f>IFERROR(_xlfn.XLOOKUP(A1593,Params!A:A,Params!D:D),0)</f>
        <v>2.8999999999999901</v>
      </c>
      <c r="O1593">
        <f t="shared" ref="O1593" si="401">N1592</f>
        <v>3.1499999999999901</v>
      </c>
      <c r="P1593" s="68">
        <f t="shared" si="14"/>
        <v>2.8999999999999901</v>
      </c>
      <c r="Q1593">
        <f t="shared" ref="Q1593" si="402">P1592</f>
        <v>3.1499999999999901</v>
      </c>
      <c r="R1593" s="5">
        <f t="shared" ref="R1593" si="403">N1593/W1593/X1593/Z1592/AB1592/AA1593</f>
        <v>2.9889910327215365</v>
      </c>
      <c r="S1593" s="5">
        <f t="shared" ref="S1593" si="404">O1593/W1592/Y1593/Z1593/AA1592/AB1593</f>
        <v>3.3758103727940667</v>
      </c>
      <c r="T1593" s="5">
        <f t="shared" ref="T1593" si="405">P1593/W1593/X1593/Z1592/AB1592</f>
        <v>2.8096515707582443</v>
      </c>
      <c r="U1593" s="5">
        <f t="shared" ref="U1593" si="406">Q1593/W1592/Y1593/Z1593/AA1592</f>
        <v>3.4095684765220073</v>
      </c>
      <c r="V1593" s="5">
        <f>_xlfn.XLOOKUP(H1593,'Rest - Home'!A:A,'Rest - Home'!B:B)</f>
        <v>1.03</v>
      </c>
      <c r="W1593" s="5">
        <f>_xlfn.XLOOKUP(H1593,'Rest - Home'!A:A,'Rest - Home'!C:C)</f>
        <v>1.0342925072321845</v>
      </c>
      <c r="X1593" s="5">
        <f t="shared" ref="X1593" si="407">AM1592/K1593</f>
        <v>0.94073790342398689</v>
      </c>
      <c r="Y1593" s="5">
        <f t="shared" ref="Y1593" si="408">AK1592/K1593</f>
        <v>0.96555538358967996</v>
      </c>
      <c r="Z1593" s="5">
        <f>IF(J1593="",1,(_xlfn.XLOOKUP(I1593,Goalies!B:B,Goalies!J:J)))</f>
        <v>1.05</v>
      </c>
      <c r="AA1593" s="23">
        <v>0.94</v>
      </c>
      <c r="AB1593" s="23">
        <v>1.01</v>
      </c>
      <c r="AC1593" s="23">
        <f>_xlfn.XLOOKUP(E1593,'Game Adjustments'!A:A,'Game Adjustments'!B:B)</f>
        <v>1</v>
      </c>
      <c r="AD1593" s="23">
        <f>_xlfn.XLOOKUP(E1593,'Game Adjustments'!A:A,'Game Adjustments'!C:C)</f>
        <v>1</v>
      </c>
      <c r="AE1593" s="23">
        <f>IF(D1593="A",_xlfn.XLOOKUP(E1593,'Rest - Home'!F:F,'Rest - Home'!J:J),_xlfn.XLOOKUP(E1593,'Rest - Home'!F:F,'Rest - Home'!I:I))</f>
        <v>1</v>
      </c>
      <c r="AF1593" s="23">
        <f>IF(D1593="A",_xlfn.XLOOKUP(E1593,'Rest - Home'!F:F,'Rest - Home'!L:L),_xlfn.XLOOKUP(E1593,'Rest - Home'!F:F,'Rest - Home'!K:K))</f>
        <v>1</v>
      </c>
      <c r="AG1593" s="26">
        <v>1</v>
      </c>
      <c r="AH1593" s="26">
        <v>1</v>
      </c>
      <c r="AI1593" s="53" cm="1">
        <f t="array" ref="AI1593">MAX(IF($E$63:E1592=E1593,ROW($E$63:E1592)-MIN(ROW($E$63:E1592))+1))</f>
        <v>1506</v>
      </c>
      <c r="AJ1593" s="53" cm="1">
        <f t="array" ref="AJ1593">MAX(IF($I$105:I1592=I1593,ROW($I$105:I1592)-MIN(ROW($I$105:I1592))+1))</f>
        <v>1322</v>
      </c>
      <c r="AK1593" s="23">
        <f>IF(AI1593=0,_xlfn.XLOOKUP(E1593,'Starting GF'!A:A,'Starting GF'!B:B),INDEX($AL$63:$AL1593,AI1593))</f>
        <v>3.1274599192732713</v>
      </c>
      <c r="AL1593" s="23">
        <f t="shared" si="73"/>
        <v>3.1039994943610614</v>
      </c>
      <c r="AM1593" s="23">
        <f>IF(AI1593=0,_xlfn.XLOOKUP(E1593,'Starting GF'!A:A,'Starting GF'!C:C),INDEX($AN$63:$AN1593,AI1593))</f>
        <v>3.368187392605813</v>
      </c>
      <c r="AN1593" s="23">
        <f t="shared" si="22"/>
        <v>3.3693308396340509</v>
      </c>
      <c r="AO1593" s="23">
        <f>IF(AJ1593=0,_xlfn.XLOOKUP(I1593,Goalies!B:B,Goalies!I:I),INDEX($AP$105:$AP1593,AJ1593))</f>
        <v>3.3497393489345262</v>
      </c>
      <c r="AP1593" s="23">
        <f t="shared" si="23"/>
        <v>3.3789685803094125</v>
      </c>
      <c r="AQ1593" s="23">
        <f t="shared" si="24"/>
        <v>3.5365967622361039</v>
      </c>
      <c r="AR1593" s="66">
        <v>-0.05</v>
      </c>
      <c r="AS1593" s="96" t="s">
        <v>1592</v>
      </c>
      <c r="AT1593" s="20">
        <f t="shared" ref="AT1593" si="409">(AK1593*V1593*X1593*Z1592*AA1593*AB1592*AC1593*AD1592*AG1593*AH1592)+AR1593</f>
        <v>2.9717531573752041</v>
      </c>
      <c r="AU1593" s="20">
        <f t="shared" ref="AU1593" si="410">AT1592</f>
        <v>3.1850064314541697</v>
      </c>
      <c r="AV1593" s="12">
        <f t="shared" ref="AV1593" si="411">AK1593*W1593*X1593*Z1592*AA1593*AB1592</f>
        <v>3.0343462615323973</v>
      </c>
      <c r="AW1593" s="12">
        <f t="shared" ref="AW1593" si="412">AV1592</f>
        <v>3.1350064314541699</v>
      </c>
      <c r="AX1593" s="8">
        <f t="shared" si="29"/>
        <v>7.1753157375213927E-2</v>
      </c>
      <c r="AY1593" s="8">
        <f t="shared" si="30"/>
        <v>3.5006431454179587E-2</v>
      </c>
      <c r="AZ1593" s="8">
        <f t="shared" si="31"/>
        <v>0.10675958882939351</v>
      </c>
      <c r="BA1593" s="8">
        <f t="shared" si="32"/>
        <v>3.674672592103434E-2</v>
      </c>
      <c r="BB1593" s="62">
        <f t="shared" si="33"/>
        <v>116</v>
      </c>
      <c r="BC1593" s="21">
        <f t="shared" si="34"/>
        <v>141</v>
      </c>
      <c r="BD1593" s="21">
        <f t="shared" si="35"/>
        <v>114</v>
      </c>
      <c r="BE1593" s="21">
        <f t="shared" si="36"/>
        <v>-111</v>
      </c>
      <c r="BF1593" s="94">
        <f t="shared" si="57"/>
        <v>0.46211927895638072</v>
      </c>
      <c r="BG1593" s="22">
        <f t="shared" ref="BG1593" si="413">_xlfn.LET(
  _xlpm.a, MIN(AT1592,AT1593),
  _xlpm.b, MAX(AT1592,AT1593),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0.41431146315037976</v>
      </c>
      <c r="BH1593" s="22">
        <f t="shared" ref="BH1593" si="414">_xlfn.LET(
  _xlpm.a, MIN(AT1592,AT1593),
  _xlpm.b, MAX(AT1592,AT1593),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0.46685691695526421</v>
      </c>
      <c r="BI1593" s="22">
        <f t="shared" ref="BI1593" si="415">_xlfn.LET(
  _xlpm.a, MIN(AT1592,AT1593),
  _xlpm.b, MAX(AT1592,AT1593),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0.52687058409776377</v>
      </c>
      <c r="BJ1593" s="21">
        <f t="shared" si="39"/>
        <v>109</v>
      </c>
      <c r="BK1593" s="21">
        <f t="shared" si="40"/>
        <v>143</v>
      </c>
      <c r="BL1593" s="21">
        <f t="shared" si="41"/>
        <v>115</v>
      </c>
      <c r="BM1593" s="21">
        <f t="shared" si="42"/>
        <v>-110</v>
      </c>
      <c r="BN1593" s="22">
        <f t="shared" si="61"/>
        <v>0.47906609930657074</v>
      </c>
      <c r="BO1593" s="22">
        <f t="shared" ref="BO1593" si="416">_xlfn.LET(
  _xlpm.a, MIN(AV1592,AV1593),
  _xlpm.b, MAX(AV1592,AV1593),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0.41218391045997488</v>
      </c>
      <c r="BP1593" s="22">
        <f t="shared" ref="BP1593" si="417">_xlfn.LET(
  _xlpm.a, MIN(AV1592,AV1593),
  _xlpm.b, MAX(AV1592,AV1593),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0.46420095723779181</v>
      </c>
      <c r="BQ1593" s="22">
        <f t="shared" ref="BQ1593" si="418">_xlfn.LET(
  _xlpm.a, MIN(AV1592,AV1593),
  _xlpm.b, MAX(AV1592,AV1593),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0.52423404962256437</v>
      </c>
      <c r="BR1593">
        <v>3.7</v>
      </c>
      <c r="BS1593">
        <v>4.55</v>
      </c>
      <c r="BT1593">
        <v>0.38440999999999997</v>
      </c>
      <c r="BU1593">
        <v>0.16539000000000001</v>
      </c>
      <c r="BV1593">
        <v>0.17958824679132099</v>
      </c>
      <c r="BW1593">
        <v>0.24445</v>
      </c>
    </row>
    <row r="1594" spans="1:75" ht="16.75" customHeight="1" x14ac:dyDescent="0.2">
      <c r="A1594" t="str">
        <f t="shared" si="11"/>
        <v>2025020765 NSH</v>
      </c>
      <c r="B1594">
        <v>2025020765</v>
      </c>
      <c r="C1594" s="1">
        <v>46039</v>
      </c>
      <c r="D1594" s="2" t="s">
        <v>6</v>
      </c>
      <c r="E1594" t="s">
        <v>35</v>
      </c>
      <c r="F1594" s="2">
        <v>0</v>
      </c>
      <c r="G1594" s="2">
        <v>1</v>
      </c>
      <c r="H1594" t="s">
        <v>26</v>
      </c>
      <c r="I1594" t="str">
        <f t="shared" si="176"/>
        <v>NSH Justus Annunen</v>
      </c>
      <c r="J1594" s="33" t="s">
        <v>230</v>
      </c>
      <c r="K1594" s="14">
        <v>2.96</v>
      </c>
      <c r="L1594" s="13">
        <v>0.15</v>
      </c>
      <c r="M1594" s="28">
        <v>0.1</v>
      </c>
      <c r="N1594">
        <f>IFERROR(_xlfn.XLOOKUP(A1594,Params!A:A,Params!D:D),0)</f>
        <v>2.5499999999999901</v>
      </c>
      <c r="O1594">
        <f t="shared" ref="O1594" si="419">N1595</f>
        <v>3.5499999999999901</v>
      </c>
      <c r="P1594" s="68">
        <f t="shared" si="14"/>
        <v>2.5499999999999901</v>
      </c>
      <c r="Q1594">
        <f t="shared" ref="Q1594" si="420">P1595</f>
        <v>3.5499999999999901</v>
      </c>
      <c r="R1594" s="5">
        <f t="shared" ref="R1594" si="421">N1594/W1594/X1594/Z1595/AB1595/AA1594</f>
        <v>2.8946516708883157</v>
      </c>
      <c r="S1594" s="5">
        <f t="shared" ref="S1594" si="422">O1594/W1595/Y1594/Z1594/AA1595/AB1594</f>
        <v>3.0980535414663195</v>
      </c>
      <c r="T1594" s="5">
        <f t="shared" ref="T1594" si="423">P1594/W1594/X1594/Z1595/AB1595</f>
        <v>2.8946516708883157</v>
      </c>
      <c r="U1594" s="5">
        <f t="shared" ref="U1594" si="424">Q1594/W1595/Y1594/Z1594/AA1595</f>
        <v>3.0980535414663195</v>
      </c>
      <c r="V1594" s="5">
        <f>_xlfn.XLOOKUP(H1594,'Rest - Home'!A:A,'Rest - Home'!B:B)</f>
        <v>0.95</v>
      </c>
      <c r="W1594" s="5">
        <f>_xlfn.XLOOKUP(H1594,'Rest - Home'!A:A,'Rest - Home'!C:C)</f>
        <v>0.92554174501717079</v>
      </c>
      <c r="X1594" s="5">
        <f t="shared" ref="X1594" si="425">AM1595/K1594</f>
        <v>0.94256756756756754</v>
      </c>
      <c r="Y1594" s="5">
        <f t="shared" ref="Y1594" si="426">AK1595/K1594</f>
        <v>1.0743243243243243</v>
      </c>
      <c r="Z1594" s="5">
        <f>IF(J1594="",1,(_xlfn.XLOOKUP(I1594,Goalies!B:B,Goalies!J:J)))</f>
        <v>1.02</v>
      </c>
      <c r="AA1594" s="23">
        <v>1</v>
      </c>
      <c r="AB1594" s="23">
        <v>1</v>
      </c>
      <c r="AC1594" s="23">
        <f>_xlfn.XLOOKUP(E1594,'Game Adjustments'!A:A,'Game Adjustments'!B:B)</f>
        <v>1</v>
      </c>
      <c r="AD1594" s="23">
        <f>_xlfn.XLOOKUP(E1594,'Game Adjustments'!A:A,'Game Adjustments'!C:C)</f>
        <v>1</v>
      </c>
      <c r="AE1594" s="23">
        <f>IF(D1594="A",_xlfn.XLOOKUP(E1594,'Rest - Home'!F:F,'Rest - Home'!J:J),_xlfn.XLOOKUP(E1594,'Rest - Home'!F:F,'Rest - Home'!I:I))</f>
        <v>1</v>
      </c>
      <c r="AF1594" s="23">
        <f>IF(D1594="A",_xlfn.XLOOKUP(E1594,'Rest - Home'!F:F,'Rest - Home'!L:L),_xlfn.XLOOKUP(E1594,'Rest - Home'!F:F,'Rest - Home'!K:K))</f>
        <v>1</v>
      </c>
      <c r="AG1594" s="26">
        <v>1</v>
      </c>
      <c r="AH1594" s="26">
        <v>1</v>
      </c>
      <c r="AI1594" s="53" cm="1">
        <f t="array" ref="AI1594">MAX(IF($E$63:E1593=E1594,ROW($E$63:E1593)-MIN(ROW($E$63:E1593))+1))</f>
        <v>1504</v>
      </c>
      <c r="AJ1594" s="53" cm="1">
        <f t="array" ref="AJ1594">MAX(IF($I$105:I1593=I1594,ROW($I$105:I1593)-MIN(ROW($I$105:I1593))+1))</f>
        <v>1387</v>
      </c>
      <c r="AK1594" s="23">
        <f>IF(AI1594=0,_xlfn.XLOOKUP(E1594,'Starting GF'!A:A,'Starting GF'!B:B),INDEX($AL$63:$AL1594,AI1594))</f>
        <v>2.81</v>
      </c>
      <c r="AL1594" s="23">
        <f t="shared" si="73"/>
        <v>2.8226977506332473</v>
      </c>
      <c r="AM1594" s="23">
        <f>IF(AI1594=0,_xlfn.XLOOKUP(E1594,'Starting GF'!A:A,'Starting GF'!C:C),INDEX($AN$63:$AN1594,AI1594))</f>
        <v>3.13</v>
      </c>
      <c r="AN1594" s="23">
        <f t="shared" si="22"/>
        <v>3.1252080312199477</v>
      </c>
      <c r="AO1594" s="23">
        <f>IF(AJ1594=0,_xlfn.XLOOKUP(I1594,Goalies!B:B,Goalies!I:I),INDEX($AP$105:$AP1594,AJ1594))</f>
        <v>3.2544902014345776</v>
      </c>
      <c r="AP1594" s="23">
        <f t="shared" si="23"/>
        <v>3.2403188630637381</v>
      </c>
      <c r="AQ1594" s="23">
        <f t="shared" si="24"/>
        <v>3.1926000000000001</v>
      </c>
      <c r="AR1594" s="66">
        <v>0</v>
      </c>
      <c r="AS1594" s="96" t="s">
        <v>1593</v>
      </c>
      <c r="AT1594" s="20">
        <f t="shared" ref="AT1594" si="427">(AK1594*V1594*X1594*Z1595*AA1594*AB1595*AC1594*AD1595*AG1594*AH1595)+AR1594</f>
        <v>2.5408427260135129</v>
      </c>
      <c r="AU1594" s="20">
        <f t="shared" ref="AU1594" si="428">AT1595</f>
        <v>3.5113476739864868</v>
      </c>
      <c r="AV1594" s="12">
        <f t="shared" ref="AV1594" si="429">AK1594*V1594*X1594*Z1595*AA1594*AB1595</f>
        <v>2.5408427260135129</v>
      </c>
      <c r="AW1594" s="12">
        <f t="shared" ref="AW1594" si="430">AV1595</f>
        <v>3.586606832734355</v>
      </c>
      <c r="AX1594" s="8">
        <f t="shared" si="29"/>
        <v>-9.1572739864771435E-3</v>
      </c>
      <c r="AY1594" s="8">
        <f t="shared" si="30"/>
        <v>-3.8652326013503213E-2</v>
      </c>
      <c r="AZ1594" s="8">
        <f t="shared" si="31"/>
        <v>-4.7809599999980357E-2</v>
      </c>
      <c r="BA1594" s="8">
        <f t="shared" si="32"/>
        <v>2.949505202702607E-2</v>
      </c>
      <c r="BB1594" s="62">
        <f t="shared" si="33"/>
        <v>186</v>
      </c>
      <c r="BC1594" s="21">
        <f t="shared" si="34"/>
        <v>-132</v>
      </c>
      <c r="BD1594" s="21">
        <f t="shared" si="35"/>
        <v>-105</v>
      </c>
      <c r="BE1594" s="21">
        <f t="shared" si="36"/>
        <v>120</v>
      </c>
      <c r="BF1594" s="94">
        <f t="shared" ref="BF1594" si="431">_xlfn.LET(
  _xlpm.a, MIN(AT1594,AT1595),
  _xlpm.b, MAX(AT1594,AT1595),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IF(AT1594&gt;AT1595, 1-_xlpm.interp, _xlpm.interp)
)</f>
        <v>0.34957170011038707</v>
      </c>
      <c r="BG1594" s="22">
        <f t="shared" si="38"/>
        <v>0.56952313072532745</v>
      </c>
      <c r="BH1594" s="22">
        <f t="shared" si="38"/>
        <v>0.51303269079532765</v>
      </c>
      <c r="BI1594" s="22">
        <f t="shared" si="38"/>
        <v>0.45352274906406453</v>
      </c>
      <c r="BJ1594" s="21">
        <f t="shared" si="39"/>
        <v>196</v>
      </c>
      <c r="BK1594" s="21">
        <f t="shared" si="40"/>
        <v>-139</v>
      </c>
      <c r="BL1594" s="21">
        <f t="shared" si="41"/>
        <v>-111</v>
      </c>
      <c r="BM1594" s="21">
        <f t="shared" si="42"/>
        <v>115</v>
      </c>
      <c r="BN1594" s="22">
        <f t="shared" ref="BN1594" si="432">_xlfn.LET(
  _xlpm.a, MIN(AV1594,AV1595),
  _xlpm.b, MAX(AV1594,AV1595),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IF(AV1594&gt;AV1595, 1-_xlpm.interp, _xlpm.interp)
)</f>
        <v>0.33783707495811144</v>
      </c>
      <c r="BO1594" s="22">
        <f t="shared" si="44"/>
        <v>0.58130359629635664</v>
      </c>
      <c r="BP1594" s="22">
        <f t="shared" si="44"/>
        <v>0.52604588825962773</v>
      </c>
      <c r="BQ1594" s="22">
        <f t="shared" si="44"/>
        <v>0.46470546925320499</v>
      </c>
      <c r="BR1594">
        <v>3.7</v>
      </c>
      <c r="BS1594">
        <v>4.5999999999999996</v>
      </c>
      <c r="BT1594">
        <v>0.37624999999999997</v>
      </c>
      <c r="BU1594">
        <v>0.16206999999999999</v>
      </c>
      <c r="BV1594">
        <v>0.175737072096982</v>
      </c>
      <c r="BW1594">
        <v>0.23984</v>
      </c>
    </row>
    <row r="1595" spans="1:75" ht="16.75" customHeight="1" x14ac:dyDescent="0.2">
      <c r="A1595" t="str">
        <f t="shared" si="11"/>
        <v>2025020765 VGK</v>
      </c>
      <c r="B1595">
        <v>2025020765</v>
      </c>
      <c r="C1595" s="1">
        <v>46039</v>
      </c>
      <c r="D1595" s="2" t="s">
        <v>9</v>
      </c>
      <c r="E1595" t="s">
        <v>25</v>
      </c>
      <c r="F1595" s="2">
        <v>1</v>
      </c>
      <c r="G1595" s="2">
        <v>0</v>
      </c>
      <c r="H1595" t="s">
        <v>27</v>
      </c>
      <c r="I1595" t="str">
        <f t="shared" si="176"/>
        <v>VGK Akira Schmid</v>
      </c>
      <c r="J1595" s="33" t="s">
        <v>196</v>
      </c>
      <c r="K1595" s="14">
        <v>2.96</v>
      </c>
      <c r="L1595" s="13">
        <v>0.15</v>
      </c>
      <c r="M1595" s="28">
        <v>0.1</v>
      </c>
      <c r="N1595">
        <f>IFERROR(_xlfn.XLOOKUP(A1595,Params!A:A,Params!D:D),0)</f>
        <v>3.5499999999999901</v>
      </c>
      <c r="O1595">
        <f t="shared" ref="O1595" si="433">N1594</f>
        <v>2.5499999999999901</v>
      </c>
      <c r="P1595" s="68">
        <f t="shared" si="14"/>
        <v>3.5499999999999901</v>
      </c>
      <c r="Q1595">
        <f t="shared" ref="Q1595" si="434">P1594</f>
        <v>2.5499999999999901</v>
      </c>
      <c r="R1595" s="5">
        <f t="shared" ref="R1595" si="435">N1595/W1595/X1595/Z1594/AB1594/AA1595</f>
        <v>3.1475432146526825</v>
      </c>
      <c r="S1595" s="5">
        <f t="shared" ref="S1595" si="436">O1595/W1594/Y1595/Z1595/AA1594/AB1595</f>
        <v>2.874049167892669</v>
      </c>
      <c r="T1595" s="5">
        <f t="shared" ref="T1595" si="437">P1595/W1595/X1595/Z1594/AB1594</f>
        <v>3.0688546342863652</v>
      </c>
      <c r="U1595" s="5">
        <f t="shared" ref="U1595" si="438">Q1595/W1594/Y1595/Z1595/AA1594</f>
        <v>2.9315301512505223</v>
      </c>
      <c r="V1595" s="5">
        <f>_xlfn.XLOOKUP(H1595,'Rest - Home'!A:A,'Rest - Home'!B:B)</f>
        <v>1.05</v>
      </c>
      <c r="W1595" s="5">
        <f>_xlfn.XLOOKUP(H1595,'Rest - Home'!A:A,'Rest - Home'!C:C)</f>
        <v>1.0725047827848808</v>
      </c>
      <c r="X1595" s="5">
        <f t="shared" ref="X1595" si="439">AM1594/K1595</f>
        <v>1.0574324324324325</v>
      </c>
      <c r="Y1595" s="5">
        <f t="shared" ref="Y1595" si="440">AK1594/K1595</f>
        <v>0.94932432432432434</v>
      </c>
      <c r="Z1595" s="5">
        <f>IF(J1595="",1,(_xlfn.XLOOKUP(I1595,Goalies!B:B,Goalies!J:J)))</f>
        <v>0.99</v>
      </c>
      <c r="AA1595" s="23">
        <v>0.97499999999999998</v>
      </c>
      <c r="AB1595" s="23">
        <v>1.02</v>
      </c>
      <c r="AC1595" s="23">
        <f>_xlfn.XLOOKUP(E1595,'Game Adjustments'!A:A,'Game Adjustments'!B:B)</f>
        <v>1</v>
      </c>
      <c r="AD1595" s="23">
        <f>_xlfn.XLOOKUP(E1595,'Game Adjustments'!A:A,'Game Adjustments'!C:C)</f>
        <v>1</v>
      </c>
      <c r="AE1595" s="23">
        <f>IF(D1595="A",_xlfn.XLOOKUP(E1595,'Rest - Home'!F:F,'Rest - Home'!J:J),_xlfn.XLOOKUP(E1595,'Rest - Home'!F:F,'Rest - Home'!I:I))</f>
        <v>1</v>
      </c>
      <c r="AF1595" s="23">
        <f>IF(D1595="A",_xlfn.XLOOKUP(E1595,'Rest - Home'!F:F,'Rest - Home'!L:L),_xlfn.XLOOKUP(E1595,'Rest - Home'!F:F,'Rest - Home'!K:K))</f>
        <v>1</v>
      </c>
      <c r="AG1595" s="26">
        <v>1</v>
      </c>
      <c r="AH1595" s="26">
        <v>1</v>
      </c>
      <c r="AI1595" s="53" cm="1">
        <f t="array" ref="AI1595">MAX(IF($E$63:E1594=E1595,ROW($E$63:E1594)-MIN(ROW($E$63:E1594))+1))</f>
        <v>1497</v>
      </c>
      <c r="AJ1595" s="53" cm="1">
        <f t="array" ref="AJ1595">MAX(IF($I$105:I1594=I1595,ROW($I$105:I1594)-MIN(ROW($I$105:I1594))+1))</f>
        <v>1434</v>
      </c>
      <c r="AK1595" s="23">
        <f>IF(AI1595=0,_xlfn.XLOOKUP(E1595,'Starting GF'!A:A,'Starting GF'!B:B),INDEX($AL$63:$AL1595,AI1595))</f>
        <v>3.18</v>
      </c>
      <c r="AL1595" s="23">
        <f t="shared" si="73"/>
        <v>3.1739511534924074</v>
      </c>
      <c r="AM1595" s="23">
        <f>IF(AI1595=0,_xlfn.XLOOKUP(E1595,'Starting GF'!A:A,'Starting GF'!C:C),INDEX($AN$63:$AN1595,AI1595))</f>
        <v>2.79</v>
      </c>
      <c r="AN1595" s="23">
        <f t="shared" si="22"/>
        <v>2.8026073751839005</v>
      </c>
      <c r="AO1595" s="23">
        <f>IF(AJ1595=0,_xlfn.XLOOKUP(I1595,Goalies!B:B,Goalies!I:I),INDEX($AP$105:$AP1595,AJ1595))</f>
        <v>2.7682145119787132</v>
      </c>
      <c r="AP1595" s="23">
        <f t="shared" si="23"/>
        <v>2.7797786366139676</v>
      </c>
      <c r="AQ1595" s="23">
        <f t="shared" si="24"/>
        <v>2.7621000000000002</v>
      </c>
      <c r="AR1595" s="66">
        <v>0</v>
      </c>
      <c r="AS1595" s="96" t="s">
        <v>1593</v>
      </c>
      <c r="AT1595" s="20">
        <f t="shared" ref="AT1595" si="441">(AK1595*V1595*X1595*Z1594*AA1595*AB1594*AC1595*AD1594*AG1595*AH1594)+AR1595</f>
        <v>3.5113476739864868</v>
      </c>
      <c r="AU1595" s="20">
        <f t="shared" ref="AU1595" si="442">AT1594</f>
        <v>2.5408427260135129</v>
      </c>
      <c r="AV1595" s="12">
        <f t="shared" ref="AV1595" si="443">AK1595*W1595*X1595*Z1594*AA1595*AB1594</f>
        <v>3.586606832734355</v>
      </c>
      <c r="AW1595" s="12">
        <f t="shared" ref="AW1595" si="444">AV1594</f>
        <v>2.5408427260135129</v>
      </c>
      <c r="AX1595" s="8">
        <f t="shared" si="29"/>
        <v>-3.8652326013503213E-2</v>
      </c>
      <c r="AY1595" s="8">
        <f t="shared" si="30"/>
        <v>-9.1572739864771435E-3</v>
      </c>
      <c r="AZ1595" s="8">
        <f t="shared" si="31"/>
        <v>-4.7809599999980357E-2</v>
      </c>
      <c r="BA1595" s="8">
        <f t="shared" si="32"/>
        <v>-2.949505202702607E-2</v>
      </c>
      <c r="BB1595" s="62">
        <f t="shared" si="33"/>
        <v>-186</v>
      </c>
      <c r="BC1595" s="21">
        <f t="shared" si="34"/>
        <v>132</v>
      </c>
      <c r="BD1595" s="21">
        <f t="shared" si="35"/>
        <v>105</v>
      </c>
      <c r="BE1595" s="21">
        <f t="shared" si="36"/>
        <v>-120</v>
      </c>
      <c r="BF1595" s="94">
        <f t="shared" si="57"/>
        <v>0.65042829988961293</v>
      </c>
      <c r="BG1595" s="22">
        <f t="shared" ref="BG1595" si="445">_xlfn.LET(
  _xlpm.a, MIN(AT1594,AT1595),
  _xlpm.b, MAX(AT1594,AT1595),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0.43047686927467249</v>
      </c>
      <c r="BH1595" s="22">
        <f t="shared" ref="BH1595" si="446">_xlfn.LET(
  _xlpm.a, MIN(AT1594,AT1595),
  _xlpm.b, MAX(AT1594,AT1595),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0.48696730920467235</v>
      </c>
      <c r="BI1595" s="22">
        <f t="shared" ref="BI1595" si="447">_xlfn.LET(
  _xlpm.a, MIN(AT1594,AT1595),
  _xlpm.b, MAX(AT1594,AT1595),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0.54647725093593547</v>
      </c>
      <c r="BJ1595" s="21">
        <f t="shared" si="39"/>
        <v>-196</v>
      </c>
      <c r="BK1595" s="21">
        <f t="shared" si="40"/>
        <v>139</v>
      </c>
      <c r="BL1595" s="21">
        <f t="shared" si="41"/>
        <v>111</v>
      </c>
      <c r="BM1595" s="21">
        <f t="shared" si="42"/>
        <v>-115</v>
      </c>
      <c r="BN1595" s="22">
        <f t="shared" si="61"/>
        <v>0.66216292504188856</v>
      </c>
      <c r="BO1595" s="22">
        <f t="shared" ref="BO1595" si="448">_xlfn.LET(
  _xlpm.a, MIN(AV1594,AV1595),
  _xlpm.b, MAX(AV1594,AV1595),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0.41869640370364342</v>
      </c>
      <c r="BP1595" s="22">
        <f t="shared" ref="BP1595" si="449">_xlfn.LET(
  _xlpm.a, MIN(AV1594,AV1595),
  _xlpm.b, MAX(AV1594,AV1595),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0.47395411174037233</v>
      </c>
      <c r="BQ1595" s="22">
        <f t="shared" ref="BQ1595" si="450">_xlfn.LET(
  _xlpm.a, MIN(AV1594,AV1595),
  _xlpm.b, MAX(AV1594,AV1595),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0.53529453074679501</v>
      </c>
      <c r="BR1595">
        <v>3.7</v>
      </c>
      <c r="BS1595">
        <v>4.6500000000000004</v>
      </c>
      <c r="BT1595">
        <v>0.37375000000000003</v>
      </c>
      <c r="BU1595">
        <v>0.15626000000000001</v>
      </c>
      <c r="BV1595">
        <v>0.16956951091143799</v>
      </c>
      <c r="BW1595">
        <v>0.23474999999999999</v>
      </c>
    </row>
    <row r="1596" spans="1:75" ht="16.75" customHeight="1" x14ac:dyDescent="0.2">
      <c r="A1596" t="str">
        <f t="shared" si="11"/>
        <v>2025020767 TBL</v>
      </c>
      <c r="B1596">
        <v>2025020767</v>
      </c>
      <c r="C1596" s="1">
        <v>46040</v>
      </c>
      <c r="D1596" s="2" t="s">
        <v>6</v>
      </c>
      <c r="E1596" t="s">
        <v>41</v>
      </c>
      <c r="F1596" s="2">
        <v>1</v>
      </c>
      <c r="G1596" s="2">
        <v>2</v>
      </c>
      <c r="H1596" t="s">
        <v>36</v>
      </c>
      <c r="I1596" t="str">
        <f t="shared" si="176"/>
        <v>TBL Andrei Vasilevskiy</v>
      </c>
      <c r="J1596" s="33" t="s">
        <v>187</v>
      </c>
      <c r="K1596" s="14">
        <v>2.96</v>
      </c>
      <c r="L1596" s="13">
        <v>0.15</v>
      </c>
      <c r="M1596" s="28">
        <v>0.1</v>
      </c>
      <c r="N1596">
        <f>IFERROR(_xlfn.XLOOKUP(A1596,Params!A:A,Params!D:D),0)</f>
        <v>2.9999999999999898</v>
      </c>
      <c r="O1596">
        <f t="shared" ref="O1596" si="451">N1597</f>
        <v>2.8999999999999901</v>
      </c>
      <c r="P1596" s="68">
        <f t="shared" ref="P1596:P1601" si="452">N1596</f>
        <v>2.9999999999999898</v>
      </c>
      <c r="Q1596">
        <f t="shared" ref="Q1596" si="453">P1597</f>
        <v>2.8999999999999901</v>
      </c>
      <c r="R1596" s="5">
        <f t="shared" ref="R1596" si="454">N1596/W1596/X1596/Z1597/AB1597/AA1596</f>
        <v>3.4248720253900755</v>
      </c>
      <c r="S1596" s="5">
        <f t="shared" ref="S1596" si="455">O1596/W1597/Y1596/Z1596/AA1597/AB1596</f>
        <v>2.5904677260963629</v>
      </c>
      <c r="T1596" s="5">
        <f t="shared" ref="T1596" si="456">P1596/W1596/X1596/Z1597/AB1597</f>
        <v>3.2536284241205715</v>
      </c>
      <c r="U1596" s="5">
        <f t="shared" ref="U1596" si="457">Q1596/W1597/Y1596/Z1596/AA1597</f>
        <v>2.7070387737706989</v>
      </c>
      <c r="V1596" s="5">
        <f>_xlfn.XLOOKUP(H1596,'Rest - Home'!A:A,'Rest - Home'!B:B)</f>
        <v>0.97</v>
      </c>
      <c r="W1596" s="5">
        <f>_xlfn.XLOOKUP(H1596,'Rest - Home'!A:A,'Rest - Home'!C:C)</f>
        <v>0.95751047349149665</v>
      </c>
      <c r="X1596" s="5">
        <f t="shared" ref="X1596" si="458">AM1597/K1596</f>
        <v>0.96780238364639748</v>
      </c>
      <c r="Y1596" s="5">
        <f t="shared" ref="Y1596" si="459">AK1597/K1596</f>
        <v>1.0675675675675675</v>
      </c>
      <c r="Z1596" s="5">
        <f>IF(J1596="",1,(_xlfn.XLOOKUP(I1596,Goalies!B:B,Goalies!J:J)))</f>
        <v>0.96499999999999997</v>
      </c>
      <c r="AA1596" s="23">
        <v>0.95</v>
      </c>
      <c r="AB1596" s="23">
        <v>1.0449999999999999</v>
      </c>
      <c r="AC1596" s="23">
        <f>_xlfn.XLOOKUP(E1596,'Game Adjustments'!A:A,'Game Adjustments'!B:B)</f>
        <v>1</v>
      </c>
      <c r="AD1596" s="23">
        <f>_xlfn.XLOOKUP(E1596,'Game Adjustments'!A:A,'Game Adjustments'!C:C)</f>
        <v>1</v>
      </c>
      <c r="AE1596" s="23">
        <f>IF(D1596="A",_xlfn.XLOOKUP(E1596,'Rest - Home'!F:F,'Rest - Home'!J:J),_xlfn.XLOOKUP(E1596,'Rest - Home'!F:F,'Rest - Home'!I:I))</f>
        <v>1</v>
      </c>
      <c r="AF1596" s="23">
        <f>IF(D1596="A",_xlfn.XLOOKUP(E1596,'Rest - Home'!F:F,'Rest - Home'!L:L),_xlfn.XLOOKUP(E1596,'Rest - Home'!F:F,'Rest - Home'!K:K))</f>
        <v>1</v>
      </c>
      <c r="AG1596" s="26">
        <v>1</v>
      </c>
      <c r="AH1596" s="26">
        <v>1</v>
      </c>
      <c r="AI1596" s="53" cm="1">
        <f t="array" ref="AI1596">MAX(IF($E$63:E1595=E1596,ROW($E$63:E1595)-MIN(ROW($E$63:E1595))+1))</f>
        <v>1502</v>
      </c>
      <c r="AJ1596" s="53" cm="1">
        <f t="array" ref="AJ1596">MAX(IF($I$105:I1595=I1596,ROW($I$105:I1595)-MIN(ROW($I$105:I1595))+1))</f>
        <v>1460</v>
      </c>
      <c r="AK1596" s="23">
        <f>IF(AI1596=0,_xlfn.XLOOKUP(E1596,'Starting GF'!A:A,'Starting GF'!B:B),INDEX($AL$63:$AL1596,AI1596))</f>
        <v>3.32</v>
      </c>
      <c r="AL1596" s="23">
        <v>3.34</v>
      </c>
      <c r="AM1596" s="23">
        <f>IF(AI1596=0,_xlfn.XLOOKUP(E1596,'Starting GF'!A:A,'Starting GF'!C:C),INDEX($AN$63:$AN1596,AI1596))</f>
        <v>2.6575604339426295</v>
      </c>
      <c r="AN1596" s="23">
        <v>2.64</v>
      </c>
      <c r="AO1596" s="23">
        <f>IF(AJ1596=0,_xlfn.XLOOKUP(I1596,Goalies!B:B,Goalies!I:I),INDEX($AP$105:$AP1596,AJ1596))</f>
        <v>2.6251345221722246</v>
      </c>
      <c r="AP1596" s="23">
        <f t="shared" ref="AP1596:AP1601" si="460">IF(S1596=0,AO1596,S1596*L1596*Z1596+AO1596*(1-L1596))</f>
        <v>2.6063345471988395</v>
      </c>
      <c r="AQ1596" s="23">
        <f t="shared" ref="AQ1596:AQ1601" si="461">AM1596*Z1596</f>
        <v>2.5645458187546373</v>
      </c>
      <c r="AR1596" s="66">
        <v>0</v>
      </c>
      <c r="AS1596" s="96" t="s">
        <v>1593</v>
      </c>
      <c r="AT1596" s="20">
        <f t="shared" ref="AT1596" si="462">(AK1596*V1596*X1596*Z1597*AA1596*AB1597*AC1596*AD1597*AG1596*AH1597)+AR1596</f>
        <v>2.9460708801977145</v>
      </c>
      <c r="AU1596" s="20">
        <f t="shared" ref="AU1596" si="463">AT1597</f>
        <v>2.9897743739232041</v>
      </c>
      <c r="AV1596" s="12">
        <f t="shared" ref="AV1596" si="464">AK1596*V1596*X1596*Z1597*AA1596*AB1597</f>
        <v>2.9460708801977145</v>
      </c>
      <c r="AW1596" s="12">
        <f t="shared" ref="AW1596" si="465">AV1597</f>
        <v>2.9751095451968235</v>
      </c>
      <c r="AX1596" s="8">
        <f t="shared" ref="AX1596:AX1601" si="466">(AT1596-N1596)</f>
        <v>-5.3929119802275327E-2</v>
      </c>
      <c r="AY1596" s="8">
        <f t="shared" ref="AY1596:AY1601" si="467">(AU1596-O1596)</f>
        <v>8.9774373923213968E-2</v>
      </c>
      <c r="AZ1596" s="8">
        <f t="shared" ref="AZ1596:AZ1601" si="468">SUM(AX1596:AY1596)</f>
        <v>3.5845254120938641E-2</v>
      </c>
      <c r="BA1596" s="8">
        <f t="shared" ref="BA1596:BA1601" si="469">AX1596-AY1596</f>
        <v>-0.1437034937254893</v>
      </c>
      <c r="BB1596" s="62">
        <f t="shared" ref="BB1596:BB1601" si="470">IF(BF1596=0.5,100,IF(BF1596&gt;0.5,-ROUND(100*BF1596/(1-BF1596),0),ROUND(100*(1-BF1596)/BF1596,0)))</f>
        <v>106</v>
      </c>
      <c r="BC1596" s="21">
        <f t="shared" ref="BC1596:BC1601" si="471">IF(BG1596=0.5,100,IF(BG1596&gt;0.5,-ROUND(100*BG1596/(1-BG1596),0),ROUND(100*(1-BG1596)/BG1596,0)))</f>
        <v>-123</v>
      </c>
      <c r="BD1596" s="21">
        <f t="shared" ref="BD1596:BD1601" si="472">IF(BH1596=0.5,100,IF(BH1596&gt;0.5,-ROUND(100*BH1596/(1-BH1596),0),ROUND(100*(1-BH1596)/BH1596,0)))</f>
        <v>102</v>
      </c>
      <c r="BE1596" s="21">
        <f t="shared" ref="BE1596:BE1601" si="473">IF(BI1596=0.5,100,IF(BI1596&gt;0.5,-ROUND(100*BI1596/(1-BI1596),0),ROUND(100*(1-BI1596)/BI1596,0)))</f>
        <v>128</v>
      </c>
      <c r="BF1596" s="94">
        <f t="shared" ref="BF1596" si="474">_xlfn.LET(
  _xlpm.a, MIN(AT1596,AT1597),
  _xlpm.b, MAX(AT1596,AT1597),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IF(AT1596&gt;AT1597, 1-_xlpm.interp, _xlpm.interp)
)</f>
        <v>0.48548763249551874</v>
      </c>
      <c r="BG1596" s="22">
        <f t="shared" ref="BG1596:BI1596" si="475">1-BG1597</f>
        <v>0.55236740869619561</v>
      </c>
      <c r="BH1596" s="22">
        <f t="shared" si="475"/>
        <v>0.49532966196365069</v>
      </c>
      <c r="BI1596" s="22">
        <f t="shared" si="475"/>
        <v>0.43933864118897148</v>
      </c>
      <c r="BJ1596" s="21">
        <f t="shared" ref="BJ1596:BJ1601" si="476">IF(BN1596=0.5,100,IF(BN1596&gt;0.5,-ROUND(100*BN1596/(1-BN1596),0),ROUND(100*(1-BN1596)/BN1596,0)))</f>
        <v>105</v>
      </c>
      <c r="BK1596" s="21">
        <f t="shared" ref="BK1596:BK1601" si="477">IF(BO1596=0.5,100,IF(BO1596&gt;0.5,-ROUND(100*BO1596/(1-BO1596),0),ROUND(100*(1-BO1596)/BO1596,0)))</f>
        <v>-122</v>
      </c>
      <c r="BL1596" s="21">
        <f t="shared" ref="BL1596:BL1601" si="478">IF(BP1596=0.5,100,IF(BP1596&gt;0.5,-ROUND(100*BP1596/(1-BP1596),0),ROUND(100*(1-BP1596)/BP1596,0)))</f>
        <v>103</v>
      </c>
      <c r="BM1596" s="21">
        <f t="shared" ref="BM1596:BM1601" si="479">IF(BQ1596=0.5,100,IF(BQ1596&gt;0.5,-ROUND(100*BQ1596/(1-BQ1596),0),ROUND(100*(1-BQ1596)/BQ1596,0)))</f>
        <v>129</v>
      </c>
      <c r="BN1596" s="22">
        <f t="shared" ref="BN1596" si="480">_xlfn.LET(
  _xlpm.a, MIN(AV1596,AV1597),
  _xlpm.b, MAX(AV1596,AV1597),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IF(AV1596&gt;AV1597, 1-_xlpm.interp, _xlpm.interp)
)</f>
        <v>0.48885655267723466</v>
      </c>
      <c r="BO1596" s="22">
        <f t="shared" ref="BO1596:BQ1596" si="481">1-BO1597</f>
        <v>0.54938199299839963</v>
      </c>
      <c r="BP1596" s="22">
        <f t="shared" si="481"/>
        <v>0.49245709658542514</v>
      </c>
      <c r="BQ1596" s="22">
        <f t="shared" si="481"/>
        <v>0.43721248508658261</v>
      </c>
      <c r="BR1596">
        <v>3.7</v>
      </c>
      <c r="BS1596">
        <v>4.7</v>
      </c>
      <c r="BT1596">
        <v>0.36659999999999998</v>
      </c>
      <c r="BU1596">
        <v>0.15390999999999999</v>
      </c>
      <c r="BV1596">
        <v>0.16645577149778801</v>
      </c>
      <c r="BW1596">
        <v>0.22928000000000001</v>
      </c>
    </row>
    <row r="1597" spans="1:75" ht="16.75" customHeight="1" x14ac:dyDescent="0.2">
      <c r="A1597" t="str">
        <f t="shared" si="11"/>
        <v>2025020767 DAL</v>
      </c>
      <c r="B1597">
        <v>2025020767</v>
      </c>
      <c r="C1597" s="1">
        <v>46040</v>
      </c>
      <c r="D1597" s="2" t="s">
        <v>9</v>
      </c>
      <c r="E1597" t="s">
        <v>34</v>
      </c>
      <c r="F1597" s="2">
        <v>2</v>
      </c>
      <c r="G1597" s="2">
        <v>1</v>
      </c>
      <c r="H1597" t="s">
        <v>38</v>
      </c>
      <c r="I1597" t="str">
        <f t="shared" si="176"/>
        <v>DAL Jake Oettinger</v>
      </c>
      <c r="J1597" s="33" t="s">
        <v>160</v>
      </c>
      <c r="K1597" s="14">
        <v>2.96</v>
      </c>
      <c r="L1597" s="13">
        <v>0.15</v>
      </c>
      <c r="M1597" s="28">
        <v>0.1</v>
      </c>
      <c r="N1597">
        <f>IFERROR(_xlfn.XLOOKUP(A1597,Params!A:A,Params!D:D),0)</f>
        <v>2.8999999999999901</v>
      </c>
      <c r="O1597">
        <f t="shared" ref="O1597" si="482">N1596</f>
        <v>2.9999999999999898</v>
      </c>
      <c r="P1597" s="68">
        <f t="shared" si="452"/>
        <v>2.8999999999999901</v>
      </c>
      <c r="Q1597">
        <f t="shared" ref="Q1597" si="483">P1596</f>
        <v>2.9999999999999898</v>
      </c>
      <c r="R1597" s="5">
        <f t="shared" ref="R1597" si="484">N1597/W1597/X1597/Z1596/AB1596/AA1597</f>
        <v>3.0802227147550996</v>
      </c>
      <c r="S1597" s="5">
        <f t="shared" ref="S1597" si="485">O1597/W1596/Y1597/Z1597/AA1596/AB1597</f>
        <v>2.9551849268599057</v>
      </c>
      <c r="T1597" s="5">
        <f t="shared" ref="T1597" si="486">P1597/W1597/X1597/Z1596/AB1596</f>
        <v>3.0802227147550996</v>
      </c>
      <c r="U1597" s="5">
        <f t="shared" ref="U1597" si="487">Q1597/W1596/Y1597/Z1597/AA1596</f>
        <v>2.9551849268599057</v>
      </c>
      <c r="V1597" s="5">
        <f>_xlfn.XLOOKUP(H1597,'Rest - Home'!A:A,'Rest - Home'!B:B)</f>
        <v>1.0449999999999999</v>
      </c>
      <c r="W1597" s="5">
        <f>_xlfn.XLOOKUP(H1597,'Rest - Home'!A:A,'Rest - Home'!C:C)</f>
        <v>1.0398742800952707</v>
      </c>
      <c r="X1597" s="5">
        <f t="shared" ref="X1597" si="488">AM1596/K1597</f>
        <v>0.89782447092656403</v>
      </c>
      <c r="Y1597" s="5">
        <f t="shared" ref="Y1597" si="489">AK1596/K1597</f>
        <v>1.1216216216216215</v>
      </c>
      <c r="Z1597" s="5">
        <f>IF(J1597="",1,(_xlfn.XLOOKUP(I1597,Goalies!B:B,Goalies!J:J)))</f>
        <v>0.995</v>
      </c>
      <c r="AA1597" s="23">
        <v>1</v>
      </c>
      <c r="AB1597" s="23">
        <v>1</v>
      </c>
      <c r="AC1597" s="23">
        <f>_xlfn.XLOOKUP(E1597,'Game Adjustments'!A:A,'Game Adjustments'!B:B)</f>
        <v>1</v>
      </c>
      <c r="AD1597" s="23">
        <f>_xlfn.XLOOKUP(E1597,'Game Adjustments'!A:A,'Game Adjustments'!C:C)</f>
        <v>1</v>
      </c>
      <c r="AE1597" s="23">
        <f>IF(D1597="A",_xlfn.XLOOKUP(E1597,'Rest - Home'!F:F,'Rest - Home'!J:J),_xlfn.XLOOKUP(E1597,'Rest - Home'!F:F,'Rest - Home'!I:I))</f>
        <v>1</v>
      </c>
      <c r="AF1597" s="23">
        <f>IF(D1597="A",_xlfn.XLOOKUP(E1597,'Rest - Home'!F:F,'Rest - Home'!L:L),_xlfn.XLOOKUP(E1597,'Rest - Home'!F:F,'Rest - Home'!K:K))</f>
        <v>1</v>
      </c>
      <c r="AG1597" s="26">
        <v>1</v>
      </c>
      <c r="AH1597" s="26">
        <v>1</v>
      </c>
      <c r="AI1597" s="53" cm="1">
        <f t="array" ref="AI1597">MAX(IF($E$63:E1596=E1597,ROW($E$63:E1596)-MIN(ROW($E$63:E1596))+1))</f>
        <v>1492</v>
      </c>
      <c r="AJ1597" s="53" cm="1">
        <f t="array" ref="AJ1597">MAX(IF($I$105:I1596=I1597,ROW($I$105:I1596)-MIN(ROW($I$105:I1596))+1))</f>
        <v>1450</v>
      </c>
      <c r="AK1597" s="23">
        <f>IF(AI1597=0,_xlfn.XLOOKUP(E1597,'Starting GF'!A:A,'Starting GF'!B:B),INDEX($AL$63:$AL1597,AI1597))</f>
        <v>3.16</v>
      </c>
      <c r="AL1597" s="23">
        <v>3.14</v>
      </c>
      <c r="AM1597" s="23">
        <f>IF(AI1597=0,_xlfn.XLOOKUP(E1597,'Starting GF'!A:A,'Starting GF'!C:C),INDEX($AN$63:$AN1597,AI1597))</f>
        <v>2.8646950555933364</v>
      </c>
      <c r="AN1597" s="23">
        <v>2.89</v>
      </c>
      <c r="AO1597" s="23">
        <f>IF(AJ1597=0,_xlfn.XLOOKUP(I1597,Goalies!B:B,Goalies!I:I),INDEX($AP$105:$AP1597,AJ1597))</f>
        <v>2.8482259315861889</v>
      </c>
      <c r="AP1597" s="23">
        <f t="shared" si="460"/>
        <v>2.8620533921821014</v>
      </c>
      <c r="AQ1597" s="23">
        <f t="shared" si="461"/>
        <v>2.8503715803153695</v>
      </c>
      <c r="AR1597" s="66">
        <v>0</v>
      </c>
      <c r="AS1597" s="96" t="s">
        <v>1593</v>
      </c>
      <c r="AT1597" s="20">
        <f t="shared" ref="AT1597" si="490">(AK1597*V1597*X1597*Z1596*AA1597*AB1596*AC1597*AD1596*AG1597*AH1596)+AR1597</f>
        <v>2.9897743739232041</v>
      </c>
      <c r="AU1597" s="20">
        <f t="shared" ref="AU1597" si="491">AT1596</f>
        <v>2.9460708801977145</v>
      </c>
      <c r="AV1597" s="12">
        <f t="shared" ref="AV1597" si="492">AK1597*W1597*X1597*Z1596*AA1597*AB1596</f>
        <v>2.9751095451968235</v>
      </c>
      <c r="AW1597" s="12">
        <f t="shared" ref="AW1597" si="493">AV1596</f>
        <v>2.9460708801977145</v>
      </c>
      <c r="AX1597" s="8">
        <f t="shared" si="466"/>
        <v>8.9774373923213968E-2</v>
      </c>
      <c r="AY1597" s="8">
        <f t="shared" si="467"/>
        <v>-5.3929119802275327E-2</v>
      </c>
      <c r="AZ1597" s="8">
        <f t="shared" si="468"/>
        <v>3.5845254120938641E-2</v>
      </c>
      <c r="BA1597" s="8">
        <f t="shared" si="469"/>
        <v>0.1437034937254893</v>
      </c>
      <c r="BB1597" s="62">
        <f t="shared" si="470"/>
        <v>-106</v>
      </c>
      <c r="BC1597" s="21">
        <f t="shared" si="471"/>
        <v>123</v>
      </c>
      <c r="BD1597" s="21">
        <f t="shared" si="472"/>
        <v>-102</v>
      </c>
      <c r="BE1597" s="21">
        <f t="shared" si="473"/>
        <v>-128</v>
      </c>
      <c r="BF1597" s="94">
        <f t="shared" si="57"/>
        <v>0.51451236750448126</v>
      </c>
      <c r="BG1597" s="22">
        <f t="shared" ref="BG1597" si="494">_xlfn.LET(
  _xlpm.a, MIN(AT1596,AT1597),
  _xlpm.b, MAX(AT1596,AT1597),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0.44763259130380445</v>
      </c>
      <c r="BH1597" s="22">
        <f t="shared" ref="BH1597" si="495">_xlfn.LET(
  _xlpm.a, MIN(AT1596,AT1597),
  _xlpm.b, MAX(AT1596,AT1597),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0.50467033803634931</v>
      </c>
      <c r="BI1597" s="22">
        <f t="shared" ref="BI1597" si="496">_xlfn.LET(
  _xlpm.a, MIN(AT1596,AT1597),
  _xlpm.b, MAX(AT1596,AT1597),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0.56066135881102852</v>
      </c>
      <c r="BJ1597" s="21">
        <f t="shared" si="476"/>
        <v>-105</v>
      </c>
      <c r="BK1597" s="21">
        <f t="shared" si="477"/>
        <v>122</v>
      </c>
      <c r="BL1597" s="21">
        <f t="shared" si="478"/>
        <v>-103</v>
      </c>
      <c r="BM1597" s="21">
        <f t="shared" si="479"/>
        <v>-129</v>
      </c>
      <c r="BN1597" s="22">
        <f t="shared" si="61"/>
        <v>0.5111434473227654</v>
      </c>
      <c r="BO1597" s="22">
        <f t="shared" ref="BO1597" si="497">_xlfn.LET(
  _xlpm.a, MIN(AV1596,AV1597),
  _xlpm.b, MAX(AV1596,AV1597),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0.45061800700160037</v>
      </c>
      <c r="BP1597" s="22">
        <f t="shared" ref="BP1597" si="498">_xlfn.LET(
  _xlpm.a, MIN(AV1596,AV1597),
  _xlpm.b, MAX(AV1596,AV1597),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0.50754290341457486</v>
      </c>
      <c r="BQ1597" s="22">
        <f t="shared" ref="BQ1597" si="499">_xlfn.LET(
  _xlpm.a, MIN(AV1596,AV1597),
  _xlpm.b, MAX(AV1596,AV1597),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0.56278751491341739</v>
      </c>
      <c r="BR1597">
        <v>3.7</v>
      </c>
      <c r="BS1597">
        <v>4.75</v>
      </c>
      <c r="BT1597">
        <v>0.35919000000000001</v>
      </c>
      <c r="BU1597">
        <v>0.15095</v>
      </c>
      <c r="BV1597">
        <v>0.16282481366024101</v>
      </c>
      <c r="BW1597">
        <v>0.22388</v>
      </c>
    </row>
    <row r="1598" spans="1:75" ht="16.75" customHeight="1" x14ac:dyDescent="0.2">
      <c r="A1598" t="str">
        <f t="shared" si="11"/>
        <v>2025020768 OTT</v>
      </c>
      <c r="B1598">
        <v>2025020768</v>
      </c>
      <c r="C1598" s="1">
        <v>46040</v>
      </c>
      <c r="D1598" s="2" t="s">
        <v>6</v>
      </c>
      <c r="E1598" t="s">
        <v>39</v>
      </c>
      <c r="F1598" s="2">
        <v>0</v>
      </c>
      <c r="G1598" s="2">
        <v>1</v>
      </c>
      <c r="H1598" t="s">
        <v>26</v>
      </c>
      <c r="I1598" t="str">
        <f t="shared" si="176"/>
        <v>OTT James Reimer</v>
      </c>
      <c r="J1598" t="s">
        <v>1942</v>
      </c>
      <c r="K1598" s="14">
        <v>2.96</v>
      </c>
      <c r="L1598" s="13">
        <v>0.15</v>
      </c>
      <c r="M1598" s="28">
        <v>0.1</v>
      </c>
      <c r="N1598">
        <f>IFERROR(_xlfn.XLOOKUP(A1598,Params!A:A,Params!D:D),0)</f>
        <v>2.94999999999999</v>
      </c>
      <c r="O1598">
        <f t="shared" ref="O1598" si="500">N1599</f>
        <v>3.0999999999999899</v>
      </c>
      <c r="P1598" s="68">
        <f t="shared" si="452"/>
        <v>2.94999999999999</v>
      </c>
      <c r="Q1598">
        <f t="shared" ref="Q1598" si="501">P1599</f>
        <v>3.0999999999999899</v>
      </c>
      <c r="R1598" s="5">
        <f t="shared" ref="R1598" si="502">N1598/W1598/X1598/Z1599/AB1599/AA1598</f>
        <v>3.0840686831386792</v>
      </c>
      <c r="S1598" s="5">
        <f t="shared" ref="S1598" si="503">O1598/W1599/Y1598/Z1598/AA1599/AB1598</f>
        <v>2.8433608514185327</v>
      </c>
      <c r="T1598" s="5">
        <f t="shared" ref="T1598" si="504">P1598/W1598/X1598/Z1599/AB1599</f>
        <v>3.0840686831386792</v>
      </c>
      <c r="U1598" s="5">
        <f t="shared" ref="U1598" si="505">Q1598/W1599/Y1598/Z1598/AA1599</f>
        <v>2.8433608514185327</v>
      </c>
      <c r="V1598" s="5">
        <f>_xlfn.XLOOKUP(H1598,'Rest - Home'!A:A,'Rest - Home'!B:B)</f>
        <v>0.95</v>
      </c>
      <c r="W1598" s="5">
        <f>_xlfn.XLOOKUP(H1598,'Rest - Home'!A:A,'Rest - Home'!C:C)</f>
        <v>0.92554174501717079</v>
      </c>
      <c r="X1598" s="5">
        <f t="shared" ref="X1598" si="506">AM1599/K1598</f>
        <v>1.0439189189189189</v>
      </c>
      <c r="Y1598" s="5">
        <f t="shared" ref="Y1598" si="507">AK1599/K1598</f>
        <v>0.99662162162162171</v>
      </c>
      <c r="Z1598" s="5">
        <f>IF(J1598="",1,(_xlfn.XLOOKUP(I1598,Goalies!B:B,Goalies!J:J)))</f>
        <v>1.02</v>
      </c>
      <c r="AA1598" s="23">
        <v>1</v>
      </c>
      <c r="AB1598" s="23">
        <v>1</v>
      </c>
      <c r="AC1598" s="23">
        <f>_xlfn.XLOOKUP(E1598,'Game Adjustments'!A:A,'Game Adjustments'!B:B)</f>
        <v>1</v>
      </c>
      <c r="AD1598" s="23">
        <f>_xlfn.XLOOKUP(E1598,'Game Adjustments'!A:A,'Game Adjustments'!C:C)</f>
        <v>1</v>
      </c>
      <c r="AE1598" s="23">
        <f>IF(D1598="A",_xlfn.XLOOKUP(E1598,'Rest - Home'!F:F,'Rest - Home'!J:J),_xlfn.XLOOKUP(E1598,'Rest - Home'!F:F,'Rest - Home'!I:I))</f>
        <v>1</v>
      </c>
      <c r="AF1598" s="23">
        <f>IF(D1598="A",_xlfn.XLOOKUP(E1598,'Rest - Home'!F:F,'Rest - Home'!L:L),_xlfn.XLOOKUP(E1598,'Rest - Home'!F:F,'Rest - Home'!K:K))</f>
        <v>1</v>
      </c>
      <c r="AG1598" s="26">
        <v>1</v>
      </c>
      <c r="AH1598" s="26">
        <v>1</v>
      </c>
      <c r="AI1598" s="53" cm="1">
        <f t="array" ref="AI1598">MAX(IF($E$63:E1597=E1598,ROW($E$63:E1597)-MIN(ROW($E$63:E1597))+1))</f>
        <v>1523</v>
      </c>
      <c r="AJ1598" s="53" cm="1">
        <f t="array" ref="AJ1598">MAX(IF($I$105:I1597=I1598,ROW($I$105:I1597)-MIN(ROW($I$105:I1597))+1))</f>
        <v>0</v>
      </c>
      <c r="AK1598" s="23">
        <f>IF(AI1598=0,_xlfn.XLOOKUP(E1598,'Starting GF'!A:A,'Starting GF'!B:B),INDEX($AL$63:$AL1598,AI1598))</f>
        <v>3.0601074761055962</v>
      </c>
      <c r="AL1598" s="23">
        <f t="shared" ref="AL1598:AL1601" si="508">IF(R1598=0,AK1598,R1598*L1598*(1-M1598)+T1598*L1598*M1598+AK1598*(1-L1598))</f>
        <v>3.0637016571605584</v>
      </c>
      <c r="AM1598" s="23">
        <f>IF(AI1598=0,_xlfn.XLOOKUP(E1598,'Starting GF'!A:A,'Starting GF'!C:C),INDEX($AN$63:$AN1598,AI1598))</f>
        <v>3.12</v>
      </c>
      <c r="AN1598" s="23">
        <v>3.1</v>
      </c>
      <c r="AO1598" s="23">
        <f>IF(AJ1598=0,_xlfn.XLOOKUP(I1598,Goalies!B:B,Goalies!I:I),INDEX($AP$105:$AP1598,AJ1598))</f>
        <v>3.0953642384105962</v>
      </c>
      <c r="AP1598" s="23">
        <f t="shared" si="460"/>
        <v>3.0660938129160424</v>
      </c>
      <c r="AQ1598" s="23">
        <f t="shared" si="461"/>
        <v>3.1824000000000003</v>
      </c>
      <c r="AR1598" s="66">
        <v>-0.03</v>
      </c>
      <c r="AS1598" s="96" t="s">
        <v>1593</v>
      </c>
      <c r="AT1598" s="20">
        <f t="shared" ref="AT1598" si="509">(AK1598*V1598*X1598*Z1599*AA1598*AB1599*AC1598*AD1599*AG1598*AH1599)+AR1598</f>
        <v>2.97443109498206</v>
      </c>
      <c r="AU1598" s="20">
        <f t="shared" ref="AU1598" si="510">AT1599</f>
        <v>3.3602310810810816</v>
      </c>
      <c r="AV1598" s="12">
        <f t="shared" ref="AV1598" si="511">AK1598*V1598*X1598*Z1599*AA1598*AB1599</f>
        <v>3.0044310949820598</v>
      </c>
      <c r="AW1598" s="12">
        <f t="shared" ref="AW1598" si="512">AV1599</f>
        <v>3.4016083449888805</v>
      </c>
      <c r="AX1598" s="8">
        <f t="shared" si="466"/>
        <v>2.4431094982070078E-2</v>
      </c>
      <c r="AY1598" s="8">
        <f t="shared" si="467"/>
        <v>0.26023108108109172</v>
      </c>
      <c r="AZ1598" s="8">
        <f t="shared" si="468"/>
        <v>0.2846621760631618</v>
      </c>
      <c r="BA1598" s="8">
        <f t="shared" si="469"/>
        <v>-0.23579998609902164</v>
      </c>
      <c r="BB1598" s="62">
        <f t="shared" si="470"/>
        <v>129</v>
      </c>
      <c r="BC1598" s="21">
        <f t="shared" si="471"/>
        <v>-159</v>
      </c>
      <c r="BD1598" s="21">
        <f t="shared" si="472"/>
        <v>-130</v>
      </c>
      <c r="BE1598" s="21">
        <f t="shared" si="473"/>
        <v>-100</v>
      </c>
      <c r="BF1598" s="94">
        <f t="shared" ref="BF1598" si="513">_xlfn.LET(
  _xlpm.a, MIN(AT1598,AT1599),
  _xlpm.b, MAX(AT1598,AT1599),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IF(AT1598&gt;AT1599, 1-_xlpm.interp, _xlpm.interp)
)</f>
        <v>0.43587043385954305</v>
      </c>
      <c r="BG1598" s="22">
        <f t="shared" ref="BG1598:BI1598" si="514">1-BG1599</f>
        <v>0.61355244401944009</v>
      </c>
      <c r="BH1598" s="22">
        <f t="shared" si="514"/>
        <v>0.56431008261721693</v>
      </c>
      <c r="BI1598" s="22">
        <f t="shared" si="514"/>
        <v>0.50054248467374407</v>
      </c>
      <c r="BJ1598" s="21">
        <f t="shared" si="476"/>
        <v>130</v>
      </c>
      <c r="BK1598" s="21">
        <f t="shared" si="477"/>
        <v>-167</v>
      </c>
      <c r="BL1598" s="21">
        <f t="shared" si="478"/>
        <v>-137</v>
      </c>
      <c r="BM1598" s="21">
        <f t="shared" si="479"/>
        <v>-105</v>
      </c>
      <c r="BN1598" s="22">
        <f t="shared" ref="BN1598" si="515">_xlfn.LET(
  _xlpm.a, MIN(AV1598,AV1599),
  _xlpm.b, MAX(AV1598,AV1599),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IF(AV1598&gt;AV1599, 1-_xlpm.interp, _xlpm.interp)
)</f>
        <v>0.43549015411354469</v>
      </c>
      <c r="BO1598" s="22">
        <f t="shared" ref="BO1598:BQ1598" si="516">1-BO1599</f>
        <v>0.62482151854398305</v>
      </c>
      <c r="BP1598" s="22">
        <f t="shared" si="516"/>
        <v>0.57741130584400557</v>
      </c>
      <c r="BQ1598" s="22">
        <f t="shared" si="516"/>
        <v>0.51263184047293742</v>
      </c>
      <c r="BR1598">
        <v>3.7</v>
      </c>
      <c r="BS1598">
        <v>4.8</v>
      </c>
      <c r="BT1598">
        <v>0.35665000000000002</v>
      </c>
      <c r="BU1598">
        <v>0.14498</v>
      </c>
      <c r="BV1598">
        <v>0.156618306344456</v>
      </c>
      <c r="BW1598">
        <v>0.21929000000000001</v>
      </c>
    </row>
    <row r="1599" spans="1:75" ht="16.75" customHeight="1" x14ac:dyDescent="0.2">
      <c r="A1599" t="str">
        <f t="shared" si="11"/>
        <v>2025020768 DET</v>
      </c>
      <c r="B1599">
        <v>2025020768</v>
      </c>
      <c r="C1599" s="1">
        <v>46040</v>
      </c>
      <c r="D1599" s="2" t="s">
        <v>9</v>
      </c>
      <c r="E1599" t="s">
        <v>30</v>
      </c>
      <c r="F1599" s="2">
        <v>1</v>
      </c>
      <c r="G1599" s="2">
        <v>0</v>
      </c>
      <c r="H1599" t="s">
        <v>27</v>
      </c>
      <c r="I1599" t="str">
        <f t="shared" si="176"/>
        <v>DET John Gibson</v>
      </c>
      <c r="J1599" s="33" t="s">
        <v>161</v>
      </c>
      <c r="K1599" s="14">
        <v>2.96</v>
      </c>
      <c r="L1599" s="13">
        <v>0.15</v>
      </c>
      <c r="M1599" s="28">
        <v>0.1</v>
      </c>
      <c r="N1599">
        <f>IFERROR(_xlfn.XLOOKUP(A1599,Params!A:A,Params!D:D),0)</f>
        <v>3.0999999999999899</v>
      </c>
      <c r="O1599">
        <f t="shared" ref="O1599" si="517">N1598</f>
        <v>2.94999999999999</v>
      </c>
      <c r="P1599" s="68">
        <f t="shared" si="452"/>
        <v>3.0999999999999899</v>
      </c>
      <c r="Q1599">
        <f t="shared" ref="Q1599" si="518">P1598</f>
        <v>2.94999999999999</v>
      </c>
      <c r="R1599" s="5">
        <f t="shared" ref="R1599" si="519">N1599/W1599/X1599/Z1598/AB1598/AA1599</f>
        <v>2.6884341383604715</v>
      </c>
      <c r="S1599" s="5">
        <f t="shared" ref="S1599" si="520">O1599/W1598/Y1599/Z1599/AA1598/AB1599</f>
        <v>3.1141952710191902</v>
      </c>
      <c r="T1599" s="5">
        <f t="shared" ref="T1599" si="521">P1599/W1599/X1599/Z1598/AB1598</f>
        <v>2.6884341383604715</v>
      </c>
      <c r="U1599" s="5">
        <f t="shared" ref="U1599" si="522">Q1599/W1598/Y1599/Z1599/AA1598</f>
        <v>3.1141952710191902</v>
      </c>
      <c r="V1599" s="5">
        <f>_xlfn.XLOOKUP(H1599,'Rest - Home'!A:A,'Rest - Home'!B:B)</f>
        <v>1.05</v>
      </c>
      <c r="W1599" s="5">
        <f>_xlfn.XLOOKUP(H1599,'Rest - Home'!A:A,'Rest - Home'!C:C)</f>
        <v>1.0725047827848808</v>
      </c>
      <c r="X1599" s="5">
        <f t="shared" ref="X1599" si="523">AM1598/K1599</f>
        <v>1.0540540540540542</v>
      </c>
      <c r="Y1599" s="5">
        <f t="shared" ref="Y1599" si="524">AK1598/K1599</f>
        <v>1.0338200932789177</v>
      </c>
      <c r="Z1599" s="5">
        <f>IF(J1599="",1,(_xlfn.XLOOKUP(I1599,Goalies!B:B,Goalies!J:J)))</f>
        <v>0.99</v>
      </c>
      <c r="AA1599" s="23">
        <v>1</v>
      </c>
      <c r="AB1599" s="23">
        <v>1</v>
      </c>
      <c r="AC1599" s="23">
        <f>_xlfn.XLOOKUP(E1599,'Game Adjustments'!A:A,'Game Adjustments'!B:B)</f>
        <v>1</v>
      </c>
      <c r="AD1599" s="23">
        <f>_xlfn.XLOOKUP(E1599,'Game Adjustments'!A:A,'Game Adjustments'!C:C)</f>
        <v>1</v>
      </c>
      <c r="AE1599" s="23">
        <f>IF(D1599="A",_xlfn.XLOOKUP(E1599,'Rest - Home'!F:F,'Rest - Home'!J:J),_xlfn.XLOOKUP(E1599,'Rest - Home'!F:F,'Rest - Home'!I:I))</f>
        <v>1</v>
      </c>
      <c r="AF1599" s="23">
        <f>IF(D1599="A",_xlfn.XLOOKUP(E1599,'Rest - Home'!F:F,'Rest - Home'!L:L),_xlfn.XLOOKUP(E1599,'Rest - Home'!F:F,'Rest - Home'!K:K))</f>
        <v>1</v>
      </c>
      <c r="AG1599" s="26">
        <v>1</v>
      </c>
      <c r="AH1599" s="26">
        <v>1</v>
      </c>
      <c r="AI1599" s="53" cm="1">
        <f t="array" ref="AI1599">MAX(IF($E$63:E1598=E1599,ROW($E$63:E1598)-MIN(ROW($E$63:E1598))+1))</f>
        <v>1501</v>
      </c>
      <c r="AJ1599" s="53" cm="1">
        <f t="array" ref="AJ1599">MAX(IF($I$105:I1598=I1599,ROW($I$105:I1598)-MIN(ROW($I$105:I1598))+1))</f>
        <v>1459</v>
      </c>
      <c r="AK1599" s="23">
        <f>IF(AI1599=0,_xlfn.XLOOKUP(E1599,'Starting GF'!A:A,'Starting GF'!B:B),INDEX($AL$63:$AL1599,AI1599))</f>
        <v>2.95</v>
      </c>
      <c r="AL1599" s="23">
        <v>2.93</v>
      </c>
      <c r="AM1599" s="23">
        <f>IF(AI1599=0,_xlfn.XLOOKUP(E1599,'Starting GF'!A:A,'Starting GF'!C:C),INDEX($AN$63:$AN1599,AI1599))</f>
        <v>3.09</v>
      </c>
      <c r="AN1599" s="23">
        <f t="shared" ref="AN1599:AN1601" si="525">IF(S1599=0,AM1599,S1599*L1599+AM1599*(1-L1599))</f>
        <v>3.0936292906528782</v>
      </c>
      <c r="AO1599" s="23">
        <f>IF(AJ1599=0,_xlfn.XLOOKUP(I1599,Goalies!B:B,Goalies!I:I),INDEX($AP$105:$AP1599,AJ1599))</f>
        <v>3.119725265150993</v>
      </c>
      <c r="AP1599" s="23">
        <f t="shared" si="460"/>
        <v>3.1142244731246937</v>
      </c>
      <c r="AQ1599" s="23">
        <f t="shared" si="461"/>
        <v>3.0590999999999999</v>
      </c>
      <c r="AR1599" s="66">
        <v>0.03</v>
      </c>
      <c r="AS1599" s="96" t="s">
        <v>1593</v>
      </c>
      <c r="AT1599" s="20">
        <f t="shared" ref="AT1599" si="526">(AK1599*V1599*X1599*Z1598*AA1599*AB1598*AC1599*AD1598*AG1599*AH1598)+AR1599</f>
        <v>3.3602310810810816</v>
      </c>
      <c r="AU1599" s="20">
        <f t="shared" ref="AU1599" si="527">AT1598</f>
        <v>2.97443109498206</v>
      </c>
      <c r="AV1599" s="12">
        <f t="shared" ref="AV1599" si="528">AK1599*W1599*X1599*Z1598*AA1599*AB1598</f>
        <v>3.4016083449888805</v>
      </c>
      <c r="AW1599" s="12">
        <f t="shared" ref="AW1599" si="529">AV1598</f>
        <v>3.0044310949820598</v>
      </c>
      <c r="AX1599" s="8">
        <f t="shared" si="466"/>
        <v>0.26023108108109172</v>
      </c>
      <c r="AY1599" s="8">
        <f t="shared" si="467"/>
        <v>2.4431094982070078E-2</v>
      </c>
      <c r="AZ1599" s="8">
        <f t="shared" si="468"/>
        <v>0.2846621760631618</v>
      </c>
      <c r="BA1599" s="8">
        <f t="shared" si="469"/>
        <v>0.23579998609902164</v>
      </c>
      <c r="BB1599" s="62">
        <f t="shared" si="470"/>
        <v>-129</v>
      </c>
      <c r="BC1599" s="21">
        <f t="shared" si="471"/>
        <v>159</v>
      </c>
      <c r="BD1599" s="21">
        <f t="shared" si="472"/>
        <v>130</v>
      </c>
      <c r="BE1599" s="21">
        <f t="shared" si="473"/>
        <v>100</v>
      </c>
      <c r="BF1599" s="94">
        <f t="shared" si="57"/>
        <v>0.56412956614045695</v>
      </c>
      <c r="BG1599" s="22">
        <f t="shared" ref="BG1599" si="530">_xlfn.LET(
  _xlpm.a, MIN(AT1598,AT1599),
  _xlpm.b, MAX(AT1598,AT1599),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0.38644755598055991</v>
      </c>
      <c r="BH1599" s="22">
        <f t="shared" ref="BH1599" si="531">_xlfn.LET(
  _xlpm.a, MIN(AT1598,AT1599),
  _xlpm.b, MAX(AT1598,AT1599),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0.43568991738278312</v>
      </c>
      <c r="BI1599" s="22">
        <f t="shared" ref="BI1599" si="532">_xlfn.LET(
  _xlpm.a, MIN(AT1598,AT1599),
  _xlpm.b, MAX(AT1598,AT1599),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0.49945751532625587</v>
      </c>
      <c r="BJ1599" s="21">
        <f t="shared" si="476"/>
        <v>-130</v>
      </c>
      <c r="BK1599" s="21">
        <f t="shared" si="477"/>
        <v>167</v>
      </c>
      <c r="BL1599" s="21">
        <f t="shared" si="478"/>
        <v>137</v>
      </c>
      <c r="BM1599" s="21">
        <f t="shared" si="479"/>
        <v>105</v>
      </c>
      <c r="BN1599" s="22">
        <f t="shared" si="61"/>
        <v>0.56450984588645525</v>
      </c>
      <c r="BO1599" s="22">
        <f t="shared" ref="BO1599" si="533">_xlfn.LET(
  _xlpm.a, MIN(AV1598,AV1599),
  _xlpm.b, MAX(AV1598,AV1599),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0.37517848145601695</v>
      </c>
      <c r="BP1599" s="22">
        <f t="shared" ref="BP1599" si="534">_xlfn.LET(
  _xlpm.a, MIN(AV1598,AV1599),
  _xlpm.b, MAX(AV1598,AV1599),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0.42258869415599443</v>
      </c>
      <c r="BQ1599" s="22">
        <f t="shared" ref="BQ1599" si="535">_xlfn.LET(
  _xlpm.a, MIN(AV1598,AV1599),
  _xlpm.b, MAX(AV1598,AV1599),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0.48736815952706258</v>
      </c>
      <c r="BR1599">
        <v>3.7</v>
      </c>
      <c r="BS1599">
        <v>4.8499999999999996</v>
      </c>
      <c r="BT1599">
        <v>0.34769</v>
      </c>
      <c r="BU1599">
        <v>0.14423</v>
      </c>
      <c r="BV1599">
        <v>0.15554429178439699</v>
      </c>
      <c r="BW1599">
        <v>0.21697</v>
      </c>
    </row>
    <row r="1600" spans="1:75" ht="16.75" customHeight="1" x14ac:dyDescent="0.2">
      <c r="A1600" t="str">
        <f t="shared" ref="A1600:A1663" si="536">B1600&amp;" "&amp;E1600</f>
        <v>2025020769 STL</v>
      </c>
      <c r="B1600">
        <v>2025020769</v>
      </c>
      <c r="C1600" s="1">
        <v>46040</v>
      </c>
      <c r="D1600" s="2" t="s">
        <v>6</v>
      </c>
      <c r="E1600" t="s">
        <v>12</v>
      </c>
      <c r="F1600" s="2">
        <v>1</v>
      </c>
      <c r="G1600" s="2">
        <v>0</v>
      </c>
      <c r="H1600" t="s">
        <v>52</v>
      </c>
      <c r="I1600" t="str">
        <f t="shared" si="176"/>
        <v>STL Jordan Binnington</v>
      </c>
      <c r="J1600" s="33" t="s">
        <v>186</v>
      </c>
      <c r="K1600" s="14">
        <v>2.96</v>
      </c>
      <c r="L1600" s="13">
        <v>0.15</v>
      </c>
      <c r="M1600" s="28">
        <v>0.1</v>
      </c>
      <c r="N1600">
        <f>IFERROR(_xlfn.XLOOKUP(A1600,Params!A:A,Params!D:D),0)</f>
        <v>2.8499999999999899</v>
      </c>
      <c r="O1600">
        <f t="shared" ref="O1600" si="537">N1601</f>
        <v>3.3999999999999901</v>
      </c>
      <c r="P1600" s="68">
        <f t="shared" si="452"/>
        <v>2.8499999999999899</v>
      </c>
      <c r="Q1600">
        <f t="shared" ref="Q1600" si="538">P1601</f>
        <v>3.3999999999999901</v>
      </c>
      <c r="R1600" s="5">
        <f t="shared" ref="R1600" si="539">N1600/W1600/X1600/Z1601/AB1601/AA1600</f>
        <v>2.8398930007421233</v>
      </c>
      <c r="S1600" s="5">
        <f t="shared" ref="S1600" si="540">O1600/W1601/Y1600/Z1600/AA1601/AB1600</f>
        <v>3.0461520570819314</v>
      </c>
      <c r="T1600" s="5">
        <f t="shared" ref="T1600" si="541">P1600/W1600/X1600/Z1601/AB1601</f>
        <v>2.6978983507050169</v>
      </c>
      <c r="U1600" s="5">
        <f t="shared" ref="U1600" si="542">Q1600/W1601/Y1600/Z1600/AA1601</f>
        <v>3.0766135776527506</v>
      </c>
      <c r="V1600" s="5">
        <f>_xlfn.XLOOKUP(H1600,'Rest - Home'!A:A,'Rest - Home'!B:B)</f>
        <v>1.04</v>
      </c>
      <c r="W1600" s="5">
        <f>_xlfn.XLOOKUP(H1600,'Rest - Home'!A:A,'Rest - Home'!C:C)</f>
        <v>1.0074936850113505</v>
      </c>
      <c r="X1600" s="5">
        <f t="shared" ref="X1600" si="543">AM1601/K1600</f>
        <v>1.002937056146882</v>
      </c>
      <c r="Y1600" s="5">
        <f t="shared" ref="Y1600" si="544">AK1601/K1600</f>
        <v>1.1351351351351351</v>
      </c>
      <c r="Z1600" s="5">
        <f>IF(J1600="",1,(_xlfn.XLOOKUP(I1600,Goalies!B:B,Goalies!J:J)))</f>
        <v>1.02</v>
      </c>
      <c r="AA1600" s="23">
        <v>0.95</v>
      </c>
      <c r="AB1600" s="23">
        <v>1.01</v>
      </c>
      <c r="AC1600" s="23">
        <f>_xlfn.XLOOKUP(E1600,'Game Adjustments'!A:A,'Game Adjustments'!B:B)</f>
        <v>1</v>
      </c>
      <c r="AD1600" s="23">
        <f>_xlfn.XLOOKUP(E1600,'Game Adjustments'!A:A,'Game Adjustments'!C:C)</f>
        <v>1</v>
      </c>
      <c r="AE1600" s="23">
        <f>IF(D1600="A",_xlfn.XLOOKUP(E1600,'Rest - Home'!F:F,'Rest - Home'!J:J),_xlfn.XLOOKUP(E1600,'Rest - Home'!F:F,'Rest - Home'!I:I))</f>
        <v>1</v>
      </c>
      <c r="AF1600" s="23">
        <f>IF(D1600="A",_xlfn.XLOOKUP(E1600,'Rest - Home'!F:F,'Rest - Home'!L:L),_xlfn.XLOOKUP(E1600,'Rest - Home'!F:F,'Rest - Home'!K:K))</f>
        <v>1</v>
      </c>
      <c r="AG1600" s="26">
        <v>1</v>
      </c>
      <c r="AH1600" s="26">
        <v>1</v>
      </c>
      <c r="AI1600" s="53" cm="1">
        <f t="array" ref="AI1600">MAX(IF($E$63:E1599=E1600,ROW($E$63:E1599)-MIN(ROW($E$63:E1599))+1))</f>
        <v>1503</v>
      </c>
      <c r="AJ1600" s="53" cm="1">
        <f t="array" ref="AJ1600">MAX(IF($I$105:I1599=I1600,ROW($I$105:I1599)-MIN(ROW($I$105:I1599))+1))</f>
        <v>1378</v>
      </c>
      <c r="AK1600" s="23">
        <f>IF(AI1600=0,_xlfn.XLOOKUP(E1600,'Starting GF'!A:A,'Starting GF'!B:B),INDEX($AL$63:$AL1600,AI1600))</f>
        <v>2.72</v>
      </c>
      <c r="AL1600" s="23">
        <v>2.72</v>
      </c>
      <c r="AM1600" s="23">
        <f>IF(AI1600=0,_xlfn.XLOOKUP(E1600,'Starting GF'!A:A,'Starting GF'!C:C),INDEX($AN$63:$AN1600,AI1600))</f>
        <v>3.15</v>
      </c>
      <c r="AN1600" s="23">
        <v>3.16</v>
      </c>
      <c r="AO1600" s="23">
        <f>IF(AJ1600=0,_xlfn.XLOOKUP(I1600,Goalies!B:B,Goalies!I:I),INDEX($AP$105:$AP1600,AJ1600))</f>
        <v>3.1175944670236708</v>
      </c>
      <c r="AP1600" s="23">
        <f t="shared" si="460"/>
        <v>3.1160165617036557</v>
      </c>
      <c r="AQ1600" s="23">
        <f t="shared" si="461"/>
        <v>3.2130000000000001</v>
      </c>
      <c r="AR1600" s="66">
        <v>2.5000000000000001E-2</v>
      </c>
      <c r="AS1600" s="96" t="s">
        <v>1593</v>
      </c>
      <c r="AT1600" s="20">
        <f t="shared" ref="AT1600" si="545">(AK1600*V1600*X1600*Z1601*AA1600*AB1601*AC1600*AD1601*AG1600*AH1601)+AR1600</f>
        <v>2.8427521727484373</v>
      </c>
      <c r="AU1600" s="20">
        <f t="shared" ref="AU1600" si="546">AT1601</f>
        <v>3.4744780270270268</v>
      </c>
      <c r="AV1600" s="12">
        <f t="shared" ref="AV1600" si="547">AK1600*V1600*X1600*Z1601*AA1600*AB1601</f>
        <v>2.8177521727484374</v>
      </c>
      <c r="AW1600" s="12">
        <f t="shared" ref="AW1600" si="548">AV1601</f>
        <v>3.5159111558796052</v>
      </c>
      <c r="AX1600" s="8">
        <f t="shared" si="466"/>
        <v>-7.2478272515525966E-3</v>
      </c>
      <c r="AY1600" s="8">
        <f t="shared" si="467"/>
        <v>7.4478027027036653E-2</v>
      </c>
      <c r="AZ1600" s="8">
        <f t="shared" si="468"/>
        <v>6.7230199775484056E-2</v>
      </c>
      <c r="BA1600" s="8">
        <f t="shared" si="469"/>
        <v>-8.1725854278589249E-2</v>
      </c>
      <c r="BB1600" s="62">
        <f t="shared" si="470"/>
        <v>150</v>
      </c>
      <c r="BC1600" s="21">
        <f t="shared" si="471"/>
        <v>-157</v>
      </c>
      <c r="BD1600" s="21">
        <f t="shared" si="472"/>
        <v>-128</v>
      </c>
      <c r="BE1600" s="21">
        <f t="shared" si="473"/>
        <v>101</v>
      </c>
      <c r="BF1600" s="94">
        <f t="shared" ref="BF1600" si="549">_xlfn.LET(
  _xlpm.a, MIN(AT1600,AT1601),
  _xlpm.b, MAX(AT1600,AT1601),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IF(AT1600&gt;AT1601, 1-_xlpm.interp, _xlpm.interp)
)</f>
        <v>0.40063235385592966</v>
      </c>
      <c r="BG1600" s="22">
        <f t="shared" ref="BG1600:BI1680" si="550">1-BG1601</f>
        <v>0.61083650818840118</v>
      </c>
      <c r="BH1600" s="22">
        <f t="shared" si="550"/>
        <v>0.56132538784664077</v>
      </c>
      <c r="BI1600" s="22">
        <f t="shared" si="550"/>
        <v>0.49796339222700436</v>
      </c>
      <c r="BJ1600" s="21">
        <f t="shared" si="476"/>
        <v>156</v>
      </c>
      <c r="BK1600" s="21">
        <f t="shared" si="477"/>
        <v>-158</v>
      </c>
      <c r="BL1600" s="21">
        <f t="shared" si="478"/>
        <v>-129</v>
      </c>
      <c r="BM1600" s="21">
        <f t="shared" si="479"/>
        <v>101</v>
      </c>
      <c r="BN1600" s="22">
        <f t="shared" ref="BN1600" si="551">_xlfn.LET(
  _xlpm.a, MIN(AV1600,AV1601),
  _xlpm.b, MAX(AV1600,AV1601),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IF(AV1600&gt;AV1601, 1-_xlpm.interp, _xlpm.interp)
)</f>
        <v>0.39079459075563366</v>
      </c>
      <c r="BO1600" s="22">
        <f t="shared" ref="BO1600:BQ1680" si="552">1-BO1601</f>
        <v>0.61229928176639481</v>
      </c>
      <c r="BP1600" s="22">
        <f t="shared" si="552"/>
        <v>0.56260278518127738</v>
      </c>
      <c r="BQ1600" s="22">
        <f t="shared" si="552"/>
        <v>0.49867790970099957</v>
      </c>
      <c r="BR1600">
        <v>3.7</v>
      </c>
      <c r="BS1600">
        <v>4.9000000000000004</v>
      </c>
      <c r="BT1600">
        <v>0.34495999999999999</v>
      </c>
      <c r="BU1600">
        <v>0.13750000000000001</v>
      </c>
      <c r="BV1600">
        <v>0.14806439455122999</v>
      </c>
      <c r="BW1600">
        <v>0.20885000000000001</v>
      </c>
    </row>
    <row r="1601" spans="1:75" ht="16.75" customHeight="1" x14ac:dyDescent="0.2">
      <c r="A1601" t="str">
        <f t="shared" si="536"/>
        <v>2025020769 EDM</v>
      </c>
      <c r="B1601">
        <v>2025020769</v>
      </c>
      <c r="C1601" s="1">
        <v>46040</v>
      </c>
      <c r="D1601" s="2" t="s">
        <v>9</v>
      </c>
      <c r="E1601" t="s">
        <v>17</v>
      </c>
      <c r="F1601" s="2">
        <v>0</v>
      </c>
      <c r="G1601" s="2">
        <v>1</v>
      </c>
      <c r="H1601" t="s">
        <v>53</v>
      </c>
      <c r="I1601" t="str">
        <f t="shared" si="176"/>
        <v>EDM Calvin Pickard</v>
      </c>
      <c r="J1601" s="33" t="s">
        <v>164</v>
      </c>
      <c r="K1601" s="14">
        <v>2.96</v>
      </c>
      <c r="L1601" s="13">
        <v>0.15</v>
      </c>
      <c r="M1601" s="28">
        <v>0.1</v>
      </c>
      <c r="N1601">
        <f>IFERROR(_xlfn.XLOOKUP(A1601,Params!A:A,Params!D:D),0)</f>
        <v>3.3999999999999901</v>
      </c>
      <c r="O1601">
        <f t="shared" ref="O1601" si="553">N1600</f>
        <v>2.8499999999999899</v>
      </c>
      <c r="P1601" s="68">
        <f t="shared" si="452"/>
        <v>3.3999999999999901</v>
      </c>
      <c r="Q1601">
        <f t="shared" ref="Q1601" si="554">P1600</f>
        <v>2.8499999999999899</v>
      </c>
      <c r="R1601" s="5">
        <f t="shared" ref="R1601" si="555">N1601/W1601/X1601/Z1600/AB1600/AA1601</f>
        <v>3.2492288608873929</v>
      </c>
      <c r="S1601" s="5">
        <f t="shared" ref="S1601" si="556">O1601/W1600/Y1601/Z1601/AA1600/AB1601</f>
        <v>3.0995486841073028</v>
      </c>
      <c r="T1601" s="5">
        <f t="shared" ref="T1601" si="557">P1601/W1601/X1601/Z1600/AB1600</f>
        <v>3.0867674178430233</v>
      </c>
      <c r="U1601" s="5">
        <f t="shared" ref="U1601" si="558">Q1601/W1600/Y1601/Z1601/AA1600</f>
        <v>3.146041914368912</v>
      </c>
      <c r="V1601" s="5">
        <f>_xlfn.XLOOKUP(H1601,'Rest - Home'!A:A,'Rest - Home'!B:B)</f>
        <v>1</v>
      </c>
      <c r="W1601" s="5">
        <f>_xlfn.XLOOKUP(H1601,'Rest - Home'!A:A,'Rest - Home'!C:C)</f>
        <v>1.0046958799928625</v>
      </c>
      <c r="X1601" s="5">
        <f t="shared" ref="X1601" si="559">AM1600/K1601</f>
        <v>1.0641891891891893</v>
      </c>
      <c r="Y1601" s="5">
        <f t="shared" ref="Y1601" si="560">AK1600/K1601</f>
        <v>0.91891891891891897</v>
      </c>
      <c r="Z1601" s="5">
        <f>IF(J1601="",1,(_xlfn.XLOOKUP(I1601,Goalies!B:B,Goalies!J:J)))</f>
        <v>1.03</v>
      </c>
      <c r="AA1601" s="23">
        <v>0.95</v>
      </c>
      <c r="AB1601" s="23">
        <v>1.0149999999999999</v>
      </c>
      <c r="AC1601" s="23">
        <f>_xlfn.XLOOKUP(E1601,'Game Adjustments'!A:A,'Game Adjustments'!B:B)</f>
        <v>1</v>
      </c>
      <c r="AD1601" s="23">
        <f>_xlfn.XLOOKUP(E1601,'Game Adjustments'!A:A,'Game Adjustments'!C:C)</f>
        <v>1</v>
      </c>
      <c r="AE1601" s="23">
        <f>IF(D1601="A",_xlfn.XLOOKUP(E1601,'Rest - Home'!F:F,'Rest - Home'!J:J),_xlfn.XLOOKUP(E1601,'Rest - Home'!F:F,'Rest - Home'!I:I))</f>
        <v>1</v>
      </c>
      <c r="AF1601" s="23">
        <f>IF(D1601="A",_xlfn.XLOOKUP(E1601,'Rest - Home'!F:F,'Rest - Home'!L:L),_xlfn.XLOOKUP(E1601,'Rest - Home'!F:F,'Rest - Home'!K:K))</f>
        <v>1</v>
      </c>
      <c r="AG1601" s="26">
        <v>1</v>
      </c>
      <c r="AH1601" s="26">
        <v>1</v>
      </c>
      <c r="AI1601" s="53" cm="1">
        <f t="array" ref="AI1601">MAX(IF($E$63:E1600=E1601,ROW($E$63:E1600)-MIN(ROW($E$63:E1600))+1))</f>
        <v>1528</v>
      </c>
      <c r="AJ1601" s="53" cm="1">
        <f t="array" ref="AJ1601">MAX(IF($I$105:I1600=I1601,ROW($I$105:I1600)-MIN(ROW($I$105:I1600))+1))</f>
        <v>1453</v>
      </c>
      <c r="AK1601" s="23">
        <f>IF(AI1601=0,_xlfn.XLOOKUP(E1601,'Starting GF'!A:A,'Starting GF'!B:B),INDEX($AL$63:$AL1601,AI1601))</f>
        <v>3.36</v>
      </c>
      <c r="AL1601" s="23">
        <f t="shared" si="508"/>
        <v>3.3409474074874432</v>
      </c>
      <c r="AM1601" s="23">
        <f>IF(AI1601=0,_xlfn.XLOOKUP(E1601,'Starting GF'!A:A,'Starting GF'!C:C),INDEX($AN$63:$AN1601,AI1601))</f>
        <v>2.9686936861947708</v>
      </c>
      <c r="AN1601" s="23">
        <f t="shared" si="525"/>
        <v>2.9883219358816504</v>
      </c>
      <c r="AO1601" s="23">
        <f>IF(AJ1601=0,_xlfn.XLOOKUP(I1601,Goalies!B:B,Goalies!I:I),INDEX($AP$105:$AP1601,AJ1601))</f>
        <v>3.0925711597129282</v>
      </c>
      <c r="AP1601" s="23">
        <f t="shared" si="460"/>
        <v>3.1075657574505668</v>
      </c>
      <c r="AQ1601" s="23">
        <f t="shared" si="461"/>
        <v>3.0577544967806141</v>
      </c>
      <c r="AR1601" s="66">
        <v>-2.5000000000000001E-2</v>
      </c>
      <c r="AS1601" s="96" t="s">
        <v>1593</v>
      </c>
      <c r="AT1601" s="20">
        <f t="shared" ref="AT1601" si="561">(AK1601*V1601*X1601*Z1600*AA1601*AB1600*AC1601*AD1600*AG1601*AH1600)+AR1601</f>
        <v>3.4744780270270268</v>
      </c>
      <c r="AU1601" s="20">
        <f t="shared" ref="AU1601" si="562">AT1600</f>
        <v>2.8427521727484373</v>
      </c>
      <c r="AV1601" s="12">
        <f t="shared" ref="AV1601" si="563">AK1601*W1601*X1601*Z1600*AA1601*AB1600</f>
        <v>3.5159111558796052</v>
      </c>
      <c r="AW1601" s="12">
        <f t="shared" ref="AW1601" si="564">AV1600</f>
        <v>2.8177521727484374</v>
      </c>
      <c r="AX1601" s="8">
        <f t="shared" si="466"/>
        <v>7.4478027027036653E-2</v>
      </c>
      <c r="AY1601" s="8">
        <f t="shared" si="467"/>
        <v>-7.2478272515525966E-3</v>
      </c>
      <c r="AZ1601" s="8">
        <f t="shared" si="468"/>
        <v>6.7230199775484056E-2</v>
      </c>
      <c r="BA1601" s="8">
        <f t="shared" si="469"/>
        <v>8.1725854278589249E-2</v>
      </c>
      <c r="BB1601" s="62">
        <f t="shared" si="470"/>
        <v>-150</v>
      </c>
      <c r="BC1601" s="21">
        <f t="shared" si="471"/>
        <v>157</v>
      </c>
      <c r="BD1601" s="21">
        <f t="shared" si="472"/>
        <v>128</v>
      </c>
      <c r="BE1601" s="21">
        <f t="shared" si="473"/>
        <v>-101</v>
      </c>
      <c r="BF1601" s="94">
        <f t="shared" si="57"/>
        <v>0.59936764614407034</v>
      </c>
      <c r="BG1601" s="22">
        <f t="shared" ref="BG1601" si="565">_xlfn.LET(
  _xlpm.a, MIN(AT1600,AT1601),
  _xlpm.b, MAX(AT1600,AT1601),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0.38916349181159882</v>
      </c>
      <c r="BH1601" s="22">
        <f t="shared" ref="BH1601" si="566">_xlfn.LET(
  _xlpm.a, MIN(AT1600,AT1601),
  _xlpm.b, MAX(AT1600,AT1601),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0.43867461215335923</v>
      </c>
      <c r="BI1601" s="22">
        <f t="shared" ref="BI1601" si="567">_xlfn.LET(
  _xlpm.a, MIN(AT1600,AT1601),
  _xlpm.b, MAX(AT1600,AT1601),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0.50203660777299564</v>
      </c>
      <c r="BJ1601" s="21">
        <f t="shared" si="476"/>
        <v>-156</v>
      </c>
      <c r="BK1601" s="21">
        <f t="shared" si="477"/>
        <v>158</v>
      </c>
      <c r="BL1601" s="21">
        <f t="shared" si="478"/>
        <v>129</v>
      </c>
      <c r="BM1601" s="21">
        <f t="shared" si="479"/>
        <v>-101</v>
      </c>
      <c r="BN1601" s="22">
        <f t="shared" si="61"/>
        <v>0.60920540924436639</v>
      </c>
      <c r="BO1601" s="22">
        <f t="shared" ref="BO1601" si="568">_xlfn.LET(
  _xlpm.a, MIN(AV1600,AV1601),
  _xlpm.b, MAX(AV1600,AV1601),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0.38770071823360519</v>
      </c>
      <c r="BP1601" s="22">
        <f t="shared" ref="BP1601" si="569">_xlfn.LET(
  _xlpm.a, MIN(AV1600,AV1601),
  _xlpm.b, MAX(AV1600,AV1601),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0.43739721481872257</v>
      </c>
      <c r="BQ1601" s="22">
        <f t="shared" ref="BQ1601" si="570">_xlfn.LET(
  _xlpm.a, MIN(AV1600,AV1601),
  _xlpm.b, MAX(AV1600,AV1601),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0.50132209029900043</v>
      </c>
      <c r="BR1601">
        <v>3.7</v>
      </c>
      <c r="BS1601">
        <v>4.95</v>
      </c>
      <c r="BT1601">
        <v>0.33710000000000001</v>
      </c>
      <c r="BU1601">
        <v>0.13621</v>
      </c>
      <c r="BV1601">
        <v>0.14660108489753701</v>
      </c>
      <c r="BW1601">
        <v>0.20709</v>
      </c>
    </row>
    <row r="1602" spans="1:75" ht="16.75" customHeight="1" x14ac:dyDescent="0.2">
      <c r="A1602" t="str">
        <f t="shared" si="536"/>
        <v>2025020770 BUF</v>
      </c>
      <c r="B1602">
        <v>2025020770</v>
      </c>
      <c r="C1602" s="1">
        <v>46041</v>
      </c>
      <c r="D1602" s="2" t="s">
        <v>6</v>
      </c>
      <c r="E1602" t="s">
        <v>5</v>
      </c>
      <c r="F1602" s="2">
        <v>1</v>
      </c>
      <c r="G1602" s="2">
        <v>1</v>
      </c>
      <c r="H1602" t="s">
        <v>46</v>
      </c>
      <c r="I1602" t="str">
        <f t="shared" si="176"/>
        <v>BUF Ukko-Pekka Luukkonen</v>
      </c>
      <c r="J1602" s="33" t="s">
        <v>225</v>
      </c>
      <c r="K1602" s="14">
        <v>2.96</v>
      </c>
      <c r="L1602" s="13">
        <v>0.15</v>
      </c>
      <c r="M1602" s="28">
        <v>0.1</v>
      </c>
      <c r="N1602">
        <f>IFERROR(_xlfn.XLOOKUP(A1602,Params!A:A,Params!D:D),0)</f>
        <v>2.69999999999999</v>
      </c>
      <c r="O1602">
        <f t="shared" ref="O1602" si="571">N1603</f>
        <v>3.5999999999999899</v>
      </c>
      <c r="P1602" s="68">
        <f t="shared" ref="P1602:P1621" si="572">N1602</f>
        <v>2.69999999999999</v>
      </c>
      <c r="Q1602">
        <f t="shared" ref="Q1602" si="573">P1603</f>
        <v>3.5999999999999899</v>
      </c>
      <c r="R1602" s="5">
        <f t="shared" ref="R1602" si="574">N1602/W1602/X1602/Z1603/AB1603/AA1602</f>
        <v>3.1612934773849171</v>
      </c>
      <c r="S1602" s="5">
        <f t="shared" ref="S1602" si="575">O1602/W1603/Y1602/Z1602/AA1603/AB1602</f>
        <v>2.9660672014516654</v>
      </c>
      <c r="T1602" s="5">
        <f t="shared" ref="T1602" si="576">P1602/W1602/X1602/Z1603/AB1603</f>
        <v>3.0980676078372187</v>
      </c>
      <c r="U1602" s="5">
        <f t="shared" ref="U1602" si="577">Q1602/W1603/Y1602/Z1602/AA1603</f>
        <v>2.9660672014516654</v>
      </c>
      <c r="V1602" s="5">
        <f>_xlfn.XLOOKUP(H1602,'Rest - Home'!A:A,'Rest - Home'!B:B)</f>
        <v>0.95</v>
      </c>
      <c r="W1602" s="5">
        <f>_xlfn.XLOOKUP(H1602,'Rest - Home'!A:A,'Rest - Home'!C:C)</f>
        <v>0.95302926576458757</v>
      </c>
      <c r="X1602" s="5">
        <f t="shared" ref="X1602" si="578">AM1603/K1602</f>
        <v>0.92405107803712505</v>
      </c>
      <c r="Y1602" s="5">
        <f t="shared" ref="Y1602" si="579">AK1603/K1602</f>
        <v>1.1397667468215271</v>
      </c>
      <c r="Z1602" s="5">
        <f>IF(J1602="",1,(_xlfn.XLOOKUP(I1602,Goalies!B:B,Goalies!J:J)))</f>
        <v>1.0149999999999999</v>
      </c>
      <c r="AA1602" s="23">
        <v>0.98</v>
      </c>
      <c r="AB1602" s="23">
        <v>1</v>
      </c>
      <c r="AC1602" s="23">
        <f>_xlfn.XLOOKUP(E1602,'Game Adjustments'!A:A,'Game Adjustments'!B:B)</f>
        <v>1</v>
      </c>
      <c r="AD1602" s="23">
        <f>_xlfn.XLOOKUP(E1602,'Game Adjustments'!A:A,'Game Adjustments'!C:C)</f>
        <v>1</v>
      </c>
      <c r="AE1602" s="23">
        <f>IF(D1602="A",_xlfn.XLOOKUP(E1602,'Rest - Home'!F:F,'Rest - Home'!J:J),_xlfn.XLOOKUP(E1602,'Rest - Home'!F:F,'Rest - Home'!I:I))</f>
        <v>1</v>
      </c>
      <c r="AF1602" s="23">
        <f>IF(D1602="A",_xlfn.XLOOKUP(E1602,'Rest - Home'!F:F,'Rest - Home'!L:L),_xlfn.XLOOKUP(E1602,'Rest - Home'!F:F,'Rest - Home'!K:K))</f>
        <v>1</v>
      </c>
      <c r="AG1602" s="26">
        <v>1</v>
      </c>
      <c r="AH1602" s="26">
        <v>1</v>
      </c>
      <c r="AI1602" s="53" cm="1">
        <f t="array" ref="AI1602">MAX(IF($E$63:E1601=E1602,ROW($E$63:E1601)-MIN(ROW($E$63:E1601))+1))</f>
        <v>1509</v>
      </c>
      <c r="AJ1602" s="53" cm="1">
        <f t="array" ref="AJ1602">MAX(IF($I$105:I1601=I1602,ROW($I$105:I1601)-MIN(ROW($I$105:I1601))+1))</f>
        <v>1467</v>
      </c>
      <c r="AK1602" s="23">
        <f>IF(AI1602=0,_xlfn.XLOOKUP(E1602,'Starting GF'!A:A,'Starting GF'!B:B),INDEX($AL$63:$AL1602,AI1602))</f>
        <v>3.08</v>
      </c>
      <c r="AL1602" s="23">
        <f t="shared" ref="AL1602:AL1621" si="580">IF(R1602=0,AK1602,R1602*L1602*(1-M1602)+T1602*L1602*M1602+AK1602*(1-L1602))</f>
        <v>3.091245633564522</v>
      </c>
      <c r="AM1602" s="23">
        <f>IF(AI1602=0,_xlfn.XLOOKUP(E1602,'Starting GF'!A:A,'Starting GF'!C:C),INDEX($AN$63:$AN1602,AI1602))</f>
        <v>3.05</v>
      </c>
      <c r="AN1602" s="23">
        <f t="shared" ref="AN1602:AN1619" si="581">IF(S1602=0,AM1602,S1602*L1602+AM1602*(1-L1602))</f>
        <v>3.0374100802177497</v>
      </c>
      <c r="AO1602" s="23">
        <f>IF(AJ1602=0,_xlfn.XLOOKUP(I1602,Goalies!B:B,Goalies!I:I),INDEX($AP$105:$AP1602,AJ1602))</f>
        <v>3.1550157853695722</v>
      </c>
      <c r="AP1602" s="23">
        <f t="shared" ref="AP1602:AP1621" si="582">IF(S1602=0,AO1602,S1602*L1602*Z1602+AO1602*(1-L1602))</f>
        <v>3.1333471489851523</v>
      </c>
      <c r="AQ1602" s="23">
        <f t="shared" ref="AQ1602:AQ1621" si="583">AM1602*Z1602</f>
        <v>3.0957499999999993</v>
      </c>
      <c r="AR1602" s="66">
        <v>0.05</v>
      </c>
      <c r="AS1602" s="96" t="s">
        <v>1593</v>
      </c>
      <c r="AT1602" s="20">
        <f t="shared" ref="AT1602" si="584">(AK1602*V1602*X1602*Z1603*AA1602*AB1603*AC1602*AD1603*AG1602*AH1603)+AR1602</f>
        <v>2.6722073686529262</v>
      </c>
      <c r="AU1602" s="20">
        <f t="shared" ref="AU1602" si="585">AT1603</f>
        <v>3.6477976859834338</v>
      </c>
      <c r="AV1602" s="12">
        <f t="shared" ref="AV1602" si="586">AK1602*V1602*X1602*Z1603*AA1602*AB1603</f>
        <v>2.6222073686529264</v>
      </c>
      <c r="AW1602" s="12">
        <f t="shared" ref="AW1602" si="587">AV1603</f>
        <v>3.7018716213260743</v>
      </c>
      <c r="AX1602" s="8">
        <f t="shared" ref="AX1602:AX1621" si="588">(AT1602-N1602)</f>
        <v>-2.7792631347063779E-2</v>
      </c>
      <c r="AY1602" s="8">
        <f t="shared" ref="AY1602:AY1621" si="589">(AU1602-O1602)</f>
        <v>4.7797685983443916E-2</v>
      </c>
      <c r="AZ1602" s="8">
        <f t="shared" ref="AZ1602:AZ1621" si="590">SUM(AX1602:AY1602)</f>
        <v>2.0005054636380137E-2</v>
      </c>
      <c r="BA1602" s="8">
        <f t="shared" ref="BA1602:BA1621" si="591">AX1602-AY1602</f>
        <v>-7.5590317330507695E-2</v>
      </c>
      <c r="BB1602" s="62">
        <f t="shared" ref="BB1602:BB1621" si="592">IF(BF1602=0.5,100,IF(BF1602&gt;0.5,-ROUND(100*BF1602/(1-BF1602),0),ROUND(100*(1-BF1602)/BF1602,0)))</f>
        <v>186</v>
      </c>
      <c r="BC1602" s="21">
        <f t="shared" ref="BC1602:BC1621" si="593">IF(BG1602=0.5,100,IF(BG1602&gt;0.5,-ROUND(100*BG1602/(1-BG1602),0),ROUND(100*(1-BG1602)/BG1602,0)))</f>
        <v>-157</v>
      </c>
      <c r="BD1602" s="21">
        <f t="shared" ref="BD1602:BD1621" si="594">IF(BH1602=0.5,100,IF(BH1602&gt;0.5,-ROUND(100*BH1602/(1-BH1602),0),ROUND(100*(1-BH1602)/BH1602,0)))</f>
        <v>-128</v>
      </c>
      <c r="BE1602" s="21">
        <f t="shared" ref="BE1602:BE1621" si="595">IF(BI1602=0.5,100,IF(BI1602&gt;0.5,-ROUND(100*BI1602/(1-BI1602),0),ROUND(100*(1-BI1602)/BI1602,0)))</f>
        <v>101</v>
      </c>
      <c r="BF1602" s="94">
        <f t="shared" ref="BF1602" si="596">_xlfn.LET(
  _xlpm.a, MIN(AT1602,AT1603),
  _xlpm.b, MAX(AT1602,AT1603),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IF(AT1602&gt;AT1603, 1-_xlpm.interp, _xlpm.interp)
)</f>
        <v>0.35011808528138355</v>
      </c>
      <c r="BG1602" s="22">
        <f t="shared" si="550"/>
        <v>0.61148850322249715</v>
      </c>
      <c r="BH1602" s="22">
        <f t="shared" si="550"/>
        <v>0.56117646843514046</v>
      </c>
      <c r="BI1602" s="22">
        <f t="shared" si="550"/>
        <v>0.49683798410255053</v>
      </c>
      <c r="BJ1602" s="21">
        <f t="shared" ref="BJ1602:BJ1621" si="597">IF(BN1602=0.5,100,IF(BN1602&gt;0.5,-ROUND(100*BN1602/(1-BN1602),0),ROUND(100*(1-BN1602)/BN1602,0)))</f>
        <v>197</v>
      </c>
      <c r="BK1602" s="21">
        <f t="shared" ref="BK1602:BK1621" si="598">IF(BO1602=0.5,100,IF(BO1602&gt;0.5,-ROUND(100*BO1602/(1-BO1602),0),ROUND(100*(1-BO1602)/BO1602,0)))</f>
        <v>-157</v>
      </c>
      <c r="BL1602" s="21">
        <f t="shared" ref="BL1602:BL1621" si="599">IF(BP1602=0.5,100,IF(BP1602&gt;0.5,-ROUND(100*BP1602/(1-BP1602),0),ROUND(100*(1-BP1602)/BP1602,0)))</f>
        <v>-127</v>
      </c>
      <c r="BM1602" s="21">
        <f t="shared" ref="BM1602:BM1621" si="600">IF(BQ1602=0.5,100,IF(BQ1602&gt;0.5,-ROUND(100*BQ1602/(1-BQ1602),0),ROUND(100*(1-BQ1602)/BQ1602,0)))</f>
        <v>102</v>
      </c>
      <c r="BN1602" s="22">
        <f t="shared" ref="BN1602" si="601">_xlfn.LET(
  _xlpm.a, MIN(AV1602,AV1603),
  _xlpm.b, MAX(AV1602,AV1603),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IF(AV1602&gt;AV1603, 1-_xlpm.interp, _xlpm.interp)
)</f>
        <v>0.33686882628175352</v>
      </c>
      <c r="BO1602" s="22">
        <f t="shared" si="552"/>
        <v>0.61028002118062141</v>
      </c>
      <c r="BP1602" s="22">
        <f t="shared" si="552"/>
        <v>0.55936444098102589</v>
      </c>
      <c r="BQ1602" s="22">
        <f t="shared" si="552"/>
        <v>0.49473283831985859</v>
      </c>
      <c r="BR1602">
        <v>3.7</v>
      </c>
      <c r="BS1602">
        <v>5</v>
      </c>
      <c r="BT1602">
        <v>0.33216000000000001</v>
      </c>
      <c r="BU1602">
        <v>0.13098000000000001</v>
      </c>
      <c r="BV1602">
        <v>0.14092053450390499</v>
      </c>
      <c r="BW1602">
        <v>0.20152</v>
      </c>
    </row>
    <row r="1603" spans="1:75" ht="16.75" customHeight="1" x14ac:dyDescent="0.2">
      <c r="A1603" t="str">
        <f t="shared" si="536"/>
        <v>2025020770 CAR</v>
      </c>
      <c r="B1603">
        <v>2025020770</v>
      </c>
      <c r="C1603" s="1">
        <v>46041</v>
      </c>
      <c r="D1603" s="2" t="s">
        <v>9</v>
      </c>
      <c r="E1603" t="s">
        <v>42</v>
      </c>
      <c r="F1603" s="2">
        <v>1</v>
      </c>
      <c r="G1603" s="2">
        <v>1</v>
      </c>
      <c r="H1603" t="s">
        <v>47</v>
      </c>
      <c r="I1603" t="str">
        <f t="shared" si="176"/>
        <v>CAR Brandon Bussi</v>
      </c>
      <c r="J1603" s="33" t="s">
        <v>396</v>
      </c>
      <c r="K1603" s="14">
        <v>2.96</v>
      </c>
      <c r="L1603" s="13">
        <v>0.15</v>
      </c>
      <c r="M1603" s="28">
        <v>0.1</v>
      </c>
      <c r="N1603">
        <f>IFERROR(_xlfn.XLOOKUP(A1603,Params!A:A,Params!D:D),0)</f>
        <v>3.5999999999999899</v>
      </c>
      <c r="O1603">
        <f t="shared" ref="O1603" si="602">N1602</f>
        <v>2.69999999999999</v>
      </c>
      <c r="P1603" s="68">
        <f t="shared" si="572"/>
        <v>3.5999999999999899</v>
      </c>
      <c r="Q1603">
        <f t="shared" ref="Q1603" si="603">P1602</f>
        <v>2.69999999999999</v>
      </c>
      <c r="R1603" s="5">
        <f t="shared" ref="R1603" si="604">N1603/W1603/X1603/Z1602/AB1602/AA1603</f>
        <v>3.2808686244444867</v>
      </c>
      <c r="S1603" s="5">
        <f t="shared" ref="S1603" si="605">O1603/W1602/Y1603/Z1603/AA1602/AB1603</f>
        <v>2.8073837894405917</v>
      </c>
      <c r="T1603" s="5">
        <f t="shared" ref="T1603" si="606">P1603/W1603/X1603/Z1602/AB1602</f>
        <v>3.2808686244444867</v>
      </c>
      <c r="U1603" s="5">
        <f t="shared" ref="U1603" si="607">Q1603/W1602/Y1603/Z1603/AA1602</f>
        <v>2.8494945462822003</v>
      </c>
      <c r="V1603" s="5">
        <f>_xlfn.XLOOKUP(H1603,'Rest - Home'!A:A,'Rest - Home'!B:B)</f>
        <v>1.048</v>
      </c>
      <c r="W1603" s="5">
        <f>_xlfn.XLOOKUP(H1603,'Rest - Home'!A:A,'Rest - Home'!C:C)</f>
        <v>1.0491546019013618</v>
      </c>
      <c r="X1603" s="5">
        <f t="shared" ref="X1603" si="608">AM1602/K1603</f>
        <v>1.0304054054054053</v>
      </c>
      <c r="Y1603" s="5">
        <f t="shared" ref="Y1603" si="609">AK1602/K1603</f>
        <v>1.0405405405405406</v>
      </c>
      <c r="Z1603" s="5">
        <f>IF(J1603="",1,(_xlfn.XLOOKUP(I1603,Goalies!B:B,Goalies!J:J)))</f>
        <v>0.97499999999999998</v>
      </c>
      <c r="AA1603" s="23">
        <v>1</v>
      </c>
      <c r="AB1603" s="23">
        <v>1.0149999999999999</v>
      </c>
      <c r="AC1603" s="23">
        <f>_xlfn.XLOOKUP(E1603,'Game Adjustments'!A:A,'Game Adjustments'!B:B)</f>
        <v>1</v>
      </c>
      <c r="AD1603" s="23">
        <f>_xlfn.XLOOKUP(E1603,'Game Adjustments'!A:A,'Game Adjustments'!C:C)</f>
        <v>1</v>
      </c>
      <c r="AE1603" s="23">
        <f>IF(D1603="A",_xlfn.XLOOKUP(E1603,'Rest - Home'!F:F,'Rest - Home'!J:J),_xlfn.XLOOKUP(E1603,'Rest - Home'!F:F,'Rest - Home'!I:I))</f>
        <v>1</v>
      </c>
      <c r="AF1603" s="23">
        <f>IF(D1603="A",_xlfn.XLOOKUP(E1603,'Rest - Home'!F:F,'Rest - Home'!L:L),_xlfn.XLOOKUP(E1603,'Rest - Home'!F:F,'Rest - Home'!K:K))</f>
        <v>1</v>
      </c>
      <c r="AG1603" s="26">
        <v>1</v>
      </c>
      <c r="AH1603" s="26">
        <v>1</v>
      </c>
      <c r="AI1603" s="53" cm="1">
        <f t="array" ref="AI1603">MAX(IF($E$63:E1602=E1603,ROW($E$63:E1602)-MIN(ROW($E$63:E1602))+1))</f>
        <v>1516</v>
      </c>
      <c r="AJ1603" s="53" cm="1">
        <f t="array" ref="AJ1603">MAX(IF($I$105:I1602=I1603,ROW($I$105:I1602)-MIN(ROW($I$105:I1602))+1))</f>
        <v>1457</v>
      </c>
      <c r="AK1603" s="23">
        <f>IF(AI1603=0,_xlfn.XLOOKUP(E1603,'Starting GF'!A:A,'Starting GF'!B:B),INDEX($AL$63:$AL1603,AI1603))</f>
        <v>3.3737095705917204</v>
      </c>
      <c r="AL1603" s="23">
        <f t="shared" si="580"/>
        <v>3.3597834286696355</v>
      </c>
      <c r="AM1603" s="23">
        <f>IF(AI1603=0,_xlfn.XLOOKUP(E1603,'Starting GF'!A:A,'Starting GF'!C:C),INDEX($AN$63:$AN1603,AI1603))</f>
        <v>2.7351911909898901</v>
      </c>
      <c r="AN1603" s="23">
        <f t="shared" si="581"/>
        <v>2.7460200807574955</v>
      </c>
      <c r="AO1603" s="23">
        <f>IF(AJ1603=0,_xlfn.XLOOKUP(I1603,Goalies!B:B,Goalies!I:I),INDEX($AP$105:$AP1603,AJ1603))</f>
        <v>2.7145359348588074</v>
      </c>
      <c r="AP1603" s="23">
        <f t="shared" si="582"/>
        <v>2.717935423835673</v>
      </c>
      <c r="AQ1603" s="23">
        <f t="shared" si="583"/>
        <v>2.6668114112151429</v>
      </c>
      <c r="AR1603" s="66">
        <v>-0.05</v>
      </c>
      <c r="AS1603" s="96" t="s">
        <v>1593</v>
      </c>
      <c r="AT1603" s="20">
        <f t="shared" ref="AT1603" si="610">(AK1603*V1603*X1603*Z1602*AA1603*AB1602*AC1603*AD1602*AG1603*AH1602)+AR1603</f>
        <v>3.6477976859834338</v>
      </c>
      <c r="AU1603" s="20">
        <f t="shared" ref="AU1603" si="611">AT1602</f>
        <v>2.6722073686529262</v>
      </c>
      <c r="AV1603" s="12">
        <f t="shared" ref="AV1603" si="612">AK1603*W1603*X1603*Z1602*AA1603*AB1602</f>
        <v>3.7018716213260743</v>
      </c>
      <c r="AW1603" s="12">
        <f t="shared" ref="AW1603" si="613">AV1602</f>
        <v>2.6222073686529264</v>
      </c>
      <c r="AX1603" s="8">
        <f t="shared" si="588"/>
        <v>4.7797685983443916E-2</v>
      </c>
      <c r="AY1603" s="8">
        <f t="shared" si="589"/>
        <v>-2.7792631347063779E-2</v>
      </c>
      <c r="AZ1603" s="8">
        <f t="shared" si="590"/>
        <v>2.0005054636380137E-2</v>
      </c>
      <c r="BA1603" s="8">
        <f t="shared" si="591"/>
        <v>7.5590317330507695E-2</v>
      </c>
      <c r="BB1603" s="62">
        <f t="shared" si="592"/>
        <v>-186</v>
      </c>
      <c r="BC1603" s="21">
        <f t="shared" si="593"/>
        <v>157</v>
      </c>
      <c r="BD1603" s="21">
        <f t="shared" si="594"/>
        <v>128</v>
      </c>
      <c r="BE1603" s="21">
        <f t="shared" si="595"/>
        <v>-101</v>
      </c>
      <c r="BF1603" s="94">
        <f t="shared" si="57"/>
        <v>0.64988191471861645</v>
      </c>
      <c r="BG1603" s="22">
        <f t="shared" ref="BG1603" si="614">_xlfn.LET(
  _xlpm.a, MIN(AT1602,AT1603),
  _xlpm.b, MAX(AT1602,AT1603),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0.38851149677750285</v>
      </c>
      <c r="BH1603" s="22">
        <f t="shared" ref="BH1603" si="615">_xlfn.LET(
  _xlpm.a, MIN(AT1602,AT1603),
  _xlpm.b, MAX(AT1602,AT1603),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0.43882353156485954</v>
      </c>
      <c r="BI1603" s="22">
        <f t="shared" ref="BI1603" si="616">_xlfn.LET(
  _xlpm.a, MIN(AT1602,AT1603),
  _xlpm.b, MAX(AT1602,AT1603),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0.50316201589744947</v>
      </c>
      <c r="BJ1603" s="21">
        <f t="shared" si="597"/>
        <v>-197</v>
      </c>
      <c r="BK1603" s="21">
        <f t="shared" si="598"/>
        <v>157</v>
      </c>
      <c r="BL1603" s="21">
        <f t="shared" si="599"/>
        <v>127</v>
      </c>
      <c r="BM1603" s="21">
        <f t="shared" si="600"/>
        <v>-102</v>
      </c>
      <c r="BN1603" s="22">
        <f t="shared" si="61"/>
        <v>0.66313117371824648</v>
      </c>
      <c r="BO1603" s="22">
        <f t="shared" ref="BO1603" si="617">_xlfn.LET(
  _xlpm.a, MIN(AV1602,AV1603),
  _xlpm.b, MAX(AV1602,AV1603),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0.38971997881937864</v>
      </c>
      <c r="BP1603" s="22">
        <f t="shared" ref="BP1603" si="618">_xlfn.LET(
  _xlpm.a, MIN(AV1602,AV1603),
  _xlpm.b, MAX(AV1602,AV1603),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0.44063555901897405</v>
      </c>
      <c r="BQ1603" s="22">
        <f t="shared" ref="BQ1603" si="619">_xlfn.LET(
  _xlpm.a, MIN(AV1602,AV1603),
  _xlpm.b, MAX(AV1602,AV1603),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0.50526716168014141</v>
      </c>
      <c r="BR1603">
        <v>3.75</v>
      </c>
      <c r="BS1603">
        <v>3.75</v>
      </c>
      <c r="BT1603">
        <v>0.49654999999999999</v>
      </c>
      <c r="BU1603">
        <v>0.2356</v>
      </c>
      <c r="BV1603">
        <v>0.26027397260273899</v>
      </c>
      <c r="BW1603">
        <v>0.33040000000000003</v>
      </c>
    </row>
    <row r="1604" spans="1:75" ht="16.75" customHeight="1" x14ac:dyDescent="0.2">
      <c r="A1604" t="str">
        <f t="shared" si="536"/>
        <v>2025020771 WSH</v>
      </c>
      <c r="B1604">
        <v>2025020771</v>
      </c>
      <c r="C1604" s="1">
        <v>46041</v>
      </c>
      <c r="D1604" s="2" t="s">
        <v>6</v>
      </c>
      <c r="E1604" t="s">
        <v>49</v>
      </c>
      <c r="F1604" s="2">
        <v>1</v>
      </c>
      <c r="G1604" s="2">
        <v>2</v>
      </c>
      <c r="H1604" t="s">
        <v>36</v>
      </c>
      <c r="I1604" t="str">
        <f t="shared" si="176"/>
        <v>WSH Charlie Lindgren</v>
      </c>
      <c r="J1604" s="33" t="s">
        <v>198</v>
      </c>
      <c r="K1604" s="14">
        <v>2.96</v>
      </c>
      <c r="L1604" s="13">
        <v>0.15</v>
      </c>
      <c r="M1604" s="28">
        <v>0.1</v>
      </c>
      <c r="N1604">
        <f>IFERROR(_xlfn.XLOOKUP(A1604,Params!A:A,Params!D:D),0)</f>
        <v>2.69999999999999</v>
      </c>
      <c r="O1604">
        <f t="shared" ref="O1604" si="620">N1605</f>
        <v>3.69999999999999</v>
      </c>
      <c r="P1604" s="68">
        <f t="shared" si="572"/>
        <v>2.69999999999999</v>
      </c>
      <c r="Q1604">
        <f t="shared" ref="Q1604" si="621">P1605</f>
        <v>3.69999999999999</v>
      </c>
      <c r="R1604" s="5">
        <f t="shared" ref="R1604" si="622">N1604/W1604/X1604/Z1605/AB1605/AA1604</f>
        <v>3.2299943188867424</v>
      </c>
      <c r="S1604" s="5">
        <f t="shared" ref="S1604" si="623">O1604/W1605/Y1604/Z1604/AA1605/AB1604</f>
        <v>2.9000469181475608</v>
      </c>
      <c r="T1604" s="5">
        <f t="shared" ref="T1604" si="624">P1604/W1604/X1604/Z1605/AB1605</f>
        <v>3.1007945461312727</v>
      </c>
      <c r="U1604" s="5">
        <f t="shared" ref="U1604" si="625">Q1604/W1605/Y1604/Z1604/AA1605</f>
        <v>2.9000469181475608</v>
      </c>
      <c r="V1604" s="5">
        <f>_xlfn.XLOOKUP(H1604,'Rest - Home'!A:A,'Rest - Home'!B:B)</f>
        <v>0.97</v>
      </c>
      <c r="W1604" s="5">
        <f>_xlfn.XLOOKUP(H1604,'Rest - Home'!A:A,'Rest - Home'!C:C)</f>
        <v>0.95751047349149665</v>
      </c>
      <c r="X1604" s="5">
        <f t="shared" ref="X1604" si="626">AM1605/K1604</f>
        <v>0.87841956530797383</v>
      </c>
      <c r="Y1604" s="5">
        <f t="shared" ref="Y1604" si="627">AK1605/K1604</f>
        <v>1.2162162162162162</v>
      </c>
      <c r="Z1604" s="5">
        <f>IF(J1604="",1,(_xlfn.XLOOKUP(I1604,Goalies!B:B,Goalies!J:J)))</f>
        <v>1.04</v>
      </c>
      <c r="AA1604" s="23">
        <v>0.96</v>
      </c>
      <c r="AB1604" s="23">
        <v>1</v>
      </c>
      <c r="AC1604" s="23">
        <f>_xlfn.XLOOKUP(E1604,'Game Adjustments'!A:A,'Game Adjustments'!B:B)</f>
        <v>1</v>
      </c>
      <c r="AD1604" s="23">
        <f>_xlfn.XLOOKUP(E1604,'Game Adjustments'!A:A,'Game Adjustments'!C:C)</f>
        <v>1</v>
      </c>
      <c r="AE1604" s="23">
        <f>IF(D1604="A",_xlfn.XLOOKUP(E1604,'Rest - Home'!F:F,'Rest - Home'!J:J),_xlfn.XLOOKUP(E1604,'Rest - Home'!F:F,'Rest - Home'!I:I))</f>
        <v>1</v>
      </c>
      <c r="AF1604" s="23">
        <f>IF(D1604="A",_xlfn.XLOOKUP(E1604,'Rest - Home'!F:F,'Rest - Home'!L:L),_xlfn.XLOOKUP(E1604,'Rest - Home'!F:F,'Rest - Home'!K:K))</f>
        <v>1</v>
      </c>
      <c r="AG1604" s="26">
        <v>1</v>
      </c>
      <c r="AH1604" s="26">
        <v>1</v>
      </c>
      <c r="AI1604" s="53" cm="1">
        <f t="array" ref="AI1604">MAX(IF($E$63:E1603=E1604,ROW($E$63:E1603)-MIN(ROW($E$63:E1603))+1))</f>
        <v>1521</v>
      </c>
      <c r="AJ1604" s="53" cm="1">
        <f t="array" ref="AJ1604">MAX(IF($I$105:I1603=I1604,ROW($I$105:I1603)-MIN(ROW($I$105:I1603))+1))</f>
        <v>1386</v>
      </c>
      <c r="AK1604" s="23">
        <f>IF(AI1604=0,_xlfn.XLOOKUP(E1604,'Starting GF'!A:A,'Starting GF'!B:B),INDEX($AL$63:$AL1604,AI1604))</f>
        <v>3.03</v>
      </c>
      <c r="AL1604" s="23">
        <v>3.0449999999999999</v>
      </c>
      <c r="AM1604" s="23">
        <f>IF(AI1604=0,_xlfn.XLOOKUP(E1604,'Starting GF'!A:A,'Starting GF'!C:C),INDEX($AN$63:$AN1604,AI1604))</f>
        <v>3.05</v>
      </c>
      <c r="AN1604" s="23">
        <f t="shared" si="581"/>
        <v>3.0275070377221338</v>
      </c>
      <c r="AO1604" s="23">
        <f>IF(AJ1604=0,_xlfn.XLOOKUP(I1604,Goalies!B:B,Goalies!I:I),INDEX($AP$105:$AP1604,AJ1604))</f>
        <v>3.0115478307303785</v>
      </c>
      <c r="AP1604" s="23">
        <f t="shared" si="582"/>
        <v>3.012222975351841</v>
      </c>
      <c r="AQ1604" s="23">
        <f t="shared" si="583"/>
        <v>3.1719999999999997</v>
      </c>
      <c r="AR1604" s="66">
        <v>-0.05</v>
      </c>
      <c r="AS1604" s="96" t="s">
        <v>1592</v>
      </c>
      <c r="AT1604" s="20">
        <f t="shared" ref="AT1604" si="628">(AK1604*V1604*X1604*Z1605*AA1604*AB1605*AC1604*AD1605*AG1604*AH1605)+AR1604</f>
        <v>2.5158592846591818</v>
      </c>
      <c r="AU1604" s="20">
        <f t="shared" ref="AU1604" si="629">AT1605</f>
        <v>3.9604973243243236</v>
      </c>
      <c r="AV1604" s="12">
        <f t="shared" ref="AV1604" si="630">AK1604*V1604*X1604*Z1605*AA1604*AB1605</f>
        <v>2.5658592846591817</v>
      </c>
      <c r="AW1604" s="12">
        <f t="shared" ref="AW1604" si="631">AV1605</f>
        <v>3.8913163540155393</v>
      </c>
      <c r="AX1604" s="8">
        <f t="shared" si="588"/>
        <v>-0.18414071534080811</v>
      </c>
      <c r="AY1604" s="8">
        <f t="shared" si="589"/>
        <v>0.26049732432433359</v>
      </c>
      <c r="AZ1604" s="8">
        <f t="shared" si="590"/>
        <v>7.6356608983525476E-2</v>
      </c>
      <c r="BA1604" s="8">
        <f t="shared" si="591"/>
        <v>-0.4446380396651417</v>
      </c>
      <c r="BB1604" s="62">
        <f t="shared" si="592"/>
        <v>246</v>
      </c>
      <c r="BC1604" s="21">
        <f t="shared" si="593"/>
        <v>-173</v>
      </c>
      <c r="BD1604" s="21">
        <f t="shared" si="594"/>
        <v>-141</v>
      </c>
      <c r="BE1604" s="21">
        <f t="shared" si="595"/>
        <v>-107</v>
      </c>
      <c r="BF1604" s="94">
        <f t="shared" ref="BF1604" si="632">_xlfn.LET(
  _xlpm.a, MIN(AT1604,AT1605),
  _xlpm.b, MAX(AT1604,AT1605),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IF(AT1604&gt;AT1605, 1-_xlpm.interp, _xlpm.interp)
)</f>
        <v>0.28917505133338878</v>
      </c>
      <c r="BG1604" s="22">
        <f t="shared" si="550"/>
        <v>0.63320391196431625</v>
      </c>
      <c r="BH1604" s="22">
        <f t="shared" si="550"/>
        <v>0.58502816770123744</v>
      </c>
      <c r="BI1604" s="22">
        <f t="shared" si="550"/>
        <v>0.51710056769514012</v>
      </c>
      <c r="BJ1604" s="21">
        <f t="shared" si="597"/>
        <v>228</v>
      </c>
      <c r="BK1604" s="21">
        <f t="shared" si="598"/>
        <v>-171</v>
      </c>
      <c r="BL1604" s="21">
        <f t="shared" si="599"/>
        <v>-140</v>
      </c>
      <c r="BM1604" s="21">
        <f t="shared" si="600"/>
        <v>-106</v>
      </c>
      <c r="BN1604" s="22">
        <f t="shared" ref="BN1604" si="633">_xlfn.LET(
  _xlpm.a, MIN(AV1604,AV1605),
  _xlpm.b, MAX(AV1604,AV1605),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IF(AV1604&gt;AV1605, 1-_xlpm.interp, _xlpm.interp)
)</f>
        <v>0.3051528669478234</v>
      </c>
      <c r="BO1604" s="22">
        <f t="shared" si="552"/>
        <v>0.63110070160096843</v>
      </c>
      <c r="BP1604" s="22">
        <f t="shared" si="552"/>
        <v>0.58297174467100454</v>
      </c>
      <c r="BQ1604" s="22">
        <f t="shared" si="552"/>
        <v>0.51569723296112491</v>
      </c>
      <c r="BR1604">
        <v>3.75</v>
      </c>
      <c r="BS1604">
        <v>3.8</v>
      </c>
      <c r="BT1604">
        <v>0.4884</v>
      </c>
      <c r="BU1604">
        <v>0.23125999999999999</v>
      </c>
      <c r="BV1604">
        <v>0.25485442242842299</v>
      </c>
      <c r="BW1604">
        <v>0.32384000000000002</v>
      </c>
    </row>
    <row r="1605" spans="1:75" ht="16.75" customHeight="1" x14ac:dyDescent="0.2">
      <c r="A1605" t="str">
        <f t="shared" si="536"/>
        <v>2025020771 COL</v>
      </c>
      <c r="B1605">
        <v>2025020771</v>
      </c>
      <c r="C1605" s="1">
        <v>46041</v>
      </c>
      <c r="D1605" s="2" t="s">
        <v>9</v>
      </c>
      <c r="E1605" t="s">
        <v>24</v>
      </c>
      <c r="F1605" s="2">
        <v>2</v>
      </c>
      <c r="G1605" s="2">
        <v>1</v>
      </c>
      <c r="H1605" t="s">
        <v>38</v>
      </c>
      <c r="I1605" t="str">
        <f t="shared" si="176"/>
        <v>COL Scott Wedgewood</v>
      </c>
      <c r="J1605" s="33" t="s">
        <v>158</v>
      </c>
      <c r="K1605" s="14">
        <v>2.96</v>
      </c>
      <c r="L1605" s="13">
        <v>0.15</v>
      </c>
      <c r="M1605" s="28">
        <v>0.1</v>
      </c>
      <c r="N1605">
        <f>IFERROR(_xlfn.XLOOKUP(A1605,Params!A:A,Params!D:D),0)</f>
        <v>3.69999999999999</v>
      </c>
      <c r="O1605">
        <f t="shared" ref="O1605" si="634">N1604</f>
        <v>2.69999999999999</v>
      </c>
      <c r="P1605" s="68">
        <f t="shared" si="572"/>
        <v>3.69999999999999</v>
      </c>
      <c r="Q1605">
        <f t="shared" ref="Q1605" si="635">P1604</f>
        <v>2.69999999999999</v>
      </c>
      <c r="R1605" s="5">
        <f t="shared" ref="R1605" si="636">N1605/W1605/X1605/Z1604/AB1604/AA1605</f>
        <v>3.423006198469253</v>
      </c>
      <c r="S1605" s="5">
        <f t="shared" ref="S1605" si="637">O1605/W1604/Y1605/Z1605/AA1604/AB1605</f>
        <v>2.771742246999803</v>
      </c>
      <c r="T1605" s="5">
        <f t="shared" ref="T1605" si="638">P1605/W1605/X1605/Z1604/AB1604</f>
        <v>3.3203160125151752</v>
      </c>
      <c r="U1605" s="5">
        <f t="shared" ref="U1605" si="639">Q1605/W1604/Y1605/Z1605/AA1604</f>
        <v>2.841035803174798</v>
      </c>
      <c r="V1605" s="5">
        <f>_xlfn.XLOOKUP(H1605,'Rest - Home'!A:A,'Rest - Home'!B:B)</f>
        <v>1.0449999999999999</v>
      </c>
      <c r="W1605" s="5">
        <f>_xlfn.XLOOKUP(H1605,'Rest - Home'!A:A,'Rest - Home'!C:C)</f>
        <v>1.0398742800952707</v>
      </c>
      <c r="X1605" s="5">
        <f t="shared" ref="X1605" si="640">AM1604/K1605</f>
        <v>1.0304054054054053</v>
      </c>
      <c r="Y1605" s="5">
        <f t="shared" ref="Y1605" si="641">AK1604/K1605</f>
        <v>1.0236486486486487</v>
      </c>
      <c r="Z1605" s="5">
        <f>IF(J1605="",1,(_xlfn.XLOOKUP(I1605,Goalies!B:B,Goalies!J:J)))</f>
        <v>1.01</v>
      </c>
      <c r="AA1605" s="23">
        <v>0.97</v>
      </c>
      <c r="AB1605" s="23">
        <v>1.0249999999999999</v>
      </c>
      <c r="AC1605" s="23">
        <f>_xlfn.XLOOKUP(E1605,'Game Adjustments'!A:A,'Game Adjustments'!B:B)</f>
        <v>1</v>
      </c>
      <c r="AD1605" s="23">
        <f>_xlfn.XLOOKUP(E1605,'Game Adjustments'!A:A,'Game Adjustments'!C:C)</f>
        <v>1</v>
      </c>
      <c r="AE1605" s="23">
        <f>IF(D1605="A",_xlfn.XLOOKUP(E1605,'Rest - Home'!F:F,'Rest - Home'!J:J),_xlfn.XLOOKUP(E1605,'Rest - Home'!F:F,'Rest - Home'!I:I))</f>
        <v>1</v>
      </c>
      <c r="AF1605" s="23">
        <f>IF(D1605="A",_xlfn.XLOOKUP(E1605,'Rest - Home'!F:F,'Rest - Home'!L:L),_xlfn.XLOOKUP(E1605,'Rest - Home'!F:F,'Rest - Home'!K:K))</f>
        <v>1</v>
      </c>
      <c r="AG1605" s="26">
        <v>1</v>
      </c>
      <c r="AH1605" s="26">
        <v>1</v>
      </c>
      <c r="AI1605" s="53" cm="1">
        <f t="array" ref="AI1605">MAX(IF($E$63:E1604=E1605,ROW($E$63:E1604)-MIN(ROW($E$63:E1604))+1))</f>
        <v>1505</v>
      </c>
      <c r="AJ1605" s="53" cm="1">
        <f t="array" ref="AJ1605">MAX(IF($I$105:I1604=I1605,ROW($I$105:I1604)-MIN(ROW($I$105:I1604))+1))</f>
        <v>1341</v>
      </c>
      <c r="AK1605" s="23">
        <f>IF(AI1605=0,_xlfn.XLOOKUP(E1605,'Starting GF'!A:A,'Starting GF'!B:B),INDEX($AL$63:$AL1605,AI1605))</f>
        <v>3.6</v>
      </c>
      <c r="AL1605" s="23">
        <v>3.5750000000000002</v>
      </c>
      <c r="AM1605" s="23">
        <f>IF(AI1605=0,_xlfn.XLOOKUP(E1605,'Starting GF'!A:A,'Starting GF'!C:C),INDEX($AN$63:$AN1605,AI1605))</f>
        <v>2.6001219133116025</v>
      </c>
      <c r="AN1605" s="23">
        <f t="shared" si="581"/>
        <v>2.6258649633648323</v>
      </c>
      <c r="AO1605" s="23">
        <f>IF(AJ1605=0,_xlfn.XLOOKUP(I1605,Goalies!B:B,Goalies!I:I),INDEX($AP$105:$AP1605,AJ1605))</f>
        <v>2.6499659968195459</v>
      </c>
      <c r="AP1605" s="23">
        <f t="shared" si="582"/>
        <v>2.6723900477170837</v>
      </c>
      <c r="AQ1605" s="23">
        <f t="shared" si="583"/>
        <v>2.6261231324447185</v>
      </c>
      <c r="AR1605" s="66">
        <v>0.05</v>
      </c>
      <c r="AS1605" s="96" t="s">
        <v>1592</v>
      </c>
      <c r="AT1605" s="20">
        <f t="shared" ref="AT1605" si="642">(AK1605*V1605*X1605*Z1604*AA1605*AB1604*AC1605*AD1604*AG1605*AH1604)+AR1605</f>
        <v>3.9604973243243236</v>
      </c>
      <c r="AU1605" s="20">
        <f t="shared" ref="AU1605" si="643">AT1604</f>
        <v>2.5158592846591818</v>
      </c>
      <c r="AV1605" s="12">
        <f t="shared" ref="AV1605" si="644">AK1605*W1605*X1605*Z1604*AA1605*AB1604</f>
        <v>3.8913163540155393</v>
      </c>
      <c r="AW1605" s="12">
        <f t="shared" ref="AW1605" si="645">AV1604</f>
        <v>2.5658592846591817</v>
      </c>
      <c r="AX1605" s="8">
        <f t="shared" si="588"/>
        <v>0.26049732432433359</v>
      </c>
      <c r="AY1605" s="8">
        <f t="shared" si="589"/>
        <v>-0.18414071534080811</v>
      </c>
      <c r="AZ1605" s="8">
        <f t="shared" si="590"/>
        <v>7.6356608983525476E-2</v>
      </c>
      <c r="BA1605" s="8">
        <f t="shared" si="591"/>
        <v>0.4446380396651417</v>
      </c>
      <c r="BB1605" s="62">
        <f t="shared" si="592"/>
        <v>-246</v>
      </c>
      <c r="BC1605" s="21">
        <f t="shared" si="593"/>
        <v>173</v>
      </c>
      <c r="BD1605" s="21">
        <f t="shared" si="594"/>
        <v>141</v>
      </c>
      <c r="BE1605" s="21">
        <f t="shared" si="595"/>
        <v>107</v>
      </c>
      <c r="BF1605" s="94">
        <f t="shared" si="57"/>
        <v>0.71082494866661117</v>
      </c>
      <c r="BG1605" s="22">
        <f t="shared" ref="BG1605" si="646">_xlfn.LET(
  _xlpm.a, MIN(AT1604,AT1605),
  _xlpm.b, MAX(AT1604,AT1605),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0.36679608803568375</v>
      </c>
      <c r="BH1605" s="22">
        <f t="shared" ref="BH1605" si="647">_xlfn.LET(
  _xlpm.a, MIN(AT1604,AT1605),
  _xlpm.b, MAX(AT1604,AT1605),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0.4149718322987625</v>
      </c>
      <c r="BI1605" s="22">
        <f t="shared" ref="BI1605" si="648">_xlfn.LET(
  _xlpm.a, MIN(AT1604,AT1605),
  _xlpm.b, MAX(AT1604,AT1605),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0.48289943230485988</v>
      </c>
      <c r="BJ1605" s="21">
        <f t="shared" si="597"/>
        <v>-228</v>
      </c>
      <c r="BK1605" s="21">
        <f t="shared" si="598"/>
        <v>171</v>
      </c>
      <c r="BL1605" s="21">
        <f t="shared" si="599"/>
        <v>140</v>
      </c>
      <c r="BM1605" s="21">
        <f t="shared" si="600"/>
        <v>106</v>
      </c>
      <c r="BN1605" s="22">
        <f t="shared" si="61"/>
        <v>0.6948471330521766</v>
      </c>
      <c r="BO1605" s="22">
        <f t="shared" ref="BO1605" si="649">_xlfn.LET(
  _xlpm.a, MIN(AV1604,AV1605),
  _xlpm.b, MAX(AV1604,AV1605),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0.36889929839903157</v>
      </c>
      <c r="BP1605" s="22">
        <f t="shared" ref="BP1605" si="650">_xlfn.LET(
  _xlpm.a, MIN(AV1604,AV1605),
  _xlpm.b, MAX(AV1604,AV1605),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0.41702825532899546</v>
      </c>
      <c r="BQ1605" s="22">
        <f t="shared" ref="BQ1605" si="651">_xlfn.LET(
  _xlpm.a, MIN(AV1604,AV1605),
  _xlpm.b, MAX(AV1604,AV1605),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0.48430276703887504</v>
      </c>
      <c r="BR1605">
        <v>3.75</v>
      </c>
      <c r="BS1605">
        <v>3.85</v>
      </c>
      <c r="BT1605">
        <v>0.48299999999999998</v>
      </c>
      <c r="BU1605">
        <v>0.22427</v>
      </c>
      <c r="BV1605">
        <v>0.246977071999647</v>
      </c>
      <c r="BW1605">
        <v>0.31620999999999999</v>
      </c>
    </row>
    <row r="1606" spans="1:75" ht="16.75" customHeight="1" x14ac:dyDescent="0.2">
      <c r="A1606" t="str">
        <f t="shared" si="536"/>
        <v>2025020772 PIT</v>
      </c>
      <c r="B1606">
        <v>2025020772</v>
      </c>
      <c r="C1606" s="1">
        <v>46041</v>
      </c>
      <c r="D1606" s="2" t="s">
        <v>6</v>
      </c>
      <c r="E1606" t="s">
        <v>21</v>
      </c>
      <c r="F1606" s="2">
        <v>1</v>
      </c>
      <c r="G1606" s="2">
        <v>1</v>
      </c>
      <c r="H1606" t="s">
        <v>46</v>
      </c>
      <c r="I1606" t="str">
        <f t="shared" si="176"/>
        <v>PIT Stuart Skinner</v>
      </c>
      <c r="J1606" s="33" t="s">
        <v>163</v>
      </c>
      <c r="K1606" s="14">
        <v>2.96</v>
      </c>
      <c r="L1606" s="13">
        <v>0.15</v>
      </c>
      <c r="M1606" s="28">
        <v>0.1</v>
      </c>
      <c r="N1606">
        <f>IFERROR(_xlfn.XLOOKUP(A1606,Params!A:A,Params!D:D),0)</f>
        <v>3.0499999999999901</v>
      </c>
      <c r="O1606">
        <f t="shared" ref="O1606" si="652">N1607</f>
        <v>2.7999999999999901</v>
      </c>
      <c r="P1606" s="68">
        <f t="shared" si="572"/>
        <v>3.0499999999999901</v>
      </c>
      <c r="Q1606">
        <f t="shared" ref="Q1606" si="653">P1607</f>
        <v>2.7999999999999901</v>
      </c>
      <c r="R1606" s="5">
        <f t="shared" ref="R1606" si="654">N1606/W1606/X1606/Z1607/AB1607/AA1606</f>
        <v>3.0182137937892595</v>
      </c>
      <c r="S1606" s="5">
        <f t="shared" ref="S1606" si="655">O1606/W1607/Y1606/Z1606/AA1607/AB1606</f>
        <v>2.9009728046822225</v>
      </c>
      <c r="T1606" s="5">
        <f t="shared" ref="T1606" si="656">P1606/W1606/X1606/Z1607/AB1607</f>
        <v>3.0182137937892595</v>
      </c>
      <c r="U1606" s="5">
        <f t="shared" ref="U1606" si="657">Q1606/W1607/Y1606/Z1606/AA1607</f>
        <v>2.9734971247992776</v>
      </c>
      <c r="V1606" s="5">
        <f>_xlfn.XLOOKUP(H1606,'Rest - Home'!A:A,'Rest - Home'!B:B)</f>
        <v>0.95</v>
      </c>
      <c r="W1606" s="5">
        <f>_xlfn.XLOOKUP(H1606,'Rest - Home'!A:A,'Rest - Home'!C:C)</f>
        <v>0.95302926576458757</v>
      </c>
      <c r="X1606" s="5">
        <f t="shared" ref="X1606" si="658">AM1607/K1606</f>
        <v>1.0603362342314224</v>
      </c>
      <c r="Y1606" s="5">
        <f t="shared" ref="Y1606" si="659">AK1607/K1606</f>
        <v>0.92054792379286388</v>
      </c>
      <c r="Z1606" s="5">
        <f>IF(J1606="",1,(_xlfn.XLOOKUP(I1606,Goalies!B:B,Goalies!J:J)))</f>
        <v>0.97499999999999998</v>
      </c>
      <c r="AA1606" s="23">
        <v>1</v>
      </c>
      <c r="AB1606" s="23">
        <v>1.0249999999999999</v>
      </c>
      <c r="AC1606" s="23">
        <f>_xlfn.XLOOKUP(E1606,'Game Adjustments'!A:A,'Game Adjustments'!B:B)</f>
        <v>1</v>
      </c>
      <c r="AD1606" s="23">
        <f>_xlfn.XLOOKUP(E1606,'Game Adjustments'!A:A,'Game Adjustments'!C:C)</f>
        <v>1</v>
      </c>
      <c r="AE1606" s="23">
        <f>IF(D1606="A",_xlfn.XLOOKUP(E1606,'Rest - Home'!F:F,'Rest - Home'!J:J),_xlfn.XLOOKUP(E1606,'Rest - Home'!F:F,'Rest - Home'!I:I))</f>
        <v>1</v>
      </c>
      <c r="AF1606" s="23">
        <f>IF(D1606="A",_xlfn.XLOOKUP(E1606,'Rest - Home'!F:F,'Rest - Home'!L:L),_xlfn.XLOOKUP(E1606,'Rest - Home'!F:F,'Rest - Home'!K:K))</f>
        <v>1</v>
      </c>
      <c r="AG1606" s="26">
        <v>1</v>
      </c>
      <c r="AH1606" s="26">
        <v>1</v>
      </c>
      <c r="AI1606" s="53" cm="1">
        <f t="array" ref="AI1606">MAX(IF($E$63:E1605=E1606,ROW($E$63:E1605)-MIN(ROW($E$63:E1605))+1))</f>
        <v>1519</v>
      </c>
      <c r="AJ1606" s="53" cm="1">
        <f t="array" ref="AJ1606">MAX(IF($I$105:I1605=I1606,ROW($I$105:I1605)-MIN(ROW($I$105:I1605))+1))</f>
        <v>1439</v>
      </c>
      <c r="AK1606" s="23">
        <f>IF(AI1606=0,_xlfn.XLOOKUP(E1606,'Starting GF'!A:A,'Starting GF'!B:B),INDEX($AL$63:$AL1606,AI1606))</f>
        <v>2.98</v>
      </c>
      <c r="AL1606" s="23">
        <v>3</v>
      </c>
      <c r="AM1606" s="23">
        <f>IF(AI1606=0,_xlfn.XLOOKUP(E1606,'Starting GF'!A:A,'Starting GF'!C:C),INDEX($AN$63:$AN1606,AI1606))</f>
        <v>3.21</v>
      </c>
      <c r="AN1606" s="23">
        <v>3.18</v>
      </c>
      <c r="AO1606" s="23">
        <f>IF(AJ1606=0,_xlfn.XLOOKUP(I1606,Goalies!B:B,Goalies!I:I),INDEX($AP$105:$AP1606,AJ1606))</f>
        <v>3.1074009117863435</v>
      </c>
      <c r="AP1606" s="23">
        <f t="shared" si="582"/>
        <v>3.065558047703167</v>
      </c>
      <c r="AQ1606" s="23">
        <f t="shared" si="583"/>
        <v>3.12975</v>
      </c>
      <c r="AR1606" s="66">
        <v>0.05</v>
      </c>
      <c r="AS1606" s="96" t="s">
        <v>1593</v>
      </c>
      <c r="AT1606" s="20">
        <f t="shared" ref="AT1606" si="660">(AK1606*V1606*X1606*Z1607*AA1606*AB1607*AC1606*AD1607*AG1606*AH1607)+AR1606</f>
        <v>3.0518118791091569</v>
      </c>
      <c r="AU1606" s="20">
        <f t="shared" ref="AU1606" si="661">AT1607</f>
        <v>3.0448613614359266</v>
      </c>
      <c r="AV1606" s="12">
        <f t="shared" ref="AV1606" si="662">AK1606*V1606*X1606*Z1607*AA1606*AB1607</f>
        <v>3.001811879109157</v>
      </c>
      <c r="AW1606" s="12">
        <f t="shared" ref="AW1606" si="663">AV1607</f>
        <v>3.0982710301500149</v>
      </c>
      <c r="AX1606" s="8">
        <f t="shared" si="588"/>
        <v>1.8118791091668029E-3</v>
      </c>
      <c r="AY1606" s="8">
        <f t="shared" si="589"/>
        <v>0.24486136143593651</v>
      </c>
      <c r="AZ1606" s="8">
        <f t="shared" si="590"/>
        <v>0.24667324054510331</v>
      </c>
      <c r="BA1606" s="8">
        <f t="shared" si="591"/>
        <v>-0.24304948232676971</v>
      </c>
      <c r="BB1606" s="62">
        <f t="shared" si="592"/>
        <v>-102</v>
      </c>
      <c r="BC1606" s="21">
        <f t="shared" si="593"/>
        <v>-136</v>
      </c>
      <c r="BD1606" s="21">
        <f t="shared" si="594"/>
        <v>-109</v>
      </c>
      <c r="BE1606" s="21">
        <f t="shared" si="595"/>
        <v>116</v>
      </c>
      <c r="BF1606" s="94">
        <f t="shared" ref="BF1606" si="664">_xlfn.LET(
  _xlpm.a, MIN(AT1606,AT1607),
  _xlpm.b, MAX(AT1606,AT1607),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IF(AT1606&gt;AT1607, 1-_xlpm.interp, _xlpm.interp)
)</f>
        <v>0.50558467444009292</v>
      </c>
      <c r="BG1606" s="22">
        <f t="shared" si="550"/>
        <v>0.57633381752463619</v>
      </c>
      <c r="BH1606" s="22">
        <f t="shared" si="550"/>
        <v>0.52229566202006383</v>
      </c>
      <c r="BI1606" s="22">
        <f t="shared" si="550"/>
        <v>0.46321677057979127</v>
      </c>
      <c r="BJ1606" s="21">
        <f t="shared" si="597"/>
        <v>108</v>
      </c>
      <c r="BK1606" s="21">
        <f t="shared" si="598"/>
        <v>-136</v>
      </c>
      <c r="BL1606" s="21">
        <f t="shared" si="599"/>
        <v>-110</v>
      </c>
      <c r="BM1606" s="21">
        <f t="shared" si="600"/>
        <v>116</v>
      </c>
      <c r="BN1606" s="22">
        <f t="shared" ref="BN1606" si="665">_xlfn.LET(
  _xlpm.a, MIN(AV1606,AV1607),
  _xlpm.b, MAX(AV1606,AV1607),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IF(AV1606&gt;AV1607, 1-_xlpm.interp, _xlpm.interp)
)</f>
        <v>0.48118811104502501</v>
      </c>
      <c r="BO1606" s="22">
        <f t="shared" si="552"/>
        <v>0.57697372049544571</v>
      </c>
      <c r="BP1606" s="22">
        <f t="shared" si="552"/>
        <v>0.52287217637986427</v>
      </c>
      <c r="BQ1606" s="22">
        <f t="shared" si="552"/>
        <v>0.46358529029371287</v>
      </c>
      <c r="BR1606">
        <v>3.75</v>
      </c>
      <c r="BS1606">
        <v>3.9</v>
      </c>
      <c r="BT1606">
        <v>0.47548000000000001</v>
      </c>
      <c r="BU1606">
        <v>0.22059000000000001</v>
      </c>
      <c r="BV1606">
        <v>0.24237995824634601</v>
      </c>
      <c r="BW1606">
        <v>0.31048999999999999</v>
      </c>
    </row>
    <row r="1607" spans="1:75" ht="16.75" customHeight="1" x14ac:dyDescent="0.2">
      <c r="A1607" t="str">
        <f t="shared" si="536"/>
        <v>2025020772 SEA</v>
      </c>
      <c r="B1607">
        <v>2025020772</v>
      </c>
      <c r="C1607" s="1">
        <v>46041</v>
      </c>
      <c r="D1607" s="2" t="s">
        <v>9</v>
      </c>
      <c r="E1607" t="s">
        <v>13</v>
      </c>
      <c r="F1607" s="2">
        <v>1</v>
      </c>
      <c r="G1607" s="2">
        <v>1</v>
      </c>
      <c r="H1607" t="s">
        <v>47</v>
      </c>
      <c r="I1607" t="str">
        <f t="shared" si="176"/>
        <v>SEA Joey Daccord</v>
      </c>
      <c r="J1607" s="33" t="s">
        <v>184</v>
      </c>
      <c r="K1607" s="14">
        <v>2.96</v>
      </c>
      <c r="L1607" s="13">
        <v>0.15</v>
      </c>
      <c r="M1607" s="28">
        <v>0.1</v>
      </c>
      <c r="N1607">
        <f>IFERROR(_xlfn.XLOOKUP(A1607,Params!A:A,Params!D:D),0)</f>
        <v>2.7999999999999901</v>
      </c>
      <c r="O1607">
        <f t="shared" ref="O1607" si="666">N1606</f>
        <v>3.0499999999999901</v>
      </c>
      <c r="P1607" s="68">
        <f t="shared" si="572"/>
        <v>2.7999999999999901</v>
      </c>
      <c r="Q1607">
        <f t="shared" ref="Q1607" si="667">P1606</f>
        <v>3.0499999999999901</v>
      </c>
      <c r="R1607" s="5">
        <f t="shared" ref="R1607" si="668">N1607/W1607/X1607/Z1606/AB1606/AA1607</f>
        <v>2.4625028340486455</v>
      </c>
      <c r="S1607" s="5">
        <f t="shared" ref="S1607" si="669">O1607/W1606/Y1607/Z1607/AA1606/AB1607</f>
        <v>3.178842780774175</v>
      </c>
      <c r="T1607" s="5">
        <f t="shared" ref="T1607" si="670">P1607/W1607/X1607/Z1606/AB1606</f>
        <v>2.4625028340486455</v>
      </c>
      <c r="U1607" s="5">
        <f t="shared" ref="U1607" si="671">Q1607/W1606/Y1607/Z1607/AA1606</f>
        <v>3.178842780774175</v>
      </c>
      <c r="V1607" s="5">
        <f>_xlfn.XLOOKUP(H1607,'Rest - Home'!A:A,'Rest - Home'!B:B)</f>
        <v>1.048</v>
      </c>
      <c r="W1607" s="5">
        <f>_xlfn.XLOOKUP(H1607,'Rest - Home'!A:A,'Rest - Home'!C:C)</f>
        <v>1.0491546019013618</v>
      </c>
      <c r="X1607" s="5">
        <f t="shared" ref="X1607" si="672">AM1606/K1607</f>
        <v>1.0844594594594594</v>
      </c>
      <c r="Y1607" s="5">
        <f t="shared" ref="Y1607" si="673">AK1606/K1607</f>
        <v>1.0067567567567568</v>
      </c>
      <c r="Z1607" s="5">
        <f>IF(J1607="",1,(_xlfn.XLOOKUP(I1607,Goalies!B:B,Goalies!J:J)))</f>
        <v>1</v>
      </c>
      <c r="AA1607" s="23">
        <v>1</v>
      </c>
      <c r="AB1607" s="23">
        <v>1</v>
      </c>
      <c r="AC1607" s="23">
        <f>_xlfn.XLOOKUP(E1607,'Game Adjustments'!A:A,'Game Adjustments'!B:B)</f>
        <v>1</v>
      </c>
      <c r="AD1607" s="23">
        <f>_xlfn.XLOOKUP(E1607,'Game Adjustments'!A:A,'Game Adjustments'!C:C)</f>
        <v>1</v>
      </c>
      <c r="AE1607" s="23">
        <f>IF(D1607="A",_xlfn.XLOOKUP(E1607,'Rest - Home'!F:F,'Rest - Home'!J:J),_xlfn.XLOOKUP(E1607,'Rest - Home'!F:F,'Rest - Home'!I:I))</f>
        <v>1</v>
      </c>
      <c r="AF1607" s="23">
        <f>IF(D1607="A",_xlfn.XLOOKUP(E1607,'Rest - Home'!F:F,'Rest - Home'!L:L),_xlfn.XLOOKUP(E1607,'Rest - Home'!F:F,'Rest - Home'!K:K))</f>
        <v>1</v>
      </c>
      <c r="AG1607" s="26">
        <v>1</v>
      </c>
      <c r="AH1607" s="26">
        <v>1</v>
      </c>
      <c r="AI1607" s="53" cm="1">
        <f t="array" ref="AI1607">MAX(IF($E$63:E1606=E1607,ROW($E$63:E1606)-MIN(ROW($E$63:E1606))+1))</f>
        <v>1514</v>
      </c>
      <c r="AJ1607" s="53" cm="1">
        <f t="array" ref="AJ1607">MAX(IF($I$105:I1606=I1607,ROW($I$105:I1606)-MIN(ROW($I$105:I1606))+1))</f>
        <v>1442</v>
      </c>
      <c r="AK1607" s="23">
        <f>IF(AI1607=0,_xlfn.XLOOKUP(E1607,'Starting GF'!A:A,'Starting GF'!B:B),INDEX($AL$63:$AL1607,AI1607))</f>
        <v>2.7248218544268772</v>
      </c>
      <c r="AL1607" s="23">
        <v>2.68</v>
      </c>
      <c r="AM1607" s="23">
        <f>IF(AI1607=0,_xlfn.XLOOKUP(E1607,'Starting GF'!A:A,'Starting GF'!C:C),INDEX($AN$63:$AN1607,AI1607))</f>
        <v>3.1385952533250103</v>
      </c>
      <c r="AN1607" s="23">
        <v>3.16</v>
      </c>
      <c r="AO1607" s="23">
        <f>IF(AJ1607=0,_xlfn.XLOOKUP(I1607,Goalies!B:B,Goalies!I:I),INDEX($AP$105:$AP1607,AJ1607))</f>
        <v>3.2049093315995498</v>
      </c>
      <c r="AP1607" s="23">
        <f t="shared" si="582"/>
        <v>3.2009993489757433</v>
      </c>
      <c r="AQ1607" s="23">
        <f t="shared" si="583"/>
        <v>3.1385952533250103</v>
      </c>
      <c r="AR1607" s="66">
        <v>-0.05</v>
      </c>
      <c r="AS1607" s="96" t="s">
        <v>1593</v>
      </c>
      <c r="AT1607" s="20">
        <f t="shared" ref="AT1607" si="674">(AK1607*V1607*X1607*Z1606*AA1607*AB1606*AC1607*AD1606*AG1607*AH1606)+AR1607</f>
        <v>3.0448613614359266</v>
      </c>
      <c r="AU1607" s="20">
        <f t="shared" ref="AU1607" si="675">AT1606</f>
        <v>3.0518118791091569</v>
      </c>
      <c r="AV1607" s="12">
        <f t="shared" ref="AV1607" si="676">AK1607*W1607*X1607*Z1606*AA1607*AB1606</f>
        <v>3.0982710301500149</v>
      </c>
      <c r="AW1607" s="12">
        <f t="shared" ref="AW1607" si="677">AV1606</f>
        <v>3.001811879109157</v>
      </c>
      <c r="AX1607" s="8">
        <f t="shared" si="588"/>
        <v>0.24486136143593651</v>
      </c>
      <c r="AY1607" s="8">
        <f t="shared" si="589"/>
        <v>1.8118791091668029E-3</v>
      </c>
      <c r="AZ1607" s="8">
        <f t="shared" si="590"/>
        <v>0.24667324054510331</v>
      </c>
      <c r="BA1607" s="8">
        <f t="shared" si="591"/>
        <v>0.24304948232676971</v>
      </c>
      <c r="BB1607" s="62">
        <f t="shared" si="592"/>
        <v>102</v>
      </c>
      <c r="BC1607" s="21">
        <f t="shared" si="593"/>
        <v>136</v>
      </c>
      <c r="BD1607" s="21">
        <f t="shared" si="594"/>
        <v>109</v>
      </c>
      <c r="BE1607" s="21">
        <f t="shared" si="595"/>
        <v>-116</v>
      </c>
      <c r="BF1607" s="94">
        <f t="shared" si="57"/>
        <v>0.49441532555990708</v>
      </c>
      <c r="BG1607" s="22">
        <f t="shared" ref="BG1607" si="678">_xlfn.LET(
  _xlpm.a, MIN(AT1606,AT1607),
  _xlpm.b, MAX(AT1606,AT1607),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0.42366618247536386</v>
      </c>
      <c r="BH1607" s="22">
        <f t="shared" ref="BH1607" si="679">_xlfn.LET(
  _xlpm.a, MIN(AT1606,AT1607),
  _xlpm.b, MAX(AT1606,AT1607),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0.47770433797993622</v>
      </c>
      <c r="BI1607" s="22">
        <f t="shared" ref="BI1607" si="680">_xlfn.LET(
  _xlpm.a, MIN(AT1606,AT1607),
  _xlpm.b, MAX(AT1606,AT1607),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0.53678322942020873</v>
      </c>
      <c r="BJ1607" s="21">
        <f t="shared" si="597"/>
        <v>-108</v>
      </c>
      <c r="BK1607" s="21">
        <f t="shared" si="598"/>
        <v>136</v>
      </c>
      <c r="BL1607" s="21">
        <f t="shared" si="599"/>
        <v>110</v>
      </c>
      <c r="BM1607" s="21">
        <f t="shared" si="600"/>
        <v>-116</v>
      </c>
      <c r="BN1607" s="22">
        <f t="shared" si="61"/>
        <v>0.51881188895497499</v>
      </c>
      <c r="BO1607" s="22">
        <f t="shared" ref="BO1607" si="681">_xlfn.LET(
  _xlpm.a, MIN(AV1606,AV1607),
  _xlpm.b, MAX(AV1606,AV1607),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0.42302627950455424</v>
      </c>
      <c r="BP1607" s="22">
        <f t="shared" ref="BP1607" si="682">_xlfn.LET(
  _xlpm.a, MIN(AV1606,AV1607),
  _xlpm.b, MAX(AV1606,AV1607),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0.47712782362013578</v>
      </c>
      <c r="BQ1607" s="22">
        <f t="shared" ref="BQ1607" si="683">_xlfn.LET(
  _xlpm.a, MIN(AV1606,AV1607),
  _xlpm.b, MAX(AV1606,AV1607),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0.53641470970628713</v>
      </c>
      <c r="BR1607">
        <v>3.75</v>
      </c>
      <c r="BS1607">
        <v>3.95</v>
      </c>
      <c r="BT1607">
        <v>0.46859000000000001</v>
      </c>
      <c r="BU1607">
        <v>0.21339</v>
      </c>
      <c r="BV1607">
        <v>0.23440949985170201</v>
      </c>
      <c r="BW1607">
        <v>0.30306</v>
      </c>
    </row>
    <row r="1608" spans="1:75" ht="16.75" customHeight="1" x14ac:dyDescent="0.2">
      <c r="A1608" t="str">
        <f t="shared" si="536"/>
        <v>2025020773 SJS</v>
      </c>
      <c r="B1608">
        <v>2025020773</v>
      </c>
      <c r="C1608" s="1">
        <v>46041</v>
      </c>
      <c r="D1608" s="2" t="s">
        <v>6</v>
      </c>
      <c r="E1608" t="s">
        <v>40</v>
      </c>
      <c r="F1608" s="2">
        <v>2</v>
      </c>
      <c r="G1608" s="2">
        <v>1</v>
      </c>
      <c r="H1608" t="s">
        <v>44</v>
      </c>
      <c r="I1608" t="str">
        <f t="shared" si="176"/>
        <v>SJS Alex Nedeljkovic</v>
      </c>
      <c r="J1608" s="33" t="s">
        <v>182</v>
      </c>
      <c r="K1608" s="14">
        <v>2.96</v>
      </c>
      <c r="L1608" s="13">
        <v>0.15</v>
      </c>
      <c r="M1608" s="28">
        <v>0.1</v>
      </c>
      <c r="N1608">
        <f>IFERROR(_xlfn.XLOOKUP(A1608,Params!A:A,Params!D:D),0)</f>
        <v>2.8499999999999899</v>
      </c>
      <c r="O1608">
        <f t="shared" ref="O1608" si="684">N1609</f>
        <v>3.69999999999999</v>
      </c>
      <c r="P1608" s="68">
        <f t="shared" si="572"/>
        <v>2.8499999999999899</v>
      </c>
      <c r="Q1608">
        <f t="shared" ref="Q1608" si="685">P1609</f>
        <v>3.69999999999999</v>
      </c>
      <c r="R1608" s="5">
        <f t="shared" ref="R1608" si="686">N1608/W1608/X1608/Z1609/AB1609/AA1608</f>
        <v>3.0583484634671354</v>
      </c>
      <c r="S1608" s="5">
        <f t="shared" ref="S1608" si="687">O1608/W1609/Y1608/Z1608/AA1609/AB1608</f>
        <v>3.4410400846744453</v>
      </c>
      <c r="T1608" s="5">
        <f t="shared" ref="T1608" si="688">P1608/W1608/X1608/Z1609/AB1609</f>
        <v>3.0124732365151283</v>
      </c>
      <c r="U1608" s="5">
        <f t="shared" ref="U1608" si="689">Q1608/W1609/Y1608/Z1608/AA1609</f>
        <v>3.4410400846744453</v>
      </c>
      <c r="V1608" s="5">
        <f>_xlfn.XLOOKUP(H1608,'Rest - Home'!A:A,'Rest - Home'!B:B)</f>
        <v>0.96</v>
      </c>
      <c r="W1608" s="5">
        <f>_xlfn.XLOOKUP(H1608,'Rest - Home'!A:A,'Rest - Home'!C:C)</f>
        <v>0.96305398776725637</v>
      </c>
      <c r="X1608" s="5">
        <f t="shared" ref="X1608" si="690">AM1609/K1608</f>
        <v>0.94932432432432434</v>
      </c>
      <c r="Y1608" s="5">
        <f t="shared" ref="Y1608" si="691">AK1609/K1608</f>
        <v>1.0472972972972974</v>
      </c>
      <c r="Z1608" s="5">
        <f>IF(J1608="",1,(_xlfn.XLOOKUP(I1608,Goalies!B:B,Goalies!J:J)))</f>
        <v>1.03</v>
      </c>
      <c r="AA1608" s="23">
        <v>0.98499999999999999</v>
      </c>
      <c r="AB1608" s="23">
        <v>1</v>
      </c>
      <c r="AC1608" s="23">
        <f>_xlfn.XLOOKUP(E1608,'Game Adjustments'!A:A,'Game Adjustments'!B:B)</f>
        <v>1</v>
      </c>
      <c r="AD1608" s="23">
        <f>_xlfn.XLOOKUP(E1608,'Game Adjustments'!A:A,'Game Adjustments'!C:C)</f>
        <v>1</v>
      </c>
      <c r="AE1608" s="23">
        <f>IF(D1608="A",_xlfn.XLOOKUP(E1608,'Rest - Home'!F:F,'Rest - Home'!J:J),_xlfn.XLOOKUP(E1608,'Rest - Home'!F:F,'Rest - Home'!I:I))</f>
        <v>1</v>
      </c>
      <c r="AF1608" s="23">
        <f>IF(D1608="A",_xlfn.XLOOKUP(E1608,'Rest - Home'!F:F,'Rest - Home'!L:L),_xlfn.XLOOKUP(E1608,'Rest - Home'!F:F,'Rest - Home'!K:K))</f>
        <v>1</v>
      </c>
      <c r="AG1608" s="26">
        <v>1</v>
      </c>
      <c r="AH1608" s="26">
        <v>1</v>
      </c>
      <c r="AI1608" s="53" cm="1">
        <f t="array" ref="AI1608">MAX(IF($E$63:E1607=E1608,ROW($E$63:E1607)-MIN(ROW($E$63:E1607))+1))</f>
        <v>1500</v>
      </c>
      <c r="AJ1608" s="53" cm="1">
        <f t="array" ref="AJ1608">MAX(IF($I$105:I1607=I1608,ROW($I$105:I1607)-MIN(ROW($I$105:I1607))+1))</f>
        <v>1440</v>
      </c>
      <c r="AK1608" s="23">
        <f>IF(AI1608=0,_xlfn.XLOOKUP(E1608,'Starting GF'!A:A,'Starting GF'!B:B),INDEX($AL$63:$AL1608,AI1608))</f>
        <v>2.94</v>
      </c>
      <c r="AL1608" s="23">
        <v>2.9750000000000001</v>
      </c>
      <c r="AM1608" s="23">
        <f>IF(AI1608=0,_xlfn.XLOOKUP(E1608,'Starting GF'!A:A,'Starting GF'!C:C),INDEX($AN$63:$AN1608,AI1608))</f>
        <v>3.34</v>
      </c>
      <c r="AN1608" s="23">
        <v>3.34</v>
      </c>
      <c r="AO1608" s="23">
        <f>IF(AJ1608=0,_xlfn.XLOOKUP(I1608,Goalies!B:B,Goalies!I:I),INDEX($AP$105:$AP1608,AJ1608))</f>
        <v>3.4803722076739225</v>
      </c>
      <c r="AP1608" s="23">
        <f t="shared" si="582"/>
        <v>3.4899570696050359</v>
      </c>
      <c r="AQ1608" s="23">
        <f t="shared" si="583"/>
        <v>3.4401999999999999</v>
      </c>
      <c r="AR1608" s="66">
        <v>-7.0000000000000007E-2</v>
      </c>
      <c r="AS1608" s="96" t="s">
        <v>1592</v>
      </c>
      <c r="AT1608" s="20">
        <f t="shared" ref="AT1608" si="692">(AK1608*V1608*X1608*Z1609*AA1608*AB1609*AC1608*AD1609*AG1608*AH1609)+AR1608</f>
        <v>2.6610259251459465</v>
      </c>
      <c r="AU1608" s="20">
        <f t="shared" ref="AU1608" si="693">AT1609</f>
        <v>3.6684985947635131</v>
      </c>
      <c r="AV1608" s="12">
        <f t="shared" ref="AV1608" si="694">AK1608*V1608*X1608*Z1609*AA1608*AB1609</f>
        <v>2.7310259251459463</v>
      </c>
      <c r="AW1608" s="12">
        <f t="shared" ref="AW1608" si="695">AV1609</f>
        <v>3.5913560132703739</v>
      </c>
      <c r="AX1608" s="8">
        <f t="shared" si="588"/>
        <v>-0.18897407485404338</v>
      </c>
      <c r="AY1608" s="8">
        <f t="shared" si="589"/>
        <v>-3.150140523647682E-2</v>
      </c>
      <c r="AZ1608" s="8">
        <f t="shared" si="590"/>
        <v>-0.2204754800905202</v>
      </c>
      <c r="BA1608" s="8">
        <f t="shared" si="591"/>
        <v>-0.15747266961756656</v>
      </c>
      <c r="BB1608" s="62">
        <f t="shared" si="592"/>
        <v>189</v>
      </c>
      <c r="BC1608" s="21">
        <f t="shared" si="593"/>
        <v>-158</v>
      </c>
      <c r="BD1608" s="21">
        <f t="shared" si="594"/>
        <v>-128</v>
      </c>
      <c r="BE1608" s="21">
        <f t="shared" si="595"/>
        <v>101</v>
      </c>
      <c r="BF1608" s="94">
        <f t="shared" ref="BF1608" si="696">_xlfn.LET(
  _xlpm.a, MIN(AT1608,AT1609),
  _xlpm.b, MAX(AT1608,AT1609),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IF(AT1608&gt;AT1609, 1-_xlpm.interp, _xlpm.interp)
)</f>
        <v>0.34549128320192563</v>
      </c>
      <c r="BG1608" s="22">
        <f t="shared" si="550"/>
        <v>0.61223650581805589</v>
      </c>
      <c r="BH1608" s="22">
        <f t="shared" si="550"/>
        <v>0.56198431366896062</v>
      </c>
      <c r="BI1608" s="22">
        <f t="shared" si="550"/>
        <v>0.49751121289253153</v>
      </c>
      <c r="BJ1608" s="21">
        <f t="shared" si="597"/>
        <v>174</v>
      </c>
      <c r="BK1608" s="21">
        <f t="shared" si="598"/>
        <v>-157</v>
      </c>
      <c r="BL1608" s="21">
        <f t="shared" si="599"/>
        <v>-127</v>
      </c>
      <c r="BM1608" s="21">
        <f t="shared" si="600"/>
        <v>101</v>
      </c>
      <c r="BN1608" s="22">
        <f t="shared" ref="BN1608" si="697">_xlfn.LET(
  _xlpm.a, MIN(AV1608,AV1609),
  _xlpm.b, MAX(AV1608,AV1609),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IF(AV1608&gt;AV1609, 1-_xlpm.interp, _xlpm.interp)
)</f>
        <v>0.36497271681767918</v>
      </c>
      <c r="BO1608" s="22">
        <f t="shared" si="552"/>
        <v>0.61015853031950851</v>
      </c>
      <c r="BP1608" s="22">
        <f t="shared" si="552"/>
        <v>0.56029137885737468</v>
      </c>
      <c r="BQ1608" s="22">
        <f t="shared" si="552"/>
        <v>0.49676404583161382</v>
      </c>
      <c r="BR1608">
        <v>3.75</v>
      </c>
      <c r="BS1608">
        <v>4</v>
      </c>
      <c r="BT1608">
        <v>0.45988000000000001</v>
      </c>
      <c r="BU1608">
        <v>0.21074999999999999</v>
      </c>
      <c r="BV1608">
        <v>0.23130618023772601</v>
      </c>
      <c r="BW1608">
        <v>0.29962</v>
      </c>
    </row>
    <row r="1609" spans="1:75" ht="16.75" customHeight="1" x14ac:dyDescent="0.2">
      <c r="A1609" t="str">
        <f t="shared" si="536"/>
        <v>2025020773 FLA</v>
      </c>
      <c r="B1609">
        <v>2025020773</v>
      </c>
      <c r="C1609" s="1">
        <v>46041</v>
      </c>
      <c r="D1609" s="2" t="s">
        <v>9</v>
      </c>
      <c r="E1609" t="s">
        <v>10</v>
      </c>
      <c r="F1609" s="2">
        <v>1</v>
      </c>
      <c r="G1609" s="2">
        <v>2</v>
      </c>
      <c r="H1609" t="s">
        <v>45</v>
      </c>
      <c r="I1609" t="str">
        <f t="shared" si="176"/>
        <v>FLA Sergei Bobrovsky</v>
      </c>
      <c r="J1609" s="33" t="s">
        <v>165</v>
      </c>
      <c r="K1609" s="14">
        <v>2.96</v>
      </c>
      <c r="L1609" s="13">
        <v>0.15</v>
      </c>
      <c r="M1609" s="28">
        <v>0.1</v>
      </c>
      <c r="N1609">
        <f>IFERROR(_xlfn.XLOOKUP(A1609,Params!A:A,Params!D:D),0)</f>
        <v>3.69999999999999</v>
      </c>
      <c r="O1609">
        <f t="shared" ref="O1609" si="698">N1608</f>
        <v>2.8499999999999899</v>
      </c>
      <c r="P1609" s="68">
        <f t="shared" si="572"/>
        <v>3.69999999999999</v>
      </c>
      <c r="Q1609">
        <f t="shared" ref="Q1609" si="699">P1608</f>
        <v>2.8499999999999899</v>
      </c>
      <c r="R1609" s="5">
        <f t="shared" ref="R1609" si="700">N1609/W1609/X1609/Z1608/AB1608/AA1609</f>
        <v>3.1937797193086177</v>
      </c>
      <c r="S1609" s="5">
        <f t="shared" ref="S1609" si="701">O1609/W1608/Y1609/Z1609/AA1608/AB1609</f>
        <v>2.9231153681437592</v>
      </c>
      <c r="T1609" s="5">
        <f t="shared" ref="T1609" si="702">P1609/W1609/X1609/Z1608/AB1608</f>
        <v>3.0819974291328158</v>
      </c>
      <c r="U1609" s="5">
        <f t="shared" ref="U1609" si="703">Q1609/W1608/Y1609/Z1609/AA1608</f>
        <v>3.0400399828695095</v>
      </c>
      <c r="V1609" s="5">
        <f>_xlfn.XLOOKUP(H1609,'Rest - Home'!A:A,'Rest - Home'!B:B)</f>
        <v>1.0349999999999999</v>
      </c>
      <c r="W1609" s="5">
        <f>_xlfn.XLOOKUP(H1609,'Rest - Home'!A:A,'Rest - Home'!C:C)</f>
        <v>1.0329456510400874</v>
      </c>
      <c r="X1609" s="5">
        <f t="shared" ref="X1609" si="704">AM1608/K1609</f>
        <v>1.1283783783783783</v>
      </c>
      <c r="Y1609" s="5">
        <f t="shared" ref="Y1609" si="705">AK1608/K1609</f>
        <v>0.9932432432432432</v>
      </c>
      <c r="Z1609" s="5">
        <f>IF(J1609="",1,(_xlfn.XLOOKUP(I1609,Goalies!B:B,Goalies!J:J)))</f>
        <v>0.995</v>
      </c>
      <c r="AA1609" s="23">
        <v>0.96499999999999997</v>
      </c>
      <c r="AB1609" s="23">
        <v>1.04</v>
      </c>
      <c r="AC1609" s="23">
        <f>_xlfn.XLOOKUP(E1609,'Game Adjustments'!A:A,'Game Adjustments'!B:B)</f>
        <v>1</v>
      </c>
      <c r="AD1609" s="23">
        <f>_xlfn.XLOOKUP(E1609,'Game Adjustments'!A:A,'Game Adjustments'!C:C)</f>
        <v>1</v>
      </c>
      <c r="AE1609" s="23">
        <f>IF(D1609="A",_xlfn.XLOOKUP(E1609,'Rest - Home'!F:F,'Rest - Home'!J:J),_xlfn.XLOOKUP(E1609,'Rest - Home'!F:F,'Rest - Home'!I:I))</f>
        <v>1</v>
      </c>
      <c r="AF1609" s="23">
        <f>IF(D1609="A",_xlfn.XLOOKUP(E1609,'Rest - Home'!F:F,'Rest - Home'!L:L),_xlfn.XLOOKUP(E1609,'Rest - Home'!F:F,'Rest - Home'!K:K))</f>
        <v>1</v>
      </c>
      <c r="AG1609" s="26">
        <v>1</v>
      </c>
      <c r="AH1609" s="26">
        <v>1</v>
      </c>
      <c r="AI1609" s="53" cm="1">
        <f t="array" ref="AI1609">MAX(IF($E$63:E1608=E1609,ROW($E$63:E1608)-MIN(ROW($E$63:E1608))+1))</f>
        <v>1520</v>
      </c>
      <c r="AJ1609" s="53" cm="1">
        <f t="array" ref="AJ1609">MAX(IF($I$105:I1608=I1609,ROW($I$105:I1608)-MIN(ROW($I$105:I1608))+1))</f>
        <v>1456</v>
      </c>
      <c r="AK1609" s="23">
        <v>3.1</v>
      </c>
      <c r="AL1609" s="23">
        <f t="shared" si="580"/>
        <v>3.1123902235436551</v>
      </c>
      <c r="AM1609" s="23">
        <v>2.81</v>
      </c>
      <c r="AN1609" s="23">
        <f t="shared" si="581"/>
        <v>2.8269673052215638</v>
      </c>
      <c r="AO1609" s="23">
        <f>IF(AJ1609=0,_xlfn.XLOOKUP(I1609,Goalies!B:B,Goalies!I:I),INDEX($AP$105:$AP1609,AJ1609))</f>
        <v>2.7731581608301381</v>
      </c>
      <c r="AP1609" s="23">
        <f t="shared" si="582"/>
        <v>2.7934594054010731</v>
      </c>
      <c r="AQ1609" s="23">
        <f t="shared" si="583"/>
        <v>2.7959499999999999</v>
      </c>
      <c r="AR1609" s="66">
        <v>7.0000000000000007E-2</v>
      </c>
      <c r="AS1609" s="96" t="s">
        <v>1592</v>
      </c>
      <c r="AT1609" s="20">
        <f t="shared" ref="AT1609" si="706">(AK1609*V1609*X1609*Z1608*AA1609*AB1608*AC1609*AD1608*AG1609*AH1608)+AR1609</f>
        <v>3.6684985947635131</v>
      </c>
      <c r="AU1609" s="20">
        <f t="shared" ref="AU1609" si="707">AT1608</f>
        <v>2.6610259251459465</v>
      </c>
      <c r="AV1609" s="12">
        <f t="shared" ref="AV1609" si="708">AK1609*W1609*X1609*Z1608*AA1609*AB1608</f>
        <v>3.5913560132703739</v>
      </c>
      <c r="AW1609" s="12">
        <f t="shared" ref="AW1609" si="709">AV1608</f>
        <v>2.7310259251459463</v>
      </c>
      <c r="AX1609" s="8">
        <f t="shared" si="588"/>
        <v>-3.150140523647682E-2</v>
      </c>
      <c r="AY1609" s="8">
        <f t="shared" si="589"/>
        <v>-0.18897407485404338</v>
      </c>
      <c r="AZ1609" s="8">
        <f t="shared" si="590"/>
        <v>-0.2204754800905202</v>
      </c>
      <c r="BA1609" s="8">
        <f t="shared" si="591"/>
        <v>0.15747266961756656</v>
      </c>
      <c r="BB1609" s="62">
        <f t="shared" si="592"/>
        <v>-189</v>
      </c>
      <c r="BC1609" s="21">
        <f t="shared" si="593"/>
        <v>158</v>
      </c>
      <c r="BD1609" s="21">
        <f t="shared" si="594"/>
        <v>128</v>
      </c>
      <c r="BE1609" s="21">
        <f t="shared" si="595"/>
        <v>-101</v>
      </c>
      <c r="BF1609" s="94">
        <f t="shared" si="57"/>
        <v>0.65450871679807432</v>
      </c>
      <c r="BG1609" s="22">
        <f t="shared" ref="BG1609" si="710">_xlfn.LET(
  _xlpm.a, MIN(AT1608,AT1609),
  _xlpm.b, MAX(AT1608,AT1609),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0.38776349418194406</v>
      </c>
      <c r="BH1609" s="22">
        <f t="shared" ref="BH1609" si="711">_xlfn.LET(
  _xlpm.a, MIN(AT1608,AT1609),
  _xlpm.b, MAX(AT1608,AT1609),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0.43801568633103938</v>
      </c>
      <c r="BI1609" s="22">
        <f t="shared" ref="BI1609" si="712">_xlfn.LET(
  _xlpm.a, MIN(AT1608,AT1609),
  _xlpm.b, MAX(AT1608,AT1609),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0.50248878710746847</v>
      </c>
      <c r="BJ1609" s="21">
        <f t="shared" si="597"/>
        <v>-174</v>
      </c>
      <c r="BK1609" s="21">
        <f t="shared" si="598"/>
        <v>157</v>
      </c>
      <c r="BL1609" s="21">
        <f t="shared" si="599"/>
        <v>127</v>
      </c>
      <c r="BM1609" s="21">
        <f t="shared" si="600"/>
        <v>-101</v>
      </c>
      <c r="BN1609" s="22">
        <f t="shared" si="61"/>
        <v>0.63502728318232082</v>
      </c>
      <c r="BO1609" s="22">
        <f t="shared" ref="BO1609" si="713">_xlfn.LET(
  _xlpm.a, MIN(AV1608,AV1609),
  _xlpm.b, MAX(AV1608,AV1609),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0.38984146968049149</v>
      </c>
      <c r="BP1609" s="22">
        <f t="shared" ref="BP1609" si="714">_xlfn.LET(
  _xlpm.a, MIN(AV1608,AV1609),
  _xlpm.b, MAX(AV1608,AV1609),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0.43970862114262532</v>
      </c>
      <c r="BQ1609" s="22">
        <f t="shared" ref="BQ1609" si="715">_xlfn.LET(
  _xlpm.a, MIN(AV1608,AV1609),
  _xlpm.b, MAX(AV1608,AV1609),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0.50323595416838618</v>
      </c>
      <c r="BR1609">
        <v>3.75</v>
      </c>
      <c r="BS1609">
        <v>4.05</v>
      </c>
      <c r="BT1609">
        <v>0.45401999999999998</v>
      </c>
      <c r="BU1609">
        <v>0.20427999999999999</v>
      </c>
      <c r="BV1609">
        <v>0.223939663016191</v>
      </c>
      <c r="BW1609">
        <v>0.29207</v>
      </c>
    </row>
    <row r="1610" spans="1:75" ht="16.75" customHeight="1" x14ac:dyDescent="0.2">
      <c r="A1610" t="str">
        <f t="shared" si="536"/>
        <v>2025020774 MIN</v>
      </c>
      <c r="B1610">
        <v>2025020774</v>
      </c>
      <c r="C1610" s="1">
        <v>46041</v>
      </c>
      <c r="D1610" s="2" t="s">
        <v>6</v>
      </c>
      <c r="E1610" t="s">
        <v>33</v>
      </c>
      <c r="F1610" s="2">
        <v>1</v>
      </c>
      <c r="G1610" s="2">
        <v>1</v>
      </c>
      <c r="H1610" t="s">
        <v>46</v>
      </c>
      <c r="I1610" t="str">
        <f t="shared" si="176"/>
        <v>MIN Filip Gustavsson</v>
      </c>
      <c r="J1610" s="33" t="s">
        <v>169</v>
      </c>
      <c r="K1610" s="14">
        <v>2.96</v>
      </c>
      <c r="L1610" s="13">
        <v>0.15</v>
      </c>
      <c r="M1610" s="28">
        <v>0.1</v>
      </c>
      <c r="N1610">
        <f>IFERROR(_xlfn.XLOOKUP(A1610,Params!A:A,Params!D:D),0)</f>
        <v>2.9999999999999898</v>
      </c>
      <c r="O1610">
        <f t="shared" ref="O1610" si="716">N1611</f>
        <v>2.94999999999999</v>
      </c>
      <c r="P1610" s="68">
        <f t="shared" si="572"/>
        <v>2.9999999999999898</v>
      </c>
      <c r="Q1610">
        <f t="shared" ref="Q1610" si="717">P1611</f>
        <v>2.94999999999999</v>
      </c>
      <c r="R1610" s="5">
        <f t="shared" ref="R1610" si="718">N1610/W1610/X1610/Z1611/AB1611/AA1610</f>
        <v>3.3710380207999462</v>
      </c>
      <c r="S1610" s="5">
        <f t="shared" ref="S1610" si="719">O1610/W1611/Y1610/Z1610/AA1611/AB1610</f>
        <v>2.75177577906384</v>
      </c>
      <c r="T1610" s="5">
        <f t="shared" ref="T1610" si="720">P1610/W1610/X1610/Z1611/AB1611</f>
        <v>3.1687757395519491</v>
      </c>
      <c r="U1610" s="5">
        <f t="shared" ref="U1610" si="721">Q1610/W1611/Y1610/Z1610/AA1611</f>
        <v>2.8618468102263939</v>
      </c>
      <c r="V1610" s="5">
        <f>_xlfn.XLOOKUP(H1610,'Rest - Home'!A:A,'Rest - Home'!B:B)</f>
        <v>0.95</v>
      </c>
      <c r="W1610" s="5">
        <f>_xlfn.XLOOKUP(H1610,'Rest - Home'!A:A,'Rest - Home'!C:C)</f>
        <v>0.95302926576458757</v>
      </c>
      <c r="X1610" s="5">
        <f t="shared" ref="X1610" si="722">AM1611/K1610</f>
        <v>1.013982372349626</v>
      </c>
      <c r="Y1610" s="5">
        <f t="shared" ref="Y1610" si="723">AK1611/K1610</f>
        <v>1.0337837837837838</v>
      </c>
      <c r="Z1610" s="5">
        <f>IF(J1610="",1,(_xlfn.XLOOKUP(I1610,Goalies!B:B,Goalies!J:J)))</f>
        <v>0.99</v>
      </c>
      <c r="AA1610" s="23">
        <v>0.94</v>
      </c>
      <c r="AB1610" s="23">
        <v>1.04</v>
      </c>
      <c r="AC1610" s="23">
        <f>_xlfn.XLOOKUP(E1610,'Game Adjustments'!A:A,'Game Adjustments'!B:B)</f>
        <v>1</v>
      </c>
      <c r="AD1610" s="23">
        <f>_xlfn.XLOOKUP(E1610,'Game Adjustments'!A:A,'Game Adjustments'!C:C)</f>
        <v>1</v>
      </c>
      <c r="AE1610" s="23">
        <f>IF(D1610="A",_xlfn.XLOOKUP(E1610,'Rest - Home'!F:F,'Rest - Home'!J:J),_xlfn.XLOOKUP(E1610,'Rest - Home'!F:F,'Rest - Home'!I:I))</f>
        <v>1</v>
      </c>
      <c r="AF1610" s="23">
        <f>IF(D1610="A",_xlfn.XLOOKUP(E1610,'Rest - Home'!F:F,'Rest - Home'!L:L),_xlfn.XLOOKUP(E1610,'Rest - Home'!F:F,'Rest - Home'!K:K))</f>
        <v>1</v>
      </c>
      <c r="AG1610" s="26">
        <v>1</v>
      </c>
      <c r="AH1610" s="26">
        <v>1</v>
      </c>
      <c r="AI1610" s="53" cm="1">
        <f t="array" ref="AI1610">MAX(IF($E$63:E1609=E1610,ROW($E$63:E1609)-MIN(ROW($E$63:E1609))+1))</f>
        <v>1508</v>
      </c>
      <c r="AJ1610" s="53" cm="1">
        <f t="array" ref="AJ1610">MAX(IF($I$105:I1609=I1610,ROW($I$105:I1609)-MIN(ROW($I$105:I1609))+1))</f>
        <v>1466</v>
      </c>
      <c r="AK1610" s="23">
        <f>IF(AI1610=0,_xlfn.XLOOKUP(E1610,'Starting GF'!A:A,'Starting GF'!B:B),INDEX($AL$63:$AL1610,AI1610))</f>
        <v>3.13</v>
      </c>
      <c r="AL1610" s="23">
        <f t="shared" si="580"/>
        <v>3.1631217689012718</v>
      </c>
      <c r="AM1610" s="23">
        <f>IF(AI1610=0,_xlfn.XLOOKUP(E1610,'Starting GF'!A:A,'Starting GF'!C:C),INDEX($AN$63:$AN1610,AI1610))</f>
        <v>2.8660711272469657</v>
      </c>
      <c r="AN1610" s="23">
        <f t="shared" si="581"/>
        <v>2.8489268250194968</v>
      </c>
      <c r="AO1610" s="23">
        <f>IF(AJ1610=0,_xlfn.XLOOKUP(I1610,Goalies!B:B,Goalies!I:I),INDEX($AP$105:$AP1610,AJ1610))</f>
        <v>2.8636981161907831</v>
      </c>
      <c r="AP1610" s="23">
        <f t="shared" si="582"/>
        <v>2.8427821019531461</v>
      </c>
      <c r="AQ1610" s="23">
        <f t="shared" si="583"/>
        <v>2.8374104159744959</v>
      </c>
      <c r="AR1610" s="66">
        <v>0.05</v>
      </c>
      <c r="AS1610" s="96" t="s">
        <v>1592</v>
      </c>
      <c r="AT1610" s="20">
        <f t="shared" ref="AT1610" si="724">(AK1610*V1610*X1610*Z1611*AA1610*AB1611*AC1610*AD1611*AG1610*AH1611)+AR1610</f>
        <v>2.8266382977513622</v>
      </c>
      <c r="AU1610" s="20">
        <f t="shared" ref="AU1610" si="725">AT1611</f>
        <v>3.0191472767691363</v>
      </c>
      <c r="AV1610" s="12">
        <f t="shared" ref="AV1610" si="726">AK1610*V1610*X1610*Z1611*AA1610*AB1611</f>
        <v>2.7766382977513624</v>
      </c>
      <c r="AW1610" s="12">
        <f t="shared" ref="AW1610" si="727">AV1611</f>
        <v>3.0725286157780269</v>
      </c>
      <c r="AX1610" s="8">
        <f t="shared" si="588"/>
        <v>-0.17336170224862757</v>
      </c>
      <c r="AY1610" s="8">
        <f t="shared" si="589"/>
        <v>6.9147276769146337E-2</v>
      </c>
      <c r="AZ1610" s="8">
        <f t="shared" si="590"/>
        <v>-0.10421442547948123</v>
      </c>
      <c r="BA1610" s="8">
        <f t="shared" si="591"/>
        <v>-0.24250897901777391</v>
      </c>
      <c r="BB1610" s="62">
        <f t="shared" si="592"/>
        <v>116</v>
      </c>
      <c r="BC1610" s="21">
        <f t="shared" si="593"/>
        <v>-116</v>
      </c>
      <c r="BD1610" s="21">
        <f t="shared" si="594"/>
        <v>110</v>
      </c>
      <c r="BE1610" s="21">
        <f t="shared" si="595"/>
        <v>136</v>
      </c>
      <c r="BF1610" s="94">
        <f t="shared" ref="BF1610" si="728">_xlfn.LET(
  _xlpm.a, MIN(AT1610,AT1611),
  _xlpm.b, MAX(AT1610,AT1611),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IF(AT1610&gt;AT1611, 1-_xlpm.interp, _xlpm.interp)
)</f>
        <v>0.46358996894556403</v>
      </c>
      <c r="BG1610" s="22">
        <f t="shared" si="550"/>
        <v>0.53662313769914072</v>
      </c>
      <c r="BH1610" s="22">
        <f t="shared" si="550"/>
        <v>0.47726112085050898</v>
      </c>
      <c r="BI1610" s="22">
        <f t="shared" si="550"/>
        <v>0.42306168080220319</v>
      </c>
      <c r="BJ1610" s="21">
        <f t="shared" si="597"/>
        <v>123</v>
      </c>
      <c r="BK1610" s="21">
        <f t="shared" si="598"/>
        <v>-116</v>
      </c>
      <c r="BL1610" s="21">
        <f t="shared" si="599"/>
        <v>109</v>
      </c>
      <c r="BM1610" s="21">
        <f t="shared" si="600"/>
        <v>136</v>
      </c>
      <c r="BN1610" s="22">
        <f t="shared" ref="BN1610" si="729">_xlfn.LET(
  _xlpm.a, MIN(AV1610,AV1611),
  _xlpm.b, MAX(AV1610,AV1611),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IF(AV1610&gt;AV1611, 1-_xlpm.interp, _xlpm.interp)
)</f>
        <v>0.4491259791440716</v>
      </c>
      <c r="BO1610" s="22">
        <f t="shared" si="552"/>
        <v>0.53695953383728323</v>
      </c>
      <c r="BP1610" s="22">
        <f t="shared" si="552"/>
        <v>0.47788438239992259</v>
      </c>
      <c r="BQ1610" s="22">
        <f t="shared" si="552"/>
        <v>0.42381305172445194</v>
      </c>
      <c r="BR1610">
        <v>3.75</v>
      </c>
      <c r="BS1610">
        <v>4.0999999999999996</v>
      </c>
      <c r="BT1610">
        <v>0.44836999999999999</v>
      </c>
      <c r="BU1610">
        <v>0.1981</v>
      </c>
      <c r="BV1610">
        <v>0.21668033907574499</v>
      </c>
      <c r="BW1610">
        <v>0.28384999999999999</v>
      </c>
    </row>
    <row r="1611" spans="1:75" ht="16.75" customHeight="1" x14ac:dyDescent="0.2">
      <c r="A1611" t="str">
        <f t="shared" si="536"/>
        <v>2025020774 TOR</v>
      </c>
      <c r="B1611">
        <v>2025020774</v>
      </c>
      <c r="C1611" s="1">
        <v>46041</v>
      </c>
      <c r="D1611" s="2" t="s">
        <v>9</v>
      </c>
      <c r="E1611" t="s">
        <v>18</v>
      </c>
      <c r="F1611" s="2">
        <v>1</v>
      </c>
      <c r="G1611" s="2">
        <v>1</v>
      </c>
      <c r="H1611" t="s">
        <v>47</v>
      </c>
      <c r="I1611" t="str">
        <f t="shared" si="176"/>
        <v>TOR Joseph Woll</v>
      </c>
      <c r="J1611" s="33" t="s">
        <v>190</v>
      </c>
      <c r="K1611" s="14">
        <v>2.96</v>
      </c>
      <c r="L1611" s="13">
        <v>0.15</v>
      </c>
      <c r="M1611" s="28">
        <v>0.1</v>
      </c>
      <c r="N1611">
        <f>IFERROR(_xlfn.XLOOKUP(A1611,Params!A:A,Params!D:D),0)</f>
        <v>2.94999999999999</v>
      </c>
      <c r="O1611">
        <f t="shared" ref="O1611" si="730">N1610</f>
        <v>2.9999999999999898</v>
      </c>
      <c r="P1611" s="68">
        <f t="shared" si="572"/>
        <v>2.94999999999999</v>
      </c>
      <c r="Q1611">
        <f t="shared" ref="Q1611" si="731">P1610</f>
        <v>2.9999999999999898</v>
      </c>
      <c r="R1611" s="5">
        <f t="shared" ref="R1611" si="732">N1611/W1611/X1611/Z1610/AB1610/AA1611</f>
        <v>2.9379710098205711</v>
      </c>
      <c r="S1611" s="5">
        <f t="shared" ref="S1611" si="733">O1611/W1610/Y1611/Z1611/AA1610/AB1611</f>
        <v>3.2325215538818179</v>
      </c>
      <c r="T1611" s="5">
        <f t="shared" ref="T1611" si="734">P1611/W1611/X1611/Z1610/AB1610</f>
        <v>2.8204521694277482</v>
      </c>
      <c r="U1611" s="5">
        <f t="shared" ref="U1611" si="735">Q1611/W1610/Y1611/Z1611/AA1610</f>
        <v>3.264846769420636</v>
      </c>
      <c r="V1611" s="5">
        <f>_xlfn.XLOOKUP(H1611,'Rest - Home'!A:A,'Rest - Home'!B:B)</f>
        <v>1.048</v>
      </c>
      <c r="W1611" s="5">
        <f>_xlfn.XLOOKUP(H1611,'Rest - Home'!A:A,'Rest - Home'!C:C)</f>
        <v>1.0491546019013618</v>
      </c>
      <c r="X1611" s="5">
        <f t="shared" ref="X1611" si="736">AM1610/K1611</f>
        <v>0.96826727271856949</v>
      </c>
      <c r="Y1611" s="5">
        <f t="shared" ref="Y1611" si="737">AK1610/K1611</f>
        <v>1.0574324324324325</v>
      </c>
      <c r="Z1611" s="5">
        <f>IF(J1611="",1,(_xlfn.XLOOKUP(I1611,Goalies!B:B,Goalies!J:J)))</f>
        <v>0.97</v>
      </c>
      <c r="AA1611" s="23">
        <v>0.96</v>
      </c>
      <c r="AB1611" s="23">
        <v>1.01</v>
      </c>
      <c r="AC1611" s="23">
        <f>_xlfn.XLOOKUP(E1611,'Game Adjustments'!A:A,'Game Adjustments'!B:B)</f>
        <v>1</v>
      </c>
      <c r="AD1611" s="23">
        <f>_xlfn.XLOOKUP(E1611,'Game Adjustments'!A:A,'Game Adjustments'!C:C)</f>
        <v>1</v>
      </c>
      <c r="AE1611" s="23">
        <f>IF(D1611="A",_xlfn.XLOOKUP(E1611,'Rest - Home'!F:F,'Rest - Home'!J:J),_xlfn.XLOOKUP(E1611,'Rest - Home'!F:F,'Rest - Home'!I:I))</f>
        <v>1</v>
      </c>
      <c r="AF1611" s="23">
        <f>IF(D1611="A",_xlfn.XLOOKUP(E1611,'Rest - Home'!F:F,'Rest - Home'!L:L),_xlfn.XLOOKUP(E1611,'Rest - Home'!F:F,'Rest - Home'!K:K))</f>
        <v>1</v>
      </c>
      <c r="AG1611" s="26">
        <v>1</v>
      </c>
      <c r="AH1611" s="26">
        <v>1</v>
      </c>
      <c r="AI1611" s="53" cm="1">
        <f t="array" ref="AI1611">MAX(IF($E$63:E1610=E1611,ROW($E$63:E1610)-MIN(ROW($E$63:E1610))+1))</f>
        <v>1524</v>
      </c>
      <c r="AJ1611" s="53" cm="1">
        <f t="array" ref="AJ1611">MAX(IF($I$105:I1610=I1611,ROW($I$105:I1610)-MIN(ROW($I$105:I1610))+1))</f>
        <v>1454</v>
      </c>
      <c r="AK1611" s="23">
        <f>IF(AI1611=0,_xlfn.XLOOKUP(E1611,'Starting GF'!A:A,'Starting GF'!B:B),INDEX($AL$63:$AL1611,AI1611))</f>
        <v>3.06</v>
      </c>
      <c r="AL1611" s="23">
        <v>3.04</v>
      </c>
      <c r="AM1611" s="23">
        <f>IF(AI1611=0,_xlfn.XLOOKUP(E1611,'Starting GF'!A:A,'Starting GF'!C:C),INDEX($AN$63:$AN1611,AI1611))</f>
        <v>3.0013878221548929</v>
      </c>
      <c r="AN1611" s="23">
        <f t="shared" si="581"/>
        <v>3.0360578819139317</v>
      </c>
      <c r="AO1611" s="23">
        <f>IF(AJ1611=0,_xlfn.XLOOKUP(I1611,Goalies!B:B,Goalies!I:I),INDEX($AP$105:$AP1611,AJ1611))</f>
        <v>3.0124223387862998</v>
      </c>
      <c r="AP1611" s="23">
        <f t="shared" si="582"/>
        <v>3.030890874058159</v>
      </c>
      <c r="AQ1611" s="23">
        <f t="shared" si="583"/>
        <v>2.911346187490246</v>
      </c>
      <c r="AR1611" s="66">
        <v>-0.05</v>
      </c>
      <c r="AS1611" s="96" t="s">
        <v>1592</v>
      </c>
      <c r="AT1611" s="20">
        <f t="shared" ref="AT1611" si="738">(AK1611*V1611*X1611*Z1610*AA1611*AB1610*AC1611*AD1610*AG1611*AH1610)+AR1611</f>
        <v>3.0191472767691363</v>
      </c>
      <c r="AU1611" s="20">
        <f t="shared" ref="AU1611" si="739">AT1610</f>
        <v>2.8266382977513622</v>
      </c>
      <c r="AV1611" s="12">
        <f t="shared" ref="AV1611" si="740">AK1611*W1611*X1611*Z1610*AA1611*AB1610</f>
        <v>3.0725286157780269</v>
      </c>
      <c r="AW1611" s="12">
        <f t="shared" ref="AW1611" si="741">AV1610</f>
        <v>2.7766382977513624</v>
      </c>
      <c r="AX1611" s="8">
        <f t="shared" si="588"/>
        <v>6.9147276769146337E-2</v>
      </c>
      <c r="AY1611" s="8">
        <f t="shared" si="589"/>
        <v>-0.17336170224862757</v>
      </c>
      <c r="AZ1611" s="8">
        <f t="shared" si="590"/>
        <v>-0.10421442547948123</v>
      </c>
      <c r="BA1611" s="8">
        <f t="shared" si="591"/>
        <v>0.24250897901777391</v>
      </c>
      <c r="BB1611" s="62">
        <f t="shared" si="592"/>
        <v>-116</v>
      </c>
      <c r="BC1611" s="21">
        <f t="shared" si="593"/>
        <v>116</v>
      </c>
      <c r="BD1611" s="21">
        <f t="shared" si="594"/>
        <v>-110</v>
      </c>
      <c r="BE1611" s="21">
        <f t="shared" si="595"/>
        <v>-136</v>
      </c>
      <c r="BF1611" s="94">
        <f t="shared" si="57"/>
        <v>0.53641003105443597</v>
      </c>
      <c r="BG1611" s="22">
        <f t="shared" ref="BG1611" si="742">_xlfn.LET(
  _xlpm.a, MIN(AT1610,AT1611),
  _xlpm.b, MAX(AT1610,AT1611),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0.46337686230085928</v>
      </c>
      <c r="BH1611" s="22">
        <f t="shared" ref="BH1611" si="743">_xlfn.LET(
  _xlpm.a, MIN(AT1610,AT1611),
  _xlpm.b, MAX(AT1610,AT1611),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0.52273887914949102</v>
      </c>
      <c r="BI1611" s="22">
        <f t="shared" ref="BI1611" si="744">_xlfn.LET(
  _xlpm.a, MIN(AT1610,AT1611),
  _xlpm.b, MAX(AT1610,AT1611),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0.57693831919779681</v>
      </c>
      <c r="BJ1611" s="21">
        <f t="shared" si="597"/>
        <v>-123</v>
      </c>
      <c r="BK1611" s="21">
        <f t="shared" si="598"/>
        <v>116</v>
      </c>
      <c r="BL1611" s="21">
        <f t="shared" si="599"/>
        <v>-109</v>
      </c>
      <c r="BM1611" s="21">
        <f t="shared" si="600"/>
        <v>-136</v>
      </c>
      <c r="BN1611" s="22">
        <f t="shared" si="61"/>
        <v>0.5508740208559284</v>
      </c>
      <c r="BO1611" s="22">
        <f t="shared" ref="BO1611" si="745">_xlfn.LET(
  _xlpm.a, MIN(AV1610,AV1611),
  _xlpm.b, MAX(AV1610,AV1611),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0.46304046616271677</v>
      </c>
      <c r="BP1611" s="22">
        <f t="shared" ref="BP1611" si="746">_xlfn.LET(
  _xlpm.a, MIN(AV1610,AV1611),
  _xlpm.b, MAX(AV1610,AV1611),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0.52211561760007741</v>
      </c>
      <c r="BQ1611" s="22">
        <f t="shared" ref="BQ1611" si="747">_xlfn.LET(
  _xlpm.a, MIN(AV1610,AV1611),
  _xlpm.b, MAX(AV1610,AV1611),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0.57618694827554806</v>
      </c>
      <c r="BR1611">
        <v>3.75</v>
      </c>
      <c r="BS1611">
        <v>4.1500000000000004</v>
      </c>
      <c r="BT1611">
        <v>0.44098999999999999</v>
      </c>
      <c r="BU1611">
        <v>0.19492999999999999</v>
      </c>
      <c r="BV1611">
        <v>0.213255002352117</v>
      </c>
      <c r="BW1611">
        <v>0.28086</v>
      </c>
    </row>
    <row r="1612" spans="1:75" ht="16.75" customHeight="1" x14ac:dyDescent="0.2">
      <c r="A1612" t="str">
        <f t="shared" si="536"/>
        <v>2025020775 PHI</v>
      </c>
      <c r="B1612">
        <v>2025020775</v>
      </c>
      <c r="C1612" s="1">
        <v>46041</v>
      </c>
      <c r="D1612" s="2" t="s">
        <v>6</v>
      </c>
      <c r="E1612" t="s">
        <v>43</v>
      </c>
      <c r="F1612" s="2">
        <v>1</v>
      </c>
      <c r="G1612" s="2">
        <v>1</v>
      </c>
      <c r="H1612" t="s">
        <v>46</v>
      </c>
      <c r="I1612" t="str">
        <f t="shared" si="176"/>
        <v>PHI Samuel Ersson</v>
      </c>
      <c r="J1612" s="33" t="s">
        <v>231</v>
      </c>
      <c r="K1612" s="14">
        <v>2.96</v>
      </c>
      <c r="L1612" s="13">
        <v>0.15</v>
      </c>
      <c r="M1612" s="28">
        <v>0.1</v>
      </c>
      <c r="N1612">
        <f>IFERROR(_xlfn.XLOOKUP(A1612,Params!A:A,Params!D:D),0)</f>
        <v>2.5499999999999901</v>
      </c>
      <c r="O1612">
        <f t="shared" ref="O1612" si="748">N1613</f>
        <v>3.69999999999999</v>
      </c>
      <c r="P1612" s="68">
        <f t="shared" si="572"/>
        <v>2.5499999999999901</v>
      </c>
      <c r="Q1612">
        <f t="shared" ref="Q1612" si="749">P1613</f>
        <v>3.69999999999999</v>
      </c>
      <c r="R1612" s="5">
        <f t="shared" ref="R1612" si="750">N1612/W1612/X1612/Z1613/AB1613/AA1612</f>
        <v>2.7315673227327695</v>
      </c>
      <c r="S1612" s="5">
        <f t="shared" ref="S1612" si="751">O1612/W1613/Y1612/Z1612/AA1613/AB1612</f>
        <v>3.1490425345289026</v>
      </c>
      <c r="T1612" s="5">
        <f t="shared" ref="T1612" si="752">P1612/W1612/X1612/Z1613/AB1613</f>
        <v>2.7042516495054416</v>
      </c>
      <c r="U1612" s="5">
        <f t="shared" ref="U1612" si="753">Q1612/W1613/Y1612/Z1612/AA1613</f>
        <v>3.2435138105647696</v>
      </c>
      <c r="V1612" s="5">
        <f>_xlfn.XLOOKUP(H1612,'Rest - Home'!A:A,'Rest - Home'!B:B)</f>
        <v>0.95</v>
      </c>
      <c r="W1612" s="5">
        <f>_xlfn.XLOOKUP(H1612,'Rest - Home'!A:A,'Rest - Home'!C:C)</f>
        <v>0.95302926576458757</v>
      </c>
      <c r="X1612" s="5">
        <f t="shared" ref="X1612" si="754">AM1613/K1612</f>
        <v>0.94682681594050688</v>
      </c>
      <c r="Y1612" s="5">
        <f t="shared" ref="Y1612" si="755">AK1613/K1612</f>
        <v>1.0722807950987863</v>
      </c>
      <c r="Z1612" s="5">
        <f>IF(J1612="",1,(_xlfn.XLOOKUP(I1612,Goalies!B:B,Goalies!J:J)))</f>
        <v>1.04</v>
      </c>
      <c r="AA1612" s="23">
        <v>0.99</v>
      </c>
      <c r="AB1612" s="23">
        <v>1.03</v>
      </c>
      <c r="AC1612" s="23">
        <f>_xlfn.XLOOKUP(E1612,'Game Adjustments'!A:A,'Game Adjustments'!B:B)</f>
        <v>1</v>
      </c>
      <c r="AD1612" s="23">
        <f>_xlfn.XLOOKUP(E1612,'Game Adjustments'!A:A,'Game Adjustments'!C:C)</f>
        <v>1</v>
      </c>
      <c r="AE1612" s="23">
        <f>IF(D1612="A",_xlfn.XLOOKUP(E1612,'Rest - Home'!F:F,'Rest - Home'!J:J),_xlfn.XLOOKUP(E1612,'Rest - Home'!F:F,'Rest - Home'!I:I))</f>
        <v>1</v>
      </c>
      <c r="AF1612" s="23">
        <f>IF(D1612="A",_xlfn.XLOOKUP(E1612,'Rest - Home'!F:F,'Rest - Home'!L:L),_xlfn.XLOOKUP(E1612,'Rest - Home'!F:F,'Rest - Home'!K:K))</f>
        <v>1</v>
      </c>
      <c r="AG1612" s="26">
        <v>1</v>
      </c>
      <c r="AH1612" s="26">
        <v>1</v>
      </c>
      <c r="AI1612" s="53" cm="1">
        <f t="array" ref="AI1612">MAX(IF($E$63:E1611=E1612,ROW($E$63:E1611)-MIN(ROW($E$63:E1611))+1))</f>
        <v>1511</v>
      </c>
      <c r="AJ1612" s="53" cm="1">
        <f t="array" ref="AJ1612">MAX(IF($I$105:I1611=I1612,ROW($I$105:I1611)-MIN(ROW($I$105:I1611))+1))</f>
        <v>1438</v>
      </c>
      <c r="AK1612" s="23">
        <f>IF(AI1612=0,_xlfn.XLOOKUP(E1612,'Starting GF'!A:A,'Starting GF'!B:B),INDEX($AL$63:$AL1612,AI1612))</f>
        <v>2.81</v>
      </c>
      <c r="AL1612" s="23">
        <f t="shared" si="580"/>
        <v>2.7978253633115058</v>
      </c>
      <c r="AM1612" s="23">
        <f>IF(AI1612=0,_xlfn.XLOOKUP(E1612,'Starting GF'!A:A,'Starting GF'!C:C),INDEX($AN$63:$AN1612,AI1612))</f>
        <v>3.012078480501863</v>
      </c>
      <c r="AN1612" s="23">
        <v>3.01</v>
      </c>
      <c r="AO1612" s="23">
        <f>IF(AJ1612=0,_xlfn.XLOOKUP(I1612,Goalies!B:B,Goalies!I:I),INDEX($AP$105:$AP1612,AJ1612))</f>
        <v>3.0839400028744555</v>
      </c>
      <c r="AP1612" s="23">
        <f t="shared" si="582"/>
        <v>3.112599637829796</v>
      </c>
      <c r="AQ1612" s="23">
        <f t="shared" si="583"/>
        <v>3.1325616197219377</v>
      </c>
      <c r="AR1612" s="66">
        <v>-2.5000000000000001E-2</v>
      </c>
      <c r="AS1612" s="96" t="s">
        <v>1592</v>
      </c>
      <c r="AT1612" s="20">
        <f t="shared" ref="AT1612" si="756">(AK1612*V1612*X1612*Z1613*AA1612*AB1613*AC1612*AD1613*AG1612*AH1613)+AR1612</f>
        <v>2.5898811822502252</v>
      </c>
      <c r="AU1612" s="20">
        <f t="shared" ref="AU1612" si="757">AT1613</f>
        <v>3.5601778983261219</v>
      </c>
      <c r="AV1612" s="12">
        <f t="shared" ref="AV1612" si="758">AK1612*V1612*X1612*Z1613*AA1612*AB1613</f>
        <v>2.6148811822502251</v>
      </c>
      <c r="AW1612" s="12">
        <f t="shared" ref="AW1612" si="759">AV1613</f>
        <v>3.5390726722985062</v>
      </c>
      <c r="AX1612" s="8">
        <f t="shared" si="588"/>
        <v>3.9881182250235181E-2</v>
      </c>
      <c r="AY1612" s="8">
        <f t="shared" si="589"/>
        <v>-0.1398221016738681</v>
      </c>
      <c r="AZ1612" s="8">
        <f t="shared" si="590"/>
        <v>-9.9940919423632923E-2</v>
      </c>
      <c r="BA1612" s="8">
        <f t="shared" si="591"/>
        <v>0.17970328392410329</v>
      </c>
      <c r="BB1612" s="62">
        <f t="shared" si="592"/>
        <v>186</v>
      </c>
      <c r="BC1612" s="21">
        <f t="shared" si="593"/>
        <v>-141</v>
      </c>
      <c r="BD1612" s="21">
        <f t="shared" si="594"/>
        <v>-113</v>
      </c>
      <c r="BE1612" s="21">
        <f t="shared" si="595"/>
        <v>113</v>
      </c>
      <c r="BF1612" s="94">
        <f t="shared" ref="BF1612" si="760">_xlfn.LET(
  _xlpm.a, MIN(AT1612,AT1613),
  _xlpm.b, MAX(AT1612,AT1613),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IF(AT1612&gt;AT1613, 1-_xlpm.interp, _xlpm.interp)
)</f>
        <v>0.34915942863825733</v>
      </c>
      <c r="BG1612" s="22">
        <f t="shared" si="550"/>
        <v>0.5856036530682962</v>
      </c>
      <c r="BH1612" s="22">
        <f t="shared" si="550"/>
        <v>0.53103375472856229</v>
      </c>
      <c r="BI1612" s="22">
        <f t="shared" si="550"/>
        <v>0.46923163043757055</v>
      </c>
      <c r="BJ1612" s="21">
        <f t="shared" si="597"/>
        <v>181</v>
      </c>
      <c r="BK1612" s="21">
        <f t="shared" si="598"/>
        <v>-141</v>
      </c>
      <c r="BL1612" s="21">
        <f t="shared" si="599"/>
        <v>-113</v>
      </c>
      <c r="BM1612" s="21">
        <f t="shared" si="600"/>
        <v>113</v>
      </c>
      <c r="BN1612" s="22">
        <f t="shared" ref="BN1612" si="761">_xlfn.LET(
  _xlpm.a, MIN(AV1612,AV1613),
  _xlpm.b, MAX(AV1612,AV1613),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IF(AV1612&gt;AV1613, 1-_xlpm.interp, _xlpm.interp)
)</f>
        <v>0.35542673831938154</v>
      </c>
      <c r="BO1612" s="22">
        <f t="shared" si="552"/>
        <v>0.58520067836594769</v>
      </c>
      <c r="BP1612" s="22">
        <f t="shared" si="552"/>
        <v>0.53079076278051351</v>
      </c>
      <c r="BQ1612" s="22">
        <f t="shared" si="552"/>
        <v>0.46923762863230467</v>
      </c>
      <c r="BR1612">
        <v>3.75</v>
      </c>
      <c r="BS1612">
        <v>4.2</v>
      </c>
      <c r="BT1612">
        <v>0.43584000000000001</v>
      </c>
      <c r="BU1612">
        <v>0.18858</v>
      </c>
      <c r="BV1612">
        <v>0.20640288950911101</v>
      </c>
      <c r="BW1612">
        <v>0.27493000000000001</v>
      </c>
    </row>
    <row r="1613" spans="1:75" ht="16.75" customHeight="1" x14ac:dyDescent="0.2">
      <c r="A1613" t="str">
        <f t="shared" si="536"/>
        <v>2025020775 VGK</v>
      </c>
      <c r="B1613">
        <v>2025020775</v>
      </c>
      <c r="C1613" s="1">
        <v>46041</v>
      </c>
      <c r="D1613" s="2" t="s">
        <v>9</v>
      </c>
      <c r="E1613" t="s">
        <v>25</v>
      </c>
      <c r="F1613" s="2">
        <v>1</v>
      </c>
      <c r="G1613" s="2">
        <v>1</v>
      </c>
      <c r="H1613" t="s">
        <v>47</v>
      </c>
      <c r="I1613" t="str">
        <f t="shared" si="176"/>
        <v>VGK Adin Hill</v>
      </c>
      <c r="J1613" s="33" t="s">
        <v>195</v>
      </c>
      <c r="K1613" s="14">
        <v>2.96</v>
      </c>
      <c r="L1613" s="13">
        <v>0.15</v>
      </c>
      <c r="M1613" s="28">
        <v>0.1</v>
      </c>
      <c r="N1613">
        <f>IFERROR(_xlfn.XLOOKUP(A1613,Params!A:A,Params!D:D),0)</f>
        <v>3.69999999999999</v>
      </c>
      <c r="O1613">
        <f t="shared" ref="O1613" si="762">N1612</f>
        <v>2.5499999999999901</v>
      </c>
      <c r="P1613" s="68">
        <f t="shared" si="572"/>
        <v>3.69999999999999</v>
      </c>
      <c r="Q1613">
        <f t="shared" ref="Q1613" si="763">P1612</f>
        <v>2.5499999999999901</v>
      </c>
      <c r="R1613" s="5">
        <f t="shared" ref="R1613" si="764">N1613/W1613/X1613/Z1612/AB1612/AA1613</f>
        <v>3.3182758183642487</v>
      </c>
      <c r="S1613" s="5">
        <f t="shared" ref="S1613" si="765">O1613/W1612/Y1613/Z1613/AA1612/AB1613</f>
        <v>2.7243810407481139</v>
      </c>
      <c r="T1613" s="5">
        <f t="shared" ref="T1613" si="766">P1613/W1613/X1613/Z1612/AB1612</f>
        <v>3.2353189229051424</v>
      </c>
      <c r="U1613" s="5">
        <f t="shared" ref="U1613" si="767">Q1613/W1612/Y1613/Z1613/AA1612</f>
        <v>2.846978187581779</v>
      </c>
      <c r="V1613" s="5">
        <f>_xlfn.XLOOKUP(H1613,'Rest - Home'!A:A,'Rest - Home'!B:B)</f>
        <v>1.048</v>
      </c>
      <c r="W1613" s="5">
        <f>_xlfn.XLOOKUP(H1613,'Rest - Home'!A:A,'Rest - Home'!C:C)</f>
        <v>1.0491546019013618</v>
      </c>
      <c r="X1613" s="5">
        <f t="shared" ref="X1613" si="768">AM1612/K1613</f>
        <v>1.0175940812506294</v>
      </c>
      <c r="Y1613" s="5">
        <f t="shared" ref="Y1613" si="769">AK1612/K1613</f>
        <v>0.94932432432432434</v>
      </c>
      <c r="Z1613" s="5">
        <f>IF(J1613="",1,(_xlfn.XLOOKUP(I1613,Goalies!B:B,Goalies!J:J)))</f>
        <v>1</v>
      </c>
      <c r="AA1613" s="23">
        <v>0.97499999999999998</v>
      </c>
      <c r="AB1613" s="23">
        <v>1.0449999999999999</v>
      </c>
      <c r="AC1613" s="23">
        <f>_xlfn.XLOOKUP(E1613,'Game Adjustments'!A:A,'Game Adjustments'!B:B)</f>
        <v>1</v>
      </c>
      <c r="AD1613" s="23">
        <f>_xlfn.XLOOKUP(E1613,'Game Adjustments'!A:A,'Game Adjustments'!C:C)</f>
        <v>1</v>
      </c>
      <c r="AE1613" s="23">
        <f>IF(D1613="A",_xlfn.XLOOKUP(E1613,'Rest - Home'!F:F,'Rest - Home'!J:J),_xlfn.XLOOKUP(E1613,'Rest - Home'!F:F,'Rest - Home'!I:I))</f>
        <v>1</v>
      </c>
      <c r="AF1613" s="23">
        <f>IF(D1613="A",_xlfn.XLOOKUP(E1613,'Rest - Home'!F:F,'Rest - Home'!L:L),_xlfn.XLOOKUP(E1613,'Rest - Home'!F:F,'Rest - Home'!K:K))</f>
        <v>1</v>
      </c>
      <c r="AG1613" s="26">
        <v>1</v>
      </c>
      <c r="AH1613" s="26">
        <v>1</v>
      </c>
      <c r="AI1613" s="53" cm="1">
        <f t="array" ref="AI1613">MAX(IF($E$63:E1612=E1613,ROW($E$63:E1612)-MIN(ROW($E$63:E1612))+1))</f>
        <v>1533</v>
      </c>
      <c r="AJ1613" s="53" cm="1">
        <f t="array" ref="AJ1613">MAX(IF($I$105:I1612=I1613,ROW($I$105:I1612)-MIN(ROW($I$105:I1612))+1))</f>
        <v>1455</v>
      </c>
      <c r="AK1613" s="23">
        <f>IF(AI1613=0,_xlfn.XLOOKUP(E1613,'Starting GF'!A:A,'Starting GF'!B:B),INDEX($AL$63:$AL1613,AI1613))</f>
        <v>3.1739511534924074</v>
      </c>
      <c r="AL1613" s="23">
        <v>3.17</v>
      </c>
      <c r="AM1613" s="23">
        <f>IF(AI1613=0,_xlfn.XLOOKUP(E1613,'Starting GF'!A:A,'Starting GF'!C:C),INDEX($AN$63:$AN1613,AI1613))</f>
        <v>2.8026073751839005</v>
      </c>
      <c r="AN1613" s="23">
        <f t="shared" si="581"/>
        <v>2.7908734250185327</v>
      </c>
      <c r="AO1613" s="23">
        <f>IF(AJ1613=0,_xlfn.XLOOKUP(I1613,Goalies!B:B,Goalies!I:I),INDEX($AP$105:$AP1613,AJ1613))</f>
        <v>2.6592461044856237</v>
      </c>
      <c r="AP1613" s="23">
        <f t="shared" si="582"/>
        <v>2.6690163449249975</v>
      </c>
      <c r="AQ1613" s="23">
        <f t="shared" si="583"/>
        <v>2.8026073751839005</v>
      </c>
      <c r="AR1613" s="66">
        <v>2.5000000000000001E-2</v>
      </c>
      <c r="AS1613" s="96" t="s">
        <v>1592</v>
      </c>
      <c r="AT1613" s="20">
        <f t="shared" ref="AT1613" si="770">(AK1613*V1613*X1613*Z1612*AA1613*AB1612*AC1613*AD1612*AG1613*AH1612)+AR1613</f>
        <v>3.5601778983261219</v>
      </c>
      <c r="AU1613" s="20">
        <f t="shared" ref="AU1613" si="771">AT1612</f>
        <v>2.5898811822502252</v>
      </c>
      <c r="AV1613" s="12">
        <f t="shared" ref="AV1613" si="772">AK1613*W1613*X1613*Z1612*AA1613*AB1612</f>
        <v>3.5390726722985062</v>
      </c>
      <c r="AW1613" s="12">
        <f t="shared" ref="AW1613" si="773">AV1612</f>
        <v>2.6148811822502251</v>
      </c>
      <c r="AX1613" s="8">
        <f t="shared" si="588"/>
        <v>-0.1398221016738681</v>
      </c>
      <c r="AY1613" s="8">
        <f t="shared" si="589"/>
        <v>3.9881182250235181E-2</v>
      </c>
      <c r="AZ1613" s="8">
        <f t="shared" si="590"/>
        <v>-9.9940919423632923E-2</v>
      </c>
      <c r="BA1613" s="8">
        <f t="shared" si="591"/>
        <v>-0.17970328392410329</v>
      </c>
      <c r="BB1613" s="62">
        <f t="shared" si="592"/>
        <v>-186</v>
      </c>
      <c r="BC1613" s="21">
        <f t="shared" si="593"/>
        <v>141</v>
      </c>
      <c r="BD1613" s="21">
        <f t="shared" si="594"/>
        <v>113</v>
      </c>
      <c r="BE1613" s="21">
        <f t="shared" si="595"/>
        <v>-113</v>
      </c>
      <c r="BF1613" s="94">
        <f t="shared" si="57"/>
        <v>0.65084057136174267</v>
      </c>
      <c r="BG1613" s="22">
        <f t="shared" ref="BG1613" si="774">_xlfn.LET(
  _xlpm.a, MIN(AT1612,AT1613),
  _xlpm.b, MAX(AT1612,AT1613),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0.4143963469317038</v>
      </c>
      <c r="BH1613" s="22">
        <f t="shared" ref="BH1613" si="775">_xlfn.LET(
  _xlpm.a, MIN(AT1612,AT1613),
  _xlpm.b, MAX(AT1612,AT1613),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0.46896624527143771</v>
      </c>
      <c r="BI1613" s="22">
        <f t="shared" ref="BI1613" si="776">_xlfn.LET(
  _xlpm.a, MIN(AT1612,AT1613),
  _xlpm.b, MAX(AT1612,AT1613),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0.53076836956242945</v>
      </c>
      <c r="BJ1613" s="21">
        <f t="shared" si="597"/>
        <v>-181</v>
      </c>
      <c r="BK1613" s="21">
        <f t="shared" si="598"/>
        <v>141</v>
      </c>
      <c r="BL1613" s="21">
        <f t="shared" si="599"/>
        <v>113</v>
      </c>
      <c r="BM1613" s="21">
        <f t="shared" si="600"/>
        <v>-113</v>
      </c>
      <c r="BN1613" s="22">
        <f t="shared" si="61"/>
        <v>0.64457326168061846</v>
      </c>
      <c r="BO1613" s="22">
        <f t="shared" ref="BO1613" si="777">_xlfn.LET(
  _xlpm.a, MIN(AV1612,AV1613),
  _xlpm.b, MAX(AV1612,AV1613),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0.41479932163405231</v>
      </c>
      <c r="BP1613" s="22">
        <f t="shared" ref="BP1613" si="778">_xlfn.LET(
  _xlpm.a, MIN(AV1612,AV1613),
  _xlpm.b, MAX(AV1612,AV1613),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0.46920923721948649</v>
      </c>
      <c r="BQ1613" s="22">
        <f t="shared" ref="BQ1613" si="779">_xlfn.LET(
  _xlpm.a, MIN(AV1612,AV1613),
  _xlpm.b, MAX(AV1612,AV1613),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0.53076237136769533</v>
      </c>
      <c r="BR1613">
        <v>3.75</v>
      </c>
      <c r="BS1613">
        <v>4.25</v>
      </c>
      <c r="BT1613">
        <v>0.42808000000000002</v>
      </c>
      <c r="BU1613">
        <v>0.18346999999999999</v>
      </c>
      <c r="BV1613">
        <v>0.20029257322518301</v>
      </c>
      <c r="BW1613">
        <v>0.26745999999999998</v>
      </c>
    </row>
    <row r="1614" spans="1:75" ht="16.75" customHeight="1" x14ac:dyDescent="0.2">
      <c r="A1614" t="str">
        <f t="shared" si="536"/>
        <v>2025020776 WPG</v>
      </c>
      <c r="B1614">
        <v>2025020776</v>
      </c>
      <c r="C1614" s="1">
        <v>46041</v>
      </c>
      <c r="D1614" s="2" t="s">
        <v>6</v>
      </c>
      <c r="E1614" t="s">
        <v>16</v>
      </c>
      <c r="F1614" s="2">
        <v>1</v>
      </c>
      <c r="G1614" s="2">
        <v>1</v>
      </c>
      <c r="H1614" t="s">
        <v>46</v>
      </c>
      <c r="I1614" t="str">
        <f t="shared" si="176"/>
        <v>WPG Connor Hellebuyck</v>
      </c>
      <c r="J1614" s="33" t="s">
        <v>199</v>
      </c>
      <c r="K1614" s="14">
        <v>2.96</v>
      </c>
      <c r="L1614" s="13">
        <v>0.15</v>
      </c>
      <c r="M1614" s="28">
        <v>0.1</v>
      </c>
      <c r="N1614">
        <f>IFERROR(_xlfn.XLOOKUP(A1614,Params!A:A,Params!D:D),0)</f>
        <v>3.1499999999999901</v>
      </c>
      <c r="O1614">
        <f t="shared" ref="O1614" si="780">N1615</f>
        <v>2.7499999999999898</v>
      </c>
      <c r="P1614" s="68">
        <f t="shared" si="572"/>
        <v>3.1499999999999901</v>
      </c>
      <c r="Q1614">
        <f t="shared" ref="Q1614" si="781">P1615</f>
        <v>2.7499999999999898</v>
      </c>
      <c r="R1614" s="5">
        <f t="shared" ref="R1614" si="782">N1614/W1614/X1614/Z1615/AB1615/AA1614</f>
        <v>3.0018225515591865</v>
      </c>
      <c r="S1614" s="5">
        <f t="shared" ref="S1614" si="783">O1614/W1615/Y1614/Z1614/AA1615/AB1614</f>
        <v>3.073214676463738</v>
      </c>
      <c r="T1614" s="5">
        <f t="shared" ref="T1614" si="784">P1614/W1614/X1614/Z1615/AB1615</f>
        <v>3.0018225515591865</v>
      </c>
      <c r="U1614" s="5">
        <f t="shared" ref="U1614" si="785">Q1614/W1615/Y1614/Z1614/AA1615</f>
        <v>3.1346789699930127</v>
      </c>
      <c r="V1614" s="5">
        <f>_xlfn.XLOOKUP(H1614,'Rest - Home'!A:A,'Rest - Home'!B:B)</f>
        <v>0.95</v>
      </c>
      <c r="W1614" s="5">
        <f>_xlfn.XLOOKUP(H1614,'Rest - Home'!A:A,'Rest - Home'!C:C)</f>
        <v>0.95302926576458757</v>
      </c>
      <c r="X1614" s="5">
        <f t="shared" ref="X1614" si="786">AM1615/K1614</f>
        <v>1.1469594594594594</v>
      </c>
      <c r="Y1614" s="5">
        <f t="shared" ref="Y1614" si="787">AK1615/K1614</f>
        <v>0.91211419581312225</v>
      </c>
      <c r="Z1614" s="5">
        <f>IF(J1614="",1,(_xlfn.XLOOKUP(I1614,Goalies!B:B,Goalies!J:J)))</f>
        <v>0.96499999999999997</v>
      </c>
      <c r="AA1614" s="23">
        <v>1</v>
      </c>
      <c r="AB1614" s="23">
        <v>1.02</v>
      </c>
      <c r="AC1614" s="23">
        <f>_xlfn.XLOOKUP(E1614,'Game Adjustments'!A:A,'Game Adjustments'!B:B)</f>
        <v>1</v>
      </c>
      <c r="AD1614" s="23">
        <f>_xlfn.XLOOKUP(E1614,'Game Adjustments'!A:A,'Game Adjustments'!C:C)</f>
        <v>1</v>
      </c>
      <c r="AE1614" s="23">
        <f>IF(D1614="A",_xlfn.XLOOKUP(E1614,'Rest - Home'!F:F,'Rest - Home'!J:J),_xlfn.XLOOKUP(E1614,'Rest - Home'!F:F,'Rest - Home'!I:I))</f>
        <v>1</v>
      </c>
      <c r="AF1614" s="23">
        <f>IF(D1614="A",_xlfn.XLOOKUP(E1614,'Rest - Home'!F:F,'Rest - Home'!L:L),_xlfn.XLOOKUP(E1614,'Rest - Home'!F:F,'Rest - Home'!K:K))</f>
        <v>1</v>
      </c>
      <c r="AG1614" s="26">
        <v>1</v>
      </c>
      <c r="AH1614" s="26">
        <v>1</v>
      </c>
      <c r="AI1614" s="53" cm="1">
        <f t="array" ref="AI1614">MAX(IF($E$63:E1613=E1614,ROW($E$63:E1613)-MIN(ROW($E$63:E1613))+1))</f>
        <v>1525</v>
      </c>
      <c r="AJ1614" s="53" cm="1">
        <f t="array" ref="AJ1614">MAX(IF($I$105:I1613=I1614,ROW($I$105:I1613)-MIN(ROW($I$105:I1613))+1))</f>
        <v>1483</v>
      </c>
      <c r="AK1614" s="23">
        <f>IF(AI1614=0,_xlfn.XLOOKUP(E1614,'Starting GF'!A:A,'Starting GF'!B:B),INDEX($AL$63:$AL1614,AI1614))</f>
        <v>2.8713276831948478</v>
      </c>
      <c r="AL1614" s="23">
        <v>2.86</v>
      </c>
      <c r="AM1614" s="23">
        <f>IF(AI1614=0,_xlfn.XLOOKUP(E1614,'Starting GF'!A:A,'Starting GF'!C:C),INDEX($AN$63:$AN1614,AI1614))</f>
        <v>3.0052460743008114</v>
      </c>
      <c r="AN1614" s="23">
        <f t="shared" si="581"/>
        <v>3.01544136462525</v>
      </c>
      <c r="AO1614" s="23">
        <f>IF(AJ1614=0,_xlfn.XLOOKUP(I1614,Goalies!B:B,Goalies!I:I),INDEX($AP$105:$AP1614,AJ1614))</f>
        <v>2.885283136928368</v>
      </c>
      <c r="AP1614" s="23">
        <f t="shared" si="582"/>
        <v>2.8973384908072388</v>
      </c>
      <c r="AQ1614" s="23">
        <f t="shared" si="583"/>
        <v>2.900062461700283</v>
      </c>
      <c r="AR1614" s="66">
        <v>0.03</v>
      </c>
      <c r="AS1614" s="96" t="s">
        <v>1592</v>
      </c>
      <c r="AT1614" s="20">
        <f t="shared" ref="AT1614" si="788">(AK1614*V1614*X1614*Z1615*AA1614*AB1615*AC1614*AD1615*AG1614*AH1615)+AR1614</f>
        <v>3.0334863600727076</v>
      </c>
      <c r="AU1614" s="20">
        <f t="shared" ref="AU1614" si="789">AT1615</f>
        <v>2.6562202984902128</v>
      </c>
      <c r="AV1614" s="12">
        <f t="shared" ref="AV1614" si="790">AK1614*V1614*X1614*Z1615*AA1614*AB1615</f>
        <v>3.0034863600727078</v>
      </c>
      <c r="AW1614" s="12">
        <f t="shared" ref="AW1614" si="791">AV1615</f>
        <v>2.6891797594292517</v>
      </c>
      <c r="AX1614" s="8">
        <f t="shared" si="588"/>
        <v>-0.11651363992728259</v>
      </c>
      <c r="AY1614" s="8">
        <f t="shared" si="589"/>
        <v>-9.3779701509776991E-2</v>
      </c>
      <c r="AZ1614" s="8">
        <f t="shared" si="590"/>
        <v>-0.21029334143705958</v>
      </c>
      <c r="BA1614" s="8">
        <f t="shared" si="591"/>
        <v>-2.2733938417505595E-2</v>
      </c>
      <c r="BB1614" s="62">
        <f t="shared" si="592"/>
        <v>-131</v>
      </c>
      <c r="BC1614" s="21">
        <f t="shared" si="593"/>
        <v>-104</v>
      </c>
      <c r="BD1614" s="21">
        <f t="shared" si="594"/>
        <v>124</v>
      </c>
      <c r="BE1614" s="21">
        <f t="shared" si="595"/>
        <v>152</v>
      </c>
      <c r="BF1614" s="94">
        <f t="shared" ref="BF1614" si="792">_xlfn.LET(
  _xlpm.a, MIN(AT1614,AT1615),
  _xlpm.b, MAX(AT1614,AT1615),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IF(AT1614&gt;AT1615, 1-_xlpm.interp, _xlpm.interp)
)</f>
        <v>0.56681220451759695</v>
      </c>
      <c r="BG1614" s="22">
        <f t="shared" si="550"/>
        <v>0.50999242638358178</v>
      </c>
      <c r="BH1614" s="22">
        <f t="shared" si="550"/>
        <v>0.4471416882050695</v>
      </c>
      <c r="BI1614" s="22">
        <f t="shared" si="550"/>
        <v>0.39630773526744001</v>
      </c>
      <c r="BJ1614" s="21">
        <f t="shared" si="597"/>
        <v>-126</v>
      </c>
      <c r="BK1614" s="21">
        <f t="shared" si="598"/>
        <v>-105</v>
      </c>
      <c r="BL1614" s="21">
        <f t="shared" si="599"/>
        <v>123</v>
      </c>
      <c r="BM1614" s="21">
        <f t="shared" si="600"/>
        <v>151</v>
      </c>
      <c r="BN1614" s="22">
        <f t="shared" ref="BN1614" si="793">_xlfn.LET(
  _xlpm.a, MIN(AV1614,AV1615),
  _xlpm.b, MAX(AV1614,AV1615),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IF(AV1614&gt;AV1615, 1-_xlpm.interp, _xlpm.interp)
)</f>
        <v>0.55706697766345692</v>
      </c>
      <c r="BO1614" s="22">
        <f t="shared" si="552"/>
        <v>0.51227865049524712</v>
      </c>
      <c r="BP1614" s="22">
        <f t="shared" si="552"/>
        <v>0.44934716936174113</v>
      </c>
      <c r="BQ1614" s="22">
        <f t="shared" si="552"/>
        <v>0.39799011153729524</v>
      </c>
      <c r="BR1614">
        <v>3.75</v>
      </c>
      <c r="BS1614">
        <v>4.3</v>
      </c>
      <c r="BT1614">
        <v>0.42103000000000002</v>
      </c>
      <c r="BU1614">
        <v>0.18371999999999999</v>
      </c>
      <c r="BV1614">
        <v>0.200410157954446</v>
      </c>
      <c r="BW1614">
        <v>0.26700000000000002</v>
      </c>
    </row>
    <row r="1615" spans="1:75" ht="16.75" customHeight="1" x14ac:dyDescent="0.2">
      <c r="A1615" t="str">
        <f t="shared" si="536"/>
        <v>2025020776 CHI</v>
      </c>
      <c r="B1615">
        <v>2025020776</v>
      </c>
      <c r="C1615" s="1">
        <v>46041</v>
      </c>
      <c r="D1615" s="2" t="s">
        <v>9</v>
      </c>
      <c r="E1615" t="s">
        <v>14</v>
      </c>
      <c r="F1615" s="2">
        <v>1</v>
      </c>
      <c r="G1615" s="2">
        <v>1</v>
      </c>
      <c r="H1615" t="s">
        <v>47</v>
      </c>
      <c r="I1615" t="str">
        <f t="shared" si="176"/>
        <v>CHI Spencer Knight</v>
      </c>
      <c r="J1615" s="33" t="s">
        <v>155</v>
      </c>
      <c r="K1615" s="14">
        <v>2.96</v>
      </c>
      <c r="L1615" s="13">
        <v>0.15</v>
      </c>
      <c r="M1615" s="28">
        <v>0.1</v>
      </c>
      <c r="N1615">
        <f>IFERROR(_xlfn.XLOOKUP(A1615,Params!A:A,Params!D:D),0)</f>
        <v>2.7499999999999898</v>
      </c>
      <c r="O1615">
        <f t="shared" ref="O1615" si="794">N1614</f>
        <v>3.1499999999999901</v>
      </c>
      <c r="P1615" s="68">
        <f t="shared" si="572"/>
        <v>2.7499999999999898</v>
      </c>
      <c r="Q1615">
        <f t="shared" ref="Q1615" si="795">P1614</f>
        <v>3.1499999999999901</v>
      </c>
      <c r="R1615" s="5">
        <f t="shared" ref="R1615" si="796">N1615/W1615/X1615/Z1614/AB1614/AA1615</f>
        <v>2.7609197666631915</v>
      </c>
      <c r="S1615" s="5">
        <f t="shared" ref="S1615" si="797">O1615/W1614/Y1615/Z1615/AA1614/AB1615</f>
        <v>3.54929450309342</v>
      </c>
      <c r="T1615" s="5">
        <f t="shared" ref="T1615" si="798">P1615/W1615/X1615/Z1614/AB1614</f>
        <v>2.6228737783300318</v>
      </c>
      <c r="U1615" s="5">
        <f t="shared" ref="U1615" si="799">Q1615/W1614/Y1615/Z1615/AA1614</f>
        <v>3.54929450309342</v>
      </c>
      <c r="V1615" s="5">
        <f>_xlfn.XLOOKUP(H1615,'Rest - Home'!A:A,'Rest - Home'!B:B)</f>
        <v>1.048</v>
      </c>
      <c r="W1615" s="5">
        <f>_xlfn.XLOOKUP(H1615,'Rest - Home'!A:A,'Rest - Home'!C:C)</f>
        <v>1.0491546019013618</v>
      </c>
      <c r="X1615" s="5">
        <f t="shared" ref="X1615" si="800">AM1614/K1615</f>
        <v>1.0152858359124364</v>
      </c>
      <c r="Y1615" s="5">
        <f t="shared" ref="Y1615" si="801">AK1614/K1615</f>
        <v>0.97004313621447558</v>
      </c>
      <c r="Z1615" s="5">
        <f>IF(J1615="",1,(_xlfn.XLOOKUP(I1615,Goalies!B:B,Goalies!J:J)))</f>
        <v>0.96</v>
      </c>
      <c r="AA1615" s="23">
        <v>0.95</v>
      </c>
      <c r="AB1615" s="23">
        <v>1</v>
      </c>
      <c r="AC1615" s="23">
        <f>_xlfn.XLOOKUP(E1615,'Game Adjustments'!A:A,'Game Adjustments'!B:B)</f>
        <v>1</v>
      </c>
      <c r="AD1615" s="23">
        <f>_xlfn.XLOOKUP(E1615,'Game Adjustments'!A:A,'Game Adjustments'!C:C)</f>
        <v>1</v>
      </c>
      <c r="AE1615" s="23">
        <f>IF(D1615="A",_xlfn.XLOOKUP(E1615,'Rest - Home'!F:F,'Rest - Home'!J:J),_xlfn.XLOOKUP(E1615,'Rest - Home'!F:F,'Rest - Home'!I:I))</f>
        <v>1</v>
      </c>
      <c r="AF1615" s="23">
        <f>IF(D1615="A",_xlfn.XLOOKUP(E1615,'Rest - Home'!F:F,'Rest - Home'!L:L),_xlfn.XLOOKUP(E1615,'Rest - Home'!F:F,'Rest - Home'!K:K))</f>
        <v>1</v>
      </c>
      <c r="AG1615" s="26">
        <v>1</v>
      </c>
      <c r="AH1615" s="26">
        <v>1</v>
      </c>
      <c r="AI1615" s="53" cm="1">
        <f t="array" ref="AI1615">MAX(IF($E$63:E1614=E1615,ROW($E$63:E1614)-MIN(ROW($E$63:E1614))+1))</f>
        <v>1527</v>
      </c>
      <c r="AJ1615" s="53" cm="1">
        <f t="array" ref="AJ1615">MAX(IF($I$105:I1614=I1615,ROW($I$105:I1614)-MIN(ROW($I$105:I1614))+1))</f>
        <v>1449</v>
      </c>
      <c r="AK1615" s="23">
        <f>IF(AI1615=0,_xlfn.XLOOKUP(E1615,'Starting GF'!A:A,'Starting GF'!B:B),INDEX($AL$63:$AL1615,AI1615))</f>
        <v>2.6998580196068418</v>
      </c>
      <c r="AL1615" s="23">
        <f t="shared" si="580"/>
        <v>2.7069465918402971</v>
      </c>
      <c r="AM1615" s="23">
        <f>IF(AI1615=0,_xlfn.XLOOKUP(E1615,'Starting GF'!A:A,'Starting GF'!C:C),INDEX($AN$63:$AN1615,AI1615))</f>
        <v>3.395</v>
      </c>
      <c r="AN1615" s="23">
        <v>3.39</v>
      </c>
      <c r="AO1615" s="23">
        <f>IF(AJ1615=0,_xlfn.XLOOKUP(I1615,Goalies!B:B,Goalies!I:I),INDEX($AP$105:$AP1615,AJ1615))</f>
        <v>3.2909810229782552</v>
      </c>
      <c r="AP1615" s="23">
        <f t="shared" si="582"/>
        <v>3.3084322779769697</v>
      </c>
      <c r="AQ1615" s="23">
        <f t="shared" si="583"/>
        <v>3.2591999999999999</v>
      </c>
      <c r="AR1615" s="66">
        <v>-0.03</v>
      </c>
      <c r="AS1615" s="96" t="s">
        <v>1592</v>
      </c>
      <c r="AT1615" s="20">
        <f t="shared" ref="AT1615" si="802">(AK1615*V1615*X1615*Z1614*AA1615*AB1614*AC1615*AD1614*AG1615*AH1614)+AR1615</f>
        <v>2.6562202984902128</v>
      </c>
      <c r="AU1615" s="20">
        <f t="shared" ref="AU1615" si="803">AT1614</f>
        <v>3.0334863600727076</v>
      </c>
      <c r="AV1615" s="12">
        <f t="shared" ref="AV1615" si="804">AK1615*W1615*X1615*Z1614*AA1615*AB1614</f>
        <v>2.6891797594292517</v>
      </c>
      <c r="AW1615" s="12">
        <f t="shared" ref="AW1615" si="805">AV1614</f>
        <v>3.0034863600727078</v>
      </c>
      <c r="AX1615" s="8">
        <f t="shared" si="588"/>
        <v>-9.3779701509776991E-2</v>
      </c>
      <c r="AY1615" s="8">
        <f t="shared" si="589"/>
        <v>-0.11651363992728259</v>
      </c>
      <c r="AZ1615" s="8">
        <f t="shared" si="590"/>
        <v>-0.21029334143705958</v>
      </c>
      <c r="BA1615" s="8">
        <f t="shared" si="591"/>
        <v>2.2733938417505595E-2</v>
      </c>
      <c r="BB1615" s="62">
        <f t="shared" si="592"/>
        <v>131</v>
      </c>
      <c r="BC1615" s="21">
        <f t="shared" si="593"/>
        <v>104</v>
      </c>
      <c r="BD1615" s="21">
        <f t="shared" si="594"/>
        <v>-124</v>
      </c>
      <c r="BE1615" s="21">
        <f t="shared" si="595"/>
        <v>-152</v>
      </c>
      <c r="BF1615" s="94">
        <f t="shared" si="57"/>
        <v>0.43318779548240305</v>
      </c>
      <c r="BG1615" s="22">
        <f t="shared" ref="BG1615" si="806">_xlfn.LET(
  _xlpm.a, MIN(AT1614,AT1615),
  _xlpm.b, MAX(AT1614,AT1615),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0.49000757361641822</v>
      </c>
      <c r="BH1615" s="22">
        <f t="shared" ref="BH1615" si="807">_xlfn.LET(
  _xlpm.a, MIN(AT1614,AT1615),
  _xlpm.b, MAX(AT1614,AT1615),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0.5528583117949305</v>
      </c>
      <c r="BI1615" s="22">
        <f t="shared" ref="BI1615" si="808">_xlfn.LET(
  _xlpm.a, MIN(AT1614,AT1615),
  _xlpm.b, MAX(AT1614,AT1615),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0.60369226473255999</v>
      </c>
      <c r="BJ1615" s="21">
        <f t="shared" si="597"/>
        <v>126</v>
      </c>
      <c r="BK1615" s="21">
        <f t="shared" si="598"/>
        <v>105</v>
      </c>
      <c r="BL1615" s="21">
        <f t="shared" si="599"/>
        <v>-123</v>
      </c>
      <c r="BM1615" s="21">
        <f t="shared" si="600"/>
        <v>-151</v>
      </c>
      <c r="BN1615" s="22">
        <f t="shared" si="61"/>
        <v>0.44293302233654308</v>
      </c>
      <c r="BO1615" s="22">
        <f t="shared" ref="BO1615" si="809">_xlfn.LET(
  _xlpm.a, MIN(AV1614,AV1615),
  _xlpm.b, MAX(AV1614,AV1615),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0.48772134950475288</v>
      </c>
      <c r="BP1615" s="22">
        <f t="shared" ref="BP1615" si="810">_xlfn.LET(
  _xlpm.a, MIN(AV1614,AV1615),
  _xlpm.b, MAX(AV1614,AV1615),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0.55065283063825887</v>
      </c>
      <c r="BQ1615" s="22">
        <f t="shared" ref="BQ1615" si="811">_xlfn.LET(
  _xlpm.a, MIN(AV1614,AV1615),
  _xlpm.b, MAX(AV1614,AV1615),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0.60200988846270476</v>
      </c>
      <c r="BR1615">
        <v>3.75</v>
      </c>
      <c r="BS1615">
        <v>4.3499999999999996</v>
      </c>
      <c r="BT1615">
        <v>0.41309000000000001</v>
      </c>
      <c r="BU1615">
        <v>0.17668</v>
      </c>
      <c r="BV1615">
        <v>0.19220225403594199</v>
      </c>
      <c r="BW1615">
        <v>0.25744</v>
      </c>
    </row>
    <row r="1616" spans="1:75" ht="16.75" customHeight="1" x14ac:dyDescent="0.2">
      <c r="A1616" t="str">
        <f t="shared" si="536"/>
        <v>2025020777 NJD</v>
      </c>
      <c r="B1616">
        <v>2025020777</v>
      </c>
      <c r="C1616" s="1">
        <v>46041</v>
      </c>
      <c r="D1616" s="2" t="s">
        <v>6</v>
      </c>
      <c r="E1616" t="s">
        <v>4</v>
      </c>
      <c r="F1616" s="2">
        <v>1</v>
      </c>
      <c r="G1616" s="2">
        <v>1</v>
      </c>
      <c r="H1616" t="s">
        <v>46</v>
      </c>
      <c r="I1616" t="str">
        <f t="shared" si="176"/>
        <v>NJD Jacob Markstrom</v>
      </c>
      <c r="J1616" s="33" t="s">
        <v>173</v>
      </c>
      <c r="K1616" s="14">
        <v>2.96</v>
      </c>
      <c r="L1616" s="13">
        <v>0.15</v>
      </c>
      <c r="M1616" s="28">
        <v>0.1</v>
      </c>
      <c r="N1616">
        <f>IFERROR(_xlfn.XLOOKUP(A1616,Params!A:A,Params!D:D),0)</f>
        <v>3.0499999999999901</v>
      </c>
      <c r="O1616">
        <f t="shared" ref="O1616" si="812">N1617</f>
        <v>2.8499999999999899</v>
      </c>
      <c r="P1616" s="68">
        <f t="shared" si="572"/>
        <v>3.0499999999999901</v>
      </c>
      <c r="Q1616">
        <f t="shared" ref="Q1616" si="813">P1617</f>
        <v>2.8499999999999899</v>
      </c>
      <c r="R1616" s="5">
        <f t="shared" ref="R1616" si="814">N1616/W1616/X1616/Z1617/AB1617/AA1616</f>
        <v>2.9121777089670218</v>
      </c>
      <c r="S1616" s="5">
        <f t="shared" ref="S1616" si="815">O1616/W1617/Y1616/Z1616/AA1617/AB1616</f>
        <v>2.9110953753139746</v>
      </c>
      <c r="T1616" s="5">
        <f t="shared" ref="T1616" si="816">P1616/W1616/X1616/Z1617/AB1617</f>
        <v>2.8830559318773514</v>
      </c>
      <c r="U1616" s="5">
        <f t="shared" ref="U1616" si="817">Q1616/W1617/Y1616/Z1616/AA1617</f>
        <v>2.9110953753139746</v>
      </c>
      <c r="V1616" s="5">
        <f>_xlfn.XLOOKUP(H1616,'Rest - Home'!A:A,'Rest - Home'!B:B)</f>
        <v>0.95</v>
      </c>
      <c r="W1616" s="5">
        <f>_xlfn.XLOOKUP(H1616,'Rest - Home'!A:A,'Rest - Home'!C:C)</f>
        <v>0.95302926576458757</v>
      </c>
      <c r="X1616" s="5">
        <f t="shared" ref="X1616" si="818">AM1617/K1616</f>
        <v>1.0882792846906115</v>
      </c>
      <c r="Y1616" s="5">
        <f t="shared" ref="Y1616" si="819">AK1617/K1616</f>
        <v>0.93351798264070385</v>
      </c>
      <c r="Z1616" s="5">
        <f>IF(J1616="",1,(_xlfn.XLOOKUP(I1616,Goalies!B:B,Goalies!J:J)))</f>
        <v>1.02</v>
      </c>
      <c r="AA1616" s="23">
        <v>0.99</v>
      </c>
      <c r="AB1616" s="23">
        <v>1</v>
      </c>
      <c r="AC1616" s="23">
        <f>_xlfn.XLOOKUP(E1616,'Game Adjustments'!A:A,'Game Adjustments'!B:B)</f>
        <v>1</v>
      </c>
      <c r="AD1616" s="23">
        <f>_xlfn.XLOOKUP(E1616,'Game Adjustments'!A:A,'Game Adjustments'!C:C)</f>
        <v>1</v>
      </c>
      <c r="AE1616" s="23">
        <f>IF(D1616="A",_xlfn.XLOOKUP(E1616,'Rest - Home'!F:F,'Rest - Home'!J:J),_xlfn.XLOOKUP(E1616,'Rest - Home'!F:F,'Rest - Home'!I:I))</f>
        <v>1</v>
      </c>
      <c r="AF1616" s="23">
        <f>IF(D1616="A",_xlfn.XLOOKUP(E1616,'Rest - Home'!F:F,'Rest - Home'!L:L),_xlfn.XLOOKUP(E1616,'Rest - Home'!F:F,'Rest - Home'!K:K))</f>
        <v>1</v>
      </c>
      <c r="AG1616" s="26">
        <v>1</v>
      </c>
      <c r="AH1616" s="26">
        <v>1</v>
      </c>
      <c r="AI1616" s="53" cm="1">
        <f t="array" ref="AI1616">MAX(IF($E$63:E1615=E1616,ROW($E$63:E1615)-MIN(ROW($E$63:E1615))+1))</f>
        <v>1517</v>
      </c>
      <c r="AJ1616" s="53" cm="1">
        <f t="array" ref="AJ1616">MAX(IF($I$105:I1615=I1616,ROW($I$105:I1615)-MIN(ROW($I$105:I1615))+1))</f>
        <v>1475</v>
      </c>
      <c r="AK1616" s="23">
        <f>IF(AI1616=0,_xlfn.XLOOKUP(E1616,'Starting GF'!A:A,'Starting GF'!B:B),INDEX($AL$63:$AL1616,AI1616))</f>
        <v>2.9493390663816252</v>
      </c>
      <c r="AL1616" s="23">
        <f t="shared" si="580"/>
        <v>2.9433280361130896</v>
      </c>
      <c r="AM1616" s="23">
        <f>IF(AI1616=0,_xlfn.XLOOKUP(E1616,'Starting GF'!A:A,'Starting GF'!C:C),INDEX($AN$63:$AN1616,AI1616))</f>
        <v>2.95</v>
      </c>
      <c r="AN1616" s="23">
        <f t="shared" si="581"/>
        <v>2.9441643062970964</v>
      </c>
      <c r="AO1616" s="23">
        <f>IF(AJ1616=0,_xlfn.XLOOKUP(I1616,Goalies!B:B,Goalies!I:I),INDEX($AP$105:$AP1616,AJ1616))</f>
        <v>2.9922768362945096</v>
      </c>
      <c r="AP1616" s="23">
        <f t="shared" si="582"/>
        <v>2.9888329032733711</v>
      </c>
      <c r="AQ1616" s="23">
        <f t="shared" si="583"/>
        <v>3.0090000000000003</v>
      </c>
      <c r="AR1616" s="66">
        <v>0.06</v>
      </c>
      <c r="AS1616" s="96" t="s">
        <v>1593</v>
      </c>
      <c r="AT1616" s="20">
        <f t="shared" ref="AT1616" si="820">(AK1616*V1616*X1616*Z1617*AA1616*AB1617*AC1616*AD1617*AG1616*AH1617)+AR1616</f>
        <v>3.1391017289124603</v>
      </c>
      <c r="AU1616" s="20">
        <f t="shared" ref="AU1616" si="821">AT1617</f>
        <v>2.8249097694539471</v>
      </c>
      <c r="AV1616" s="12">
        <f t="shared" ref="AV1616" si="822">AK1616*V1616*X1616*Z1617*AA1616*AB1617</f>
        <v>3.0791017289124603</v>
      </c>
      <c r="AW1616" s="12">
        <f t="shared" ref="AW1616" si="823">AV1617</f>
        <v>2.8880881304320667</v>
      </c>
      <c r="AX1616" s="8">
        <f t="shared" si="588"/>
        <v>8.9101728912470257E-2</v>
      </c>
      <c r="AY1616" s="8">
        <f t="shared" si="589"/>
        <v>-2.5090230546042758E-2</v>
      </c>
      <c r="AZ1616" s="8">
        <f t="shared" si="590"/>
        <v>6.4011498366427499E-2</v>
      </c>
      <c r="BA1616" s="8">
        <f t="shared" si="591"/>
        <v>0.11419195945851301</v>
      </c>
      <c r="BB1616" s="62">
        <f t="shared" si="592"/>
        <v>-123</v>
      </c>
      <c r="BC1616" s="21">
        <f t="shared" si="593"/>
        <v>-125</v>
      </c>
      <c r="BD1616" s="21">
        <f t="shared" si="594"/>
        <v>101</v>
      </c>
      <c r="BE1616" s="21">
        <f t="shared" si="595"/>
        <v>127</v>
      </c>
      <c r="BF1616" s="94">
        <f t="shared" ref="BF1616" si="824">_xlfn.LET(
  _xlpm.a, MIN(AT1616,AT1617),
  _xlpm.b, MAX(AT1616,AT1617),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IF(AT1616&gt;AT1617, 1-_xlpm.interp, _xlpm.interp)
)</f>
        <v>0.55226026760544755</v>
      </c>
      <c r="BG1616" s="22">
        <f t="shared" si="550"/>
        <v>0.55464462515421553</v>
      </c>
      <c r="BH1616" s="22">
        <f t="shared" si="550"/>
        <v>0.49712154969636646</v>
      </c>
      <c r="BI1616" s="22">
        <f t="shared" si="550"/>
        <v>0.44025608403216987</v>
      </c>
      <c r="BJ1616" s="21">
        <f t="shared" si="597"/>
        <v>-115</v>
      </c>
      <c r="BK1616" s="21">
        <f t="shared" si="598"/>
        <v>-126</v>
      </c>
      <c r="BL1616" s="21">
        <f t="shared" si="599"/>
        <v>100</v>
      </c>
      <c r="BM1616" s="21">
        <f t="shared" si="600"/>
        <v>126</v>
      </c>
      <c r="BN1616" s="22">
        <f t="shared" ref="BN1616" si="825">_xlfn.LET(
  _xlpm.a, MIN(AV1616,AV1617),
  _xlpm.b, MAX(AV1616,AV1617),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IF(AV1616&gt;AV1617, 1-_xlpm.interp, _xlpm.interp)
)</f>
        <v>0.53563456086244177</v>
      </c>
      <c r="BO1616" s="22">
        <f t="shared" si="552"/>
        <v>0.55746445044292015</v>
      </c>
      <c r="BP1616" s="22">
        <f t="shared" si="552"/>
        <v>0.49994443171377423</v>
      </c>
      <c r="BQ1616" s="22">
        <f t="shared" si="552"/>
        <v>0.44243011307046975</v>
      </c>
      <c r="BR1616">
        <v>3.75</v>
      </c>
      <c r="BS1616">
        <v>4.4000000000000004</v>
      </c>
      <c r="BT1616">
        <v>0.40810000000000002</v>
      </c>
      <c r="BU1616">
        <v>0.17288000000000001</v>
      </c>
      <c r="BV1616">
        <v>0.18832859461638099</v>
      </c>
      <c r="BW1616">
        <v>0.25491000000000003</v>
      </c>
    </row>
    <row r="1617" spans="1:75" ht="16.75" customHeight="1" x14ac:dyDescent="0.2">
      <c r="A1617" t="str">
        <f t="shared" si="536"/>
        <v>2025020777 CGY</v>
      </c>
      <c r="B1617">
        <v>2025020777</v>
      </c>
      <c r="C1617" s="1">
        <v>46041</v>
      </c>
      <c r="D1617" s="2" t="s">
        <v>9</v>
      </c>
      <c r="E1617" t="s">
        <v>22</v>
      </c>
      <c r="F1617" s="2">
        <v>1</v>
      </c>
      <c r="G1617" s="2">
        <v>1</v>
      </c>
      <c r="H1617" t="s">
        <v>47</v>
      </c>
      <c r="I1617" t="str">
        <f t="shared" si="176"/>
        <v>CGY Devin Cooley</v>
      </c>
      <c r="J1617" s="33" t="s">
        <v>152</v>
      </c>
      <c r="K1617" s="14">
        <v>2.96</v>
      </c>
      <c r="L1617" s="13">
        <v>0.15</v>
      </c>
      <c r="M1617" s="28">
        <v>0.1</v>
      </c>
      <c r="N1617">
        <f>IFERROR(_xlfn.XLOOKUP(A1617,Params!A:A,Params!D:D),0)</f>
        <v>2.8499999999999899</v>
      </c>
      <c r="O1617">
        <f t="shared" ref="O1617" si="826">N1616</f>
        <v>3.0499999999999901</v>
      </c>
      <c r="P1617" s="68">
        <f t="shared" si="572"/>
        <v>2.8499999999999899</v>
      </c>
      <c r="Q1617">
        <f t="shared" ref="Q1617" si="827">P1616</f>
        <v>3.0499999999999901</v>
      </c>
      <c r="R1617" s="5">
        <f t="shared" ref="R1617" si="828">N1617/W1617/X1617/Z1616/AB1616/AA1617</f>
        <v>2.7267719494345219</v>
      </c>
      <c r="S1617" s="5">
        <f t="shared" ref="S1617" si="829">O1617/W1616/Y1617/Z1617/AA1616/AB1617</f>
        <v>3.1807185623348797</v>
      </c>
      <c r="T1617" s="5">
        <f t="shared" ref="T1617" si="830">P1617/W1617/X1617/Z1616/AB1616</f>
        <v>2.6722365104458317</v>
      </c>
      <c r="U1617" s="5">
        <f t="shared" ref="U1617" si="831">Q1617/W1616/Y1617/Z1617/AA1616</f>
        <v>3.1807185623348797</v>
      </c>
      <c r="V1617" s="5">
        <f>_xlfn.XLOOKUP(H1617,'Rest - Home'!A:A,'Rest - Home'!B:B)</f>
        <v>1.048</v>
      </c>
      <c r="W1617" s="5">
        <f>_xlfn.XLOOKUP(H1617,'Rest - Home'!A:A,'Rest - Home'!C:C)</f>
        <v>1.0491546019013618</v>
      </c>
      <c r="X1617" s="5">
        <f t="shared" ref="X1617" si="832">AM1616/K1617</f>
        <v>0.99662162162162171</v>
      </c>
      <c r="Y1617" s="5">
        <f t="shared" ref="Y1617" si="833">AK1616/K1617</f>
        <v>0.99639833323703553</v>
      </c>
      <c r="Z1617" s="5">
        <f>IF(J1617="",1,(_xlfn.XLOOKUP(I1617,Goalies!B:B,Goalies!J:J)))</f>
        <v>1.02</v>
      </c>
      <c r="AA1617" s="23">
        <v>0.98</v>
      </c>
      <c r="AB1617" s="23">
        <v>1</v>
      </c>
      <c r="AC1617" s="23">
        <f>_xlfn.XLOOKUP(E1617,'Game Adjustments'!A:A,'Game Adjustments'!B:B)</f>
        <v>1</v>
      </c>
      <c r="AD1617" s="23">
        <f>_xlfn.XLOOKUP(E1617,'Game Adjustments'!A:A,'Game Adjustments'!C:C)</f>
        <v>1</v>
      </c>
      <c r="AE1617" s="23">
        <f>IF(D1617="A",_xlfn.XLOOKUP(E1617,'Rest - Home'!F:F,'Rest - Home'!J:J),_xlfn.XLOOKUP(E1617,'Rest - Home'!F:F,'Rest - Home'!I:I))</f>
        <v>1</v>
      </c>
      <c r="AF1617" s="23">
        <f>IF(D1617="A",_xlfn.XLOOKUP(E1617,'Rest - Home'!F:F,'Rest - Home'!L:L),_xlfn.XLOOKUP(E1617,'Rest - Home'!F:F,'Rest - Home'!K:K))</f>
        <v>1</v>
      </c>
      <c r="AG1617" s="26">
        <v>1</v>
      </c>
      <c r="AH1617" s="26">
        <v>1</v>
      </c>
      <c r="AI1617" s="53" cm="1">
        <f t="array" ref="AI1617">MAX(IF($E$63:E1616=E1617,ROW($E$63:E1616)-MIN(ROW($E$63:E1616))+1))</f>
        <v>1513</v>
      </c>
      <c r="AJ1617" s="53" cm="1">
        <f t="array" ref="AJ1617">MAX(IF($I$105:I1616=I1617,ROW($I$105:I1616)-MIN(ROW($I$105:I1616))+1))</f>
        <v>1448</v>
      </c>
      <c r="AK1617" s="23">
        <f>IF(AI1617=0,_xlfn.XLOOKUP(E1617,'Starting GF'!A:A,'Starting GF'!B:B),INDEX($AL$63:$AL1617,AI1617))</f>
        <v>2.7632132286164834</v>
      </c>
      <c r="AL1617" s="23">
        <f t="shared" si="580"/>
        <v>2.7569290051543587</v>
      </c>
      <c r="AM1617" s="23">
        <f>IF(AI1617=0,_xlfn.XLOOKUP(E1617,'Starting GF'!A:A,'Starting GF'!C:C),INDEX($AN$63:$AN1617,AI1617))</f>
        <v>3.2213066826842098</v>
      </c>
      <c r="AN1617" s="23">
        <f t="shared" si="581"/>
        <v>3.2152184646318105</v>
      </c>
      <c r="AO1617" s="23">
        <f>IF(AJ1617=0,_xlfn.XLOOKUP(I1617,Goalies!B:B,Goalies!I:I),INDEX($AP$105:$AP1617,AJ1617))</f>
        <v>3.2627223618475951</v>
      </c>
      <c r="AP1617" s="23">
        <f t="shared" si="582"/>
        <v>3.2599639476076927</v>
      </c>
      <c r="AQ1617" s="23">
        <f t="shared" si="583"/>
        <v>3.285732816337894</v>
      </c>
      <c r="AR1617" s="66">
        <v>-0.06</v>
      </c>
      <c r="AS1617" s="96" t="s">
        <v>1593</v>
      </c>
      <c r="AT1617" s="20">
        <f t="shared" ref="AT1617" si="834">(AK1617*V1617*X1617*Z1616*AA1617*AB1616*AC1617*AD1616*AG1617*AH1616)+AR1617</f>
        <v>2.8249097694539471</v>
      </c>
      <c r="AU1617" s="20">
        <f t="shared" ref="AU1617" si="835">AT1616</f>
        <v>3.1391017289124603</v>
      </c>
      <c r="AV1617" s="12">
        <f t="shared" ref="AV1617" si="836">AK1617*W1617*X1617*Z1616*AA1617*AB1616</f>
        <v>2.8880881304320667</v>
      </c>
      <c r="AW1617" s="12">
        <f t="shared" ref="AW1617" si="837">AV1616</f>
        <v>3.0791017289124603</v>
      </c>
      <c r="AX1617" s="8">
        <f t="shared" si="588"/>
        <v>-2.5090230546042758E-2</v>
      </c>
      <c r="AY1617" s="8">
        <f t="shared" si="589"/>
        <v>8.9101728912470257E-2</v>
      </c>
      <c r="AZ1617" s="8">
        <f t="shared" si="590"/>
        <v>6.4011498366427499E-2</v>
      </c>
      <c r="BA1617" s="8">
        <f t="shared" si="591"/>
        <v>-0.11419195945851301</v>
      </c>
      <c r="BB1617" s="62">
        <f t="shared" si="592"/>
        <v>123</v>
      </c>
      <c r="BC1617" s="21">
        <f t="shared" si="593"/>
        <v>125</v>
      </c>
      <c r="BD1617" s="21">
        <f t="shared" si="594"/>
        <v>-101</v>
      </c>
      <c r="BE1617" s="21">
        <f t="shared" si="595"/>
        <v>-127</v>
      </c>
      <c r="BF1617" s="94">
        <f t="shared" si="57"/>
        <v>0.44773973239455245</v>
      </c>
      <c r="BG1617" s="22">
        <f t="shared" ref="BG1617" si="838">_xlfn.LET(
  _xlpm.a, MIN(AT1616,AT1617),
  _xlpm.b, MAX(AT1616,AT1617),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0.44535537484578447</v>
      </c>
      <c r="BH1617" s="22">
        <f t="shared" ref="BH1617" si="839">_xlfn.LET(
  _xlpm.a, MIN(AT1616,AT1617),
  _xlpm.b, MAX(AT1616,AT1617),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0.50287845030363354</v>
      </c>
      <c r="BI1617" s="22">
        <f t="shared" ref="BI1617" si="840">_xlfn.LET(
  _xlpm.a, MIN(AT1616,AT1617),
  _xlpm.b, MAX(AT1616,AT1617),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0.55974391596783013</v>
      </c>
      <c r="BJ1617" s="21">
        <f t="shared" si="597"/>
        <v>115</v>
      </c>
      <c r="BK1617" s="21">
        <f t="shared" si="598"/>
        <v>126</v>
      </c>
      <c r="BL1617" s="21">
        <f t="shared" si="599"/>
        <v>-100</v>
      </c>
      <c r="BM1617" s="21">
        <f t="shared" si="600"/>
        <v>-126</v>
      </c>
      <c r="BN1617" s="22">
        <f t="shared" si="61"/>
        <v>0.46436543913755823</v>
      </c>
      <c r="BO1617" s="22">
        <f t="shared" ref="BO1617" si="841">_xlfn.LET(
  _xlpm.a, MIN(AV1616,AV1617),
  _xlpm.b, MAX(AV1616,AV1617),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0.44253554955707985</v>
      </c>
      <c r="BP1617" s="22">
        <f t="shared" ref="BP1617" si="842">_xlfn.LET(
  _xlpm.a, MIN(AV1616,AV1617),
  _xlpm.b, MAX(AV1616,AV1617),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0.50005556828622577</v>
      </c>
      <c r="BQ1617" s="22">
        <f t="shared" ref="BQ1617" si="843">_xlfn.LET(
  _xlpm.a, MIN(AV1616,AV1617),
  _xlpm.b, MAX(AV1616,AV1617),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0.55756988692953025</v>
      </c>
      <c r="BR1617">
        <v>3.75</v>
      </c>
      <c r="BS1617">
        <v>4.45</v>
      </c>
      <c r="BT1617">
        <v>0.40405999999999997</v>
      </c>
      <c r="BU1617">
        <v>0.17005999999999999</v>
      </c>
      <c r="BV1617">
        <v>0.18457697943235399</v>
      </c>
      <c r="BW1617">
        <v>0.24870999999999999</v>
      </c>
    </row>
    <row r="1618" spans="1:75" ht="16.75" customHeight="1" x14ac:dyDescent="0.2">
      <c r="A1618" t="str">
        <f t="shared" si="536"/>
        <v>2025020778 NYI</v>
      </c>
      <c r="B1618">
        <v>2025020778</v>
      </c>
      <c r="C1618" s="1">
        <v>46041</v>
      </c>
      <c r="D1618" s="2" t="s">
        <v>6</v>
      </c>
      <c r="E1618" t="s">
        <v>37</v>
      </c>
      <c r="F1618" s="2">
        <v>1</v>
      </c>
      <c r="G1618" s="2">
        <v>1</v>
      </c>
      <c r="H1618" t="s">
        <v>46</v>
      </c>
      <c r="I1618" t="str">
        <f t="shared" si="176"/>
        <v>NYI Ilya Sorokin</v>
      </c>
      <c r="J1618" s="33" t="s">
        <v>175</v>
      </c>
      <c r="K1618" s="14">
        <v>2.96</v>
      </c>
      <c r="L1618" s="13">
        <v>0.15</v>
      </c>
      <c r="M1618" s="28">
        <v>0.1</v>
      </c>
      <c r="N1618">
        <f>IFERROR(_xlfn.XLOOKUP(A1618,Params!A:A,Params!D:D),0)</f>
        <v>3.0999999999999899</v>
      </c>
      <c r="O1618">
        <f t="shared" ref="O1618" si="844">N1619</f>
        <v>2.5999999999999899</v>
      </c>
      <c r="P1618" s="68">
        <f t="shared" si="572"/>
        <v>3.0999999999999899</v>
      </c>
      <c r="Q1618">
        <f t="shared" ref="Q1618" si="845">P1619</f>
        <v>2.5999999999999899</v>
      </c>
      <c r="R1618" s="5">
        <f t="shared" ref="R1618" si="846">N1618/W1618/X1618/Z1619/AB1619/AA1618</f>
        <v>3.0277920610068207</v>
      </c>
      <c r="S1618" s="5">
        <f t="shared" ref="S1618" si="847">O1618/W1619/Y1618/Z1618/AA1619/AB1618</f>
        <v>2.821450620541186</v>
      </c>
      <c r="T1618" s="5">
        <f t="shared" ref="T1618" si="848">P1618/W1618/X1618/Z1619/AB1619</f>
        <v>2.8461245373464115</v>
      </c>
      <c r="U1618" s="5">
        <f t="shared" ref="U1618" si="849">Q1618/W1619/Y1618/Z1618/AA1619</f>
        <v>2.849665126746598</v>
      </c>
      <c r="V1618" s="5">
        <f>_xlfn.XLOOKUP(H1618,'Rest - Home'!A:A,'Rest - Home'!B:B)</f>
        <v>0.95</v>
      </c>
      <c r="W1618" s="5">
        <f>_xlfn.XLOOKUP(H1618,'Rest - Home'!A:A,'Rest - Home'!C:C)</f>
        <v>0.95302926576458757</v>
      </c>
      <c r="X1618" s="5">
        <f t="shared" ref="X1618" si="850">AM1619/K1618</f>
        <v>1.0878378378378379</v>
      </c>
      <c r="Y1618" s="5">
        <f t="shared" ref="Y1618" si="851">AK1619/K1618</f>
        <v>0.92905405405405406</v>
      </c>
      <c r="Z1618" s="5">
        <f>IF(J1618="",1,(_xlfn.XLOOKUP(I1618,Goalies!B:B,Goalies!J:J)))</f>
        <v>0.97</v>
      </c>
      <c r="AA1618" s="23">
        <v>0.94</v>
      </c>
      <c r="AB1618" s="23">
        <v>1.01</v>
      </c>
      <c r="AC1618" s="23">
        <f>_xlfn.XLOOKUP(E1618,'Game Adjustments'!A:A,'Game Adjustments'!B:B)</f>
        <v>1</v>
      </c>
      <c r="AD1618" s="23">
        <f>_xlfn.XLOOKUP(E1618,'Game Adjustments'!A:A,'Game Adjustments'!C:C)</f>
        <v>1</v>
      </c>
      <c r="AE1618" s="23">
        <f>IF(D1618="A",_xlfn.XLOOKUP(E1618,'Rest - Home'!F:F,'Rest - Home'!J:J),_xlfn.XLOOKUP(E1618,'Rest - Home'!F:F,'Rest - Home'!I:I))</f>
        <v>1</v>
      </c>
      <c r="AF1618" s="23">
        <f>IF(D1618="A",_xlfn.XLOOKUP(E1618,'Rest - Home'!F:F,'Rest - Home'!L:L),_xlfn.XLOOKUP(E1618,'Rest - Home'!F:F,'Rest - Home'!K:K))</f>
        <v>1</v>
      </c>
      <c r="AG1618" s="26">
        <v>1</v>
      </c>
      <c r="AH1618" s="26">
        <v>1</v>
      </c>
      <c r="AI1618" s="53" cm="1">
        <f t="array" ref="AI1618">MAX(IF($E$63:E1617=E1618,ROW($E$63:E1617)-MIN(ROW($E$63:E1617))+1))</f>
        <v>1512</v>
      </c>
      <c r="AJ1618" s="53" cm="1">
        <f t="array" ref="AJ1618">MAX(IF($I$105:I1617=I1618,ROW($I$105:I1617)-MIN(ROW($I$105:I1617))+1))</f>
        <v>1452</v>
      </c>
      <c r="AK1618" s="23">
        <f>IF(AI1618=0,_xlfn.XLOOKUP(E1618,'Starting GF'!A:A,'Starting GF'!B:B),INDEX($AL$63:$AL1618,AI1618))</f>
        <v>2.88</v>
      </c>
      <c r="AL1618" s="23">
        <f t="shared" si="580"/>
        <v>2.8994437962961168</v>
      </c>
      <c r="AM1618" s="23">
        <f>IF(AI1618=0,_xlfn.XLOOKUP(E1618,'Starting GF'!A:A,'Starting GF'!C:C),INDEX($AN$63:$AN1618,AI1618))</f>
        <v>2.95</v>
      </c>
      <c r="AN1618" s="23">
        <f t="shared" si="581"/>
        <v>2.9307175930811784</v>
      </c>
      <c r="AO1618" s="23">
        <f>IF(AJ1618=0,_xlfn.XLOOKUP(I1618,Goalies!B:B,Goalies!I:I),INDEX($AP$105:$AP1618,AJ1618))</f>
        <v>2.9471943921529959</v>
      </c>
      <c r="AP1618" s="23">
        <f t="shared" si="582"/>
        <v>2.9156362986187889</v>
      </c>
      <c r="AQ1618" s="23">
        <f t="shared" si="583"/>
        <v>2.8614999999999999</v>
      </c>
      <c r="AR1618" s="66">
        <v>0.05</v>
      </c>
      <c r="AS1618" s="96" t="s">
        <v>1592</v>
      </c>
      <c r="AT1618" s="20">
        <f t="shared" ref="AT1618" si="852">(AK1618*V1618*X1618*Z1619*AA1618*AB1619*AC1618*AD1619*AG1618*AH1619)+AR1618</f>
        <v>2.9893107550270268</v>
      </c>
      <c r="AU1618" s="20">
        <f t="shared" ref="AU1618" si="853">AT1619</f>
        <v>2.6654680844425678</v>
      </c>
      <c r="AV1618" s="12">
        <f t="shared" ref="AV1618" si="854">AK1618*V1618*X1618*Z1619*AA1618*AB1619</f>
        <v>2.939310755027027</v>
      </c>
      <c r="AW1618" s="12">
        <f t="shared" ref="AW1618" si="855">AV1619</f>
        <v>2.7184597682339651</v>
      </c>
      <c r="AX1618" s="8">
        <f t="shared" si="588"/>
        <v>-0.11068924497296306</v>
      </c>
      <c r="AY1618" s="8">
        <f t="shared" si="589"/>
        <v>6.5468084442577901E-2</v>
      </c>
      <c r="AZ1618" s="8">
        <f t="shared" si="590"/>
        <v>-4.5221160530385163E-2</v>
      </c>
      <c r="BA1618" s="8">
        <f t="shared" si="591"/>
        <v>-0.17615732941554096</v>
      </c>
      <c r="BB1618" s="62">
        <f t="shared" si="592"/>
        <v>-126</v>
      </c>
      <c r="BC1618" s="21">
        <f t="shared" si="593"/>
        <v>-102</v>
      </c>
      <c r="BD1618" s="21">
        <f t="shared" si="594"/>
        <v>126</v>
      </c>
      <c r="BE1618" s="21">
        <f t="shared" si="595"/>
        <v>155</v>
      </c>
      <c r="BF1618" s="94">
        <f t="shared" ref="BF1618" si="856">_xlfn.LET(
  _xlpm.a, MIN(AT1618,AT1619),
  _xlpm.b, MAX(AT1618,AT1619),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IF(AT1618&gt;AT1619, 1-_xlpm.interp, _xlpm.interp)
)</f>
        <v>0.55831309373202564</v>
      </c>
      <c r="BG1618" s="22">
        <f t="shared" si="550"/>
        <v>0.50538998849507655</v>
      </c>
      <c r="BH1618" s="22">
        <f t="shared" si="550"/>
        <v>0.44198498549022247</v>
      </c>
      <c r="BI1618" s="22">
        <f t="shared" si="550"/>
        <v>0.39175983660957103</v>
      </c>
      <c r="BJ1618" s="21">
        <f t="shared" si="597"/>
        <v>-117</v>
      </c>
      <c r="BK1618" s="21">
        <f t="shared" si="598"/>
        <v>-102</v>
      </c>
      <c r="BL1618" s="21">
        <f t="shared" si="599"/>
        <v>126</v>
      </c>
      <c r="BM1618" s="21">
        <f t="shared" si="600"/>
        <v>155</v>
      </c>
      <c r="BN1618" s="22">
        <f t="shared" ref="BN1618" si="857">_xlfn.LET(
  _xlpm.a, MIN(AV1618,AV1619),
  _xlpm.b, MAX(AV1618,AV1619),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IF(AV1618&gt;AV1619, 1-_xlpm.interp, _xlpm.interp)
)</f>
        <v>0.53997523064487629</v>
      </c>
      <c r="BO1618" s="22">
        <f t="shared" si="552"/>
        <v>0.50525085797402169</v>
      </c>
      <c r="BP1618" s="22">
        <f t="shared" si="552"/>
        <v>0.44197968045691016</v>
      </c>
      <c r="BQ1618" s="22">
        <f t="shared" si="552"/>
        <v>0.39185930688961512</v>
      </c>
      <c r="BR1618">
        <v>3.75</v>
      </c>
      <c r="BS1618">
        <v>4.5</v>
      </c>
      <c r="BT1618">
        <v>0.39781</v>
      </c>
      <c r="BU1618">
        <v>0.16494</v>
      </c>
      <c r="BV1618">
        <v>0.17920469361147301</v>
      </c>
      <c r="BW1618">
        <v>0.24454000000000001</v>
      </c>
    </row>
    <row r="1619" spans="1:75" ht="16.75" customHeight="1" x14ac:dyDescent="0.2">
      <c r="A1619" t="str">
        <f t="shared" si="536"/>
        <v>2025020778 VAN</v>
      </c>
      <c r="B1619">
        <v>2025020778</v>
      </c>
      <c r="C1619" s="1">
        <v>46041</v>
      </c>
      <c r="D1619" s="2" t="s">
        <v>9</v>
      </c>
      <c r="E1619" t="s">
        <v>23</v>
      </c>
      <c r="F1619" s="2">
        <v>1</v>
      </c>
      <c r="G1619" s="2">
        <v>1</v>
      </c>
      <c r="H1619" t="s">
        <v>47</v>
      </c>
      <c r="I1619" t="str">
        <f t="shared" si="176"/>
        <v>VAN Kevin Lankinen</v>
      </c>
      <c r="J1619" s="33" t="s">
        <v>194</v>
      </c>
      <c r="K1619" s="14">
        <v>2.96</v>
      </c>
      <c r="L1619" s="13">
        <v>0.15</v>
      </c>
      <c r="M1619" s="28">
        <v>0.1</v>
      </c>
      <c r="N1619">
        <f>IFERROR(_xlfn.XLOOKUP(A1619,Params!A:A,Params!D:D),0)</f>
        <v>2.5999999999999899</v>
      </c>
      <c r="O1619">
        <f t="shared" ref="O1619" si="858">N1618</f>
        <v>3.0999999999999899</v>
      </c>
      <c r="P1619" s="68">
        <f t="shared" si="572"/>
        <v>2.5999999999999899</v>
      </c>
      <c r="Q1619">
        <f t="shared" ref="Q1619" si="859">P1618</f>
        <v>3.0999999999999899</v>
      </c>
      <c r="R1619" s="5">
        <f t="shared" ref="R1619" si="860">N1619/W1619/X1619/Z1618/AB1618/AA1619</f>
        <v>2.6301658327078852</v>
      </c>
      <c r="S1619" s="5">
        <f t="shared" ref="S1619" si="861">O1619/W1618/Y1619/Z1619/AA1618/AB1619</f>
        <v>3.3852397348756815</v>
      </c>
      <c r="T1619" s="5">
        <f t="shared" ref="T1619" si="862">P1619/W1619/X1619/Z1618/AB1618</f>
        <v>2.5381100285631093</v>
      </c>
      <c r="U1619" s="5">
        <f t="shared" ref="U1619" si="863">Q1619/W1618/Y1619/Z1619/AA1618</f>
        <v>3.4529445295731951</v>
      </c>
      <c r="V1619" s="5">
        <f>_xlfn.XLOOKUP(H1619,'Rest - Home'!A:A,'Rest - Home'!B:B)</f>
        <v>1.048</v>
      </c>
      <c r="W1619" s="5">
        <f>_xlfn.XLOOKUP(H1619,'Rest - Home'!A:A,'Rest - Home'!C:C)</f>
        <v>1.0491546019013618</v>
      </c>
      <c r="X1619" s="5">
        <f t="shared" ref="X1619" si="864">AM1618/K1619</f>
        <v>0.99662162162162171</v>
      </c>
      <c r="Y1619" s="5">
        <f t="shared" ref="Y1619" si="865">AK1618/K1619</f>
        <v>0.97297297297297292</v>
      </c>
      <c r="Z1619" s="5">
        <f>IF(J1619="",1,(_xlfn.XLOOKUP(I1619,Goalies!B:B,Goalies!J:J)))</f>
        <v>1.03</v>
      </c>
      <c r="AA1619" s="23">
        <v>0.96499999999999997</v>
      </c>
      <c r="AB1619" s="23">
        <v>1.02</v>
      </c>
      <c r="AC1619" s="23">
        <f>_xlfn.XLOOKUP(E1619,'Game Adjustments'!A:A,'Game Adjustments'!B:B)</f>
        <v>1</v>
      </c>
      <c r="AD1619" s="23">
        <f>_xlfn.XLOOKUP(E1619,'Game Adjustments'!A:A,'Game Adjustments'!C:C)</f>
        <v>1</v>
      </c>
      <c r="AE1619" s="23">
        <f>IF(D1619="A",_xlfn.XLOOKUP(E1619,'Rest - Home'!F:F,'Rest - Home'!J:J),_xlfn.XLOOKUP(E1619,'Rest - Home'!F:F,'Rest - Home'!I:I))</f>
        <v>1</v>
      </c>
      <c r="AF1619" s="23">
        <f>IF(D1619="A",_xlfn.XLOOKUP(E1619,'Rest - Home'!F:F,'Rest - Home'!L:L),_xlfn.XLOOKUP(E1619,'Rest - Home'!F:F,'Rest - Home'!K:K))</f>
        <v>1</v>
      </c>
      <c r="AG1619" s="26">
        <v>1</v>
      </c>
      <c r="AH1619" s="26">
        <v>1</v>
      </c>
      <c r="AI1619" s="53" cm="1">
        <f t="array" ref="AI1619">MAX(IF($E$63:E1618=E1619,ROW($E$63:E1618)-MIN(ROW($E$63:E1618))+1))</f>
        <v>1529</v>
      </c>
      <c r="AJ1619" s="53" cm="1">
        <f t="array" ref="AJ1619">MAX(IF($I$105:I1618=I1619,ROW($I$105:I1618)-MIN(ROW($I$105:I1618))+1))</f>
        <v>1444</v>
      </c>
      <c r="AK1619" s="23">
        <f>IF(AI1619=0,_xlfn.XLOOKUP(E1619,'Starting GF'!A:A,'Starting GF'!B:B),INDEX($AL$63:$AL1619,AI1619))</f>
        <v>2.75</v>
      </c>
      <c r="AL1619" s="23">
        <f t="shared" si="580"/>
        <v>2.7306440378440109</v>
      </c>
      <c r="AM1619" s="23">
        <f>IF(AI1619=0,_xlfn.XLOOKUP(E1619,'Starting GF'!A:A,'Starting GF'!C:C),INDEX($AN$63:$AN1619,AI1619))</f>
        <v>3.22</v>
      </c>
      <c r="AN1619" s="23">
        <f t="shared" si="581"/>
        <v>3.2447859602313525</v>
      </c>
      <c r="AO1619" s="23">
        <f>IF(AJ1619=0,_xlfn.XLOOKUP(I1619,Goalies!B:B,Goalies!I:I),INDEX($AP$105:$AP1619,AJ1619))</f>
        <v>3.2962113900276835</v>
      </c>
      <c r="AP1619" s="23">
        <f t="shared" si="582"/>
        <v>3.3247992205618235</v>
      </c>
      <c r="AQ1619" s="23">
        <f t="shared" si="583"/>
        <v>3.3166000000000002</v>
      </c>
      <c r="AR1619" s="66">
        <v>-0.05</v>
      </c>
      <c r="AS1619" s="96" t="s">
        <v>1592</v>
      </c>
      <c r="AT1619" s="20">
        <f t="shared" ref="AT1619" si="866">(AK1619*V1619*X1619*Z1618*AA1619*AB1618*AC1619*AD1618*AG1619*AH1618)+AR1619</f>
        <v>2.6654680844425678</v>
      </c>
      <c r="AU1619" s="20">
        <f t="shared" ref="AU1619" si="867">AT1618</f>
        <v>2.9893107550270268</v>
      </c>
      <c r="AV1619" s="12">
        <f t="shared" ref="AV1619" si="868">AK1619*W1619*X1619*Z1618*AA1619*AB1618</f>
        <v>2.7184597682339651</v>
      </c>
      <c r="AW1619" s="12">
        <f t="shared" ref="AW1619" si="869">AV1618</f>
        <v>2.939310755027027</v>
      </c>
      <c r="AX1619" s="8">
        <f t="shared" si="588"/>
        <v>6.5468084442577901E-2</v>
      </c>
      <c r="AY1619" s="8">
        <f t="shared" si="589"/>
        <v>-0.11068924497296306</v>
      </c>
      <c r="AZ1619" s="8">
        <f t="shared" si="590"/>
        <v>-4.5221160530385163E-2</v>
      </c>
      <c r="BA1619" s="8">
        <f t="shared" si="591"/>
        <v>0.17615732941554096</v>
      </c>
      <c r="BB1619" s="62">
        <f t="shared" si="592"/>
        <v>126</v>
      </c>
      <c r="BC1619" s="21">
        <f t="shared" si="593"/>
        <v>102</v>
      </c>
      <c r="BD1619" s="21">
        <f t="shared" si="594"/>
        <v>-126</v>
      </c>
      <c r="BE1619" s="21">
        <f t="shared" si="595"/>
        <v>-155</v>
      </c>
      <c r="BF1619" s="94">
        <f t="shared" si="57"/>
        <v>0.44168690626797436</v>
      </c>
      <c r="BG1619" s="22">
        <f t="shared" ref="BG1619" si="870">_xlfn.LET(
  _xlpm.a, MIN(AT1618,AT1619),
  _xlpm.b, MAX(AT1618,AT1619),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0.4946100115049234</v>
      </c>
      <c r="BH1619" s="22">
        <f t="shared" ref="BH1619" si="871">_xlfn.LET(
  _xlpm.a, MIN(AT1618,AT1619),
  _xlpm.b, MAX(AT1618,AT1619),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0.55801501450977753</v>
      </c>
      <c r="BI1619" s="22">
        <f t="shared" ref="BI1619" si="872">_xlfn.LET(
  _xlpm.a, MIN(AT1618,AT1619),
  _xlpm.b, MAX(AT1618,AT1619),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0.60824016339042897</v>
      </c>
      <c r="BJ1619" s="21">
        <f t="shared" si="597"/>
        <v>117</v>
      </c>
      <c r="BK1619" s="21">
        <f t="shared" si="598"/>
        <v>102</v>
      </c>
      <c r="BL1619" s="21">
        <f t="shared" si="599"/>
        <v>-126</v>
      </c>
      <c r="BM1619" s="21">
        <f t="shared" si="600"/>
        <v>-155</v>
      </c>
      <c r="BN1619" s="22">
        <f t="shared" si="61"/>
        <v>0.46002476935512371</v>
      </c>
      <c r="BO1619" s="22">
        <f t="shared" ref="BO1619" si="873">_xlfn.LET(
  _xlpm.a, MIN(AV1618,AV1619),
  _xlpm.b, MAX(AV1618,AV1619),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0.49474914202597831</v>
      </c>
      <c r="BP1619" s="22">
        <f t="shared" ref="BP1619" si="874">_xlfn.LET(
  _xlpm.a, MIN(AV1618,AV1619),
  _xlpm.b, MAX(AV1618,AV1619),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0.55802031954308984</v>
      </c>
      <c r="BQ1619" s="22">
        <f t="shared" ref="BQ1619" si="875">_xlfn.LET(
  _xlpm.a, MIN(AV1618,AV1619),
  _xlpm.b, MAX(AV1618,AV1619),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0.60814069311038488</v>
      </c>
      <c r="BR1619">
        <v>3.75</v>
      </c>
      <c r="BS1619">
        <v>4.55</v>
      </c>
      <c r="BT1619">
        <v>0.38932</v>
      </c>
      <c r="BU1619">
        <v>0.16047</v>
      </c>
      <c r="BV1619">
        <v>0.17416266903991801</v>
      </c>
      <c r="BW1619">
        <v>0.23909</v>
      </c>
    </row>
    <row r="1620" spans="1:75" ht="16.75" customHeight="1" x14ac:dyDescent="0.2">
      <c r="A1620" t="str">
        <f t="shared" si="536"/>
        <v>2025020779 NYR</v>
      </c>
      <c r="B1620">
        <v>2025020779</v>
      </c>
      <c r="C1620" s="1">
        <v>46041</v>
      </c>
      <c r="D1620" s="2" t="s">
        <v>6</v>
      </c>
      <c r="E1620" t="s">
        <v>20</v>
      </c>
      <c r="F1620" s="2">
        <v>1</v>
      </c>
      <c r="G1620" s="2">
        <v>1</v>
      </c>
      <c r="H1620" t="s">
        <v>46</v>
      </c>
      <c r="I1620" t="str">
        <f t="shared" si="176"/>
        <v>NYR Spencer Martin</v>
      </c>
      <c r="J1620" s="33" t="s">
        <v>1169</v>
      </c>
      <c r="K1620" s="14">
        <v>2.96</v>
      </c>
      <c r="L1620" s="13">
        <v>0.15</v>
      </c>
      <c r="M1620" s="28">
        <v>0.1</v>
      </c>
      <c r="N1620">
        <f>IFERROR(_xlfn.XLOOKUP(A1620,Params!A:A,Params!D:D),0)</f>
        <v>3.0999999999999899</v>
      </c>
      <c r="O1620">
        <f t="shared" ref="O1620" si="876">N1621</f>
        <v>3.5499999999999901</v>
      </c>
      <c r="P1620" s="68">
        <f t="shared" si="572"/>
        <v>3.0999999999999899</v>
      </c>
      <c r="Q1620">
        <f t="shared" ref="Q1620" si="877">P1621</f>
        <v>3.5499999999999901</v>
      </c>
      <c r="R1620" s="5">
        <f t="shared" ref="R1620" si="878">N1620/W1620/X1620/Z1621/AB1621/AA1620</f>
        <v>2.9462880746654356</v>
      </c>
      <c r="S1620" s="5">
        <f t="shared" ref="S1620" si="879">O1620/W1621/Y1620/Z1620/AA1621/AB1620</f>
        <v>3.1109443126185408</v>
      </c>
      <c r="T1620" s="5">
        <f t="shared" ref="T1620" si="880">P1620/W1620/X1620/Z1621/AB1621</f>
        <v>2.9168251939187813</v>
      </c>
      <c r="U1620" s="5">
        <f t="shared" ref="U1620" si="881">Q1620/W1621/Y1620/Z1620/AA1621</f>
        <v>3.2042726419970973</v>
      </c>
      <c r="V1620" s="5">
        <f>_xlfn.XLOOKUP(H1620,'Rest - Home'!A:A,'Rest - Home'!B:B)</f>
        <v>0.95</v>
      </c>
      <c r="W1620" s="5">
        <f>_xlfn.XLOOKUP(H1620,'Rest - Home'!A:A,'Rest - Home'!C:C)</f>
        <v>0.95302926576458757</v>
      </c>
      <c r="X1620" s="5">
        <f t="shared" ref="X1620" si="882">AM1621/K1620</f>
        <v>1.1382874458223144</v>
      </c>
      <c r="Y1620" s="5">
        <f t="shared" ref="Y1620" si="883">AK1621/K1620</f>
        <v>1.048648477824683</v>
      </c>
      <c r="Z1620" s="5">
        <f>IF(J1620="",1,(_xlfn.XLOOKUP(I1620,Goalies!B:B,Goalies!J:J)))</f>
        <v>1.06</v>
      </c>
      <c r="AA1620" s="23">
        <v>0.99</v>
      </c>
      <c r="AB1620" s="23">
        <v>1.03</v>
      </c>
      <c r="AC1620" s="23">
        <f>_xlfn.XLOOKUP(E1620,'Game Adjustments'!A:A,'Game Adjustments'!B:B)</f>
        <v>1</v>
      </c>
      <c r="AD1620" s="23">
        <f>_xlfn.XLOOKUP(E1620,'Game Adjustments'!A:A,'Game Adjustments'!C:C)</f>
        <v>1</v>
      </c>
      <c r="AE1620" s="23">
        <f>IF(D1620="A",_xlfn.XLOOKUP(E1620,'Rest - Home'!F:F,'Rest - Home'!J:J),_xlfn.XLOOKUP(E1620,'Rest - Home'!F:F,'Rest - Home'!I:I))</f>
        <v>1</v>
      </c>
      <c r="AF1620" s="23">
        <f>IF(D1620="A",_xlfn.XLOOKUP(E1620,'Rest - Home'!F:F,'Rest - Home'!L:L),_xlfn.XLOOKUP(E1620,'Rest - Home'!F:F,'Rest - Home'!K:K))</f>
        <v>1</v>
      </c>
      <c r="AG1620" s="26">
        <v>1</v>
      </c>
      <c r="AH1620" s="26">
        <v>1</v>
      </c>
      <c r="AI1620" s="53" cm="1">
        <f t="array" ref="AI1620">MAX(IF($E$63:E1619=E1620,ROW($E$63:E1619)-MIN(ROW($E$63:E1619))+1))</f>
        <v>1510</v>
      </c>
      <c r="AJ1620" s="53" cm="1">
        <f t="array" ref="AJ1620">MAX(IF($I$105:I1619=I1620,ROW($I$105:I1619)-MIN(ROW($I$105:I1619))+1))</f>
        <v>1468</v>
      </c>
      <c r="AK1620" s="23">
        <f>IF(AI1620=0,_xlfn.XLOOKUP(E1620,'Starting GF'!A:A,'Starting GF'!B:B),INDEX($AL$63:$AL1620,AI1620))</f>
        <v>2.7892665602613942</v>
      </c>
      <c r="AL1620" s="23">
        <f t="shared" si="580"/>
        <v>2.8123778442108005</v>
      </c>
      <c r="AM1620" s="23">
        <f>IF(AI1620=0,_xlfn.XLOOKUP(E1620,'Starting GF'!A:A,'Starting GF'!C:C),INDEX($AN$63:$AN1620,AI1620))</f>
        <v>2.99</v>
      </c>
      <c r="AN1620" s="23">
        <v>3.03</v>
      </c>
      <c r="AO1620" s="23">
        <f>IF(AJ1620=0,_xlfn.XLOOKUP(I1620,Goalies!B:B,Goalies!I:I),INDEX($AP$105:$AP1620,AJ1620))</f>
        <v>3.2683341650565167</v>
      </c>
      <c r="AP1620" s="23">
        <f t="shared" si="582"/>
        <v>3.2727241860043872</v>
      </c>
      <c r="AQ1620" s="23">
        <f t="shared" si="583"/>
        <v>3.1694000000000004</v>
      </c>
      <c r="AR1620" s="66">
        <v>0</v>
      </c>
      <c r="AS1620" s="96" t="s">
        <v>1591</v>
      </c>
      <c r="AT1620" s="20">
        <f t="shared" ref="AT1620" si="884">(AK1620*V1620*X1620*Z1621*AA1620*AB1621*AC1620*AD1621*AG1620*AH1621)+AR1620</f>
        <v>2.9254580455105712</v>
      </c>
      <c r="AU1620" s="20">
        <f t="shared" ref="AU1620" si="885">AT1621</f>
        <v>3.4082315862332586</v>
      </c>
      <c r="AV1620" s="12">
        <f t="shared" ref="AV1620" si="886">AK1620*V1620*X1620*Z1621*AA1620*AB1621</f>
        <v>2.9254580455105712</v>
      </c>
      <c r="AW1620" s="12">
        <f t="shared" ref="AW1620" si="887">AV1621</f>
        <v>3.411986500994467</v>
      </c>
      <c r="AX1620" s="8">
        <f t="shared" si="588"/>
        <v>-0.17454195448941867</v>
      </c>
      <c r="AY1620" s="8">
        <f t="shared" si="589"/>
        <v>-0.14176841376673144</v>
      </c>
      <c r="AZ1620" s="8">
        <f t="shared" si="590"/>
        <v>-0.31631036825615011</v>
      </c>
      <c r="BA1620" s="8">
        <f t="shared" si="591"/>
        <v>-3.2773540722687233E-2</v>
      </c>
      <c r="BB1620" s="62">
        <f t="shared" si="592"/>
        <v>137</v>
      </c>
      <c r="BC1620" s="21">
        <f t="shared" si="593"/>
        <v>-159</v>
      </c>
      <c r="BD1620" s="21">
        <f t="shared" si="594"/>
        <v>-130</v>
      </c>
      <c r="BE1620" s="21">
        <f t="shared" si="595"/>
        <v>-100</v>
      </c>
      <c r="BF1620" s="94">
        <f t="shared" ref="BF1620" si="888">_xlfn.LET(
  _xlpm.a, MIN(AT1620,AT1621),
  _xlpm.b, MAX(AT1620,AT1621),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IF(AT1620&gt;AT1621, 1-_xlpm.interp, _xlpm.interp)
)</f>
        <v>0.42191621415662939</v>
      </c>
      <c r="BG1620" s="22">
        <f t="shared" si="550"/>
        <v>0.6140363763874982</v>
      </c>
      <c r="BH1620" s="22">
        <f t="shared" si="550"/>
        <v>0.56466718448005371</v>
      </c>
      <c r="BI1620" s="22">
        <f t="shared" si="550"/>
        <v>0.50063691656941689</v>
      </c>
      <c r="BJ1620" s="21">
        <f t="shared" si="597"/>
        <v>137</v>
      </c>
      <c r="BK1620" s="21">
        <f t="shared" si="598"/>
        <v>-159</v>
      </c>
      <c r="BL1620" s="21">
        <f t="shared" si="599"/>
        <v>-130</v>
      </c>
      <c r="BM1620" s="21">
        <f t="shared" si="600"/>
        <v>-100</v>
      </c>
      <c r="BN1620" s="22">
        <f t="shared" ref="BN1620" si="889">_xlfn.LET(
  _xlpm.a, MIN(AV1620,AV1621),
  _xlpm.b, MAX(AV1620,AV1621),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IF(AV1620&gt;AV1621, 1-_xlpm.interp, _xlpm.interp)
)</f>
        <v>0.42124299672648613</v>
      </c>
      <c r="BO1620" s="22">
        <f t="shared" si="552"/>
        <v>0.6145618406132447</v>
      </c>
      <c r="BP1620" s="22">
        <f t="shared" si="552"/>
        <v>0.56529693266121828</v>
      </c>
      <c r="BQ1620" s="22">
        <f t="shared" si="552"/>
        <v>0.50123965526565684</v>
      </c>
      <c r="BR1620">
        <v>3.75</v>
      </c>
      <c r="BS1620">
        <v>4.5999999999999996</v>
      </c>
      <c r="BT1620">
        <v>0.38694000000000001</v>
      </c>
      <c r="BU1620">
        <v>0.15873000000000001</v>
      </c>
      <c r="BV1620">
        <v>0.17191595364453499</v>
      </c>
      <c r="BW1620">
        <v>0.23543</v>
      </c>
    </row>
    <row r="1621" spans="1:75" ht="16.75" customHeight="1" x14ac:dyDescent="0.2">
      <c r="A1621" t="str">
        <f t="shared" si="536"/>
        <v>2025020779 ANA</v>
      </c>
      <c r="B1621">
        <v>2025020779</v>
      </c>
      <c r="C1621" s="1">
        <v>46041</v>
      </c>
      <c r="D1621" s="2" t="s">
        <v>9</v>
      </c>
      <c r="E1621" t="s">
        <v>48</v>
      </c>
      <c r="F1621" s="2">
        <v>1</v>
      </c>
      <c r="G1621" s="2">
        <v>1</v>
      </c>
      <c r="H1621" t="s">
        <v>47</v>
      </c>
      <c r="I1621" t="str">
        <f t="shared" si="176"/>
        <v>ANA Lukas Dostal</v>
      </c>
      <c r="J1621" s="33" t="s">
        <v>146</v>
      </c>
      <c r="K1621" s="14">
        <v>2.96</v>
      </c>
      <c r="L1621" s="13">
        <v>0.15</v>
      </c>
      <c r="M1621" s="28">
        <v>0.1</v>
      </c>
      <c r="N1621">
        <f>IFERROR(_xlfn.XLOOKUP(A1621,Params!A:A,Params!D:D),0)</f>
        <v>3.5499999999999901</v>
      </c>
      <c r="O1621">
        <f t="shared" ref="O1621" si="890">N1620</f>
        <v>3.0999999999999899</v>
      </c>
      <c r="P1621" s="68">
        <f t="shared" si="572"/>
        <v>3.5499999999999901</v>
      </c>
      <c r="Q1621">
        <f t="shared" ref="Q1621" si="891">P1620</f>
        <v>3.0999999999999899</v>
      </c>
      <c r="R1621" s="5">
        <f t="shared" ref="R1621" si="892">N1621/W1621/X1621/Z1620/AB1620/AA1621</f>
        <v>3.2295550412553076</v>
      </c>
      <c r="S1621" s="5">
        <f t="shared" ref="S1621" si="893">O1621/W1620/Y1621/Z1621/AA1620/AB1621</f>
        <v>3.5590070213604754</v>
      </c>
      <c r="T1621" s="5">
        <f t="shared" ref="T1621" si="894">P1621/W1621/X1621/Z1620/AB1620</f>
        <v>3.0680772891925421</v>
      </c>
      <c r="U1621" s="5">
        <f t="shared" ref="U1621" si="895">Q1621/W1620/Y1621/Z1621/AA1620</f>
        <v>3.5945970915740801</v>
      </c>
      <c r="V1621" s="5">
        <f>_xlfn.XLOOKUP(H1621,'Rest - Home'!A:A,'Rest - Home'!B:B)</f>
        <v>1.048</v>
      </c>
      <c r="W1621" s="5">
        <f>_xlfn.XLOOKUP(H1621,'Rest - Home'!A:A,'Rest - Home'!C:C)</f>
        <v>1.0491546019013618</v>
      </c>
      <c r="X1621" s="5">
        <f t="shared" ref="X1621" si="896">AM1620/K1621</f>
        <v>1.0101351351351353</v>
      </c>
      <c r="Y1621" s="5">
        <f t="shared" ref="Y1621" si="897">AK1620/K1621</f>
        <v>0.9423197838720927</v>
      </c>
      <c r="Z1621" s="5">
        <f>IF(J1621="",1,(_xlfn.XLOOKUP(I1621,Goalies!B:B,Goalies!J:J)))</f>
        <v>0.97</v>
      </c>
      <c r="AA1621" s="23">
        <v>0.95</v>
      </c>
      <c r="AB1621" s="23">
        <v>1.01</v>
      </c>
      <c r="AC1621" s="23">
        <f>_xlfn.XLOOKUP(E1621,'Game Adjustments'!A:A,'Game Adjustments'!B:B)</f>
        <v>1</v>
      </c>
      <c r="AD1621" s="23">
        <f>_xlfn.XLOOKUP(E1621,'Game Adjustments'!A:A,'Game Adjustments'!C:C)</f>
        <v>1</v>
      </c>
      <c r="AE1621" s="23">
        <f>IF(D1621="A",_xlfn.XLOOKUP(E1621,'Rest - Home'!F:F,'Rest - Home'!J:J),_xlfn.XLOOKUP(E1621,'Rest - Home'!F:F,'Rest - Home'!I:I))</f>
        <v>1</v>
      </c>
      <c r="AF1621" s="23">
        <f>IF(D1621="A",_xlfn.XLOOKUP(E1621,'Rest - Home'!F:F,'Rest - Home'!L:L),_xlfn.XLOOKUP(E1621,'Rest - Home'!F:F,'Rest - Home'!K:K))</f>
        <v>1</v>
      </c>
      <c r="AG1621" s="26">
        <v>1</v>
      </c>
      <c r="AH1621" s="26">
        <v>1</v>
      </c>
      <c r="AI1621" s="53" cm="1">
        <f t="array" ref="AI1621">MAX(IF($E$63:E1620=E1621,ROW($E$63:E1620)-MIN(ROW($E$63:E1620))+1))</f>
        <v>1531</v>
      </c>
      <c r="AJ1621" s="53" cm="1">
        <f t="array" ref="AJ1621">MAX(IF($I$105:I1620=I1621,ROW($I$105:I1620)-MIN(ROW($I$105:I1620))+1))</f>
        <v>1464</v>
      </c>
      <c r="AK1621" s="23">
        <f>IF(AI1621=0,_xlfn.XLOOKUP(E1621,'Starting GF'!A:A,'Starting GF'!B:B),INDEX($AL$63:$AL1621,AI1621))</f>
        <v>3.1039994943610614</v>
      </c>
      <c r="AL1621" s="23">
        <f t="shared" si="580"/>
        <v>3.1204106601142572</v>
      </c>
      <c r="AM1621" s="23">
        <f>IF(AI1621=0,_xlfn.XLOOKUP(E1621,'Starting GF'!A:A,'Starting GF'!C:C),INDEX($AN$63:$AN1621,AI1621))</f>
        <v>3.3693308396340509</v>
      </c>
      <c r="AN1621" s="23">
        <v>3.37</v>
      </c>
      <c r="AO1621" s="23">
        <f>IF(AJ1621=0,_xlfn.XLOOKUP(I1621,Goalies!B:B,Goalies!I:I),INDEX($AP$105:$AP1621,AJ1621))</f>
        <v>3.2853077780930979</v>
      </c>
      <c r="AP1621" s="23">
        <f t="shared" si="582"/>
        <v>3.3103471329870824</v>
      </c>
      <c r="AQ1621" s="23">
        <f t="shared" si="583"/>
        <v>3.2682509144450291</v>
      </c>
      <c r="AR1621" s="66">
        <v>0</v>
      </c>
      <c r="AS1621" s="96" t="s">
        <v>1591</v>
      </c>
      <c r="AT1621" s="20">
        <f t="shared" ref="AT1621" si="898">(AK1621*V1621*X1621*Z1620*AA1621*AB1620*AC1621*AD1620*AG1621*AH1620)+AR1621</f>
        <v>3.4082315862332586</v>
      </c>
      <c r="AU1621" s="20">
        <f t="shared" ref="AU1621" si="899">AT1620</f>
        <v>2.9254580455105712</v>
      </c>
      <c r="AV1621" s="12">
        <f t="shared" ref="AV1621" si="900">AK1621*W1621*X1621*Z1620*AA1621*AB1620</f>
        <v>3.411986500994467</v>
      </c>
      <c r="AW1621" s="12">
        <f t="shared" ref="AW1621" si="901">AV1620</f>
        <v>2.9254580455105712</v>
      </c>
      <c r="AX1621" s="8">
        <f t="shared" si="588"/>
        <v>-0.14176841376673144</v>
      </c>
      <c r="AY1621" s="8">
        <f t="shared" si="589"/>
        <v>-0.17454195448941867</v>
      </c>
      <c r="AZ1621" s="8">
        <f t="shared" si="590"/>
        <v>-0.31631036825615011</v>
      </c>
      <c r="BA1621" s="8">
        <f t="shared" si="591"/>
        <v>3.2773540722687233E-2</v>
      </c>
      <c r="BB1621" s="62">
        <f t="shared" si="592"/>
        <v>-137</v>
      </c>
      <c r="BC1621" s="21">
        <f t="shared" si="593"/>
        <v>159</v>
      </c>
      <c r="BD1621" s="21">
        <f t="shared" si="594"/>
        <v>130</v>
      </c>
      <c r="BE1621" s="21">
        <f t="shared" si="595"/>
        <v>100</v>
      </c>
      <c r="BF1621" s="94">
        <f t="shared" si="57"/>
        <v>0.57808378584337061</v>
      </c>
      <c r="BG1621" s="22">
        <f t="shared" ref="BG1621" si="902">_xlfn.LET(
  _xlpm.a, MIN(AT1620,AT1621),
  _xlpm.b, MAX(AT1620,AT1621),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0.3859636236125018</v>
      </c>
      <c r="BH1621" s="22">
        <f t="shared" ref="BH1621" si="903">_xlfn.LET(
  _xlpm.a, MIN(AT1620,AT1621),
  _xlpm.b, MAX(AT1620,AT1621),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0.43533281551994624</v>
      </c>
      <c r="BI1621" s="22">
        <f t="shared" ref="BI1621" si="904">_xlfn.LET(
  _xlpm.a, MIN(AT1620,AT1621),
  _xlpm.b, MAX(AT1620,AT1621),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0.49936308343058311</v>
      </c>
      <c r="BJ1621" s="21">
        <f t="shared" si="597"/>
        <v>-137</v>
      </c>
      <c r="BK1621" s="21">
        <f t="shared" si="598"/>
        <v>159</v>
      </c>
      <c r="BL1621" s="21">
        <f t="shared" si="599"/>
        <v>130</v>
      </c>
      <c r="BM1621" s="21">
        <f t="shared" si="600"/>
        <v>100</v>
      </c>
      <c r="BN1621" s="22">
        <f t="shared" si="61"/>
        <v>0.57875700327351387</v>
      </c>
      <c r="BO1621" s="22">
        <f t="shared" ref="BO1621" si="905">_xlfn.LET(
  _xlpm.a, MIN(AV1620,AV1621),
  _xlpm.b, MAX(AV1620,AV1621),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0.3854381593867553</v>
      </c>
      <c r="BP1621" s="22">
        <f t="shared" ref="BP1621" si="906">_xlfn.LET(
  _xlpm.a, MIN(AV1620,AV1621),
  _xlpm.b, MAX(AV1620,AV1621),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0.43470306733878172</v>
      </c>
      <c r="BQ1621" s="22">
        <f t="shared" ref="BQ1621" si="907">_xlfn.LET(
  _xlpm.a, MIN(AV1620,AV1621),
  _xlpm.b, MAX(AV1620,AV1621),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0.49876034473434311</v>
      </c>
      <c r="BR1621">
        <v>3.75</v>
      </c>
      <c r="BS1621">
        <v>4.6500000000000004</v>
      </c>
      <c r="BT1621">
        <v>0.37702000000000002</v>
      </c>
      <c r="BU1621">
        <v>0.15240000000000001</v>
      </c>
      <c r="BV1621">
        <v>0.16476922577924799</v>
      </c>
      <c r="BW1621">
        <v>0.22747000000000001</v>
      </c>
    </row>
    <row r="1622" spans="1:75" ht="16.75" customHeight="1" x14ac:dyDescent="0.2">
      <c r="A1622" t="str">
        <f t="shared" si="536"/>
        <v>2025020780 MIN</v>
      </c>
      <c r="B1622">
        <v>2025020780</v>
      </c>
      <c r="C1622" s="1">
        <v>46042</v>
      </c>
      <c r="D1622" s="2" t="s">
        <v>6</v>
      </c>
      <c r="E1622" t="s">
        <v>33</v>
      </c>
      <c r="F1622" s="2">
        <v>0</v>
      </c>
      <c r="G1622" s="2">
        <v>2</v>
      </c>
      <c r="H1622" t="s">
        <v>29</v>
      </c>
      <c r="I1622" t="str">
        <f t="shared" si="176"/>
        <v>MIN Jesper Wallstedt</v>
      </c>
      <c r="J1622" s="33" t="s">
        <v>229</v>
      </c>
      <c r="K1622" s="14">
        <v>2.96</v>
      </c>
      <c r="L1622" s="13">
        <v>0.15</v>
      </c>
      <c r="M1622" s="28">
        <v>0.1</v>
      </c>
      <c r="N1622">
        <f>IFERROR(_xlfn.XLOOKUP(A1622,Params!A:A,Params!D:D),0)</f>
        <v>2.94999999999999</v>
      </c>
      <c r="O1622">
        <f t="shared" ref="O1622" si="908">N1623</f>
        <v>3.2999999999999901</v>
      </c>
      <c r="P1622" s="68">
        <f t="shared" ref="P1622:P1637" si="909">N1622</f>
        <v>2.94999999999999</v>
      </c>
      <c r="Q1622">
        <f t="shared" ref="Q1622" si="910">P1623</f>
        <v>3.2999999999999901</v>
      </c>
      <c r="R1622" s="5">
        <f t="shared" ref="R1622" si="911">N1622/W1622/X1622/Z1623/AB1623/AA1622</f>
        <v>3.2869112027542933</v>
      </c>
      <c r="S1622" s="5">
        <f t="shared" ref="S1622" si="912">O1622/W1623/Y1622/Z1622/AA1623/AB1622</f>
        <v>2.8352497144401929</v>
      </c>
      <c r="T1622" s="5">
        <f t="shared" ref="T1622" si="913">P1622/W1622/X1622/Z1623/AB1623</f>
        <v>3.0896965305890354</v>
      </c>
      <c r="U1622" s="5">
        <f t="shared" ref="U1622" si="914">Q1622/W1623/Y1622/Z1622/AA1623</f>
        <v>2.9486597030178006</v>
      </c>
      <c r="V1622" s="5">
        <f>_xlfn.XLOOKUP(H1622,'Rest - Home'!A:A,'Rest - Home'!B:B)</f>
        <v>0.90300000000000002</v>
      </c>
      <c r="W1622" s="5">
        <f>_xlfn.XLOOKUP(H1622,'Rest - Home'!A:A,'Rest - Home'!C:C)</f>
        <v>0.92051577291954856</v>
      </c>
      <c r="X1622" s="5">
        <f t="shared" ref="X1622" si="915">AM1623/K1622</f>
        <v>1.0168918918918919</v>
      </c>
      <c r="Y1622" s="5">
        <f t="shared" ref="Y1622" si="916">AK1623/K1622</f>
        <v>1.0386878892149378</v>
      </c>
      <c r="Z1622" s="5">
        <f>IF(J1622="",1,(_xlfn.XLOOKUP(I1622,Goalies!B:B,Goalies!J:J)))</f>
        <v>1.0149999999999999</v>
      </c>
      <c r="AA1622" s="23">
        <v>0.94</v>
      </c>
      <c r="AB1622" s="23">
        <v>1.04</v>
      </c>
      <c r="AC1622" s="23">
        <f>_xlfn.XLOOKUP(E1622,'Game Adjustments'!A:A,'Game Adjustments'!B:B)</f>
        <v>1</v>
      </c>
      <c r="AD1622" s="23">
        <f>_xlfn.XLOOKUP(E1622,'Game Adjustments'!A:A,'Game Adjustments'!C:C)</f>
        <v>1</v>
      </c>
      <c r="AE1622" s="23">
        <f>IF(D1622="A",_xlfn.XLOOKUP(E1622,'Rest - Home'!F:F,'Rest - Home'!J:J),_xlfn.XLOOKUP(E1622,'Rest - Home'!F:F,'Rest - Home'!I:I))</f>
        <v>1</v>
      </c>
      <c r="AF1622" s="23">
        <f>IF(D1622="A",_xlfn.XLOOKUP(E1622,'Rest - Home'!F:F,'Rest - Home'!L:L),_xlfn.XLOOKUP(E1622,'Rest - Home'!F:F,'Rest - Home'!K:K))</f>
        <v>1</v>
      </c>
      <c r="AG1622" s="26">
        <v>1</v>
      </c>
      <c r="AH1622" s="26">
        <v>1</v>
      </c>
      <c r="AI1622" s="53" cm="1">
        <f t="array" ref="AI1622">MAX(IF($E$63:E1621=E1622,ROW($E$63:E1621)-MIN(ROW($E$63:E1621))+1))</f>
        <v>1548</v>
      </c>
      <c r="AJ1622" s="53" cm="1">
        <f t="array" ref="AJ1622">MAX(IF($I$105:I1621=I1622,ROW($I$105:I1621)-MIN(ROW($I$105:I1621))+1))</f>
        <v>1447</v>
      </c>
      <c r="AK1622" s="23">
        <f>IF(AI1622=0,_xlfn.XLOOKUP(E1622,'Starting GF'!A:A,'Starting GF'!B:B),INDEX($AL$63:$AL1622,AI1622))</f>
        <v>3.1631217689012718</v>
      </c>
      <c r="AL1622" s="23">
        <f t="shared" ref="AL1622:AL1637" si="917">IF(R1622=0,AK1622,R1622*L1622*(1-M1622)+T1622*L1622*M1622+AK1622*(1-L1622))</f>
        <v>3.1787319638967459</v>
      </c>
      <c r="AM1622" s="23">
        <f>IF(AI1622=0,_xlfn.XLOOKUP(E1622,'Starting GF'!A:A,'Starting GF'!C:C),INDEX($AN$63:$AN1622,AI1622))</f>
        <v>2.8489268250194968</v>
      </c>
      <c r="AN1622" s="23">
        <f t="shared" ref="AN1622:AN1637" si="918">IF(S1622=0,AM1622,S1622*L1622+AM1622*(1-L1622))</f>
        <v>2.8468752584326014</v>
      </c>
      <c r="AO1622" s="23">
        <f>IF(AJ1622=0,_xlfn.XLOOKUP(I1622,Goalies!B:B,Goalies!I:I),INDEX($AP$105:$AP1622,AJ1622))</f>
        <v>2.9340752336480072</v>
      </c>
      <c r="AP1622" s="23">
        <f t="shared" ref="AP1622:AP1637" si="919">IF(S1622=0,AO1622,S1622*L1622*Z1622+AO1622*(1-L1622))</f>
        <v>2.9256307176243252</v>
      </c>
      <c r="AQ1622" s="23">
        <f t="shared" ref="AQ1622:AQ1637" si="920">AM1622*Z1622</f>
        <v>2.8916607273947887</v>
      </c>
      <c r="AR1622" s="66">
        <v>7.0000000000000007E-2</v>
      </c>
      <c r="AS1622" s="96" t="s">
        <v>1593</v>
      </c>
      <c r="AT1622" s="20">
        <f t="shared" ref="AT1622" si="921">(AK1622*V1622*X1622*Z1623*AA1622*AB1623*AC1622*AD1623*AG1622*AH1623)+AR1622</f>
        <v>2.8548799037945343</v>
      </c>
      <c r="AU1622" s="20">
        <f t="shared" ref="AU1622" si="922">AT1623</f>
        <v>3.2514028793131686</v>
      </c>
      <c r="AV1622" s="12">
        <f t="shared" ref="AV1622" si="923">AK1622*V1622*X1622*Z1623*AA1622*AB1623</f>
        <v>2.7848799037945344</v>
      </c>
      <c r="AW1622" s="12">
        <f t="shared" ref="AW1622" si="924">AV1623</f>
        <v>3.3159190439846622</v>
      </c>
      <c r="AX1622" s="8">
        <f t="shared" ref="AX1622:AX1637" si="925">(AT1622-N1622)</f>
        <v>-9.5120096205455695E-2</v>
      </c>
      <c r="AY1622" s="8">
        <f t="shared" ref="AY1622:AY1637" si="926">(AU1622-O1622)</f>
        <v>-4.8597120686821427E-2</v>
      </c>
      <c r="AZ1622" s="8">
        <f t="shared" ref="AZ1622:AZ1637" si="927">SUM(AX1622:AY1622)</f>
        <v>-0.14371721689227712</v>
      </c>
      <c r="BA1622" s="8">
        <f t="shared" ref="BA1622:BA1637" si="928">AX1622-AY1622</f>
        <v>-4.6522975518634269E-2</v>
      </c>
      <c r="BB1622" s="62">
        <f t="shared" ref="BB1622:BB1637" si="929">IF(BF1622=0.5,100,IF(BF1622&gt;0.5,-ROUND(100*BF1622/(1-BF1622),0),ROUND(100*(1-BF1622)/BF1622,0)))</f>
        <v>130</v>
      </c>
      <c r="BC1622" s="21">
        <f t="shared" ref="BC1622:BC1637" si="930">IF(BG1622=0.5,100,IF(BG1622&gt;0.5,-ROUND(100*BG1622/(1-BG1622),0),ROUND(100*(1-BG1622)/BG1622,0)))</f>
        <v>-136</v>
      </c>
      <c r="BD1622" s="21">
        <f t="shared" ref="BD1622:BD1637" si="931">IF(BH1622=0.5,100,IF(BH1622&gt;0.5,-ROUND(100*BH1622/(1-BH1622),0),ROUND(100*(1-BH1622)/BH1622,0)))</f>
        <v>-109</v>
      </c>
      <c r="BE1622" s="21">
        <f t="shared" ref="BE1622:BE1637" si="932">IF(BI1622=0.5,100,IF(BI1622&gt;0.5,-ROUND(100*BI1622/(1-BI1622),0),ROUND(100*(1-BI1622)/BI1622,0)))</f>
        <v>116</v>
      </c>
      <c r="BF1622" s="94">
        <f t="shared" ref="BF1622" si="933">_xlfn.LET(
  _xlpm.a, MIN(AT1622,AT1623),
  _xlpm.b, MAX(AT1622,AT1623),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IF(AT1622&gt;AT1623, 1-_xlpm.interp, _xlpm.interp)
)</f>
        <v>0.43495049573219485</v>
      </c>
      <c r="BG1622" s="22">
        <f t="shared" si="550"/>
        <v>0.57704262381650973</v>
      </c>
      <c r="BH1622" s="22">
        <f t="shared" si="550"/>
        <v>0.52251398970192175</v>
      </c>
      <c r="BI1622" s="22">
        <f t="shared" si="550"/>
        <v>0.46284477886985831</v>
      </c>
      <c r="BJ1622" s="21">
        <f t="shared" ref="BJ1622:BJ1637" si="934">IF(BN1622=0.5,100,IF(BN1622&gt;0.5,-ROUND(100*BN1622/(1-BN1622),0),ROUND(100*(1-BN1622)/BN1622,0)))</f>
        <v>141</v>
      </c>
      <c r="BK1622" s="21">
        <f t="shared" ref="BK1622:BK1637" si="935">IF(BO1622=0.5,100,IF(BO1622&gt;0.5,-ROUND(100*BO1622/(1-BO1622),0),ROUND(100*(1-BO1622)/BO1622,0)))</f>
        <v>-137</v>
      </c>
      <c r="BL1622" s="21">
        <f t="shared" ref="BL1622:BL1637" si="936">IF(BP1622=0.5,100,IF(BP1622&gt;0.5,-ROUND(100*BP1622/(1-BP1622),0),ROUND(100*(1-BP1622)/BP1622,0)))</f>
        <v>-110</v>
      </c>
      <c r="BM1622" s="21">
        <f t="shared" ref="BM1622:BM1637" si="937">IF(BQ1622=0.5,100,IF(BQ1622&gt;0.5,-ROUND(100*BQ1622/(1-BQ1622),0),ROUND(100*(1-BQ1622)/BQ1622,0)))</f>
        <v>116</v>
      </c>
      <c r="BN1622" s="22">
        <f t="shared" ref="BN1622" si="938">_xlfn.LET(
  _xlpm.a, MIN(AV1622,AV1623),
  _xlpm.b, MAX(AV1622,AV1623),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IF(AV1622&gt;AV1623, 1-_xlpm.interp, _xlpm.interp)
)</f>
        <v>0.41466879162877063</v>
      </c>
      <c r="BO1622" s="22">
        <f t="shared" si="552"/>
        <v>0.57726018179118843</v>
      </c>
      <c r="BP1622" s="22">
        <f t="shared" si="552"/>
        <v>0.52268783380424633</v>
      </c>
      <c r="BQ1622" s="22">
        <f t="shared" si="552"/>
        <v>0.46291359792303544</v>
      </c>
      <c r="BR1622">
        <v>3.75</v>
      </c>
      <c r="BS1622">
        <v>4.7</v>
      </c>
      <c r="BT1622">
        <v>0.37196000000000001</v>
      </c>
      <c r="BU1622">
        <v>0.14763000000000001</v>
      </c>
      <c r="BV1622">
        <v>0.15947759017402799</v>
      </c>
      <c r="BW1622">
        <v>0.22192000000000001</v>
      </c>
    </row>
    <row r="1623" spans="1:75" ht="16.75" customHeight="1" x14ac:dyDescent="0.2">
      <c r="A1623" t="str">
        <f t="shared" si="536"/>
        <v>2025020780 MTL</v>
      </c>
      <c r="B1623">
        <v>2025020780</v>
      </c>
      <c r="C1623" s="1">
        <v>46042</v>
      </c>
      <c r="D1623" s="2" t="s">
        <v>9</v>
      </c>
      <c r="E1623" t="s">
        <v>19</v>
      </c>
      <c r="F1623" s="2">
        <v>2</v>
      </c>
      <c r="G1623" s="2">
        <v>0</v>
      </c>
      <c r="H1623" t="s">
        <v>31</v>
      </c>
      <c r="I1623" t="str">
        <f t="shared" si="176"/>
        <v>MTL Jakub Dobes</v>
      </c>
      <c r="J1623" s="33" t="s">
        <v>171</v>
      </c>
      <c r="K1623" s="14">
        <v>2.96</v>
      </c>
      <c r="L1623" s="13">
        <v>0.15</v>
      </c>
      <c r="M1623" s="28">
        <v>0.1</v>
      </c>
      <c r="N1623">
        <f>IFERROR(_xlfn.XLOOKUP(A1623,Params!A:A,Params!D:D),0)</f>
        <v>3.2999999999999901</v>
      </c>
      <c r="O1623">
        <f t="shared" ref="O1623" si="939">N1622</f>
        <v>2.94999999999999</v>
      </c>
      <c r="P1623" s="68">
        <f t="shared" si="909"/>
        <v>3.2999999999999901</v>
      </c>
      <c r="Q1623">
        <f t="shared" ref="Q1623" si="940">P1622</f>
        <v>2.94999999999999</v>
      </c>
      <c r="R1623" s="5">
        <f t="shared" ref="R1623" si="941">N1623/W1623/X1623/Z1622/AB1622/AA1623</f>
        <v>3.059756033627222</v>
      </c>
      <c r="S1623" s="5">
        <f t="shared" ref="S1623" si="942">O1623/W1622/Y1623/Z1623/AA1622/AB1623</f>
        <v>3.1277969813116049</v>
      </c>
      <c r="T1623" s="5">
        <f t="shared" ref="T1623" si="943">P1623/W1623/X1623/Z1622/AB1622</f>
        <v>2.9985609129546775</v>
      </c>
      <c r="U1623" s="5">
        <f t="shared" ref="U1623" si="944">Q1623/W1622/Y1623/Z1623/AA1622</f>
        <v>3.1277969813116049</v>
      </c>
      <c r="V1623" s="5">
        <f>_xlfn.XLOOKUP(H1623,'Rest - Home'!A:A,'Rest - Home'!B:B)</f>
        <v>1.085</v>
      </c>
      <c r="W1623" s="5">
        <f>_xlfn.XLOOKUP(H1623,'Rest - Home'!A:A,'Rest - Home'!C:C)</f>
        <v>1.0832085999357419</v>
      </c>
      <c r="X1623" s="5">
        <f t="shared" ref="X1623" si="945">AM1622/K1623</f>
        <v>0.96247527872280303</v>
      </c>
      <c r="Y1623" s="5">
        <f t="shared" ref="Y1623" si="946">AK1622/K1623</f>
        <v>1.0686222192234027</v>
      </c>
      <c r="Z1623" s="5">
        <f>IF(J1623="",1,(_xlfn.XLOOKUP(I1623,Goalies!B:B,Goalies!J:J)))</f>
        <v>1.02</v>
      </c>
      <c r="AA1623" s="23">
        <v>0.98</v>
      </c>
      <c r="AB1623" s="23">
        <v>1</v>
      </c>
      <c r="AC1623" s="23">
        <f>_xlfn.XLOOKUP(E1623,'Game Adjustments'!A:A,'Game Adjustments'!B:B)</f>
        <v>1</v>
      </c>
      <c r="AD1623" s="23">
        <f>_xlfn.XLOOKUP(E1623,'Game Adjustments'!A:A,'Game Adjustments'!C:C)</f>
        <v>1</v>
      </c>
      <c r="AE1623" s="23">
        <f>IF(D1623="A",_xlfn.XLOOKUP(E1623,'Rest - Home'!F:F,'Rest - Home'!J:J),_xlfn.XLOOKUP(E1623,'Rest - Home'!F:F,'Rest - Home'!I:I))</f>
        <v>1</v>
      </c>
      <c r="AF1623" s="23">
        <f>IF(D1623="A",_xlfn.XLOOKUP(E1623,'Rest - Home'!F:F,'Rest - Home'!L:L),_xlfn.XLOOKUP(E1623,'Rest - Home'!F:F,'Rest - Home'!K:K))</f>
        <v>1</v>
      </c>
      <c r="AG1623" s="26">
        <v>1</v>
      </c>
      <c r="AH1623" s="26">
        <v>1</v>
      </c>
      <c r="AI1623" s="53" cm="1">
        <f t="array" ref="AI1623">MAX(IF($E$63:E1622=E1623,ROW($E$63:E1622)-MIN(ROW($E$63:E1622))+1))</f>
        <v>1522</v>
      </c>
      <c r="AJ1623" s="53" cm="1">
        <f t="array" ref="AJ1623">MAX(IF($I$105:I1622=I1623,ROW($I$105:I1622)-MIN(ROW($I$105:I1622))+1))</f>
        <v>1399</v>
      </c>
      <c r="AK1623" s="23">
        <f>IF(AI1623=0,_xlfn.XLOOKUP(E1623,'Starting GF'!A:A,'Starting GF'!B:B),INDEX($AL$63:$AL1623,AI1623))</f>
        <v>3.0745161520762161</v>
      </c>
      <c r="AL1623" s="23">
        <f t="shared" si="917"/>
        <v>3.0713842074987783</v>
      </c>
      <c r="AM1623" s="23">
        <f>IF(AI1623=0,_xlfn.XLOOKUP(E1623,'Starting GF'!A:A,'Starting GF'!C:C),INDEX($AN$63:$AN1623,AI1623))</f>
        <v>3.01</v>
      </c>
      <c r="AN1623" s="23">
        <f t="shared" si="918"/>
        <v>3.0276695471967403</v>
      </c>
      <c r="AO1623" s="23">
        <f>IF(AJ1623=0,_xlfn.XLOOKUP(I1623,Goalies!B:B,Goalies!I:I),INDEX($AP$105:$AP1623,AJ1623))</f>
        <v>3.0754556954326322</v>
      </c>
      <c r="AP1623" s="23">
        <f t="shared" si="919"/>
        <v>3.0926902792584126</v>
      </c>
      <c r="AQ1623" s="23">
        <f t="shared" si="920"/>
        <v>3.0701999999999998</v>
      </c>
      <c r="AR1623" s="66">
        <v>-7.0000000000000007E-2</v>
      </c>
      <c r="AS1623" s="96" t="s">
        <v>1593</v>
      </c>
      <c r="AT1623" s="20">
        <f t="shared" ref="AT1623" si="947">(AK1623*V1623*X1623*Z1622*AA1623*AB1622*AC1623*AD1622*AG1623*AH1622)+AR1623</f>
        <v>3.2514028793131686</v>
      </c>
      <c r="AU1623" s="20">
        <f t="shared" ref="AU1623" si="948">AT1622</f>
        <v>2.8548799037945343</v>
      </c>
      <c r="AV1623" s="12">
        <f t="shared" ref="AV1623" si="949">AK1623*W1623*X1623*Z1622*AA1623*AB1622</f>
        <v>3.3159190439846622</v>
      </c>
      <c r="AW1623" s="12">
        <f t="shared" ref="AW1623" si="950">AV1622</f>
        <v>2.7848799037945344</v>
      </c>
      <c r="AX1623" s="8">
        <f t="shared" si="925"/>
        <v>-4.8597120686821427E-2</v>
      </c>
      <c r="AY1623" s="8">
        <f t="shared" si="926"/>
        <v>-9.5120096205455695E-2</v>
      </c>
      <c r="AZ1623" s="8">
        <f t="shared" si="927"/>
        <v>-0.14371721689227712</v>
      </c>
      <c r="BA1623" s="8">
        <f t="shared" si="928"/>
        <v>4.6522975518634269E-2</v>
      </c>
      <c r="BB1623" s="62">
        <f t="shared" si="929"/>
        <v>-130</v>
      </c>
      <c r="BC1623" s="21">
        <f t="shared" si="930"/>
        <v>136</v>
      </c>
      <c r="BD1623" s="21">
        <f t="shared" si="931"/>
        <v>109</v>
      </c>
      <c r="BE1623" s="21">
        <f t="shared" si="932"/>
        <v>-116</v>
      </c>
      <c r="BF1623" s="94">
        <f t="shared" si="57"/>
        <v>0.5650495042678052</v>
      </c>
      <c r="BG1623" s="22">
        <f t="shared" ref="BG1623" si="951">_xlfn.LET(
  _xlpm.a, MIN(AT1622,AT1623),
  _xlpm.b, MAX(AT1622,AT1623),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0.42295737618349027</v>
      </c>
      <c r="BH1623" s="22">
        <f t="shared" ref="BH1623" si="952">_xlfn.LET(
  _xlpm.a, MIN(AT1622,AT1623),
  _xlpm.b, MAX(AT1622,AT1623),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0.47748601029807819</v>
      </c>
      <c r="BI1623" s="22">
        <f t="shared" ref="BI1623" si="953">_xlfn.LET(
  _xlpm.a, MIN(AT1622,AT1623),
  _xlpm.b, MAX(AT1622,AT1623),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0.53715522113014169</v>
      </c>
      <c r="BJ1623" s="21">
        <f t="shared" si="934"/>
        <v>-141</v>
      </c>
      <c r="BK1623" s="21">
        <f t="shared" si="935"/>
        <v>137</v>
      </c>
      <c r="BL1623" s="21">
        <f t="shared" si="936"/>
        <v>110</v>
      </c>
      <c r="BM1623" s="21">
        <f t="shared" si="937"/>
        <v>-116</v>
      </c>
      <c r="BN1623" s="22">
        <f t="shared" si="61"/>
        <v>0.58533120837122943</v>
      </c>
      <c r="BO1623" s="22">
        <f t="shared" ref="BO1623" si="954">_xlfn.LET(
  _xlpm.a, MIN(AV1622,AV1623),
  _xlpm.b, MAX(AV1622,AV1623),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0.42273981820881151</v>
      </c>
      <c r="BP1623" s="22">
        <f t="shared" ref="BP1623" si="955">_xlfn.LET(
  _xlpm.a, MIN(AV1622,AV1623),
  _xlpm.b, MAX(AV1622,AV1623),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0.47731216619575367</v>
      </c>
      <c r="BQ1623" s="22">
        <f t="shared" ref="BQ1623" si="956">_xlfn.LET(
  _xlpm.a, MIN(AV1622,AV1623),
  _xlpm.b, MAX(AV1622,AV1623),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0.53708640207696456</v>
      </c>
      <c r="BR1623">
        <v>3.75</v>
      </c>
      <c r="BS1623">
        <v>4.75</v>
      </c>
      <c r="BT1623">
        <v>0.36831999999999998</v>
      </c>
      <c r="BU1623">
        <v>0.14538000000000001</v>
      </c>
      <c r="BV1623">
        <v>0.15664260316776199</v>
      </c>
      <c r="BW1623">
        <v>0.21728</v>
      </c>
    </row>
    <row r="1624" spans="1:75" ht="16.75" customHeight="1" x14ac:dyDescent="0.2">
      <c r="A1624" t="str">
        <f t="shared" si="536"/>
        <v>2025020782 OTT</v>
      </c>
      <c r="B1624">
        <v>2025020782</v>
      </c>
      <c r="C1624" s="1">
        <v>46042</v>
      </c>
      <c r="D1624" s="2" t="s">
        <v>6</v>
      </c>
      <c r="E1624" t="s">
        <v>39</v>
      </c>
      <c r="F1624" s="2">
        <v>1</v>
      </c>
      <c r="G1624" s="2">
        <v>2</v>
      </c>
      <c r="H1624" t="s">
        <v>36</v>
      </c>
      <c r="I1624" t="str">
        <f t="shared" si="176"/>
        <v>OTT James Reimer</v>
      </c>
      <c r="J1624" s="33" t="s">
        <v>1942</v>
      </c>
      <c r="K1624" s="14">
        <v>2.96</v>
      </c>
      <c r="L1624" s="13">
        <v>0.15</v>
      </c>
      <c r="M1624" s="28">
        <v>0.1</v>
      </c>
      <c r="N1624">
        <f>IFERROR(_xlfn.XLOOKUP(A1624,Params!A:A,Params!D:D),0)</f>
        <v>3.2999999999999901</v>
      </c>
      <c r="O1624">
        <f t="shared" ref="O1624" si="957">N1625</f>
        <v>3.2499999999999898</v>
      </c>
      <c r="P1624" s="68">
        <f t="shared" si="909"/>
        <v>3.2999999999999901</v>
      </c>
      <c r="Q1624">
        <f t="shared" ref="Q1624" si="958">P1625</f>
        <v>3.2499999999999898</v>
      </c>
      <c r="R1624" s="5">
        <f t="shared" ref="R1624" si="959">N1624/W1624/X1624/Z1625/AB1625/AA1624</f>
        <v>3.0745795636894271</v>
      </c>
      <c r="S1624" s="5">
        <f t="shared" ref="S1624" si="960">O1624/W1625/Y1624/Z1624/AA1625/AB1624</f>
        <v>3.0656494305315496</v>
      </c>
      <c r="T1624" s="5">
        <f t="shared" ref="T1624" si="961">P1624/W1624/X1624/Z1625/AB1625</f>
        <v>3.0745795636894271</v>
      </c>
      <c r="U1624" s="5">
        <f t="shared" ref="U1624" si="962">Q1624/W1625/Y1624/Z1624/AA1625</f>
        <v>3.0656494305315496</v>
      </c>
      <c r="V1624" s="5">
        <f>_xlfn.XLOOKUP(H1624,'Rest - Home'!A:A,'Rest - Home'!B:B)</f>
        <v>0.97</v>
      </c>
      <c r="W1624" s="5">
        <f>_xlfn.XLOOKUP(H1624,'Rest - Home'!A:A,'Rest - Home'!C:C)</f>
        <v>0.95751047349149665</v>
      </c>
      <c r="X1624" s="5">
        <f t="shared" ref="X1624" si="963">AM1625/K1624</f>
        <v>1.0675675675675675</v>
      </c>
      <c r="Y1624" s="5">
        <f t="shared" ref="Y1624" si="964">AK1625/K1624</f>
        <v>1.0304054054054053</v>
      </c>
      <c r="Z1624" s="5">
        <f>IF(J1624="",1,(_xlfn.XLOOKUP(I1624,Goalies!B:B,Goalies!J:J)))</f>
        <v>1.02</v>
      </c>
      <c r="AA1624" s="23">
        <v>1</v>
      </c>
      <c r="AB1624" s="23">
        <v>1</v>
      </c>
      <c r="AC1624" s="23">
        <f>_xlfn.XLOOKUP(E1624,'Game Adjustments'!A:A,'Game Adjustments'!B:B)</f>
        <v>1</v>
      </c>
      <c r="AD1624" s="23">
        <f>_xlfn.XLOOKUP(E1624,'Game Adjustments'!A:A,'Game Adjustments'!C:C)</f>
        <v>1</v>
      </c>
      <c r="AE1624" s="23">
        <f>IF(D1624="A",_xlfn.XLOOKUP(E1624,'Rest - Home'!F:F,'Rest - Home'!J:J),_xlfn.XLOOKUP(E1624,'Rest - Home'!F:F,'Rest - Home'!I:I))</f>
        <v>1</v>
      </c>
      <c r="AF1624" s="23">
        <f>IF(D1624="A",_xlfn.XLOOKUP(E1624,'Rest - Home'!F:F,'Rest - Home'!L:L),_xlfn.XLOOKUP(E1624,'Rest - Home'!F:F,'Rest - Home'!K:K))</f>
        <v>1</v>
      </c>
      <c r="AG1624" s="26">
        <v>1</v>
      </c>
      <c r="AH1624" s="26">
        <v>1</v>
      </c>
      <c r="AI1624" s="53" cm="1">
        <f t="array" ref="AI1624">MAX(IF($E$63:E1623=E1624,ROW($E$63:E1623)-MIN(ROW($E$63:E1623))+1))</f>
        <v>1536</v>
      </c>
      <c r="AJ1624" s="53" cm="1">
        <f t="array" ref="AJ1624">MAX(IF($I$105:I1623=I1624,ROW($I$105:I1623)-MIN(ROW($I$105:I1623))+1))</f>
        <v>1494</v>
      </c>
      <c r="AK1624" s="23">
        <f>IF(AI1624=0,_xlfn.XLOOKUP(E1624,'Starting GF'!A:A,'Starting GF'!B:B),INDEX($AL$63:$AL1624,AI1624))</f>
        <v>3.0637016571605584</v>
      </c>
      <c r="AL1624" s="23">
        <f t="shared" si="917"/>
        <v>3.0653333431398884</v>
      </c>
      <c r="AM1624" s="23">
        <f>IF(AI1624=0,_xlfn.XLOOKUP(E1624,'Starting GF'!A:A,'Starting GF'!C:C),INDEX($AN$63:$AN1624,AI1624))</f>
        <v>3.1</v>
      </c>
      <c r="AN1624" s="23">
        <f t="shared" si="918"/>
        <v>3.094847414579732</v>
      </c>
      <c r="AO1624" s="23">
        <f>IF(AJ1624=0,_xlfn.XLOOKUP(I1624,Goalies!B:B,Goalies!I:I),INDEX($AP$105:$AP1624,AJ1624))</f>
        <v>3.0660938129160424</v>
      </c>
      <c r="AP1624" s="23">
        <f t="shared" si="919"/>
        <v>3.0752241038499628</v>
      </c>
      <c r="AQ1624" s="23">
        <f t="shared" si="920"/>
        <v>3.1620000000000004</v>
      </c>
      <c r="AR1624" s="66">
        <v>0.03</v>
      </c>
      <c r="AS1624" s="96" t="s">
        <v>1593</v>
      </c>
      <c r="AT1624" s="20">
        <f t="shared" ref="AT1624" si="965">(AK1624*V1624*X1624*Z1625*AA1624*AB1625*AC1624*AD1625*AG1624*AH1625)+AR1624</f>
        <v>3.3612166336165443</v>
      </c>
      <c r="AU1624" s="20">
        <f t="shared" ref="AU1624" si="966">AT1625</f>
        <v>3.2726155287162162</v>
      </c>
      <c r="AV1624" s="12">
        <f t="shared" ref="AV1624" si="967">AK1624*V1624*X1624*Z1625*AA1624*AB1625</f>
        <v>3.3312166336165445</v>
      </c>
      <c r="AW1624" s="12">
        <f t="shared" ref="AW1624" si="968">AV1625</f>
        <v>3.2864162156509447</v>
      </c>
      <c r="AX1624" s="8">
        <f t="shared" si="925"/>
        <v>6.1216633616554272E-2</v>
      </c>
      <c r="AY1624" s="8">
        <f t="shared" si="926"/>
        <v>2.2615528716226407E-2</v>
      </c>
      <c r="AZ1624" s="8">
        <f t="shared" si="927"/>
        <v>8.383216233278068E-2</v>
      </c>
      <c r="BA1624" s="8">
        <f t="shared" si="928"/>
        <v>3.8601104900327865E-2</v>
      </c>
      <c r="BB1624" s="62">
        <f t="shared" si="929"/>
        <v>-107</v>
      </c>
      <c r="BC1624" s="21">
        <f t="shared" si="930"/>
        <v>-192</v>
      </c>
      <c r="BD1624" s="21">
        <f t="shared" si="931"/>
        <v>-160</v>
      </c>
      <c r="BE1624" s="21">
        <f t="shared" si="932"/>
        <v>-122</v>
      </c>
      <c r="BF1624" s="94">
        <f t="shared" ref="BF1624" si="969">_xlfn.LET(
  _xlpm.a, MIN(AT1624,AT1625),
  _xlpm.b, MAX(AT1624,AT1625),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IF(AT1624&gt;AT1625, 1-_xlpm.interp, _xlpm.interp)
)</f>
        <v>0.51741106023672856</v>
      </c>
      <c r="BG1624" s="22">
        <f t="shared" si="550"/>
        <v>0.6573267409339838</v>
      </c>
      <c r="BH1624" s="22">
        <f t="shared" si="550"/>
        <v>0.61564764058475707</v>
      </c>
      <c r="BI1624" s="22">
        <f t="shared" si="550"/>
        <v>0.54888901395553291</v>
      </c>
      <c r="BJ1624" s="21">
        <f t="shared" si="934"/>
        <v>-105</v>
      </c>
      <c r="BK1624" s="21">
        <f t="shared" si="935"/>
        <v>-189</v>
      </c>
      <c r="BL1624" s="21">
        <f t="shared" si="936"/>
        <v>-158</v>
      </c>
      <c r="BM1624" s="21">
        <f t="shared" si="937"/>
        <v>-121</v>
      </c>
      <c r="BN1624" s="22">
        <f t="shared" ref="BN1624" si="970">_xlfn.LET(
  _xlpm.a, MIN(AV1624,AV1625),
  _xlpm.b, MAX(AV1624,AV1625),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IF(AV1624&gt;AV1625, 1-_xlpm.interp, _xlpm.interp)
)</f>
        <v>0.51120552216703929</v>
      </c>
      <c r="BO1624" s="22">
        <f t="shared" si="552"/>
        <v>0.65451742219572329</v>
      </c>
      <c r="BP1624" s="22">
        <f t="shared" si="552"/>
        <v>0.61267910421332572</v>
      </c>
      <c r="BQ1624" s="22">
        <f t="shared" si="552"/>
        <v>0.54649738232189593</v>
      </c>
      <c r="BR1624">
        <v>3.75</v>
      </c>
      <c r="BS1624">
        <v>4.8</v>
      </c>
      <c r="BT1624">
        <v>0.36287000000000003</v>
      </c>
      <c r="BU1624">
        <v>0.14283000000000001</v>
      </c>
      <c r="BV1624">
        <v>0.15391993103076601</v>
      </c>
      <c r="BW1624">
        <v>0.21487999999999999</v>
      </c>
    </row>
    <row r="1625" spans="1:75" ht="16.75" customHeight="1" x14ac:dyDescent="0.2">
      <c r="A1625" t="str">
        <f t="shared" si="536"/>
        <v>2025020782 CBJ</v>
      </c>
      <c r="B1625">
        <v>2025020782</v>
      </c>
      <c r="C1625" s="1">
        <v>46042</v>
      </c>
      <c r="D1625" s="2" t="s">
        <v>9</v>
      </c>
      <c r="E1625" t="s">
        <v>32</v>
      </c>
      <c r="F1625" s="2">
        <v>2</v>
      </c>
      <c r="G1625" s="2">
        <v>1</v>
      </c>
      <c r="H1625" t="s">
        <v>38</v>
      </c>
      <c r="I1625" t="str">
        <f t="shared" si="176"/>
        <v>CBJ Elvis Merzlikins</v>
      </c>
      <c r="J1625" s="33" t="s">
        <v>159</v>
      </c>
      <c r="K1625" s="14">
        <v>2.96</v>
      </c>
      <c r="L1625" s="13">
        <v>0.15</v>
      </c>
      <c r="M1625" s="28">
        <v>0.1</v>
      </c>
      <c r="N1625">
        <f>IFERROR(_xlfn.XLOOKUP(A1625,Params!A:A,Params!D:D),0)</f>
        <v>3.2499999999999898</v>
      </c>
      <c r="O1625">
        <f t="shared" ref="O1625" si="971">N1624</f>
        <v>3.2999999999999901</v>
      </c>
      <c r="P1625" s="68">
        <f t="shared" si="909"/>
        <v>3.2499999999999898</v>
      </c>
      <c r="Q1625">
        <f t="shared" ref="Q1625" si="972">P1624</f>
        <v>3.2999999999999901</v>
      </c>
      <c r="R1625" s="5">
        <f t="shared" ref="R1625" si="973">N1625/W1625/X1625/Z1624/AB1624/AA1625</f>
        <v>3.0162034719745883</v>
      </c>
      <c r="S1625" s="5">
        <f t="shared" ref="S1625" si="974">O1625/W1624/Y1625/Z1625/AA1624/AB1625</f>
        <v>3.1712198211437737</v>
      </c>
      <c r="T1625" s="5">
        <f t="shared" ref="T1625" si="975">P1625/W1625/X1625/Z1624/AB1624</f>
        <v>2.9257173678153507</v>
      </c>
      <c r="U1625" s="5">
        <f t="shared" ref="U1625" si="976">Q1625/W1624/Y1625/Z1625/AA1624</f>
        <v>3.1712198211437737</v>
      </c>
      <c r="V1625" s="5">
        <f>_xlfn.XLOOKUP(H1625,'Rest - Home'!A:A,'Rest - Home'!B:B)</f>
        <v>1.0449999999999999</v>
      </c>
      <c r="W1625" s="5">
        <f>_xlfn.XLOOKUP(H1625,'Rest - Home'!A:A,'Rest - Home'!C:C)</f>
        <v>1.0398742800952707</v>
      </c>
      <c r="X1625" s="5">
        <f t="shared" ref="X1625" si="977">AM1624/K1625</f>
        <v>1.0472972972972974</v>
      </c>
      <c r="Y1625" s="5">
        <f t="shared" ref="Y1625" si="978">AK1624/K1625</f>
        <v>1.0350343436353238</v>
      </c>
      <c r="Z1625" s="5">
        <f>IF(J1625="",1,(_xlfn.XLOOKUP(I1625,Goalies!B:B,Goalies!J:J)))</f>
        <v>1.05</v>
      </c>
      <c r="AA1625" s="23">
        <v>0.97</v>
      </c>
      <c r="AB1625" s="23">
        <v>1</v>
      </c>
      <c r="AC1625" s="23">
        <f>_xlfn.XLOOKUP(E1625,'Game Adjustments'!A:A,'Game Adjustments'!B:B)</f>
        <v>1</v>
      </c>
      <c r="AD1625" s="23">
        <f>_xlfn.XLOOKUP(E1625,'Game Adjustments'!A:A,'Game Adjustments'!C:C)</f>
        <v>1</v>
      </c>
      <c r="AE1625" s="23">
        <f>IF(D1625="A",_xlfn.XLOOKUP(E1625,'Rest - Home'!F:F,'Rest - Home'!J:J),_xlfn.XLOOKUP(E1625,'Rest - Home'!F:F,'Rest - Home'!I:I))</f>
        <v>1</v>
      </c>
      <c r="AF1625" s="23">
        <f>IF(D1625="A",_xlfn.XLOOKUP(E1625,'Rest - Home'!F:F,'Rest - Home'!L:L),_xlfn.XLOOKUP(E1625,'Rest - Home'!F:F,'Rest - Home'!K:K))</f>
        <v>1</v>
      </c>
      <c r="AG1625" s="26">
        <v>1</v>
      </c>
      <c r="AH1625" s="26">
        <v>1</v>
      </c>
      <c r="AI1625" s="53" cm="1">
        <f t="array" ref="AI1625">MAX(IF($E$63:E1624=E1625,ROW($E$63:E1624)-MIN(ROW($E$63:E1624))+1))</f>
        <v>1518</v>
      </c>
      <c r="AJ1625" s="53" cm="1">
        <f t="array" ref="AJ1625">MAX(IF($I$105:I1624=I1625,ROW($I$105:I1624)-MIN(ROW($I$105:I1624))+1))</f>
        <v>1476</v>
      </c>
      <c r="AK1625" s="23">
        <f>IF(AI1625=0,_xlfn.XLOOKUP(E1625,'Starting GF'!A:A,'Starting GF'!B:B),INDEX($AL$63:$AL1625,AI1625))</f>
        <v>3.05</v>
      </c>
      <c r="AL1625" s="23">
        <f t="shared" si="917"/>
        <v>3.0435732292337994</v>
      </c>
      <c r="AM1625" s="23">
        <f>IF(AI1625=0,_xlfn.XLOOKUP(E1625,'Starting GF'!A:A,'Starting GF'!C:C),INDEX($AN$63:$AN1625,AI1625))</f>
        <v>3.16</v>
      </c>
      <c r="AN1625" s="23">
        <f t="shared" si="918"/>
        <v>3.1616829731715659</v>
      </c>
      <c r="AO1625" s="23">
        <f>IF(AJ1625=0,_xlfn.XLOOKUP(I1625,Goalies!B:B,Goalies!I:I),INDEX($AP$105:$AP1625,AJ1625))</f>
        <v>3.2641541166700181</v>
      </c>
      <c r="AP1625" s="23">
        <f t="shared" si="919"/>
        <v>3.2739981209996598</v>
      </c>
      <c r="AQ1625" s="23">
        <f t="shared" si="920"/>
        <v>3.3180000000000005</v>
      </c>
      <c r="AR1625" s="66">
        <v>-0.03</v>
      </c>
      <c r="AS1625" s="96" t="s">
        <v>1593</v>
      </c>
      <c r="AT1625" s="20">
        <f t="shared" ref="AT1625" si="979">(AK1625*V1625*X1625*Z1624*AA1625*AB1624*AC1625*AD1624*AG1625*AH1624)+AR1625</f>
        <v>3.2726155287162162</v>
      </c>
      <c r="AU1625" s="20">
        <f t="shared" ref="AU1625" si="980">AT1624</f>
        <v>3.3612166336165443</v>
      </c>
      <c r="AV1625" s="12">
        <f t="shared" ref="AV1625" si="981">AK1625*W1625*X1625*Z1624*AA1625*AB1624</f>
        <v>3.2864162156509447</v>
      </c>
      <c r="AW1625" s="12">
        <f t="shared" ref="AW1625" si="982">AV1624</f>
        <v>3.3312166336165445</v>
      </c>
      <c r="AX1625" s="8">
        <f t="shared" si="925"/>
        <v>2.2615528716226407E-2</v>
      </c>
      <c r="AY1625" s="8">
        <f t="shared" si="926"/>
        <v>6.1216633616554272E-2</v>
      </c>
      <c r="AZ1625" s="8">
        <f t="shared" si="927"/>
        <v>8.383216233278068E-2</v>
      </c>
      <c r="BA1625" s="8">
        <f t="shared" si="928"/>
        <v>-3.8601104900327865E-2</v>
      </c>
      <c r="BB1625" s="62">
        <f t="shared" si="929"/>
        <v>107</v>
      </c>
      <c r="BC1625" s="21">
        <f t="shared" si="930"/>
        <v>192</v>
      </c>
      <c r="BD1625" s="21">
        <f t="shared" si="931"/>
        <v>160</v>
      </c>
      <c r="BE1625" s="21">
        <f t="shared" si="932"/>
        <v>122</v>
      </c>
      <c r="BF1625" s="94">
        <f t="shared" si="57"/>
        <v>0.48258893976327144</v>
      </c>
      <c r="BG1625" s="22">
        <f t="shared" ref="BG1625" si="983">_xlfn.LET(
  _xlpm.a, MIN(AT1624,AT1625),
  _xlpm.b, MAX(AT1624,AT1625),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0.3426732590660162</v>
      </c>
      <c r="BH1625" s="22">
        <f t="shared" ref="BH1625" si="984">_xlfn.LET(
  _xlpm.a, MIN(AT1624,AT1625),
  _xlpm.b, MAX(AT1624,AT1625),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0.38435235941524293</v>
      </c>
      <c r="BI1625" s="22">
        <f t="shared" ref="BI1625" si="985">_xlfn.LET(
  _xlpm.a, MIN(AT1624,AT1625),
  _xlpm.b, MAX(AT1624,AT1625),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0.45111098604446709</v>
      </c>
      <c r="BJ1625" s="21">
        <f t="shared" si="934"/>
        <v>105</v>
      </c>
      <c r="BK1625" s="21">
        <f t="shared" si="935"/>
        <v>189</v>
      </c>
      <c r="BL1625" s="21">
        <f t="shared" si="936"/>
        <v>158</v>
      </c>
      <c r="BM1625" s="21">
        <f t="shared" si="937"/>
        <v>121</v>
      </c>
      <c r="BN1625" s="22">
        <f t="shared" si="61"/>
        <v>0.48879447783296071</v>
      </c>
      <c r="BO1625" s="22">
        <f t="shared" ref="BO1625" si="986">_xlfn.LET(
  _xlpm.a, MIN(AV1624,AV1625),
  _xlpm.b, MAX(AV1624,AV1625),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0.34548257780427671</v>
      </c>
      <c r="BP1625" s="22">
        <f t="shared" ref="BP1625" si="987">_xlfn.LET(
  _xlpm.a, MIN(AV1624,AV1625),
  _xlpm.b, MAX(AV1624,AV1625),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0.38732089578667422</v>
      </c>
      <c r="BQ1625" s="22">
        <f t="shared" ref="BQ1625" si="988">_xlfn.LET(
  _xlpm.a, MIN(AV1624,AV1625),
  _xlpm.b, MAX(AV1624,AV1625),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0.45350261767810407</v>
      </c>
      <c r="BR1625">
        <v>3.75</v>
      </c>
      <c r="BS1625">
        <v>4.8499999999999996</v>
      </c>
      <c r="BT1625">
        <v>0.35321000000000002</v>
      </c>
      <c r="BU1625">
        <v>0.13933999999999999</v>
      </c>
      <c r="BV1625">
        <v>0.15007000538502899</v>
      </c>
      <c r="BW1625">
        <v>0.21084</v>
      </c>
    </row>
    <row r="1626" spans="1:75" ht="16.75" customHeight="1" x14ac:dyDescent="0.2">
      <c r="A1626" t="str">
        <f t="shared" si="536"/>
        <v>2025020781 SJS</v>
      </c>
      <c r="B1626">
        <v>2025020781</v>
      </c>
      <c r="C1626" s="1">
        <v>46042</v>
      </c>
      <c r="D1626" s="2" t="s">
        <v>6</v>
      </c>
      <c r="E1626" t="s">
        <v>40</v>
      </c>
      <c r="F1626" s="2">
        <v>0</v>
      </c>
      <c r="G1626" s="2">
        <v>1</v>
      </c>
      <c r="H1626" t="s">
        <v>26</v>
      </c>
      <c r="I1626" t="str">
        <f t="shared" si="176"/>
        <v>SJS Yaroslav Askarov</v>
      </c>
      <c r="J1626" s="33" t="s">
        <v>183</v>
      </c>
      <c r="K1626" s="14">
        <v>2.96</v>
      </c>
      <c r="L1626" s="13">
        <v>0.15</v>
      </c>
      <c r="M1626" s="28">
        <v>0.1</v>
      </c>
      <c r="N1626">
        <f>IFERROR(_xlfn.XLOOKUP(A1626,Params!A:A,Params!D:D),0)</f>
        <v>2.3499999999999899</v>
      </c>
      <c r="O1626">
        <f t="shared" ref="O1626" si="989">N1627</f>
        <v>3.94999999999999</v>
      </c>
      <c r="P1626" s="68">
        <f t="shared" si="909"/>
        <v>2.3499999999999899</v>
      </c>
      <c r="Q1626">
        <f t="shared" ref="Q1626" si="990">P1627</f>
        <v>3.94999999999999</v>
      </c>
      <c r="R1626" s="5">
        <f t="shared" ref="R1626" si="991">N1626/W1626/X1626/Z1627/AB1627/AA1626</f>
        <v>2.8769212817196741</v>
      </c>
      <c r="S1626" s="5">
        <f t="shared" ref="S1626" si="992">O1626/W1627/Y1626/Z1626/AA1627/AB1626</f>
        <v>3.4849825732428474</v>
      </c>
      <c r="T1626" s="5">
        <f t="shared" ref="T1626" si="993">P1626/W1626/X1626/Z1627/AB1627</f>
        <v>2.8337674624938791</v>
      </c>
      <c r="U1626" s="5">
        <f t="shared" ref="U1626" si="994">Q1626/W1627/Y1626/Z1626/AA1627</f>
        <v>3.4849825732428474</v>
      </c>
      <c r="V1626" s="5">
        <f>_xlfn.XLOOKUP(H1626,'Rest - Home'!A:A,'Rest - Home'!B:B)</f>
        <v>0.95</v>
      </c>
      <c r="W1626" s="5">
        <f>_xlfn.XLOOKUP(H1626,'Rest - Home'!A:A,'Rest - Home'!C:C)</f>
        <v>0.92554174501717079</v>
      </c>
      <c r="X1626" s="5">
        <f t="shared" ref="X1626" si="995">AM1627/K1626</f>
        <v>0.88851351351351349</v>
      </c>
      <c r="Y1626" s="5">
        <f t="shared" ref="Y1626" si="996">AK1627/K1626</f>
        <v>1.1351351351351351</v>
      </c>
      <c r="Z1626" s="5">
        <f>IF(J1626="",1,(_xlfn.XLOOKUP(I1626,Goalies!B:B,Goalies!J:J)))</f>
        <v>0.98</v>
      </c>
      <c r="AA1626" s="23">
        <v>0.98499999999999999</v>
      </c>
      <c r="AB1626" s="23">
        <v>1</v>
      </c>
      <c r="AC1626" s="23">
        <f>_xlfn.XLOOKUP(E1626,'Game Adjustments'!A:A,'Game Adjustments'!B:B)</f>
        <v>1</v>
      </c>
      <c r="AD1626" s="23">
        <f>_xlfn.XLOOKUP(E1626,'Game Adjustments'!A:A,'Game Adjustments'!C:C)</f>
        <v>1</v>
      </c>
      <c r="AE1626" s="23">
        <f>IF(D1626="A",_xlfn.XLOOKUP(E1626,'Rest - Home'!F:F,'Rest - Home'!J:J),_xlfn.XLOOKUP(E1626,'Rest - Home'!F:F,'Rest - Home'!I:I))</f>
        <v>1</v>
      </c>
      <c r="AF1626" s="23">
        <f>IF(D1626="A",_xlfn.XLOOKUP(E1626,'Rest - Home'!F:F,'Rest - Home'!L:L),_xlfn.XLOOKUP(E1626,'Rest - Home'!F:F,'Rest - Home'!K:K))</f>
        <v>1</v>
      </c>
      <c r="AG1626" s="26">
        <v>1</v>
      </c>
      <c r="AH1626" s="26">
        <v>1</v>
      </c>
      <c r="AI1626" s="53" cm="1">
        <f t="array" ref="AI1626">MAX(IF($E$63:E1625=E1626,ROW($E$63:E1625)-MIN(ROW($E$63:E1625))+1))</f>
        <v>1546</v>
      </c>
      <c r="AJ1626" s="53" cm="1">
        <f t="array" ref="AJ1626">MAX(IF($I$105:I1625=I1626,ROW($I$105:I1625)-MIN(ROW($I$105:I1625))+1))</f>
        <v>1458</v>
      </c>
      <c r="AK1626" s="23">
        <f>IF(AI1626=0,_xlfn.XLOOKUP(E1626,'Starting GF'!A:A,'Starting GF'!B:B),INDEX($AL$63:$AL1626,AI1626))</f>
        <v>2.9750000000000001</v>
      </c>
      <c r="AL1626" s="23">
        <f t="shared" si="917"/>
        <v>2.9596408849695641</v>
      </c>
      <c r="AM1626" s="23">
        <f>IF(AI1626=0,_xlfn.XLOOKUP(E1626,'Starting GF'!A:A,'Starting GF'!C:C),INDEX($AN$63:$AN1626,AI1626))</f>
        <v>3.34</v>
      </c>
      <c r="AN1626" s="23">
        <f t="shared" si="918"/>
        <v>3.3617473859864271</v>
      </c>
      <c r="AO1626" s="23">
        <f>IF(AJ1626=0,_xlfn.XLOOKUP(I1626,Goalies!B:B,Goalies!I:I),INDEX($AP$105:$AP1626,AJ1626))</f>
        <v>3.4357135723684338</v>
      </c>
      <c r="AP1626" s="23">
        <f t="shared" si="919"/>
        <v>3.432648974779867</v>
      </c>
      <c r="AQ1626" s="23">
        <f t="shared" si="920"/>
        <v>3.2731999999999997</v>
      </c>
      <c r="AR1626" s="66">
        <v>-0.06</v>
      </c>
      <c r="AS1626" s="96" t="s">
        <v>1592</v>
      </c>
      <c r="AT1626" s="20">
        <f t="shared" ref="AT1626" si="997">(AK1626*V1626*X1626*Z1627*AA1626*AB1627*AC1626*AD1627*AG1626*AH1627)+AR1626</f>
        <v>2.4343330838930526</v>
      </c>
      <c r="AU1626" s="20">
        <f t="shared" ref="AU1626" si="998">AT1627</f>
        <v>3.766235513513513</v>
      </c>
      <c r="AV1626" s="12">
        <f t="shared" ref="AV1626" si="999">AK1626*V1626*X1626*Z1627*AA1626*AB1627</f>
        <v>2.4943330838930526</v>
      </c>
      <c r="AW1626" s="12">
        <f t="shared" ref="AW1626" si="1000">AV1627</f>
        <v>3.7856717279718297</v>
      </c>
      <c r="AX1626" s="8">
        <f t="shared" si="925"/>
        <v>8.433308389306271E-2</v>
      </c>
      <c r="AY1626" s="8">
        <f t="shared" si="926"/>
        <v>-0.18376448648647692</v>
      </c>
      <c r="AZ1626" s="8">
        <f t="shared" si="927"/>
        <v>-9.9431402593414209E-2</v>
      </c>
      <c r="BA1626" s="8">
        <f t="shared" si="928"/>
        <v>0.26809757037953963</v>
      </c>
      <c r="BB1626" s="62">
        <f t="shared" si="929"/>
        <v>233</v>
      </c>
      <c r="BC1626" s="21">
        <f t="shared" si="930"/>
        <v>-145</v>
      </c>
      <c r="BD1626" s="21">
        <f t="shared" si="931"/>
        <v>-116</v>
      </c>
      <c r="BE1626" s="21">
        <f t="shared" si="932"/>
        <v>111</v>
      </c>
      <c r="BF1626" s="94">
        <f t="shared" ref="BF1626" si="1001">_xlfn.LET(
  _xlpm.a, MIN(AT1626,AT1627),
  _xlpm.b, MAX(AT1626,AT1627),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IF(AT1626&gt;AT1627, 1-_xlpm.interp, _xlpm.interp)
)</f>
        <v>0.29999515905318652</v>
      </c>
      <c r="BG1626" s="22">
        <f t="shared" si="550"/>
        <v>0.59142933965481648</v>
      </c>
      <c r="BH1626" s="22">
        <f t="shared" si="550"/>
        <v>0.53663005006008746</v>
      </c>
      <c r="BI1626" s="22">
        <f t="shared" si="550"/>
        <v>0.47317267150586584</v>
      </c>
      <c r="BJ1626" s="21">
        <f t="shared" si="934"/>
        <v>227</v>
      </c>
      <c r="BK1626" s="21">
        <f t="shared" si="935"/>
        <v>-153</v>
      </c>
      <c r="BL1626" s="21">
        <f t="shared" si="936"/>
        <v>-124</v>
      </c>
      <c r="BM1626" s="21">
        <f t="shared" si="937"/>
        <v>105</v>
      </c>
      <c r="BN1626" s="22">
        <f t="shared" ref="BN1626" si="1002">_xlfn.LET(
  _xlpm.a, MIN(AV1626,AV1627),
  _xlpm.b, MAX(AV1626,AV1627),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IF(AV1626&gt;AV1627, 1-_xlpm.interp, _xlpm.interp)
)</f>
        <v>0.30622821313315784</v>
      </c>
      <c r="BO1626" s="22">
        <f t="shared" si="552"/>
        <v>0.60510387005731969</v>
      </c>
      <c r="BP1626" s="22">
        <f t="shared" si="552"/>
        <v>0.5530132507098281</v>
      </c>
      <c r="BQ1626" s="22">
        <f t="shared" si="552"/>
        <v>0.48857029153167608</v>
      </c>
      <c r="BR1626">
        <v>3.75</v>
      </c>
      <c r="BS1626">
        <v>4.9000000000000004</v>
      </c>
      <c r="BT1626">
        <v>0.34741</v>
      </c>
      <c r="BU1626">
        <v>0.13477</v>
      </c>
      <c r="BV1626">
        <v>0.144935796786613</v>
      </c>
      <c r="BW1626">
        <v>0.20491000000000001</v>
      </c>
    </row>
    <row r="1627" spans="1:75" ht="16.75" customHeight="1" x14ac:dyDescent="0.2">
      <c r="A1627" t="str">
        <f t="shared" si="536"/>
        <v>2025020781 TBL</v>
      </c>
      <c r="B1627">
        <v>2025020781</v>
      </c>
      <c r="C1627" s="1">
        <v>46042</v>
      </c>
      <c r="D1627" s="2" t="s">
        <v>9</v>
      </c>
      <c r="E1627" t="s">
        <v>41</v>
      </c>
      <c r="F1627" s="2">
        <v>1</v>
      </c>
      <c r="G1627" s="2">
        <v>0</v>
      </c>
      <c r="H1627" t="s">
        <v>27</v>
      </c>
      <c r="I1627" t="str">
        <f t="shared" si="176"/>
        <v>TBL Andrei Vasilevskiy</v>
      </c>
      <c r="J1627" s="33" t="s">
        <v>187</v>
      </c>
      <c r="K1627" s="14">
        <v>2.96</v>
      </c>
      <c r="L1627" s="13">
        <v>0.15</v>
      </c>
      <c r="M1627" s="28">
        <v>0.1</v>
      </c>
      <c r="N1627">
        <f>IFERROR(_xlfn.XLOOKUP(A1627,Params!A:A,Params!D:D),0)</f>
        <v>3.94999999999999</v>
      </c>
      <c r="O1627">
        <f t="shared" ref="O1627" si="1003">N1626</f>
        <v>2.3499999999999899</v>
      </c>
      <c r="P1627" s="68">
        <f t="shared" si="909"/>
        <v>3.94999999999999</v>
      </c>
      <c r="Q1627">
        <f t="shared" ref="Q1627" si="1004">P1626</f>
        <v>2.3499999999999899</v>
      </c>
      <c r="R1627" s="5">
        <f t="shared" ref="R1627" si="1005">N1627/W1627/X1627/Z1626/AB1626/AA1627</f>
        <v>3.5058507323640629</v>
      </c>
      <c r="S1627" s="5">
        <f t="shared" ref="S1627" si="1006">O1627/W1626/Y1627/Z1627/AA1626/AB1627</f>
        <v>2.5432951162765525</v>
      </c>
      <c r="T1627" s="5">
        <f t="shared" ref="T1627" si="1007">P1627/W1627/X1627/Z1626/AB1626</f>
        <v>3.3305581957458594</v>
      </c>
      <c r="U1627" s="5">
        <f t="shared" ref="U1627" si="1008">Q1627/W1626/Y1627/Z1627/AA1626</f>
        <v>2.6577433965089972</v>
      </c>
      <c r="V1627" s="5">
        <f>_xlfn.XLOOKUP(H1627,'Rest - Home'!A:A,'Rest - Home'!B:B)</f>
        <v>1.05</v>
      </c>
      <c r="W1627" s="5">
        <f>_xlfn.XLOOKUP(H1627,'Rest - Home'!A:A,'Rest - Home'!C:C)</f>
        <v>1.0725047827848808</v>
      </c>
      <c r="X1627" s="5">
        <f t="shared" ref="X1627" si="1009">AM1626/K1627</f>
        <v>1.1283783783783783</v>
      </c>
      <c r="Y1627" s="5">
        <f t="shared" ref="Y1627" si="1010">AK1626/K1627</f>
        <v>1.0050675675675675</v>
      </c>
      <c r="Z1627" s="5">
        <f>IF(J1627="",1,(_xlfn.XLOOKUP(I1627,Goalies!B:B,Goalies!J:J)))</f>
        <v>0.96499999999999997</v>
      </c>
      <c r="AA1627" s="23">
        <v>0.95</v>
      </c>
      <c r="AB1627" s="23">
        <v>1.0449999999999999</v>
      </c>
      <c r="AC1627" s="23">
        <f>_xlfn.XLOOKUP(E1627,'Game Adjustments'!A:A,'Game Adjustments'!B:B)</f>
        <v>1</v>
      </c>
      <c r="AD1627" s="23">
        <f>_xlfn.XLOOKUP(E1627,'Game Adjustments'!A:A,'Game Adjustments'!C:C)</f>
        <v>1</v>
      </c>
      <c r="AE1627" s="23">
        <f>IF(D1627="A",_xlfn.XLOOKUP(E1627,'Rest - Home'!F:F,'Rest - Home'!J:J),_xlfn.XLOOKUP(E1627,'Rest - Home'!F:F,'Rest - Home'!I:I))</f>
        <v>1</v>
      </c>
      <c r="AF1627" s="23">
        <f>IF(D1627="A",_xlfn.XLOOKUP(E1627,'Rest - Home'!F:F,'Rest - Home'!L:L),_xlfn.XLOOKUP(E1627,'Rest - Home'!F:F,'Rest - Home'!K:K))</f>
        <v>1</v>
      </c>
      <c r="AG1627" s="26">
        <v>1</v>
      </c>
      <c r="AH1627" s="26">
        <v>1</v>
      </c>
      <c r="AI1627" s="53" cm="1">
        <f t="array" ref="AI1627">MAX(IF($E$63:E1626=E1627,ROW($E$63:E1626)-MIN(ROW($E$63:E1626))+1))</f>
        <v>1534</v>
      </c>
      <c r="AJ1627" s="53" cm="1">
        <f t="array" ref="AJ1627">MAX(IF($I$105:I1626=I1627,ROW($I$105:I1626)-MIN(ROW($I$105:I1626))+1))</f>
        <v>1492</v>
      </c>
      <c r="AK1627" s="23">
        <v>3.36</v>
      </c>
      <c r="AL1627" s="23">
        <f t="shared" si="917"/>
        <v>3.3792482218053363</v>
      </c>
      <c r="AM1627" s="23">
        <v>2.63</v>
      </c>
      <c r="AN1627" s="23">
        <f t="shared" si="918"/>
        <v>2.6169942674414828</v>
      </c>
      <c r="AO1627" s="23">
        <f>IF(AJ1627=0,_xlfn.XLOOKUP(I1627,Goalies!B:B,Goalies!I:I),INDEX($AP$105:$AP1627,AJ1627))</f>
        <v>2.6063345471988395</v>
      </c>
      <c r="AP1627" s="23">
        <f t="shared" si="919"/>
        <v>2.5835263332000444</v>
      </c>
      <c r="AQ1627" s="23">
        <f t="shared" si="920"/>
        <v>2.5379499999999999</v>
      </c>
      <c r="AR1627" s="66">
        <v>0.06</v>
      </c>
      <c r="AS1627" s="96" t="s">
        <v>1592</v>
      </c>
      <c r="AT1627" s="20">
        <f t="shared" ref="AT1627" si="1011">(AK1627*V1627*X1627*Z1626*AA1627*AB1626*AC1627*AD1626*AG1627*AH1626)+AR1627</f>
        <v>3.766235513513513</v>
      </c>
      <c r="AU1627" s="20">
        <f t="shared" ref="AU1627" si="1012">AT1626</f>
        <v>2.4343330838930526</v>
      </c>
      <c r="AV1627" s="12">
        <f t="shared" ref="AV1627" si="1013">AK1627*W1627*X1627*Z1626*AA1627*AB1626</f>
        <v>3.7856717279718297</v>
      </c>
      <c r="AW1627" s="12">
        <f t="shared" ref="AW1627" si="1014">AV1626</f>
        <v>2.4943330838930526</v>
      </c>
      <c r="AX1627" s="8">
        <f t="shared" si="925"/>
        <v>-0.18376448648647692</v>
      </c>
      <c r="AY1627" s="8">
        <f t="shared" si="926"/>
        <v>8.433308389306271E-2</v>
      </c>
      <c r="AZ1627" s="8">
        <f t="shared" si="927"/>
        <v>-9.9431402593414209E-2</v>
      </c>
      <c r="BA1627" s="8">
        <f t="shared" si="928"/>
        <v>-0.26809757037953963</v>
      </c>
      <c r="BB1627" s="62">
        <f t="shared" si="929"/>
        <v>-233</v>
      </c>
      <c r="BC1627" s="21">
        <f t="shared" si="930"/>
        <v>145</v>
      </c>
      <c r="BD1627" s="21">
        <f t="shared" si="931"/>
        <v>116</v>
      </c>
      <c r="BE1627" s="21">
        <f t="shared" si="932"/>
        <v>-111</v>
      </c>
      <c r="BF1627" s="94">
        <f t="shared" si="57"/>
        <v>0.70000484094681348</v>
      </c>
      <c r="BG1627" s="22">
        <f t="shared" ref="BG1627" si="1015">_xlfn.LET(
  _xlpm.a, MIN(AT1626,AT1627),
  _xlpm.b, MAX(AT1626,AT1627),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0.40857066034518352</v>
      </c>
      <c r="BH1627" s="22">
        <f t="shared" ref="BH1627" si="1016">_xlfn.LET(
  _xlpm.a, MIN(AT1626,AT1627),
  _xlpm.b, MAX(AT1626,AT1627),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0.46336994993991254</v>
      </c>
      <c r="BI1627" s="22">
        <f t="shared" ref="BI1627" si="1017">_xlfn.LET(
  _xlpm.a, MIN(AT1626,AT1627),
  _xlpm.b, MAX(AT1626,AT1627),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0.52682732849413416</v>
      </c>
      <c r="BJ1627" s="21">
        <f t="shared" si="934"/>
        <v>-227</v>
      </c>
      <c r="BK1627" s="21">
        <f t="shared" si="935"/>
        <v>153</v>
      </c>
      <c r="BL1627" s="21">
        <f t="shared" si="936"/>
        <v>124</v>
      </c>
      <c r="BM1627" s="21">
        <f t="shared" si="937"/>
        <v>-105</v>
      </c>
      <c r="BN1627" s="22">
        <f t="shared" si="61"/>
        <v>0.69377178686684216</v>
      </c>
      <c r="BO1627" s="22">
        <f t="shared" ref="BO1627" si="1018">_xlfn.LET(
  _xlpm.a, MIN(AV1626,AV1627),
  _xlpm.b, MAX(AV1626,AV1627),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0.39489612994268025</v>
      </c>
      <c r="BP1627" s="22">
        <f t="shared" ref="BP1627" si="1019">_xlfn.LET(
  _xlpm.a, MIN(AV1626,AV1627),
  _xlpm.b, MAX(AV1626,AV1627),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0.4469867492901719</v>
      </c>
      <c r="BQ1627" s="22">
        <f t="shared" ref="BQ1627" si="1020">_xlfn.LET(
  _xlpm.a, MIN(AV1626,AV1627),
  _xlpm.b, MAX(AV1626,AV1627),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0.51142970846832392</v>
      </c>
      <c r="BR1627">
        <v>3.75</v>
      </c>
      <c r="BS1627">
        <v>4.95</v>
      </c>
      <c r="BT1627">
        <v>0.34426000000000001</v>
      </c>
      <c r="BU1627">
        <v>0.13259000000000001</v>
      </c>
      <c r="BV1627">
        <v>0.14256376069846399</v>
      </c>
      <c r="BW1627">
        <v>0.20255000000000001</v>
      </c>
    </row>
    <row r="1628" spans="1:75" ht="16.75" customHeight="1" x14ac:dyDescent="0.2">
      <c r="A1628" t="str">
        <f t="shared" si="536"/>
        <v>2025020783 BOS</v>
      </c>
      <c r="B1628">
        <v>2025020783</v>
      </c>
      <c r="C1628" s="1">
        <v>46042</v>
      </c>
      <c r="D1628" s="2" t="s">
        <v>6</v>
      </c>
      <c r="E1628" t="s">
        <v>7</v>
      </c>
      <c r="F1628" s="2">
        <v>2</v>
      </c>
      <c r="G1628" s="2">
        <v>1</v>
      </c>
      <c r="H1628" t="s">
        <v>44</v>
      </c>
      <c r="I1628" t="str">
        <f t="shared" si="176"/>
        <v>BOS Jeremy Swayman</v>
      </c>
      <c r="J1628" s="33" t="s">
        <v>148</v>
      </c>
      <c r="K1628" s="14">
        <v>2.96</v>
      </c>
      <c r="L1628" s="13">
        <v>0.15</v>
      </c>
      <c r="M1628" s="28">
        <v>0.1</v>
      </c>
      <c r="N1628">
        <f>IFERROR(_xlfn.XLOOKUP(A1628,Params!A:A,Params!D:D),0)</f>
        <v>2.69999999999999</v>
      </c>
      <c r="O1628">
        <f t="shared" ref="O1628" si="1021">N1629</f>
        <v>3.0499999999999901</v>
      </c>
      <c r="P1628" s="68">
        <f t="shared" si="909"/>
        <v>2.69999999999999</v>
      </c>
      <c r="Q1628">
        <f t="shared" ref="Q1628" si="1022">P1629</f>
        <v>3.0499999999999901</v>
      </c>
      <c r="R1628" s="5">
        <f>N1628/W1628/X1628/Z1629/AB1629/AA1628</f>
        <v>2.8859175406128674</v>
      </c>
      <c r="S1628" s="5">
        <f t="shared" ref="S1628" si="1023">O1628/W1629/Y1628/Z1628/AA1629/AB1628</f>
        <v>2.9737782593556243</v>
      </c>
      <c r="T1628" s="5">
        <f t="shared" ref="T1628" si="1024">P1628/W1628/X1628/Z1629/AB1629</f>
        <v>2.8859175406128674</v>
      </c>
      <c r="U1628" s="5">
        <f t="shared" ref="U1628" si="1025">Q1628/W1629/Y1628/Z1628/AA1629</f>
        <v>2.9737782593556243</v>
      </c>
      <c r="V1628" s="5">
        <f>_xlfn.XLOOKUP(H1628,'Rest - Home'!A:A,'Rest - Home'!B:B)</f>
        <v>0.96</v>
      </c>
      <c r="W1628" s="5">
        <f>_xlfn.XLOOKUP(H1628,'Rest - Home'!A:A,'Rest - Home'!C:C)</f>
        <v>0.96305398776725637</v>
      </c>
      <c r="X1628" s="5">
        <f t="shared" ref="X1628" si="1026">AM1629/K1628</f>
        <v>0.97635135135135143</v>
      </c>
      <c r="Y1628" s="5">
        <f t="shared" ref="Y1628" si="1027">AK1629/K1628</f>
        <v>1.060810810810811</v>
      </c>
      <c r="Z1628" s="5">
        <f>IF(J1628="",1,(_xlfn.XLOOKUP(I1628,Goalies!B:B,Goalies!J:J)))</f>
        <v>0.97499999999999998</v>
      </c>
      <c r="AA1628" s="23">
        <v>1</v>
      </c>
      <c r="AB1628" s="23">
        <v>1</v>
      </c>
      <c r="AC1628" s="23">
        <f>_xlfn.XLOOKUP(E1628,'Game Adjustments'!A:A,'Game Adjustments'!B:B)</f>
        <v>1</v>
      </c>
      <c r="AD1628" s="23">
        <f>_xlfn.XLOOKUP(E1628,'Game Adjustments'!A:A,'Game Adjustments'!C:C)</f>
        <v>1</v>
      </c>
      <c r="AE1628" s="23">
        <f>IF(D1628="A",_xlfn.XLOOKUP(E1628,'Rest - Home'!F:F,'Rest - Home'!J:J),_xlfn.XLOOKUP(E1628,'Rest - Home'!F:F,'Rest - Home'!I:I))</f>
        <v>1</v>
      </c>
      <c r="AF1628" s="23">
        <f>IF(D1628="A",_xlfn.XLOOKUP(E1628,'Rest - Home'!F:F,'Rest - Home'!L:L),_xlfn.XLOOKUP(E1628,'Rest - Home'!F:F,'Rest - Home'!K:K))</f>
        <v>1</v>
      </c>
      <c r="AG1628" s="26">
        <v>1</v>
      </c>
      <c r="AH1628" s="26">
        <v>1</v>
      </c>
      <c r="AI1628" s="53" cm="1">
        <f t="array" ref="AI1628">MAX(IF($E$63:E1627=E1628,ROW($E$63:E1627)-MIN(ROW($E$63:E1627))+1))</f>
        <v>1526</v>
      </c>
      <c r="AJ1628" s="53" cm="1">
        <f t="array" ref="AJ1628">MAX(IF($I$105:I1627=I1628,ROW($I$105:I1627)-MIN(ROW($I$105:I1627))+1))</f>
        <v>1443</v>
      </c>
      <c r="AK1628" s="23">
        <f>IF(AI1628=0,_xlfn.XLOOKUP(E1628,'Starting GF'!A:A,'Starting GF'!B:B),INDEX($AL$63:$AL1628,AI1628))</f>
        <v>2.94</v>
      </c>
      <c r="AL1628" s="23">
        <f t="shared" si="917"/>
        <v>2.9318876310919304</v>
      </c>
      <c r="AM1628" s="23">
        <f>IF(AI1628=0,_xlfn.XLOOKUP(E1628,'Starting GF'!A:A,'Starting GF'!C:C),INDEX($AN$63:$AN1628,AI1628))</f>
        <v>3.08</v>
      </c>
      <c r="AN1628" s="23">
        <f t="shared" si="918"/>
        <v>3.0640667389033434</v>
      </c>
      <c r="AO1628" s="23">
        <f>IF(AJ1628=0,_xlfn.XLOOKUP(I1628,Goalies!B:B,Goalies!I:I),INDEX($AP$105:$AP1628,AJ1628))</f>
        <v>3.1297029277949844</v>
      </c>
      <c r="AP1628" s="23">
        <f t="shared" si="919"/>
        <v>3.0951625590564968</v>
      </c>
      <c r="AQ1628" s="23">
        <f t="shared" si="920"/>
        <v>3.0030000000000001</v>
      </c>
      <c r="AR1628" s="66">
        <v>0.03</v>
      </c>
      <c r="AS1628" s="96" t="s">
        <v>1592</v>
      </c>
      <c r="AT1628" s="20">
        <f t="shared" ref="AT1628" si="1028">(AK1628*V1628*X1628*Z1629*AA1628*AB1629*AC1628*AD1629*AG1628*AH1629)+AR1628</f>
        <v>2.7718757837837837</v>
      </c>
      <c r="AU1628" s="20">
        <f t="shared" ref="AU1628" si="1029">AT1629</f>
        <v>3.1352269297297295</v>
      </c>
      <c r="AV1628" s="12">
        <f t="shared" ref="AV1628" si="1030">AK1628*V1628*X1628*Z1629*AA1628*AB1629</f>
        <v>2.7418757837837839</v>
      </c>
      <c r="AW1628" s="12">
        <f t="shared" ref="AW1628" si="1031">AV1629</f>
        <v>3.1589443397287855</v>
      </c>
      <c r="AX1628" s="8">
        <f t="shared" si="925"/>
        <v>7.1875783783793779E-2</v>
      </c>
      <c r="AY1628" s="8">
        <f t="shared" si="926"/>
        <v>8.5226929729739442E-2</v>
      </c>
      <c r="AZ1628" s="8">
        <f t="shared" si="927"/>
        <v>0.15710271351353322</v>
      </c>
      <c r="BA1628" s="8">
        <f t="shared" si="928"/>
        <v>-1.3351145945945664E-2</v>
      </c>
      <c r="BB1628" s="62">
        <f t="shared" si="929"/>
        <v>128</v>
      </c>
      <c r="BC1628" s="21">
        <f t="shared" si="930"/>
        <v>-120</v>
      </c>
      <c r="BD1628" s="21">
        <f t="shared" si="931"/>
        <v>105</v>
      </c>
      <c r="BE1628" s="21">
        <f t="shared" si="932"/>
        <v>131</v>
      </c>
      <c r="BF1628" s="94">
        <f t="shared" ref="BF1628" si="1032">_xlfn.LET(
  _xlpm.a, MIN(AT1628,AT1629),
  _xlpm.b, MAX(AT1628,AT1629),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IF(AT1628&gt;AT1629, 1-_xlpm.interp, _xlpm.interp)
)</f>
        <v>0.43857468049020765</v>
      </c>
      <c r="BG1628" s="22">
        <f t="shared" si="550"/>
        <v>0.54580226025433787</v>
      </c>
      <c r="BH1628" s="22">
        <f t="shared" si="550"/>
        <v>0.48772983956860017</v>
      </c>
      <c r="BI1628" s="22">
        <f t="shared" si="550"/>
        <v>0.43243299364674281</v>
      </c>
      <c r="BJ1628" s="21">
        <f t="shared" si="934"/>
        <v>133</v>
      </c>
      <c r="BK1628" s="21">
        <f t="shared" si="935"/>
        <v>-120</v>
      </c>
      <c r="BL1628" s="21">
        <f t="shared" si="936"/>
        <v>105</v>
      </c>
      <c r="BM1628" s="21">
        <f t="shared" si="937"/>
        <v>131</v>
      </c>
      <c r="BN1628" s="22">
        <f t="shared" ref="BN1628" si="1033">_xlfn.LET(
  _xlpm.a, MIN(AV1628,AV1629),
  _xlpm.b, MAX(AV1628,AV1629),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IF(AV1628&gt;AV1629, 1-_xlpm.interp, _xlpm.interp)
)</f>
        <v>0.42856842851895594</v>
      </c>
      <c r="BO1628" s="22">
        <f t="shared" si="552"/>
        <v>0.54557715118808114</v>
      </c>
      <c r="BP1628" s="22">
        <f t="shared" si="552"/>
        <v>0.48756578782570703</v>
      </c>
      <c r="BQ1628" s="22">
        <f t="shared" si="552"/>
        <v>0.4323739631569542</v>
      </c>
      <c r="BR1628">
        <v>3.75</v>
      </c>
      <c r="BS1628">
        <v>5</v>
      </c>
      <c r="BT1628">
        <v>0.33740999999999999</v>
      </c>
      <c r="BU1628">
        <v>0.13134999999999999</v>
      </c>
      <c r="BV1628">
        <v>0.14105000912771201</v>
      </c>
      <c r="BW1628">
        <v>0.20011999999999999</v>
      </c>
    </row>
    <row r="1629" spans="1:75" ht="16.75" customHeight="1" x14ac:dyDescent="0.2">
      <c r="A1629" t="str">
        <f t="shared" si="536"/>
        <v>2025020783 DAL</v>
      </c>
      <c r="B1629">
        <v>2025020783</v>
      </c>
      <c r="C1629" s="1">
        <v>46042</v>
      </c>
      <c r="D1629" s="2" t="s">
        <v>9</v>
      </c>
      <c r="E1629" t="s">
        <v>34</v>
      </c>
      <c r="F1629" s="2">
        <v>1</v>
      </c>
      <c r="G1629" s="2">
        <v>2</v>
      </c>
      <c r="H1629" t="s">
        <v>45</v>
      </c>
      <c r="I1629" t="str">
        <f t="shared" si="176"/>
        <v>DAL Jake Oettinger</v>
      </c>
      <c r="J1629" s="33" t="s">
        <v>160</v>
      </c>
      <c r="K1629" s="14">
        <v>2.96</v>
      </c>
      <c r="L1629" s="13">
        <v>0.15</v>
      </c>
      <c r="M1629" s="28">
        <v>0.1</v>
      </c>
      <c r="N1629">
        <f>IFERROR(_xlfn.XLOOKUP(A1629,Params!A:A,Params!D:D),0)</f>
        <v>3.0499999999999901</v>
      </c>
      <c r="O1629">
        <f t="shared" ref="O1629" si="1034">N1628</f>
        <v>2.69999999999999</v>
      </c>
      <c r="P1629" s="68">
        <f t="shared" si="909"/>
        <v>3.0499999999999901</v>
      </c>
      <c r="Q1629">
        <f t="shared" ref="Q1629" si="1035">P1628</f>
        <v>2.69999999999999</v>
      </c>
      <c r="R1629" s="5">
        <f t="shared" ref="R1629" si="1036">N1629/W1629/X1629/Z1628/AB1628/AA1629</f>
        <v>3.0317090046677468</v>
      </c>
      <c r="S1629" s="5">
        <f t="shared" ref="S1629" si="1037">O1629/W1628/Y1629/Z1629/AA1628/AB1629</f>
        <v>2.8368373103303361</v>
      </c>
      <c r="T1629" s="5">
        <f t="shared" ref="T1629" si="1038">P1629/W1629/X1629/Z1628/AB1628</f>
        <v>2.9104406444810369</v>
      </c>
      <c r="U1629" s="5">
        <f t="shared" ref="U1629" si="1039">Q1629/W1628/Y1629/Z1629/AA1628</f>
        <v>2.8368373103303361</v>
      </c>
      <c r="V1629" s="5">
        <f>_xlfn.XLOOKUP(H1629,'Rest - Home'!A:A,'Rest - Home'!B:B)</f>
        <v>1.0349999999999999</v>
      </c>
      <c r="W1629" s="5">
        <f>_xlfn.XLOOKUP(H1629,'Rest - Home'!A:A,'Rest - Home'!C:C)</f>
        <v>1.0329456510400874</v>
      </c>
      <c r="X1629" s="5">
        <f t="shared" ref="X1629" si="1040">AM1628/K1629</f>
        <v>1.0405405405405406</v>
      </c>
      <c r="Y1629" s="5">
        <f t="shared" ref="Y1629" si="1041">AK1628/K1629</f>
        <v>0.9932432432432432</v>
      </c>
      <c r="Z1629" s="5">
        <f>IF(J1629="",1,(_xlfn.XLOOKUP(I1629,Goalies!B:B,Goalies!J:J)))</f>
        <v>0.995</v>
      </c>
      <c r="AA1629" s="23">
        <v>0.96</v>
      </c>
      <c r="AB1629" s="23">
        <v>1</v>
      </c>
      <c r="AC1629" s="23">
        <f>_xlfn.XLOOKUP(E1629,'Game Adjustments'!A:A,'Game Adjustments'!B:B)</f>
        <v>1</v>
      </c>
      <c r="AD1629" s="23">
        <f>_xlfn.XLOOKUP(E1629,'Game Adjustments'!A:A,'Game Adjustments'!C:C)</f>
        <v>1</v>
      </c>
      <c r="AE1629" s="23">
        <f>IF(D1629="A",_xlfn.XLOOKUP(E1629,'Rest - Home'!F:F,'Rest - Home'!J:J),_xlfn.XLOOKUP(E1629,'Rest - Home'!F:F,'Rest - Home'!I:I))</f>
        <v>1</v>
      </c>
      <c r="AF1629" s="23">
        <f>IF(D1629="A",_xlfn.XLOOKUP(E1629,'Rest - Home'!F:F,'Rest - Home'!L:L),_xlfn.XLOOKUP(E1629,'Rest - Home'!F:F,'Rest - Home'!K:K))</f>
        <v>1</v>
      </c>
      <c r="AG1629" s="26">
        <v>1</v>
      </c>
      <c r="AH1629" s="26">
        <v>1</v>
      </c>
      <c r="AI1629" s="53" cm="1">
        <f t="array" ref="AI1629">MAX(IF($E$63:E1628=E1629,ROW($E$63:E1628)-MIN(ROW($E$63:E1628))+1))</f>
        <v>1535</v>
      </c>
      <c r="AJ1629" s="53" cm="1">
        <f t="array" ref="AJ1629">MAX(IF($I$105:I1628=I1629,ROW($I$105:I1628)-MIN(ROW($I$105:I1628))+1))</f>
        <v>1493</v>
      </c>
      <c r="AK1629" s="23">
        <f>IF(AI1629=0,_xlfn.XLOOKUP(E1629,'Starting GF'!A:A,'Starting GF'!B:B),INDEX($AL$63:$AL1629,AI1629))</f>
        <v>3.14</v>
      </c>
      <c r="AL1629" s="23">
        <f t="shared" si="917"/>
        <v>3.1219373252973615</v>
      </c>
      <c r="AM1629" s="23">
        <f>IF(AI1629=0,_xlfn.XLOOKUP(E1629,'Starting GF'!A:A,'Starting GF'!C:C),INDEX($AN$63:$AN1629,AI1629))</f>
        <v>2.89</v>
      </c>
      <c r="AN1629" s="23">
        <f t="shared" si="918"/>
        <v>2.8820255965495507</v>
      </c>
      <c r="AO1629" s="23">
        <f>IF(AJ1629=0,_xlfn.XLOOKUP(I1629,Goalies!B:B,Goalies!I:I),INDEX($AP$105:$AP1629,AJ1629))</f>
        <v>2.8620533921821014</v>
      </c>
      <c r="AP1629" s="23">
        <f t="shared" si="919"/>
        <v>2.8561433519215891</v>
      </c>
      <c r="AQ1629" s="23">
        <f t="shared" si="920"/>
        <v>2.8755500000000001</v>
      </c>
      <c r="AR1629" s="66">
        <v>-0.03</v>
      </c>
      <c r="AS1629" s="96" t="s">
        <v>1592</v>
      </c>
      <c r="AT1629" s="20">
        <f t="shared" ref="AT1629" si="1042">(AK1629*V1629*X1629*Z1628*AA1629*AB1628*AC1629*AD1628*AG1629*AH1628)+AR1629</f>
        <v>3.1352269297297295</v>
      </c>
      <c r="AU1629" s="20">
        <f t="shared" ref="AU1629" si="1043">AT1628</f>
        <v>2.7718757837837837</v>
      </c>
      <c r="AV1629" s="12">
        <f t="shared" ref="AV1629" si="1044">AK1629*W1629*X1629*Z1628*AA1629*AB1628</f>
        <v>3.1589443397287855</v>
      </c>
      <c r="AW1629" s="12">
        <f t="shared" ref="AW1629" si="1045">AV1628</f>
        <v>2.7418757837837839</v>
      </c>
      <c r="AX1629" s="8">
        <f t="shared" si="925"/>
        <v>8.5226929729739442E-2</v>
      </c>
      <c r="AY1629" s="8">
        <f t="shared" si="926"/>
        <v>7.1875783783793779E-2</v>
      </c>
      <c r="AZ1629" s="8">
        <f t="shared" si="927"/>
        <v>0.15710271351353322</v>
      </c>
      <c r="BA1629" s="8">
        <f t="shared" si="928"/>
        <v>1.3351145945945664E-2</v>
      </c>
      <c r="BB1629" s="62">
        <f t="shared" si="929"/>
        <v>-128</v>
      </c>
      <c r="BC1629" s="21">
        <f t="shared" si="930"/>
        <v>120</v>
      </c>
      <c r="BD1629" s="21">
        <f t="shared" si="931"/>
        <v>-105</v>
      </c>
      <c r="BE1629" s="21">
        <f t="shared" si="932"/>
        <v>-131</v>
      </c>
      <c r="BF1629" s="94">
        <f t="shared" si="57"/>
        <v>0.56142531950979235</v>
      </c>
      <c r="BG1629" s="22">
        <f t="shared" ref="BG1629" si="1046">_xlfn.LET(
  _xlpm.a, MIN(AT1628,AT1629),
  _xlpm.b, MAX(AT1628,AT1629),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0.45419773974566213</v>
      </c>
      <c r="BH1629" s="22">
        <f t="shared" ref="BH1629" si="1047">_xlfn.LET(
  _xlpm.a, MIN(AT1628,AT1629),
  _xlpm.b, MAX(AT1628,AT1629),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0.51227016043139983</v>
      </c>
      <c r="BI1629" s="22">
        <f t="shared" ref="BI1629" si="1048">_xlfn.LET(
  _xlpm.a, MIN(AT1628,AT1629),
  _xlpm.b, MAX(AT1628,AT1629),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0.56756700635325719</v>
      </c>
      <c r="BJ1629" s="21">
        <f t="shared" si="934"/>
        <v>-133</v>
      </c>
      <c r="BK1629" s="21">
        <f t="shared" si="935"/>
        <v>120</v>
      </c>
      <c r="BL1629" s="21">
        <f t="shared" si="936"/>
        <v>-105</v>
      </c>
      <c r="BM1629" s="21">
        <f t="shared" si="937"/>
        <v>-131</v>
      </c>
      <c r="BN1629" s="22">
        <f t="shared" si="61"/>
        <v>0.57143157148104406</v>
      </c>
      <c r="BO1629" s="22">
        <f t="shared" ref="BO1629" si="1049">_xlfn.LET(
  _xlpm.a, MIN(AV1628,AV1629),
  _xlpm.b, MAX(AV1628,AV1629),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0.4544228488119188</v>
      </c>
      <c r="BP1629" s="22">
        <f t="shared" ref="BP1629" si="1050">_xlfn.LET(
  _xlpm.a, MIN(AV1628,AV1629),
  _xlpm.b, MAX(AV1628,AV1629),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0.51243421217429297</v>
      </c>
      <c r="BQ1629" s="22">
        <f t="shared" ref="BQ1629" si="1051">_xlfn.LET(
  _xlpm.a, MIN(AV1628,AV1629),
  _xlpm.b, MAX(AV1628,AV1629),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0.5676260368430458</v>
      </c>
      <c r="BR1629">
        <v>3.8</v>
      </c>
      <c r="BS1629">
        <v>3.8</v>
      </c>
      <c r="BT1629">
        <v>0.49556</v>
      </c>
      <c r="BU1629">
        <v>0.22383</v>
      </c>
      <c r="BV1629">
        <v>0.246443671276314</v>
      </c>
      <c r="BW1629">
        <v>0.31558999999999998</v>
      </c>
    </row>
    <row r="1630" spans="1:75" ht="16.75" customHeight="1" x14ac:dyDescent="0.2">
      <c r="A1630" t="str">
        <f t="shared" si="536"/>
        <v>2025020784 BUF</v>
      </c>
      <c r="B1630">
        <v>2025020784</v>
      </c>
      <c r="C1630" s="1">
        <v>46042</v>
      </c>
      <c r="D1630" s="2" t="s">
        <v>6</v>
      </c>
      <c r="E1630" t="s">
        <v>5</v>
      </c>
      <c r="F1630" s="2">
        <v>0</v>
      </c>
      <c r="G1630" s="2">
        <v>2</v>
      </c>
      <c r="H1630" t="s">
        <v>29</v>
      </c>
      <c r="I1630" t="str">
        <f t="shared" si="176"/>
        <v>BUF Alex Lyon</v>
      </c>
      <c r="J1630" s="33" t="s">
        <v>274</v>
      </c>
      <c r="K1630" s="14">
        <v>2.96</v>
      </c>
      <c r="L1630" s="13">
        <v>0.15</v>
      </c>
      <c r="M1630" s="28">
        <v>0.1</v>
      </c>
      <c r="N1630">
        <f>IFERROR(_xlfn.XLOOKUP(A1630,Params!A:A,Params!D:D),0)</f>
        <v>2.94999999999999</v>
      </c>
      <c r="O1630">
        <f t="shared" ref="O1630" si="1052">N1631</f>
        <v>3.2499999999999898</v>
      </c>
      <c r="P1630" s="68">
        <f t="shared" si="909"/>
        <v>2.94999999999999</v>
      </c>
      <c r="Q1630">
        <f t="shared" ref="Q1630" si="1053">P1631</f>
        <v>3.2499999999999898</v>
      </c>
      <c r="R1630" s="5">
        <f t="shared" ref="R1630" si="1054">N1630/W1630/X1630/Z1631/AB1631/AA1630</f>
        <v>3.1255725121878331</v>
      </c>
      <c r="S1630" s="5">
        <f t="shared" ref="S1630" si="1055">O1630/W1631/Y1630/Z1630/AA1631/AB1630</f>
        <v>3.1780695769676064</v>
      </c>
      <c r="T1630" s="5">
        <f t="shared" ref="T1630" si="1056">P1630/W1630/X1630/Z1631/AB1631</f>
        <v>3.0630610619440763</v>
      </c>
      <c r="U1630" s="5">
        <f t="shared" ref="U1630" si="1057">Q1630/W1631/Y1630/Z1630/AA1631</f>
        <v>3.1780695769676064</v>
      </c>
      <c r="V1630" s="5">
        <f>_xlfn.XLOOKUP(H1630,'Rest - Home'!A:A,'Rest - Home'!B:B)</f>
        <v>0.90300000000000002</v>
      </c>
      <c r="W1630" s="5">
        <f>_xlfn.XLOOKUP(H1630,'Rest - Home'!A:A,'Rest - Home'!C:C)</f>
        <v>0.92051577291954856</v>
      </c>
      <c r="X1630" s="5">
        <f t="shared" ref="X1630" si="1058">AM1631/K1630</f>
        <v>1.0558135240607931</v>
      </c>
      <c r="Y1630" s="5">
        <f t="shared" ref="Y1630" si="1059">AK1631/K1630</f>
        <v>0.95361410494366461</v>
      </c>
      <c r="Z1630" s="5">
        <f>IF(J1630="",1,(_xlfn.XLOOKUP(I1630,Goalies!B:B,Goalies!J:J)))</f>
        <v>0.99</v>
      </c>
      <c r="AA1630" s="23">
        <v>0.98</v>
      </c>
      <c r="AB1630" s="23">
        <v>1</v>
      </c>
      <c r="AC1630" s="23">
        <f>_xlfn.XLOOKUP(E1630,'Game Adjustments'!A:A,'Game Adjustments'!B:B)</f>
        <v>1</v>
      </c>
      <c r="AD1630" s="23">
        <f>_xlfn.XLOOKUP(E1630,'Game Adjustments'!A:A,'Game Adjustments'!C:C)</f>
        <v>1</v>
      </c>
      <c r="AE1630" s="23">
        <f>IF(D1630="A",_xlfn.XLOOKUP(E1630,'Rest - Home'!F:F,'Rest - Home'!J:J),_xlfn.XLOOKUP(E1630,'Rest - Home'!F:F,'Rest - Home'!I:I))</f>
        <v>1</v>
      </c>
      <c r="AF1630" s="23">
        <f>IF(D1630="A",_xlfn.XLOOKUP(E1630,'Rest - Home'!F:F,'Rest - Home'!L:L),_xlfn.XLOOKUP(E1630,'Rest - Home'!F:F,'Rest - Home'!K:K))</f>
        <v>1</v>
      </c>
      <c r="AG1630" s="26">
        <v>1</v>
      </c>
      <c r="AH1630" s="26">
        <v>1</v>
      </c>
      <c r="AI1630" s="53" cm="1">
        <f t="array" ref="AI1630">MAX(IF($E$63:E1629=E1630,ROW($E$63:E1629)-MIN(ROW($E$63:E1629))+1))</f>
        <v>1540</v>
      </c>
      <c r="AJ1630" s="53" cm="1">
        <f t="array" ref="AJ1630">MAX(IF($I$105:I1629=I1630,ROW($I$105:I1629)-MIN(ROW($I$105:I1629))+1))</f>
        <v>1178</v>
      </c>
      <c r="AK1630" s="23">
        <f>IF(AI1630=0,_xlfn.XLOOKUP(E1630,'Starting GF'!A:A,'Starting GF'!B:B),INDEX($AL$63:$AL1630,AI1630))</f>
        <v>3.091245633564522</v>
      </c>
      <c r="AL1630" s="23">
        <f t="shared" si="917"/>
        <v>3.0954569936043623</v>
      </c>
      <c r="AM1630" s="23">
        <f>IF(AI1630=0,_xlfn.XLOOKUP(E1630,'Starting GF'!A:A,'Starting GF'!C:C),INDEX($AN$63:$AN1630,AI1630))</f>
        <v>3.0374100802177497</v>
      </c>
      <c r="AN1630" s="23">
        <f t="shared" si="918"/>
        <v>3.0585090047302281</v>
      </c>
      <c r="AO1630" s="23">
        <f>IF(AJ1630=0,_xlfn.XLOOKUP(I1630,Goalies!B:B,Goalies!I:I),INDEX($AP$105:$AP1630,AJ1630))</f>
        <v>3.1954482578559116</v>
      </c>
      <c r="AP1630" s="23">
        <f t="shared" si="919"/>
        <v>3.1880743513572143</v>
      </c>
      <c r="AQ1630" s="23">
        <f t="shared" si="920"/>
        <v>3.0070359794155723</v>
      </c>
      <c r="AR1630" s="66">
        <v>0.02</v>
      </c>
      <c r="AS1630" s="96" t="s">
        <v>1593</v>
      </c>
      <c r="AT1630" s="20">
        <f t="shared" ref="AT1630" si="1060">(AK1630*V1630*X1630*Z1631*AA1630*AB1631*AC1630*AD1631*AG1630*AH1631)+AR1630</f>
        <v>2.8820846133392948</v>
      </c>
      <c r="AU1630" s="20">
        <f t="shared" ref="AU1630" si="1061">AT1631</f>
        <v>3.0912938375874979</v>
      </c>
      <c r="AV1630" s="12">
        <f t="shared" ref="AV1630" si="1062">AK1630*V1630*X1630*Z1631*AA1630*AB1631</f>
        <v>2.8620846133392948</v>
      </c>
      <c r="AW1630" s="12">
        <f t="shared" ref="AW1630" si="1063">AV1631</f>
        <v>3.106156904886503</v>
      </c>
      <c r="AX1630" s="8">
        <f t="shared" si="925"/>
        <v>-6.7915386660695187E-2</v>
      </c>
      <c r="AY1630" s="8">
        <f t="shared" si="926"/>
        <v>-0.15870616241249191</v>
      </c>
      <c r="AZ1630" s="8">
        <f t="shared" si="927"/>
        <v>-0.2266215490731871</v>
      </c>
      <c r="BA1630" s="8">
        <f t="shared" si="928"/>
        <v>9.0790775751796726E-2</v>
      </c>
      <c r="BB1630" s="62">
        <f t="shared" si="929"/>
        <v>117</v>
      </c>
      <c r="BC1630" s="21">
        <f t="shared" si="930"/>
        <v>-126</v>
      </c>
      <c r="BD1630" s="21">
        <f t="shared" si="931"/>
        <v>-100</v>
      </c>
      <c r="BE1630" s="21">
        <f t="shared" si="932"/>
        <v>126</v>
      </c>
      <c r="BF1630" s="94">
        <f t="shared" ref="BF1630" si="1064">_xlfn.LET(
  _xlpm.a, MIN(AT1630,AT1631),
  _xlpm.b, MAX(AT1630,AT1631),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IF(AT1630&gt;AT1631, 1-_xlpm.interp, _xlpm.interp)
)</f>
        <v>0.46169387367794068</v>
      </c>
      <c r="BG1630" s="22">
        <f t="shared" si="550"/>
        <v>0.55839538716403947</v>
      </c>
      <c r="BH1630" s="22">
        <f t="shared" si="550"/>
        <v>0.50090955352245981</v>
      </c>
      <c r="BI1630" s="22">
        <f t="shared" si="550"/>
        <v>0.44320816899631366</v>
      </c>
      <c r="BJ1630" s="21">
        <f t="shared" si="934"/>
        <v>118</v>
      </c>
      <c r="BK1630" s="21">
        <f t="shared" si="935"/>
        <v>-126</v>
      </c>
      <c r="BL1630" s="21">
        <f t="shared" si="936"/>
        <v>100</v>
      </c>
      <c r="BM1630" s="21">
        <f t="shared" si="937"/>
        <v>126</v>
      </c>
      <c r="BN1630" s="22">
        <f t="shared" ref="BN1630" si="1065">_xlfn.LET(
  _xlpm.a, MIN(AV1630,AV1631),
  _xlpm.b, MAX(AV1630,AV1631),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IF(AV1630&gt;AV1631, 1-_xlpm.interp, _xlpm.interp)
)</f>
        <v>0.45772564465479321</v>
      </c>
      <c r="BO1630" s="22">
        <f t="shared" si="552"/>
        <v>0.55699095701828394</v>
      </c>
      <c r="BP1630" s="22">
        <f t="shared" si="552"/>
        <v>0.49944693653204308</v>
      </c>
      <c r="BQ1630" s="22">
        <f t="shared" si="552"/>
        <v>0.44202954745965684</v>
      </c>
      <c r="BR1630">
        <v>3.8</v>
      </c>
      <c r="BS1630">
        <v>3.85</v>
      </c>
      <c r="BT1630">
        <v>0.48938999999999999</v>
      </c>
      <c r="BU1630">
        <v>0.22033</v>
      </c>
      <c r="BV1630">
        <v>0.24242190852377099</v>
      </c>
      <c r="BW1630">
        <v>0.31146000000000001</v>
      </c>
    </row>
    <row r="1631" spans="1:75" ht="16.75" customHeight="1" x14ac:dyDescent="0.2">
      <c r="A1631" t="str">
        <f t="shared" si="536"/>
        <v>2025020784 NSH</v>
      </c>
      <c r="B1631">
        <v>2025020784</v>
      </c>
      <c r="C1631" s="1">
        <v>46042</v>
      </c>
      <c r="D1631" s="2" t="s">
        <v>9</v>
      </c>
      <c r="E1631" t="s">
        <v>35</v>
      </c>
      <c r="F1631" s="2">
        <v>2</v>
      </c>
      <c r="G1631" s="2">
        <v>0</v>
      </c>
      <c r="H1631" t="s">
        <v>31</v>
      </c>
      <c r="I1631" t="str">
        <f t="shared" si="176"/>
        <v>NSH Juuse Saros</v>
      </c>
      <c r="J1631" s="33" t="s">
        <v>172</v>
      </c>
      <c r="K1631" s="14">
        <v>2.96</v>
      </c>
      <c r="L1631" s="13">
        <v>0.15</v>
      </c>
      <c r="M1631" s="28">
        <v>0.1</v>
      </c>
      <c r="N1631">
        <f>IFERROR(_xlfn.XLOOKUP(A1631,Params!A:A,Params!D:D),0)</f>
        <v>3.2499999999999898</v>
      </c>
      <c r="O1631">
        <f t="shared" ref="O1631" si="1066">N1630</f>
        <v>2.94999999999999</v>
      </c>
      <c r="P1631" s="68">
        <f t="shared" si="909"/>
        <v>3.2499999999999898</v>
      </c>
      <c r="Q1631">
        <f t="shared" ref="Q1631" si="1067">P1630</f>
        <v>2.94999999999999</v>
      </c>
      <c r="R1631" s="5">
        <f t="shared" ref="R1631" si="1068">N1631/W1631/X1631/Z1630/AB1630/AA1631</f>
        <v>2.9534141289276663</v>
      </c>
      <c r="S1631" s="5">
        <f t="shared" ref="S1631" si="1069">O1631/W1630/Y1631/Z1631/AA1630/AB1631</f>
        <v>3.159912046842472</v>
      </c>
      <c r="T1631" s="5">
        <f t="shared" ref="T1631" si="1070">P1631/W1631/X1631/Z1630/AB1630</f>
        <v>2.9534141289276663</v>
      </c>
      <c r="U1631" s="5">
        <f t="shared" ref="U1631" si="1071">Q1631/W1630/Y1631/Z1631/AA1630</f>
        <v>3.159912046842472</v>
      </c>
      <c r="V1631" s="5">
        <f>_xlfn.XLOOKUP(H1631,'Rest - Home'!A:A,'Rest - Home'!B:B)</f>
        <v>1.085</v>
      </c>
      <c r="W1631" s="5">
        <f>_xlfn.XLOOKUP(H1631,'Rest - Home'!A:A,'Rest - Home'!C:C)</f>
        <v>1.0832085999357419</v>
      </c>
      <c r="X1631" s="5">
        <f t="shared" ref="X1631" si="1072">AM1630/K1631</f>
        <v>1.0261520541276181</v>
      </c>
      <c r="Y1631" s="5">
        <f t="shared" ref="Y1631" si="1073">AK1630/K1631</f>
        <v>1.0443397410690953</v>
      </c>
      <c r="Z1631" s="5">
        <f>IF(J1631="",1,(_xlfn.XLOOKUP(I1631,Goalies!B:B,Goalies!J:J)))</f>
        <v>0.99094124800379646</v>
      </c>
      <c r="AA1631" s="23">
        <v>1</v>
      </c>
      <c r="AB1631" s="23">
        <v>1</v>
      </c>
      <c r="AC1631" s="23">
        <f>_xlfn.XLOOKUP(E1631,'Game Adjustments'!A:A,'Game Adjustments'!B:B)</f>
        <v>1</v>
      </c>
      <c r="AD1631" s="23">
        <f>_xlfn.XLOOKUP(E1631,'Game Adjustments'!A:A,'Game Adjustments'!C:C)</f>
        <v>1</v>
      </c>
      <c r="AE1631" s="23">
        <f>IF(D1631="A",_xlfn.XLOOKUP(E1631,'Rest - Home'!F:F,'Rest - Home'!J:J),_xlfn.XLOOKUP(E1631,'Rest - Home'!F:F,'Rest - Home'!I:I))</f>
        <v>1</v>
      </c>
      <c r="AF1631" s="23">
        <f>IF(D1631="A",_xlfn.XLOOKUP(E1631,'Rest - Home'!F:F,'Rest - Home'!L:L),_xlfn.XLOOKUP(E1631,'Rest - Home'!F:F,'Rest - Home'!K:K))</f>
        <v>1</v>
      </c>
      <c r="AG1631" s="26">
        <v>1</v>
      </c>
      <c r="AH1631" s="26">
        <v>1</v>
      </c>
      <c r="AI1631" s="53" cm="1">
        <f t="array" ref="AI1631">MAX(IF($E$63:E1630=E1631,ROW($E$63:E1630)-MIN(ROW($E$63:E1630))+1))</f>
        <v>1532</v>
      </c>
      <c r="AJ1631" s="53" cm="1">
        <f t="array" ref="AJ1631">MAX(IF($I$105:I1630=I1631,ROW($I$105:I1630)-MIN(ROW($I$105:I1630))+1))</f>
        <v>1462</v>
      </c>
      <c r="AK1631" s="23">
        <f>IF(AI1631=0,_xlfn.XLOOKUP(E1631,'Starting GF'!A:A,'Starting GF'!B:B),INDEX($AL$63:$AL1631,AI1631))</f>
        <v>2.8226977506332473</v>
      </c>
      <c r="AL1631" s="23">
        <f t="shared" si="917"/>
        <v>2.8423052073774104</v>
      </c>
      <c r="AM1631" s="23">
        <f>IF(AI1631=0,_xlfn.XLOOKUP(E1631,'Starting GF'!A:A,'Starting GF'!C:C),INDEX($AN$63:$AN1631,AI1631))</f>
        <v>3.1252080312199477</v>
      </c>
      <c r="AN1631" s="23">
        <f t="shared" si="918"/>
        <v>3.1304136335633261</v>
      </c>
      <c r="AO1631" s="23">
        <f>IF(AJ1631=0,_xlfn.XLOOKUP(I1631,Goalies!B:B,Goalies!I:I),INDEX($AP$105:$AP1631,AJ1631))</f>
        <v>3.13306191240203</v>
      </c>
      <c r="AP1631" s="23">
        <f t="shared" si="919"/>
        <v>3.1327957036337719</v>
      </c>
      <c r="AQ1631" s="23">
        <f t="shared" si="920"/>
        <v>3.0968975467285826</v>
      </c>
      <c r="AR1631" s="66">
        <v>-0.02</v>
      </c>
      <c r="AS1631" s="96" t="s">
        <v>1593</v>
      </c>
      <c r="AT1631" s="20">
        <f t="shared" ref="AT1631" si="1074">(AK1631*V1631*X1631*Z1630*AA1631*AB1630*AC1631*AD1630*AG1631*AH1630)+AR1631</f>
        <v>3.0912938375874979</v>
      </c>
      <c r="AU1631" s="20">
        <f t="shared" ref="AU1631" si="1075">AT1630</f>
        <v>2.8820846133392948</v>
      </c>
      <c r="AV1631" s="12">
        <f t="shared" ref="AV1631" si="1076">AK1631*W1631*X1631*Z1630*AA1631*AB1630</f>
        <v>3.106156904886503</v>
      </c>
      <c r="AW1631" s="12">
        <f t="shared" ref="AW1631" si="1077">AV1630</f>
        <v>2.8620846133392948</v>
      </c>
      <c r="AX1631" s="8">
        <f t="shared" si="925"/>
        <v>-0.15870616241249191</v>
      </c>
      <c r="AY1631" s="8">
        <f t="shared" si="926"/>
        <v>-6.7915386660695187E-2</v>
      </c>
      <c r="AZ1631" s="8">
        <f t="shared" si="927"/>
        <v>-0.2266215490731871</v>
      </c>
      <c r="BA1631" s="8">
        <f t="shared" si="928"/>
        <v>-9.0790775751796726E-2</v>
      </c>
      <c r="BB1631" s="62">
        <f t="shared" si="929"/>
        <v>-117</v>
      </c>
      <c r="BC1631" s="21">
        <f t="shared" si="930"/>
        <v>126</v>
      </c>
      <c r="BD1631" s="21">
        <f t="shared" si="931"/>
        <v>100</v>
      </c>
      <c r="BE1631" s="21">
        <f t="shared" si="932"/>
        <v>-126</v>
      </c>
      <c r="BF1631" s="94">
        <f t="shared" si="57"/>
        <v>0.53830612632205932</v>
      </c>
      <c r="BG1631" s="22">
        <f t="shared" ref="BG1631" si="1078">_xlfn.LET(
  _xlpm.a, MIN(AT1630,AT1631),
  _xlpm.b, MAX(AT1630,AT1631),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0.44160461283596053</v>
      </c>
      <c r="BH1631" s="22">
        <f t="shared" ref="BH1631" si="1079">_xlfn.LET(
  _xlpm.a, MIN(AT1630,AT1631),
  _xlpm.b, MAX(AT1630,AT1631),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0.49909044647754019</v>
      </c>
      <c r="BI1631" s="22">
        <f t="shared" ref="BI1631" si="1080">_xlfn.LET(
  _xlpm.a, MIN(AT1630,AT1631),
  _xlpm.b, MAX(AT1630,AT1631),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0.55679183100368634</v>
      </c>
      <c r="BJ1631" s="21">
        <f t="shared" si="934"/>
        <v>-118</v>
      </c>
      <c r="BK1631" s="21">
        <f t="shared" si="935"/>
        <v>126</v>
      </c>
      <c r="BL1631" s="21">
        <f t="shared" si="936"/>
        <v>-100</v>
      </c>
      <c r="BM1631" s="21">
        <f t="shared" si="937"/>
        <v>-126</v>
      </c>
      <c r="BN1631" s="22">
        <f t="shared" si="61"/>
        <v>0.54227435534520674</v>
      </c>
      <c r="BO1631" s="22">
        <f t="shared" ref="BO1631" si="1081">_xlfn.LET(
  _xlpm.a, MIN(AV1630,AV1631),
  _xlpm.b, MAX(AV1630,AV1631),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0.44300904298171606</v>
      </c>
      <c r="BP1631" s="22">
        <f t="shared" ref="BP1631" si="1082">_xlfn.LET(
  _xlpm.a, MIN(AV1630,AV1631),
  _xlpm.b, MAX(AV1630,AV1631),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0.50055306346795692</v>
      </c>
      <c r="BQ1631" s="22">
        <f t="shared" ref="BQ1631" si="1083">_xlfn.LET(
  _xlpm.a, MIN(AV1630,AV1631),
  _xlpm.b, MAX(AV1630,AV1631),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0.55797045254034316</v>
      </c>
      <c r="BR1631">
        <v>3.8</v>
      </c>
      <c r="BS1631">
        <v>3.9</v>
      </c>
      <c r="BT1631">
        <v>0.48010000000000003</v>
      </c>
      <c r="BU1631">
        <v>0.21625</v>
      </c>
      <c r="BV1631">
        <v>0.237217669836882</v>
      </c>
      <c r="BW1631">
        <v>0.30464000000000002</v>
      </c>
    </row>
    <row r="1632" spans="1:75" ht="16.75" customHeight="1" x14ac:dyDescent="0.2">
      <c r="A1632" t="str">
        <f t="shared" si="536"/>
        <v>2025020785 STL</v>
      </c>
      <c r="B1632">
        <v>2025020785</v>
      </c>
      <c r="C1632" s="1">
        <v>46042</v>
      </c>
      <c r="D1632" s="2" t="s">
        <v>6</v>
      </c>
      <c r="E1632" t="s">
        <v>12</v>
      </c>
      <c r="F1632" s="2">
        <v>1</v>
      </c>
      <c r="G1632" s="2">
        <v>0</v>
      </c>
      <c r="H1632" t="s">
        <v>52</v>
      </c>
      <c r="I1632" t="str">
        <f t="shared" si="176"/>
        <v>STL Joel Hofer</v>
      </c>
      <c r="J1632" s="33" t="s">
        <v>233</v>
      </c>
      <c r="K1632" s="14">
        <v>2.96</v>
      </c>
      <c r="L1632" s="13">
        <v>0.15</v>
      </c>
      <c r="M1632" s="28">
        <v>0.1</v>
      </c>
      <c r="N1632">
        <f>IFERROR(_xlfn.XLOOKUP(A1632,Params!A:A,Params!D:D),0)</f>
        <v>2.8499999999999899</v>
      </c>
      <c r="O1632">
        <f t="shared" ref="O1632" si="1084">N1633</f>
        <v>2.9999999999999898</v>
      </c>
      <c r="P1632" s="68">
        <f t="shared" si="909"/>
        <v>2.8499999999999899</v>
      </c>
      <c r="Q1632">
        <f t="shared" ref="Q1632" si="1085">P1633</f>
        <v>2.9999999999999898</v>
      </c>
      <c r="R1632" s="5">
        <f t="shared" ref="R1632" si="1086">N1632/W1632/X1632/Z1633/AB1633/AA1632</f>
        <v>2.7034211558559438</v>
      </c>
      <c r="S1632" s="5">
        <f t="shared" ref="S1632" si="1087">O1632/W1633/Y1632/Z1632/AA1633/AB1632</f>
        <v>3.1222297807852746</v>
      </c>
      <c r="T1632" s="5">
        <f t="shared" ref="T1632" si="1088">P1632/W1632/X1632/Z1633/AB1633</f>
        <v>2.5682500980631464</v>
      </c>
      <c r="U1632" s="5">
        <f t="shared" ref="U1632" si="1089">Q1632/W1633/Y1632/Z1632/AA1633</f>
        <v>3.1534520785931273</v>
      </c>
      <c r="V1632" s="5">
        <f>_xlfn.XLOOKUP(H1632,'Rest - Home'!A:A,'Rest - Home'!B:B)</f>
        <v>1.04</v>
      </c>
      <c r="W1632" s="5">
        <f>_xlfn.XLOOKUP(H1632,'Rest - Home'!A:A,'Rest - Home'!C:C)</f>
        <v>1.0074936850113505</v>
      </c>
      <c r="X1632" s="5">
        <f t="shared" ref="X1632" si="1090">AM1633/K1632</f>
        <v>1.0187301907517736</v>
      </c>
      <c r="Y1632" s="5">
        <f t="shared" ref="Y1632" si="1091">AK1633/K1632</f>
        <v>0.96621621621621623</v>
      </c>
      <c r="Z1632" s="5">
        <f>IF(J1632="",1,(_xlfn.XLOOKUP(I1632,Goalies!B:B,Goalies!J:J)))</f>
        <v>0.98</v>
      </c>
      <c r="AA1632" s="23">
        <v>0.95</v>
      </c>
      <c r="AB1632" s="23">
        <v>1.01</v>
      </c>
      <c r="AC1632" s="23">
        <f>_xlfn.XLOOKUP(E1632,'Game Adjustments'!A:A,'Game Adjustments'!B:B)</f>
        <v>1</v>
      </c>
      <c r="AD1632" s="23">
        <f>_xlfn.XLOOKUP(E1632,'Game Adjustments'!A:A,'Game Adjustments'!C:C)</f>
        <v>1</v>
      </c>
      <c r="AE1632" s="23">
        <f>IF(D1632="A",_xlfn.XLOOKUP(E1632,'Rest - Home'!F:F,'Rest - Home'!J:J),_xlfn.XLOOKUP(E1632,'Rest - Home'!F:F,'Rest - Home'!I:I))</f>
        <v>1</v>
      </c>
      <c r="AF1632" s="23">
        <f>IF(D1632="A",_xlfn.XLOOKUP(E1632,'Rest - Home'!F:F,'Rest - Home'!L:L),_xlfn.XLOOKUP(E1632,'Rest - Home'!F:F,'Rest - Home'!K:K))</f>
        <v>1</v>
      </c>
      <c r="AG1632" s="26">
        <v>1</v>
      </c>
      <c r="AH1632" s="26">
        <v>1</v>
      </c>
      <c r="AI1632" s="53" cm="1">
        <f t="array" ref="AI1632">MAX(IF($E$63:E1631=E1632,ROW($E$63:E1631)-MIN(ROW($E$63:E1631))+1))</f>
        <v>1538</v>
      </c>
      <c r="AJ1632" s="53" cm="1">
        <f t="array" ref="AJ1632">MAX(IF($I$105:I1631=I1632,ROW($I$105:I1631)-MIN(ROW($I$105:I1631))+1))</f>
        <v>1461</v>
      </c>
      <c r="AK1632" s="23">
        <f>IF(AI1632=0,_xlfn.XLOOKUP(E1632,'Starting GF'!A:A,'Starting GF'!B:B),INDEX($AL$63:$AL1632,AI1632))</f>
        <v>2.72</v>
      </c>
      <c r="AL1632" s="23">
        <f t="shared" si="917"/>
        <v>2.7154856075114999</v>
      </c>
      <c r="AM1632" s="23">
        <f>IF(AI1632=0,_xlfn.XLOOKUP(E1632,'Starting GF'!A:A,'Starting GF'!C:C),INDEX($AN$63:$AN1632,AI1632))</f>
        <v>3.16</v>
      </c>
      <c r="AN1632" s="23">
        <f t="shared" si="918"/>
        <v>3.1543344671177911</v>
      </c>
      <c r="AO1632" s="23">
        <f>IF(AJ1632=0,_xlfn.XLOOKUP(I1632,Goalies!B:B,Goalies!I:I),INDEX($AP$105:$AP1632,AJ1632))</f>
        <v>3.1187132979462997</v>
      </c>
      <c r="AP1632" s="23">
        <f t="shared" si="919"/>
        <v>3.1098740810297896</v>
      </c>
      <c r="AQ1632" s="23">
        <f t="shared" si="920"/>
        <v>3.0968</v>
      </c>
      <c r="AR1632" s="66">
        <v>-0.05</v>
      </c>
      <c r="AS1632" s="96" t="s">
        <v>1593</v>
      </c>
      <c r="AT1632" s="20">
        <f t="shared" ref="AT1632" si="1092">(AK1632*V1632*X1632*Z1633*AA1632*AB1633*AC1632*AD1633*AG1632*AH1633)+AR1632</f>
        <v>2.9099955803706838</v>
      </c>
      <c r="AU1632" s="20">
        <f t="shared" ref="AU1632" si="1093">AT1633</f>
        <v>3.0721001621621618</v>
      </c>
      <c r="AV1632" s="12">
        <f t="shared" ref="AV1632" si="1094">AK1632*V1632*X1632*Z1633*AA1632*AB1633</f>
        <v>2.9599955803706837</v>
      </c>
      <c r="AW1632" s="12">
        <f t="shared" ref="AW1632" si="1095">AV1633</f>
        <v>3.0362915818500862</v>
      </c>
      <c r="AX1632" s="8">
        <f t="shared" si="925"/>
        <v>5.9995580370693968E-2</v>
      </c>
      <c r="AY1632" s="8">
        <f t="shared" si="926"/>
        <v>7.2100162162171966E-2</v>
      </c>
      <c r="AZ1632" s="8">
        <f t="shared" si="927"/>
        <v>0.13209574253286593</v>
      </c>
      <c r="BA1632" s="8">
        <f t="shared" si="928"/>
        <v>-1.2104581791477997E-2</v>
      </c>
      <c r="BB1632" s="62">
        <f t="shared" si="929"/>
        <v>113</v>
      </c>
      <c r="BC1632" s="21">
        <f t="shared" si="930"/>
        <v>-127</v>
      </c>
      <c r="BD1632" s="21">
        <f t="shared" si="931"/>
        <v>-101</v>
      </c>
      <c r="BE1632" s="21">
        <f t="shared" si="932"/>
        <v>125</v>
      </c>
      <c r="BF1632" s="94">
        <f t="shared" ref="BF1632" si="1096">_xlfn.LET(
  _xlpm.a, MIN(AT1632,AT1633),
  _xlpm.b, MAX(AT1632,AT1633),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IF(AT1632&gt;AT1633, 1-_xlpm.interp, _xlpm.interp)
)</f>
        <v>0.46902521627125526</v>
      </c>
      <c r="BG1632" s="22">
        <f t="shared" si="550"/>
        <v>0.55950516235131753</v>
      </c>
      <c r="BH1632" s="22">
        <f t="shared" si="550"/>
        <v>0.50240914957796545</v>
      </c>
      <c r="BI1632" s="22">
        <f t="shared" si="550"/>
        <v>0.44476235220064186</v>
      </c>
      <c r="BJ1632" s="21">
        <f t="shared" si="934"/>
        <v>108</v>
      </c>
      <c r="BK1632" s="21">
        <f t="shared" si="935"/>
        <v>-128</v>
      </c>
      <c r="BL1632" s="21">
        <f t="shared" si="936"/>
        <v>-102</v>
      </c>
      <c r="BM1632" s="21">
        <f t="shared" si="937"/>
        <v>124</v>
      </c>
      <c r="BN1632" s="22">
        <f t="shared" ref="BN1632" si="1097">_xlfn.LET(
  _xlpm.a, MIN(AV1632,AV1633),
  _xlpm.b, MAX(AV1632,AV1633),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IF(AV1632&gt;AV1633, 1-_xlpm.interp, _xlpm.interp)
)</f>
        <v>0.48140512561068621</v>
      </c>
      <c r="BO1632" s="22">
        <f t="shared" si="552"/>
        <v>0.5612635080948335</v>
      </c>
      <c r="BP1632" s="22">
        <f t="shared" si="552"/>
        <v>0.50474382534594686</v>
      </c>
      <c r="BQ1632" s="22">
        <f t="shared" si="552"/>
        <v>0.44713872215899619</v>
      </c>
      <c r="BR1632">
        <v>3.8</v>
      </c>
      <c r="BS1632">
        <v>3.95</v>
      </c>
      <c r="BT1632">
        <v>0.47392000000000001</v>
      </c>
      <c r="BU1632">
        <v>0.21001</v>
      </c>
      <c r="BV1632">
        <v>0.23042824696342901</v>
      </c>
      <c r="BW1632">
        <v>0.29862</v>
      </c>
    </row>
    <row r="1633" spans="1:75" ht="16.75" customHeight="1" x14ac:dyDescent="0.2">
      <c r="A1633" t="str">
        <f t="shared" si="536"/>
        <v>2025020785 WPG</v>
      </c>
      <c r="B1633">
        <v>2025020785</v>
      </c>
      <c r="C1633" s="1">
        <v>46042</v>
      </c>
      <c r="D1633" s="2" t="s">
        <v>9</v>
      </c>
      <c r="E1633" t="s">
        <v>16</v>
      </c>
      <c r="F1633" s="2">
        <v>0</v>
      </c>
      <c r="G1633" s="2">
        <v>1</v>
      </c>
      <c r="H1633" t="s">
        <v>53</v>
      </c>
      <c r="I1633" t="str">
        <f t="shared" si="176"/>
        <v>WPG Eric Comrie</v>
      </c>
      <c r="J1633" s="33" t="s">
        <v>200</v>
      </c>
      <c r="K1633" s="14">
        <v>2.96</v>
      </c>
      <c r="L1633" s="13">
        <v>0.15</v>
      </c>
      <c r="M1633" s="28">
        <v>0.1</v>
      </c>
      <c r="N1633">
        <f>IFERROR(_xlfn.XLOOKUP(A1633,Params!A:A,Params!D:D),0)</f>
        <v>2.9999999999999898</v>
      </c>
      <c r="O1633">
        <f t="shared" ref="O1633" si="1098">N1632</f>
        <v>2.8499999999999899</v>
      </c>
      <c r="P1633" s="68">
        <f t="shared" si="909"/>
        <v>2.9999999999999898</v>
      </c>
      <c r="Q1633">
        <f t="shared" ref="Q1633" si="1099">P1632</f>
        <v>2.8499999999999899</v>
      </c>
      <c r="R1633" s="5">
        <f t="shared" ref="R1633" si="1100">N1633/W1633/X1633/Z1632/AB1632/AA1633</f>
        <v>2.8258155610904696</v>
      </c>
      <c r="S1633" s="5">
        <f t="shared" ref="S1633" si="1101">O1633/W1632/Y1633/Z1633/AA1632/AB1633</f>
        <v>2.9970617571216973</v>
      </c>
      <c r="T1633" s="5">
        <f t="shared" ref="T1633" si="1102">P1633/W1633/X1633/Z1632/AB1632</f>
        <v>2.8258155610904696</v>
      </c>
      <c r="U1633" s="5">
        <f t="shared" ref="U1633" si="1103">Q1633/W1632/Y1633/Z1633/AA1632</f>
        <v>3.0570029922641315</v>
      </c>
      <c r="V1633" s="5">
        <f>_xlfn.XLOOKUP(H1633,'Rest - Home'!A:A,'Rest - Home'!B:B)</f>
        <v>1</v>
      </c>
      <c r="W1633" s="5">
        <f>_xlfn.XLOOKUP(H1633,'Rest - Home'!A:A,'Rest - Home'!C:C)</f>
        <v>1.0046958799928625</v>
      </c>
      <c r="X1633" s="5">
        <f t="shared" ref="X1633" si="1104">AM1632/K1633</f>
        <v>1.0675675675675675</v>
      </c>
      <c r="Y1633" s="5">
        <f t="shared" ref="Y1633" si="1105">AK1632/K1633</f>
        <v>0.91891891891891897</v>
      </c>
      <c r="Z1633" s="5">
        <f>IF(J1633="",1,(_xlfn.XLOOKUP(I1633,Goalies!B:B,Goalies!J:J)))</f>
        <v>1.06</v>
      </c>
      <c r="AA1633" s="23">
        <v>1</v>
      </c>
      <c r="AB1633" s="23">
        <v>1.02</v>
      </c>
      <c r="AC1633" s="23">
        <f>_xlfn.XLOOKUP(E1633,'Game Adjustments'!A:A,'Game Adjustments'!B:B)</f>
        <v>1</v>
      </c>
      <c r="AD1633" s="23">
        <f>_xlfn.XLOOKUP(E1633,'Game Adjustments'!A:A,'Game Adjustments'!C:C)</f>
        <v>1</v>
      </c>
      <c r="AE1633" s="23">
        <f>IF(D1633="A",_xlfn.XLOOKUP(E1633,'Rest - Home'!F:F,'Rest - Home'!J:J),_xlfn.XLOOKUP(E1633,'Rest - Home'!F:F,'Rest - Home'!I:I))</f>
        <v>1</v>
      </c>
      <c r="AF1633" s="23">
        <f>IF(D1633="A",_xlfn.XLOOKUP(E1633,'Rest - Home'!F:F,'Rest - Home'!L:L),_xlfn.XLOOKUP(E1633,'Rest - Home'!F:F,'Rest - Home'!K:K))</f>
        <v>1</v>
      </c>
      <c r="AG1633" s="26">
        <v>1</v>
      </c>
      <c r="AH1633" s="26">
        <v>1</v>
      </c>
      <c r="AI1633" s="53" cm="1">
        <f t="array" ref="AI1633">MAX(IF($E$63:E1632=E1633,ROW($E$63:E1632)-MIN(ROW($E$63:E1632))+1))</f>
        <v>1552</v>
      </c>
      <c r="AJ1633" s="53" cm="1">
        <f t="array" ref="AJ1633">MAX(IF($I$105:I1632=I1633,ROW($I$105:I1632)-MIN(ROW($I$105:I1632))+1))</f>
        <v>1347</v>
      </c>
      <c r="AK1633" s="23">
        <f>IF(AI1633=0,_xlfn.XLOOKUP(E1633,'Starting GF'!A:A,'Starting GF'!B:B),INDEX($AL$63:$AL1633,AI1633))</f>
        <v>2.86</v>
      </c>
      <c r="AL1633" s="23">
        <f t="shared" si="917"/>
        <v>2.8548723341635704</v>
      </c>
      <c r="AM1633" s="23">
        <f>IF(AI1633=0,_xlfn.XLOOKUP(E1633,'Starting GF'!A:A,'Starting GF'!C:C),INDEX($AN$63:$AN1633,AI1633))</f>
        <v>3.01544136462525</v>
      </c>
      <c r="AN1633" s="23">
        <f t="shared" si="918"/>
        <v>3.0126844234997172</v>
      </c>
      <c r="AO1633" s="23">
        <f>IF(AJ1633=0,_xlfn.XLOOKUP(I1633,Goalies!B:B,Goalies!I:I),INDEX($AP$105:$AP1633,AJ1633))</f>
        <v>3.0963337510954476</v>
      </c>
      <c r="AP1633" s="23">
        <f t="shared" si="919"/>
        <v>3.1084165078134802</v>
      </c>
      <c r="AQ1633" s="23">
        <f t="shared" si="920"/>
        <v>3.1963678465027652</v>
      </c>
      <c r="AR1633" s="66">
        <v>0.05</v>
      </c>
      <c r="AS1633" s="96" t="s">
        <v>1593</v>
      </c>
      <c r="AT1633" s="20">
        <f t="shared" ref="AT1633" si="1106">(AK1633*V1633*X1633*Z1632*AA1633*AB1632*AC1633*AD1632*AG1633*AH1632)+AR1633</f>
        <v>3.0721001621621618</v>
      </c>
      <c r="AU1633" s="20">
        <f t="shared" ref="AU1633" si="1107">AT1632</f>
        <v>2.9099955803706838</v>
      </c>
      <c r="AV1633" s="12">
        <f t="shared" ref="AV1633" si="1108">AK1633*W1633*X1633*Z1632*AA1633*AB1632</f>
        <v>3.0362915818500862</v>
      </c>
      <c r="AW1633" s="12">
        <f t="shared" ref="AW1633" si="1109">AV1632</f>
        <v>2.9599955803706837</v>
      </c>
      <c r="AX1633" s="8">
        <f t="shared" si="925"/>
        <v>7.2100162162171966E-2</v>
      </c>
      <c r="AY1633" s="8">
        <f t="shared" si="926"/>
        <v>5.9995580370693968E-2</v>
      </c>
      <c r="AZ1633" s="8">
        <f t="shared" si="927"/>
        <v>0.13209574253286593</v>
      </c>
      <c r="BA1633" s="8">
        <f t="shared" si="928"/>
        <v>1.2104581791477997E-2</v>
      </c>
      <c r="BB1633" s="62">
        <f t="shared" si="929"/>
        <v>-113</v>
      </c>
      <c r="BC1633" s="21">
        <f t="shared" si="930"/>
        <v>127</v>
      </c>
      <c r="BD1633" s="21">
        <f t="shared" si="931"/>
        <v>101</v>
      </c>
      <c r="BE1633" s="21">
        <f t="shared" si="932"/>
        <v>-125</v>
      </c>
      <c r="BF1633" s="94">
        <f t="shared" si="57"/>
        <v>0.53097478372874474</v>
      </c>
      <c r="BG1633" s="22">
        <f t="shared" ref="BG1633" si="1110">_xlfn.LET(
  _xlpm.a, MIN(AT1632,AT1633),
  _xlpm.b, MAX(AT1632,AT1633),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0.44049483764868247</v>
      </c>
      <c r="BH1633" s="22">
        <f t="shared" ref="BH1633" si="1111">_xlfn.LET(
  _xlpm.a, MIN(AT1632,AT1633),
  _xlpm.b, MAX(AT1632,AT1633),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0.49759085042203449</v>
      </c>
      <c r="BI1633" s="22">
        <f t="shared" ref="BI1633" si="1112">_xlfn.LET(
  _xlpm.a, MIN(AT1632,AT1633),
  _xlpm.b, MAX(AT1632,AT1633),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0.55523764779935814</v>
      </c>
      <c r="BJ1633" s="21">
        <f t="shared" si="934"/>
        <v>-108</v>
      </c>
      <c r="BK1633" s="21">
        <f t="shared" si="935"/>
        <v>128</v>
      </c>
      <c r="BL1633" s="21">
        <f t="shared" si="936"/>
        <v>102</v>
      </c>
      <c r="BM1633" s="21">
        <f t="shared" si="937"/>
        <v>-124</v>
      </c>
      <c r="BN1633" s="22">
        <f t="shared" si="61"/>
        <v>0.51859487438931384</v>
      </c>
      <c r="BO1633" s="22">
        <f t="shared" ref="BO1633" si="1113">_xlfn.LET(
  _xlpm.a, MIN(AV1632,AV1633),
  _xlpm.b, MAX(AV1632,AV1633),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0.4387364919051665</v>
      </c>
      <c r="BP1633" s="22">
        <f t="shared" ref="BP1633" si="1114">_xlfn.LET(
  _xlpm.a, MIN(AV1632,AV1633),
  _xlpm.b, MAX(AV1632,AV1633),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0.49525617465405308</v>
      </c>
      <c r="BQ1633" s="22">
        <f t="shared" ref="BQ1633" si="1115">_xlfn.LET(
  _xlpm.a, MIN(AV1632,AV1633),
  _xlpm.b, MAX(AV1632,AV1633),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0.55286127784100381</v>
      </c>
      <c r="BR1633">
        <v>3.8</v>
      </c>
      <c r="BS1633">
        <v>4</v>
      </c>
      <c r="BT1633">
        <v>0.47008</v>
      </c>
      <c r="BU1633">
        <v>0.20455000000000001</v>
      </c>
      <c r="BV1633">
        <v>0.22438569548047299</v>
      </c>
      <c r="BW1633">
        <v>0.29294999999999999</v>
      </c>
    </row>
    <row r="1634" spans="1:75" ht="16.75" customHeight="1" x14ac:dyDescent="0.2">
      <c r="A1634" t="str">
        <f t="shared" si="536"/>
        <v>2025020786 NJD</v>
      </c>
      <c r="B1634">
        <v>2025020786</v>
      </c>
      <c r="C1634" s="1">
        <v>46042</v>
      </c>
      <c r="D1634" s="2" t="s">
        <v>6</v>
      </c>
      <c r="E1634" t="s">
        <v>4</v>
      </c>
      <c r="F1634" s="2">
        <v>0</v>
      </c>
      <c r="G1634" s="2">
        <v>1</v>
      </c>
      <c r="H1634" t="s">
        <v>26</v>
      </c>
      <c r="I1634" t="str">
        <f t="shared" si="176"/>
        <v>NJD Jake Allen</v>
      </c>
      <c r="J1634" s="33" t="s">
        <v>174</v>
      </c>
      <c r="K1634" s="14">
        <v>2.96</v>
      </c>
      <c r="L1634" s="13">
        <v>0.15</v>
      </c>
      <c r="M1634" s="28">
        <v>0.1</v>
      </c>
      <c r="N1634">
        <f>IFERROR(_xlfn.XLOOKUP(A1634,Params!A:A,Params!D:D),0)</f>
        <v>2.69999999999999</v>
      </c>
      <c r="O1634">
        <f t="shared" ref="O1634" si="1116">N1635</f>
        <v>3.3999999999999901</v>
      </c>
      <c r="P1634" s="68">
        <f t="shared" si="909"/>
        <v>2.69999999999999</v>
      </c>
      <c r="Q1634">
        <f t="shared" ref="Q1634" si="1117">P1635</f>
        <v>3.3999999999999901</v>
      </c>
      <c r="R1634" s="5">
        <f t="shared" ref="R1634" si="1118">N1634/W1634/X1634/Z1635/AB1635/AA1634</f>
        <v>2.9493494213954023</v>
      </c>
      <c r="S1634" s="5">
        <f t="shared" ref="S1634" si="1119">O1634/W1635/Y1634/Z1634/AA1635/AB1634</f>
        <v>2.9589561651948619</v>
      </c>
      <c r="T1634" s="5">
        <f t="shared" ref="T1634" si="1120">P1634/W1634/X1634/Z1635/AB1635</f>
        <v>2.9198559271814482</v>
      </c>
      <c r="U1634" s="5">
        <f t="shared" ref="U1634" si="1121">Q1634/W1635/Y1634/Z1634/AA1635</f>
        <v>3.0181352884987591</v>
      </c>
      <c r="V1634" s="5">
        <f>_xlfn.XLOOKUP(H1634,'Rest - Home'!A:A,'Rest - Home'!B:B)</f>
        <v>0.95</v>
      </c>
      <c r="W1634" s="5">
        <f>_xlfn.XLOOKUP(H1634,'Rest - Home'!A:A,'Rest - Home'!C:C)</f>
        <v>0.92554174501717079</v>
      </c>
      <c r="X1634" s="5">
        <f t="shared" ref="X1634" si="1122">AM1635/K1634</f>
        <v>1.0095682215816386</v>
      </c>
      <c r="Y1634" s="5">
        <f t="shared" ref="Y1634" si="1123">AK1635/K1634</f>
        <v>1.1286984484754876</v>
      </c>
      <c r="Z1634" s="5">
        <f>IF(J1634="",1,(_xlfn.XLOOKUP(I1634,Goalies!B:B,Goalies!J:J)))</f>
        <v>0.99</v>
      </c>
      <c r="AA1634" s="23">
        <v>0.99</v>
      </c>
      <c r="AB1634" s="23">
        <v>1.02</v>
      </c>
      <c r="AC1634" s="23">
        <f>_xlfn.XLOOKUP(E1634,'Game Adjustments'!A:A,'Game Adjustments'!B:B)</f>
        <v>1</v>
      </c>
      <c r="AD1634" s="23">
        <f>_xlfn.XLOOKUP(E1634,'Game Adjustments'!A:A,'Game Adjustments'!C:C)</f>
        <v>1</v>
      </c>
      <c r="AE1634" s="23">
        <f>IF(D1634="A",_xlfn.XLOOKUP(E1634,'Rest - Home'!F:F,'Rest - Home'!J:J),_xlfn.XLOOKUP(E1634,'Rest - Home'!F:F,'Rest - Home'!I:I))</f>
        <v>1</v>
      </c>
      <c r="AF1634" s="23">
        <f>IF(D1634="A",_xlfn.XLOOKUP(E1634,'Rest - Home'!F:F,'Rest - Home'!L:L),_xlfn.XLOOKUP(E1634,'Rest - Home'!F:F,'Rest - Home'!K:K))</f>
        <v>1</v>
      </c>
      <c r="AG1634" s="26">
        <v>1</v>
      </c>
      <c r="AH1634" s="26">
        <v>1</v>
      </c>
      <c r="AI1634" s="53" cm="1">
        <f t="array" ref="AI1634">MAX(IF($E$63:E1633=E1634,ROW($E$63:E1633)-MIN(ROW($E$63:E1633))+1))</f>
        <v>1554</v>
      </c>
      <c r="AJ1634" s="53" cm="1">
        <f t="array" ref="AJ1634">MAX(IF($I$105:I1633=I1634,ROW($I$105:I1633)-MIN(ROW($I$105:I1633))+1))</f>
        <v>1380</v>
      </c>
      <c r="AK1634" s="23">
        <f>IF(AI1634=0,_xlfn.XLOOKUP(E1634,'Starting GF'!A:A,'Starting GF'!B:B),INDEX($AL$63:$AL1634,AI1634))</f>
        <v>2.9433280361130896</v>
      </c>
      <c r="AL1634" s="23">
        <f t="shared" si="917"/>
        <v>2.9437888414922275</v>
      </c>
      <c r="AM1634" s="23">
        <f>IF(AI1634=0,_xlfn.XLOOKUP(E1634,'Starting GF'!A:A,'Starting GF'!C:C),INDEX($AN$63:$AN1634,AI1634))</f>
        <v>2.9441643062970964</v>
      </c>
      <c r="AN1634" s="23">
        <f t="shared" si="918"/>
        <v>2.9463830851317612</v>
      </c>
      <c r="AO1634" s="23">
        <f>IF(AJ1634=0,_xlfn.XLOOKUP(I1634,Goalies!B:B,Goalies!I:I),INDEX($AP$105:$AP1634,AJ1634))</f>
        <v>2.8997068844448668</v>
      </c>
      <c r="AP1634" s="23">
        <f t="shared" si="919"/>
        <v>2.9041558423095739</v>
      </c>
      <c r="AQ1634" s="23">
        <f t="shared" si="920"/>
        <v>2.9147226632341252</v>
      </c>
      <c r="AR1634" s="66">
        <v>-0.1</v>
      </c>
      <c r="AS1634" s="96" t="s">
        <v>1592</v>
      </c>
      <c r="AT1634" s="20">
        <f t="shared" ref="AT1634" si="1124">(AK1634*V1634*X1634*Z1635*AA1634*AB1635*AC1634*AD1635*AG1634*AH1635)+AR1634</f>
        <v>2.6656918938889342</v>
      </c>
      <c r="AU1634" s="20">
        <f t="shared" ref="AU1634" si="1125">AT1635</f>
        <v>3.4120164891963904</v>
      </c>
      <c r="AV1634" s="12">
        <f t="shared" ref="AV1634" si="1126">AK1634*V1634*X1634*Z1635*AA1634*AB1635</f>
        <v>2.7656918938889343</v>
      </c>
      <c r="AW1634" s="12">
        <f t="shared" ref="AW1634" si="1127">AV1635</f>
        <v>3.3830033574528744</v>
      </c>
      <c r="AX1634" s="8">
        <f t="shared" si="925"/>
        <v>-3.4308106111055725E-2</v>
      </c>
      <c r="AY1634" s="8">
        <f t="shared" si="926"/>
        <v>1.2016489196400304E-2</v>
      </c>
      <c r="AZ1634" s="8">
        <f t="shared" si="927"/>
        <v>-2.2291616914655421E-2</v>
      </c>
      <c r="BA1634" s="8">
        <f t="shared" si="928"/>
        <v>-4.6324595307456029E-2</v>
      </c>
      <c r="BB1634" s="62">
        <f t="shared" si="929"/>
        <v>162</v>
      </c>
      <c r="BC1634" s="21">
        <f t="shared" si="930"/>
        <v>-134</v>
      </c>
      <c r="BD1634" s="21">
        <f t="shared" si="931"/>
        <v>-107</v>
      </c>
      <c r="BE1634" s="21">
        <f t="shared" si="932"/>
        <v>118</v>
      </c>
      <c r="BF1634" s="94">
        <f t="shared" ref="BF1634" si="1128">_xlfn.LET(
  _xlpm.a, MIN(AT1634,AT1635),
  _xlpm.b, MAX(AT1634,AT1635),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IF(AT1634&gt;AT1635, 1-_xlpm.interp, _xlpm.interp)
)</f>
        <v>0.38145137550387942</v>
      </c>
      <c r="BG1634" s="22">
        <f t="shared" si="550"/>
        <v>0.57299368322256439</v>
      </c>
      <c r="BH1634" s="22">
        <f t="shared" si="550"/>
        <v>0.51747061649605919</v>
      </c>
      <c r="BI1634" s="22">
        <f t="shared" si="550"/>
        <v>0.45791686066012893</v>
      </c>
      <c r="BJ1634" s="21">
        <f t="shared" si="934"/>
        <v>149</v>
      </c>
      <c r="BK1634" s="21">
        <f t="shared" si="935"/>
        <v>-141</v>
      </c>
      <c r="BL1634" s="21">
        <f t="shared" si="936"/>
        <v>-113</v>
      </c>
      <c r="BM1634" s="21">
        <f t="shared" si="937"/>
        <v>112</v>
      </c>
      <c r="BN1634" s="22">
        <f t="shared" ref="BN1634" si="1129">_xlfn.LET(
  _xlpm.a, MIN(AV1634,AV1635),
  _xlpm.b, MAX(AV1634,AV1635),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IF(AV1634&gt;AV1635, 1-_xlpm.interp, _xlpm.interp)
)</f>
        <v>0.40238176662294778</v>
      </c>
      <c r="BO1634" s="22">
        <f t="shared" si="552"/>
        <v>0.58468224091342313</v>
      </c>
      <c r="BP1634" s="22">
        <f t="shared" si="552"/>
        <v>0.53123759867879849</v>
      </c>
      <c r="BQ1634" s="22">
        <f t="shared" si="552"/>
        <v>0.47067968103515057</v>
      </c>
      <c r="BR1634">
        <v>3.8</v>
      </c>
      <c r="BS1634">
        <v>4.05</v>
      </c>
      <c r="BT1634">
        <v>0.46364</v>
      </c>
      <c r="BU1634">
        <v>0.20102</v>
      </c>
      <c r="BV1634">
        <v>0.21980689534514899</v>
      </c>
      <c r="BW1634">
        <v>0.28649000000000002</v>
      </c>
    </row>
    <row r="1635" spans="1:75" ht="16.75" customHeight="1" x14ac:dyDescent="0.2">
      <c r="A1635" t="str">
        <f t="shared" si="536"/>
        <v>2025020786 EDM</v>
      </c>
      <c r="B1635">
        <v>2025020786</v>
      </c>
      <c r="C1635" s="1">
        <v>46042</v>
      </c>
      <c r="D1635" s="2" t="s">
        <v>9</v>
      </c>
      <c r="E1635" t="s">
        <v>17</v>
      </c>
      <c r="F1635" s="2">
        <v>1</v>
      </c>
      <c r="G1635" s="2">
        <v>0</v>
      </c>
      <c r="H1635" t="s">
        <v>27</v>
      </c>
      <c r="I1635" t="str">
        <f t="shared" si="176"/>
        <v>EDM Tristan Jarry</v>
      </c>
      <c r="J1635" s="33" t="s">
        <v>181</v>
      </c>
      <c r="K1635" s="14">
        <v>2.96</v>
      </c>
      <c r="L1635" s="13">
        <v>0.15</v>
      </c>
      <c r="M1635" s="28">
        <v>0.1</v>
      </c>
      <c r="N1635">
        <f>IFERROR(_xlfn.XLOOKUP(A1635,Params!A:A,Params!D:D),0)</f>
        <v>3.3999999999999901</v>
      </c>
      <c r="O1635">
        <f t="shared" ref="O1635" si="1130">N1634</f>
        <v>2.69999999999999</v>
      </c>
      <c r="P1635" s="68">
        <f t="shared" si="909"/>
        <v>3.3999999999999901</v>
      </c>
      <c r="Q1635">
        <f t="shared" ref="Q1635" si="1131">P1634</f>
        <v>2.69999999999999</v>
      </c>
      <c r="R1635" s="5">
        <f t="shared" ref="R1635" si="1132">N1635/W1635/X1635/Z1634/AB1634/AA1635</f>
        <v>3.3577327555506304</v>
      </c>
      <c r="S1635" s="5">
        <f t="shared" ref="S1635" si="1133">O1635/W1634/Y1635/Z1635/AA1634/AB1635</f>
        <v>2.9944353685343335</v>
      </c>
      <c r="T1635" s="5">
        <f t="shared" ref="T1635" si="1134">P1635/W1635/X1635/Z1634/AB1634</f>
        <v>3.1562687902175925</v>
      </c>
      <c r="U1635" s="5">
        <f t="shared" ref="U1635" si="1135">Q1635/W1634/Y1635/Z1635/AA1634</f>
        <v>3.039351899062348</v>
      </c>
      <c r="V1635" s="5">
        <f>_xlfn.XLOOKUP(H1635,'Rest - Home'!A:A,'Rest - Home'!B:B)</f>
        <v>1.05</v>
      </c>
      <c r="W1635" s="5">
        <f>_xlfn.XLOOKUP(H1635,'Rest - Home'!A:A,'Rest - Home'!C:C)</f>
        <v>1.0725047827848808</v>
      </c>
      <c r="X1635" s="5">
        <f t="shared" ref="X1635" si="1136">AM1634/K1635</f>
        <v>0.99465010347874883</v>
      </c>
      <c r="Y1635" s="5">
        <f t="shared" ref="Y1635" si="1137">AK1634/K1635</f>
        <v>0.99436757976793566</v>
      </c>
      <c r="Z1635" s="5">
        <f>IF(J1635="",1,(_xlfn.XLOOKUP(I1635,Goalies!B:B,Goalies!J:J)))</f>
        <v>0.97499999999999998</v>
      </c>
      <c r="AA1635" s="23">
        <v>0.94</v>
      </c>
      <c r="AB1635" s="23">
        <v>1.0149999999999999</v>
      </c>
      <c r="AC1635" s="23">
        <f>_xlfn.XLOOKUP(E1635,'Game Adjustments'!A:A,'Game Adjustments'!B:B)</f>
        <v>1</v>
      </c>
      <c r="AD1635" s="23">
        <f>_xlfn.XLOOKUP(E1635,'Game Adjustments'!A:A,'Game Adjustments'!C:C)</f>
        <v>1</v>
      </c>
      <c r="AE1635" s="23">
        <f>IF(D1635="A",_xlfn.XLOOKUP(E1635,'Rest - Home'!F:F,'Rest - Home'!J:J),_xlfn.XLOOKUP(E1635,'Rest - Home'!F:F,'Rest - Home'!I:I))</f>
        <v>1</v>
      </c>
      <c r="AF1635" s="23">
        <f>IF(D1635="A",_xlfn.XLOOKUP(E1635,'Rest - Home'!F:F,'Rest - Home'!L:L),_xlfn.XLOOKUP(E1635,'Rest - Home'!F:F,'Rest - Home'!K:K))</f>
        <v>1</v>
      </c>
      <c r="AG1635" s="26">
        <v>1</v>
      </c>
      <c r="AH1635" s="26">
        <v>1</v>
      </c>
      <c r="AI1635" s="53" cm="1">
        <f t="array" ref="AI1635">MAX(IF($E$63:E1634=E1635,ROW($E$63:E1634)-MIN(ROW($E$63:E1634))+1))</f>
        <v>1539</v>
      </c>
      <c r="AJ1635" s="53" cm="1">
        <f t="array" ref="AJ1635">MAX(IF($I$105:I1634=I1635,ROW($I$105:I1634)-MIN(ROW($I$105:I1634))+1))</f>
        <v>1486</v>
      </c>
      <c r="AK1635" s="23">
        <f>IF(AI1635=0,_xlfn.XLOOKUP(E1635,'Starting GF'!A:A,'Starting GF'!B:B),INDEX($AL$63:$AL1635,AI1635))</f>
        <v>3.3409474074874432</v>
      </c>
      <c r="AL1635" s="23">
        <f t="shared" si="917"/>
        <v>3.3404432502169255</v>
      </c>
      <c r="AM1635" s="23">
        <f>IF(AI1635=0,_xlfn.XLOOKUP(E1635,'Starting GF'!A:A,'Starting GF'!C:C),INDEX($AN$63:$AN1635,AI1635))</f>
        <v>2.9883219358816504</v>
      </c>
      <c r="AN1635" s="23">
        <f t="shared" si="918"/>
        <v>2.9892389507795527</v>
      </c>
      <c r="AO1635" s="23">
        <f>IF(AJ1635=0,_xlfn.XLOOKUP(I1635,Goalies!B:B,Goalies!I:I),INDEX($AP$105:$AP1635,AJ1635))</f>
        <v>3.0886148743558683</v>
      </c>
      <c r="AP1635" s="23">
        <f t="shared" si="919"/>
        <v>3.063258815850634</v>
      </c>
      <c r="AQ1635" s="23">
        <f t="shared" si="920"/>
        <v>2.9136138874846091</v>
      </c>
      <c r="AR1635" s="66">
        <v>0.1</v>
      </c>
      <c r="AS1635" s="96" t="s">
        <v>1592</v>
      </c>
      <c r="AT1635" s="20">
        <f t="shared" ref="AT1635" si="1138">(AK1635*V1635*X1635*Z1634*AA1635*AB1634*AC1635*AD1634*AG1635*AH1634)+AR1635</f>
        <v>3.4120164891963904</v>
      </c>
      <c r="AU1635" s="20">
        <f t="shared" ref="AU1635" si="1139">AT1634</f>
        <v>2.6656918938889342</v>
      </c>
      <c r="AV1635" s="12">
        <f t="shared" ref="AV1635" si="1140">AK1635*W1635*X1635*Z1634*AA1635*AB1634</f>
        <v>3.3830033574528744</v>
      </c>
      <c r="AW1635" s="12">
        <f t="shared" ref="AW1635" si="1141">AV1634</f>
        <v>2.7656918938889343</v>
      </c>
      <c r="AX1635" s="8">
        <f t="shared" si="925"/>
        <v>1.2016489196400304E-2</v>
      </c>
      <c r="AY1635" s="8">
        <f t="shared" si="926"/>
        <v>-3.4308106111055725E-2</v>
      </c>
      <c r="AZ1635" s="8">
        <f t="shared" si="927"/>
        <v>-2.2291616914655421E-2</v>
      </c>
      <c r="BA1635" s="8">
        <f t="shared" si="928"/>
        <v>4.6324595307456029E-2</v>
      </c>
      <c r="BB1635" s="62">
        <f t="shared" si="929"/>
        <v>-162</v>
      </c>
      <c r="BC1635" s="21">
        <f t="shared" si="930"/>
        <v>134</v>
      </c>
      <c r="BD1635" s="21">
        <f t="shared" si="931"/>
        <v>107</v>
      </c>
      <c r="BE1635" s="21">
        <f t="shared" si="932"/>
        <v>-118</v>
      </c>
      <c r="BF1635" s="94">
        <f t="shared" si="57"/>
        <v>0.61854862449612058</v>
      </c>
      <c r="BG1635" s="22">
        <f t="shared" ref="BG1635" si="1142">_xlfn.LET(
  _xlpm.a, MIN(AT1634,AT1635),
  _xlpm.b, MAX(AT1634,AT1635),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0.42700631677743561</v>
      </c>
      <c r="BH1635" s="22">
        <f t="shared" ref="BH1635" si="1143">_xlfn.LET(
  _xlpm.a, MIN(AT1634,AT1635),
  _xlpm.b, MAX(AT1634,AT1635),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0.48252938350394081</v>
      </c>
      <c r="BI1635" s="22">
        <f t="shared" ref="BI1635" si="1144">_xlfn.LET(
  _xlpm.a, MIN(AT1634,AT1635),
  _xlpm.b, MAX(AT1634,AT1635),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0.54208313933987107</v>
      </c>
      <c r="BJ1635" s="21">
        <f t="shared" si="934"/>
        <v>-149</v>
      </c>
      <c r="BK1635" s="21">
        <f t="shared" si="935"/>
        <v>141</v>
      </c>
      <c r="BL1635" s="21">
        <f t="shared" si="936"/>
        <v>113</v>
      </c>
      <c r="BM1635" s="21">
        <f t="shared" si="937"/>
        <v>-112</v>
      </c>
      <c r="BN1635" s="22">
        <f t="shared" si="61"/>
        <v>0.59761823337705222</v>
      </c>
      <c r="BO1635" s="22">
        <f t="shared" ref="BO1635" si="1145">_xlfn.LET(
  _xlpm.a, MIN(AV1634,AV1635),
  _xlpm.b, MAX(AV1634,AV1635),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0.41531775908657687</v>
      </c>
      <c r="BP1635" s="22">
        <f t="shared" ref="BP1635" si="1146">_xlfn.LET(
  _xlpm.a, MIN(AV1634,AV1635),
  _xlpm.b, MAX(AV1634,AV1635),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0.46876240132120151</v>
      </c>
      <c r="BQ1635" s="22">
        <f t="shared" ref="BQ1635" si="1147">_xlfn.LET(
  _xlpm.a, MIN(AV1634,AV1635),
  _xlpm.b, MAX(AV1634,AV1635),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0.52932031896484943</v>
      </c>
      <c r="BR1635">
        <v>3.8</v>
      </c>
      <c r="BS1635">
        <v>4.0999999999999996</v>
      </c>
      <c r="BT1635">
        <v>0.45361000000000001</v>
      </c>
      <c r="BU1635">
        <v>0.19542000000000001</v>
      </c>
      <c r="BV1635">
        <v>0.21386827762820901</v>
      </c>
      <c r="BW1635">
        <v>0.28167999999999999</v>
      </c>
    </row>
    <row r="1636" spans="1:75" ht="16.75" customHeight="1" x14ac:dyDescent="0.2">
      <c r="A1636" t="str">
        <f t="shared" si="536"/>
        <v>2025020787 NYR</v>
      </c>
      <c r="B1636">
        <v>2025020787</v>
      </c>
      <c r="C1636" s="1">
        <v>46042</v>
      </c>
      <c r="D1636" s="2" t="s">
        <v>6</v>
      </c>
      <c r="E1636" t="s">
        <v>20</v>
      </c>
      <c r="F1636" s="2">
        <v>0</v>
      </c>
      <c r="G1636" s="2">
        <v>2</v>
      </c>
      <c r="H1636" t="s">
        <v>29</v>
      </c>
      <c r="I1636" t="str">
        <f t="shared" si="176"/>
        <v>NYR Jonathan Quick</v>
      </c>
      <c r="J1636" s="33" t="s">
        <v>178</v>
      </c>
      <c r="K1636" s="14">
        <v>2.96</v>
      </c>
      <c r="L1636" s="13">
        <v>0.15</v>
      </c>
      <c r="M1636" s="28">
        <v>0.1</v>
      </c>
      <c r="N1636">
        <f>IFERROR(_xlfn.XLOOKUP(A1636,Params!A:A,Params!D:D),0)</f>
        <v>2.3999999999999901</v>
      </c>
      <c r="O1636">
        <f t="shared" ref="O1636" si="1148">N1637</f>
        <v>3.2499999999999898</v>
      </c>
      <c r="P1636" s="68">
        <f t="shared" si="909"/>
        <v>2.3999999999999901</v>
      </c>
      <c r="Q1636">
        <f t="shared" ref="Q1636" si="1149">P1637</f>
        <v>3.2499999999999898</v>
      </c>
      <c r="R1636" s="5">
        <f t="shared" ref="R1636" si="1150">N1636/W1636/X1636/Z1637/AB1637/AA1636</f>
        <v>2.765980759732058</v>
      </c>
      <c r="S1636" s="5">
        <f t="shared" ref="S1636" si="1151">O1636/W1637/Y1636/Z1636/AA1637/AB1636</f>
        <v>3.026135184728719</v>
      </c>
      <c r="T1636" s="5">
        <f t="shared" ref="T1636" si="1152">P1636/W1636/X1636/Z1637/AB1637</f>
        <v>2.7383209521347376</v>
      </c>
      <c r="U1636" s="5">
        <f t="shared" ref="U1636" si="1153">Q1636/W1637/Y1636/Z1636/AA1637</f>
        <v>3.1169192402705805</v>
      </c>
      <c r="V1636" s="5">
        <f>_xlfn.XLOOKUP(H1636,'Rest - Home'!A:A,'Rest - Home'!B:B)</f>
        <v>0.90300000000000002</v>
      </c>
      <c r="W1636" s="5">
        <f>_xlfn.XLOOKUP(H1636,'Rest - Home'!A:A,'Rest - Home'!C:C)</f>
        <v>0.92051577291954856</v>
      </c>
      <c r="X1636" s="5">
        <f t="shared" ref="X1636" si="1154">AM1637/K1636</f>
        <v>0.93449020081292977</v>
      </c>
      <c r="Y1636" s="5">
        <f t="shared" ref="Y1636" si="1155">AK1637/K1636</f>
        <v>0.96501220797494491</v>
      </c>
      <c r="Z1636" s="5">
        <f>IF(J1636="",1,(_xlfn.XLOOKUP(I1636,Goalies!B:B,Goalies!J:J)))</f>
        <v>1.05</v>
      </c>
      <c r="AA1636" s="23">
        <v>0.99</v>
      </c>
      <c r="AB1636" s="23">
        <v>1.03</v>
      </c>
      <c r="AC1636" s="23">
        <f>_xlfn.XLOOKUP(E1636,'Game Adjustments'!A:A,'Game Adjustments'!B:B)</f>
        <v>1</v>
      </c>
      <c r="AD1636" s="23">
        <f>_xlfn.XLOOKUP(E1636,'Game Adjustments'!A:A,'Game Adjustments'!C:C)</f>
        <v>1</v>
      </c>
      <c r="AE1636" s="23">
        <f>IF(D1636="A",_xlfn.XLOOKUP(E1636,'Rest - Home'!F:F,'Rest - Home'!J:J),_xlfn.XLOOKUP(E1636,'Rest - Home'!F:F,'Rest - Home'!I:I))</f>
        <v>1</v>
      </c>
      <c r="AF1636" s="23">
        <f>IF(D1636="A",_xlfn.XLOOKUP(E1636,'Rest - Home'!F:F,'Rest - Home'!L:L),_xlfn.XLOOKUP(E1636,'Rest - Home'!F:F,'Rest - Home'!K:K))</f>
        <v>1</v>
      </c>
      <c r="AG1636" s="26">
        <v>1</v>
      </c>
      <c r="AH1636" s="26">
        <v>1</v>
      </c>
      <c r="AI1636" s="53" cm="1">
        <f t="array" ref="AI1636">MAX(IF($E$63:E1635=E1636,ROW($E$63:E1635)-MIN(ROW($E$63:E1635))+1))</f>
        <v>1558</v>
      </c>
      <c r="AJ1636" s="53" cm="1">
        <f t="array" ref="AJ1636">MAX(IF($I$105:I1635=I1636,ROW($I$105:I1635)-MIN(ROW($I$105:I1635))+1))</f>
        <v>1431</v>
      </c>
      <c r="AK1636" s="23">
        <f>IF(AI1636=0,_xlfn.XLOOKUP(E1636,'Starting GF'!A:A,'Starting GF'!B:B),INDEX($AL$63:$AL1636,AI1636))</f>
        <v>2.8123778442108005</v>
      </c>
      <c r="AL1636" s="23">
        <f t="shared" si="917"/>
        <v>2.8050033844250293</v>
      </c>
      <c r="AM1636" s="23">
        <f>IF(AI1636=0,_xlfn.XLOOKUP(E1636,'Starting GF'!A:A,'Starting GF'!C:C),INDEX($AN$63:$AN1636,AI1636))</f>
        <v>3.03</v>
      </c>
      <c r="AN1636" s="23">
        <f t="shared" si="918"/>
        <v>3.0294202777093076</v>
      </c>
      <c r="AO1636" s="23">
        <f>IF(AJ1636=0,_xlfn.XLOOKUP(I1636,Goalies!B:B,Goalies!I:I),INDEX($AP$105:$AP1636,AJ1636))</f>
        <v>3.0540831364013497</v>
      </c>
      <c r="AP1636" s="23">
        <f t="shared" si="919"/>
        <v>3.0725869575359201</v>
      </c>
      <c r="AQ1636" s="23">
        <f t="shared" si="920"/>
        <v>3.1814999999999998</v>
      </c>
      <c r="AR1636" s="66">
        <v>0</v>
      </c>
      <c r="AS1636" s="96" t="s">
        <v>1591</v>
      </c>
      <c r="AT1636" s="20">
        <f t="shared" ref="AT1636" si="1156">(AK1636*V1636*X1636*Z1637*AA1636*AB1637*AC1636*AD1637*AG1636*AH1637)+AR1636</f>
        <v>2.3938242967421224</v>
      </c>
      <c r="AU1636" s="20">
        <f t="shared" ref="AU1636" si="1157">AT1637</f>
        <v>3.259532406705727</v>
      </c>
      <c r="AV1636" s="12">
        <f t="shared" ref="AV1636" si="1158">AK1636*V1636*X1636*Z1637*AA1636*AB1637</f>
        <v>2.3938242967421224</v>
      </c>
      <c r="AW1636" s="12">
        <f t="shared" ref="AW1636" si="1159">AV1637</f>
        <v>3.2541507232376858</v>
      </c>
      <c r="AX1636" s="8">
        <f t="shared" si="925"/>
        <v>-6.1757032578677595E-3</v>
      </c>
      <c r="AY1636" s="8">
        <f t="shared" si="926"/>
        <v>9.5324067057371842E-3</v>
      </c>
      <c r="AZ1636" s="8">
        <f t="shared" si="927"/>
        <v>3.3567034478694247E-3</v>
      </c>
      <c r="BA1636" s="8">
        <f t="shared" si="928"/>
        <v>-1.5708109963604944E-2</v>
      </c>
      <c r="BB1636" s="62">
        <f t="shared" si="929"/>
        <v>178</v>
      </c>
      <c r="BC1636" s="21">
        <f t="shared" si="930"/>
        <v>-101</v>
      </c>
      <c r="BD1636" s="21">
        <f t="shared" si="931"/>
        <v>129</v>
      </c>
      <c r="BE1636" s="21">
        <f t="shared" si="932"/>
        <v>158</v>
      </c>
      <c r="BF1636" s="94">
        <f t="shared" ref="BF1636" si="1160">_xlfn.LET(
  _xlpm.a, MIN(AT1636,AT1637),
  _xlpm.b, MAX(AT1636,AT1637),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IF(AT1636&gt;AT1637, 1-_xlpm.interp, _xlpm.interp)
)</f>
        <v>0.36021515055393694</v>
      </c>
      <c r="BG1636" s="22">
        <f t="shared" si="550"/>
        <v>0.50220654813007459</v>
      </c>
      <c r="BH1636" s="22">
        <f t="shared" si="550"/>
        <v>0.43752359570541588</v>
      </c>
      <c r="BI1636" s="22">
        <f t="shared" si="550"/>
        <v>0.38720660806247875</v>
      </c>
      <c r="BJ1636" s="21">
        <f t="shared" si="934"/>
        <v>177</v>
      </c>
      <c r="BK1636" s="21">
        <f t="shared" si="935"/>
        <v>-101</v>
      </c>
      <c r="BL1636" s="21">
        <f t="shared" si="936"/>
        <v>129</v>
      </c>
      <c r="BM1636" s="21">
        <f t="shared" si="937"/>
        <v>159</v>
      </c>
      <c r="BN1636" s="22">
        <f t="shared" ref="BN1636" si="1161">_xlfn.LET(
  _xlpm.a, MIN(AV1636,AV1637),
  _xlpm.b, MAX(AV1636,AV1637),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IF(AV1636&gt;AV1637, 1-_xlpm.interp, _xlpm.interp)
)</f>
        <v>0.36108770478523994</v>
      </c>
      <c r="BO1636" s="22">
        <f t="shared" si="552"/>
        <v>0.50143712374137916</v>
      </c>
      <c r="BP1636" s="22">
        <f t="shared" si="552"/>
        <v>0.43667960923459981</v>
      </c>
      <c r="BQ1636" s="22">
        <f t="shared" si="552"/>
        <v>0.38647710986814876</v>
      </c>
      <c r="BR1636">
        <v>3.8</v>
      </c>
      <c r="BS1636">
        <v>4.1500000000000004</v>
      </c>
      <c r="BT1636">
        <v>0.44785000000000003</v>
      </c>
      <c r="BU1636">
        <v>0.19142000000000001</v>
      </c>
      <c r="BV1636">
        <v>0.20915646853146799</v>
      </c>
      <c r="BW1636">
        <v>0.27622000000000002</v>
      </c>
    </row>
    <row r="1637" spans="1:75" ht="16.75" customHeight="1" x14ac:dyDescent="0.2">
      <c r="A1637" t="str">
        <f t="shared" si="536"/>
        <v>2025020787 LAK</v>
      </c>
      <c r="B1637">
        <v>2025020787</v>
      </c>
      <c r="C1637" s="1">
        <v>46042</v>
      </c>
      <c r="D1637" s="2" t="s">
        <v>9</v>
      </c>
      <c r="E1637" t="s">
        <v>28</v>
      </c>
      <c r="F1637" s="2">
        <v>2</v>
      </c>
      <c r="G1637" s="2">
        <v>0</v>
      </c>
      <c r="H1637" t="s">
        <v>31</v>
      </c>
      <c r="I1637" t="str">
        <f t="shared" si="176"/>
        <v>LAK Darcy Kuemper</v>
      </c>
      <c r="J1637" s="33" t="s">
        <v>167</v>
      </c>
      <c r="K1637" s="14">
        <v>2.96</v>
      </c>
      <c r="L1637" s="13">
        <v>0.15</v>
      </c>
      <c r="M1637" s="28">
        <v>0.1</v>
      </c>
      <c r="N1637">
        <f>IFERROR(_xlfn.XLOOKUP(A1637,Params!A:A,Params!D:D),0)</f>
        <v>3.2499999999999898</v>
      </c>
      <c r="O1637">
        <f t="shared" ref="O1637" si="1162">N1636</f>
        <v>2.3999999999999901</v>
      </c>
      <c r="P1637" s="68">
        <f t="shared" si="909"/>
        <v>3.2499999999999898</v>
      </c>
      <c r="Q1637">
        <f t="shared" ref="Q1637" si="1163">P1636</f>
        <v>2.3999999999999901</v>
      </c>
      <c r="R1637" s="5">
        <f t="shared" ref="R1637" si="1164">N1637/W1637/X1637/Z1636/AB1636/AA1637</f>
        <v>2.8527927039232202</v>
      </c>
      <c r="S1637" s="5">
        <f t="shared" ref="S1637" si="1165">O1637/W1636/Y1637/Z1637/AA1636/AB1637</f>
        <v>2.7204575252735461</v>
      </c>
      <c r="T1637" s="5">
        <f t="shared" ref="T1637" si="1166">P1637/W1637/X1637/Z1636/AB1636</f>
        <v>2.7101530687270592</v>
      </c>
      <c r="U1637" s="5">
        <f t="shared" ref="U1637" si="1167">Q1637/W1636/Y1637/Z1637/AA1636</f>
        <v>2.8428781139108557</v>
      </c>
      <c r="V1637" s="5">
        <f>_xlfn.XLOOKUP(H1637,'Rest - Home'!A:A,'Rest - Home'!B:B)</f>
        <v>1.085</v>
      </c>
      <c r="W1637" s="5">
        <f>_xlfn.XLOOKUP(H1637,'Rest - Home'!A:A,'Rest - Home'!C:C)</f>
        <v>1.0832085999357419</v>
      </c>
      <c r="X1637" s="5">
        <f t="shared" ref="X1637" si="1168">AM1636/K1637</f>
        <v>1.0236486486486487</v>
      </c>
      <c r="Y1637" s="5">
        <f t="shared" ref="Y1637" si="1169">AK1636/K1637</f>
        <v>0.95012765007121636</v>
      </c>
      <c r="Z1637" s="5">
        <f>IF(J1637="",1,(_xlfn.XLOOKUP(I1637,Goalies!B:B,Goalies!J:J)))</f>
        <v>0.97499999999999998</v>
      </c>
      <c r="AA1637" s="23">
        <v>0.95</v>
      </c>
      <c r="AB1637" s="23">
        <v>1.0449999999999999</v>
      </c>
      <c r="AC1637" s="23">
        <f>_xlfn.XLOOKUP(E1637,'Game Adjustments'!A:A,'Game Adjustments'!B:B)</f>
        <v>1</v>
      </c>
      <c r="AD1637" s="23">
        <f>_xlfn.XLOOKUP(E1637,'Game Adjustments'!A:A,'Game Adjustments'!C:C)</f>
        <v>1</v>
      </c>
      <c r="AE1637" s="23">
        <f>IF(D1637="A",_xlfn.XLOOKUP(E1637,'Rest - Home'!F:F,'Rest - Home'!J:J),_xlfn.XLOOKUP(E1637,'Rest - Home'!F:F,'Rest - Home'!I:I))</f>
        <v>1</v>
      </c>
      <c r="AF1637" s="23">
        <f>IF(D1637="A",_xlfn.XLOOKUP(E1637,'Rest - Home'!F:F,'Rest - Home'!L:L),_xlfn.XLOOKUP(E1637,'Rest - Home'!F:F,'Rest - Home'!K:K))</f>
        <v>1</v>
      </c>
      <c r="AG1637" s="26">
        <v>1</v>
      </c>
      <c r="AH1637" s="26">
        <v>1</v>
      </c>
      <c r="AI1637" s="53" cm="1">
        <f t="array" ref="AI1637">MAX(IF($E$63:E1636=E1637,ROW($E$63:E1636)-MIN(ROW($E$63:E1636))+1))</f>
        <v>1530</v>
      </c>
      <c r="AJ1637" s="53" cm="1">
        <f t="array" ref="AJ1637">MAX(IF($I$105:I1636=I1637,ROW($I$105:I1636)-MIN(ROW($I$105:I1636))+1))</f>
        <v>1465</v>
      </c>
      <c r="AK1637" s="23">
        <f>IF(AI1637=0,_xlfn.XLOOKUP(E1637,'Starting GF'!A:A,'Starting GF'!B:B),INDEX($AL$63:$AL1637,AI1637))</f>
        <v>2.8564361356058368</v>
      </c>
      <c r="AL1637" s="23">
        <f t="shared" si="917"/>
        <v>2.8537500263255016</v>
      </c>
      <c r="AM1637" s="23">
        <f>IF(AI1637=0,_xlfn.XLOOKUP(E1637,'Starting GF'!A:A,'Starting GF'!C:C),INDEX($AN$63:$AN1637,AI1637))</f>
        <v>2.7660909944062722</v>
      </c>
      <c r="AN1637" s="23">
        <f t="shared" si="918"/>
        <v>2.7592459740363631</v>
      </c>
      <c r="AO1637" s="23">
        <f>IF(AJ1637=0,_xlfn.XLOOKUP(I1637,Goalies!B:B,Goalies!I:I),INDEX($AP$105:$AP1637,AJ1637))</f>
        <v>2.7665315239278705</v>
      </c>
      <c r="AP1637" s="23">
        <f t="shared" si="919"/>
        <v>2.7494187084099457</v>
      </c>
      <c r="AQ1637" s="23">
        <f t="shared" si="920"/>
        <v>2.6969387195461154</v>
      </c>
      <c r="AR1637" s="66">
        <v>0</v>
      </c>
      <c r="AS1637" s="96" t="s">
        <v>1591</v>
      </c>
      <c r="AT1637" s="20">
        <f t="shared" ref="AT1637" si="1170">(AK1637*V1637*X1637*Z1636*AA1637*AB1636*AC1637*AD1636*AG1637*AH1636)+AR1637</f>
        <v>3.259532406705727</v>
      </c>
      <c r="AU1637" s="20">
        <f t="shared" ref="AU1637" si="1171">AT1636</f>
        <v>2.3938242967421224</v>
      </c>
      <c r="AV1637" s="12">
        <f t="shared" ref="AV1637" si="1172">AK1637*W1637*X1637*Z1636*AA1637*AB1636</f>
        <v>3.2541507232376858</v>
      </c>
      <c r="AW1637" s="12">
        <f t="shared" ref="AW1637" si="1173">AV1636</f>
        <v>2.3938242967421224</v>
      </c>
      <c r="AX1637" s="8">
        <f t="shared" si="925"/>
        <v>9.5324067057371842E-3</v>
      </c>
      <c r="AY1637" s="8">
        <f t="shared" si="926"/>
        <v>-6.1757032578677595E-3</v>
      </c>
      <c r="AZ1637" s="8">
        <f t="shared" si="927"/>
        <v>3.3567034478694247E-3</v>
      </c>
      <c r="BA1637" s="8">
        <f t="shared" si="928"/>
        <v>1.5708109963604944E-2</v>
      </c>
      <c r="BB1637" s="62">
        <f t="shared" si="929"/>
        <v>-178</v>
      </c>
      <c r="BC1637" s="21">
        <f t="shared" si="930"/>
        <v>101</v>
      </c>
      <c r="BD1637" s="21">
        <f t="shared" si="931"/>
        <v>-129</v>
      </c>
      <c r="BE1637" s="21">
        <f t="shared" si="932"/>
        <v>-158</v>
      </c>
      <c r="BF1637" s="94">
        <f t="shared" si="57"/>
        <v>0.63978484944606306</v>
      </c>
      <c r="BG1637" s="22">
        <f t="shared" ref="BG1637" si="1174">_xlfn.LET(
  _xlpm.a, MIN(AT1636,AT1637),
  _xlpm.b, MAX(AT1636,AT1637),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0.49779345186992546</v>
      </c>
      <c r="BH1637" s="22">
        <f t="shared" ref="BH1637" si="1175">_xlfn.LET(
  _xlpm.a, MIN(AT1636,AT1637),
  _xlpm.b, MAX(AT1636,AT1637),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0.56247640429458412</v>
      </c>
      <c r="BI1637" s="22">
        <f t="shared" ref="BI1637" si="1176">_xlfn.LET(
  _xlpm.a, MIN(AT1636,AT1637),
  _xlpm.b, MAX(AT1636,AT1637),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0.61279339193752125</v>
      </c>
      <c r="BJ1637" s="21">
        <f t="shared" si="934"/>
        <v>-177</v>
      </c>
      <c r="BK1637" s="21">
        <f t="shared" si="935"/>
        <v>101</v>
      </c>
      <c r="BL1637" s="21">
        <f t="shared" si="936"/>
        <v>-129</v>
      </c>
      <c r="BM1637" s="21">
        <f t="shared" si="937"/>
        <v>-159</v>
      </c>
      <c r="BN1637" s="22">
        <f t="shared" si="61"/>
        <v>0.63891229521476012</v>
      </c>
      <c r="BO1637" s="22">
        <f t="shared" ref="BO1637" si="1177">_xlfn.LET(
  _xlpm.a, MIN(AV1636,AV1637),
  _xlpm.b, MAX(AV1636,AV1637),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0.49856287625862084</v>
      </c>
      <c r="BP1637" s="22">
        <f t="shared" ref="BP1637" si="1178">_xlfn.LET(
  _xlpm.a, MIN(AV1636,AV1637),
  _xlpm.b, MAX(AV1636,AV1637),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0.56332039076540019</v>
      </c>
      <c r="BQ1637" s="22">
        <f t="shared" ref="BQ1637" si="1179">_xlfn.LET(
  _xlpm.a, MIN(AV1636,AV1637),
  _xlpm.b, MAX(AV1636,AV1637),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0.61352289013185124</v>
      </c>
      <c r="BR1637">
        <v>3.8</v>
      </c>
      <c r="BS1637">
        <v>4.2</v>
      </c>
      <c r="BT1637">
        <v>0.44205</v>
      </c>
      <c r="BU1637">
        <v>0.18820000000000001</v>
      </c>
      <c r="BV1637">
        <v>0.205035461765571</v>
      </c>
      <c r="BW1637">
        <v>0.27030999999999999</v>
      </c>
    </row>
    <row r="1638" spans="1:75" ht="16.75" customHeight="1" x14ac:dyDescent="0.2">
      <c r="A1638" t="str">
        <f t="shared" si="536"/>
        <v>2025020788 DET</v>
      </c>
      <c r="B1638">
        <v>2025020788</v>
      </c>
      <c r="C1638" s="1">
        <v>46043</v>
      </c>
      <c r="D1638" s="2" t="s">
        <v>6</v>
      </c>
      <c r="E1638" t="s">
        <v>30</v>
      </c>
      <c r="F1638" s="2">
        <v>2</v>
      </c>
      <c r="G1638" s="2">
        <v>1</v>
      </c>
      <c r="H1638" t="s">
        <v>44</v>
      </c>
      <c r="I1638" t="str">
        <f t="shared" si="176"/>
        <v>DET John Gibson</v>
      </c>
      <c r="J1638" s="33" t="s">
        <v>161</v>
      </c>
      <c r="K1638" s="14">
        <v>2.96</v>
      </c>
      <c r="L1638" s="13">
        <v>0.15</v>
      </c>
      <c r="M1638" s="28">
        <v>0.1</v>
      </c>
      <c r="N1638">
        <f>IFERROR(_xlfn.XLOOKUP(A1638,Params!A:A,Params!D:D),0)</f>
        <v>2.94999999999999</v>
      </c>
      <c r="O1638">
        <f t="shared" ref="O1638" si="1180">N1639</f>
        <v>3.1499999999999901</v>
      </c>
      <c r="P1638" s="68">
        <f t="shared" ref="P1638:P1649" si="1181">N1638</f>
        <v>2.94999999999999</v>
      </c>
      <c r="Q1638">
        <f t="shared" ref="Q1638" si="1182">P1639</f>
        <v>3.1499999999999901</v>
      </c>
      <c r="R1638" s="5">
        <f t="shared" ref="R1638" si="1183">N1638/W1638/X1638/Z1639/AB1639/AA1638</f>
        <v>3.0483156661457649</v>
      </c>
      <c r="S1638" s="5">
        <f t="shared" ref="S1638" si="1184">O1638/W1639/Y1638/Z1638/AA1639/AB1638</f>
        <v>3.124242832139811</v>
      </c>
      <c r="T1638" s="5">
        <f t="shared" ref="T1638" si="1185">P1638/W1638/X1638/Z1639/AB1639</f>
        <v>3.0483156661457649</v>
      </c>
      <c r="U1638" s="5">
        <f t="shared" ref="U1638" si="1186">Q1638/W1639/Y1638/Z1638/AA1639</f>
        <v>3.124242832139811</v>
      </c>
      <c r="V1638" s="5">
        <f>_xlfn.XLOOKUP(H1638,'Rest - Home'!A:A,'Rest - Home'!B:B)</f>
        <v>0.96</v>
      </c>
      <c r="W1638" s="5">
        <f>_xlfn.XLOOKUP(H1638,'Rest - Home'!A:A,'Rest - Home'!C:C)</f>
        <v>0.96305398776725637</v>
      </c>
      <c r="X1638" s="5">
        <f t="shared" ref="X1638" si="1187">AM1639/K1638</f>
        <v>1.0256952303763283</v>
      </c>
      <c r="Y1638" s="5">
        <f t="shared" ref="Y1638" si="1188">AK1639/K1638</f>
        <v>1.027027027027027</v>
      </c>
      <c r="Z1638" s="5">
        <f>IF(J1638="",1,(_xlfn.XLOOKUP(I1638,Goalies!B:B,Goalies!J:J)))</f>
        <v>0.99</v>
      </c>
      <c r="AA1638" s="23">
        <v>1</v>
      </c>
      <c r="AB1638" s="23">
        <v>1</v>
      </c>
      <c r="AC1638" s="23">
        <f>_xlfn.XLOOKUP(E1638,'Game Adjustments'!A:A,'Game Adjustments'!B:B)</f>
        <v>1</v>
      </c>
      <c r="AD1638" s="23">
        <f>_xlfn.XLOOKUP(E1638,'Game Adjustments'!A:A,'Game Adjustments'!C:C)</f>
        <v>1</v>
      </c>
      <c r="AE1638" s="23">
        <f>IF(D1638="A",_xlfn.XLOOKUP(E1638,'Rest - Home'!F:F,'Rest - Home'!J:J),_xlfn.XLOOKUP(E1638,'Rest - Home'!F:F,'Rest - Home'!I:I))</f>
        <v>1</v>
      </c>
      <c r="AF1638" s="23">
        <f>IF(D1638="A",_xlfn.XLOOKUP(E1638,'Rest - Home'!F:F,'Rest - Home'!L:L),_xlfn.XLOOKUP(E1638,'Rest - Home'!F:F,'Rest - Home'!K:K))</f>
        <v>1</v>
      </c>
      <c r="AG1638" s="26">
        <v>1</v>
      </c>
      <c r="AH1638" s="26">
        <v>1</v>
      </c>
      <c r="AI1638" s="53" cm="1">
        <f t="array" ref="AI1638">MAX(IF($E$63:E1637=E1638,ROW($E$63:E1637)-MIN(ROW($E$63:E1637))+1))</f>
        <v>1537</v>
      </c>
      <c r="AJ1638" s="53" cm="1">
        <f t="array" ref="AJ1638">MAX(IF($I$105:I1637=I1638,ROW($I$105:I1637)-MIN(ROW($I$105:I1637))+1))</f>
        <v>1495</v>
      </c>
      <c r="AK1638" s="23">
        <f>IF(AI1638=0,_xlfn.XLOOKUP(E1638,'Starting GF'!A:A,'Starting GF'!B:B),INDEX($AL$63:$AL1638,AI1638))</f>
        <v>2.93</v>
      </c>
      <c r="AL1638" s="23">
        <f t="shared" ref="AL1638:AL1649" si="1189">IF(R1638=0,AK1638,R1638*L1638*(1-M1638)+T1638*L1638*M1638+AK1638*(1-L1638))</f>
        <v>2.9477473499218645</v>
      </c>
      <c r="AM1638" s="23">
        <f>IF(AI1638=0,_xlfn.XLOOKUP(E1638,'Starting GF'!A:A,'Starting GF'!C:C),INDEX($AN$63:$AN1638,AI1638))</f>
        <v>3.0936292906528782</v>
      </c>
      <c r="AN1638" s="23">
        <f t="shared" ref="AN1638:AN1648" si="1190">IF(S1638=0,AM1638,S1638*L1638+AM1638*(1-L1638))</f>
        <v>3.098221321875918</v>
      </c>
      <c r="AO1638" s="23">
        <f>IF(AJ1638=0,_xlfn.XLOOKUP(I1638,Goalies!B:B,Goalies!I:I),INDEX($AP$105:$AP1638,AJ1638))</f>
        <v>3.1142244731246937</v>
      </c>
      <c r="AP1638" s="23">
        <f t="shared" ref="AP1638:AP1649" si="1191">IF(S1638=0,AO1638,S1638*L1638*Z1638+AO1638*(1-L1638))</f>
        <v>3.1110408627287516</v>
      </c>
      <c r="AQ1638" s="23">
        <f t="shared" ref="AQ1638:AQ1649" si="1192">AM1638*Z1638</f>
        <v>3.0626929977463493</v>
      </c>
      <c r="AR1638" s="66">
        <v>0.05</v>
      </c>
      <c r="AS1638" s="96" t="s">
        <v>1592</v>
      </c>
      <c r="AT1638" s="20">
        <f t="shared" ref="AT1638" si="1193">(AK1638*V1638*X1638*Z1639*AA1638*AB1639*AC1638*AD1639*AG1638*AH1639)+AR1638</f>
        <v>2.8765085104592849</v>
      </c>
      <c r="AU1638" s="20">
        <f t="shared" ref="AU1638" si="1194">AT1639</f>
        <v>3.0753374858732263</v>
      </c>
      <c r="AV1638" s="12">
        <f t="shared" ref="AV1638" si="1195">AK1638*V1638*X1638*Z1639*AA1638*AB1639</f>
        <v>2.8265085104592851</v>
      </c>
      <c r="AW1638" s="12">
        <f t="shared" ref="AW1638" si="1196">AV1639</f>
        <v>3.1191340715606857</v>
      </c>
      <c r="AX1638" s="8">
        <f t="shared" ref="AX1638:AX1649" si="1197">(AT1638-N1638)</f>
        <v>-7.3491489540705057E-2</v>
      </c>
      <c r="AY1638" s="8">
        <f t="shared" ref="AY1638:AY1649" si="1198">(AU1638-O1638)</f>
        <v>-7.4662514126763835E-2</v>
      </c>
      <c r="AZ1638" s="8">
        <f t="shared" ref="AZ1638:AZ1649" si="1199">SUM(AX1638:AY1638)</f>
        <v>-0.14815400366746889</v>
      </c>
      <c r="BA1638" s="8">
        <f t="shared" ref="BA1638:BA1649" si="1200">AX1638-AY1638</f>
        <v>1.1710245860587776E-3</v>
      </c>
      <c r="BB1638" s="62">
        <f t="shared" ref="BB1638:BB1649" si="1201">IF(BF1638=0.5,100,IF(BF1638&gt;0.5,-ROUND(100*BF1638/(1-BF1638),0),ROUND(100*(1-BF1638)/BF1638,0)))</f>
        <v>116</v>
      </c>
      <c r="BC1638" s="21">
        <f t="shared" ref="BC1638:BC1649" si="1202">IF(BG1638=0.5,100,IF(BG1638&gt;0.5,-ROUND(100*BG1638/(1-BG1638),0),ROUND(100*(1-BG1638)/BG1638,0)))</f>
        <v>-125</v>
      </c>
      <c r="BD1638" s="21">
        <f t="shared" ref="BD1638:BD1649" si="1203">IF(BH1638=0.5,100,IF(BH1638&gt;0.5,-ROUND(100*BH1638/(1-BH1638),0),ROUND(100*(1-BH1638)/BH1638,0)))</f>
        <v>101</v>
      </c>
      <c r="BE1638" s="21">
        <f t="shared" ref="BE1638:BE1649" si="1204">IF(BI1638=0.5,100,IF(BI1638&gt;0.5,-ROUND(100*BI1638/(1-BI1638),0),ROUND(100*(1-BI1638)/BI1638,0)))</f>
        <v>127</v>
      </c>
      <c r="BF1638" s="94">
        <f t="shared" ref="BF1638" si="1205">_xlfn.LET(
  _xlpm.a, MIN(AT1638,AT1639),
  _xlpm.b, MAX(AT1638,AT1639),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IF(AT1638&gt;AT1639, 1-_xlpm.interp, _xlpm.interp)
)</f>
        <v>0.46278409085778716</v>
      </c>
      <c r="BG1638" s="22">
        <f t="shared" si="550"/>
        <v>0.55478482216757974</v>
      </c>
      <c r="BH1638" s="22">
        <f t="shared" si="550"/>
        <v>0.49706657748077454</v>
      </c>
      <c r="BI1638" s="22">
        <f t="shared" si="550"/>
        <v>0.44001339310163057</v>
      </c>
      <c r="BJ1638" s="21">
        <f t="shared" ref="BJ1638:BJ1649" si="1206">IF(BN1638=0.5,100,IF(BN1638&gt;0.5,-ROUND(100*BN1638/(1-BN1638),0),ROUND(100*(1-BN1638)/BN1638,0)))</f>
        <v>122</v>
      </c>
      <c r="BK1638" s="21">
        <f t="shared" ref="BK1638:BK1649" si="1207">IF(BO1638=0.5,100,IF(BO1638&gt;0.5,-ROUND(100*BO1638/(1-BO1638),0),ROUND(100*(1-BO1638)/BO1638,0)))</f>
        <v>-123</v>
      </c>
      <c r="BL1638" s="21">
        <f t="shared" ref="BL1638:BL1649" si="1208">IF(BP1638=0.5,100,IF(BP1638&gt;0.5,-ROUND(100*BP1638/(1-BP1638),0),ROUND(100*(1-BP1638)/BP1638,0)))</f>
        <v>102</v>
      </c>
      <c r="BM1638" s="21">
        <f t="shared" ref="BM1638:BM1649" si="1209">IF(BQ1638=0.5,100,IF(BQ1638&gt;0.5,-ROUND(100*BQ1638/(1-BQ1638),0),ROUND(100*(1-BQ1638)/BQ1638,0)))</f>
        <v>128</v>
      </c>
      <c r="BN1638" s="22">
        <f t="shared" ref="BN1638" si="1210">_xlfn.LET(
  _xlpm.a, MIN(AV1638,AV1639),
  _xlpm.b, MAX(AV1638,AV1639),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IF(AV1638&gt;AV1639, 1-_xlpm.interp, _xlpm.interp)
)</f>
        <v>0.45140940204058205</v>
      </c>
      <c r="BO1638" s="22">
        <f t="shared" si="552"/>
        <v>0.55238102311837578</v>
      </c>
      <c r="BP1638" s="22">
        <f t="shared" si="552"/>
        <v>0.49455688777378448</v>
      </c>
      <c r="BQ1638" s="22">
        <f t="shared" si="552"/>
        <v>0.43797552974613829</v>
      </c>
      <c r="BR1638">
        <v>3.8</v>
      </c>
      <c r="BS1638">
        <v>4.25</v>
      </c>
      <c r="BT1638">
        <v>0.43561</v>
      </c>
      <c r="BU1638">
        <v>0.1825</v>
      </c>
      <c r="BV1638">
        <v>0.19906846864535199</v>
      </c>
      <c r="BW1638">
        <v>0.26573000000000002</v>
      </c>
    </row>
    <row r="1639" spans="1:75" ht="16.75" customHeight="1" x14ac:dyDescent="0.2">
      <c r="A1639" t="str">
        <f t="shared" si="536"/>
        <v>2025020788 TOR</v>
      </c>
      <c r="B1639">
        <v>2025020788</v>
      </c>
      <c r="C1639" s="1">
        <v>46043</v>
      </c>
      <c r="D1639" s="2" t="s">
        <v>9</v>
      </c>
      <c r="E1639" t="s">
        <v>18</v>
      </c>
      <c r="F1639" s="2">
        <v>1</v>
      </c>
      <c r="G1639" s="2">
        <v>2</v>
      </c>
      <c r="H1639" t="s">
        <v>45</v>
      </c>
      <c r="I1639" t="str">
        <f t="shared" si="176"/>
        <v>TOR Joseph Woll</v>
      </c>
      <c r="J1639" s="33" t="s">
        <v>190</v>
      </c>
      <c r="K1639" s="14">
        <v>2.96</v>
      </c>
      <c r="L1639" s="13">
        <v>0.15</v>
      </c>
      <c r="M1639" s="28">
        <v>0.1</v>
      </c>
      <c r="N1639">
        <f>IFERROR(_xlfn.XLOOKUP(A1639,Params!A:A,Params!D:D),0)</f>
        <v>3.1499999999999901</v>
      </c>
      <c r="O1639">
        <f t="shared" ref="O1639" si="1211">N1638</f>
        <v>2.94999999999999</v>
      </c>
      <c r="P1639" s="68">
        <f t="shared" si="1181"/>
        <v>3.1499999999999901</v>
      </c>
      <c r="Q1639">
        <f t="shared" ref="Q1639" si="1212">P1638</f>
        <v>2.94999999999999</v>
      </c>
      <c r="R1639" s="5">
        <f t="shared" ref="R1639" si="1213">N1639/W1639/X1639/Z1638/AB1638/AA1639</f>
        <v>3.0700828436042618</v>
      </c>
      <c r="S1639" s="5">
        <f t="shared" ref="S1639" si="1214">O1639/W1638/Y1639/Z1639/AA1638/AB1639</f>
        <v>3.1586562473595792</v>
      </c>
      <c r="T1639" s="5">
        <f t="shared" ref="T1639" si="1215">P1639/W1639/X1639/Z1638/AB1638</f>
        <v>2.9472795298600913</v>
      </c>
      <c r="U1639" s="5">
        <f t="shared" ref="U1639" si="1216">Q1639/W1638/Y1639/Z1639/AA1638</f>
        <v>3.1902428098331752</v>
      </c>
      <c r="V1639" s="5">
        <f>_xlfn.XLOOKUP(H1639,'Rest - Home'!A:A,'Rest - Home'!B:B)</f>
        <v>1.0349999999999999</v>
      </c>
      <c r="W1639" s="5">
        <f>_xlfn.XLOOKUP(H1639,'Rest - Home'!A:A,'Rest - Home'!C:C)</f>
        <v>1.0329456510400874</v>
      </c>
      <c r="X1639" s="5">
        <f t="shared" ref="X1639" si="1217">AM1638/K1639</f>
        <v>1.0451450306259724</v>
      </c>
      <c r="Y1639" s="5">
        <f t="shared" ref="Y1639" si="1218">AK1638/K1639</f>
        <v>0.98986486486486491</v>
      </c>
      <c r="Z1639" s="5">
        <f>IF(J1639="",1,(_xlfn.XLOOKUP(I1639,Goalies!B:B,Goalies!J:J)))</f>
        <v>0.97</v>
      </c>
      <c r="AA1639" s="23">
        <v>0.96</v>
      </c>
      <c r="AB1639" s="23">
        <v>1.01</v>
      </c>
      <c r="AC1639" s="23">
        <f>_xlfn.XLOOKUP(E1639,'Game Adjustments'!A:A,'Game Adjustments'!B:B)</f>
        <v>1</v>
      </c>
      <c r="AD1639" s="23">
        <f>_xlfn.XLOOKUP(E1639,'Game Adjustments'!A:A,'Game Adjustments'!C:C)</f>
        <v>1</v>
      </c>
      <c r="AE1639" s="23">
        <f>IF(D1639="A",_xlfn.XLOOKUP(E1639,'Rest - Home'!F:F,'Rest - Home'!J:J),_xlfn.XLOOKUP(E1639,'Rest - Home'!F:F,'Rest - Home'!I:I))</f>
        <v>1</v>
      </c>
      <c r="AF1639" s="23">
        <f>IF(D1639="A",_xlfn.XLOOKUP(E1639,'Rest - Home'!F:F,'Rest - Home'!L:L),_xlfn.XLOOKUP(E1639,'Rest - Home'!F:F,'Rest - Home'!K:K))</f>
        <v>1</v>
      </c>
      <c r="AG1639" s="26">
        <v>1</v>
      </c>
      <c r="AH1639" s="26">
        <v>1</v>
      </c>
      <c r="AI1639" s="53" cm="1">
        <f t="array" ref="AI1639">MAX(IF($E$63:E1638=E1639,ROW($E$63:E1638)-MIN(ROW($E$63:E1638))+1))</f>
        <v>1549</v>
      </c>
      <c r="AJ1639" s="53" cm="1">
        <f t="array" ref="AJ1639">MAX(IF($I$105:I1638=I1639,ROW($I$105:I1638)-MIN(ROW($I$105:I1638))+1))</f>
        <v>1507</v>
      </c>
      <c r="AK1639" s="23">
        <f>IF(AI1639=0,_xlfn.XLOOKUP(E1639,'Starting GF'!A:A,'Starting GF'!B:B),INDEX($AL$63:$AL1639,AI1639))</f>
        <v>3.04</v>
      </c>
      <c r="AL1639" s="23">
        <f t="shared" si="1189"/>
        <v>3.0426703768344767</v>
      </c>
      <c r="AM1639" s="23">
        <f>IF(AI1639=0,_xlfn.XLOOKUP(E1639,'Starting GF'!A:A,'Starting GF'!C:C),INDEX($AN$63:$AN1639,AI1639))</f>
        <v>3.0360578819139317</v>
      </c>
      <c r="AN1639" s="23">
        <f t="shared" si="1190"/>
        <v>3.0544476367307789</v>
      </c>
      <c r="AO1639" s="23">
        <f>IF(AJ1639=0,_xlfn.XLOOKUP(I1639,Goalies!B:B,Goalies!I:I),INDEX($AP$105:$AP1639,AJ1639))</f>
        <v>3.030890874058159</v>
      </c>
      <c r="AP1639" s="23">
        <f t="shared" si="1191"/>
        <v>3.0358417269402542</v>
      </c>
      <c r="AQ1639" s="23">
        <f t="shared" si="1192"/>
        <v>2.9449761454565135</v>
      </c>
      <c r="AR1639" s="66">
        <v>-0.05</v>
      </c>
      <c r="AS1639" s="96" t="s">
        <v>1592</v>
      </c>
      <c r="AT1639" s="20">
        <f t="shared" ref="AT1639" si="1219">(AK1639*V1639*X1639*Z1638*AA1639*AB1638*AC1639*AD1638*AG1639*AH1638)+AR1639</f>
        <v>3.0753374858732263</v>
      </c>
      <c r="AU1639" s="20">
        <f t="shared" ref="AU1639" si="1220">AT1638</f>
        <v>2.8765085104592849</v>
      </c>
      <c r="AV1639" s="12">
        <f t="shared" ref="AV1639" si="1221">AK1639*W1639*X1639*Z1638*AA1639*AB1638</f>
        <v>3.1191340715606857</v>
      </c>
      <c r="AW1639" s="12">
        <f t="shared" ref="AW1639" si="1222">AV1638</f>
        <v>2.8265085104592851</v>
      </c>
      <c r="AX1639" s="8">
        <f t="shared" si="1197"/>
        <v>-7.4662514126763835E-2</v>
      </c>
      <c r="AY1639" s="8">
        <f t="shared" si="1198"/>
        <v>-7.3491489540705057E-2</v>
      </c>
      <c r="AZ1639" s="8">
        <f t="shared" si="1199"/>
        <v>-0.14815400366746889</v>
      </c>
      <c r="BA1639" s="8">
        <f t="shared" si="1200"/>
        <v>-1.1710245860587776E-3</v>
      </c>
      <c r="BB1639" s="62">
        <f t="shared" si="1201"/>
        <v>-116</v>
      </c>
      <c r="BC1639" s="21">
        <f t="shared" si="1202"/>
        <v>125</v>
      </c>
      <c r="BD1639" s="21">
        <f t="shared" si="1203"/>
        <v>-101</v>
      </c>
      <c r="BE1639" s="21">
        <f t="shared" si="1204"/>
        <v>-127</v>
      </c>
      <c r="BF1639" s="94">
        <f t="shared" si="57"/>
        <v>0.53721590914221284</v>
      </c>
      <c r="BG1639" s="22">
        <f t="shared" ref="BG1639" si="1223">_xlfn.LET(
  _xlpm.a, MIN(AT1638,AT1639),
  _xlpm.b, MAX(AT1638,AT1639),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0.44521517783242021</v>
      </c>
      <c r="BH1639" s="22">
        <f t="shared" ref="BH1639" si="1224">_xlfn.LET(
  _xlpm.a, MIN(AT1638,AT1639),
  _xlpm.b, MAX(AT1638,AT1639),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0.50293342251922546</v>
      </c>
      <c r="BI1639" s="22">
        <f t="shared" ref="BI1639" si="1225">_xlfn.LET(
  _xlpm.a, MIN(AT1638,AT1639),
  _xlpm.b, MAX(AT1638,AT1639),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0.55998660689836943</v>
      </c>
      <c r="BJ1639" s="21">
        <f t="shared" si="1206"/>
        <v>-122</v>
      </c>
      <c r="BK1639" s="21">
        <f t="shared" si="1207"/>
        <v>123</v>
      </c>
      <c r="BL1639" s="21">
        <f t="shared" si="1208"/>
        <v>-102</v>
      </c>
      <c r="BM1639" s="21">
        <f t="shared" si="1209"/>
        <v>-128</v>
      </c>
      <c r="BN1639" s="22">
        <f t="shared" si="61"/>
        <v>0.54859059795941789</v>
      </c>
      <c r="BO1639" s="22">
        <f t="shared" ref="BO1639" si="1226">_xlfn.LET(
  _xlpm.a, MIN(AV1638,AV1639),
  _xlpm.b, MAX(AV1638,AV1639),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0.44761897688162422</v>
      </c>
      <c r="BP1639" s="22">
        <f t="shared" ref="BP1639" si="1227">_xlfn.LET(
  _xlpm.a, MIN(AV1638,AV1639),
  _xlpm.b, MAX(AV1638,AV1639),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0.50544311222621552</v>
      </c>
      <c r="BQ1639" s="22">
        <f t="shared" ref="BQ1639" si="1228">_xlfn.LET(
  _xlpm.a, MIN(AV1638,AV1639),
  _xlpm.b, MAX(AV1638,AV1639),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0.56202447025386171</v>
      </c>
      <c r="BR1639">
        <v>3.8</v>
      </c>
      <c r="BS1639">
        <v>4.3</v>
      </c>
      <c r="BT1639">
        <v>0.4284</v>
      </c>
      <c r="BU1639">
        <v>0.17759</v>
      </c>
      <c r="BV1639">
        <v>0.19325737542576599</v>
      </c>
      <c r="BW1639">
        <v>0.25866</v>
      </c>
    </row>
    <row r="1640" spans="1:75" ht="16.75" customHeight="1" x14ac:dyDescent="0.2">
      <c r="A1640" t="str">
        <f t="shared" si="536"/>
        <v>2025020789 ANA</v>
      </c>
      <c r="B1640">
        <v>2025020789</v>
      </c>
      <c r="C1640" s="1">
        <v>46043</v>
      </c>
      <c r="D1640" s="2" t="s">
        <v>6</v>
      </c>
      <c r="E1640" t="s">
        <v>48</v>
      </c>
      <c r="F1640" s="2">
        <v>1</v>
      </c>
      <c r="G1640" s="2">
        <v>1</v>
      </c>
      <c r="H1640" t="s">
        <v>46</v>
      </c>
      <c r="I1640" t="str">
        <f t="shared" si="176"/>
        <v>ANA Lukas Dostal</v>
      </c>
      <c r="J1640" s="33" t="s">
        <v>146</v>
      </c>
      <c r="K1640" s="14">
        <v>2.96</v>
      </c>
      <c r="L1640" s="13">
        <v>0.15</v>
      </c>
      <c r="M1640" s="28">
        <v>0.1</v>
      </c>
      <c r="N1640">
        <f>IFERROR(_xlfn.XLOOKUP(A1640,Params!A:A,Params!D:D),0)</f>
        <v>2.44999999999999</v>
      </c>
      <c r="O1640">
        <f t="shared" ref="O1640" si="1229">N1641</f>
        <v>4.1999999999999904</v>
      </c>
      <c r="P1640" s="68">
        <f t="shared" si="1181"/>
        <v>2.44999999999999</v>
      </c>
      <c r="Q1640">
        <f t="shared" ref="Q1640" si="1230">P1641</f>
        <v>4.1999999999999904</v>
      </c>
      <c r="R1640" s="5">
        <f t="shared" ref="R1640" si="1231">N1640/W1640/X1640/Z1641/AB1641/AA1640</f>
        <v>3.0261621696212115</v>
      </c>
      <c r="S1640" s="5">
        <f t="shared" ref="S1640" si="1232">O1640/W1641/Y1640/Z1640/AA1641/AB1640</f>
        <v>3.4699861523451512</v>
      </c>
      <c r="T1640" s="5">
        <f t="shared" ref="T1640" si="1233">P1640/W1640/X1640/Z1641/AB1641</f>
        <v>2.7992000068996208</v>
      </c>
      <c r="U1640" s="5">
        <f t="shared" ref="U1640" si="1234">Q1640/W1641/Y1640/Z1640/AA1641</f>
        <v>3.5046860138686027</v>
      </c>
      <c r="V1640" s="5">
        <f>_xlfn.XLOOKUP(H1640,'Rest - Home'!A:A,'Rest - Home'!B:B)</f>
        <v>0.95</v>
      </c>
      <c r="W1640" s="5">
        <f>_xlfn.XLOOKUP(H1640,'Rest - Home'!A:A,'Rest - Home'!C:C)</f>
        <v>0.95302926576458757</v>
      </c>
      <c r="X1640" s="5">
        <f t="shared" ref="X1640" si="1235">AM1641/K1640</f>
        <v>0.88711654167730825</v>
      </c>
      <c r="Y1640" s="5">
        <f t="shared" ref="Y1640" si="1236">AK1641/K1640</f>
        <v>1.2077702702702704</v>
      </c>
      <c r="Z1640" s="5">
        <f>IF(J1640="",1,(_xlfn.XLOOKUP(I1640,Goalies!B:B,Goalies!J:J)))</f>
        <v>0.97</v>
      </c>
      <c r="AA1640" s="23">
        <v>0.92500000000000004</v>
      </c>
      <c r="AB1640" s="23">
        <v>1.01</v>
      </c>
      <c r="AC1640" s="23">
        <f>_xlfn.XLOOKUP(E1640,'Game Adjustments'!A:A,'Game Adjustments'!B:B)</f>
        <v>1</v>
      </c>
      <c r="AD1640" s="23">
        <f>_xlfn.XLOOKUP(E1640,'Game Adjustments'!A:A,'Game Adjustments'!C:C)</f>
        <v>1</v>
      </c>
      <c r="AE1640" s="23">
        <f>IF(D1640="A",_xlfn.XLOOKUP(E1640,'Rest - Home'!F:F,'Rest - Home'!J:J),_xlfn.XLOOKUP(E1640,'Rest - Home'!F:F,'Rest - Home'!I:I))</f>
        <v>1</v>
      </c>
      <c r="AF1640" s="23">
        <f>IF(D1640="A",_xlfn.XLOOKUP(E1640,'Rest - Home'!F:F,'Rest - Home'!L:L),_xlfn.XLOOKUP(E1640,'Rest - Home'!F:F,'Rest - Home'!K:K))</f>
        <v>1</v>
      </c>
      <c r="AG1640" s="26">
        <v>1</v>
      </c>
      <c r="AH1640" s="26">
        <v>1</v>
      </c>
      <c r="AI1640" s="53" cm="1">
        <f t="array" ref="AI1640">MAX(IF($E$63:E1639=E1640,ROW($E$63:E1639)-MIN(ROW($E$63:E1639))+1))</f>
        <v>1559</v>
      </c>
      <c r="AJ1640" s="53" cm="1">
        <f t="array" ref="AJ1640">MAX(IF($I$105:I1639=I1640,ROW($I$105:I1639)-MIN(ROW($I$105:I1639))+1))</f>
        <v>1517</v>
      </c>
      <c r="AK1640" s="23">
        <f>IF(AI1640=0,_xlfn.XLOOKUP(E1640,'Starting GF'!A:A,'Starting GF'!B:B),INDEX($AL$63:$AL1640,AI1640))</f>
        <v>3.1204106601142572</v>
      </c>
      <c r="AL1640" s="23">
        <v>3.12</v>
      </c>
      <c r="AM1640" s="23">
        <f>IF(AI1640=0,_xlfn.XLOOKUP(E1640,'Starting GF'!A:A,'Starting GF'!C:C),INDEX($AN$63:$AN1640,AI1640))</f>
        <v>3.37</v>
      </c>
      <c r="AN1640" s="23">
        <v>3.35</v>
      </c>
      <c r="AO1640" s="23">
        <f>IF(AJ1640=0,_xlfn.XLOOKUP(I1640,Goalies!B:B,Goalies!I:I),INDEX($AP$105:$AP1640,AJ1640))</f>
        <v>3.3103471329870824</v>
      </c>
      <c r="AP1640" s="23">
        <f t="shared" si="1191"/>
        <v>3.3186780482052396</v>
      </c>
      <c r="AQ1640" s="23">
        <f t="shared" si="1192"/>
        <v>3.2688999999999999</v>
      </c>
      <c r="AR1640" s="66">
        <v>0</v>
      </c>
      <c r="AS1640" s="96" t="s">
        <v>1593</v>
      </c>
      <c r="AT1640" s="20">
        <f t="shared" ref="AT1640" si="1237">(AK1640*V1640*X1640*Z1641*AA1640*AB1641*AC1640*AD1641*AG1640*AH1641)+AR1640</f>
        <v>2.5182741501875747</v>
      </c>
      <c r="AU1640" s="20">
        <f t="shared" ref="AU1640" si="1238">AT1641</f>
        <v>4.0744898694983114</v>
      </c>
      <c r="AV1640" s="12">
        <f t="shared" ref="AV1640" si="1239">AK1640*V1640*X1640*Z1641*AA1640*AB1641</f>
        <v>2.5182741501875747</v>
      </c>
      <c r="AW1640" s="12">
        <f t="shared" ref="AW1640" si="1240">AV1641</f>
        <v>4.0789788139166339</v>
      </c>
      <c r="AX1640" s="8">
        <f t="shared" si="1197"/>
        <v>6.8274150187584759E-2</v>
      </c>
      <c r="AY1640" s="8">
        <f t="shared" si="1198"/>
        <v>-0.12551013050167903</v>
      </c>
      <c r="AZ1640" s="8">
        <f t="shared" si="1199"/>
        <v>-5.723598031409427E-2</v>
      </c>
      <c r="BA1640" s="8">
        <f t="shared" si="1200"/>
        <v>0.19378428068926379</v>
      </c>
      <c r="BB1640" s="62">
        <f t="shared" si="1201"/>
        <v>261</v>
      </c>
      <c r="BC1640" s="21">
        <f t="shared" si="1202"/>
        <v>-186</v>
      </c>
      <c r="BD1640" s="21">
        <f t="shared" si="1203"/>
        <v>-153</v>
      </c>
      <c r="BE1640" s="21">
        <f t="shared" si="1204"/>
        <v>-115</v>
      </c>
      <c r="BF1640" s="94">
        <f t="shared" ref="BF1640" si="1241">_xlfn.LET(
  _xlpm.a, MIN(AT1640,AT1641),
  _xlpm.b, MAX(AT1640,AT1641),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IF(AT1640&gt;AT1641, 1-_xlpm.interp, _xlpm.interp)
)</f>
        <v>0.2768314921240897</v>
      </c>
      <c r="BG1640" s="22">
        <f t="shared" si="550"/>
        <v>0.64991180931110615</v>
      </c>
      <c r="BH1640" s="22">
        <f t="shared" si="550"/>
        <v>0.60416634930518653</v>
      </c>
      <c r="BI1640" s="22">
        <f t="shared" si="550"/>
        <v>0.53433267186195521</v>
      </c>
      <c r="BJ1640" s="21">
        <f t="shared" si="1206"/>
        <v>262</v>
      </c>
      <c r="BK1640" s="21">
        <f t="shared" si="1207"/>
        <v>-186</v>
      </c>
      <c r="BL1640" s="21">
        <f t="shared" si="1208"/>
        <v>-153</v>
      </c>
      <c r="BM1640" s="21">
        <f t="shared" si="1209"/>
        <v>-115</v>
      </c>
      <c r="BN1640" s="22">
        <f t="shared" ref="BN1640" si="1242">_xlfn.LET(
  _xlpm.a, MIN(AV1640,AV1641),
  _xlpm.b, MAX(AV1640,AV1641),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IF(AV1640&gt;AV1641, 1-_xlpm.interp, _xlpm.interp)
)</f>
        <v>0.27626028428170013</v>
      </c>
      <c r="BO1640" s="22">
        <f t="shared" si="552"/>
        <v>0.65056976104130337</v>
      </c>
      <c r="BP1640" s="22">
        <f t="shared" si="552"/>
        <v>0.60482315008453624</v>
      </c>
      <c r="BQ1640" s="22">
        <f t="shared" si="552"/>
        <v>0.53479654179136982</v>
      </c>
      <c r="BR1640">
        <v>3.8</v>
      </c>
      <c r="BS1640">
        <v>4.3499999999999996</v>
      </c>
      <c r="BT1640">
        <v>0.42341000000000001</v>
      </c>
      <c r="BU1640">
        <v>0.17441000000000001</v>
      </c>
      <c r="BV1640">
        <v>0.18952870478032599</v>
      </c>
      <c r="BW1640">
        <v>0.25418000000000002</v>
      </c>
    </row>
    <row r="1641" spans="1:75" ht="16.75" customHeight="1" x14ac:dyDescent="0.2">
      <c r="A1641" t="str">
        <f t="shared" si="536"/>
        <v>2025020789 COL</v>
      </c>
      <c r="B1641">
        <v>2025020789</v>
      </c>
      <c r="C1641" s="1">
        <v>46043</v>
      </c>
      <c r="D1641" s="2" t="s">
        <v>9</v>
      </c>
      <c r="E1641" t="s">
        <v>24</v>
      </c>
      <c r="F1641" s="2">
        <v>1</v>
      </c>
      <c r="G1641" s="2">
        <v>1</v>
      </c>
      <c r="H1641" t="s">
        <v>47</v>
      </c>
      <c r="I1641" t="str">
        <f t="shared" si="176"/>
        <v>COL Scott Wedgewood</v>
      </c>
      <c r="J1641" s="33" t="s">
        <v>158</v>
      </c>
      <c r="K1641" s="14">
        <v>2.96</v>
      </c>
      <c r="L1641" s="13">
        <v>0.15</v>
      </c>
      <c r="M1641" s="28">
        <v>0.1</v>
      </c>
      <c r="N1641">
        <f>IFERROR(_xlfn.XLOOKUP(A1641,Params!A:A,Params!D:D),0)</f>
        <v>4.1999999999999904</v>
      </c>
      <c r="O1641">
        <f t="shared" ref="O1641" si="1243">N1640</f>
        <v>2.44999999999999</v>
      </c>
      <c r="P1641" s="68">
        <f t="shared" si="1181"/>
        <v>4.1999999999999904</v>
      </c>
      <c r="Q1641">
        <f t="shared" ref="Q1641" si="1244">P1640</f>
        <v>2.44999999999999</v>
      </c>
      <c r="R1641" s="5">
        <f t="shared" ref="R1641" si="1245">N1641/W1641/X1641/Z1640/AB1640/AA1641</f>
        <v>3.6810683960338024</v>
      </c>
      <c r="S1641" s="5">
        <f t="shared" ref="S1641" si="1246">O1641/W1640/Y1641/Z1641/AA1640/AB1641</f>
        <v>2.5465536687973893</v>
      </c>
      <c r="T1641" s="5">
        <f t="shared" ref="T1641" si="1247">P1641/W1641/X1641/Z1640/AB1640</f>
        <v>3.5890416861329575</v>
      </c>
      <c r="U1641" s="5">
        <f t="shared" ref="U1641" si="1248">Q1641/W1640/Y1641/Z1641/AA1640</f>
        <v>2.610217510517324</v>
      </c>
      <c r="V1641" s="5">
        <f>_xlfn.XLOOKUP(H1641,'Rest - Home'!A:A,'Rest - Home'!B:B)</f>
        <v>1.048</v>
      </c>
      <c r="W1641" s="5">
        <f>_xlfn.XLOOKUP(H1641,'Rest - Home'!A:A,'Rest - Home'!C:C)</f>
        <v>1.0491546019013618</v>
      </c>
      <c r="X1641" s="5">
        <f t="shared" ref="X1641" si="1249">AM1640/K1641</f>
        <v>1.1385135135135136</v>
      </c>
      <c r="Y1641" s="5">
        <f t="shared" ref="Y1641" si="1250">AK1640/K1641</f>
        <v>1.0541927905791408</v>
      </c>
      <c r="Z1641" s="5">
        <f>IF(J1641="",1,(_xlfn.XLOOKUP(I1641,Goalies!B:B,Goalies!J:J)))</f>
        <v>1.01</v>
      </c>
      <c r="AA1641" s="23">
        <v>0.97499999999999998</v>
      </c>
      <c r="AB1641" s="23">
        <v>1.0249999999999999</v>
      </c>
      <c r="AC1641" s="23">
        <f>_xlfn.XLOOKUP(E1641,'Game Adjustments'!A:A,'Game Adjustments'!B:B)</f>
        <v>1</v>
      </c>
      <c r="AD1641" s="23">
        <f>_xlfn.XLOOKUP(E1641,'Game Adjustments'!A:A,'Game Adjustments'!C:C)</f>
        <v>1</v>
      </c>
      <c r="AE1641" s="23">
        <f>IF(D1641="A",_xlfn.XLOOKUP(E1641,'Rest - Home'!F:F,'Rest - Home'!J:J),_xlfn.XLOOKUP(E1641,'Rest - Home'!F:F,'Rest - Home'!I:I))</f>
        <v>1</v>
      </c>
      <c r="AF1641" s="23">
        <f>IF(D1641="A",_xlfn.XLOOKUP(E1641,'Rest - Home'!F:F,'Rest - Home'!L:L),_xlfn.XLOOKUP(E1641,'Rest - Home'!F:F,'Rest - Home'!K:K))</f>
        <v>1</v>
      </c>
      <c r="AG1641" s="26">
        <v>1</v>
      </c>
      <c r="AH1641" s="26">
        <v>1</v>
      </c>
      <c r="AI1641" s="53" cm="1">
        <f t="array" ref="AI1641">MAX(IF($E$63:E1640=E1641,ROW($E$63:E1640)-MIN(ROW($E$63:E1640))+1))</f>
        <v>1543</v>
      </c>
      <c r="AJ1641" s="53" cm="1">
        <f t="array" ref="AJ1641">MAX(IF($I$105:I1640=I1641,ROW($I$105:I1640)-MIN(ROW($I$105:I1640))+1))</f>
        <v>1501</v>
      </c>
      <c r="AK1641" s="23">
        <f>IF(AI1641=0,_xlfn.XLOOKUP(E1641,'Starting GF'!A:A,'Starting GF'!B:B),INDEX($AL$63:$AL1641,AI1641))</f>
        <v>3.5750000000000002</v>
      </c>
      <c r="AL1641" s="23">
        <v>3.58</v>
      </c>
      <c r="AM1641" s="23">
        <f>IF(AI1641=0,_xlfn.XLOOKUP(E1641,'Starting GF'!A:A,'Starting GF'!C:C),INDEX($AN$63:$AN1641,AI1641))</f>
        <v>2.6258649633648323</v>
      </c>
      <c r="AN1641" s="23">
        <v>2.62</v>
      </c>
      <c r="AO1641" s="23">
        <f>IF(AJ1641=0,_xlfn.XLOOKUP(I1641,Goalies!B:B,Goalies!I:I),INDEX($AP$105:$AP1641,AJ1641))</f>
        <v>2.6723900477170837</v>
      </c>
      <c r="AP1641" s="23">
        <f t="shared" si="1191"/>
        <v>2.6573344213823256</v>
      </c>
      <c r="AQ1641" s="23">
        <f t="shared" si="1192"/>
        <v>2.6521236129984809</v>
      </c>
      <c r="AR1641" s="66">
        <v>0</v>
      </c>
      <c r="AS1641" s="96" t="s">
        <v>1593</v>
      </c>
      <c r="AT1641" s="20">
        <f t="shared" ref="AT1641" si="1251">(AK1641*V1641*X1641*Z1640*AA1641*AB1640*AC1641*AD1640*AG1641*AH1640)+AR1641</f>
        <v>4.0744898694983114</v>
      </c>
      <c r="AU1641" s="20">
        <f t="shared" ref="AU1641" si="1252">AT1640</f>
        <v>2.5182741501875747</v>
      </c>
      <c r="AV1641" s="12">
        <f t="shared" ref="AV1641" si="1253">AK1641*W1641*X1641*Z1640*AA1641*AB1640</f>
        <v>4.0789788139166339</v>
      </c>
      <c r="AW1641" s="12">
        <f t="shared" ref="AW1641" si="1254">AV1640</f>
        <v>2.5182741501875747</v>
      </c>
      <c r="AX1641" s="8">
        <f t="shared" si="1197"/>
        <v>-0.12551013050167903</v>
      </c>
      <c r="AY1641" s="8">
        <f t="shared" si="1198"/>
        <v>6.8274150187584759E-2</v>
      </c>
      <c r="AZ1641" s="8">
        <f t="shared" si="1199"/>
        <v>-5.723598031409427E-2</v>
      </c>
      <c r="BA1641" s="8">
        <f t="shared" si="1200"/>
        <v>-0.19378428068926379</v>
      </c>
      <c r="BB1641" s="62">
        <f t="shared" si="1201"/>
        <v>-261</v>
      </c>
      <c r="BC1641" s="21">
        <f t="shared" si="1202"/>
        <v>186</v>
      </c>
      <c r="BD1641" s="21">
        <f t="shared" si="1203"/>
        <v>153</v>
      </c>
      <c r="BE1641" s="21">
        <f t="shared" si="1204"/>
        <v>115</v>
      </c>
      <c r="BF1641" s="94">
        <f t="shared" si="57"/>
        <v>0.72316850787591025</v>
      </c>
      <c r="BG1641" s="22">
        <f t="shared" ref="BG1641" si="1255">_xlfn.LET(
  _xlpm.a, MIN(AT1640,AT1641),
  _xlpm.b, MAX(AT1640,AT1641),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0.35008819068889385</v>
      </c>
      <c r="BH1641" s="22">
        <f t="shared" ref="BH1641" si="1256">_xlfn.LET(
  _xlpm.a, MIN(AT1640,AT1641),
  _xlpm.b, MAX(AT1640,AT1641),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0.39583365069481352</v>
      </c>
      <c r="BI1641" s="22">
        <f t="shared" ref="BI1641" si="1257">_xlfn.LET(
  _xlpm.a, MIN(AT1640,AT1641),
  _xlpm.b, MAX(AT1640,AT1641),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0.46566732813804479</v>
      </c>
      <c r="BJ1641" s="21">
        <f t="shared" si="1206"/>
        <v>-262</v>
      </c>
      <c r="BK1641" s="21">
        <f t="shared" si="1207"/>
        <v>186</v>
      </c>
      <c r="BL1641" s="21">
        <f t="shared" si="1208"/>
        <v>153</v>
      </c>
      <c r="BM1641" s="21">
        <f t="shared" si="1209"/>
        <v>115</v>
      </c>
      <c r="BN1641" s="22">
        <f t="shared" si="61"/>
        <v>0.72373971571829987</v>
      </c>
      <c r="BO1641" s="22">
        <f t="shared" ref="BO1641" si="1258">_xlfn.LET(
  _xlpm.a, MIN(AV1640,AV1641),
  _xlpm.b, MAX(AV1640,AV1641),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0.34943023895869663</v>
      </c>
      <c r="BP1641" s="22">
        <f t="shared" ref="BP1641" si="1259">_xlfn.LET(
  _xlpm.a, MIN(AV1640,AV1641),
  _xlpm.b, MAX(AV1640,AV1641),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0.39517684991546381</v>
      </c>
      <c r="BQ1641" s="22">
        <f t="shared" ref="BQ1641" si="1260">_xlfn.LET(
  _xlpm.a, MIN(AV1640,AV1641),
  _xlpm.b, MAX(AV1640,AV1641),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0.46520345820863024</v>
      </c>
      <c r="BR1641">
        <v>3.8</v>
      </c>
      <c r="BS1641">
        <v>4.4000000000000004</v>
      </c>
      <c r="BT1641">
        <v>0.41953000000000001</v>
      </c>
      <c r="BU1641">
        <v>0.16736000000000001</v>
      </c>
      <c r="BV1641">
        <v>0.181911066184063</v>
      </c>
      <c r="BW1641">
        <v>0.24734999999999999</v>
      </c>
    </row>
    <row r="1642" spans="1:75" ht="16.75" customHeight="1" x14ac:dyDescent="0.2">
      <c r="A1642" t="str">
        <f t="shared" si="536"/>
        <v>2025020790 PHI</v>
      </c>
      <c r="B1642">
        <v>2025020790</v>
      </c>
      <c r="C1642" s="1">
        <v>46043</v>
      </c>
      <c r="D1642" s="2" t="s">
        <v>6</v>
      </c>
      <c r="E1642" t="s">
        <v>43</v>
      </c>
      <c r="F1642" s="2">
        <v>1</v>
      </c>
      <c r="G1642" s="2">
        <v>2</v>
      </c>
      <c r="H1642" t="s">
        <v>36</v>
      </c>
      <c r="I1642" t="str">
        <f t="shared" si="176"/>
        <v>PHI Samuel Ersson</v>
      </c>
      <c r="J1642" s="33" t="s">
        <v>231</v>
      </c>
      <c r="K1642" s="14">
        <v>2.96</v>
      </c>
      <c r="L1642" s="13">
        <v>0.15</v>
      </c>
      <c r="M1642" s="28">
        <v>0.1</v>
      </c>
      <c r="N1642">
        <f>IFERROR(_xlfn.XLOOKUP(A1642,Params!A:A,Params!D:D),0)</f>
        <v>2.5999999999999899</v>
      </c>
      <c r="O1642">
        <f t="shared" ref="O1642" si="1261">N1643</f>
        <v>3.3999999999999901</v>
      </c>
      <c r="P1642" s="68">
        <f t="shared" si="1181"/>
        <v>2.5999999999999899</v>
      </c>
      <c r="Q1642">
        <f t="shared" ref="Q1642" si="1262">P1643</f>
        <v>3.3999999999999901</v>
      </c>
      <c r="R1642" s="5">
        <f t="shared" ref="R1642" si="1263">N1642/W1642/X1642/Z1643/AB1643/AA1642</f>
        <v>2.8572912332886586</v>
      </c>
      <c r="S1642" s="5">
        <f t="shared" ref="S1642" si="1264">O1642/W1643/Y1642/Z1642/AA1643/AB1642</f>
        <v>3.1008655310922979</v>
      </c>
      <c r="T1642" s="5">
        <f t="shared" ref="T1642" si="1265">P1642/W1642/X1642/Z1643/AB1643</f>
        <v>2.828718320955772</v>
      </c>
      <c r="U1642" s="5">
        <f t="shared" ref="U1642" si="1266">Q1642/W1643/Y1642/Z1642/AA1643</f>
        <v>3.1938914970250671</v>
      </c>
      <c r="V1642" s="5">
        <f>_xlfn.XLOOKUP(H1642,'Rest - Home'!A:A,'Rest - Home'!B:B)</f>
        <v>0.97</v>
      </c>
      <c r="W1642" s="5">
        <f>_xlfn.XLOOKUP(H1642,'Rest - Home'!A:A,'Rest - Home'!C:C)</f>
        <v>0.95751047349149665</v>
      </c>
      <c r="X1642" s="5">
        <f t="shared" ref="X1642" si="1267">AM1643/K1642</f>
        <v>0.98961980316591125</v>
      </c>
      <c r="Y1642" s="5">
        <f t="shared" ref="Y1642" si="1268">AK1643/K1642</f>
        <v>1.0253528664789515</v>
      </c>
      <c r="Z1642" s="5">
        <f>IF(J1642="",1,(_xlfn.XLOOKUP(I1642,Goalies!B:B,Goalies!J:J)))</f>
        <v>1.04</v>
      </c>
      <c r="AA1642" s="23">
        <v>0.99</v>
      </c>
      <c r="AB1642" s="23">
        <v>1.03</v>
      </c>
      <c r="AC1642" s="23">
        <f>_xlfn.XLOOKUP(E1642,'Game Adjustments'!A:A,'Game Adjustments'!B:B)</f>
        <v>1</v>
      </c>
      <c r="AD1642" s="23">
        <f>_xlfn.XLOOKUP(E1642,'Game Adjustments'!A:A,'Game Adjustments'!C:C)</f>
        <v>1</v>
      </c>
      <c r="AE1642" s="23">
        <f>IF(D1642="A",_xlfn.XLOOKUP(E1642,'Rest - Home'!F:F,'Rest - Home'!J:J),_xlfn.XLOOKUP(E1642,'Rest - Home'!F:F,'Rest - Home'!I:I))</f>
        <v>1</v>
      </c>
      <c r="AF1642" s="23">
        <f>IF(D1642="A",_xlfn.XLOOKUP(E1642,'Rest - Home'!F:F,'Rest - Home'!L:L),_xlfn.XLOOKUP(E1642,'Rest - Home'!F:F,'Rest - Home'!K:K))</f>
        <v>1</v>
      </c>
      <c r="AG1642" s="26">
        <v>1</v>
      </c>
      <c r="AH1642" s="26">
        <v>1</v>
      </c>
      <c r="AI1642" s="53" cm="1">
        <f t="array" ref="AI1642">MAX(IF($E$63:E1641=E1642,ROW($E$63:E1641)-MIN(ROW($E$63:E1641))+1))</f>
        <v>1550</v>
      </c>
      <c r="AJ1642" s="53" cm="1">
        <f t="array" ref="AJ1642">MAX(IF($I$105:I1641=I1642,ROW($I$105:I1641)-MIN(ROW($I$105:I1641))+1))</f>
        <v>1508</v>
      </c>
      <c r="AK1642" s="23">
        <f>IF(AI1642=0,_xlfn.XLOOKUP(E1642,'Starting GF'!A:A,'Starting GF'!B:B),INDEX($AL$63:$AL1642,AI1642))</f>
        <v>2.7978253633115058</v>
      </c>
      <c r="AL1642" s="23">
        <f t="shared" si="1189"/>
        <v>2.8063166501230854</v>
      </c>
      <c r="AM1642" s="23">
        <f>IF(AI1642=0,_xlfn.XLOOKUP(E1642,'Starting GF'!A:A,'Starting GF'!C:C),INDEX($AN$63:$AN1642,AI1642))</f>
        <v>3.01</v>
      </c>
      <c r="AN1642" s="23">
        <v>3.04</v>
      </c>
      <c r="AO1642" s="23">
        <f>IF(AJ1642=0,_xlfn.XLOOKUP(I1642,Goalies!B:B,Goalies!I:I),INDEX($AP$105:$AP1642,AJ1642))</f>
        <v>3.112599637829796</v>
      </c>
      <c r="AP1642" s="23">
        <f t="shared" si="1191"/>
        <v>3.1294447150057247</v>
      </c>
      <c r="AQ1642" s="23">
        <f t="shared" si="1192"/>
        <v>3.1303999999999998</v>
      </c>
      <c r="AR1642" s="66">
        <v>-0.02</v>
      </c>
      <c r="AS1642" s="96" t="s">
        <v>1593</v>
      </c>
      <c r="AT1642" s="20">
        <f t="shared" ref="AT1642" si="1269">(AK1642*V1642*X1642*Z1643*AA1642*AB1643*AC1642*AD1643*AG1642*AH1643)+AR1642</f>
        <v>2.5590968043871531</v>
      </c>
      <c r="AU1642" s="20">
        <f t="shared" ref="AU1642" si="1270">AT1643</f>
        <v>3.3366369357876722</v>
      </c>
      <c r="AV1642" s="12">
        <f t="shared" ref="AV1642" si="1271">AK1642*V1642*X1642*Z1643*AA1642*AB1643</f>
        <v>2.5790968043871532</v>
      </c>
      <c r="AW1642" s="12">
        <f t="shared" ref="AW1642" si="1272">AV1643</f>
        <v>3.3003688477890822</v>
      </c>
      <c r="AX1642" s="8">
        <f t="shared" si="1197"/>
        <v>-4.0903195612836729E-2</v>
      </c>
      <c r="AY1642" s="8">
        <f t="shared" si="1198"/>
        <v>-6.3363064212317965E-2</v>
      </c>
      <c r="AZ1642" s="8">
        <f t="shared" si="1199"/>
        <v>-0.10426625982515469</v>
      </c>
      <c r="BA1642" s="8">
        <f t="shared" si="1200"/>
        <v>2.2459868599481236E-2</v>
      </c>
      <c r="BB1642" s="62">
        <f t="shared" si="1201"/>
        <v>166</v>
      </c>
      <c r="BC1642" s="21">
        <f t="shared" si="1202"/>
        <v>-119</v>
      </c>
      <c r="BD1642" s="21">
        <f t="shared" si="1203"/>
        <v>107</v>
      </c>
      <c r="BE1642" s="21">
        <f t="shared" si="1204"/>
        <v>134</v>
      </c>
      <c r="BF1642" s="94">
        <f t="shared" ref="BF1642" si="1273">_xlfn.LET(
  _xlpm.a, MIN(AT1642,AT1643),
  _xlpm.b, MAX(AT1642,AT1643),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IF(AT1642&gt;AT1643, 1-_xlpm.interp, _xlpm.interp)
)</f>
        <v>0.37625199774063722</v>
      </c>
      <c r="BG1642" s="22">
        <f t="shared" si="550"/>
        <v>0.54357908808781097</v>
      </c>
      <c r="BH1642" s="22">
        <f t="shared" si="550"/>
        <v>0.4837923154493794</v>
      </c>
      <c r="BI1642" s="22">
        <f t="shared" si="550"/>
        <v>0.42776342462093153</v>
      </c>
      <c r="BJ1642" s="21">
        <f t="shared" si="1206"/>
        <v>160</v>
      </c>
      <c r="BK1642" s="21">
        <f t="shared" si="1207"/>
        <v>-118</v>
      </c>
      <c r="BL1642" s="21">
        <f t="shared" si="1208"/>
        <v>108</v>
      </c>
      <c r="BM1642" s="21">
        <f t="shared" si="1209"/>
        <v>135</v>
      </c>
      <c r="BN1642" s="22">
        <f t="shared" ref="BN1642" si="1274">_xlfn.LET(
  _xlpm.a, MIN(AV1642,AV1643),
  _xlpm.b, MAX(AV1642,AV1643),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IF(AV1642&gt;AV1643, 1-_xlpm.interp, _xlpm.interp)
)</f>
        <v>0.38420483079303547</v>
      </c>
      <c r="BO1642" s="22">
        <f t="shared" si="552"/>
        <v>0.54086952626076135</v>
      </c>
      <c r="BP1642" s="22">
        <f t="shared" si="552"/>
        <v>0.48092233249104943</v>
      </c>
      <c r="BQ1642" s="22">
        <f t="shared" si="552"/>
        <v>0.42538634820100485</v>
      </c>
      <c r="BR1642">
        <v>3.8</v>
      </c>
      <c r="BS1642">
        <v>4.45</v>
      </c>
      <c r="BT1642">
        <v>0.41171000000000002</v>
      </c>
      <c r="BU1642">
        <v>0.16464999999999999</v>
      </c>
      <c r="BV1642">
        <v>0.17842629417310499</v>
      </c>
      <c r="BW1642">
        <v>0.24185999999999999</v>
      </c>
    </row>
    <row r="1643" spans="1:75" ht="16.75" customHeight="1" x14ac:dyDescent="0.2">
      <c r="A1643" t="str">
        <f t="shared" si="536"/>
        <v>2025020790 UTA</v>
      </c>
      <c r="B1643">
        <v>2025020790</v>
      </c>
      <c r="C1643" s="1">
        <v>46043</v>
      </c>
      <c r="D1643" s="2" t="s">
        <v>9</v>
      </c>
      <c r="E1643" t="s">
        <v>15</v>
      </c>
      <c r="F1643" s="2">
        <v>2</v>
      </c>
      <c r="G1643" s="2">
        <v>1</v>
      </c>
      <c r="H1643" t="s">
        <v>38</v>
      </c>
      <c r="I1643" t="str">
        <f t="shared" ref="I1643:I1706" si="1275">E1643&amp;" "&amp;J1643</f>
        <v>UTA Karel Vejmelka</v>
      </c>
      <c r="J1643" s="33" t="s">
        <v>191</v>
      </c>
      <c r="K1643" s="14">
        <v>2.96</v>
      </c>
      <c r="L1643" s="13">
        <v>0.15</v>
      </c>
      <c r="M1643" s="28">
        <v>0.1</v>
      </c>
      <c r="N1643">
        <f>IFERROR(_xlfn.XLOOKUP(A1643,Params!A:A,Params!D:D),0)</f>
        <v>3.3999999999999901</v>
      </c>
      <c r="O1643">
        <f t="shared" ref="O1643" si="1276">N1642</f>
        <v>2.5999999999999899</v>
      </c>
      <c r="P1643" s="68">
        <f t="shared" si="1181"/>
        <v>3.3999999999999901</v>
      </c>
      <c r="Q1643">
        <f t="shared" ref="Q1643" si="1277">P1642</f>
        <v>2.5999999999999899</v>
      </c>
      <c r="R1643" s="5">
        <f t="shared" ref="R1643" si="1278">N1643/W1643/X1643/Z1642/AB1642/AA1643</f>
        <v>3.126666055873403</v>
      </c>
      <c r="S1643" s="5">
        <f t="shared" ref="S1643" si="1279">O1643/W1642/Y1643/Z1643/AA1642/AB1643</f>
        <v>2.9915343515947477</v>
      </c>
      <c r="T1643" s="5">
        <f t="shared" ref="T1643" si="1280">P1643/W1643/X1643/Z1642/AB1642</f>
        <v>3.0015994136384667</v>
      </c>
      <c r="U1643" s="5">
        <f t="shared" ref="U1643" si="1281">Q1643/W1642/Y1643/Z1643/AA1642</f>
        <v>2.9915343515947477</v>
      </c>
      <c r="V1643" s="5">
        <f>_xlfn.XLOOKUP(H1643,'Rest - Home'!A:A,'Rest - Home'!B:B)</f>
        <v>1.0449999999999999</v>
      </c>
      <c r="W1643" s="5">
        <f>_xlfn.XLOOKUP(H1643,'Rest - Home'!A:A,'Rest - Home'!C:C)</f>
        <v>1.0398742800952707</v>
      </c>
      <c r="X1643" s="5">
        <f t="shared" ref="X1643" si="1282">AM1642/K1643</f>
        <v>1.0168918918918919</v>
      </c>
      <c r="Y1643" s="5">
        <f t="shared" ref="Y1643" si="1283">AK1642/K1643</f>
        <v>0.94521127138902228</v>
      </c>
      <c r="Z1643" s="5">
        <f>IF(J1643="",1,(_xlfn.XLOOKUP(I1643,Goalies!B:B,Goalies!J:J)))</f>
        <v>0.97</v>
      </c>
      <c r="AA1643" s="23">
        <v>0.96</v>
      </c>
      <c r="AB1643" s="23">
        <v>1</v>
      </c>
      <c r="AC1643" s="23">
        <f>_xlfn.XLOOKUP(E1643,'Game Adjustments'!A:A,'Game Adjustments'!B:B)</f>
        <v>1</v>
      </c>
      <c r="AD1643" s="23">
        <f>_xlfn.XLOOKUP(E1643,'Game Adjustments'!A:A,'Game Adjustments'!C:C)</f>
        <v>1</v>
      </c>
      <c r="AE1643" s="23">
        <f>IF(D1643="A",_xlfn.XLOOKUP(E1643,'Rest - Home'!F:F,'Rest - Home'!J:J),_xlfn.XLOOKUP(E1643,'Rest - Home'!F:F,'Rest - Home'!I:I))</f>
        <v>1</v>
      </c>
      <c r="AF1643" s="23">
        <f>IF(D1643="A",_xlfn.XLOOKUP(E1643,'Rest - Home'!F:F,'Rest - Home'!L:L),_xlfn.XLOOKUP(E1643,'Rest - Home'!F:F,'Rest - Home'!K:K))</f>
        <v>1</v>
      </c>
      <c r="AG1643" s="26">
        <v>1</v>
      </c>
      <c r="AH1643" s="26">
        <v>1</v>
      </c>
      <c r="AI1643" s="53" cm="1">
        <f t="array" ref="AI1643">MAX(IF($E$63:E1642=E1643,ROW($E$63:E1642)-MIN(ROW($E$63:E1642))+1))</f>
        <v>1515</v>
      </c>
      <c r="AJ1643" s="53" cm="1">
        <f t="array" ref="AJ1643">MAX(IF($I$105:I1642=I1643,ROW($I$105:I1642)-MIN(ROW($I$105:I1642))+1))</f>
        <v>1473</v>
      </c>
      <c r="AK1643" s="23">
        <f>IF(AI1643=0,_xlfn.XLOOKUP(E1643,'Starting GF'!A:A,'Starting GF'!B:B),INDEX($AL$63:$AL1643,AI1643))</f>
        <v>3.0350444847776963</v>
      </c>
      <c r="AL1643" s="23">
        <v>3.06</v>
      </c>
      <c r="AM1643" s="23">
        <f>IF(AI1643=0,_xlfn.XLOOKUP(E1643,'Starting GF'!A:A,'Starting GF'!C:C),INDEX($AN$63:$AN1643,AI1643))</f>
        <v>2.9292746173710973</v>
      </c>
      <c r="AN1643" s="23">
        <v>2.95</v>
      </c>
      <c r="AO1643" s="23">
        <f>IF(AJ1643=0,_xlfn.XLOOKUP(I1643,Goalies!B:B,Goalies!I:I),INDEX($AP$105:$AP1643,AJ1643))</f>
        <v>2.894978476738594</v>
      </c>
      <c r="AP1643" s="23">
        <f t="shared" si="1191"/>
        <v>2.8959999533848406</v>
      </c>
      <c r="AQ1643" s="23">
        <f t="shared" si="1192"/>
        <v>2.8413963788499643</v>
      </c>
      <c r="AR1643" s="66">
        <v>0.02</v>
      </c>
      <c r="AS1643" s="96" t="s">
        <v>1593</v>
      </c>
      <c r="AT1643" s="20">
        <f t="shared" ref="AT1643" si="1284">(AK1643*V1643*X1643*Z1642*AA1643*AB1642*AC1643*AD1642*AG1643*AH1642)+AR1643</f>
        <v>3.3366369357876722</v>
      </c>
      <c r="AU1643" s="20">
        <f t="shared" ref="AU1643" si="1285">AT1642</f>
        <v>2.5590968043871531</v>
      </c>
      <c r="AV1643" s="12">
        <f t="shared" ref="AV1643" si="1286">AK1643*W1643*X1643*Z1642*AA1643*AB1642</f>
        <v>3.3003688477890822</v>
      </c>
      <c r="AW1643" s="12">
        <f t="shared" ref="AW1643" si="1287">AV1642</f>
        <v>2.5790968043871532</v>
      </c>
      <c r="AX1643" s="8">
        <f t="shared" si="1197"/>
        <v>-6.3363064212317965E-2</v>
      </c>
      <c r="AY1643" s="8">
        <f t="shared" si="1198"/>
        <v>-4.0903195612836729E-2</v>
      </c>
      <c r="AZ1643" s="8">
        <f t="shared" si="1199"/>
        <v>-0.10426625982515469</v>
      </c>
      <c r="BA1643" s="8">
        <f t="shared" si="1200"/>
        <v>-2.2459868599481236E-2</v>
      </c>
      <c r="BB1643" s="62">
        <f t="shared" si="1201"/>
        <v>-166</v>
      </c>
      <c r="BC1643" s="21">
        <f t="shared" si="1202"/>
        <v>119</v>
      </c>
      <c r="BD1643" s="21">
        <f t="shared" si="1203"/>
        <v>-107</v>
      </c>
      <c r="BE1643" s="21">
        <f t="shared" si="1204"/>
        <v>-134</v>
      </c>
      <c r="BF1643" s="94">
        <f t="shared" si="57"/>
        <v>0.62374800225936278</v>
      </c>
      <c r="BG1643" s="22">
        <f t="shared" ref="BG1643" si="1288">_xlfn.LET(
  _xlpm.a, MIN(AT1642,AT1643),
  _xlpm.b, MAX(AT1642,AT1643),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0.45642091191218903</v>
      </c>
      <c r="BH1643" s="22">
        <f t="shared" ref="BH1643" si="1289">_xlfn.LET(
  _xlpm.a, MIN(AT1642,AT1643),
  _xlpm.b, MAX(AT1642,AT1643),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0.5162076845506206</v>
      </c>
      <c r="BI1643" s="22">
        <f t="shared" ref="BI1643" si="1290">_xlfn.LET(
  _xlpm.a, MIN(AT1642,AT1643),
  _xlpm.b, MAX(AT1642,AT1643),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0.57223657537906847</v>
      </c>
      <c r="BJ1643" s="21">
        <f t="shared" si="1206"/>
        <v>-160</v>
      </c>
      <c r="BK1643" s="21">
        <f t="shared" si="1207"/>
        <v>118</v>
      </c>
      <c r="BL1643" s="21">
        <f t="shared" si="1208"/>
        <v>-108</v>
      </c>
      <c r="BM1643" s="21">
        <f t="shared" si="1209"/>
        <v>-135</v>
      </c>
      <c r="BN1643" s="22">
        <f t="shared" si="61"/>
        <v>0.61579516920696453</v>
      </c>
      <c r="BO1643" s="22">
        <f t="shared" ref="BO1643" si="1291">_xlfn.LET(
  _xlpm.a, MIN(AV1642,AV1643),
  _xlpm.b, MAX(AV1642,AV1643),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0.45913047373923865</v>
      </c>
      <c r="BP1643" s="22">
        <f t="shared" ref="BP1643" si="1292">_xlfn.LET(
  _xlpm.a, MIN(AV1642,AV1643),
  _xlpm.b, MAX(AV1642,AV1643),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0.51907766750895057</v>
      </c>
      <c r="BQ1643" s="22">
        <f t="shared" ref="BQ1643" si="1293">_xlfn.LET(
  _xlpm.a, MIN(AV1642,AV1643),
  _xlpm.b, MAX(AV1642,AV1643),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0.57461365179899515</v>
      </c>
      <c r="BR1643">
        <v>3.8</v>
      </c>
      <c r="BS1643">
        <v>4.5</v>
      </c>
      <c r="BT1643">
        <v>0.40217999999999998</v>
      </c>
      <c r="BU1643">
        <v>0.15989</v>
      </c>
      <c r="BV1643">
        <v>0.17324924963971799</v>
      </c>
      <c r="BW1643">
        <v>0.23699999999999999</v>
      </c>
    </row>
    <row r="1644" spans="1:75" ht="16.75" customHeight="1" x14ac:dyDescent="0.2">
      <c r="A1644" t="str">
        <f t="shared" si="536"/>
        <v>2025020793 NYI</v>
      </c>
      <c r="B1644">
        <v>2025020793</v>
      </c>
      <c r="C1644" s="1">
        <v>46043</v>
      </c>
      <c r="D1644" s="2" t="s">
        <v>6</v>
      </c>
      <c r="E1644" t="s">
        <v>37</v>
      </c>
      <c r="F1644" s="2">
        <v>1</v>
      </c>
      <c r="G1644" s="2">
        <v>1</v>
      </c>
      <c r="H1644" t="s">
        <v>46</v>
      </c>
      <c r="I1644" t="str">
        <f t="shared" si="1275"/>
        <v>NYI Ilya Sorokin</v>
      </c>
      <c r="J1644" s="33" t="s">
        <v>175</v>
      </c>
      <c r="K1644" s="14">
        <v>2.96</v>
      </c>
      <c r="L1644" s="13">
        <v>0.15</v>
      </c>
      <c r="M1644" s="28">
        <v>0.1</v>
      </c>
      <c r="N1644">
        <f>IFERROR(_xlfn.XLOOKUP(A1644,Params!A:A,Params!D:D),0)</f>
        <v>2.8499999999999899</v>
      </c>
      <c r="O1644">
        <f t="shared" ref="O1644" si="1294">N1645</f>
        <v>2.69999999999999</v>
      </c>
      <c r="P1644" s="68">
        <f t="shared" si="1181"/>
        <v>2.8499999999999899</v>
      </c>
      <c r="Q1644">
        <f t="shared" ref="Q1644" si="1295">P1645</f>
        <v>2.69999999999999</v>
      </c>
      <c r="R1644" s="5">
        <f t="shared" ref="R1644" si="1296">N1644/W1644/X1644/Z1645/AB1645/AA1644</f>
        <v>2.9799940546854722</v>
      </c>
      <c r="S1644" s="5">
        <f t="shared" ref="S1644" si="1297">O1644/W1645/Y1644/Z1644/AA1645/AB1644</f>
        <v>2.9012695719726134</v>
      </c>
      <c r="T1644" s="5">
        <f t="shared" ref="T1644" si="1298">P1644/W1644/X1644/Z1645/AB1645</f>
        <v>2.8011944114043437</v>
      </c>
      <c r="U1644" s="5">
        <f t="shared" ref="U1644" si="1299">Q1644/W1645/Y1644/Z1644/AA1645</f>
        <v>2.9302822676923395</v>
      </c>
      <c r="V1644" s="5">
        <f>_xlfn.XLOOKUP(H1644,'Rest - Home'!A:A,'Rest - Home'!B:B)</f>
        <v>0.95</v>
      </c>
      <c r="W1644" s="5">
        <f>_xlfn.XLOOKUP(H1644,'Rest - Home'!A:A,'Rest - Home'!C:C)</f>
        <v>0.95302926576458757</v>
      </c>
      <c r="X1644" s="5">
        <f t="shared" ref="X1644" si="1300">AM1645/K1644</f>
        <v>1.0675675675675675</v>
      </c>
      <c r="Y1644" s="5">
        <f t="shared" ref="Y1644" si="1301">AK1645/K1644</f>
        <v>0.90540540540540548</v>
      </c>
      <c r="Z1644" s="5">
        <f>IF(J1644="",1,(_xlfn.XLOOKUP(I1644,Goalies!B:B,Goalies!J:J)))</f>
        <v>0.97</v>
      </c>
      <c r="AA1644" s="23">
        <v>0.94</v>
      </c>
      <c r="AB1644" s="23">
        <v>1.01</v>
      </c>
      <c r="AC1644" s="23">
        <f>_xlfn.XLOOKUP(E1644,'Game Adjustments'!A:A,'Game Adjustments'!B:B)</f>
        <v>1</v>
      </c>
      <c r="AD1644" s="23">
        <f>_xlfn.XLOOKUP(E1644,'Game Adjustments'!A:A,'Game Adjustments'!C:C)</f>
        <v>1</v>
      </c>
      <c r="AE1644" s="23">
        <f>IF(D1644="A",_xlfn.XLOOKUP(E1644,'Rest - Home'!F:F,'Rest - Home'!J:J),_xlfn.XLOOKUP(E1644,'Rest - Home'!F:F,'Rest - Home'!I:I))</f>
        <v>1</v>
      </c>
      <c r="AF1644" s="23">
        <f>IF(D1644="A",_xlfn.XLOOKUP(E1644,'Rest - Home'!F:F,'Rest - Home'!L:L),_xlfn.XLOOKUP(E1644,'Rest - Home'!F:F,'Rest - Home'!K:K))</f>
        <v>1</v>
      </c>
      <c r="AG1644" s="26">
        <v>1</v>
      </c>
      <c r="AH1644" s="26">
        <v>1</v>
      </c>
      <c r="AI1644" s="53" cm="1">
        <f t="array" ref="AI1644">MAX(IF($E$63:E1643=E1644,ROW($E$63:E1643)-MIN(ROW($E$63:E1643))+1))</f>
        <v>1556</v>
      </c>
      <c r="AJ1644" s="53" cm="1">
        <f t="array" ref="AJ1644">MAX(IF($I$105:I1643=I1644,ROW($I$105:I1643)-MIN(ROW($I$105:I1643))+1))</f>
        <v>1514</v>
      </c>
      <c r="AK1644" s="23">
        <f>IF(AI1644=0,_xlfn.XLOOKUP(E1644,'Starting GF'!A:A,'Starting GF'!B:B),INDEX($AL$63:$AL1644,AI1644))</f>
        <v>2.8994437962961168</v>
      </c>
      <c r="AL1644" s="23">
        <f t="shared" si="1189"/>
        <v>2.9088443404053028</v>
      </c>
      <c r="AM1644" s="23">
        <f>IF(AI1644=0,_xlfn.XLOOKUP(E1644,'Starting GF'!A:A,'Starting GF'!C:C),INDEX($AN$63:$AN1644,AI1644))</f>
        <v>2.9307175930811784</v>
      </c>
      <c r="AN1644" s="23">
        <f t="shared" si="1190"/>
        <v>2.9263003899148936</v>
      </c>
      <c r="AO1644" s="23">
        <f>IF(AJ1644=0,_xlfn.XLOOKUP(I1644,Goalies!B:B,Goalies!I:I),INDEX($AP$105:$AP1644,AJ1644))</f>
        <v>2.9156362986187889</v>
      </c>
      <c r="AP1644" s="23">
        <f t="shared" si="1191"/>
        <v>2.9004255765479861</v>
      </c>
      <c r="AQ1644" s="23">
        <f t="shared" si="1192"/>
        <v>2.8427960652887432</v>
      </c>
      <c r="AR1644" s="66">
        <v>0.03</v>
      </c>
      <c r="AS1644" s="96" t="s">
        <v>1593</v>
      </c>
      <c r="AT1644" s="20">
        <f t="shared" ref="AT1644" si="1302">(AK1644*V1644*X1644*Z1645*AA1644*AB1645*AC1644*AD1645*AG1644*AH1645)+AR1644</f>
        <v>2.7941494796932718</v>
      </c>
      <c r="AU1644" s="20">
        <f t="shared" ref="AU1644" si="1303">AT1645</f>
        <v>2.6944035973718594</v>
      </c>
      <c r="AV1644" s="12">
        <f t="shared" ref="AV1644" si="1304">AK1644*V1644*X1644*Z1645*AA1644*AB1645</f>
        <v>2.764149479693272</v>
      </c>
      <c r="AW1644" s="12">
        <f t="shared" ref="AW1644" si="1305">AV1645</f>
        <v>2.7274051255909444</v>
      </c>
      <c r="AX1644" s="8">
        <f t="shared" si="1197"/>
        <v>-5.585052030671811E-2</v>
      </c>
      <c r="AY1644" s="8">
        <f t="shared" si="1198"/>
        <v>-5.5964026281305479E-3</v>
      </c>
      <c r="AZ1644" s="8">
        <f t="shared" si="1199"/>
        <v>-6.1446922934848658E-2</v>
      </c>
      <c r="BA1644" s="8">
        <f t="shared" si="1200"/>
        <v>-5.0254117678587562E-2</v>
      </c>
      <c r="BB1644" s="62">
        <f t="shared" si="1201"/>
        <v>-110</v>
      </c>
      <c r="BC1644" s="21">
        <f t="shared" si="1202"/>
        <v>109</v>
      </c>
      <c r="BD1644" s="21">
        <f t="shared" si="1203"/>
        <v>143</v>
      </c>
      <c r="BE1644" s="21">
        <f t="shared" si="1204"/>
        <v>173</v>
      </c>
      <c r="BF1644" s="94">
        <f t="shared" ref="BF1644" si="1306">_xlfn.LET(
  _xlpm.a, MIN(AT1644,AT1645),
  _xlpm.b, MAX(AT1644,AT1645),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IF(AT1644&gt;AT1645, 1-_xlpm.interp, _xlpm.interp)
)</f>
        <v>0.52299585936442616</v>
      </c>
      <c r="BG1644" s="22">
        <f t="shared" si="550"/>
        <v>0.47770376844766638</v>
      </c>
      <c r="BH1644" s="22">
        <f t="shared" si="550"/>
        <v>0.41216236436304865</v>
      </c>
      <c r="BI1644" s="22">
        <f t="shared" si="550"/>
        <v>0.36620748020488647</v>
      </c>
      <c r="BJ1644" s="21">
        <f t="shared" si="1206"/>
        <v>-104</v>
      </c>
      <c r="BK1644" s="21">
        <f t="shared" si="1207"/>
        <v>109</v>
      </c>
      <c r="BL1644" s="21">
        <f t="shared" si="1208"/>
        <v>143</v>
      </c>
      <c r="BM1644" s="21">
        <f t="shared" si="1209"/>
        <v>173</v>
      </c>
      <c r="BN1644" s="22">
        <f t="shared" ref="BN1644" si="1307">_xlfn.LET(
  _xlpm.a, MIN(AV1644,AV1645),
  _xlpm.b, MAX(AV1644,AV1645),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IF(AV1644&gt;AV1645, 1-_xlpm.interp, _xlpm.interp)
)</f>
        <v>0.51074012653764989</v>
      </c>
      <c r="BO1644" s="22">
        <f t="shared" si="552"/>
        <v>0.47764590733316603</v>
      </c>
      <c r="BP1644" s="22">
        <f t="shared" si="552"/>
        <v>0.41183178039076185</v>
      </c>
      <c r="BQ1644" s="22">
        <f t="shared" si="552"/>
        <v>0.36574130627505397</v>
      </c>
      <c r="BR1644">
        <v>3.8</v>
      </c>
      <c r="BS1644">
        <v>4.55</v>
      </c>
      <c r="BT1644">
        <v>0.39628000000000002</v>
      </c>
      <c r="BU1644">
        <v>0.15579999999999999</v>
      </c>
      <c r="BV1644">
        <v>0.168611069024479</v>
      </c>
      <c r="BW1644">
        <v>0.23178000000000001</v>
      </c>
    </row>
    <row r="1645" spans="1:75" ht="16.75" customHeight="1" x14ac:dyDescent="0.2">
      <c r="A1645" t="str">
        <f t="shared" si="536"/>
        <v>2025020793 SEA</v>
      </c>
      <c r="B1645">
        <v>2025020793</v>
      </c>
      <c r="C1645" s="1">
        <v>46043</v>
      </c>
      <c r="D1645" s="2" t="s">
        <v>9</v>
      </c>
      <c r="E1645" t="s">
        <v>13</v>
      </c>
      <c r="F1645" s="2">
        <v>1</v>
      </c>
      <c r="G1645" s="2">
        <v>1</v>
      </c>
      <c r="H1645" t="s">
        <v>47</v>
      </c>
      <c r="I1645" t="str">
        <f t="shared" si="1275"/>
        <v>SEA Philipp Grubauer</v>
      </c>
      <c r="J1645" s="33" t="s">
        <v>185</v>
      </c>
      <c r="K1645" s="14">
        <v>2.96</v>
      </c>
      <c r="L1645" s="13">
        <v>0.15</v>
      </c>
      <c r="M1645" s="28">
        <v>0.1</v>
      </c>
      <c r="N1645">
        <f>IFERROR(_xlfn.XLOOKUP(A1645,Params!A:A,Params!D:D),0)</f>
        <v>2.69999999999999</v>
      </c>
      <c r="O1645">
        <f t="shared" ref="O1645" si="1308">N1644</f>
        <v>2.8499999999999899</v>
      </c>
      <c r="P1645" s="68">
        <f t="shared" si="1181"/>
        <v>2.69999999999999</v>
      </c>
      <c r="Q1645">
        <f t="shared" ref="Q1645" si="1309">P1644</f>
        <v>2.8499999999999899</v>
      </c>
      <c r="R1645" s="5">
        <f t="shared" ref="R1645" si="1310">N1645/W1645/X1645/Z1644/AB1644/AA1645</f>
        <v>2.653071203872639</v>
      </c>
      <c r="S1645" s="5">
        <f t="shared" ref="S1645" si="1311">O1645/W1644/Y1645/Z1645/AA1644/AB1645</f>
        <v>3.2477888431000186</v>
      </c>
      <c r="T1645" s="5">
        <f t="shared" ref="T1645" si="1312">P1645/W1645/X1645/Z1644/AB1644</f>
        <v>2.653071203872639</v>
      </c>
      <c r="U1645" s="5">
        <f t="shared" ref="U1645" si="1313">Q1645/W1644/Y1645/Z1645/AA1644</f>
        <v>3.2477888431000186</v>
      </c>
      <c r="V1645" s="5">
        <f>_xlfn.XLOOKUP(H1645,'Rest - Home'!A:A,'Rest - Home'!B:B)</f>
        <v>1.048</v>
      </c>
      <c r="W1645" s="5">
        <f>_xlfn.XLOOKUP(H1645,'Rest - Home'!A:A,'Rest - Home'!C:C)</f>
        <v>1.0491546019013618</v>
      </c>
      <c r="X1645" s="5">
        <f t="shared" ref="X1645" si="1314">AM1644/K1645</f>
        <v>0.99010729495985761</v>
      </c>
      <c r="Y1645" s="5">
        <f t="shared" ref="Y1645" si="1315">AK1644/K1645</f>
        <v>0.97954182307301241</v>
      </c>
      <c r="Z1645" s="5">
        <f>IF(J1645="",1,(_xlfn.XLOOKUP(I1645,Goalies!B:B,Goalies!J:J)))</f>
        <v>1</v>
      </c>
      <c r="AA1645" s="23">
        <v>1</v>
      </c>
      <c r="AB1645" s="23">
        <v>1</v>
      </c>
      <c r="AC1645" s="23">
        <f>_xlfn.XLOOKUP(E1645,'Game Adjustments'!A:A,'Game Adjustments'!B:B)</f>
        <v>1</v>
      </c>
      <c r="AD1645" s="23">
        <f>_xlfn.XLOOKUP(E1645,'Game Adjustments'!A:A,'Game Adjustments'!C:C)</f>
        <v>1</v>
      </c>
      <c r="AE1645" s="23">
        <f>IF(D1645="A",_xlfn.XLOOKUP(E1645,'Rest - Home'!F:F,'Rest - Home'!J:J),_xlfn.XLOOKUP(E1645,'Rest - Home'!F:F,'Rest - Home'!I:I))</f>
        <v>1</v>
      </c>
      <c r="AF1645" s="23">
        <f>IF(D1645="A",_xlfn.XLOOKUP(E1645,'Rest - Home'!F:F,'Rest - Home'!L:L),_xlfn.XLOOKUP(E1645,'Rest - Home'!F:F,'Rest - Home'!K:K))</f>
        <v>1</v>
      </c>
      <c r="AG1645" s="26">
        <v>1</v>
      </c>
      <c r="AH1645" s="26">
        <v>1</v>
      </c>
      <c r="AI1645" s="53" cm="1">
        <f t="array" ref="AI1645">MAX(IF($E$63:E1644=E1645,ROW($E$63:E1644)-MIN(ROW($E$63:E1644))+1))</f>
        <v>1545</v>
      </c>
      <c r="AJ1645" s="53" cm="1">
        <f t="array" ref="AJ1645">MAX(IF($I$105:I1644=I1645,ROW($I$105:I1644)-MIN(ROW($I$105:I1644))+1))</f>
        <v>1472</v>
      </c>
      <c r="AK1645" s="23">
        <f>IF(AI1645=0,_xlfn.XLOOKUP(E1645,'Starting GF'!A:A,'Starting GF'!B:B),INDEX($AL$63:$AL1645,AI1645))</f>
        <v>2.68</v>
      </c>
      <c r="AL1645" s="23">
        <f t="shared" si="1189"/>
        <v>2.675960680580896</v>
      </c>
      <c r="AM1645" s="23">
        <f>IF(AI1645=0,_xlfn.XLOOKUP(E1645,'Starting GF'!A:A,'Starting GF'!C:C),INDEX($AN$63:$AN1645,AI1645))</f>
        <v>3.16</v>
      </c>
      <c r="AN1645" s="23">
        <f t="shared" si="1190"/>
        <v>3.1731683264650026</v>
      </c>
      <c r="AO1645" s="23">
        <f>IF(AJ1645=0,_xlfn.XLOOKUP(I1645,Goalies!B:B,Goalies!I:I),INDEX($AP$105:$AP1645,AJ1645))</f>
        <v>3.2075714190171021</v>
      </c>
      <c r="AP1645" s="23">
        <f t="shared" si="1191"/>
        <v>3.2136040326295392</v>
      </c>
      <c r="AQ1645" s="23">
        <f t="shared" si="1192"/>
        <v>3.16</v>
      </c>
      <c r="AR1645" s="66">
        <v>-0.03</v>
      </c>
      <c r="AS1645" s="96" t="s">
        <v>1593</v>
      </c>
      <c r="AT1645" s="20">
        <f t="shared" ref="AT1645" si="1316">(AK1645*V1645*X1645*Z1644*AA1645*AB1644*AC1645*AD1644*AG1645*AH1644)+AR1645</f>
        <v>2.6944035973718594</v>
      </c>
      <c r="AU1645" s="20">
        <f t="shared" ref="AU1645" si="1317">AT1644</f>
        <v>2.7941494796932718</v>
      </c>
      <c r="AV1645" s="12">
        <f t="shared" ref="AV1645" si="1318">AK1645*W1645*X1645*Z1644*AA1645*AB1644</f>
        <v>2.7274051255909444</v>
      </c>
      <c r="AW1645" s="12">
        <f t="shared" ref="AW1645" si="1319">AV1644</f>
        <v>2.764149479693272</v>
      </c>
      <c r="AX1645" s="8">
        <f t="shared" si="1197"/>
        <v>-5.5964026281305479E-3</v>
      </c>
      <c r="AY1645" s="8">
        <f t="shared" si="1198"/>
        <v>-5.585052030671811E-2</v>
      </c>
      <c r="AZ1645" s="8">
        <f t="shared" si="1199"/>
        <v>-6.1446922934848658E-2</v>
      </c>
      <c r="BA1645" s="8">
        <f t="shared" si="1200"/>
        <v>5.0254117678587562E-2</v>
      </c>
      <c r="BB1645" s="62">
        <f t="shared" si="1201"/>
        <v>110</v>
      </c>
      <c r="BC1645" s="21">
        <f t="shared" si="1202"/>
        <v>-109</v>
      </c>
      <c r="BD1645" s="21">
        <f t="shared" si="1203"/>
        <v>-143</v>
      </c>
      <c r="BE1645" s="21">
        <f t="shared" si="1204"/>
        <v>-173</v>
      </c>
      <c r="BF1645" s="94">
        <f t="shared" si="57"/>
        <v>0.47700414063557384</v>
      </c>
      <c r="BG1645" s="22">
        <f t="shared" ref="BG1645" si="1320">_xlfn.LET(
  _xlpm.a, MIN(AT1644,AT1645),
  _xlpm.b, MAX(AT1644,AT1645),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0.52229623155233362</v>
      </c>
      <c r="BH1645" s="22">
        <f t="shared" ref="BH1645" si="1321">_xlfn.LET(
  _xlpm.a, MIN(AT1644,AT1645),
  _xlpm.b, MAX(AT1644,AT1645),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0.58783763563695135</v>
      </c>
      <c r="BI1645" s="22">
        <f t="shared" ref="BI1645" si="1322">_xlfn.LET(
  _xlpm.a, MIN(AT1644,AT1645),
  _xlpm.b, MAX(AT1644,AT1645),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0.63379251979511353</v>
      </c>
      <c r="BJ1645" s="21">
        <f t="shared" si="1206"/>
        <v>104</v>
      </c>
      <c r="BK1645" s="21">
        <f t="shared" si="1207"/>
        <v>-109</v>
      </c>
      <c r="BL1645" s="21">
        <f t="shared" si="1208"/>
        <v>-143</v>
      </c>
      <c r="BM1645" s="21">
        <f t="shared" si="1209"/>
        <v>-173</v>
      </c>
      <c r="BN1645" s="22">
        <f t="shared" si="61"/>
        <v>0.48925987346235011</v>
      </c>
      <c r="BO1645" s="22">
        <f t="shared" ref="BO1645" si="1323">_xlfn.LET(
  _xlpm.a, MIN(AV1644,AV1645),
  _xlpm.b, MAX(AV1644,AV1645),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0.52235409266683397</v>
      </c>
      <c r="BP1645" s="22">
        <f t="shared" ref="BP1645" si="1324">_xlfn.LET(
  _xlpm.a, MIN(AV1644,AV1645),
  _xlpm.b, MAX(AV1644,AV1645),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0.58816821960923815</v>
      </c>
      <c r="BQ1645" s="22">
        <f t="shared" ref="BQ1645" si="1325">_xlfn.LET(
  _xlpm.a, MIN(AV1644,AV1645),
  _xlpm.b, MAX(AV1644,AV1645),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0.63425869372494603</v>
      </c>
      <c r="BR1645">
        <v>3.8</v>
      </c>
      <c r="BS1645">
        <v>4.5999999999999996</v>
      </c>
      <c r="BT1645">
        <v>0.38973999999999998</v>
      </c>
      <c r="BU1645">
        <v>0.15379999999999999</v>
      </c>
      <c r="BV1645">
        <v>0.166173261015191</v>
      </c>
      <c r="BW1645">
        <v>0.22825999999999999</v>
      </c>
    </row>
    <row r="1646" spans="1:75" ht="16.75" customHeight="1" x14ac:dyDescent="0.2">
      <c r="A1646" t="str">
        <f t="shared" si="536"/>
        <v>2025020791 PIT</v>
      </c>
      <c r="B1646">
        <v>2025020791</v>
      </c>
      <c r="C1646" s="1">
        <v>46043</v>
      </c>
      <c r="D1646" s="2" t="s">
        <v>6</v>
      </c>
      <c r="E1646" t="s">
        <v>21</v>
      </c>
      <c r="F1646" s="2">
        <v>1</v>
      </c>
      <c r="G1646" s="2">
        <v>1</v>
      </c>
      <c r="H1646" t="s">
        <v>46</v>
      </c>
      <c r="I1646" t="str">
        <f t="shared" si="1275"/>
        <v>PIT Stuart Skinner</v>
      </c>
      <c r="J1646" s="33" t="s">
        <v>163</v>
      </c>
      <c r="K1646" s="14">
        <v>2.96</v>
      </c>
      <c r="L1646" s="13">
        <v>0.15</v>
      </c>
      <c r="M1646" s="28">
        <v>0.1</v>
      </c>
      <c r="N1646">
        <f>IFERROR(_xlfn.XLOOKUP(A1646,Params!A:A,Params!D:D),0)</f>
        <v>3.0999999999999899</v>
      </c>
      <c r="O1646">
        <f t="shared" ref="O1646" si="1326">N1647</f>
        <v>2.8499999999999899</v>
      </c>
      <c r="P1646" s="68">
        <f t="shared" si="1181"/>
        <v>3.0999999999999899</v>
      </c>
      <c r="Q1646">
        <f t="shared" ref="Q1646" si="1327">P1647</f>
        <v>2.8499999999999899</v>
      </c>
      <c r="R1646" s="5">
        <f t="shared" ref="R1646" si="1328">N1646/W1646/X1646/Z1647/AB1647/AA1646</f>
        <v>2.9892565154300348</v>
      </c>
      <c r="S1646" s="5">
        <f t="shared" ref="S1646" si="1329">O1646/W1647/Y1646/Z1646/AA1647/AB1646</f>
        <v>3.0125700055781168</v>
      </c>
      <c r="T1646" s="5">
        <f t="shared" ref="T1646" si="1330">P1646/W1646/X1646/Z1647/AB1647</f>
        <v>2.9892565154300348</v>
      </c>
      <c r="U1646" s="5">
        <f t="shared" ref="U1646" si="1331">Q1646/W1647/Y1646/Z1646/AA1647</f>
        <v>3.1631985058570229</v>
      </c>
      <c r="V1646" s="5">
        <f>_xlfn.XLOOKUP(H1646,'Rest - Home'!A:A,'Rest - Home'!B:B)</f>
        <v>0.95</v>
      </c>
      <c r="W1646" s="5">
        <f>_xlfn.XLOOKUP(H1646,'Rest - Home'!A:A,'Rest - Home'!C:C)</f>
        <v>0.95302926576458757</v>
      </c>
      <c r="X1646" s="5">
        <f t="shared" ref="X1646" si="1332">AM1647/K1646</f>
        <v>1.1047297297297298</v>
      </c>
      <c r="Y1646" s="5">
        <f t="shared" ref="Y1646" si="1333">AK1647/K1646</f>
        <v>0.92229729729729726</v>
      </c>
      <c r="Z1646" s="5">
        <f>IF(J1646="",1,(_xlfn.XLOOKUP(I1646,Goalies!B:B,Goalies!J:J)))</f>
        <v>0.97499999999999998</v>
      </c>
      <c r="AA1646" s="23">
        <v>1</v>
      </c>
      <c r="AB1646" s="23">
        <v>1.05</v>
      </c>
      <c r="AC1646" s="23">
        <f>_xlfn.XLOOKUP(E1646,'Game Adjustments'!A:A,'Game Adjustments'!B:B)</f>
        <v>1</v>
      </c>
      <c r="AD1646" s="23">
        <f>_xlfn.XLOOKUP(E1646,'Game Adjustments'!A:A,'Game Adjustments'!C:C)</f>
        <v>1</v>
      </c>
      <c r="AE1646" s="23">
        <f>IF(D1646="A",_xlfn.XLOOKUP(E1646,'Rest - Home'!F:F,'Rest - Home'!J:J),_xlfn.XLOOKUP(E1646,'Rest - Home'!F:F,'Rest - Home'!I:I))</f>
        <v>1</v>
      </c>
      <c r="AF1646" s="23">
        <f>IF(D1646="A",_xlfn.XLOOKUP(E1646,'Rest - Home'!F:F,'Rest - Home'!L:L),_xlfn.XLOOKUP(E1646,'Rest - Home'!F:F,'Rest - Home'!K:K))</f>
        <v>1</v>
      </c>
      <c r="AG1646" s="26">
        <v>1</v>
      </c>
      <c r="AH1646" s="26">
        <v>1</v>
      </c>
      <c r="AI1646" s="53" cm="1">
        <f t="array" ref="AI1646">MAX(IF($E$63:E1645=E1646,ROW($E$63:E1645)-MIN(ROW($E$63:E1645))+1))</f>
        <v>1544</v>
      </c>
      <c r="AJ1646" s="53" cm="1">
        <f t="array" ref="AJ1646">MAX(IF($I$105:I1645=I1646,ROW($I$105:I1645)-MIN(ROW($I$105:I1645))+1))</f>
        <v>1502</v>
      </c>
      <c r="AK1646" s="23">
        <f>IF(AI1646=0,_xlfn.XLOOKUP(E1646,'Starting GF'!A:A,'Starting GF'!B:B),INDEX($AL$63:$AL1646,AI1646))</f>
        <v>3</v>
      </c>
      <c r="AL1646" s="23">
        <f t="shared" si="1189"/>
        <v>2.9983884773145051</v>
      </c>
      <c r="AM1646" s="23">
        <f>IF(AI1646=0,_xlfn.XLOOKUP(E1646,'Starting GF'!A:A,'Starting GF'!C:C),INDEX($AN$63:$AN1646,AI1646))</f>
        <v>3.18</v>
      </c>
      <c r="AN1646" s="23">
        <f t="shared" si="1190"/>
        <v>3.1548855008367171</v>
      </c>
      <c r="AO1646" s="23">
        <f>IF(AJ1646=0,_xlfn.XLOOKUP(I1646,Goalies!B:B,Goalies!I:I),INDEX($AP$105:$AP1646,AJ1646))</f>
        <v>3.065558047703167</v>
      </c>
      <c r="AP1646" s="23">
        <f t="shared" si="1191"/>
        <v>3.0463127038634914</v>
      </c>
      <c r="AQ1646" s="23">
        <f t="shared" si="1192"/>
        <v>3.1005000000000003</v>
      </c>
      <c r="AR1646" s="66">
        <v>0.03</v>
      </c>
      <c r="AS1646" s="96" t="s">
        <v>1593</v>
      </c>
      <c r="AT1646" s="20">
        <f t="shared" ref="AT1646" si="1334">(AK1646*V1646*X1646*Z1647*AA1646*AB1647*AC1646*AD1647*AG1646*AH1647)+AR1646</f>
        <v>3.1312525337837833</v>
      </c>
      <c r="AU1646" s="20">
        <f t="shared" ref="AU1646" si="1335">AT1647</f>
        <v>2.9750840607871623</v>
      </c>
      <c r="AV1646" s="12">
        <f t="shared" ref="AV1646" si="1336">AK1646*V1646*X1646*Z1647*AA1646*AB1647</f>
        <v>3.1012525337837835</v>
      </c>
      <c r="AW1646" s="12">
        <f t="shared" ref="AW1646" si="1337">AV1647</f>
        <v>3.0083948201100026</v>
      </c>
      <c r="AX1646" s="8">
        <f t="shared" si="1197"/>
        <v>3.1252533783793446E-2</v>
      </c>
      <c r="AY1646" s="8">
        <f t="shared" si="1198"/>
        <v>0.12508406078717238</v>
      </c>
      <c r="AZ1646" s="8">
        <f t="shared" si="1199"/>
        <v>0.15633659457096583</v>
      </c>
      <c r="BA1646" s="8">
        <f t="shared" si="1200"/>
        <v>-9.3831527003378934E-2</v>
      </c>
      <c r="BB1646" s="62">
        <f t="shared" si="1201"/>
        <v>-112</v>
      </c>
      <c r="BC1646" s="21">
        <f t="shared" si="1202"/>
        <v>-137</v>
      </c>
      <c r="BD1646" s="21">
        <f t="shared" si="1203"/>
        <v>-110</v>
      </c>
      <c r="BE1646" s="21">
        <f t="shared" si="1204"/>
        <v>115</v>
      </c>
      <c r="BF1646" s="94">
        <f t="shared" ref="BF1646" si="1338">_xlfn.LET(
  _xlpm.a, MIN(AT1646,AT1647),
  _xlpm.b, MAX(AT1646,AT1647),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IF(AT1646&gt;AT1647, 1-_xlpm.interp, _xlpm.interp)
)</f>
        <v>0.52853336008074614</v>
      </c>
      <c r="BG1646" s="22">
        <f t="shared" si="550"/>
        <v>0.57819329879665315</v>
      </c>
      <c r="BH1646" s="22">
        <f t="shared" si="550"/>
        <v>0.52464266842550134</v>
      </c>
      <c r="BI1646" s="22">
        <f t="shared" si="550"/>
        <v>0.46553992735568317</v>
      </c>
      <c r="BJ1646" s="21">
        <f t="shared" si="1206"/>
        <v>-108</v>
      </c>
      <c r="BK1646" s="21">
        <f t="shared" si="1207"/>
        <v>-137</v>
      </c>
      <c r="BL1646" s="21">
        <f t="shared" si="1208"/>
        <v>-110</v>
      </c>
      <c r="BM1646" s="21">
        <f t="shared" si="1209"/>
        <v>115</v>
      </c>
      <c r="BN1646" s="22">
        <f t="shared" ref="BN1646" si="1339">_xlfn.LET(
  _xlpm.a, MIN(AV1646,AV1647),
  _xlpm.b, MAX(AV1646,AV1647),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IF(AV1646&gt;AV1647, 1-_xlpm.interp, _xlpm.interp)
)</f>
        <v>0.51876099576448476</v>
      </c>
      <c r="BO1646" s="22">
        <f t="shared" si="552"/>
        <v>0.57857739841034683</v>
      </c>
      <c r="BP1646" s="22">
        <f t="shared" si="552"/>
        <v>0.52479054564904515</v>
      </c>
      <c r="BQ1646" s="22">
        <f t="shared" si="552"/>
        <v>0.46539545910528557</v>
      </c>
      <c r="BR1646">
        <v>3.8</v>
      </c>
      <c r="BS1646">
        <v>4.6500000000000004</v>
      </c>
      <c r="BT1646">
        <v>0.38307000000000002</v>
      </c>
      <c r="BU1646">
        <v>0.14965000000000001</v>
      </c>
      <c r="BV1646">
        <v>0.16161430715897901</v>
      </c>
      <c r="BW1646">
        <v>0.22367999999999999</v>
      </c>
    </row>
    <row r="1647" spans="1:75" ht="16.75" customHeight="1" x14ac:dyDescent="0.2">
      <c r="A1647" t="str">
        <f t="shared" si="536"/>
        <v>2025020791 CGY</v>
      </c>
      <c r="B1647">
        <v>2025020791</v>
      </c>
      <c r="C1647" s="1">
        <v>46043</v>
      </c>
      <c r="D1647" s="2" t="s">
        <v>9</v>
      </c>
      <c r="E1647" t="s">
        <v>22</v>
      </c>
      <c r="F1647" s="2">
        <v>1</v>
      </c>
      <c r="G1647" s="2">
        <v>1</v>
      </c>
      <c r="H1647" t="s">
        <v>47</v>
      </c>
      <c r="I1647" t="str">
        <f t="shared" si="1275"/>
        <v>CGY Dustin Wolf</v>
      </c>
      <c r="J1647" s="33" t="s">
        <v>151</v>
      </c>
      <c r="K1647" s="14">
        <v>2.96</v>
      </c>
      <c r="L1647" s="13">
        <v>0.15</v>
      </c>
      <c r="M1647" s="28">
        <v>0.1</v>
      </c>
      <c r="N1647">
        <f>IFERROR(_xlfn.XLOOKUP(A1647,Params!A:A,Params!D:D),0)</f>
        <v>2.8499999999999899</v>
      </c>
      <c r="O1647">
        <f t="shared" ref="O1647" si="1340">N1646</f>
        <v>3.0999999999999899</v>
      </c>
      <c r="P1647" s="68">
        <f t="shared" si="1181"/>
        <v>2.8499999999999899</v>
      </c>
      <c r="Q1647">
        <f t="shared" ref="Q1647" si="1341">P1646</f>
        <v>3.0999999999999899</v>
      </c>
      <c r="R1647" s="5">
        <f t="shared" ref="R1647" si="1342">N1647/W1647/X1647/Z1646/AB1646/AA1647</f>
        <v>2.586262929317062</v>
      </c>
      <c r="S1647" s="5">
        <f t="shared" ref="S1647" si="1343">O1647/W1646/Y1647/Z1647/AA1646/AB1647</f>
        <v>3.2582896018187375</v>
      </c>
      <c r="T1647" s="5">
        <f t="shared" ref="T1647" si="1344">P1647/W1647/X1647/Z1646/AB1646</f>
        <v>2.4698810974977943</v>
      </c>
      <c r="U1647" s="5">
        <f t="shared" ref="U1647" si="1345">Q1647/W1646/Y1647/Z1647/AA1646</f>
        <v>3.2582896018187375</v>
      </c>
      <c r="V1647" s="5">
        <f>_xlfn.XLOOKUP(H1647,'Rest - Home'!A:A,'Rest - Home'!B:B)</f>
        <v>1.048</v>
      </c>
      <c r="W1647" s="5">
        <f>_xlfn.XLOOKUP(H1647,'Rest - Home'!A:A,'Rest - Home'!C:C)</f>
        <v>1.0491546019013618</v>
      </c>
      <c r="X1647" s="5">
        <f t="shared" ref="X1647" si="1346">AM1646/K1647</f>
        <v>1.0743243243243243</v>
      </c>
      <c r="Y1647" s="5">
        <f t="shared" ref="Y1647" si="1347">AK1646/K1647</f>
        <v>1.0135135135135136</v>
      </c>
      <c r="Z1647" s="5">
        <f>IF(J1647="",1,(_xlfn.XLOOKUP(I1647,Goalies!B:B,Goalies!J:J)))</f>
        <v>0.98499999999999999</v>
      </c>
      <c r="AA1647" s="23">
        <v>0.95499999999999996</v>
      </c>
      <c r="AB1647" s="23">
        <v>1</v>
      </c>
      <c r="AC1647" s="23">
        <f>_xlfn.XLOOKUP(E1647,'Game Adjustments'!A:A,'Game Adjustments'!B:B)</f>
        <v>1</v>
      </c>
      <c r="AD1647" s="23">
        <f>_xlfn.XLOOKUP(E1647,'Game Adjustments'!A:A,'Game Adjustments'!C:C)</f>
        <v>1</v>
      </c>
      <c r="AE1647" s="23">
        <f>IF(D1647="A",_xlfn.XLOOKUP(E1647,'Rest - Home'!F:F,'Rest - Home'!J:J),_xlfn.XLOOKUP(E1647,'Rest - Home'!F:F,'Rest - Home'!I:I))</f>
        <v>1</v>
      </c>
      <c r="AF1647" s="23">
        <f>IF(D1647="A",_xlfn.XLOOKUP(E1647,'Rest - Home'!F:F,'Rest - Home'!L:L),_xlfn.XLOOKUP(E1647,'Rest - Home'!F:F,'Rest - Home'!K:K))</f>
        <v>1</v>
      </c>
      <c r="AG1647" s="26">
        <v>1</v>
      </c>
      <c r="AH1647" s="26">
        <v>1</v>
      </c>
      <c r="AI1647" s="53" cm="1">
        <f t="array" ref="AI1647">MAX(IF($E$63:E1646=E1647,ROW($E$63:E1646)-MIN(ROW($E$63:E1646))+1))</f>
        <v>1555</v>
      </c>
      <c r="AJ1647" s="53" cm="1">
        <f t="array" ref="AJ1647">MAX(IF($I$105:I1646=I1647,ROW($I$105:I1646)-MIN(ROW($I$105:I1646))+1))</f>
        <v>1471</v>
      </c>
      <c r="AK1647" s="23">
        <v>2.73</v>
      </c>
      <c r="AL1647" s="23">
        <v>2.69</v>
      </c>
      <c r="AM1647" s="23">
        <v>3.27</v>
      </c>
      <c r="AN1647" s="23">
        <f t="shared" si="1190"/>
        <v>3.2682434402728107</v>
      </c>
      <c r="AO1647" s="23">
        <f>IF(AJ1647=0,_xlfn.XLOOKUP(I1647,Goalies!B:B,Goalies!I:I),INDEX($AP$105:$AP1647,AJ1647))</f>
        <v>3.1696136408700748</v>
      </c>
      <c r="AP1647" s="23">
        <f t="shared" si="1191"/>
        <v>3.1755838834082821</v>
      </c>
      <c r="AQ1647" s="23">
        <f t="shared" si="1192"/>
        <v>3.2209499999999998</v>
      </c>
      <c r="AR1647" s="66">
        <v>-0.03</v>
      </c>
      <c r="AS1647" s="96" t="s">
        <v>1593</v>
      </c>
      <c r="AT1647" s="20">
        <f t="shared" ref="AT1647" si="1348">(AK1647*V1647*X1647*Z1646*AA1647*AB1646*AC1647*AD1646*AG1647*AH1646)+AR1647</f>
        <v>2.9750840607871623</v>
      </c>
      <c r="AU1647" s="20">
        <f t="shared" ref="AU1647" si="1349">AT1646</f>
        <v>3.1312525337837833</v>
      </c>
      <c r="AV1647" s="12">
        <f t="shared" ref="AV1647" si="1350">AK1647*W1647*X1647*Z1646*AA1647*AB1646</f>
        <v>3.0083948201100026</v>
      </c>
      <c r="AW1647" s="12">
        <f t="shared" ref="AW1647" si="1351">AV1646</f>
        <v>3.1012525337837835</v>
      </c>
      <c r="AX1647" s="8">
        <f t="shared" si="1197"/>
        <v>0.12508406078717238</v>
      </c>
      <c r="AY1647" s="8">
        <f t="shared" si="1198"/>
        <v>3.1252533783793446E-2</v>
      </c>
      <c r="AZ1647" s="8">
        <f t="shared" si="1199"/>
        <v>0.15633659457096583</v>
      </c>
      <c r="BA1647" s="8">
        <f t="shared" si="1200"/>
        <v>9.3831527003378934E-2</v>
      </c>
      <c r="BB1647" s="62">
        <f t="shared" si="1201"/>
        <v>112</v>
      </c>
      <c r="BC1647" s="21">
        <f t="shared" si="1202"/>
        <v>137</v>
      </c>
      <c r="BD1647" s="21">
        <f t="shared" si="1203"/>
        <v>110</v>
      </c>
      <c r="BE1647" s="21">
        <f t="shared" si="1204"/>
        <v>-115</v>
      </c>
      <c r="BF1647" s="94">
        <f t="shared" si="57"/>
        <v>0.47146663991925386</v>
      </c>
      <c r="BG1647" s="22">
        <f t="shared" ref="BG1647" si="1352">_xlfn.LET(
  _xlpm.a, MIN(AT1646,AT1647),
  _xlpm.b, MAX(AT1646,AT1647),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0.42180670120334685</v>
      </c>
      <c r="BH1647" s="22">
        <f t="shared" ref="BH1647" si="1353">_xlfn.LET(
  _xlpm.a, MIN(AT1646,AT1647),
  _xlpm.b, MAX(AT1646,AT1647),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0.47535733157449866</v>
      </c>
      <c r="BI1647" s="22">
        <f t="shared" ref="BI1647" si="1354">_xlfn.LET(
  _xlpm.a, MIN(AT1646,AT1647),
  _xlpm.b, MAX(AT1646,AT1647),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0.53446007264431683</v>
      </c>
      <c r="BJ1647" s="21">
        <f t="shared" si="1206"/>
        <v>108</v>
      </c>
      <c r="BK1647" s="21">
        <f t="shared" si="1207"/>
        <v>137</v>
      </c>
      <c r="BL1647" s="21">
        <f t="shared" si="1208"/>
        <v>110</v>
      </c>
      <c r="BM1647" s="21">
        <f t="shared" si="1209"/>
        <v>-115</v>
      </c>
      <c r="BN1647" s="22">
        <f t="shared" si="61"/>
        <v>0.48123900423551524</v>
      </c>
      <c r="BO1647" s="22">
        <f t="shared" ref="BO1647" si="1355">_xlfn.LET(
  _xlpm.a, MIN(AV1646,AV1647),
  _xlpm.b, MAX(AV1646,AV1647),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0.42142260158965317</v>
      </c>
      <c r="BP1647" s="22">
        <f t="shared" ref="BP1647" si="1356">_xlfn.LET(
  _xlpm.a, MIN(AV1646,AV1647),
  _xlpm.b, MAX(AV1646,AV1647),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0.4752094543509548</v>
      </c>
      <c r="BQ1647" s="22">
        <f t="shared" ref="BQ1647" si="1357">_xlfn.LET(
  _xlpm.a, MIN(AV1646,AV1647),
  _xlpm.b, MAX(AV1646,AV1647),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0.53460454089471443</v>
      </c>
      <c r="BR1647">
        <v>3.8</v>
      </c>
      <c r="BS1647">
        <v>4.7</v>
      </c>
      <c r="BT1647">
        <v>0.37956000000000001</v>
      </c>
      <c r="BU1647">
        <v>0.14541000000000001</v>
      </c>
      <c r="BV1647">
        <v>0.156926862434033</v>
      </c>
      <c r="BW1647">
        <v>0.21879999999999999</v>
      </c>
    </row>
    <row r="1648" spans="1:75" ht="16.75" customHeight="1" x14ac:dyDescent="0.2">
      <c r="A1648" t="str">
        <f t="shared" si="536"/>
        <v>2025020792 WSH</v>
      </c>
      <c r="B1648">
        <v>2025020792</v>
      </c>
      <c r="C1648" s="1">
        <v>46043</v>
      </c>
      <c r="D1648" s="2" t="s">
        <v>6</v>
      </c>
      <c r="E1648" t="s">
        <v>49</v>
      </c>
      <c r="F1648" s="2">
        <v>1</v>
      </c>
      <c r="G1648" s="2">
        <v>1</v>
      </c>
      <c r="H1648" t="s">
        <v>46</v>
      </c>
      <c r="I1648" t="str">
        <f t="shared" si="1275"/>
        <v>WSH Logan Thompson</v>
      </c>
      <c r="J1648" s="33" t="s">
        <v>197</v>
      </c>
      <c r="K1648" s="14">
        <v>2.96</v>
      </c>
      <c r="L1648" s="13">
        <v>0.15</v>
      </c>
      <c r="M1648" s="28">
        <v>0.1</v>
      </c>
      <c r="N1648">
        <f>IFERROR(_xlfn.XLOOKUP(A1648,Params!A:A,Params!D:D),0)</f>
        <v>3.4999999999999898</v>
      </c>
      <c r="O1648">
        <f t="shared" ref="O1648" si="1358">N1649</f>
        <v>2.7499999999999898</v>
      </c>
      <c r="P1648" s="68">
        <f t="shared" si="1181"/>
        <v>3.4999999999999898</v>
      </c>
      <c r="Q1648">
        <f t="shared" ref="Q1648" si="1359">P1649</f>
        <v>2.7499999999999898</v>
      </c>
      <c r="R1648" s="5">
        <f t="shared" ref="R1648" si="1360">N1648/W1648/X1648/Z1649/AB1649/AA1648</f>
        <v>3.2210307651807435</v>
      </c>
      <c r="S1648" s="5">
        <f t="shared" ref="S1648" si="1361">O1648/W1649/Y1648/Z1648/AA1649/AB1648</f>
        <v>3.0198675540389361</v>
      </c>
      <c r="T1648" s="5">
        <f t="shared" ref="T1648" si="1362">P1648/W1648/X1648/Z1649/AB1649</f>
        <v>3.1888204575289358</v>
      </c>
      <c r="U1648" s="5">
        <f t="shared" ref="U1648" si="1363">Q1648/W1649/Y1648/Z1648/AA1649</f>
        <v>3.0198675540389361</v>
      </c>
      <c r="V1648" s="5">
        <f>_xlfn.XLOOKUP(H1648,'Rest - Home'!A:A,'Rest - Home'!B:B)</f>
        <v>0.95</v>
      </c>
      <c r="W1648" s="5">
        <f>_xlfn.XLOOKUP(H1648,'Rest - Home'!A:A,'Rest - Home'!C:C)</f>
        <v>0.95302926576458757</v>
      </c>
      <c r="X1648" s="5">
        <f t="shared" ref="X1648" si="1364">AM1649/K1648</f>
        <v>1.0962114730511325</v>
      </c>
      <c r="Y1648" s="5">
        <f t="shared" ref="Y1648" si="1365">AK1649/K1648</f>
        <v>0.92251487765000373</v>
      </c>
      <c r="Z1648" s="5">
        <f>IF(J1648="",1,(_xlfn.XLOOKUP(I1648,Goalies!B:B,Goalies!J:J)))</f>
        <v>0.97499999999999998</v>
      </c>
      <c r="AA1648" s="23">
        <v>0.99</v>
      </c>
      <c r="AB1648" s="23">
        <v>1</v>
      </c>
      <c r="AC1648" s="23">
        <f>_xlfn.XLOOKUP(E1648,'Game Adjustments'!A:A,'Game Adjustments'!B:B)</f>
        <v>1</v>
      </c>
      <c r="AD1648" s="23">
        <f>_xlfn.XLOOKUP(E1648,'Game Adjustments'!A:A,'Game Adjustments'!C:C)</f>
        <v>1</v>
      </c>
      <c r="AE1648" s="23">
        <f>IF(D1648="A",_xlfn.XLOOKUP(E1648,'Rest - Home'!F:F,'Rest - Home'!J:J),_xlfn.XLOOKUP(E1648,'Rest - Home'!F:F,'Rest - Home'!I:I))</f>
        <v>1</v>
      </c>
      <c r="AF1648" s="23">
        <f>IF(D1648="A",_xlfn.XLOOKUP(E1648,'Rest - Home'!F:F,'Rest - Home'!L:L),_xlfn.XLOOKUP(E1648,'Rest - Home'!F:F,'Rest - Home'!K:K))</f>
        <v>1</v>
      </c>
      <c r="AG1648" s="26">
        <v>1</v>
      </c>
      <c r="AH1648" s="26">
        <v>1</v>
      </c>
      <c r="AI1648" s="53" cm="1">
        <f t="array" ref="AI1648">MAX(IF($E$63:E1647=E1648,ROW($E$63:E1647)-MIN(ROW($E$63:E1647))+1))</f>
        <v>1542</v>
      </c>
      <c r="AJ1648" s="53" cm="1">
        <f t="array" ref="AJ1648">MAX(IF($I$105:I1647=I1648,ROW($I$105:I1647)-MIN(ROW($I$105:I1647))+1))</f>
        <v>1479</v>
      </c>
      <c r="AK1648" s="23">
        <f>IF(AI1648=0,_xlfn.XLOOKUP(E1648,'Starting GF'!A:A,'Starting GF'!B:B),INDEX($AL$63:$AL1648,AI1648))</f>
        <v>3.0449999999999999</v>
      </c>
      <c r="AL1648" s="23">
        <f t="shared" si="1189"/>
        <v>3.0709214601623342</v>
      </c>
      <c r="AM1648" s="23">
        <f>IF(AI1648=0,_xlfn.XLOOKUP(E1648,'Starting GF'!A:A,'Starting GF'!C:C),INDEX($AN$63:$AN1648,AI1648))</f>
        <v>3.0275070377221338</v>
      </c>
      <c r="AN1648" s="23">
        <f t="shared" si="1190"/>
        <v>3.0263611151696539</v>
      </c>
      <c r="AO1648" s="23">
        <f>IF(AJ1648=0,_xlfn.XLOOKUP(I1648,Goalies!B:B,Goalies!I:I),INDEX($AP$105:$AP1648,AJ1648))</f>
        <v>2.9884523540502164</v>
      </c>
      <c r="AP1648" s="23">
        <f t="shared" si="1191"/>
        <v>2.9818401307208782</v>
      </c>
      <c r="AQ1648" s="23">
        <f t="shared" si="1192"/>
        <v>2.9518193617790804</v>
      </c>
      <c r="AR1648" s="66">
        <v>0.1</v>
      </c>
      <c r="AS1648" s="96" t="s">
        <v>1591</v>
      </c>
      <c r="AT1648" s="20">
        <f t="shared" ref="AT1648" si="1366">(AK1648*V1648*X1648*Z1649*AA1648*AB1649*AC1648*AD1649*AG1648*AH1649)+AR1648</f>
        <v>3.3982064483948453</v>
      </c>
      <c r="AU1648" s="20">
        <f t="shared" ref="AU1648" si="1367">AT1649</f>
        <v>2.6539227385564428</v>
      </c>
      <c r="AV1648" s="12">
        <f t="shared" ref="AV1648" si="1368">AK1648*V1648*X1648*Z1649*AA1648*AB1649</f>
        <v>3.2982064483948452</v>
      </c>
      <c r="AW1648" s="12">
        <f t="shared" ref="AW1648" si="1369">AV1649</f>
        <v>2.7569567885852027</v>
      </c>
      <c r="AX1648" s="8">
        <f t="shared" si="1197"/>
        <v>-0.10179355160514447</v>
      </c>
      <c r="AY1648" s="8">
        <f t="shared" si="1198"/>
        <v>-9.6077261443547002E-2</v>
      </c>
      <c r="AZ1648" s="8">
        <f t="shared" si="1199"/>
        <v>-0.19787081304869147</v>
      </c>
      <c r="BA1648" s="8">
        <f t="shared" si="1200"/>
        <v>-5.7162901615974704E-3</v>
      </c>
      <c r="BB1648" s="62">
        <f t="shared" si="1201"/>
        <v>-162</v>
      </c>
      <c r="BC1648" s="21">
        <f t="shared" si="1202"/>
        <v>-132</v>
      </c>
      <c r="BD1648" s="21">
        <f t="shared" si="1203"/>
        <v>-105</v>
      </c>
      <c r="BE1648" s="21">
        <f t="shared" si="1204"/>
        <v>120</v>
      </c>
      <c r="BF1648" s="94">
        <f t="shared" ref="BF1648" si="1370">_xlfn.LET(
  _xlpm.a, MIN(AT1648,AT1649),
  _xlpm.b, MAX(AT1648,AT1649),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IF(AT1648&gt;AT1649, 1-_xlpm.interp, _xlpm.interp)
)</f>
        <v>0.61870866151689907</v>
      </c>
      <c r="BG1648" s="22">
        <f t="shared" si="550"/>
        <v>0.56824786174720865</v>
      </c>
      <c r="BH1648" s="22">
        <f t="shared" si="550"/>
        <v>0.51248408951080282</v>
      </c>
      <c r="BI1648" s="22">
        <f t="shared" si="550"/>
        <v>0.45386085925449993</v>
      </c>
      <c r="BJ1648" s="21">
        <f t="shared" si="1206"/>
        <v>-142</v>
      </c>
      <c r="BK1648" s="21">
        <f t="shared" si="1207"/>
        <v>-131</v>
      </c>
      <c r="BL1648" s="21">
        <f t="shared" si="1208"/>
        <v>-105</v>
      </c>
      <c r="BM1648" s="21">
        <f t="shared" si="1209"/>
        <v>120</v>
      </c>
      <c r="BN1648" s="22">
        <f t="shared" ref="BN1648" si="1371">_xlfn.LET(
  _xlpm.a, MIN(AV1648,AV1649),
  _xlpm.b, MAX(AV1648,AV1649),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IF(AV1648&gt;AV1649, 1-_xlpm.interp, _xlpm.interp)
)</f>
        <v>0.58702965172257326</v>
      </c>
      <c r="BO1648" s="22">
        <f t="shared" si="552"/>
        <v>0.56775529779301803</v>
      </c>
      <c r="BP1648" s="22">
        <f t="shared" si="552"/>
        <v>0.51271262606620827</v>
      </c>
      <c r="BQ1648" s="22">
        <f t="shared" si="552"/>
        <v>0.45479433679227332</v>
      </c>
      <c r="BR1648">
        <v>3.8</v>
      </c>
      <c r="BS1648">
        <v>4.75</v>
      </c>
      <c r="BT1648">
        <v>0.37212000000000001</v>
      </c>
      <c r="BU1648">
        <v>0.14151</v>
      </c>
      <c r="BV1648">
        <v>0.15250072742556001</v>
      </c>
      <c r="BW1648">
        <v>0.21357999999999999</v>
      </c>
    </row>
    <row r="1649" spans="1:75" ht="16.75" customHeight="1" x14ac:dyDescent="0.2">
      <c r="A1649" t="str">
        <f t="shared" si="536"/>
        <v>2025020792 VAN</v>
      </c>
      <c r="B1649">
        <v>2025020792</v>
      </c>
      <c r="C1649" s="1">
        <v>46043</v>
      </c>
      <c r="D1649" s="2" t="s">
        <v>9</v>
      </c>
      <c r="E1649" t="s">
        <v>23</v>
      </c>
      <c r="F1649" s="2">
        <v>1</v>
      </c>
      <c r="G1649" s="2">
        <v>1</v>
      </c>
      <c r="H1649" t="s">
        <v>47</v>
      </c>
      <c r="I1649" t="str">
        <f t="shared" si="1275"/>
        <v>VAN Kevin Lankinen</v>
      </c>
      <c r="J1649" s="33" t="s">
        <v>194</v>
      </c>
      <c r="K1649" s="14">
        <v>2.96</v>
      </c>
      <c r="L1649" s="13">
        <v>0.15</v>
      </c>
      <c r="M1649" s="28">
        <v>0.1</v>
      </c>
      <c r="N1649">
        <f>IFERROR(_xlfn.XLOOKUP(A1649,Params!A:A,Params!D:D),0)</f>
        <v>2.7499999999999898</v>
      </c>
      <c r="O1649">
        <f t="shared" ref="O1649" si="1372">N1648</f>
        <v>3.4999999999999898</v>
      </c>
      <c r="P1649" s="68">
        <f t="shared" si="1181"/>
        <v>2.7499999999999898</v>
      </c>
      <c r="Q1649">
        <f t="shared" ref="Q1649" si="1373">P1648</f>
        <v>3.4999999999999898</v>
      </c>
      <c r="R1649" s="5">
        <f t="shared" ref="R1649" si="1374">N1649/W1649/X1649/Z1648/AB1648/AA1649</f>
        <v>2.7237536457452283</v>
      </c>
      <c r="S1649" s="5">
        <f t="shared" ref="S1649" si="1375">O1649/W1648/Y1649/Z1649/AA1648/AB1649</f>
        <v>3.4323663068412893</v>
      </c>
      <c r="T1649" s="5">
        <f t="shared" ref="T1649" si="1376">P1649/W1649/X1649/Z1648/AB1648</f>
        <v>2.6284222681441451</v>
      </c>
      <c r="U1649" s="5">
        <f t="shared" ref="U1649" si="1377">Q1649/W1648/Y1649/Z1649/AA1648</f>
        <v>3.5010136329781152</v>
      </c>
      <c r="V1649" s="5">
        <f>_xlfn.XLOOKUP(H1649,'Rest - Home'!A:A,'Rest - Home'!B:B)</f>
        <v>1.048</v>
      </c>
      <c r="W1649" s="5">
        <f>_xlfn.XLOOKUP(H1649,'Rest - Home'!A:A,'Rest - Home'!C:C)</f>
        <v>1.0491546019013618</v>
      </c>
      <c r="X1649" s="5">
        <f t="shared" ref="X1649" si="1378">AM1648/K1649</f>
        <v>1.0228064316628831</v>
      </c>
      <c r="Y1649" s="5">
        <f t="shared" ref="Y1649" si="1379">AK1648/K1649</f>
        <v>1.0287162162162162</v>
      </c>
      <c r="Z1649" s="5">
        <f>IF(J1649="",1,(_xlfn.XLOOKUP(I1649,Goalies!B:B,Goalies!J:J)))</f>
        <v>1.03</v>
      </c>
      <c r="AA1649" s="23">
        <v>0.96499999999999997</v>
      </c>
      <c r="AB1649" s="23">
        <v>1.02</v>
      </c>
      <c r="AC1649" s="23">
        <f>_xlfn.XLOOKUP(E1649,'Game Adjustments'!A:A,'Game Adjustments'!B:B)</f>
        <v>1</v>
      </c>
      <c r="AD1649" s="23">
        <f>_xlfn.XLOOKUP(E1649,'Game Adjustments'!A:A,'Game Adjustments'!C:C)</f>
        <v>1</v>
      </c>
      <c r="AE1649" s="23">
        <f>IF(D1649="A",_xlfn.XLOOKUP(E1649,'Rest - Home'!F:F,'Rest - Home'!J:J),_xlfn.XLOOKUP(E1649,'Rest - Home'!F:F,'Rest - Home'!I:I))</f>
        <v>1</v>
      </c>
      <c r="AF1649" s="23">
        <f>IF(D1649="A",_xlfn.XLOOKUP(E1649,'Rest - Home'!F:F,'Rest - Home'!L:L),_xlfn.XLOOKUP(E1649,'Rest - Home'!F:F,'Rest - Home'!K:K))</f>
        <v>1</v>
      </c>
      <c r="AG1649" s="26">
        <v>1</v>
      </c>
      <c r="AH1649" s="26">
        <v>1</v>
      </c>
      <c r="AI1649" s="53" cm="1">
        <f t="array" ref="AI1649">MAX(IF($E$63:E1648=E1649,ROW($E$63:E1648)-MIN(ROW($E$63:E1648))+1))</f>
        <v>1557</v>
      </c>
      <c r="AJ1649" s="53" cm="1">
        <f t="array" ref="AJ1649">MAX(IF($I$105:I1648=I1649,ROW($I$105:I1648)-MIN(ROW($I$105:I1648))+1))</f>
        <v>1515</v>
      </c>
      <c r="AK1649" s="23">
        <f>IF(AI1649=0,_xlfn.XLOOKUP(E1649,'Starting GF'!A:A,'Starting GF'!B:B),INDEX($AL$63:$AL1649,AI1649))</f>
        <v>2.7306440378440109</v>
      </c>
      <c r="AL1649" s="23">
        <f t="shared" si="1189"/>
        <v>2.7281805083651771</v>
      </c>
      <c r="AM1649" s="23">
        <f>IF(AI1649=0,_xlfn.XLOOKUP(E1649,'Starting GF'!A:A,'Starting GF'!C:C),INDEX($AN$63:$AN1649,AI1649))</f>
        <v>3.2447859602313525</v>
      </c>
      <c r="AN1649" s="23">
        <v>3.26</v>
      </c>
      <c r="AO1649" s="23">
        <f>IF(AJ1649=0,_xlfn.XLOOKUP(I1649,Goalies!B:B,Goalies!I:I),INDEX($AP$105:$AP1649,AJ1649))</f>
        <v>3.3247992205618235</v>
      </c>
      <c r="AP1649" s="23">
        <f t="shared" si="1191"/>
        <v>3.3563799318845291</v>
      </c>
      <c r="AQ1649" s="23">
        <f t="shared" si="1192"/>
        <v>3.342129539038293</v>
      </c>
      <c r="AR1649" s="66">
        <v>-0.1</v>
      </c>
      <c r="AS1649" s="96" t="s">
        <v>1591</v>
      </c>
      <c r="AT1649" s="20">
        <f t="shared" ref="AT1649" si="1380">(AK1649*V1649*X1649*Z1648*AA1649*AB1648*AC1649*AD1648*AG1649*AH1648)+AR1649</f>
        <v>2.6539227385564428</v>
      </c>
      <c r="AU1649" s="20">
        <f t="shared" ref="AU1649" si="1381">AT1648</f>
        <v>3.3982064483948453</v>
      </c>
      <c r="AV1649" s="12">
        <f t="shared" ref="AV1649" si="1382">AK1649*W1649*X1649*Z1648*AA1649*AB1648</f>
        <v>2.7569567885852027</v>
      </c>
      <c r="AW1649" s="12">
        <f t="shared" ref="AW1649" si="1383">AV1648</f>
        <v>3.2982064483948452</v>
      </c>
      <c r="AX1649" s="8">
        <f t="shared" si="1197"/>
        <v>-9.6077261443547002E-2</v>
      </c>
      <c r="AY1649" s="8">
        <f t="shared" si="1198"/>
        <v>-0.10179355160514447</v>
      </c>
      <c r="AZ1649" s="8">
        <f t="shared" si="1199"/>
        <v>-0.19787081304869147</v>
      </c>
      <c r="BA1649" s="8">
        <f t="shared" si="1200"/>
        <v>5.7162901615974704E-3</v>
      </c>
      <c r="BB1649" s="62">
        <f t="shared" si="1201"/>
        <v>162</v>
      </c>
      <c r="BC1649" s="21">
        <f t="shared" si="1202"/>
        <v>132</v>
      </c>
      <c r="BD1649" s="21">
        <f t="shared" si="1203"/>
        <v>105</v>
      </c>
      <c r="BE1649" s="21">
        <f t="shared" si="1204"/>
        <v>-120</v>
      </c>
      <c r="BF1649" s="94">
        <f t="shared" si="57"/>
        <v>0.38129133848310093</v>
      </c>
      <c r="BG1649" s="22">
        <f t="shared" ref="BG1649" si="1384">_xlfn.LET(
  _xlpm.a, MIN(AT1648,AT1649),
  _xlpm.b, MAX(AT1648,AT1649),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0.4317521382527913</v>
      </c>
      <c r="BH1649" s="22">
        <f t="shared" ref="BH1649" si="1385">_xlfn.LET(
  _xlpm.a, MIN(AT1648,AT1649),
  _xlpm.b, MAX(AT1648,AT1649),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0.48751591048919718</v>
      </c>
      <c r="BI1649" s="22">
        <f t="shared" ref="BI1649" si="1386">_xlfn.LET(
  _xlpm.a, MIN(AT1648,AT1649),
  _xlpm.b, MAX(AT1648,AT1649),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0.54613914074550007</v>
      </c>
      <c r="BJ1649" s="21">
        <f t="shared" si="1206"/>
        <v>142</v>
      </c>
      <c r="BK1649" s="21">
        <f t="shared" si="1207"/>
        <v>131</v>
      </c>
      <c r="BL1649" s="21">
        <f t="shared" si="1208"/>
        <v>105</v>
      </c>
      <c r="BM1649" s="21">
        <f t="shared" si="1209"/>
        <v>-120</v>
      </c>
      <c r="BN1649" s="22">
        <f t="shared" si="61"/>
        <v>0.41297034827742674</v>
      </c>
      <c r="BO1649" s="22">
        <f t="shared" ref="BO1649" si="1387">_xlfn.LET(
  _xlpm.a, MIN(AV1648,AV1649),
  _xlpm.b, MAX(AV1648,AV1649),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0.43224470220698197</v>
      </c>
      <c r="BP1649" s="22">
        <f t="shared" ref="BP1649" si="1388">_xlfn.LET(
  _xlpm.a, MIN(AV1648,AV1649),
  _xlpm.b, MAX(AV1648,AV1649),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0.48728737393379173</v>
      </c>
      <c r="BQ1649" s="22">
        <f t="shared" ref="BQ1649" si="1389">_xlfn.LET(
  _xlpm.a, MIN(AV1648,AV1649),
  _xlpm.b, MAX(AV1648,AV1649),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0.54520566320772668</v>
      </c>
      <c r="BR1649">
        <v>3.8</v>
      </c>
      <c r="BS1649">
        <v>4.8</v>
      </c>
      <c r="BT1649">
        <v>0.36554999999999999</v>
      </c>
      <c r="BU1649">
        <v>0.13954</v>
      </c>
      <c r="BV1649">
        <v>0.15029026247482399</v>
      </c>
      <c r="BW1649">
        <v>0.21107000000000001</v>
      </c>
    </row>
    <row r="1650" spans="1:75" ht="16.75" customHeight="1" x14ac:dyDescent="0.2">
      <c r="A1650" t="str">
        <f t="shared" si="536"/>
        <v>2025020795 BUF</v>
      </c>
      <c r="B1650">
        <v>2025020795</v>
      </c>
      <c r="C1650" s="1">
        <v>46044</v>
      </c>
      <c r="D1650" s="2" t="s">
        <v>6</v>
      </c>
      <c r="E1650" t="s">
        <v>5</v>
      </c>
      <c r="F1650" s="2">
        <v>1</v>
      </c>
      <c r="G1650" s="2">
        <v>1</v>
      </c>
      <c r="H1650" t="s">
        <v>46</v>
      </c>
      <c r="I1650" t="str">
        <f t="shared" si="1275"/>
        <v>BUF Alex Lyon</v>
      </c>
      <c r="J1650" s="33" t="s">
        <v>274</v>
      </c>
      <c r="K1650" s="14">
        <v>2.96</v>
      </c>
      <c r="L1650" s="13">
        <v>0.15</v>
      </c>
      <c r="M1650" s="28">
        <v>0.1</v>
      </c>
      <c r="N1650">
        <f>IFERROR(_xlfn.XLOOKUP(A1650,Params!A:A,Params!D:D),0)</f>
        <v>0</v>
      </c>
      <c r="O1650">
        <f t="shared" ref="O1650" si="1390">N1651</f>
        <v>0</v>
      </c>
      <c r="P1650" s="68">
        <f t="shared" ref="P1650:P1665" si="1391">N1650</f>
        <v>0</v>
      </c>
      <c r="Q1650">
        <f t="shared" ref="Q1650" si="1392">P1651</f>
        <v>0</v>
      </c>
      <c r="R1650" s="5">
        <f t="shared" ref="R1650" si="1393">N1650/W1650/X1650/Z1651/AB1651/AA1650</f>
        <v>0</v>
      </c>
      <c r="S1650" s="5">
        <f t="shared" ref="S1650" si="1394">O1650/W1651/Y1650/Z1650/AA1651/AB1650</f>
        <v>0</v>
      </c>
      <c r="T1650" s="5">
        <f t="shared" ref="T1650" si="1395">P1650/W1650/X1650/Z1651/AB1651</f>
        <v>0</v>
      </c>
      <c r="U1650" s="5">
        <f t="shared" ref="U1650" si="1396">Q1650/W1651/Y1650/Z1650/AA1651</f>
        <v>0</v>
      </c>
      <c r="V1650" s="5">
        <f>_xlfn.XLOOKUP(H1650,'Rest - Home'!A:A,'Rest - Home'!B:B)</f>
        <v>0.95</v>
      </c>
      <c r="W1650" s="5">
        <f>_xlfn.XLOOKUP(H1650,'Rest - Home'!A:A,'Rest - Home'!C:C)</f>
        <v>0.95302926576458757</v>
      </c>
      <c r="X1650" s="5">
        <f t="shared" ref="X1650" si="1397">AM1651/K1650</f>
        <v>1.0228613335124124</v>
      </c>
      <c r="Y1650" s="5">
        <f t="shared" ref="Y1650" si="1398">AK1651/K1650</f>
        <v>1.0376297998306683</v>
      </c>
      <c r="Z1650" s="5">
        <f>IF(J1650="",1,(_xlfn.XLOOKUP(I1650,Goalies!B:B,Goalies!J:J)))</f>
        <v>0.99</v>
      </c>
      <c r="AA1650" s="23">
        <f>_xlfn.XLOOKUP(E1650,Injuries!A:A,Injuries!B:B)</f>
        <v>0.98</v>
      </c>
      <c r="AB1650" s="23">
        <f>_xlfn.XLOOKUP(E1650,Injuries!A:A,Injuries!C:C)</f>
        <v>1</v>
      </c>
      <c r="AC1650" s="23">
        <f>_xlfn.XLOOKUP(E1650,'Game Adjustments'!A:A,'Game Adjustments'!B:B)</f>
        <v>1</v>
      </c>
      <c r="AD1650" s="23">
        <f>_xlfn.XLOOKUP(E1650,'Game Adjustments'!A:A,'Game Adjustments'!C:C)</f>
        <v>1</v>
      </c>
      <c r="AE1650" s="23">
        <f>IF(D1650="A",_xlfn.XLOOKUP(E1650,'Rest - Home'!F:F,'Rest - Home'!J:J),_xlfn.XLOOKUP(E1650,'Rest - Home'!F:F,'Rest - Home'!I:I))</f>
        <v>1</v>
      </c>
      <c r="AF1650" s="23">
        <f>IF(D1650="A",_xlfn.XLOOKUP(E1650,'Rest - Home'!F:F,'Rest - Home'!L:L),_xlfn.XLOOKUP(E1650,'Rest - Home'!F:F,'Rest - Home'!K:K))</f>
        <v>1</v>
      </c>
      <c r="AG1650" s="26">
        <v>1</v>
      </c>
      <c r="AH1650" s="26">
        <v>1</v>
      </c>
      <c r="AI1650" s="53" cm="1">
        <f t="array" ref="AI1650">MAX(IF($E$63:E1649=E1650,ROW($E$63:E1649)-MIN(ROW($E$63:E1649))+1))</f>
        <v>1568</v>
      </c>
      <c r="AJ1650" s="53" cm="1">
        <f t="array" ref="AJ1650">MAX(IF($I$105:I1649=I1650,ROW($I$105:I1649)-MIN(ROW($I$105:I1649))+1))</f>
        <v>1526</v>
      </c>
      <c r="AK1650" s="23">
        <f>IF(AI1650=0,_xlfn.XLOOKUP(E1650,'Starting GF'!A:A,'Starting GF'!B:B),INDEX($AL$63:$AL1650,AI1650))</f>
        <v>3.0954569936043623</v>
      </c>
      <c r="AL1650" s="23">
        <f t="shared" ref="AL1650:AL1665" si="1399">IF(R1650=0,AK1650,R1650*L1650*(1-M1650)+T1650*L1650*M1650+AK1650*(1-L1650))</f>
        <v>3.0954569936043623</v>
      </c>
      <c r="AM1650" s="23">
        <f>IF(AI1650=0,_xlfn.XLOOKUP(E1650,'Starting GF'!A:A,'Starting GF'!C:C),INDEX($AN$63:$AN1650,AI1650))</f>
        <v>3.0585090047302281</v>
      </c>
      <c r="AN1650" s="23">
        <f t="shared" ref="AN1650:AN1665" si="1400">IF(S1650=0,AM1650,S1650*L1650+AM1650*(1-L1650))</f>
        <v>3.0585090047302281</v>
      </c>
      <c r="AO1650" s="23">
        <f>IF(AJ1650=0,_xlfn.XLOOKUP(I1650,Goalies!B:B,Goalies!I:I),INDEX($AP$105:$AP1650,AJ1650))</f>
        <v>3.1880743513572143</v>
      </c>
      <c r="AP1650" s="23">
        <f t="shared" ref="AP1650:AP1665" si="1401">IF(S1650=0,AO1650,S1650*L1650*Z1650+AO1650*(1-L1650))</f>
        <v>3.1880743513572143</v>
      </c>
      <c r="AQ1650" s="23">
        <f t="shared" ref="AQ1650:AQ1665" si="1402">AM1650*Z1650</f>
        <v>3.0279239146829258</v>
      </c>
      <c r="AR1650" s="66">
        <v>0</v>
      </c>
      <c r="AS1650" s="96" t="s">
        <v>1593</v>
      </c>
      <c r="AT1650" s="20">
        <f t="shared" ref="AT1650" si="1403">(AK1650*V1650*X1650*Z1651*AA1650*AB1651*AC1650*AD1651*AG1650*AH1651)+AR1650</f>
        <v>2.9477538627951958</v>
      </c>
      <c r="AU1650" s="20">
        <f t="shared" ref="AU1650" si="1404">AT1651</f>
        <v>3.2268200903667212</v>
      </c>
      <c r="AV1650" s="12">
        <f t="shared" ref="AV1650" si="1405">AK1650*V1650*X1650*Z1651*AA1650*AB1651</f>
        <v>2.9477538627951958</v>
      </c>
      <c r="AW1650" s="12">
        <f t="shared" ref="AW1650" si="1406">AV1651</f>
        <v>3.2303751405687153</v>
      </c>
      <c r="AX1650" s="8">
        <f t="shared" ref="AX1650:AX1665" si="1407">(AT1650-N1650)</f>
        <v>2.9477538627951958</v>
      </c>
      <c r="AY1650" s="8">
        <f t="shared" ref="AY1650:AY1665" si="1408">(AU1650-O1650)</f>
        <v>3.2268200903667212</v>
      </c>
      <c r="AZ1650" s="8">
        <f t="shared" ref="AZ1650:AZ1665" si="1409">SUM(AX1650:AY1650)</f>
        <v>6.174573953161917</v>
      </c>
      <c r="BA1650" s="8">
        <f t="shared" ref="BA1650:BA1665" si="1410">AX1650-AY1650</f>
        <v>-0.27906622757152544</v>
      </c>
      <c r="BB1650" s="62">
        <f t="shared" ref="BB1650:BB1665" si="1411">IF(BF1650=0.5,100,IF(BF1650&gt;0.5,-ROUND(100*BF1650/(1-BF1650),0),ROUND(100*(1-BF1650)/BF1650,0)))</f>
        <v>122</v>
      </c>
      <c r="BC1650" s="21">
        <f t="shared" ref="BC1650:BC1665" si="1412">IF(BG1650=0.5,100,IF(BG1650&gt;0.5,-ROUND(100*BG1650/(1-BG1650),0),ROUND(100*(1-BG1650)/BG1650,0)))</f>
        <v>-144</v>
      </c>
      <c r="BD1650" s="21">
        <f t="shared" ref="BD1650:BD1665" si="1413">IF(BH1650=0.5,100,IF(BH1650&gt;0.5,-ROUND(100*BH1650/(1-BH1650),0),ROUND(100*(1-BH1650)/BH1650,0)))</f>
        <v>-116</v>
      </c>
      <c r="BE1650" s="21">
        <f t="shared" ref="BE1650:BE1665" si="1414">IF(BI1650=0.5,100,IF(BI1650&gt;0.5,-ROUND(100*BI1650/(1-BI1650),0),ROUND(100*(1-BI1650)/BI1650,0)))</f>
        <v>110</v>
      </c>
      <c r="BF1650" s="94">
        <f t="shared" ref="BF1650" si="1415">_xlfn.LET(
  _xlpm.a, MIN(AT1650,AT1651),
  _xlpm.b, MAX(AT1650,AT1651),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IF(AT1650&gt;AT1651, 1-_xlpm.interp, _xlpm.interp)
)</f>
        <v>0.45100075207311008</v>
      </c>
      <c r="BG1650" s="22">
        <f t="shared" si="550"/>
        <v>0.59005622799905955</v>
      </c>
      <c r="BH1650" s="22">
        <f t="shared" si="550"/>
        <v>0.53785054059451298</v>
      </c>
      <c r="BI1650" s="22">
        <f t="shared" si="550"/>
        <v>0.47707622451862486</v>
      </c>
      <c r="BJ1650" s="21">
        <f t="shared" ref="BJ1650:BJ1665" si="1416">IF(BN1650=0.5,100,IF(BN1650&gt;0.5,-ROUND(100*BN1650/(1-BN1650),0),ROUND(100*(1-BN1650)/BN1650,0)))</f>
        <v>122</v>
      </c>
      <c r="BK1650" s="21">
        <f t="shared" ref="BK1650:BK1665" si="1417">IF(BO1650=0.5,100,IF(BO1650&gt;0.5,-ROUND(100*BO1650/(1-BO1650),0),ROUND(100*(1-BO1650)/BO1650,0)))</f>
        <v>-145</v>
      </c>
      <c r="BL1650" s="21">
        <f t="shared" ref="BL1650:BL1665" si="1418">IF(BP1650=0.5,100,IF(BP1650&gt;0.5,-ROUND(100*BP1650/(1-BP1650),0),ROUND(100*(1-BP1650)/BP1650,0)))</f>
        <v>-117</v>
      </c>
      <c r="BM1650" s="21">
        <f t="shared" ref="BM1650:BM1665" si="1419">IF(BQ1650=0.5,100,IF(BQ1650&gt;0.5,-ROUND(100*BQ1650/(1-BQ1650),0),ROUND(100*(1-BQ1650)/BQ1650,0)))</f>
        <v>109</v>
      </c>
      <c r="BN1650" s="22">
        <f t="shared" ref="BN1650" si="1420">_xlfn.LET(
  _xlpm.a, MIN(AV1650,AV1651),
  _xlpm.b, MAX(AV1650,AV1651),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IF(AV1650&gt;AV1651, 1-_xlpm.interp, _xlpm.interp)
)</f>
        <v>0.4505298538124296</v>
      </c>
      <c r="BO1650" s="22">
        <f t="shared" si="552"/>
        <v>0.59102192238303974</v>
      </c>
      <c r="BP1650" s="22">
        <f t="shared" si="552"/>
        <v>0.53885110561812133</v>
      </c>
      <c r="BQ1650" s="22">
        <f t="shared" si="552"/>
        <v>0.47787299029515784</v>
      </c>
      <c r="BR1650">
        <v>3.8</v>
      </c>
      <c r="BS1650">
        <v>4.8499999999999996</v>
      </c>
      <c r="BT1650">
        <v>0.36076999999999998</v>
      </c>
      <c r="BU1650">
        <v>0.13619000000000001</v>
      </c>
      <c r="BV1650">
        <v>0.14635430659287499</v>
      </c>
      <c r="BW1650">
        <v>0.20563999999999999</v>
      </c>
    </row>
    <row r="1651" spans="1:75" ht="16.75" customHeight="1" x14ac:dyDescent="0.2">
      <c r="A1651" t="str">
        <f t="shared" si="536"/>
        <v>2025020795 MTL</v>
      </c>
      <c r="B1651">
        <v>2025020795</v>
      </c>
      <c r="C1651" s="1">
        <v>46044</v>
      </c>
      <c r="D1651" s="2" t="s">
        <v>9</v>
      </c>
      <c r="E1651" t="s">
        <v>19</v>
      </c>
      <c r="F1651" s="2">
        <v>1</v>
      </c>
      <c r="G1651" s="2">
        <v>1</v>
      </c>
      <c r="H1651" t="s">
        <v>47</v>
      </c>
      <c r="I1651" t="str">
        <f t="shared" si="1275"/>
        <v>MTL Sam Montembeault</v>
      </c>
      <c r="J1651" s="33" t="s">
        <v>170</v>
      </c>
      <c r="K1651" s="14">
        <v>2.96</v>
      </c>
      <c r="L1651" s="13">
        <v>0.15</v>
      </c>
      <c r="M1651" s="28">
        <v>0.1</v>
      </c>
      <c r="N1651">
        <f>IFERROR(_xlfn.XLOOKUP(A1651,Params!A:A,Params!D:D),0)</f>
        <v>0</v>
      </c>
      <c r="O1651">
        <f t="shared" ref="O1651" si="1421">N1650</f>
        <v>0</v>
      </c>
      <c r="P1651" s="68">
        <f t="shared" si="1391"/>
        <v>0</v>
      </c>
      <c r="Q1651">
        <f t="shared" ref="Q1651" si="1422">P1650</f>
        <v>0</v>
      </c>
      <c r="R1651" s="5">
        <f t="shared" ref="R1651" si="1423">N1651/W1651/X1651/Z1650/AB1650/AA1651</f>
        <v>0</v>
      </c>
      <c r="S1651" s="5">
        <f t="shared" ref="S1651" si="1424">O1651/W1650/Y1651/Z1651/AA1650/AB1651</f>
        <v>0</v>
      </c>
      <c r="T1651" s="5">
        <f t="shared" ref="T1651" si="1425">P1651/W1651/X1651/Z1650/AB1650</f>
        <v>0</v>
      </c>
      <c r="U1651" s="5">
        <f t="shared" ref="U1651" si="1426">Q1651/W1650/Y1651/Z1651/AA1650</f>
        <v>0</v>
      </c>
      <c r="V1651" s="5">
        <f>_xlfn.XLOOKUP(H1651,'Rest - Home'!A:A,'Rest - Home'!B:B)</f>
        <v>1.048</v>
      </c>
      <c r="W1651" s="5">
        <f>_xlfn.XLOOKUP(H1651,'Rest - Home'!A:A,'Rest - Home'!C:C)</f>
        <v>1.0491546019013618</v>
      </c>
      <c r="X1651" s="5">
        <f t="shared" ref="X1651" si="1427">AM1650/K1651</f>
        <v>1.0332800691656177</v>
      </c>
      <c r="Y1651" s="5">
        <f t="shared" ref="Y1651" si="1428">AK1650/K1651</f>
        <v>1.0457624978393116</v>
      </c>
      <c r="Z1651" s="5">
        <f>IF(J1651="",1,(_xlfn.XLOOKUP(I1651,Goalies!B:B,Goalies!J:J)))</f>
        <v>1</v>
      </c>
      <c r="AA1651" s="23">
        <f>_xlfn.XLOOKUP(E1651,Injuries!A:A,Injuries!B:B)</f>
        <v>0.98</v>
      </c>
      <c r="AB1651" s="23">
        <f>_xlfn.XLOOKUP(E1651,Injuries!A:A,Injuries!C:C)</f>
        <v>1</v>
      </c>
      <c r="AC1651" s="23">
        <f>_xlfn.XLOOKUP(E1651,'Game Adjustments'!A:A,'Game Adjustments'!B:B)</f>
        <v>1</v>
      </c>
      <c r="AD1651" s="23">
        <f>_xlfn.XLOOKUP(E1651,'Game Adjustments'!A:A,'Game Adjustments'!C:C)</f>
        <v>1</v>
      </c>
      <c r="AE1651" s="23">
        <f>IF(D1651="A",_xlfn.XLOOKUP(E1651,'Rest - Home'!F:F,'Rest - Home'!J:J),_xlfn.XLOOKUP(E1651,'Rest - Home'!F:F,'Rest - Home'!I:I))</f>
        <v>1</v>
      </c>
      <c r="AF1651" s="23">
        <f>IF(D1651="A",_xlfn.XLOOKUP(E1651,'Rest - Home'!F:F,'Rest - Home'!L:L),_xlfn.XLOOKUP(E1651,'Rest - Home'!F:F,'Rest - Home'!K:K))</f>
        <v>1</v>
      </c>
      <c r="AG1651" s="26">
        <v>1</v>
      </c>
      <c r="AH1651" s="26">
        <v>1</v>
      </c>
      <c r="AI1651" s="53" cm="1">
        <f t="array" ref="AI1651">MAX(IF($E$63:E1650=E1651,ROW($E$63:E1650)-MIN(ROW($E$63:E1650))+1))</f>
        <v>1561</v>
      </c>
      <c r="AJ1651" s="53" cm="1">
        <f t="array" ref="AJ1651">MAX(IF($I$105:I1650=I1651,ROW($I$105:I1650)-MIN(ROW($I$105:I1650))+1))</f>
        <v>1480</v>
      </c>
      <c r="AK1651" s="23">
        <f>IF(AI1651=0,_xlfn.XLOOKUP(E1651,'Starting GF'!A:A,'Starting GF'!B:B),INDEX($AL$63:$AL1651,AI1651))</f>
        <v>3.0713842074987783</v>
      </c>
      <c r="AL1651" s="23">
        <f t="shared" si="1399"/>
        <v>3.0713842074987783</v>
      </c>
      <c r="AM1651" s="23">
        <f>IF(AI1651=0,_xlfn.XLOOKUP(E1651,'Starting GF'!A:A,'Starting GF'!C:C),INDEX($AN$63:$AN1651,AI1651))</f>
        <v>3.0276695471967403</v>
      </c>
      <c r="AN1651" s="23">
        <f t="shared" si="1400"/>
        <v>3.0276695471967403</v>
      </c>
      <c r="AO1651" s="23">
        <f>IF(AJ1651=0,_xlfn.XLOOKUP(I1651,Goalies!B:B,Goalies!I:I),INDEX($AP$105:$AP1651,AJ1651))</f>
        <v>3.0380974006538217</v>
      </c>
      <c r="AP1651" s="23">
        <f t="shared" si="1401"/>
        <v>3.0380974006538217</v>
      </c>
      <c r="AQ1651" s="23">
        <f t="shared" si="1402"/>
        <v>3.0276695471967403</v>
      </c>
      <c r="AR1651" s="66">
        <v>0</v>
      </c>
      <c r="AS1651" s="96" t="s">
        <v>1593</v>
      </c>
      <c r="AT1651" s="20">
        <f t="shared" ref="AT1651" si="1429">(AK1651*V1651*X1651*Z1650*AA1651*AB1650*AC1651*AD1650*AG1651*AH1650)+AR1651</f>
        <v>3.2268200903667212</v>
      </c>
      <c r="AU1651" s="20">
        <f t="shared" ref="AU1651" si="1430">AT1650</f>
        <v>2.9477538627951958</v>
      </c>
      <c r="AV1651" s="12">
        <f t="shared" ref="AV1651" si="1431">AK1651*W1651*X1651*Z1650*AA1651*AB1650</f>
        <v>3.2303751405687153</v>
      </c>
      <c r="AW1651" s="12">
        <f t="shared" ref="AW1651" si="1432">AV1650</f>
        <v>2.9477538627951958</v>
      </c>
      <c r="AX1651" s="8">
        <f t="shared" si="1407"/>
        <v>3.2268200903667212</v>
      </c>
      <c r="AY1651" s="8">
        <f t="shared" si="1408"/>
        <v>2.9477538627951958</v>
      </c>
      <c r="AZ1651" s="8">
        <f t="shared" si="1409"/>
        <v>6.174573953161917</v>
      </c>
      <c r="BA1651" s="8">
        <f t="shared" si="1410"/>
        <v>0.27906622757152544</v>
      </c>
      <c r="BB1651" s="62">
        <f t="shared" si="1411"/>
        <v>-122</v>
      </c>
      <c r="BC1651" s="21">
        <f t="shared" si="1412"/>
        <v>144</v>
      </c>
      <c r="BD1651" s="21">
        <f t="shared" si="1413"/>
        <v>116</v>
      </c>
      <c r="BE1651" s="21">
        <f t="shared" si="1414"/>
        <v>-110</v>
      </c>
      <c r="BF1651" s="94">
        <f t="shared" si="57"/>
        <v>0.54899924792688992</v>
      </c>
      <c r="BG1651" s="22">
        <f t="shared" ref="BG1651" si="1433">_xlfn.LET(
  _xlpm.a, MIN(AT1650,AT1651),
  _xlpm.b, MAX(AT1650,AT1651),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0.40994377200094045</v>
      </c>
      <c r="BH1651" s="22">
        <f t="shared" ref="BH1651" si="1434">_xlfn.LET(
  _xlpm.a, MIN(AT1650,AT1651),
  _xlpm.b, MAX(AT1650,AT1651),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0.46214945940548702</v>
      </c>
      <c r="BI1651" s="22">
        <f t="shared" ref="BI1651" si="1435">_xlfn.LET(
  _xlpm.a, MIN(AT1650,AT1651),
  _xlpm.b, MAX(AT1650,AT1651),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0.52292377548137514</v>
      </c>
      <c r="BJ1651" s="21">
        <f t="shared" si="1416"/>
        <v>-122</v>
      </c>
      <c r="BK1651" s="21">
        <f t="shared" si="1417"/>
        <v>145</v>
      </c>
      <c r="BL1651" s="21">
        <f t="shared" si="1418"/>
        <v>117</v>
      </c>
      <c r="BM1651" s="21">
        <f t="shared" si="1419"/>
        <v>-109</v>
      </c>
      <c r="BN1651" s="22">
        <f t="shared" si="61"/>
        <v>0.5494701461875704</v>
      </c>
      <c r="BO1651" s="22">
        <f t="shared" ref="BO1651" si="1436">_xlfn.LET(
  _xlpm.a, MIN(AV1650,AV1651),
  _xlpm.b, MAX(AV1650,AV1651),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0.40897807761696026</v>
      </c>
      <c r="BP1651" s="22">
        <f t="shared" ref="BP1651" si="1437">_xlfn.LET(
  _xlpm.a, MIN(AV1650,AV1651),
  _xlpm.b, MAX(AV1650,AV1651),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0.46114889438187862</v>
      </c>
      <c r="BQ1651" s="22">
        <f t="shared" ref="BQ1651" si="1438">_xlfn.LET(
  _xlpm.a, MIN(AV1650,AV1651),
  _xlpm.b, MAX(AV1650,AV1651),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0.52212700970484216</v>
      </c>
      <c r="BR1651">
        <v>3.8</v>
      </c>
      <c r="BS1651">
        <v>4.9000000000000004</v>
      </c>
      <c r="BT1651">
        <v>0.35372999999999999</v>
      </c>
      <c r="BU1651">
        <v>0.13317999999999999</v>
      </c>
      <c r="BV1651">
        <v>0.143242807206238</v>
      </c>
      <c r="BW1651">
        <v>0.20343</v>
      </c>
    </row>
    <row r="1652" spans="1:75" ht="16.75" customHeight="1" x14ac:dyDescent="0.2">
      <c r="A1652" t="str">
        <f t="shared" si="536"/>
        <v>2025020796 CHI</v>
      </c>
      <c r="B1652">
        <v>2025020796</v>
      </c>
      <c r="C1652" s="1">
        <v>46044</v>
      </c>
      <c r="D1652" s="2" t="s">
        <v>6</v>
      </c>
      <c r="E1652" t="s">
        <v>14</v>
      </c>
      <c r="F1652" s="2">
        <v>2</v>
      </c>
      <c r="G1652" s="2">
        <v>2</v>
      </c>
      <c r="H1652" t="s">
        <v>8</v>
      </c>
      <c r="I1652" t="str">
        <f t="shared" si="1275"/>
        <v>CHI Spencer Knight</v>
      </c>
      <c r="J1652" s="33" t="s">
        <v>155</v>
      </c>
      <c r="K1652" s="14">
        <v>2.96</v>
      </c>
      <c r="L1652" s="13">
        <v>0.15</v>
      </c>
      <c r="M1652" s="28">
        <v>0.1</v>
      </c>
      <c r="N1652">
        <f>IFERROR(_xlfn.XLOOKUP(A1652,Params!A:A,Params!D:D),0)</f>
        <v>0</v>
      </c>
      <c r="O1652">
        <f t="shared" ref="O1652" si="1439">N1653</f>
        <v>0</v>
      </c>
      <c r="P1652" s="68">
        <f t="shared" si="1391"/>
        <v>0</v>
      </c>
      <c r="Q1652">
        <f t="shared" ref="Q1652" si="1440">P1653</f>
        <v>0</v>
      </c>
      <c r="R1652" s="5">
        <f t="shared" ref="R1652" si="1441">N1652/W1652/X1652/Z1653/AB1653/AA1652</f>
        <v>0</v>
      </c>
      <c r="S1652" s="5">
        <f t="shared" ref="S1652" si="1442">O1652/W1653/Y1652/Z1652/AA1653/AB1652</f>
        <v>0</v>
      </c>
      <c r="T1652" s="5">
        <f t="shared" ref="T1652" si="1443">P1652/W1652/X1652/Z1653/AB1653</f>
        <v>0</v>
      </c>
      <c r="U1652" s="5">
        <f t="shared" ref="U1652" si="1444">Q1652/W1653/Y1652/Z1652/AA1653</f>
        <v>0</v>
      </c>
      <c r="V1652" s="5">
        <f>_xlfn.XLOOKUP(H1652,'Rest - Home'!A:A,'Rest - Home'!B:B)</f>
        <v>0.96</v>
      </c>
      <c r="W1652" s="5">
        <f>_xlfn.XLOOKUP(H1652,'Rest - Home'!A:A,'Rest - Home'!C:C)</f>
        <v>0.95702751457800772</v>
      </c>
      <c r="X1652" s="5">
        <f t="shared" ref="X1652" si="1445">AM1653/K1652</f>
        <v>0.92770948674239717</v>
      </c>
      <c r="Y1652" s="5">
        <f t="shared" ref="Y1652" si="1446">AK1653/K1652</f>
        <v>1.1350619691451471</v>
      </c>
      <c r="Z1652" s="5">
        <f>IF(J1652="",1,(_xlfn.XLOOKUP(I1652,Goalies!B:B,Goalies!J:J)))</f>
        <v>0.96</v>
      </c>
      <c r="AA1652" s="23">
        <f>_xlfn.XLOOKUP(E1652,Injuries!A:A,Injuries!B:B)</f>
        <v>0.98499999999999999</v>
      </c>
      <c r="AB1652" s="23">
        <f>_xlfn.XLOOKUP(E1652,Injuries!A:A,Injuries!C:C)</f>
        <v>1</v>
      </c>
      <c r="AC1652" s="23">
        <f>_xlfn.XLOOKUP(E1652,'Game Adjustments'!A:A,'Game Adjustments'!B:B)</f>
        <v>1</v>
      </c>
      <c r="AD1652" s="23">
        <f>_xlfn.XLOOKUP(E1652,'Game Adjustments'!A:A,'Game Adjustments'!C:C)</f>
        <v>1</v>
      </c>
      <c r="AE1652" s="23">
        <f>IF(D1652="A",_xlfn.XLOOKUP(E1652,'Rest - Home'!F:F,'Rest - Home'!J:J),_xlfn.XLOOKUP(E1652,'Rest - Home'!F:F,'Rest - Home'!I:I))</f>
        <v>1</v>
      </c>
      <c r="AF1652" s="23">
        <f>IF(D1652="A",_xlfn.XLOOKUP(E1652,'Rest - Home'!F:F,'Rest - Home'!L:L),_xlfn.XLOOKUP(E1652,'Rest - Home'!F:F,'Rest - Home'!K:K))</f>
        <v>1</v>
      </c>
      <c r="AG1652" s="26">
        <v>1</v>
      </c>
      <c r="AH1652" s="26">
        <v>1</v>
      </c>
      <c r="AI1652" s="53" cm="1">
        <f t="array" ref="AI1652">MAX(IF($E$63:E1651=E1652,ROW($E$63:E1651)-MIN(ROW($E$63:E1651))+1))</f>
        <v>1553</v>
      </c>
      <c r="AJ1652" s="53" cm="1">
        <f t="array" ref="AJ1652">MAX(IF($I$105:I1651=I1652,ROW($I$105:I1651)-MIN(ROW($I$105:I1651))+1))</f>
        <v>1511</v>
      </c>
      <c r="AK1652" s="23">
        <f>IF(AI1652=0,_xlfn.XLOOKUP(E1652,'Starting GF'!A:A,'Starting GF'!B:B),INDEX($AL$63:$AL1652,AI1652))</f>
        <v>2.7069465918402971</v>
      </c>
      <c r="AL1652" s="23">
        <f t="shared" si="1399"/>
        <v>2.7069465918402971</v>
      </c>
      <c r="AM1652" s="23">
        <f>IF(AI1652=0,_xlfn.XLOOKUP(E1652,'Starting GF'!A:A,'Starting GF'!C:C),INDEX($AN$63:$AN1652,AI1652))</f>
        <v>3.39</v>
      </c>
      <c r="AN1652" s="23">
        <f t="shared" si="1400"/>
        <v>3.39</v>
      </c>
      <c r="AO1652" s="23">
        <f>IF(AJ1652=0,_xlfn.XLOOKUP(I1652,Goalies!B:B,Goalies!I:I),INDEX($AP$105:$AP1652,AJ1652))</f>
        <v>3.3084322779769697</v>
      </c>
      <c r="AP1652" s="23">
        <f t="shared" si="1401"/>
        <v>3.3084322779769697</v>
      </c>
      <c r="AQ1652" s="23">
        <f t="shared" si="1402"/>
        <v>3.2544</v>
      </c>
      <c r="AR1652" s="66">
        <v>-0.04</v>
      </c>
      <c r="AS1652" s="96" t="s">
        <v>1592</v>
      </c>
      <c r="AT1652" s="20">
        <f t="shared" ref="AT1652" si="1447">(AK1652*V1652*X1652*Z1653*AA1652*AB1653*AC1652*AD1653*AG1652*AH1653)+AR1652</f>
        <v>2.3702671998538283</v>
      </c>
      <c r="AU1652" s="20">
        <f t="shared" ref="AU1652" si="1448">AT1653</f>
        <v>3.8355291783765817</v>
      </c>
      <c r="AV1652" s="12">
        <f t="shared" ref="AV1652" si="1449">AK1652*V1652*X1652*Z1653*AA1652*AB1653</f>
        <v>2.4102671998538283</v>
      </c>
      <c r="AW1652" s="12">
        <f t="shared" ref="AW1652" si="1450">AV1653</f>
        <v>3.8154412657952017</v>
      </c>
      <c r="AX1652" s="8">
        <f t="shared" si="1407"/>
        <v>2.3702671998538283</v>
      </c>
      <c r="AY1652" s="8">
        <f t="shared" si="1408"/>
        <v>3.8355291783765817</v>
      </c>
      <c r="AZ1652" s="8">
        <f t="shared" si="1409"/>
        <v>6.20579637823041</v>
      </c>
      <c r="BA1652" s="8">
        <f t="shared" si="1410"/>
        <v>-1.4652619785227534</v>
      </c>
      <c r="BB1652" s="62">
        <f t="shared" si="1411"/>
        <v>252</v>
      </c>
      <c r="BC1652" s="21">
        <f t="shared" si="1412"/>
        <v>-146</v>
      </c>
      <c r="BD1652" s="21">
        <f t="shared" si="1413"/>
        <v>-117</v>
      </c>
      <c r="BE1652" s="21">
        <f t="shared" si="1414"/>
        <v>111</v>
      </c>
      <c r="BF1652" s="94">
        <f t="shared" ref="BF1652" si="1451">_xlfn.LET(
  _xlpm.a, MIN(AT1652,AT1653),
  _xlpm.b, MAX(AT1652,AT1653),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IF(AT1652&gt;AT1653, 1-_xlpm.interp, _xlpm.interp)
)</f>
        <v>0.28384579238978519</v>
      </c>
      <c r="BG1652" s="22">
        <f t="shared" si="550"/>
        <v>0.59377996267012234</v>
      </c>
      <c r="BH1652" s="22">
        <f t="shared" si="550"/>
        <v>0.53838532186445232</v>
      </c>
      <c r="BI1652" s="22">
        <f t="shared" si="550"/>
        <v>0.4737848582586639</v>
      </c>
      <c r="BJ1652" s="21">
        <f t="shared" si="1416"/>
        <v>245</v>
      </c>
      <c r="BK1652" s="21">
        <f t="shared" si="1417"/>
        <v>-147</v>
      </c>
      <c r="BL1652" s="21">
        <f t="shared" si="1418"/>
        <v>-118</v>
      </c>
      <c r="BM1652" s="21">
        <f t="shared" si="1419"/>
        <v>110</v>
      </c>
      <c r="BN1652" s="22">
        <f t="shared" ref="BN1652" si="1452">_xlfn.LET(
  _xlpm.a, MIN(AV1652,AV1653),
  _xlpm.b, MAX(AV1652,AV1653),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IF(AV1652&gt;AV1653, 1-_xlpm.interp, _xlpm.interp)
)</f>
        <v>0.28959021416604891</v>
      </c>
      <c r="BO1652" s="22">
        <f t="shared" si="552"/>
        <v>0.59582128584995342</v>
      </c>
      <c r="BP1652" s="22">
        <f t="shared" si="552"/>
        <v>0.54137561167609849</v>
      </c>
      <c r="BQ1652" s="22">
        <f t="shared" si="552"/>
        <v>0.47710826594274447</v>
      </c>
      <c r="BR1652">
        <v>3.8</v>
      </c>
      <c r="BS1652">
        <v>4.95</v>
      </c>
      <c r="BT1652">
        <v>0.34943999999999997</v>
      </c>
      <c r="BU1652">
        <v>0.1283</v>
      </c>
      <c r="BV1652">
        <v>0.13763436246218499</v>
      </c>
      <c r="BW1652">
        <v>0.19611999999999999</v>
      </c>
    </row>
    <row r="1653" spans="1:75" ht="16.75" customHeight="1" x14ac:dyDescent="0.2">
      <c r="A1653" t="str">
        <f t="shared" si="536"/>
        <v>2025020796 CAR</v>
      </c>
      <c r="B1653">
        <v>2025020796</v>
      </c>
      <c r="C1653" s="1">
        <v>46044</v>
      </c>
      <c r="D1653" s="2" t="s">
        <v>9</v>
      </c>
      <c r="E1653" t="s">
        <v>42</v>
      </c>
      <c r="F1653" s="2">
        <v>2</v>
      </c>
      <c r="G1653" s="2">
        <v>2</v>
      </c>
      <c r="H1653" t="s">
        <v>11</v>
      </c>
      <c r="I1653" t="str">
        <f t="shared" si="1275"/>
        <v xml:space="preserve">CAR </v>
      </c>
      <c r="K1653" s="14">
        <v>2.96</v>
      </c>
      <c r="L1653" s="13">
        <v>0.15</v>
      </c>
      <c r="M1653" s="28">
        <v>0.1</v>
      </c>
      <c r="N1653">
        <f>IFERROR(_xlfn.XLOOKUP(A1653,Params!A:A,Params!D:D),0)</f>
        <v>0</v>
      </c>
      <c r="O1653">
        <f t="shared" ref="O1653" si="1453">N1652</f>
        <v>0</v>
      </c>
      <c r="P1653" s="68">
        <f t="shared" si="1391"/>
        <v>0</v>
      </c>
      <c r="Q1653">
        <f t="shared" ref="Q1653" si="1454">P1652</f>
        <v>0</v>
      </c>
      <c r="R1653" s="5">
        <f t="shared" ref="R1653" si="1455">N1653/W1653/X1653/Z1652/AB1652/AA1653</f>
        <v>0</v>
      </c>
      <c r="S1653" s="5">
        <f t="shared" ref="S1653" si="1456">O1653/W1652/Y1653/Z1653/AA1652/AB1653</f>
        <v>0</v>
      </c>
      <c r="T1653" s="5">
        <f t="shared" ref="T1653" si="1457">P1653/W1653/X1653/Z1652/AB1652</f>
        <v>0</v>
      </c>
      <c r="U1653" s="5">
        <f t="shared" ref="U1653" si="1458">Q1653/W1652/Y1653/Z1653/AA1652</f>
        <v>0</v>
      </c>
      <c r="V1653" s="5">
        <f>_xlfn.XLOOKUP(H1653,'Rest - Home'!A:A,'Rest - Home'!B:B)</f>
        <v>1.0275000000000001</v>
      </c>
      <c r="W1653" s="5">
        <f>_xlfn.XLOOKUP(H1653,'Rest - Home'!A:A,'Rest - Home'!C:C)</f>
        <v>1.0328904656929507</v>
      </c>
      <c r="X1653" s="5">
        <f t="shared" ref="X1653" si="1459">AM1652/K1653</f>
        <v>1.1452702702702704</v>
      </c>
      <c r="Y1653" s="5">
        <f t="shared" ref="Y1653" si="1460">AK1652/K1653</f>
        <v>0.91450898372983014</v>
      </c>
      <c r="Z1653" s="5">
        <f>IF(J1653="",1,(_xlfn.XLOOKUP(I1653,Goalies!B:B,Goalies!J:J)))</f>
        <v>1</v>
      </c>
      <c r="AA1653" s="23">
        <f>_xlfn.XLOOKUP(E1653,Injuries!A:A,Injuries!B:B)</f>
        <v>1</v>
      </c>
      <c r="AB1653" s="23">
        <f>_xlfn.XLOOKUP(E1653,Injuries!A:A,Injuries!C:C)</f>
        <v>1.0149999999999999</v>
      </c>
      <c r="AC1653" s="23">
        <f>_xlfn.XLOOKUP(E1653,'Game Adjustments'!A:A,'Game Adjustments'!B:B)</f>
        <v>1</v>
      </c>
      <c r="AD1653" s="23">
        <f>_xlfn.XLOOKUP(E1653,'Game Adjustments'!A:A,'Game Adjustments'!C:C)</f>
        <v>1</v>
      </c>
      <c r="AE1653" s="23">
        <f>IF(D1653="A",_xlfn.XLOOKUP(E1653,'Rest - Home'!F:F,'Rest - Home'!J:J),_xlfn.XLOOKUP(E1653,'Rest - Home'!F:F,'Rest - Home'!I:I))</f>
        <v>1</v>
      </c>
      <c r="AF1653" s="23">
        <f>IF(D1653="A",_xlfn.XLOOKUP(E1653,'Rest - Home'!F:F,'Rest - Home'!L:L),_xlfn.XLOOKUP(E1653,'Rest - Home'!F:F,'Rest - Home'!K:K))</f>
        <v>1</v>
      </c>
      <c r="AG1653" s="26">
        <v>1</v>
      </c>
      <c r="AH1653" s="26">
        <v>1</v>
      </c>
      <c r="AI1653" s="53" cm="1">
        <f t="array" ref="AI1653">MAX(IF($E$63:E1652=E1653,ROW($E$63:E1652)-MIN(ROW($E$63:E1652))+1))</f>
        <v>1541</v>
      </c>
      <c r="AJ1653" s="53" cm="1">
        <f t="array" ref="AJ1653">MAX(IF($I$105:I1652=I1653,ROW($I$105:I1652)-MIN(ROW($I$105:I1652))+1))</f>
        <v>0</v>
      </c>
      <c r="AK1653" s="23">
        <f>IF(AI1653=0,_xlfn.XLOOKUP(E1653,'Starting GF'!A:A,'Starting GF'!B:B),INDEX($AL$63:$AL1653,AI1653))</f>
        <v>3.3597834286696355</v>
      </c>
      <c r="AL1653" s="23">
        <f t="shared" si="1399"/>
        <v>3.3597834286696355</v>
      </c>
      <c r="AM1653" s="23">
        <f>IF(AI1653=0,_xlfn.XLOOKUP(E1653,'Starting GF'!A:A,'Starting GF'!C:C),INDEX($AN$63:$AN1653,AI1653))</f>
        <v>2.7460200807574955</v>
      </c>
      <c r="AN1653" s="23">
        <f t="shared" si="1400"/>
        <v>2.7460200807574955</v>
      </c>
      <c r="AO1653" s="23" t="e">
        <f>IF(AJ1653=0,_xlfn.XLOOKUP(I1653,Goalies!B:B,Goalies!I:I),INDEX($AP$105:$AP1653,AJ1653))</f>
        <v>#N/A</v>
      </c>
      <c r="AP1653" s="23" t="e">
        <f t="shared" si="1401"/>
        <v>#N/A</v>
      </c>
      <c r="AQ1653" s="23">
        <f t="shared" si="1402"/>
        <v>2.7460200807574955</v>
      </c>
      <c r="AR1653" s="66">
        <v>0.04</v>
      </c>
      <c r="AS1653" s="96" t="s">
        <v>1592</v>
      </c>
      <c r="AT1653" s="20">
        <f t="shared" ref="AT1653" si="1461">(AK1653*V1653*X1653*Z1652*AA1653*AB1652*AC1653*AD1652*AG1653*AH1652)+AR1653</f>
        <v>3.8355291783765817</v>
      </c>
      <c r="AU1653" s="20">
        <f t="shared" ref="AU1653" si="1462">AT1652</f>
        <v>2.3702671998538283</v>
      </c>
      <c r="AV1653" s="12">
        <f t="shared" ref="AV1653" si="1463">AK1653*W1653*X1653*Z1652*AA1653*AB1652</f>
        <v>3.8154412657952017</v>
      </c>
      <c r="AW1653" s="12">
        <f t="shared" ref="AW1653" si="1464">AV1652</f>
        <v>2.4102671998538283</v>
      </c>
      <c r="AX1653" s="8">
        <f t="shared" si="1407"/>
        <v>3.8355291783765817</v>
      </c>
      <c r="AY1653" s="8">
        <f t="shared" si="1408"/>
        <v>2.3702671998538283</v>
      </c>
      <c r="AZ1653" s="8">
        <f t="shared" si="1409"/>
        <v>6.20579637823041</v>
      </c>
      <c r="BA1653" s="8">
        <f t="shared" si="1410"/>
        <v>1.4652619785227534</v>
      </c>
      <c r="BB1653" s="62">
        <f t="shared" si="1411"/>
        <v>-252</v>
      </c>
      <c r="BC1653" s="21">
        <f t="shared" si="1412"/>
        <v>146</v>
      </c>
      <c r="BD1653" s="21">
        <f t="shared" si="1413"/>
        <v>117</v>
      </c>
      <c r="BE1653" s="21">
        <f t="shared" si="1414"/>
        <v>-111</v>
      </c>
      <c r="BF1653" s="94">
        <f t="shared" si="57"/>
        <v>0.71615420761021475</v>
      </c>
      <c r="BG1653" s="22">
        <f t="shared" ref="BG1653" si="1465">_xlfn.LET(
  _xlpm.a, MIN(AT1652,AT1653),
  _xlpm.b, MAX(AT1652,AT1653),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0.4062200373298776</v>
      </c>
      <c r="BH1653" s="22">
        <f t="shared" ref="BH1653" si="1466">_xlfn.LET(
  _xlpm.a, MIN(AT1652,AT1653),
  _xlpm.b, MAX(AT1652,AT1653),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0.46161467813554768</v>
      </c>
      <c r="BI1653" s="22">
        <f t="shared" ref="BI1653" si="1467">_xlfn.LET(
  _xlpm.a, MIN(AT1652,AT1653),
  _xlpm.b, MAX(AT1652,AT1653),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0.5262151417413361</v>
      </c>
      <c r="BJ1653" s="21">
        <f t="shared" si="1416"/>
        <v>-245</v>
      </c>
      <c r="BK1653" s="21">
        <f t="shared" si="1417"/>
        <v>147</v>
      </c>
      <c r="BL1653" s="21">
        <f t="shared" si="1418"/>
        <v>118</v>
      </c>
      <c r="BM1653" s="21">
        <f t="shared" si="1419"/>
        <v>-110</v>
      </c>
      <c r="BN1653" s="22">
        <f t="shared" si="61"/>
        <v>0.71040978583395109</v>
      </c>
      <c r="BO1653" s="22">
        <f t="shared" ref="BO1653" si="1468">_xlfn.LET(
  _xlpm.a, MIN(AV1652,AV1653),
  _xlpm.b, MAX(AV1652,AV1653),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0.40417871415004658</v>
      </c>
      <c r="BP1653" s="22">
        <f t="shared" ref="BP1653" si="1469">_xlfn.LET(
  _xlpm.a, MIN(AV1652,AV1653),
  _xlpm.b, MAX(AV1652,AV1653),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0.45862438832390151</v>
      </c>
      <c r="BQ1653" s="22">
        <f t="shared" ref="BQ1653" si="1470">_xlfn.LET(
  _xlpm.a, MIN(AV1652,AV1653),
  _xlpm.b, MAX(AV1652,AV1653),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0.52289173405725553</v>
      </c>
      <c r="BR1653">
        <v>3.8</v>
      </c>
      <c r="BS1653">
        <v>5</v>
      </c>
      <c r="BT1653">
        <v>0.34439999999999998</v>
      </c>
      <c r="BU1653">
        <v>0.12561</v>
      </c>
      <c r="BV1653">
        <v>0.134806499388267</v>
      </c>
      <c r="BW1653">
        <v>0.19383</v>
      </c>
    </row>
    <row r="1654" spans="1:75" ht="16.75" customHeight="1" x14ac:dyDescent="0.2">
      <c r="A1654" t="str">
        <f t="shared" si="536"/>
        <v>2025020797 DAL</v>
      </c>
      <c r="B1654">
        <v>2025020797</v>
      </c>
      <c r="C1654" s="1">
        <v>46044</v>
      </c>
      <c r="D1654" s="2" t="s">
        <v>6</v>
      </c>
      <c r="E1654" t="s">
        <v>34</v>
      </c>
      <c r="F1654" s="2">
        <v>1</v>
      </c>
      <c r="G1654" s="2">
        <v>1</v>
      </c>
      <c r="H1654" t="s">
        <v>46</v>
      </c>
      <c r="I1654" t="str">
        <f t="shared" si="1275"/>
        <v>DAL Casey Desmith</v>
      </c>
      <c r="J1654" s="33" t="s">
        <v>451</v>
      </c>
      <c r="K1654" s="14">
        <v>2.96</v>
      </c>
      <c r="L1654" s="13">
        <v>0.15</v>
      </c>
      <c r="M1654" s="28">
        <v>0.1</v>
      </c>
      <c r="N1654">
        <f>IFERROR(_xlfn.XLOOKUP(A1654,Params!A:A,Params!D:D),0)</f>
        <v>0</v>
      </c>
      <c r="O1654">
        <f t="shared" ref="O1654" si="1471">N1655</f>
        <v>0</v>
      </c>
      <c r="P1654" s="68">
        <f t="shared" si="1391"/>
        <v>0</v>
      </c>
      <c r="Q1654">
        <f t="shared" ref="Q1654" si="1472">P1655</f>
        <v>0</v>
      </c>
      <c r="R1654" s="5">
        <f t="shared" ref="R1654" si="1473">N1654/W1654/X1654/Z1655/AB1655/AA1654</f>
        <v>0</v>
      </c>
      <c r="S1654" s="5">
        <f t="shared" ref="S1654" si="1474">O1654/W1655/Y1654/Z1654/AA1655/AB1654</f>
        <v>0</v>
      </c>
      <c r="T1654" s="5">
        <f t="shared" ref="T1654" si="1475">P1654/W1654/X1654/Z1655/AB1655</f>
        <v>0</v>
      </c>
      <c r="U1654" s="5">
        <f t="shared" ref="U1654" si="1476">Q1654/W1655/Y1654/Z1654/AA1655</f>
        <v>0</v>
      </c>
      <c r="V1654" s="5">
        <f>_xlfn.XLOOKUP(H1654,'Rest - Home'!A:A,'Rest - Home'!B:B)</f>
        <v>0.95</v>
      </c>
      <c r="W1654" s="5">
        <f>_xlfn.XLOOKUP(H1654,'Rest - Home'!A:A,'Rest - Home'!C:C)</f>
        <v>0.95302926576458757</v>
      </c>
      <c r="X1654" s="5">
        <f t="shared" ref="X1654" si="1477">AM1655/K1654</f>
        <v>1.0681361395849884</v>
      </c>
      <c r="Y1654" s="5">
        <f t="shared" ref="Y1654" si="1478">AK1655/K1654</f>
        <v>1.0282341990654729</v>
      </c>
      <c r="Z1654" s="5">
        <f>IF(J1654="",1,(_xlfn.XLOOKUP(I1654,Goalies!B:B,Goalies!J:J)))</f>
        <v>1.0049999999999999</v>
      </c>
      <c r="AA1654" s="23">
        <f>_xlfn.XLOOKUP(E1654,Injuries!A:A,Injuries!B:B)</f>
        <v>0.96</v>
      </c>
      <c r="AB1654" s="23">
        <f>_xlfn.XLOOKUP(E1654,Injuries!A:A,Injuries!C:C)</f>
        <v>1</v>
      </c>
      <c r="AC1654" s="23">
        <f>_xlfn.XLOOKUP(E1654,'Game Adjustments'!A:A,'Game Adjustments'!B:B)</f>
        <v>1</v>
      </c>
      <c r="AD1654" s="23">
        <f>_xlfn.XLOOKUP(E1654,'Game Adjustments'!A:A,'Game Adjustments'!C:C)</f>
        <v>1</v>
      </c>
      <c r="AE1654" s="23">
        <f>IF(D1654="A",_xlfn.XLOOKUP(E1654,'Rest - Home'!F:F,'Rest - Home'!J:J),_xlfn.XLOOKUP(E1654,'Rest - Home'!F:F,'Rest - Home'!I:I))</f>
        <v>1</v>
      </c>
      <c r="AF1654" s="23">
        <f>IF(D1654="A",_xlfn.XLOOKUP(E1654,'Rest - Home'!F:F,'Rest - Home'!L:L),_xlfn.XLOOKUP(E1654,'Rest - Home'!F:F,'Rest - Home'!K:K))</f>
        <v>1</v>
      </c>
      <c r="AG1654" s="26">
        <v>1</v>
      </c>
      <c r="AH1654" s="26">
        <v>1</v>
      </c>
      <c r="AI1654" s="53" cm="1">
        <f t="array" ref="AI1654">MAX(IF($E$63:E1653=E1654,ROW($E$63:E1653)-MIN(ROW($E$63:E1653))+1))</f>
        <v>1567</v>
      </c>
      <c r="AJ1654" s="53" cm="1">
        <f t="array" ref="AJ1654">MAX(IF($I$105:I1653=I1654,ROW($I$105:I1653)-MIN(ROW($I$105:I1653))+1))</f>
        <v>1424</v>
      </c>
      <c r="AK1654" s="23">
        <f>IF(AI1654=0,_xlfn.XLOOKUP(E1654,'Starting GF'!A:A,'Starting GF'!B:B),INDEX($AL$63:$AL1654,AI1654))</f>
        <v>3.1219373252973615</v>
      </c>
      <c r="AL1654" s="23">
        <f t="shared" si="1399"/>
        <v>3.1219373252973615</v>
      </c>
      <c r="AM1654" s="23">
        <f>IF(AI1654=0,_xlfn.XLOOKUP(E1654,'Starting GF'!A:A,'Starting GF'!C:C),INDEX($AN$63:$AN1654,AI1654))</f>
        <v>2.8820255965495507</v>
      </c>
      <c r="AN1654" s="23">
        <f t="shared" si="1400"/>
        <v>2.8820255965495507</v>
      </c>
      <c r="AO1654" s="23">
        <f>IF(AJ1654=0,_xlfn.XLOOKUP(I1654,Goalies!B:B,Goalies!I:I),INDEX($AP$105:$AP1654,AJ1654))</f>
        <v>2.8557376783307595</v>
      </c>
      <c r="AP1654" s="23">
        <f t="shared" si="1401"/>
        <v>2.8557376783307595</v>
      </c>
      <c r="AQ1654" s="23">
        <f t="shared" si="1402"/>
        <v>2.896435724532298</v>
      </c>
      <c r="AR1654" s="66">
        <v>0.05</v>
      </c>
      <c r="AS1654" s="96" t="s">
        <v>1593</v>
      </c>
      <c r="AT1654" s="20">
        <f t="shared" ref="AT1654" si="1479">(AK1654*V1654*X1654*Z1655*AA1654*AB1655*AC1654*AD1655*AG1654*AH1655)+AR1654</f>
        <v>3.015174410309637</v>
      </c>
      <c r="AU1654" s="20">
        <f t="shared" ref="AU1654" si="1480">AT1655</f>
        <v>3.0555627094313649</v>
      </c>
      <c r="AV1654" s="12">
        <f t="shared" ref="AV1654" si="1481">AK1654*V1654*X1654*Z1655*AA1654*AB1655</f>
        <v>2.9651744103096371</v>
      </c>
      <c r="AW1654" s="12">
        <f t="shared" ref="AW1654" si="1482">AV1655</f>
        <v>3.1089841680278418</v>
      </c>
      <c r="AX1654" s="8">
        <f t="shared" si="1407"/>
        <v>3.015174410309637</v>
      </c>
      <c r="AY1654" s="8">
        <f t="shared" si="1408"/>
        <v>3.0555627094313649</v>
      </c>
      <c r="AZ1654" s="8">
        <f t="shared" si="1409"/>
        <v>6.0707371197410023</v>
      </c>
      <c r="BA1654" s="8">
        <f t="shared" si="1410"/>
        <v>-4.0388299121727922E-2</v>
      </c>
      <c r="BB1654" s="62">
        <f t="shared" si="1411"/>
        <v>104</v>
      </c>
      <c r="BC1654" s="21">
        <f t="shared" si="1412"/>
        <v>-134</v>
      </c>
      <c r="BD1654" s="21">
        <f t="shared" si="1413"/>
        <v>-107</v>
      </c>
      <c r="BE1654" s="21">
        <f t="shared" si="1414"/>
        <v>118</v>
      </c>
      <c r="BF1654" s="94">
        <f t="shared" ref="BF1654" si="1483">_xlfn.LET(
  _xlpm.a, MIN(AT1654,AT1655),
  _xlpm.b, MAX(AT1654,AT1655),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IF(AT1654&gt;AT1655, 1-_xlpm.interp, _xlpm.interp)
)</f>
        <v>0.49035790064931539</v>
      </c>
      <c r="BG1654" s="22">
        <f t="shared" si="550"/>
        <v>0.57279133667732862</v>
      </c>
      <c r="BH1654" s="22">
        <f t="shared" si="550"/>
        <v>0.51778166540336934</v>
      </c>
      <c r="BI1654" s="22">
        <f t="shared" si="550"/>
        <v>0.45872371834967463</v>
      </c>
      <c r="BJ1654" s="21">
        <f t="shared" si="1416"/>
        <v>112</v>
      </c>
      <c r="BK1654" s="21">
        <f t="shared" si="1417"/>
        <v>-134</v>
      </c>
      <c r="BL1654" s="21">
        <f t="shared" si="1418"/>
        <v>-107</v>
      </c>
      <c r="BM1654" s="21">
        <f t="shared" si="1419"/>
        <v>118</v>
      </c>
      <c r="BN1654" s="22">
        <f t="shared" ref="BN1654" si="1484">_xlfn.LET(
  _xlpm.a, MIN(AV1654,AV1655),
  _xlpm.b, MAX(AV1654,AV1655),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IF(AV1654&gt;AV1655, 1-_xlpm.interp, _xlpm.interp)
)</f>
        <v>0.47200158470978565</v>
      </c>
      <c r="BO1654" s="22">
        <f t="shared" si="552"/>
        <v>0.57202892651780579</v>
      </c>
      <c r="BP1654" s="22">
        <f t="shared" si="552"/>
        <v>0.51773432419440668</v>
      </c>
      <c r="BQ1654" s="22">
        <f t="shared" si="552"/>
        <v>0.45944225685015749</v>
      </c>
      <c r="BR1654">
        <v>3.85</v>
      </c>
      <c r="BS1654">
        <v>3.85</v>
      </c>
      <c r="BT1654">
        <v>0.49769999999999998</v>
      </c>
      <c r="BU1654">
        <v>0.2117</v>
      </c>
      <c r="BV1654">
        <v>0.232499395962835</v>
      </c>
      <c r="BW1654">
        <v>0.30115999999999998</v>
      </c>
    </row>
    <row r="1655" spans="1:75" ht="16.75" customHeight="1" x14ac:dyDescent="0.2">
      <c r="A1655" t="str">
        <f t="shared" si="536"/>
        <v>2025020797 CBJ</v>
      </c>
      <c r="B1655">
        <v>2025020797</v>
      </c>
      <c r="C1655" s="1">
        <v>46044</v>
      </c>
      <c r="D1655" s="2" t="s">
        <v>9</v>
      </c>
      <c r="E1655" t="s">
        <v>32</v>
      </c>
      <c r="F1655" s="2">
        <v>1</v>
      </c>
      <c r="G1655" s="2">
        <v>1</v>
      </c>
      <c r="H1655" t="s">
        <v>47</v>
      </c>
      <c r="I1655" t="str">
        <f t="shared" si="1275"/>
        <v>CBJ Jet Greaves</v>
      </c>
      <c r="J1655" s="33" t="s">
        <v>227</v>
      </c>
      <c r="K1655" s="14">
        <v>2.96</v>
      </c>
      <c r="L1655" s="13">
        <v>0.15</v>
      </c>
      <c r="M1655" s="28">
        <v>0.1</v>
      </c>
      <c r="N1655">
        <f>IFERROR(_xlfn.XLOOKUP(A1655,Params!A:A,Params!D:D),0)</f>
        <v>0</v>
      </c>
      <c r="O1655">
        <f t="shared" ref="O1655" si="1485">N1654</f>
        <v>0</v>
      </c>
      <c r="P1655" s="68">
        <f t="shared" si="1391"/>
        <v>0</v>
      </c>
      <c r="Q1655">
        <f t="shared" ref="Q1655" si="1486">P1654</f>
        <v>0</v>
      </c>
      <c r="R1655" s="5">
        <f t="shared" ref="R1655" si="1487">N1655/W1655/X1655/Z1654/AB1654/AA1655</f>
        <v>0</v>
      </c>
      <c r="S1655" s="5">
        <f t="shared" ref="S1655" si="1488">O1655/W1654/Y1655/Z1655/AA1654/AB1655</f>
        <v>0</v>
      </c>
      <c r="T1655" s="5">
        <f t="shared" ref="T1655" si="1489">P1655/W1655/X1655/Z1654/AB1654</f>
        <v>0</v>
      </c>
      <c r="U1655" s="5">
        <f t="shared" ref="U1655" si="1490">Q1655/W1654/Y1655/Z1655/AA1654</f>
        <v>0</v>
      </c>
      <c r="V1655" s="5">
        <f>_xlfn.XLOOKUP(H1655,'Rest - Home'!A:A,'Rest - Home'!B:B)</f>
        <v>1.048</v>
      </c>
      <c r="W1655" s="5">
        <f>_xlfn.XLOOKUP(H1655,'Rest - Home'!A:A,'Rest - Home'!C:C)</f>
        <v>1.0491546019013618</v>
      </c>
      <c r="X1655" s="5">
        <f t="shared" ref="X1655" si="1491">AM1654/K1655</f>
        <v>0.97365729613160501</v>
      </c>
      <c r="Y1655" s="5">
        <f t="shared" ref="Y1655" si="1492">AK1654/K1655</f>
        <v>1.0547085558437033</v>
      </c>
      <c r="Z1655" s="5">
        <f>IF(J1655="",1,(_xlfn.XLOOKUP(I1655,Goalies!B:B,Goalies!J:J)))</f>
        <v>0.97499999999999998</v>
      </c>
      <c r="AA1655" s="23">
        <f>_xlfn.XLOOKUP(E1655,Injuries!A:A,Injuries!B:B)</f>
        <v>0.995</v>
      </c>
      <c r="AB1655" s="23">
        <f>_xlfn.XLOOKUP(E1655,Injuries!A:A,Injuries!C:C)</f>
        <v>1</v>
      </c>
      <c r="AC1655" s="23">
        <f>_xlfn.XLOOKUP(E1655,'Game Adjustments'!A:A,'Game Adjustments'!B:B)</f>
        <v>1</v>
      </c>
      <c r="AD1655" s="23">
        <f>_xlfn.XLOOKUP(E1655,'Game Adjustments'!A:A,'Game Adjustments'!C:C)</f>
        <v>1</v>
      </c>
      <c r="AE1655" s="23">
        <f>IF(D1655="A",_xlfn.XLOOKUP(E1655,'Rest - Home'!F:F,'Rest - Home'!J:J),_xlfn.XLOOKUP(E1655,'Rest - Home'!F:F,'Rest - Home'!I:I))</f>
        <v>1</v>
      </c>
      <c r="AF1655" s="23">
        <f>IF(D1655="A",_xlfn.XLOOKUP(E1655,'Rest - Home'!F:F,'Rest - Home'!L:L),_xlfn.XLOOKUP(E1655,'Rest - Home'!F:F,'Rest - Home'!K:K))</f>
        <v>1</v>
      </c>
      <c r="AG1655" s="26">
        <v>1</v>
      </c>
      <c r="AH1655" s="26">
        <v>1</v>
      </c>
      <c r="AI1655" s="53" cm="1">
        <f t="array" ref="AI1655">MAX(IF($E$63:E1654=E1655,ROW($E$63:E1654)-MIN(ROW($E$63:E1654))+1))</f>
        <v>1563</v>
      </c>
      <c r="AJ1655" s="53" cm="1">
        <f t="array" ref="AJ1655">MAX(IF($I$105:I1654=I1655,ROW($I$105:I1654)-MIN(ROW($I$105:I1654))+1))</f>
        <v>1409</v>
      </c>
      <c r="AK1655" s="23">
        <f>IF(AI1655=0,_xlfn.XLOOKUP(E1655,'Starting GF'!A:A,'Starting GF'!B:B),INDEX($AL$63:$AL1655,AI1655))</f>
        <v>3.0435732292337994</v>
      </c>
      <c r="AL1655" s="23">
        <f t="shared" si="1399"/>
        <v>3.0435732292337994</v>
      </c>
      <c r="AM1655" s="23">
        <f>IF(AI1655=0,_xlfn.XLOOKUP(E1655,'Starting GF'!A:A,'Starting GF'!C:C),INDEX($AN$63:$AN1655,AI1655))</f>
        <v>3.1616829731715659</v>
      </c>
      <c r="AN1655" s="23">
        <f t="shared" si="1400"/>
        <v>3.1616829731715659</v>
      </c>
      <c r="AO1655" s="23">
        <f>IF(AJ1655=0,_xlfn.XLOOKUP(I1655,Goalies!B:B,Goalies!I:I),INDEX($AP$105:$AP1655,AJ1655))</f>
        <v>3.1990124583114472</v>
      </c>
      <c r="AP1655" s="23">
        <f t="shared" si="1401"/>
        <v>3.1990124583114472</v>
      </c>
      <c r="AQ1655" s="23">
        <f t="shared" si="1402"/>
        <v>3.0826408988422767</v>
      </c>
      <c r="AR1655" s="66">
        <v>-0.05</v>
      </c>
      <c r="AS1655" s="96" t="s">
        <v>1593</v>
      </c>
      <c r="AT1655" s="20">
        <f t="shared" ref="AT1655" si="1493">(AK1655*V1655*X1655*Z1654*AA1655*AB1654*AC1655*AD1654*AG1655*AH1654)+AR1655</f>
        <v>3.0555627094313649</v>
      </c>
      <c r="AU1655" s="20">
        <f t="shared" ref="AU1655" si="1494">AT1654</f>
        <v>3.015174410309637</v>
      </c>
      <c r="AV1655" s="12">
        <f t="shared" ref="AV1655" si="1495">AK1655*W1655*X1655*Z1654*AA1655*AB1654</f>
        <v>3.1089841680278418</v>
      </c>
      <c r="AW1655" s="12">
        <f t="shared" ref="AW1655" si="1496">AV1654</f>
        <v>2.9651744103096371</v>
      </c>
      <c r="AX1655" s="8">
        <f t="shared" si="1407"/>
        <v>3.0555627094313649</v>
      </c>
      <c r="AY1655" s="8">
        <f t="shared" si="1408"/>
        <v>3.015174410309637</v>
      </c>
      <c r="AZ1655" s="8">
        <f t="shared" si="1409"/>
        <v>6.0707371197410023</v>
      </c>
      <c r="BA1655" s="8">
        <f t="shared" si="1410"/>
        <v>4.0388299121727922E-2</v>
      </c>
      <c r="BB1655" s="62">
        <f t="shared" si="1411"/>
        <v>-104</v>
      </c>
      <c r="BC1655" s="21">
        <f t="shared" si="1412"/>
        <v>134</v>
      </c>
      <c r="BD1655" s="21">
        <f t="shared" si="1413"/>
        <v>107</v>
      </c>
      <c r="BE1655" s="21">
        <f t="shared" si="1414"/>
        <v>-118</v>
      </c>
      <c r="BF1655" s="94">
        <f t="shared" si="57"/>
        <v>0.50964209935068461</v>
      </c>
      <c r="BG1655" s="22">
        <f t="shared" ref="BG1655" si="1497">_xlfn.LET(
  _xlpm.a, MIN(AT1654,AT1655),
  _xlpm.b, MAX(AT1654,AT1655),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0.42720866332267138</v>
      </c>
      <c r="BH1655" s="22">
        <f t="shared" ref="BH1655" si="1498">_xlfn.LET(
  _xlpm.a, MIN(AT1654,AT1655),
  _xlpm.b, MAX(AT1654,AT1655),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0.48221833459663066</v>
      </c>
      <c r="BI1655" s="22">
        <f t="shared" ref="BI1655" si="1499">_xlfn.LET(
  _xlpm.a, MIN(AT1654,AT1655),
  _xlpm.b, MAX(AT1654,AT1655),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0.54127628165032537</v>
      </c>
      <c r="BJ1655" s="21">
        <f t="shared" si="1416"/>
        <v>-112</v>
      </c>
      <c r="BK1655" s="21">
        <f t="shared" si="1417"/>
        <v>134</v>
      </c>
      <c r="BL1655" s="21">
        <f t="shared" si="1418"/>
        <v>107</v>
      </c>
      <c r="BM1655" s="21">
        <f t="shared" si="1419"/>
        <v>-118</v>
      </c>
      <c r="BN1655" s="22">
        <f t="shared" si="61"/>
        <v>0.52799841529021441</v>
      </c>
      <c r="BO1655" s="22">
        <f t="shared" ref="BO1655" si="1500">_xlfn.LET(
  _xlpm.a, MIN(AV1654,AV1655),
  _xlpm.b, MAX(AV1654,AV1655),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0.42797107348219421</v>
      </c>
      <c r="BP1655" s="22">
        <f t="shared" ref="BP1655" si="1501">_xlfn.LET(
  _xlpm.a, MIN(AV1654,AV1655),
  _xlpm.b, MAX(AV1654,AV1655),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0.48226567580559332</v>
      </c>
      <c r="BQ1655" s="22">
        <f t="shared" ref="BQ1655" si="1502">_xlfn.LET(
  _xlpm.a, MIN(AV1654,AV1655),
  _xlpm.b, MAX(AV1654,AV1655),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0.54055774314984251</v>
      </c>
      <c r="BR1655">
        <v>3.85</v>
      </c>
      <c r="BS1655">
        <v>3.9</v>
      </c>
      <c r="BT1655">
        <v>0.48726999999999998</v>
      </c>
      <c r="BU1655">
        <v>0.21264</v>
      </c>
      <c r="BV1655">
        <v>0.23308377818456799</v>
      </c>
      <c r="BW1655">
        <v>0.30035000000000001</v>
      </c>
    </row>
    <row r="1656" spans="1:75" ht="16.75" customHeight="1" x14ac:dyDescent="0.2">
      <c r="A1656" t="str">
        <f t="shared" si="536"/>
        <v>2025020794 VGK</v>
      </c>
      <c r="B1656">
        <v>2025020794</v>
      </c>
      <c r="C1656" s="1">
        <v>46044</v>
      </c>
      <c r="D1656" s="2" t="s">
        <v>6</v>
      </c>
      <c r="E1656" t="s">
        <v>25</v>
      </c>
      <c r="F1656" s="2">
        <v>2</v>
      </c>
      <c r="G1656" s="2">
        <v>1</v>
      </c>
      <c r="H1656" t="s">
        <v>44</v>
      </c>
      <c r="I1656" t="str">
        <f t="shared" si="1275"/>
        <v>VGK Akira Schmid</v>
      </c>
      <c r="J1656" s="33" t="s">
        <v>196</v>
      </c>
      <c r="K1656" s="14">
        <v>2.96</v>
      </c>
      <c r="L1656" s="13">
        <v>0.15</v>
      </c>
      <c r="M1656" s="28">
        <v>0.1</v>
      </c>
      <c r="N1656">
        <f>IFERROR(_xlfn.XLOOKUP(A1656,Params!A:A,Params!D:D),0)</f>
        <v>0</v>
      </c>
      <c r="O1656">
        <f t="shared" ref="O1656" si="1503">N1657</f>
        <v>0</v>
      </c>
      <c r="P1656" s="68">
        <f t="shared" si="1391"/>
        <v>0</v>
      </c>
      <c r="Q1656">
        <f t="shared" ref="Q1656" si="1504">P1657</f>
        <v>0</v>
      </c>
      <c r="R1656" s="5">
        <f t="shared" ref="R1656" si="1505">N1656/W1656/X1656/Z1657/AB1657/AA1656</f>
        <v>0</v>
      </c>
      <c r="S1656" s="5">
        <f t="shared" ref="S1656" si="1506">O1656/W1657/Y1656/Z1656/AA1657/AB1656</f>
        <v>0</v>
      </c>
      <c r="T1656" s="5">
        <f t="shared" ref="T1656" si="1507">P1656/W1656/X1656/Z1657/AB1657</f>
        <v>0</v>
      </c>
      <c r="U1656" s="5">
        <f t="shared" ref="U1656" si="1508">Q1656/W1657/Y1656/Z1656/AA1657</f>
        <v>0</v>
      </c>
      <c r="V1656" s="5">
        <f>_xlfn.XLOOKUP(H1656,'Rest - Home'!A:A,'Rest - Home'!B:B)</f>
        <v>0.96</v>
      </c>
      <c r="W1656" s="5">
        <f>_xlfn.XLOOKUP(H1656,'Rest - Home'!A:A,'Rest - Home'!C:C)</f>
        <v>0.96305398776725637</v>
      </c>
      <c r="X1656" s="5">
        <f t="shared" ref="X1656" si="1509">AM1657/K1656</f>
        <v>1.0351576820619404</v>
      </c>
      <c r="Y1656" s="5">
        <f t="shared" ref="Y1656" si="1510">AK1657/K1656</f>
        <v>0.99050257807159814</v>
      </c>
      <c r="Z1656" s="5">
        <f>IF(J1656="",1,(_xlfn.XLOOKUP(I1656,Goalies!B:B,Goalies!J:J)))</f>
        <v>0.99</v>
      </c>
      <c r="AA1656" s="23">
        <f>_xlfn.XLOOKUP(E1656,Injuries!A:A,Injuries!B:B)</f>
        <v>0.96499999999999997</v>
      </c>
      <c r="AB1656" s="23">
        <f>_xlfn.XLOOKUP(E1656,Injuries!A:A,Injuries!C:C)</f>
        <v>1.04</v>
      </c>
      <c r="AC1656" s="23">
        <f>_xlfn.XLOOKUP(E1656,'Game Adjustments'!A:A,'Game Adjustments'!B:B)</f>
        <v>1</v>
      </c>
      <c r="AD1656" s="23">
        <f>_xlfn.XLOOKUP(E1656,'Game Adjustments'!A:A,'Game Adjustments'!C:C)</f>
        <v>1</v>
      </c>
      <c r="AE1656" s="23">
        <f>IF(D1656="A",_xlfn.XLOOKUP(E1656,'Rest - Home'!F:F,'Rest - Home'!J:J),_xlfn.XLOOKUP(E1656,'Rest - Home'!F:F,'Rest - Home'!I:I))</f>
        <v>1</v>
      </c>
      <c r="AF1656" s="23">
        <f>IF(D1656="A",_xlfn.XLOOKUP(E1656,'Rest - Home'!F:F,'Rest - Home'!L:L),_xlfn.XLOOKUP(E1656,'Rest - Home'!F:F,'Rest - Home'!K:K))</f>
        <v>1</v>
      </c>
      <c r="AG1656" s="26">
        <v>1</v>
      </c>
      <c r="AH1656" s="26">
        <v>1</v>
      </c>
      <c r="AI1656" s="53" cm="1">
        <f t="array" ref="AI1656">MAX(IF($E$63:E1655=E1656,ROW($E$63:E1655)-MIN(ROW($E$63:E1655))+1))</f>
        <v>1551</v>
      </c>
      <c r="AJ1656" s="53" cm="1">
        <f t="array" ref="AJ1656">MAX(IF($I$105:I1655=I1656,ROW($I$105:I1655)-MIN(ROW($I$105:I1655))+1))</f>
        <v>1491</v>
      </c>
      <c r="AK1656" s="23">
        <v>3.21</v>
      </c>
      <c r="AL1656" s="23">
        <f t="shared" ref="AL1656" si="1511">IF(R1656=0,AK1656,R1656*L1656*(1-M1656)+T1656*L1656*M1656+AK1656*(1-L1656))</f>
        <v>3.21</v>
      </c>
      <c r="AM1656" s="23">
        <v>2.76</v>
      </c>
      <c r="AN1656" s="23">
        <f t="shared" si="1400"/>
        <v>2.76</v>
      </c>
      <c r="AO1656" s="23">
        <f>IF(AJ1656=0,_xlfn.XLOOKUP(I1656,Goalies!B:B,Goalies!I:I),INDEX($AP$105:$AP1656,AJ1656))</f>
        <v>2.7797786366139676</v>
      </c>
      <c r="AP1656" s="23">
        <f t="shared" si="1401"/>
        <v>2.7797786366139676</v>
      </c>
      <c r="AQ1656" s="23">
        <f t="shared" si="1402"/>
        <v>2.7323999999999997</v>
      </c>
      <c r="AR1656" s="66">
        <v>0.05</v>
      </c>
      <c r="AS1656" s="96" t="s">
        <v>1592</v>
      </c>
      <c r="AT1656" s="20">
        <f t="shared" ref="AT1656" si="1512">(AK1656*V1656*X1656*Z1657*AA1656*AB1657*AC1656*AD1657*AG1656*AH1657)+AR1656</f>
        <v>3.2514257039290269</v>
      </c>
      <c r="AU1656" s="20">
        <f t="shared" ref="AU1656" si="1513">AT1657</f>
        <v>2.8632219665890988</v>
      </c>
      <c r="AV1656" s="12">
        <f t="shared" ref="AV1656" si="1514">AK1656*V1656*X1656*Z1657*AA1656*AB1657</f>
        <v>3.201425703929027</v>
      </c>
      <c r="AW1656" s="12">
        <f t="shared" ref="AW1656" si="1515">AV1657</f>
        <v>2.9074395757513627</v>
      </c>
      <c r="AX1656" s="8">
        <f t="shared" si="1407"/>
        <v>3.2514257039290269</v>
      </c>
      <c r="AY1656" s="8">
        <f t="shared" si="1408"/>
        <v>2.8632219665890988</v>
      </c>
      <c r="AZ1656" s="8">
        <f t="shared" si="1409"/>
        <v>6.1146476705181261</v>
      </c>
      <c r="BA1656" s="8">
        <f t="shared" si="1410"/>
        <v>0.38820373733992808</v>
      </c>
      <c r="BB1656" s="62">
        <f t="shared" si="1411"/>
        <v>-129</v>
      </c>
      <c r="BC1656" s="21">
        <f t="shared" si="1412"/>
        <v>-137</v>
      </c>
      <c r="BD1656" s="21">
        <f t="shared" si="1413"/>
        <v>-110</v>
      </c>
      <c r="BE1656" s="21">
        <f t="shared" si="1414"/>
        <v>115</v>
      </c>
      <c r="BF1656" s="94">
        <f t="shared" ref="BF1656" si="1516">_xlfn.LET(
  _xlpm.a, MIN(AT1656,AT1657),
  _xlpm.b, MAX(AT1656,AT1657),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IF(AT1656&gt;AT1657, 1-_xlpm.interp, _xlpm.interp)
)</f>
        <v>0.5638628671914705</v>
      </c>
      <c r="BG1656" s="22">
        <f t="shared" si="550"/>
        <v>0.57867494299008082</v>
      </c>
      <c r="BH1656" s="22">
        <f t="shared" si="550"/>
        <v>0.52438527347866415</v>
      </c>
      <c r="BI1656" s="22">
        <f t="shared" si="550"/>
        <v>0.46453081242506378</v>
      </c>
      <c r="BJ1656" s="21">
        <f t="shared" si="1416"/>
        <v>-123</v>
      </c>
      <c r="BK1656" s="21">
        <f t="shared" si="1417"/>
        <v>-137</v>
      </c>
      <c r="BL1656" s="21">
        <f t="shared" si="1418"/>
        <v>-110</v>
      </c>
      <c r="BM1656" s="21">
        <f t="shared" si="1419"/>
        <v>115</v>
      </c>
      <c r="BN1656" s="22">
        <f t="shared" ref="BN1656" si="1517">_xlfn.LET(
  _xlpm.a, MIN(AV1656,AV1657),
  _xlpm.b, MAX(AV1656,AV1657),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IF(AV1656&gt;AV1657, 1-_xlpm.interp, _xlpm.interp)
)</f>
        <v>0.55200824470505294</v>
      </c>
      <c r="BO1656" s="22">
        <f t="shared" si="552"/>
        <v>0.57768178393304503</v>
      </c>
      <c r="BP1656" s="22">
        <f t="shared" si="552"/>
        <v>0.52355002443365251</v>
      </c>
      <c r="BQ1656" s="22">
        <f t="shared" si="552"/>
        <v>0.46407209335879118</v>
      </c>
      <c r="BR1656">
        <v>3.85</v>
      </c>
      <c r="BS1656">
        <v>3.95</v>
      </c>
      <c r="BT1656">
        <v>0.48131000000000002</v>
      </c>
      <c r="BU1656">
        <v>0.20483999999999999</v>
      </c>
      <c r="BV1656">
        <v>0.22437400048195899</v>
      </c>
      <c r="BW1656">
        <v>0.29189999999999999</v>
      </c>
    </row>
    <row r="1657" spans="1:75" ht="16.75" customHeight="1" x14ac:dyDescent="0.2">
      <c r="A1657" t="str">
        <f t="shared" si="536"/>
        <v>2025020794 BOS</v>
      </c>
      <c r="B1657">
        <v>2025020794</v>
      </c>
      <c r="C1657" s="1">
        <v>46044</v>
      </c>
      <c r="D1657" s="2" t="s">
        <v>9</v>
      </c>
      <c r="E1657" t="s">
        <v>7</v>
      </c>
      <c r="F1657" s="2">
        <v>1</v>
      </c>
      <c r="G1657" s="2">
        <v>2</v>
      </c>
      <c r="H1657" t="s">
        <v>45</v>
      </c>
      <c r="I1657" t="str">
        <f t="shared" si="1275"/>
        <v>BOS Joonas Korpisalo</v>
      </c>
      <c r="J1657" s="33" t="s">
        <v>149</v>
      </c>
      <c r="K1657" s="14">
        <v>2.96</v>
      </c>
      <c r="L1657" s="13">
        <v>0.15</v>
      </c>
      <c r="M1657" s="28">
        <v>0.1</v>
      </c>
      <c r="N1657">
        <f>IFERROR(_xlfn.XLOOKUP(A1657,Params!A:A,Params!D:D),0)</f>
        <v>0</v>
      </c>
      <c r="O1657">
        <f t="shared" ref="O1657" si="1518">N1656</f>
        <v>0</v>
      </c>
      <c r="P1657" s="68">
        <f t="shared" si="1391"/>
        <v>0</v>
      </c>
      <c r="Q1657">
        <f t="shared" ref="Q1657" si="1519">P1656</f>
        <v>0</v>
      </c>
      <c r="R1657" s="5">
        <f t="shared" ref="R1657" si="1520">N1657/W1657/X1657/Z1656/AB1656/AA1657</f>
        <v>0</v>
      </c>
      <c r="S1657" s="5">
        <f t="shared" ref="S1657" si="1521">O1657/W1656/Y1657/Z1657/AA1656/AB1657</f>
        <v>0</v>
      </c>
      <c r="T1657" s="5">
        <f t="shared" ref="T1657" si="1522">P1657/W1657/X1657/Z1656/AB1656</f>
        <v>0</v>
      </c>
      <c r="U1657" s="5">
        <f t="shared" ref="U1657" si="1523">Q1657/W1656/Y1657/Z1657/AA1656</f>
        <v>0</v>
      </c>
      <c r="V1657" s="5">
        <f>_xlfn.XLOOKUP(H1657,'Rest - Home'!A:A,'Rest - Home'!B:B)</f>
        <v>1.0349999999999999</v>
      </c>
      <c r="W1657" s="5">
        <f>_xlfn.XLOOKUP(H1657,'Rest - Home'!A:A,'Rest - Home'!C:C)</f>
        <v>1.0329456510400874</v>
      </c>
      <c r="X1657" s="5">
        <f t="shared" ref="X1657" si="1524">AM1656/K1657</f>
        <v>0.93243243243243235</v>
      </c>
      <c r="Y1657" s="5">
        <f t="shared" ref="Y1657" si="1525">AK1656/K1657</f>
        <v>1.0844594594594594</v>
      </c>
      <c r="Z1657" s="5">
        <f>IF(J1657="",1,(_xlfn.XLOOKUP(I1657,Goalies!B:B,Goalies!J:J)))</f>
        <v>1.04</v>
      </c>
      <c r="AA1657" s="23">
        <f>_xlfn.XLOOKUP(E1657,Injuries!A:A,Injuries!B:B)</f>
        <v>1</v>
      </c>
      <c r="AB1657" s="23">
        <f>_xlfn.XLOOKUP(E1657,Injuries!A:A,Injuries!C:C)</f>
        <v>1</v>
      </c>
      <c r="AC1657" s="23">
        <f>_xlfn.XLOOKUP(E1657,'Game Adjustments'!A:A,'Game Adjustments'!B:B)</f>
        <v>1</v>
      </c>
      <c r="AD1657" s="23">
        <f>_xlfn.XLOOKUP(E1657,'Game Adjustments'!A:A,'Game Adjustments'!C:C)</f>
        <v>1</v>
      </c>
      <c r="AE1657" s="23">
        <f>IF(D1657="A",_xlfn.XLOOKUP(E1657,'Rest - Home'!F:F,'Rest - Home'!J:J),_xlfn.XLOOKUP(E1657,'Rest - Home'!F:F,'Rest - Home'!I:I))</f>
        <v>1</v>
      </c>
      <c r="AF1657" s="23">
        <f>IF(D1657="A",_xlfn.XLOOKUP(E1657,'Rest - Home'!F:F,'Rest - Home'!L:L),_xlfn.XLOOKUP(E1657,'Rest - Home'!F:F,'Rest - Home'!K:K))</f>
        <v>1</v>
      </c>
      <c r="AG1657" s="26">
        <v>1</v>
      </c>
      <c r="AH1657" s="26">
        <v>1</v>
      </c>
      <c r="AI1657" s="53" cm="1">
        <f t="array" ref="AI1657">MAX(IF($E$63:E1656=E1657,ROW($E$63:E1656)-MIN(ROW($E$63:E1656))+1))</f>
        <v>1566</v>
      </c>
      <c r="AJ1657" s="53" cm="1">
        <f t="array" ref="AJ1657">MAX(IF($I$105:I1656=I1657,ROW($I$105:I1656)-MIN(ROW($I$105:I1656))+1))</f>
        <v>1484</v>
      </c>
      <c r="AK1657" s="23">
        <f>IF(AI1657=0,_xlfn.XLOOKUP(E1657,'Starting GF'!A:A,'Starting GF'!B:B),INDEX($AL$63:$AL1657,AI1657))</f>
        <v>2.9318876310919304</v>
      </c>
      <c r="AL1657" s="23">
        <f t="shared" si="1399"/>
        <v>2.9318876310919304</v>
      </c>
      <c r="AM1657" s="23">
        <f>IF(AI1657=0,_xlfn.XLOOKUP(E1657,'Starting GF'!A:A,'Starting GF'!C:C),INDEX($AN$63:$AN1657,AI1657))</f>
        <v>3.0640667389033434</v>
      </c>
      <c r="AN1657" s="23">
        <f t="shared" si="1400"/>
        <v>3.0640667389033434</v>
      </c>
      <c r="AO1657" s="23">
        <f>IF(AJ1657=0,_xlfn.XLOOKUP(I1657,Goalies!B:B,Goalies!I:I),INDEX($AP$105:$AP1657,AJ1657))</f>
        <v>3.2378479636822393</v>
      </c>
      <c r="AP1657" s="23">
        <f t="shared" si="1401"/>
        <v>3.2378479636822393</v>
      </c>
      <c r="AQ1657" s="23">
        <f t="shared" si="1402"/>
        <v>3.1866294084594773</v>
      </c>
      <c r="AR1657" s="66">
        <v>-0.05</v>
      </c>
      <c r="AS1657" s="96" t="s">
        <v>1592</v>
      </c>
      <c r="AT1657" s="20">
        <f t="shared" ref="AT1657" si="1526">(AK1657*V1657*X1657*Z1656*AA1657*AB1656*AC1657*AD1656*AG1657*AH1656)+AR1657</f>
        <v>2.8632219665890988</v>
      </c>
      <c r="AU1657" s="20">
        <f t="shared" ref="AU1657" si="1527">AT1656</f>
        <v>3.2514257039290269</v>
      </c>
      <c r="AV1657" s="12">
        <f t="shared" ref="AV1657" si="1528">AK1657*W1657*X1657*Z1656*AA1657*AB1656</f>
        <v>2.9074395757513627</v>
      </c>
      <c r="AW1657" s="12">
        <f t="shared" ref="AW1657" si="1529">AV1656</f>
        <v>3.201425703929027</v>
      </c>
      <c r="AX1657" s="8">
        <f t="shared" si="1407"/>
        <v>2.8632219665890988</v>
      </c>
      <c r="AY1657" s="8">
        <f t="shared" si="1408"/>
        <v>3.2514257039290269</v>
      </c>
      <c r="AZ1657" s="8">
        <f t="shared" si="1409"/>
        <v>6.1146476705181261</v>
      </c>
      <c r="BA1657" s="8">
        <f t="shared" si="1410"/>
        <v>-0.38820373733992808</v>
      </c>
      <c r="BB1657" s="62">
        <f t="shared" si="1411"/>
        <v>129</v>
      </c>
      <c r="BC1657" s="21">
        <f t="shared" si="1412"/>
        <v>137</v>
      </c>
      <c r="BD1657" s="21">
        <f t="shared" si="1413"/>
        <v>110</v>
      </c>
      <c r="BE1657" s="21">
        <f t="shared" si="1414"/>
        <v>-115</v>
      </c>
      <c r="BF1657" s="94">
        <f t="shared" si="57"/>
        <v>0.4361371328085295</v>
      </c>
      <c r="BG1657" s="22">
        <f t="shared" ref="BG1657" si="1530">_xlfn.LET(
  _xlpm.a, MIN(AT1656,AT1657),
  _xlpm.b, MAX(AT1656,AT1657),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0.42132505700991918</v>
      </c>
      <c r="BH1657" s="22">
        <f t="shared" ref="BH1657" si="1531">_xlfn.LET(
  _xlpm.a, MIN(AT1656,AT1657),
  _xlpm.b, MAX(AT1656,AT1657),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0.47561472652133585</v>
      </c>
      <c r="BI1657" s="22">
        <f t="shared" ref="BI1657" si="1532">_xlfn.LET(
  _xlpm.a, MIN(AT1656,AT1657),
  _xlpm.b, MAX(AT1656,AT1657),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0.53546918757493622</v>
      </c>
      <c r="BJ1657" s="21">
        <f t="shared" si="1416"/>
        <v>123</v>
      </c>
      <c r="BK1657" s="21">
        <f t="shared" si="1417"/>
        <v>137</v>
      </c>
      <c r="BL1657" s="21">
        <f t="shared" si="1418"/>
        <v>110</v>
      </c>
      <c r="BM1657" s="21">
        <f t="shared" si="1419"/>
        <v>-115</v>
      </c>
      <c r="BN1657" s="22">
        <f t="shared" si="61"/>
        <v>0.44799175529494706</v>
      </c>
      <c r="BO1657" s="22">
        <f t="shared" ref="BO1657" si="1533">_xlfn.LET(
  _xlpm.a, MIN(AV1656,AV1657),
  _xlpm.b, MAX(AV1656,AV1657),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0.42231821606695491</v>
      </c>
      <c r="BP1657" s="22">
        <f t="shared" ref="BP1657" si="1534">_xlfn.LET(
  _xlpm.a, MIN(AV1656,AV1657),
  _xlpm.b, MAX(AV1656,AV1657),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0.47644997556634749</v>
      </c>
      <c r="BQ1657" s="22">
        <f t="shared" ref="BQ1657" si="1535">_xlfn.LET(
  _xlpm.a, MIN(AV1656,AV1657),
  _xlpm.b, MAX(AV1656,AV1657),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0.53592790664120882</v>
      </c>
      <c r="BR1657">
        <v>3.85</v>
      </c>
      <c r="BS1657">
        <v>4</v>
      </c>
      <c r="BT1657">
        <v>0.47467999999999999</v>
      </c>
      <c r="BU1657">
        <v>0.20127999999999999</v>
      </c>
      <c r="BV1657">
        <v>0.22050591032087699</v>
      </c>
      <c r="BW1657">
        <v>0.28847</v>
      </c>
    </row>
    <row r="1658" spans="1:75" ht="16.75" customHeight="1" x14ac:dyDescent="0.2">
      <c r="A1658" t="str">
        <f t="shared" si="536"/>
        <v>2025020799 FLA</v>
      </c>
      <c r="B1658">
        <v>2025020799</v>
      </c>
      <c r="C1658" s="1">
        <v>46044</v>
      </c>
      <c r="D1658" s="2" t="s">
        <v>6</v>
      </c>
      <c r="E1658" t="s">
        <v>10</v>
      </c>
      <c r="F1658" s="2">
        <v>2</v>
      </c>
      <c r="G1658" s="2">
        <v>1</v>
      </c>
      <c r="H1658" t="s">
        <v>44</v>
      </c>
      <c r="I1658" t="str">
        <f t="shared" si="1275"/>
        <v>FLA Daniil Tarasov</v>
      </c>
      <c r="J1658" s="33" t="s">
        <v>166</v>
      </c>
      <c r="K1658" s="14">
        <v>2.96</v>
      </c>
      <c r="L1658" s="13">
        <v>0.15</v>
      </c>
      <c r="M1658" s="28">
        <v>0.1</v>
      </c>
      <c r="N1658">
        <f>IFERROR(_xlfn.XLOOKUP(A1658,Params!A:A,Params!D:D),0)</f>
        <v>0</v>
      </c>
      <c r="O1658">
        <f t="shared" ref="O1658" si="1536">N1659</f>
        <v>0</v>
      </c>
      <c r="P1658" s="68">
        <f t="shared" si="1391"/>
        <v>0</v>
      </c>
      <c r="Q1658">
        <f t="shared" ref="Q1658" si="1537">P1659</f>
        <v>0</v>
      </c>
      <c r="R1658" s="5">
        <f t="shared" ref="R1658" si="1538">N1658/W1658/X1658/Z1659/AB1659/AA1658</f>
        <v>0</v>
      </c>
      <c r="S1658" s="5">
        <f t="shared" ref="S1658" si="1539">O1658/W1659/Y1658/Z1658/AA1659/AB1658</f>
        <v>0</v>
      </c>
      <c r="T1658" s="5">
        <f t="shared" ref="T1658" si="1540">P1658/W1658/X1658/Z1659/AB1659</f>
        <v>0</v>
      </c>
      <c r="U1658" s="5">
        <f t="shared" ref="U1658" si="1541">Q1658/W1659/Y1658/Z1658/AA1659</f>
        <v>0</v>
      </c>
      <c r="V1658" s="5">
        <f>_xlfn.XLOOKUP(H1658,'Rest - Home'!A:A,'Rest - Home'!B:B)</f>
        <v>0.96</v>
      </c>
      <c r="W1658" s="5">
        <f>_xlfn.XLOOKUP(H1658,'Rest - Home'!A:A,'Rest - Home'!C:C)</f>
        <v>0.96305398776725637</v>
      </c>
      <c r="X1658" s="5">
        <f t="shared" ref="X1658" si="1542">AM1659/K1658</f>
        <v>1.0177987917228775</v>
      </c>
      <c r="Y1658" s="5">
        <f t="shared" ref="Y1658" si="1543">AK1659/K1658</f>
        <v>0.96448389667688195</v>
      </c>
      <c r="Z1658" s="5">
        <f>IF(J1658="",1,(_xlfn.XLOOKUP(I1658,Goalies!B:B,Goalies!J:J)))</f>
        <v>1.0049999999999999</v>
      </c>
      <c r="AA1658" s="23">
        <f>_xlfn.XLOOKUP(E1658,Injuries!A:A,Injuries!B:B)</f>
        <v>0.98</v>
      </c>
      <c r="AB1658" s="23">
        <f>_xlfn.XLOOKUP(E1658,Injuries!A:A,Injuries!C:C)</f>
        <v>1.04</v>
      </c>
      <c r="AC1658" s="23">
        <f>_xlfn.XLOOKUP(E1658,'Game Adjustments'!A:A,'Game Adjustments'!B:B)</f>
        <v>1</v>
      </c>
      <c r="AD1658" s="23">
        <f>_xlfn.XLOOKUP(E1658,'Game Adjustments'!A:A,'Game Adjustments'!C:C)</f>
        <v>1</v>
      </c>
      <c r="AE1658" s="23">
        <f>IF(D1658="A",_xlfn.XLOOKUP(E1658,'Rest - Home'!F:F,'Rest - Home'!J:J),_xlfn.XLOOKUP(E1658,'Rest - Home'!F:F,'Rest - Home'!I:I))</f>
        <v>1</v>
      </c>
      <c r="AF1658" s="23">
        <f>IF(D1658="A",_xlfn.XLOOKUP(E1658,'Rest - Home'!F:F,'Rest - Home'!L:L),_xlfn.XLOOKUP(E1658,'Rest - Home'!F:F,'Rest - Home'!K:K))</f>
        <v>1</v>
      </c>
      <c r="AG1658" s="26">
        <v>1</v>
      </c>
      <c r="AH1658" s="26">
        <v>1</v>
      </c>
      <c r="AI1658" s="53" cm="1">
        <f t="array" ref="AI1658">MAX(IF($E$63:E1657=E1658,ROW($E$63:E1657)-MIN(ROW($E$63:E1657))+1))</f>
        <v>1547</v>
      </c>
      <c r="AJ1658" s="53" cm="1">
        <f t="array" ref="AJ1658">MAX(IF($I$105:I1657=I1658,ROW($I$105:I1657)-MIN(ROW($I$105:I1657))+1))</f>
        <v>1478</v>
      </c>
      <c r="AK1658" s="23">
        <f>IF(AI1658=0,_xlfn.XLOOKUP(E1658,'Starting GF'!A:A,'Starting GF'!B:B),INDEX($AL$63:$AL1658,AI1658))</f>
        <v>3.1123902235436551</v>
      </c>
      <c r="AL1658" s="23">
        <f t="shared" si="1399"/>
        <v>3.1123902235436551</v>
      </c>
      <c r="AM1658" s="23">
        <f>IF(AI1658=0,_xlfn.XLOOKUP(E1658,'Starting GF'!A:A,'Starting GF'!C:C),INDEX($AN$63:$AN1658,AI1658))</f>
        <v>2.8269673052215638</v>
      </c>
      <c r="AN1658" s="23">
        <f t="shared" si="1400"/>
        <v>2.8269673052215638</v>
      </c>
      <c r="AO1658" s="23">
        <f>IF(AJ1658=0,_xlfn.XLOOKUP(I1658,Goalies!B:B,Goalies!I:I),INDEX($AP$105:$AP1658,AJ1658))</f>
        <v>2.9205682089615421</v>
      </c>
      <c r="AP1658" s="23">
        <f t="shared" si="1401"/>
        <v>2.9205682089615421</v>
      </c>
      <c r="AQ1658" s="23">
        <f t="shared" si="1402"/>
        <v>2.8411021417476712</v>
      </c>
      <c r="AR1658" s="66">
        <v>0</v>
      </c>
      <c r="AS1658" s="96" t="s">
        <v>1592</v>
      </c>
      <c r="AT1658" s="20">
        <f t="shared" ref="AT1658" si="1544">(AK1658*V1658*X1658*Z1659*AA1658*AB1659*AC1658*AD1659*AG1658*AH1659)+AR1658</f>
        <v>2.9334640298843007</v>
      </c>
      <c r="AU1658" s="20">
        <f t="shared" ref="AU1658" si="1545">AT1659</f>
        <v>2.9495483355399079</v>
      </c>
      <c r="AV1658" s="12">
        <f t="shared" ref="AV1658" si="1546">AK1658*V1658*X1658*Z1659*AA1658*AB1659</f>
        <v>2.9334640298843007</v>
      </c>
      <c r="AW1658" s="12">
        <f t="shared" ref="AW1658" si="1547">AV1659</f>
        <v>2.9436938412835518</v>
      </c>
      <c r="AX1658" s="8">
        <f t="shared" si="1407"/>
        <v>2.9334640298843007</v>
      </c>
      <c r="AY1658" s="8">
        <f t="shared" si="1408"/>
        <v>2.9495483355399079</v>
      </c>
      <c r="AZ1658" s="8">
        <f t="shared" si="1409"/>
        <v>5.883012365424209</v>
      </c>
      <c r="BA1658" s="8">
        <f t="shared" si="1410"/>
        <v>-1.6084305655607256E-2</v>
      </c>
      <c r="BB1658" s="62">
        <f t="shared" si="1411"/>
        <v>103</v>
      </c>
      <c r="BC1658" s="21">
        <f t="shared" si="1412"/>
        <v>-119</v>
      </c>
      <c r="BD1658" s="21">
        <f t="shared" si="1413"/>
        <v>106</v>
      </c>
      <c r="BE1658" s="21">
        <f t="shared" si="1414"/>
        <v>132</v>
      </c>
      <c r="BF1658" s="94">
        <f t="shared" ref="BF1658" si="1548">_xlfn.LET(
  _xlpm.a, MIN(AT1658,AT1659),
  _xlpm.b, MAX(AT1658,AT1659),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IF(AT1658&gt;AT1659, 1-_xlpm.interp, _xlpm.interp)
)</f>
        <v>0.49268134624187399</v>
      </c>
      <c r="BG1658" s="22">
        <f t="shared" si="550"/>
        <v>0.54240581886470562</v>
      </c>
      <c r="BH1658" s="22">
        <f t="shared" si="550"/>
        <v>0.48483745621471108</v>
      </c>
      <c r="BI1658" s="22">
        <f t="shared" si="550"/>
        <v>0.43067642474611667</v>
      </c>
      <c r="BJ1658" s="21">
        <f t="shared" si="1416"/>
        <v>103</v>
      </c>
      <c r="BK1658" s="21">
        <f t="shared" si="1417"/>
        <v>-118</v>
      </c>
      <c r="BL1658" s="21">
        <f t="shared" si="1418"/>
        <v>107</v>
      </c>
      <c r="BM1658" s="21">
        <f t="shared" si="1419"/>
        <v>133</v>
      </c>
      <c r="BN1658" s="22">
        <f t="shared" ref="BN1658" si="1549">_xlfn.LET(
  _xlpm.a, MIN(AV1658,AV1659),
  _xlpm.b, MAX(AV1658,AV1659),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IF(AV1658&gt;AV1659, 1-_xlpm.interp, _xlpm.interp)
)</f>
        <v>0.49265141310214944</v>
      </c>
      <c r="BO1658" s="22">
        <f t="shared" si="552"/>
        <v>0.54188957479787658</v>
      </c>
      <c r="BP1658" s="22">
        <f t="shared" si="552"/>
        <v>0.48417231218202983</v>
      </c>
      <c r="BQ1658" s="22">
        <f t="shared" si="552"/>
        <v>0.43001888552077006</v>
      </c>
      <c r="BR1658">
        <v>3.85</v>
      </c>
      <c r="BS1658">
        <v>4.05</v>
      </c>
      <c r="BT1658">
        <v>0.46597</v>
      </c>
      <c r="BU1658">
        <v>0.19550999999999999</v>
      </c>
      <c r="BV1658">
        <v>0.213606765142907</v>
      </c>
      <c r="BW1658">
        <v>0.28022999999999998</v>
      </c>
    </row>
    <row r="1659" spans="1:75" ht="16.75" customHeight="1" x14ac:dyDescent="0.2">
      <c r="A1659" t="str">
        <f t="shared" si="536"/>
        <v>2025020799 WPG</v>
      </c>
      <c r="B1659">
        <v>2025020799</v>
      </c>
      <c r="C1659" s="1">
        <v>46044</v>
      </c>
      <c r="D1659" s="2" t="s">
        <v>9</v>
      </c>
      <c r="E1659" t="s">
        <v>16</v>
      </c>
      <c r="F1659" s="2">
        <v>1</v>
      </c>
      <c r="G1659" s="2">
        <v>2</v>
      </c>
      <c r="H1659" t="s">
        <v>45</v>
      </c>
      <c r="I1659" t="str">
        <f t="shared" si="1275"/>
        <v>WPG Connor Hellebuyck</v>
      </c>
      <c r="J1659" s="33" t="s">
        <v>199</v>
      </c>
      <c r="K1659" s="14">
        <v>2.96</v>
      </c>
      <c r="L1659" s="13">
        <v>0.15</v>
      </c>
      <c r="M1659" s="28">
        <v>0.1</v>
      </c>
      <c r="N1659">
        <f>IFERROR(_xlfn.XLOOKUP(A1659,Params!A:A,Params!D:D),0)</f>
        <v>0</v>
      </c>
      <c r="O1659">
        <f t="shared" ref="O1659" si="1550">N1658</f>
        <v>0</v>
      </c>
      <c r="P1659" s="68">
        <f t="shared" si="1391"/>
        <v>0</v>
      </c>
      <c r="Q1659">
        <f t="shared" ref="Q1659" si="1551">P1658</f>
        <v>0</v>
      </c>
      <c r="R1659" s="5">
        <f t="shared" ref="R1659" si="1552">N1659/W1659/X1659/Z1658/AB1658/AA1659</f>
        <v>0</v>
      </c>
      <c r="S1659" s="5">
        <f t="shared" ref="S1659" si="1553">O1659/W1658/Y1659/Z1659/AA1658/AB1659</f>
        <v>0</v>
      </c>
      <c r="T1659" s="5">
        <f t="shared" ref="T1659" si="1554">P1659/W1659/X1659/Z1658/AB1658</f>
        <v>0</v>
      </c>
      <c r="U1659" s="5">
        <f t="shared" ref="U1659" si="1555">Q1659/W1658/Y1659/Z1659/AA1658</f>
        <v>0</v>
      </c>
      <c r="V1659" s="5">
        <f>_xlfn.XLOOKUP(H1659,'Rest - Home'!A:A,'Rest - Home'!B:B)</f>
        <v>1.0349999999999999</v>
      </c>
      <c r="W1659" s="5">
        <f>_xlfn.XLOOKUP(H1659,'Rest - Home'!A:A,'Rest - Home'!C:C)</f>
        <v>1.0329456510400874</v>
      </c>
      <c r="X1659" s="5">
        <f t="shared" ref="X1659" si="1556">AM1658/K1659</f>
        <v>0.95505652203431213</v>
      </c>
      <c r="Y1659" s="5">
        <f t="shared" ref="Y1659" si="1557">AK1658/K1659</f>
        <v>1.0514831836296132</v>
      </c>
      <c r="Z1659" s="5">
        <f>IF(J1659="",1,(_xlfn.XLOOKUP(I1659,Goalies!B:B,Goalies!J:J)))</f>
        <v>0.96499999999999997</v>
      </c>
      <c r="AA1659" s="23">
        <f>_xlfn.XLOOKUP(E1659,Injuries!A:A,Injuries!B:B)</f>
        <v>1</v>
      </c>
      <c r="AB1659" s="23">
        <f>_xlfn.XLOOKUP(E1659,Injuries!A:A,Injuries!C:C)</f>
        <v>1.02</v>
      </c>
      <c r="AC1659" s="23">
        <f>_xlfn.XLOOKUP(E1659,'Game Adjustments'!A:A,'Game Adjustments'!B:B)</f>
        <v>1</v>
      </c>
      <c r="AD1659" s="23">
        <f>_xlfn.XLOOKUP(E1659,'Game Adjustments'!A:A,'Game Adjustments'!C:C)</f>
        <v>1</v>
      </c>
      <c r="AE1659" s="23">
        <f>IF(D1659="A",_xlfn.XLOOKUP(E1659,'Rest - Home'!F:F,'Rest - Home'!J:J),_xlfn.XLOOKUP(E1659,'Rest - Home'!F:F,'Rest - Home'!I:I))</f>
        <v>1</v>
      </c>
      <c r="AF1659" s="23">
        <f>IF(D1659="A",_xlfn.XLOOKUP(E1659,'Rest - Home'!F:F,'Rest - Home'!L:L),_xlfn.XLOOKUP(E1659,'Rest - Home'!F:F,'Rest - Home'!K:K))</f>
        <v>1</v>
      </c>
      <c r="AG1659" s="26">
        <v>1</v>
      </c>
      <c r="AH1659" s="26">
        <v>1</v>
      </c>
      <c r="AI1659" s="53" cm="1">
        <f t="array" ref="AI1659">MAX(IF($E$63:E1658=E1659,ROW($E$63:E1658)-MIN(ROW($E$63:E1658))+1))</f>
        <v>1571</v>
      </c>
      <c r="AJ1659" s="53" cm="1">
        <f t="array" ref="AJ1659">MAX(IF($I$105:I1658=I1659,ROW($I$105:I1658)-MIN(ROW($I$105:I1658))+1))</f>
        <v>1510</v>
      </c>
      <c r="AK1659" s="23">
        <f>IF(AI1659=0,_xlfn.XLOOKUP(E1659,'Starting GF'!A:A,'Starting GF'!B:B),INDEX($AL$63:$AL1659,AI1659))</f>
        <v>2.8548723341635704</v>
      </c>
      <c r="AL1659" s="23">
        <f t="shared" si="1399"/>
        <v>2.8548723341635704</v>
      </c>
      <c r="AM1659" s="23">
        <f>IF(AI1659=0,_xlfn.XLOOKUP(E1659,'Starting GF'!A:A,'Starting GF'!C:C),INDEX($AN$63:$AN1659,AI1659))</f>
        <v>3.0126844234997172</v>
      </c>
      <c r="AN1659" s="23">
        <f t="shared" si="1400"/>
        <v>3.0126844234997172</v>
      </c>
      <c r="AO1659" s="23">
        <f>IF(AJ1659=0,_xlfn.XLOOKUP(I1659,Goalies!B:B,Goalies!I:I),INDEX($AP$105:$AP1659,AJ1659))</f>
        <v>2.8973384908072388</v>
      </c>
      <c r="AP1659" s="23">
        <f t="shared" si="1401"/>
        <v>2.8973384908072388</v>
      </c>
      <c r="AQ1659" s="23">
        <f t="shared" si="1402"/>
        <v>2.9072404686772271</v>
      </c>
      <c r="AR1659" s="66">
        <v>0</v>
      </c>
      <c r="AS1659" s="96" t="s">
        <v>1592</v>
      </c>
      <c r="AT1659" s="20">
        <f t="shared" ref="AT1659" si="1558">(AK1659*V1659*X1659*Z1658*AA1659*AB1658*AC1659*AD1658*AG1659*AH1658)+AR1659</f>
        <v>2.9495483355399079</v>
      </c>
      <c r="AU1659" s="20">
        <f t="shared" ref="AU1659" si="1559">AT1658</f>
        <v>2.9334640298843007</v>
      </c>
      <c r="AV1659" s="12">
        <f t="shared" ref="AV1659" si="1560">AK1659*W1659*X1659*Z1658*AA1659*AB1658</f>
        <v>2.9436938412835518</v>
      </c>
      <c r="AW1659" s="12">
        <f t="shared" ref="AW1659" si="1561">AV1658</f>
        <v>2.9334640298843007</v>
      </c>
      <c r="AX1659" s="8">
        <f t="shared" si="1407"/>
        <v>2.9495483355399079</v>
      </c>
      <c r="AY1659" s="8">
        <f t="shared" si="1408"/>
        <v>2.9334640298843007</v>
      </c>
      <c r="AZ1659" s="8">
        <f t="shared" si="1409"/>
        <v>5.883012365424209</v>
      </c>
      <c r="BA1659" s="8">
        <f t="shared" si="1410"/>
        <v>1.6084305655607256E-2</v>
      </c>
      <c r="BB1659" s="62">
        <f t="shared" si="1411"/>
        <v>-103</v>
      </c>
      <c r="BC1659" s="21">
        <f t="shared" si="1412"/>
        <v>119</v>
      </c>
      <c r="BD1659" s="21">
        <f t="shared" si="1413"/>
        <v>-106</v>
      </c>
      <c r="BE1659" s="21">
        <f t="shared" si="1414"/>
        <v>-132</v>
      </c>
      <c r="BF1659" s="94">
        <f t="shared" si="57"/>
        <v>0.50731865375812601</v>
      </c>
      <c r="BG1659" s="22">
        <f t="shared" ref="BG1659" si="1562">_xlfn.LET(
  _xlpm.a, MIN(AT1658,AT1659),
  _xlpm.b, MAX(AT1658,AT1659),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0.45759418113529443</v>
      </c>
      <c r="BH1659" s="22">
        <f t="shared" ref="BH1659" si="1563">_xlfn.LET(
  _xlpm.a, MIN(AT1658,AT1659),
  _xlpm.b, MAX(AT1658,AT1659),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0.51516254378528892</v>
      </c>
      <c r="BI1659" s="22">
        <f t="shared" ref="BI1659" si="1564">_xlfn.LET(
  _xlpm.a, MIN(AT1658,AT1659),
  _xlpm.b, MAX(AT1658,AT1659),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0.56932357525388333</v>
      </c>
      <c r="BJ1659" s="21">
        <f t="shared" si="1416"/>
        <v>-103</v>
      </c>
      <c r="BK1659" s="21">
        <f t="shared" si="1417"/>
        <v>118</v>
      </c>
      <c r="BL1659" s="21">
        <f t="shared" si="1418"/>
        <v>-107</v>
      </c>
      <c r="BM1659" s="21">
        <f t="shared" si="1419"/>
        <v>-133</v>
      </c>
      <c r="BN1659" s="22">
        <f t="shared" si="61"/>
        <v>0.50734858689785056</v>
      </c>
      <c r="BO1659" s="22">
        <f t="shared" ref="BO1659" si="1565">_xlfn.LET(
  _xlpm.a, MIN(AV1658,AV1659),
  _xlpm.b, MAX(AV1658,AV1659),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0.45811042520212342</v>
      </c>
      <c r="BP1659" s="22">
        <f t="shared" ref="BP1659" si="1566">_xlfn.LET(
  _xlpm.a, MIN(AV1658,AV1659),
  _xlpm.b, MAX(AV1658,AV1659),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0.51582768781797017</v>
      </c>
      <c r="BQ1659" s="22">
        <f t="shared" ref="BQ1659" si="1567">_xlfn.LET(
  _xlpm.a, MIN(AV1658,AV1659),
  _xlpm.b, MAX(AV1658,AV1659),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0.56998111447922994</v>
      </c>
      <c r="BR1659">
        <v>3.85</v>
      </c>
      <c r="BS1659">
        <v>4.0999999999999996</v>
      </c>
      <c r="BT1659">
        <v>0.46</v>
      </c>
      <c r="BU1659">
        <v>0.18984000000000001</v>
      </c>
      <c r="BV1659">
        <v>0.207577497129735</v>
      </c>
      <c r="BW1659">
        <v>0.27528999999999998</v>
      </c>
    </row>
    <row r="1660" spans="1:75" ht="16.75" customHeight="1" x14ac:dyDescent="0.2">
      <c r="A1660" t="str">
        <f t="shared" si="536"/>
        <v>2025020798 OTT</v>
      </c>
      <c r="B1660">
        <v>2025020798</v>
      </c>
      <c r="C1660" s="1">
        <v>46044</v>
      </c>
      <c r="D1660" s="2" t="s">
        <v>6</v>
      </c>
      <c r="E1660" t="s">
        <v>39</v>
      </c>
      <c r="F1660" s="2">
        <v>1</v>
      </c>
      <c r="G1660" s="2">
        <v>1</v>
      </c>
      <c r="H1660" t="s">
        <v>46</v>
      </c>
      <c r="I1660" t="str">
        <f t="shared" si="1275"/>
        <v>OTT James Reimer</v>
      </c>
      <c r="J1660" s="33" t="s">
        <v>1942</v>
      </c>
      <c r="K1660" s="14">
        <v>2.96</v>
      </c>
      <c r="L1660" s="13">
        <v>0.15</v>
      </c>
      <c r="M1660" s="28">
        <v>0.1</v>
      </c>
      <c r="N1660">
        <f>IFERROR(_xlfn.XLOOKUP(A1660,Params!A:A,Params!D:D),0)</f>
        <v>0</v>
      </c>
      <c r="O1660">
        <f t="shared" ref="O1660" si="1568">N1661</f>
        <v>0</v>
      </c>
      <c r="P1660" s="68">
        <f t="shared" si="1391"/>
        <v>0</v>
      </c>
      <c r="Q1660">
        <f t="shared" ref="Q1660" si="1569">P1661</f>
        <v>0</v>
      </c>
      <c r="R1660" s="5">
        <f t="shared" ref="R1660" si="1570">N1660/W1660/X1660/Z1661/AB1661/AA1660</f>
        <v>0</v>
      </c>
      <c r="S1660" s="5">
        <f t="shared" ref="S1660" si="1571">O1660/W1661/Y1660/Z1660/AA1661/AB1660</f>
        <v>0</v>
      </c>
      <c r="T1660" s="5">
        <f t="shared" ref="T1660" si="1572">P1660/W1660/X1660/Z1661/AB1661</f>
        <v>0</v>
      </c>
      <c r="U1660" s="5">
        <f t="shared" ref="U1660" si="1573">Q1660/W1661/Y1660/Z1660/AA1661</f>
        <v>0</v>
      </c>
      <c r="V1660" s="5">
        <f>_xlfn.XLOOKUP(H1660,'Rest - Home'!A:A,'Rest - Home'!B:B)</f>
        <v>0.95</v>
      </c>
      <c r="W1660" s="5">
        <f>_xlfn.XLOOKUP(H1660,'Rest - Home'!A:A,'Rest - Home'!C:C)</f>
        <v>0.95302926576458757</v>
      </c>
      <c r="X1660" s="5">
        <f t="shared" ref="X1660" si="1574">AM1661/K1660</f>
        <v>1.0575721735011236</v>
      </c>
      <c r="Y1660" s="5">
        <f t="shared" ref="Y1660" si="1575">AK1661/K1660</f>
        <v>0.96023824573561167</v>
      </c>
      <c r="Z1660" s="5">
        <f>IF(J1660="",1,(_xlfn.XLOOKUP(I1660,Goalies!B:B,Goalies!J:J)))</f>
        <v>1.02</v>
      </c>
      <c r="AA1660" s="23">
        <f>_xlfn.XLOOKUP(E1660,Injuries!A:A,Injuries!B:B)</f>
        <v>1</v>
      </c>
      <c r="AB1660" s="23">
        <f>_xlfn.XLOOKUP(E1660,Injuries!A:A,Injuries!C:C)</f>
        <v>1</v>
      </c>
      <c r="AC1660" s="23">
        <f>_xlfn.XLOOKUP(E1660,'Game Adjustments'!A:A,'Game Adjustments'!B:B)</f>
        <v>1</v>
      </c>
      <c r="AD1660" s="23">
        <f>_xlfn.XLOOKUP(E1660,'Game Adjustments'!A:A,'Game Adjustments'!C:C)</f>
        <v>1</v>
      </c>
      <c r="AE1660" s="23">
        <f>IF(D1660="A",_xlfn.XLOOKUP(E1660,'Rest - Home'!F:F,'Rest - Home'!J:J),_xlfn.XLOOKUP(E1660,'Rest - Home'!F:F,'Rest - Home'!I:I))</f>
        <v>1</v>
      </c>
      <c r="AF1660" s="23">
        <f>IF(D1660="A",_xlfn.XLOOKUP(E1660,'Rest - Home'!F:F,'Rest - Home'!L:L),_xlfn.XLOOKUP(E1660,'Rest - Home'!F:F,'Rest - Home'!K:K))</f>
        <v>1</v>
      </c>
      <c r="AG1660" s="26">
        <v>1</v>
      </c>
      <c r="AH1660" s="26">
        <v>1</v>
      </c>
      <c r="AI1660" s="53" cm="1">
        <f t="array" ref="AI1660">MAX(IF($E$63:E1659=E1660,ROW($E$63:E1659)-MIN(ROW($E$63:E1659))+1))</f>
        <v>1562</v>
      </c>
      <c r="AJ1660" s="53" cm="1">
        <f t="array" ref="AJ1660">MAX(IF($I$105:I1659=I1660,ROW($I$105:I1659)-MIN(ROW($I$105:I1659))+1))</f>
        <v>1520</v>
      </c>
      <c r="AK1660" s="23">
        <f>IF(AI1660=0,_xlfn.XLOOKUP(E1660,'Starting GF'!A:A,'Starting GF'!B:B),INDEX($AL$63:$AL1660,AI1660))</f>
        <v>3.0653333431398884</v>
      </c>
      <c r="AL1660" s="23">
        <f t="shared" si="1399"/>
        <v>3.0653333431398884</v>
      </c>
      <c r="AM1660" s="23">
        <f>IF(AI1660=0,_xlfn.XLOOKUP(E1660,'Starting GF'!A:A,'Starting GF'!C:C),INDEX($AN$63:$AN1660,AI1660))</f>
        <v>3.094847414579732</v>
      </c>
      <c r="AN1660" s="23">
        <f t="shared" si="1400"/>
        <v>3.094847414579732</v>
      </c>
      <c r="AO1660" s="23">
        <f>IF(AJ1660=0,_xlfn.XLOOKUP(I1660,Goalies!B:B,Goalies!I:I),INDEX($AP$105:$AP1660,AJ1660))</f>
        <v>3.0752241038499628</v>
      </c>
      <c r="AP1660" s="23">
        <f t="shared" si="1401"/>
        <v>3.0752241038499628</v>
      </c>
      <c r="AQ1660" s="23">
        <f t="shared" si="1402"/>
        <v>3.1567443628713265</v>
      </c>
      <c r="AR1660" s="66">
        <v>7.0000000000000007E-2</v>
      </c>
      <c r="AS1660" s="96" t="s">
        <v>1593</v>
      </c>
      <c r="AT1660" s="20">
        <f t="shared" ref="AT1660" si="1576">(AK1660*V1660*X1660*Z1661*AA1660*AB1661*AC1660*AD1661*AG1660*AH1661)+AR1660</f>
        <v>3.1218222580063983</v>
      </c>
      <c r="AU1660" s="20">
        <f t="shared" ref="AU1660" si="1577">AT1661</f>
        <v>3.1067255493628325</v>
      </c>
      <c r="AV1660" s="12">
        <f t="shared" ref="AV1660" si="1578">AK1660*V1660*X1660*Z1661*AA1660*AB1661</f>
        <v>3.0518222580063985</v>
      </c>
      <c r="AW1660" s="12">
        <f t="shared" ref="AW1660" si="1579">AV1661</f>
        <v>3.1802254094385942</v>
      </c>
      <c r="AX1660" s="8">
        <f t="shared" si="1407"/>
        <v>3.1218222580063983</v>
      </c>
      <c r="AY1660" s="8">
        <f t="shared" si="1408"/>
        <v>3.1067255493628325</v>
      </c>
      <c r="AZ1660" s="8">
        <f t="shared" si="1409"/>
        <v>6.2285478073692309</v>
      </c>
      <c r="BA1660" s="8">
        <f t="shared" si="1410"/>
        <v>1.5096708643565826E-2</v>
      </c>
      <c r="BB1660" s="62">
        <f t="shared" si="1411"/>
        <v>-103</v>
      </c>
      <c r="BC1660" s="21">
        <f t="shared" si="1412"/>
        <v>-149</v>
      </c>
      <c r="BD1660" s="21">
        <f t="shared" si="1413"/>
        <v>-121</v>
      </c>
      <c r="BE1660" s="21">
        <f t="shared" si="1414"/>
        <v>106</v>
      </c>
      <c r="BF1660" s="94">
        <f t="shared" ref="BF1660" si="1580">_xlfn.LET(
  _xlpm.a, MIN(AT1660,AT1661),
  _xlpm.b, MAX(AT1660,AT1661),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IF(AT1660&gt;AT1661, 1-_xlpm.interp, _xlpm.interp)
)</f>
        <v>0.50772367762634008</v>
      </c>
      <c r="BG1660" s="22">
        <f t="shared" si="550"/>
        <v>0.59786997582065515</v>
      </c>
      <c r="BH1660" s="22">
        <f t="shared" si="550"/>
        <v>0.54686132300276991</v>
      </c>
      <c r="BI1660" s="22">
        <f t="shared" si="550"/>
        <v>0.48531384937411359</v>
      </c>
      <c r="BJ1660" s="21">
        <f t="shared" si="1416"/>
        <v>110</v>
      </c>
      <c r="BK1660" s="21">
        <f t="shared" si="1417"/>
        <v>-148</v>
      </c>
      <c r="BL1660" s="21">
        <f t="shared" si="1418"/>
        <v>-120</v>
      </c>
      <c r="BM1660" s="21">
        <f t="shared" si="1419"/>
        <v>106</v>
      </c>
      <c r="BN1660" s="22">
        <f t="shared" ref="BN1660" si="1581">_xlfn.LET(
  _xlpm.a, MIN(AV1660,AV1661),
  _xlpm.b, MAX(AV1660,AV1661),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IF(AV1660&gt;AV1661, 1-_xlpm.interp, _xlpm.interp)
)</f>
        <v>0.47657248995244361</v>
      </c>
      <c r="BO1660" s="22">
        <f t="shared" si="552"/>
        <v>0.59655848878585171</v>
      </c>
      <c r="BP1660" s="22">
        <f t="shared" si="552"/>
        <v>0.54558252337407009</v>
      </c>
      <c r="BQ1660" s="22">
        <f t="shared" si="552"/>
        <v>0.48437657008064228</v>
      </c>
      <c r="BR1660">
        <v>3.85</v>
      </c>
      <c r="BS1660">
        <v>4.1500000000000004</v>
      </c>
      <c r="BT1660">
        <v>0.45776</v>
      </c>
      <c r="BU1660">
        <v>0.18567</v>
      </c>
      <c r="BV1660">
        <v>0.20238056309473201</v>
      </c>
      <c r="BW1660">
        <v>0.26823999999999998</v>
      </c>
    </row>
    <row r="1661" spans="1:75" ht="16.75" customHeight="1" x14ac:dyDescent="0.2">
      <c r="A1661" t="str">
        <f t="shared" si="536"/>
        <v>2025020798 NSH</v>
      </c>
      <c r="B1661">
        <v>2025020798</v>
      </c>
      <c r="C1661" s="1">
        <v>46044</v>
      </c>
      <c r="D1661" s="2" t="s">
        <v>9</v>
      </c>
      <c r="E1661" t="s">
        <v>35</v>
      </c>
      <c r="F1661" s="2">
        <v>1</v>
      </c>
      <c r="G1661" s="2">
        <v>1</v>
      </c>
      <c r="H1661" t="s">
        <v>47</v>
      </c>
      <c r="I1661" t="str">
        <f t="shared" si="1275"/>
        <v>NSH Juuse Saros</v>
      </c>
      <c r="J1661" s="33" t="s">
        <v>172</v>
      </c>
      <c r="K1661" s="14">
        <v>2.96</v>
      </c>
      <c r="L1661" s="13">
        <v>0.15</v>
      </c>
      <c r="M1661" s="28">
        <v>0.1</v>
      </c>
      <c r="N1661">
        <f>IFERROR(_xlfn.XLOOKUP(A1661,Params!A:A,Params!D:D),0)</f>
        <v>0</v>
      </c>
      <c r="O1661">
        <f t="shared" ref="O1661" si="1582">N1660</f>
        <v>0</v>
      </c>
      <c r="P1661" s="68">
        <f t="shared" si="1391"/>
        <v>0</v>
      </c>
      <c r="Q1661">
        <f t="shared" ref="Q1661" si="1583">P1660</f>
        <v>0</v>
      </c>
      <c r="R1661" s="5">
        <f t="shared" ref="R1661" si="1584">N1661/W1661/X1661/Z1660/AB1660/AA1661</f>
        <v>0</v>
      </c>
      <c r="S1661" s="5">
        <f t="shared" ref="S1661" si="1585">O1661/W1660/Y1661/Z1661/AA1660/AB1661</f>
        <v>0</v>
      </c>
      <c r="T1661" s="5">
        <f t="shared" ref="T1661" si="1586">P1661/W1661/X1661/Z1660/AB1660</f>
        <v>0</v>
      </c>
      <c r="U1661" s="5">
        <f t="shared" ref="U1661" si="1587">Q1661/W1660/Y1661/Z1661/AA1660</f>
        <v>0</v>
      </c>
      <c r="V1661" s="5">
        <f>_xlfn.XLOOKUP(H1661,'Rest - Home'!A:A,'Rest - Home'!B:B)</f>
        <v>1.048</v>
      </c>
      <c r="W1661" s="5">
        <f>_xlfn.XLOOKUP(H1661,'Rest - Home'!A:A,'Rest - Home'!C:C)</f>
        <v>1.0491546019013618</v>
      </c>
      <c r="X1661" s="5">
        <f t="shared" ref="X1661" si="1588">AM1660/K1661</f>
        <v>1.0455565589796392</v>
      </c>
      <c r="Y1661" s="5">
        <f t="shared" ref="Y1661" si="1589">AK1660/K1661</f>
        <v>1.035585588898611</v>
      </c>
      <c r="Z1661" s="5">
        <f>IF(J1661="",1,(_xlfn.XLOOKUP(I1661,Goalies!B:B,Goalies!J:J)))</f>
        <v>0.99094124800379646</v>
      </c>
      <c r="AA1661" s="23">
        <f>_xlfn.XLOOKUP(E1661,Injuries!A:A,Injuries!B:B)</f>
        <v>1</v>
      </c>
      <c r="AB1661" s="23">
        <f>_xlfn.XLOOKUP(E1661,Injuries!A:A,Injuries!C:C)</f>
        <v>1</v>
      </c>
      <c r="AC1661" s="23">
        <f>_xlfn.XLOOKUP(E1661,'Game Adjustments'!A:A,'Game Adjustments'!B:B)</f>
        <v>1</v>
      </c>
      <c r="AD1661" s="23">
        <f>_xlfn.XLOOKUP(E1661,'Game Adjustments'!A:A,'Game Adjustments'!C:C)</f>
        <v>1</v>
      </c>
      <c r="AE1661" s="23">
        <f>IF(D1661="A",_xlfn.XLOOKUP(E1661,'Rest - Home'!F:F,'Rest - Home'!J:J),_xlfn.XLOOKUP(E1661,'Rest - Home'!F:F,'Rest - Home'!I:I))</f>
        <v>1</v>
      </c>
      <c r="AF1661" s="23">
        <f>IF(D1661="A",_xlfn.XLOOKUP(E1661,'Rest - Home'!F:F,'Rest - Home'!L:L),_xlfn.XLOOKUP(E1661,'Rest - Home'!F:F,'Rest - Home'!K:K))</f>
        <v>1</v>
      </c>
      <c r="AG1661" s="26">
        <v>1</v>
      </c>
      <c r="AH1661" s="26">
        <v>1</v>
      </c>
      <c r="AI1661" s="53" cm="1">
        <f t="array" ref="AI1661">MAX(IF($E$63:E1660=E1661,ROW($E$63:E1660)-MIN(ROW($E$63:E1660))+1))</f>
        <v>1569</v>
      </c>
      <c r="AJ1661" s="53" cm="1">
        <f t="array" ref="AJ1661">MAX(IF($I$105:I1660=I1661,ROW($I$105:I1660)-MIN(ROW($I$105:I1660))+1))</f>
        <v>1527</v>
      </c>
      <c r="AK1661" s="23">
        <f>IF(AI1661=0,_xlfn.XLOOKUP(E1661,'Starting GF'!A:A,'Starting GF'!B:B),INDEX($AL$63:$AL1661,AI1661))</f>
        <v>2.8423052073774104</v>
      </c>
      <c r="AL1661" s="23">
        <f t="shared" si="1399"/>
        <v>2.8423052073774104</v>
      </c>
      <c r="AM1661" s="23">
        <f>IF(AI1661=0,_xlfn.XLOOKUP(E1661,'Starting GF'!A:A,'Starting GF'!C:C),INDEX($AN$63:$AN1661,AI1661))</f>
        <v>3.1304136335633261</v>
      </c>
      <c r="AN1661" s="23">
        <f t="shared" si="1400"/>
        <v>3.1304136335633261</v>
      </c>
      <c r="AO1661" s="23">
        <f>IF(AJ1661=0,_xlfn.XLOOKUP(I1661,Goalies!B:B,Goalies!I:I),INDEX($AP$105:$AP1661,AJ1661))</f>
        <v>3.1327957036337719</v>
      </c>
      <c r="AP1661" s="23">
        <f t="shared" si="1401"/>
        <v>3.1327957036337719</v>
      </c>
      <c r="AQ1661" s="23">
        <f t="shared" si="1402"/>
        <v>3.1020559928113416</v>
      </c>
      <c r="AR1661" s="66">
        <v>-7.0000000000000007E-2</v>
      </c>
      <c r="AS1661" s="96" t="s">
        <v>1593</v>
      </c>
      <c r="AT1661" s="20">
        <f t="shared" ref="AT1661" si="1590">(AK1661*V1661*X1661*Z1660*AA1661*AB1660*AC1661*AD1660*AG1661*AH1660)+AR1661</f>
        <v>3.1067255493628325</v>
      </c>
      <c r="AU1661" s="20">
        <f t="shared" ref="AU1661" si="1591">AT1660</f>
        <v>3.1218222580063983</v>
      </c>
      <c r="AV1661" s="12">
        <f t="shared" ref="AV1661" si="1592">AK1661*W1661*X1661*Z1660*AA1661*AB1660</f>
        <v>3.1802254094385942</v>
      </c>
      <c r="AW1661" s="12">
        <f t="shared" ref="AW1661" si="1593">AV1660</f>
        <v>3.0518222580063985</v>
      </c>
      <c r="AX1661" s="8">
        <f t="shared" si="1407"/>
        <v>3.1067255493628325</v>
      </c>
      <c r="AY1661" s="8">
        <f t="shared" si="1408"/>
        <v>3.1218222580063983</v>
      </c>
      <c r="AZ1661" s="8">
        <f t="shared" si="1409"/>
        <v>6.2285478073692309</v>
      </c>
      <c r="BA1661" s="8">
        <f t="shared" si="1410"/>
        <v>-1.5096708643565826E-2</v>
      </c>
      <c r="BB1661" s="62">
        <f t="shared" si="1411"/>
        <v>103</v>
      </c>
      <c r="BC1661" s="21">
        <f t="shared" si="1412"/>
        <v>149</v>
      </c>
      <c r="BD1661" s="21">
        <f t="shared" si="1413"/>
        <v>121</v>
      </c>
      <c r="BE1661" s="21">
        <f t="shared" si="1414"/>
        <v>-106</v>
      </c>
      <c r="BF1661" s="94">
        <f t="shared" si="57"/>
        <v>0.49227632237365992</v>
      </c>
      <c r="BG1661" s="22">
        <f t="shared" ref="BG1661" si="1594">_xlfn.LET(
  _xlpm.a, MIN(AT1660,AT1661),
  _xlpm.b, MAX(AT1660,AT1661),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0.40213002417934485</v>
      </c>
      <c r="BH1661" s="22">
        <f t="shared" ref="BH1661" si="1595">_xlfn.LET(
  _xlpm.a, MIN(AT1660,AT1661),
  _xlpm.b, MAX(AT1660,AT1661),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0.45313867699723009</v>
      </c>
      <c r="BI1661" s="22">
        <f t="shared" ref="BI1661" si="1596">_xlfn.LET(
  _xlpm.a, MIN(AT1660,AT1661),
  _xlpm.b, MAX(AT1660,AT1661),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0.51468615062588641</v>
      </c>
      <c r="BJ1661" s="21">
        <f t="shared" si="1416"/>
        <v>-110</v>
      </c>
      <c r="BK1661" s="21">
        <f t="shared" si="1417"/>
        <v>148</v>
      </c>
      <c r="BL1661" s="21">
        <f t="shared" si="1418"/>
        <v>120</v>
      </c>
      <c r="BM1661" s="21">
        <f t="shared" si="1419"/>
        <v>-106</v>
      </c>
      <c r="BN1661" s="22">
        <f t="shared" si="61"/>
        <v>0.52342751004755639</v>
      </c>
      <c r="BO1661" s="22">
        <f t="shared" ref="BO1661" si="1597">_xlfn.LET(
  _xlpm.a, MIN(AV1660,AV1661),
  _xlpm.b, MAX(AV1660,AV1661),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0.40344151121414823</v>
      </c>
      <c r="BP1661" s="22">
        <f t="shared" ref="BP1661" si="1598">_xlfn.LET(
  _xlpm.a, MIN(AV1660,AV1661),
  _xlpm.b, MAX(AV1660,AV1661),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0.45441747662592996</v>
      </c>
      <c r="BQ1661" s="22">
        <f t="shared" ref="BQ1661" si="1599">_xlfn.LET(
  _xlpm.a, MIN(AV1660,AV1661),
  _xlpm.b, MAX(AV1660,AV1661),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0.51562342991935772</v>
      </c>
      <c r="BR1661">
        <v>3.85</v>
      </c>
      <c r="BS1661">
        <v>4.2</v>
      </c>
      <c r="BT1661">
        <v>0.45018999999999998</v>
      </c>
      <c r="BU1661">
        <v>0.18185000000000001</v>
      </c>
      <c r="BV1661">
        <v>0.19800309226715401</v>
      </c>
      <c r="BW1661">
        <v>0.26343</v>
      </c>
    </row>
    <row r="1662" spans="1:75" ht="16.75" customHeight="1" x14ac:dyDescent="0.2">
      <c r="A1662" t="str">
        <f t="shared" si="536"/>
        <v>2025020800 PIT</v>
      </c>
      <c r="B1662">
        <v>2025020800</v>
      </c>
      <c r="C1662" s="1">
        <v>46044</v>
      </c>
      <c r="D1662" s="2" t="s">
        <v>6</v>
      </c>
      <c r="E1662" t="s">
        <v>21</v>
      </c>
      <c r="F1662" s="2">
        <v>0</v>
      </c>
      <c r="G1662" s="2">
        <v>1</v>
      </c>
      <c r="H1662" t="s">
        <v>26</v>
      </c>
      <c r="I1662" t="str">
        <f t="shared" si="1275"/>
        <v>PIT Arturs Silovs</v>
      </c>
      <c r="J1662" s="33" t="s">
        <v>232</v>
      </c>
      <c r="K1662" s="14">
        <v>2.96</v>
      </c>
      <c r="L1662" s="13">
        <v>0.15</v>
      </c>
      <c r="M1662" s="28">
        <v>0.1</v>
      </c>
      <c r="N1662">
        <f>IFERROR(_xlfn.XLOOKUP(A1662,Params!A:A,Params!D:D),0)</f>
        <v>0</v>
      </c>
      <c r="O1662">
        <f t="shared" ref="O1662" si="1600">N1663</f>
        <v>0</v>
      </c>
      <c r="P1662" s="68">
        <f t="shared" si="1391"/>
        <v>0</v>
      </c>
      <c r="Q1662">
        <f t="shared" ref="Q1662" si="1601">P1663</f>
        <v>0</v>
      </c>
      <c r="R1662" s="5">
        <f t="shared" ref="R1662" si="1602">N1662/W1662/X1662/Z1663/AB1663/AA1662</f>
        <v>0</v>
      </c>
      <c r="S1662" s="5">
        <f t="shared" ref="S1662" si="1603">O1662/W1663/Y1662/Z1662/AA1663/AB1662</f>
        <v>0</v>
      </c>
      <c r="T1662" s="5">
        <f t="shared" ref="T1662" si="1604">P1662/W1662/X1662/Z1663/AB1663</f>
        <v>0</v>
      </c>
      <c r="U1662" s="5">
        <f t="shared" ref="U1662" si="1605">Q1662/W1663/Y1662/Z1662/AA1663</f>
        <v>0</v>
      </c>
      <c r="V1662" s="5">
        <f>_xlfn.XLOOKUP(H1662,'Rest - Home'!A:A,'Rest - Home'!B:B)</f>
        <v>0.95</v>
      </c>
      <c r="W1662" s="5">
        <f>_xlfn.XLOOKUP(H1662,'Rest - Home'!A:A,'Rest - Home'!C:C)</f>
        <v>0.92554174501717079</v>
      </c>
      <c r="X1662" s="5">
        <f t="shared" ref="X1662" si="1606">AM1663/K1662</f>
        <v>1.0098780239120111</v>
      </c>
      <c r="Y1662" s="5">
        <f t="shared" ref="Y1662" si="1607">AK1663/K1662</f>
        <v>1.1285281250732857</v>
      </c>
      <c r="Z1662" s="5">
        <f>IF(J1662="",1,(_xlfn.XLOOKUP(I1662,Goalies!B:B,Goalies!J:J)))</f>
        <v>1.03</v>
      </c>
      <c r="AA1662" s="23">
        <f>_xlfn.XLOOKUP(E1662,Injuries!A:A,Injuries!B:B)</f>
        <v>0.98</v>
      </c>
      <c r="AB1662" s="23">
        <f>_xlfn.XLOOKUP(E1662,Injuries!A:A,Injuries!C:C)</f>
        <v>1.02</v>
      </c>
      <c r="AC1662" s="23">
        <f>_xlfn.XLOOKUP(E1662,'Game Adjustments'!A:A,'Game Adjustments'!B:B)</f>
        <v>1</v>
      </c>
      <c r="AD1662" s="23">
        <f>_xlfn.XLOOKUP(E1662,'Game Adjustments'!A:A,'Game Adjustments'!C:C)</f>
        <v>1</v>
      </c>
      <c r="AE1662" s="23">
        <f>IF(D1662="A",_xlfn.XLOOKUP(E1662,'Rest - Home'!F:F,'Rest - Home'!J:J),_xlfn.XLOOKUP(E1662,'Rest - Home'!F:F,'Rest - Home'!I:I))</f>
        <v>1</v>
      </c>
      <c r="AF1662" s="23">
        <f>IF(D1662="A",_xlfn.XLOOKUP(E1662,'Rest - Home'!F:F,'Rest - Home'!L:L),_xlfn.XLOOKUP(E1662,'Rest - Home'!F:F,'Rest - Home'!K:K))</f>
        <v>1</v>
      </c>
      <c r="AG1662" s="26">
        <v>1</v>
      </c>
      <c r="AH1662" s="26">
        <v>1</v>
      </c>
      <c r="AI1662" s="53" cm="1">
        <f t="array" ref="AI1662">MAX(IF($E$63:E1661=E1662,ROW($E$63:E1661)-MIN(ROW($E$63:E1661))+1))</f>
        <v>1584</v>
      </c>
      <c r="AJ1662" s="53" cm="1">
        <f t="array" ref="AJ1662">MAX(IF($I$105:I1661=I1662,ROW($I$105:I1661)-MIN(ROW($I$105:I1661))+1))</f>
        <v>1477</v>
      </c>
      <c r="AK1662" s="23">
        <f>IF(AI1662=0,_xlfn.XLOOKUP(E1662,'Starting GF'!A:A,'Starting GF'!B:B),INDEX($AL$63:$AL1662,AI1662))</f>
        <v>2.9983884773145051</v>
      </c>
      <c r="AL1662" s="23">
        <f t="shared" si="1399"/>
        <v>2.9983884773145051</v>
      </c>
      <c r="AM1662" s="23">
        <f>IF(AI1662=0,_xlfn.XLOOKUP(E1662,'Starting GF'!A:A,'Starting GF'!C:C),INDEX($AN$63:$AN1662,AI1662))</f>
        <v>3.1548855008367171</v>
      </c>
      <c r="AN1662" s="23">
        <f t="shared" si="1400"/>
        <v>3.1548855008367171</v>
      </c>
      <c r="AO1662" s="23">
        <f>IF(AJ1662=0,_xlfn.XLOOKUP(I1662,Goalies!B:B,Goalies!I:I),INDEX($AP$105:$AP1662,AJ1662))</f>
        <v>3.297332012228726</v>
      </c>
      <c r="AP1662" s="23">
        <f t="shared" si="1401"/>
        <v>3.297332012228726</v>
      </c>
      <c r="AQ1662" s="23">
        <f t="shared" si="1402"/>
        <v>3.2495320658618185</v>
      </c>
      <c r="AR1662" s="66">
        <v>0</v>
      </c>
      <c r="AS1662" s="96" t="s">
        <v>1593</v>
      </c>
      <c r="AT1662" s="20">
        <f t="shared" ref="AT1662" si="1608">(AK1662*V1662*X1662*Z1663*AA1662*AB1663*AC1662*AD1663*AG1662*AH1663)+AR1662</f>
        <v>2.7898262783501684</v>
      </c>
      <c r="AU1662" s="20">
        <f t="shared" ref="AU1662" si="1609">AT1663</f>
        <v>3.6919051789944173</v>
      </c>
      <c r="AV1662" s="12">
        <f t="shared" ref="AV1662" si="1610">AK1662*V1662*X1662*Z1663*AA1662*AB1663</f>
        <v>2.7898262783501684</v>
      </c>
      <c r="AW1662" s="12">
        <f t="shared" ref="AW1662" si="1611">AV1663</f>
        <v>3.771034249580747</v>
      </c>
      <c r="AX1662" s="8">
        <f t="shared" si="1407"/>
        <v>2.7898262783501684</v>
      </c>
      <c r="AY1662" s="8">
        <f t="shared" si="1408"/>
        <v>3.6919051789944173</v>
      </c>
      <c r="AZ1662" s="8">
        <f t="shared" si="1409"/>
        <v>6.4817314573445852</v>
      </c>
      <c r="BA1662" s="8">
        <f t="shared" si="1410"/>
        <v>-0.90207890064424889</v>
      </c>
      <c r="BB1662" s="62">
        <f t="shared" si="1411"/>
        <v>175</v>
      </c>
      <c r="BC1662" s="21">
        <f t="shared" si="1412"/>
        <v>-174</v>
      </c>
      <c r="BD1662" s="21">
        <f t="shared" si="1413"/>
        <v>-143</v>
      </c>
      <c r="BE1662" s="21">
        <f t="shared" si="1414"/>
        <v>-109</v>
      </c>
      <c r="BF1662" s="94">
        <f t="shared" ref="BF1662" si="1612">_xlfn.LET(
  _xlpm.a, MIN(AT1662,AT1663),
  _xlpm.b, MAX(AT1662,AT1663),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IF(AT1662&gt;AT1663, 1-_xlpm.interp, _xlpm.interp)
)</f>
        <v>0.36377146826028278</v>
      </c>
      <c r="BG1662" s="22">
        <f t="shared" si="550"/>
        <v>0.63438493836802246</v>
      </c>
      <c r="BH1662" s="22">
        <f t="shared" si="550"/>
        <v>0.58814566888490938</v>
      </c>
      <c r="BI1662" s="22">
        <f t="shared" si="550"/>
        <v>0.52211745829863432</v>
      </c>
      <c r="BJ1662" s="21">
        <f t="shared" si="1416"/>
        <v>184</v>
      </c>
      <c r="BK1662" s="21">
        <f t="shared" si="1417"/>
        <v>-181</v>
      </c>
      <c r="BL1662" s="21">
        <f t="shared" si="1418"/>
        <v>-150</v>
      </c>
      <c r="BM1662" s="21">
        <f t="shared" si="1419"/>
        <v>-114</v>
      </c>
      <c r="BN1662" s="22">
        <f t="shared" ref="BN1662" si="1613">_xlfn.LET(
  _xlpm.a, MIN(AV1662,AV1663),
  _xlpm.b, MAX(AV1662,AV1663),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IF(AV1662&gt;AV1663, 1-_xlpm.interp, _xlpm.interp)
)</f>
        <v>0.35263421683014151</v>
      </c>
      <c r="BO1662" s="22">
        <f t="shared" si="552"/>
        <v>0.64464791420709444</v>
      </c>
      <c r="BP1662" s="22">
        <f t="shared" si="552"/>
        <v>0.59972895118938518</v>
      </c>
      <c r="BQ1662" s="22">
        <f t="shared" si="552"/>
        <v>0.53242323853202222</v>
      </c>
      <c r="BR1662">
        <v>3.85</v>
      </c>
      <c r="BS1662">
        <v>4.25</v>
      </c>
      <c r="BT1662">
        <v>0.44191999999999998</v>
      </c>
      <c r="BU1662">
        <v>0.17510999999999999</v>
      </c>
      <c r="BV1662">
        <v>0.19059591836734599</v>
      </c>
      <c r="BW1662">
        <v>0.25635999999999998</v>
      </c>
    </row>
    <row r="1663" spans="1:75" ht="16.75" customHeight="1" x14ac:dyDescent="0.2">
      <c r="A1663" t="str">
        <f t="shared" si="536"/>
        <v>2025020800 EDM</v>
      </c>
      <c r="B1663">
        <v>2025020800</v>
      </c>
      <c r="C1663" s="1">
        <v>46044</v>
      </c>
      <c r="D1663" s="2" t="s">
        <v>9</v>
      </c>
      <c r="E1663" t="s">
        <v>17</v>
      </c>
      <c r="F1663" s="2">
        <v>1</v>
      </c>
      <c r="G1663" s="2">
        <v>0</v>
      </c>
      <c r="H1663" t="s">
        <v>27</v>
      </c>
      <c r="I1663" t="str">
        <f t="shared" si="1275"/>
        <v>EDM Tristan Jarry</v>
      </c>
      <c r="J1663" s="33" t="s">
        <v>181</v>
      </c>
      <c r="K1663" s="14">
        <v>2.96</v>
      </c>
      <c r="L1663" s="13">
        <v>0.15</v>
      </c>
      <c r="M1663" s="28">
        <v>0.1</v>
      </c>
      <c r="N1663">
        <f>IFERROR(_xlfn.XLOOKUP(A1663,Params!A:A,Params!D:D),0)</f>
        <v>0</v>
      </c>
      <c r="O1663">
        <f t="shared" ref="O1663" si="1614">N1662</f>
        <v>0</v>
      </c>
      <c r="P1663" s="68">
        <f t="shared" si="1391"/>
        <v>0</v>
      </c>
      <c r="Q1663">
        <f t="shared" ref="Q1663" si="1615">P1662</f>
        <v>0</v>
      </c>
      <c r="R1663" s="5">
        <f t="shared" ref="R1663" si="1616">N1663/W1663/X1663/Z1662/AB1662/AA1663</f>
        <v>0</v>
      </c>
      <c r="S1663" s="5">
        <f t="shared" ref="S1663" si="1617">O1663/W1662/Y1663/Z1663/AA1662/AB1663</f>
        <v>0</v>
      </c>
      <c r="T1663" s="5">
        <f t="shared" ref="T1663" si="1618">P1663/W1663/X1663/Z1662/AB1662</f>
        <v>0</v>
      </c>
      <c r="U1663" s="5">
        <f t="shared" ref="U1663" si="1619">Q1663/W1662/Y1663/Z1663/AA1662</f>
        <v>0</v>
      </c>
      <c r="V1663" s="5">
        <f>_xlfn.XLOOKUP(H1663,'Rest - Home'!A:A,'Rest - Home'!B:B)</f>
        <v>1.05</v>
      </c>
      <c r="W1663" s="5">
        <f>_xlfn.XLOOKUP(H1663,'Rest - Home'!A:A,'Rest - Home'!C:C)</f>
        <v>1.0725047827848808</v>
      </c>
      <c r="X1663" s="5">
        <f t="shared" ref="X1663" si="1620">AM1662/K1663</f>
        <v>1.0658396962286207</v>
      </c>
      <c r="Y1663" s="5">
        <f t="shared" ref="Y1663" si="1621">AK1662/K1663</f>
        <v>1.0129690801738194</v>
      </c>
      <c r="Z1663" s="5">
        <f>IF(J1663="",1,(_xlfn.XLOOKUP(I1663,Goalies!B:B,Goalies!J:J)))</f>
        <v>0.97499999999999998</v>
      </c>
      <c r="AA1663" s="23">
        <f>_xlfn.XLOOKUP(E1663,Injuries!A:A,Injuries!B:B)</f>
        <v>0.94</v>
      </c>
      <c r="AB1663" s="23">
        <f>_xlfn.XLOOKUP(E1663,Injuries!A:A,Injuries!C:C)</f>
        <v>1.0149999999999999</v>
      </c>
      <c r="AC1663" s="23">
        <f>_xlfn.XLOOKUP(E1663,'Game Adjustments'!A:A,'Game Adjustments'!B:B)</f>
        <v>1</v>
      </c>
      <c r="AD1663" s="23">
        <f>_xlfn.XLOOKUP(E1663,'Game Adjustments'!A:A,'Game Adjustments'!C:C)</f>
        <v>1</v>
      </c>
      <c r="AE1663" s="23">
        <f>IF(D1663="A",_xlfn.XLOOKUP(E1663,'Rest - Home'!F:F,'Rest - Home'!J:J),_xlfn.XLOOKUP(E1663,'Rest - Home'!F:F,'Rest - Home'!I:I))</f>
        <v>1</v>
      </c>
      <c r="AF1663" s="23">
        <f>IF(D1663="A",_xlfn.XLOOKUP(E1663,'Rest - Home'!F:F,'Rest - Home'!L:L),_xlfn.XLOOKUP(E1663,'Rest - Home'!F:F,'Rest - Home'!K:K))</f>
        <v>1</v>
      </c>
      <c r="AG1663" s="26">
        <v>1</v>
      </c>
      <c r="AH1663" s="26">
        <v>1</v>
      </c>
      <c r="AI1663" s="53" cm="1">
        <f t="array" ref="AI1663">MAX(IF($E$63:E1662=E1663,ROW($E$63:E1662)-MIN(ROW($E$63:E1662))+1))</f>
        <v>1573</v>
      </c>
      <c r="AJ1663" s="53" cm="1">
        <f t="array" ref="AJ1663">MAX(IF($I$105:I1662=I1663,ROW($I$105:I1662)-MIN(ROW($I$105:I1662))+1))</f>
        <v>1531</v>
      </c>
      <c r="AK1663" s="23">
        <f>IF(AI1663=0,_xlfn.XLOOKUP(E1663,'Starting GF'!A:A,'Starting GF'!B:B),INDEX($AL$63:$AL1663,AI1663))</f>
        <v>3.3404432502169255</v>
      </c>
      <c r="AL1663" s="23">
        <f t="shared" si="1399"/>
        <v>3.3404432502169255</v>
      </c>
      <c r="AM1663" s="23">
        <f>IF(AI1663=0,_xlfn.XLOOKUP(E1663,'Starting GF'!A:A,'Starting GF'!C:C),INDEX($AN$63:$AN1663,AI1663))</f>
        <v>2.9892389507795527</v>
      </c>
      <c r="AN1663" s="23">
        <f t="shared" si="1400"/>
        <v>2.9892389507795527</v>
      </c>
      <c r="AO1663" s="23">
        <f>IF(AJ1663=0,_xlfn.XLOOKUP(I1663,Goalies!B:B,Goalies!I:I),INDEX($AP$105:$AP1663,AJ1663))</f>
        <v>3.063258815850634</v>
      </c>
      <c r="AP1663" s="23">
        <f t="shared" si="1401"/>
        <v>3.063258815850634</v>
      </c>
      <c r="AQ1663" s="23">
        <f t="shared" si="1402"/>
        <v>2.9145079770100639</v>
      </c>
      <c r="AR1663" s="66">
        <v>0</v>
      </c>
      <c r="AS1663" s="96" t="s">
        <v>1593</v>
      </c>
      <c r="AT1663" s="20">
        <f t="shared" ref="AT1663" si="1622">(AK1663*V1663*X1663*Z1662*AA1663*AB1662*AC1663*AD1662*AG1663*AH1662)+AR1663</f>
        <v>3.6919051789944173</v>
      </c>
      <c r="AU1663" s="20">
        <f t="shared" ref="AU1663" si="1623">AT1662</f>
        <v>2.7898262783501684</v>
      </c>
      <c r="AV1663" s="12">
        <f t="shared" ref="AV1663" si="1624">AK1663*W1663*X1663*Z1662*AA1663*AB1662</f>
        <v>3.771034249580747</v>
      </c>
      <c r="AW1663" s="12">
        <f t="shared" ref="AW1663" si="1625">AV1662</f>
        <v>2.7898262783501684</v>
      </c>
      <c r="AX1663" s="8">
        <f t="shared" si="1407"/>
        <v>3.6919051789944173</v>
      </c>
      <c r="AY1663" s="8">
        <f t="shared" si="1408"/>
        <v>2.7898262783501684</v>
      </c>
      <c r="AZ1663" s="8">
        <f t="shared" si="1409"/>
        <v>6.4817314573445852</v>
      </c>
      <c r="BA1663" s="8">
        <f t="shared" si="1410"/>
        <v>0.90207890064424889</v>
      </c>
      <c r="BB1663" s="62">
        <f t="shared" si="1411"/>
        <v>-175</v>
      </c>
      <c r="BC1663" s="21">
        <f t="shared" si="1412"/>
        <v>174</v>
      </c>
      <c r="BD1663" s="21">
        <f t="shared" si="1413"/>
        <v>143</v>
      </c>
      <c r="BE1663" s="21">
        <f t="shared" si="1414"/>
        <v>109</v>
      </c>
      <c r="BF1663" s="94">
        <f t="shared" si="57"/>
        <v>0.63622853173971716</v>
      </c>
      <c r="BG1663" s="22">
        <f t="shared" ref="BG1663" si="1626">_xlfn.LET(
  _xlpm.a, MIN(AT1662,AT1663),
  _xlpm.b, MAX(AT1662,AT1663),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0.36561506163197754</v>
      </c>
      <c r="BH1663" s="22">
        <f t="shared" ref="BH1663" si="1627">_xlfn.LET(
  _xlpm.a, MIN(AT1662,AT1663),
  _xlpm.b, MAX(AT1662,AT1663),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0.41185433111509057</v>
      </c>
      <c r="BI1663" s="22">
        <f t="shared" ref="BI1663" si="1628">_xlfn.LET(
  _xlpm.a, MIN(AT1662,AT1663),
  _xlpm.b, MAX(AT1662,AT1663),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0.47788254170136563</v>
      </c>
      <c r="BJ1663" s="21">
        <f t="shared" si="1416"/>
        <v>-184</v>
      </c>
      <c r="BK1663" s="21">
        <f t="shared" si="1417"/>
        <v>181</v>
      </c>
      <c r="BL1663" s="21">
        <f t="shared" si="1418"/>
        <v>150</v>
      </c>
      <c r="BM1663" s="21">
        <f t="shared" si="1419"/>
        <v>114</v>
      </c>
      <c r="BN1663" s="22">
        <f t="shared" si="61"/>
        <v>0.64736578316985849</v>
      </c>
      <c r="BO1663" s="22">
        <f t="shared" ref="BO1663" si="1629">_xlfn.LET(
  _xlpm.a, MIN(AV1662,AV1663),
  _xlpm.b, MAX(AV1662,AV1663),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0.3553520857929055</v>
      </c>
      <c r="BP1663" s="22">
        <f t="shared" ref="BP1663" si="1630">_xlfn.LET(
  _xlpm.a, MIN(AV1662,AV1663),
  _xlpm.b, MAX(AV1662,AV1663),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0.40027104881061482</v>
      </c>
      <c r="BQ1663" s="22">
        <f t="shared" ref="BQ1663" si="1631">_xlfn.LET(
  _xlpm.a, MIN(AV1662,AV1663),
  _xlpm.b, MAX(AV1662,AV1663),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0.46757676146797772</v>
      </c>
      <c r="BR1663">
        <v>3.85</v>
      </c>
      <c r="BS1663">
        <v>4.3</v>
      </c>
      <c r="BT1663">
        <v>0.43396000000000001</v>
      </c>
      <c r="BU1663">
        <v>0.17043</v>
      </c>
      <c r="BV1663">
        <v>0.18524798643493001</v>
      </c>
      <c r="BW1663">
        <v>0.25041999999999998</v>
      </c>
    </row>
    <row r="1664" spans="1:75" ht="16.75" customHeight="1" x14ac:dyDescent="0.2">
      <c r="A1664" t="str">
        <f t="shared" ref="A1664:A1727" si="1632">B1664&amp;" "&amp;E1664</f>
        <v>2025020801 DET</v>
      </c>
      <c r="B1664">
        <v>2025020801</v>
      </c>
      <c r="C1664" s="1">
        <v>46044</v>
      </c>
      <c r="D1664" s="2" t="s">
        <v>6</v>
      </c>
      <c r="E1664" t="s">
        <v>30</v>
      </c>
      <c r="F1664" s="2">
        <v>0</v>
      </c>
      <c r="G1664" s="2">
        <v>1</v>
      </c>
      <c r="H1664" t="s">
        <v>26</v>
      </c>
      <c r="I1664" t="str">
        <f t="shared" si="1275"/>
        <v>DET Cam Talbot</v>
      </c>
      <c r="J1664" s="33" t="s">
        <v>162</v>
      </c>
      <c r="K1664" s="14">
        <v>2.96</v>
      </c>
      <c r="L1664" s="13">
        <v>0.15</v>
      </c>
      <c r="M1664" s="28">
        <v>0.1</v>
      </c>
      <c r="N1664">
        <f>IFERROR(_xlfn.XLOOKUP(A1664,Params!A:A,Params!D:D),0)</f>
        <v>0</v>
      </c>
      <c r="O1664">
        <f t="shared" ref="O1664" si="1633">N1665</f>
        <v>0</v>
      </c>
      <c r="P1664" s="68">
        <f t="shared" si="1391"/>
        <v>0</v>
      </c>
      <c r="Q1664">
        <f t="shared" ref="Q1664" si="1634">P1665</f>
        <v>0</v>
      </c>
      <c r="R1664" s="5">
        <f t="shared" ref="R1664" si="1635">N1664/W1664/X1664/Z1665/AB1665/AA1664</f>
        <v>0</v>
      </c>
      <c r="S1664" s="5">
        <f t="shared" ref="S1664" si="1636">O1664/W1665/Y1664/Z1664/AA1665/AB1664</f>
        <v>0</v>
      </c>
      <c r="T1664" s="5">
        <f t="shared" ref="T1664" si="1637">P1664/W1664/X1664/Z1665/AB1665</f>
        <v>0</v>
      </c>
      <c r="U1664" s="5">
        <f t="shared" ref="U1664" si="1638">Q1664/W1665/Y1664/Z1664/AA1665</f>
        <v>0</v>
      </c>
      <c r="V1664" s="5">
        <f>_xlfn.XLOOKUP(H1664,'Rest - Home'!A:A,'Rest - Home'!B:B)</f>
        <v>0.95</v>
      </c>
      <c r="W1664" s="5">
        <f>_xlfn.XLOOKUP(H1664,'Rest - Home'!A:A,'Rest - Home'!C:C)</f>
        <v>0.92554174501717079</v>
      </c>
      <c r="X1664" s="5">
        <f t="shared" ref="X1664" si="1639">AM1665/K1664</f>
        <v>0.96178218190290587</v>
      </c>
      <c r="Y1664" s="5">
        <f t="shared" ref="Y1664" si="1640">AK1665/K1664</f>
        <v>1.0738959337489007</v>
      </c>
      <c r="Z1664" s="5">
        <f>IF(J1664="",1,(_xlfn.XLOOKUP(I1664,Goalies!B:B,Goalies!J:J)))</f>
        <v>1.01</v>
      </c>
      <c r="AA1664" s="23">
        <f>_xlfn.XLOOKUP(E1664,Injuries!A:A,Injuries!B:B)</f>
        <v>1</v>
      </c>
      <c r="AB1664" s="23">
        <f>_xlfn.XLOOKUP(E1664,Injuries!A:A,Injuries!C:C)</f>
        <v>1</v>
      </c>
      <c r="AC1664" s="23">
        <f>_xlfn.XLOOKUP(E1664,'Game Adjustments'!A:A,'Game Adjustments'!B:B)</f>
        <v>1</v>
      </c>
      <c r="AD1664" s="23">
        <f>_xlfn.XLOOKUP(E1664,'Game Adjustments'!A:A,'Game Adjustments'!C:C)</f>
        <v>1</v>
      </c>
      <c r="AE1664" s="23">
        <f>IF(D1664="A",_xlfn.XLOOKUP(E1664,'Rest - Home'!F:F,'Rest - Home'!J:J),_xlfn.XLOOKUP(E1664,'Rest - Home'!F:F,'Rest - Home'!I:I))</f>
        <v>1</v>
      </c>
      <c r="AF1664" s="23">
        <f>IF(D1664="A",_xlfn.XLOOKUP(E1664,'Rest - Home'!F:F,'Rest - Home'!L:L),_xlfn.XLOOKUP(E1664,'Rest - Home'!F:F,'Rest - Home'!K:K))</f>
        <v>1</v>
      </c>
      <c r="AG1664" s="26">
        <v>1</v>
      </c>
      <c r="AH1664" s="26">
        <v>1</v>
      </c>
      <c r="AI1664" s="53" cm="1">
        <f t="array" ref="AI1664">MAX(IF($E$63:E1663=E1664,ROW($E$63:E1663)-MIN(ROW($E$63:E1663))+1))</f>
        <v>1576</v>
      </c>
      <c r="AJ1664" s="53" cm="1">
        <f t="array" ref="AJ1664">MAX(IF($I$105:I1663=I1664,ROW($I$105:I1663)-MIN(ROW($I$105:I1663))+1))</f>
        <v>1418</v>
      </c>
      <c r="AK1664" s="23">
        <f>IF(AI1664=0,_xlfn.XLOOKUP(E1664,'Starting GF'!A:A,'Starting GF'!B:B),INDEX($AL$63:$AL1664,AI1664))</f>
        <v>2.9477473499218645</v>
      </c>
      <c r="AL1664" s="23">
        <f t="shared" si="1399"/>
        <v>2.9477473499218645</v>
      </c>
      <c r="AM1664" s="23">
        <f>IF(AI1664=0,_xlfn.XLOOKUP(E1664,'Starting GF'!A:A,'Starting GF'!C:C),INDEX($AN$63:$AN1664,AI1664))</f>
        <v>3.098221321875918</v>
      </c>
      <c r="AN1664" s="23">
        <f t="shared" si="1400"/>
        <v>3.098221321875918</v>
      </c>
      <c r="AO1664" s="23">
        <f>IF(AJ1664=0,_xlfn.XLOOKUP(I1664,Goalies!B:B,Goalies!I:I),INDEX($AP$105:$AP1664,AJ1664))</f>
        <v>3.1285726033183892</v>
      </c>
      <c r="AP1664" s="23">
        <f t="shared" si="1401"/>
        <v>3.1285726033183892</v>
      </c>
      <c r="AQ1664" s="23">
        <f t="shared" si="1402"/>
        <v>3.1292035350946774</v>
      </c>
      <c r="AR1664" s="66">
        <v>0</v>
      </c>
      <c r="AS1664" s="96" t="s">
        <v>1593</v>
      </c>
      <c r="AT1664" s="20">
        <f t="shared" ref="AT1664" si="1641">(AK1664*V1664*X1664*Z1665*AA1664*AB1665*AC1664*AD1665*AG1664*AH1665)+AR1664</f>
        <v>2.7730590894977682</v>
      </c>
      <c r="AU1664" s="20">
        <f t="shared" ref="AU1664" si="1642">AT1665</f>
        <v>3.3520378548303325</v>
      </c>
      <c r="AV1664" s="12">
        <f t="shared" ref="AV1664" si="1643">AK1664*V1664*X1664*Z1665*AA1664*AB1665</f>
        <v>2.7730590894977682</v>
      </c>
      <c r="AW1664" s="12">
        <f t="shared" ref="AW1664" si="1644">AV1665</f>
        <v>3.4238825060776223</v>
      </c>
      <c r="AX1664" s="8">
        <f t="shared" si="1407"/>
        <v>2.7730590894977682</v>
      </c>
      <c r="AY1664" s="8">
        <f t="shared" si="1408"/>
        <v>3.3520378548303325</v>
      </c>
      <c r="AZ1664" s="8">
        <f t="shared" si="1409"/>
        <v>6.1250969443281011</v>
      </c>
      <c r="BA1664" s="8">
        <f t="shared" si="1410"/>
        <v>-0.5789787653325642</v>
      </c>
      <c r="BB1664" s="62">
        <f t="shared" si="1411"/>
        <v>145</v>
      </c>
      <c r="BC1664" s="21">
        <f t="shared" si="1412"/>
        <v>-139</v>
      </c>
      <c r="BD1664" s="21">
        <f t="shared" si="1413"/>
        <v>-112</v>
      </c>
      <c r="BE1664" s="21">
        <f t="shared" si="1414"/>
        <v>114</v>
      </c>
      <c r="BF1664" s="94">
        <f t="shared" ref="BF1664" si="1645">_xlfn.LET(
  _xlpm.a, MIN(AT1664,AT1665),
  _xlpm.b, MAX(AT1664,AT1665),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IF(AT1664&gt;AT1665, 1-_xlpm.interp, _xlpm.interp)
)</f>
        <v>0.40746824628743233</v>
      </c>
      <c r="BG1664" s="22">
        <f t="shared" si="550"/>
        <v>0.58221698340113637</v>
      </c>
      <c r="BH1664" s="22">
        <f t="shared" si="550"/>
        <v>0.52768113251246929</v>
      </c>
      <c r="BI1664" s="22">
        <f t="shared" si="550"/>
        <v>0.4667539329517203</v>
      </c>
      <c r="BJ1664" s="21">
        <f t="shared" si="1416"/>
        <v>152</v>
      </c>
      <c r="BK1664" s="21">
        <f t="shared" si="1417"/>
        <v>-145</v>
      </c>
      <c r="BL1664" s="21">
        <f t="shared" si="1418"/>
        <v>-117</v>
      </c>
      <c r="BM1664" s="21">
        <f t="shared" si="1419"/>
        <v>109</v>
      </c>
      <c r="BN1664" s="22">
        <f t="shared" ref="BN1664" si="1646">_xlfn.LET(
  _xlpm.a, MIN(AV1664,AV1665),
  _xlpm.b, MAX(AV1664,AV1665),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IF(AV1664&gt;AV1665, 1-_xlpm.interp, _xlpm.interp)
)</f>
        <v>0.39695848744572187</v>
      </c>
      <c r="BO1664" s="22">
        <f t="shared" si="552"/>
        <v>0.59229383124916857</v>
      </c>
      <c r="BP1664" s="22">
        <f t="shared" si="552"/>
        <v>0.54010880625468238</v>
      </c>
      <c r="BQ1664" s="22">
        <f t="shared" si="552"/>
        <v>0.4788179749691297</v>
      </c>
      <c r="BR1664">
        <v>3.85</v>
      </c>
      <c r="BS1664">
        <v>4.3499999999999996</v>
      </c>
      <c r="BT1664">
        <v>0.42616999999999999</v>
      </c>
      <c r="BU1664">
        <v>0.16674</v>
      </c>
      <c r="BV1664">
        <v>0.18118595629543499</v>
      </c>
      <c r="BW1664">
        <v>0.24646999999999999</v>
      </c>
    </row>
    <row r="1665" spans="1:75" ht="16.75" customHeight="1" x14ac:dyDescent="0.2">
      <c r="A1665" t="str">
        <f t="shared" si="1632"/>
        <v>2025020801 MIN</v>
      </c>
      <c r="B1665">
        <v>2025020801</v>
      </c>
      <c r="C1665" s="1">
        <v>46044</v>
      </c>
      <c r="D1665" s="2" t="s">
        <v>9</v>
      </c>
      <c r="E1665" t="s">
        <v>33</v>
      </c>
      <c r="F1665" s="2">
        <v>1</v>
      </c>
      <c r="G1665" s="2">
        <v>0</v>
      </c>
      <c r="H1665" t="s">
        <v>27</v>
      </c>
      <c r="I1665" t="str">
        <f t="shared" si="1275"/>
        <v>MIN Filip Gustavsson</v>
      </c>
      <c r="J1665" s="33" t="s">
        <v>169</v>
      </c>
      <c r="K1665" s="14">
        <v>2.96</v>
      </c>
      <c r="L1665" s="13">
        <v>0.15</v>
      </c>
      <c r="M1665" s="28">
        <v>0.1</v>
      </c>
      <c r="N1665">
        <f>IFERROR(_xlfn.XLOOKUP(A1665,Params!A:A,Params!D:D),0)</f>
        <v>0</v>
      </c>
      <c r="O1665">
        <f t="shared" ref="O1665" si="1647">N1664</f>
        <v>0</v>
      </c>
      <c r="P1665" s="68">
        <f t="shared" si="1391"/>
        <v>0</v>
      </c>
      <c r="Q1665">
        <f t="shared" ref="Q1665" si="1648">P1664</f>
        <v>0</v>
      </c>
      <c r="R1665" s="5">
        <f t="shared" ref="R1665" si="1649">N1665/W1665/X1665/Z1664/AB1664/AA1665</f>
        <v>0</v>
      </c>
      <c r="S1665" s="5">
        <f t="shared" ref="S1665" si="1650">O1665/W1664/Y1665/Z1665/AA1664/AB1665</f>
        <v>0</v>
      </c>
      <c r="T1665" s="5">
        <f t="shared" ref="T1665" si="1651">P1665/W1665/X1665/Z1664/AB1664</f>
        <v>0</v>
      </c>
      <c r="U1665" s="5">
        <f t="shared" ref="U1665" si="1652">Q1665/W1664/Y1665/Z1665/AA1664</f>
        <v>0</v>
      </c>
      <c r="V1665" s="5">
        <f>_xlfn.XLOOKUP(H1665,'Rest - Home'!A:A,'Rest - Home'!B:B)</f>
        <v>1.05</v>
      </c>
      <c r="W1665" s="5">
        <f>_xlfn.XLOOKUP(H1665,'Rest - Home'!A:A,'Rest - Home'!C:C)</f>
        <v>1.0725047827848808</v>
      </c>
      <c r="X1665" s="5">
        <f t="shared" ref="X1665" si="1653">AM1664/K1665</f>
        <v>1.0466963925256481</v>
      </c>
      <c r="Y1665" s="5">
        <f t="shared" ref="Y1665" si="1654">AK1664/K1665</f>
        <v>0.99586059118981907</v>
      </c>
      <c r="Z1665" s="5">
        <f>IF(J1665="",1,(_xlfn.XLOOKUP(I1665,Goalies!B:B,Goalies!J:J)))</f>
        <v>0.99</v>
      </c>
      <c r="AA1665" s="23">
        <f>_xlfn.XLOOKUP(E1665,Injuries!A:A,Injuries!B:B)</f>
        <v>0.95</v>
      </c>
      <c r="AB1665" s="23">
        <f>_xlfn.XLOOKUP(E1665,Injuries!A:A,Injuries!C:C)</f>
        <v>1.04</v>
      </c>
      <c r="AC1665" s="23">
        <f>_xlfn.XLOOKUP(E1665,'Game Adjustments'!A:A,'Game Adjustments'!B:B)</f>
        <v>1</v>
      </c>
      <c r="AD1665" s="23">
        <f>_xlfn.XLOOKUP(E1665,'Game Adjustments'!A:A,'Game Adjustments'!C:C)</f>
        <v>1</v>
      </c>
      <c r="AE1665" s="23">
        <f>IF(D1665="A",_xlfn.XLOOKUP(E1665,'Rest - Home'!F:F,'Rest - Home'!J:J),_xlfn.XLOOKUP(E1665,'Rest - Home'!F:F,'Rest - Home'!I:I))</f>
        <v>1</v>
      </c>
      <c r="AF1665" s="23">
        <f>IF(D1665="A",_xlfn.XLOOKUP(E1665,'Rest - Home'!F:F,'Rest - Home'!L:L),_xlfn.XLOOKUP(E1665,'Rest - Home'!F:F,'Rest - Home'!K:K))</f>
        <v>1</v>
      </c>
      <c r="AG1665" s="26">
        <v>1</v>
      </c>
      <c r="AH1665" s="26">
        <v>1</v>
      </c>
      <c r="AI1665" s="53" cm="1">
        <f t="array" ref="AI1665">MAX(IF($E$63:E1664=E1665,ROW($E$63:E1664)-MIN(ROW($E$63:E1664))+1))</f>
        <v>1560</v>
      </c>
      <c r="AJ1665" s="53" cm="1">
        <f t="array" ref="AJ1665">MAX(IF($I$105:I1664=I1665,ROW($I$105:I1664)-MIN(ROW($I$105:I1664))+1))</f>
        <v>1506</v>
      </c>
      <c r="AK1665" s="23">
        <f>IF(AI1665=0,_xlfn.XLOOKUP(E1665,'Starting GF'!A:A,'Starting GF'!B:B),INDEX($AL$63:$AL1665,AI1665))</f>
        <v>3.1787319638967459</v>
      </c>
      <c r="AL1665" s="23">
        <f t="shared" si="1399"/>
        <v>3.1787319638967459</v>
      </c>
      <c r="AM1665" s="23">
        <f>IF(AI1665=0,_xlfn.XLOOKUP(E1665,'Starting GF'!A:A,'Starting GF'!C:C),INDEX($AN$63:$AN1665,AI1665))</f>
        <v>2.8468752584326014</v>
      </c>
      <c r="AN1665" s="23">
        <f t="shared" si="1400"/>
        <v>2.8468752584326014</v>
      </c>
      <c r="AO1665" s="23">
        <f>IF(AJ1665=0,_xlfn.XLOOKUP(I1665,Goalies!B:B,Goalies!I:I),INDEX($AP$105:$AP1665,AJ1665))</f>
        <v>2.8427821019531461</v>
      </c>
      <c r="AP1665" s="23">
        <f t="shared" si="1401"/>
        <v>2.8427821019531461</v>
      </c>
      <c r="AQ1665" s="23">
        <f t="shared" si="1402"/>
        <v>2.8184065058482752</v>
      </c>
      <c r="AR1665" s="66">
        <v>0</v>
      </c>
      <c r="AS1665" s="96" t="s">
        <v>1593</v>
      </c>
      <c r="AT1665" s="20">
        <f t="shared" ref="AT1665" si="1655">(AK1665*V1665*X1665*Z1664*AA1665*AB1664*AC1665*AD1664*AG1665*AH1664)+AR1665</f>
        <v>3.3520378548303325</v>
      </c>
      <c r="AU1665" s="20">
        <f t="shared" ref="AU1665" si="1656">AT1664</f>
        <v>2.7730590894977682</v>
      </c>
      <c r="AV1665" s="12">
        <f t="shared" ref="AV1665" si="1657">AK1665*W1665*X1665*Z1664*AA1665*AB1664</f>
        <v>3.4238825060776223</v>
      </c>
      <c r="AW1665" s="12">
        <f t="shared" ref="AW1665" si="1658">AV1664</f>
        <v>2.7730590894977682</v>
      </c>
      <c r="AX1665" s="8">
        <f t="shared" si="1407"/>
        <v>3.3520378548303325</v>
      </c>
      <c r="AY1665" s="8">
        <f t="shared" si="1408"/>
        <v>2.7730590894977682</v>
      </c>
      <c r="AZ1665" s="8">
        <f t="shared" si="1409"/>
        <v>6.1250969443281011</v>
      </c>
      <c r="BA1665" s="8">
        <f t="shared" si="1410"/>
        <v>0.5789787653325642</v>
      </c>
      <c r="BB1665" s="62">
        <f t="shared" si="1411"/>
        <v>-145</v>
      </c>
      <c r="BC1665" s="21">
        <f t="shared" si="1412"/>
        <v>139</v>
      </c>
      <c r="BD1665" s="21">
        <f t="shared" si="1413"/>
        <v>112</v>
      </c>
      <c r="BE1665" s="21">
        <f t="shared" si="1414"/>
        <v>-114</v>
      </c>
      <c r="BF1665" s="94">
        <f t="shared" si="57"/>
        <v>0.59253175371256761</v>
      </c>
      <c r="BG1665" s="22">
        <f t="shared" ref="BG1665" si="1659">_xlfn.LET(
  _xlpm.a, MIN(AT1664,AT1665),
  _xlpm.b, MAX(AT1664,AT1665),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0.41778301659886369</v>
      </c>
      <c r="BH1665" s="22">
        <f t="shared" ref="BH1665" si="1660">_xlfn.LET(
  _xlpm.a, MIN(AT1664,AT1665),
  _xlpm.b, MAX(AT1664,AT1665),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0.47231886748753071</v>
      </c>
      <c r="BI1665" s="22">
        <f t="shared" ref="BI1665" si="1661">_xlfn.LET(
  _xlpm.a, MIN(AT1664,AT1665),
  _xlpm.b, MAX(AT1664,AT1665),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0.5332460670482797</v>
      </c>
      <c r="BJ1665" s="21">
        <f t="shared" si="1416"/>
        <v>-152</v>
      </c>
      <c r="BK1665" s="21">
        <f t="shared" si="1417"/>
        <v>145</v>
      </c>
      <c r="BL1665" s="21">
        <f t="shared" si="1418"/>
        <v>117</v>
      </c>
      <c r="BM1665" s="21">
        <f t="shared" si="1419"/>
        <v>-109</v>
      </c>
      <c r="BN1665" s="22">
        <f t="shared" si="61"/>
        <v>0.60304151255427807</v>
      </c>
      <c r="BO1665" s="22">
        <f t="shared" ref="BO1665" si="1662">_xlfn.LET(
  _xlpm.a, MIN(AV1664,AV1665),
  _xlpm.b, MAX(AV1664,AV1665),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0.40770616875083149</v>
      </c>
      <c r="BP1665" s="22">
        <f t="shared" ref="BP1665" si="1663">_xlfn.LET(
  _xlpm.a, MIN(AV1664,AV1665),
  _xlpm.b, MAX(AV1664,AV1665),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0.45989119374531762</v>
      </c>
      <c r="BQ1665" s="22">
        <f t="shared" ref="BQ1665" si="1664">_xlfn.LET(
  _xlpm.a, MIN(AV1664,AV1665),
  _xlpm.b, MAX(AV1664,AV1665),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0.5211820250308703</v>
      </c>
      <c r="BR1665">
        <v>3.85</v>
      </c>
      <c r="BS1665">
        <v>4.4000000000000004</v>
      </c>
      <c r="BT1665">
        <v>0.42222999999999999</v>
      </c>
      <c r="BU1665">
        <v>0.16569</v>
      </c>
      <c r="BV1665">
        <v>0.17958444880396199</v>
      </c>
      <c r="BW1665">
        <v>0.24306</v>
      </c>
    </row>
    <row r="1666" spans="1:75" ht="16.75" customHeight="1" x14ac:dyDescent="0.2">
      <c r="A1666" t="str">
        <f t="shared" si="1632"/>
        <v>2025020803 TBL</v>
      </c>
      <c r="B1666">
        <v>2025020803</v>
      </c>
      <c r="C1666" s="1">
        <v>46045</v>
      </c>
      <c r="D1666" s="2" t="s">
        <v>6</v>
      </c>
      <c r="E1666" t="s">
        <v>41</v>
      </c>
      <c r="F1666" s="2">
        <v>2</v>
      </c>
      <c r="G1666" s="2">
        <v>0</v>
      </c>
      <c r="H1666" t="s">
        <v>107</v>
      </c>
      <c r="I1666" t="str">
        <f t="shared" si="1275"/>
        <v>TBL Andrei Vasilevskiy</v>
      </c>
      <c r="J1666" s="33" t="s">
        <v>187</v>
      </c>
      <c r="K1666" s="14">
        <v>2.96</v>
      </c>
      <c r="L1666" s="13">
        <v>0.15</v>
      </c>
      <c r="M1666" s="28">
        <v>0.1</v>
      </c>
      <c r="N1666">
        <f>IFERROR(_xlfn.XLOOKUP(A1666,Params!A:A,Params!D:D),0)</f>
        <v>0</v>
      </c>
      <c r="O1666">
        <f t="shared" ref="O1666" si="1665">N1667</f>
        <v>0</v>
      </c>
      <c r="P1666" s="68">
        <f t="shared" ref="P1666:P1681" si="1666">N1666</f>
        <v>0</v>
      </c>
      <c r="Q1666">
        <f t="shared" ref="Q1666" si="1667">P1667</f>
        <v>0</v>
      </c>
      <c r="R1666" s="5">
        <f t="shared" ref="R1666" si="1668">N1666/W1666/X1666/Z1667/AB1667/AA1666</f>
        <v>0</v>
      </c>
      <c r="S1666" s="5">
        <f t="shared" ref="S1666" si="1669">O1666/W1667/Y1666/Z1666/AA1667/AB1666</f>
        <v>0</v>
      </c>
      <c r="T1666" s="5">
        <f t="shared" ref="T1666" si="1670">P1666/W1666/X1666/Z1667/AB1667</f>
        <v>0</v>
      </c>
      <c r="U1666" s="5">
        <f t="shared" ref="U1666" si="1671">Q1666/W1667/Y1666/Z1666/AA1667</f>
        <v>0</v>
      </c>
      <c r="V1666" s="5">
        <f>_xlfn.XLOOKUP(H1666,'Rest - Home'!A:A,'Rest - Home'!B:B)</f>
        <v>1.0649999999999999</v>
      </c>
      <c r="W1666" s="5">
        <f>_xlfn.XLOOKUP(H1666,'Rest - Home'!A:A,'Rest - Home'!C:C)</f>
        <v>1.0082621487897616</v>
      </c>
      <c r="X1666" s="5">
        <f t="shared" ref="X1666" si="1672">AM1667/K1666</f>
        <v>1.1452702702702704</v>
      </c>
      <c r="Y1666" s="5">
        <f t="shared" ref="Y1666" si="1673">AK1667/K1666</f>
        <v>0.91450898372983014</v>
      </c>
      <c r="Z1666" s="5">
        <f>IF(J1666="",1,(_xlfn.XLOOKUP(I1666,Goalies!B:B,Goalies!J:J)))</f>
        <v>0.96499999999999997</v>
      </c>
      <c r="AA1666" s="23">
        <f>_xlfn.XLOOKUP(E1666,Injuries!A:A,Injuries!B:B)</f>
        <v>0.93</v>
      </c>
      <c r="AB1666" s="23">
        <f>_xlfn.XLOOKUP(E1666,Injuries!A:A,Injuries!C:C)</f>
        <v>1.05</v>
      </c>
      <c r="AC1666" s="23">
        <f>_xlfn.XLOOKUP(E1666,'Game Adjustments'!A:A,'Game Adjustments'!B:B)</f>
        <v>1</v>
      </c>
      <c r="AD1666" s="23">
        <f>_xlfn.XLOOKUP(E1666,'Game Adjustments'!A:A,'Game Adjustments'!C:C)</f>
        <v>1</v>
      </c>
      <c r="AE1666" s="23">
        <f>IF(D1666="A",_xlfn.XLOOKUP(E1666,'Rest - Home'!F:F,'Rest - Home'!J:J),_xlfn.XLOOKUP(E1666,'Rest - Home'!F:F,'Rest - Home'!I:I))</f>
        <v>1</v>
      </c>
      <c r="AF1666" s="23">
        <f>IF(D1666="A",_xlfn.XLOOKUP(E1666,'Rest - Home'!F:F,'Rest - Home'!L:L),_xlfn.XLOOKUP(E1666,'Rest - Home'!F:F,'Rest - Home'!K:K))</f>
        <v>1</v>
      </c>
      <c r="AG1666" s="26">
        <v>1</v>
      </c>
      <c r="AH1666" s="26">
        <v>1</v>
      </c>
      <c r="AI1666" s="53" cm="1">
        <f t="array" ref="AI1666">MAX(IF($E$63:E1665=E1666,ROW($E$63:E1665)-MIN(ROW($E$63:E1665))+1))</f>
        <v>1565</v>
      </c>
      <c r="AJ1666" s="53" cm="1">
        <f t="array" ref="AJ1666">MAX(IF($I$105:I1665=I1666,ROW($I$105:I1665)-MIN(ROW($I$105:I1665))+1))</f>
        <v>1523</v>
      </c>
      <c r="AK1666" s="23">
        <f>IF(AI1666=0,_xlfn.XLOOKUP(E1666,'Starting GF'!A:A,'Starting GF'!B:B),INDEX($AL$63:$AL1666,AI1666))</f>
        <v>3.3792482218053363</v>
      </c>
      <c r="AL1666" s="23">
        <f t="shared" ref="AL1666:AL1681" si="1674">IF(R1666=0,AK1666,R1666*L1666*(1-M1666)+T1666*L1666*M1666+AK1666*(1-L1666))</f>
        <v>3.3792482218053363</v>
      </c>
      <c r="AM1666" s="23">
        <f>IF(AI1666=0,_xlfn.XLOOKUP(E1666,'Starting GF'!A:A,'Starting GF'!C:C),INDEX($AN$63:$AN1666,AI1666))</f>
        <v>2.6169942674414828</v>
      </c>
      <c r="AN1666" s="23">
        <f t="shared" ref="AN1666:AN1681" si="1675">IF(S1666=0,AM1666,S1666*L1666+AM1666*(1-L1666))</f>
        <v>2.6169942674414828</v>
      </c>
      <c r="AO1666" s="23">
        <f>IF(AJ1666=0,_xlfn.XLOOKUP(I1666,Goalies!B:B,Goalies!I:I),INDEX($AP$105:$AP1666,AJ1666))</f>
        <v>2.5835263332000444</v>
      </c>
      <c r="AP1666" s="23">
        <f t="shared" ref="AP1666:AP1681" si="1676">IF(S1666=0,AO1666,S1666*L1666*Z1666+AO1666*(1-L1666))</f>
        <v>2.5835263332000444</v>
      </c>
      <c r="AQ1666" s="23">
        <f t="shared" ref="AQ1666:AQ1681" si="1677">AM1666*Z1666</f>
        <v>2.525399468081031</v>
      </c>
      <c r="AR1666" s="66">
        <v>0</v>
      </c>
      <c r="AS1666" s="96" t="s">
        <v>1593</v>
      </c>
      <c r="AT1666" s="20">
        <f t="shared" ref="AT1666" si="1678">(AK1666*V1666*X1666*Z1667*AA1666*AB1667*AC1666*AD1667*AG1666*AH1667)+AR1666</f>
        <v>4.0631841217517071</v>
      </c>
      <c r="AU1666" s="20">
        <f t="shared" ref="AU1666" si="1679">AT1667</f>
        <v>2.4124869021604511</v>
      </c>
      <c r="AV1666" s="12">
        <f t="shared" ref="AV1666" si="1680">AK1666*V1666*X1666*Z1667*AA1666*AB1667</f>
        <v>4.0631841217517071</v>
      </c>
      <c r="AW1666" s="12">
        <f t="shared" ref="AW1666" si="1681">AV1667</f>
        <v>2.40159956692461</v>
      </c>
      <c r="AX1666" s="8">
        <f t="shared" ref="AX1666:AX1681" si="1682">(AT1666-N1666)</f>
        <v>4.0631841217517071</v>
      </c>
      <c r="AY1666" s="8">
        <f t="shared" ref="AY1666:AY1681" si="1683">(AU1666-O1666)</f>
        <v>2.4124869021604511</v>
      </c>
      <c r="AZ1666" s="8">
        <f t="shared" ref="AZ1666:AZ1681" si="1684">SUM(AX1666:AY1666)</f>
        <v>6.4756710239121578</v>
      </c>
      <c r="BA1666" s="8">
        <f t="shared" ref="BA1666:BA1681" si="1685">AX1666-AY1666</f>
        <v>1.6506972195912559</v>
      </c>
      <c r="BB1666" s="62">
        <f t="shared" ref="BB1666:BB1681" si="1686">IF(BF1666=0.5,100,IF(BF1666&gt;0.5,-ROUND(100*BF1666/(1-BF1666),0),ROUND(100*(1-BF1666)/BF1666,0)))</f>
        <v>-279</v>
      </c>
      <c r="BC1666" s="21">
        <f t="shared" ref="BC1666:BC1681" si="1687">IF(BG1666=0.5,100,IF(BG1666&gt;0.5,-ROUND(100*BG1666/(1-BG1666),0),ROUND(100*(1-BG1666)/BG1666,0)))</f>
        <v>-174</v>
      </c>
      <c r="BD1666" s="21">
        <f t="shared" ref="BD1666:BD1681" si="1688">IF(BH1666=0.5,100,IF(BH1666&gt;0.5,-ROUND(100*BH1666/(1-BH1666),0),ROUND(100*(1-BH1666)/BH1666,0)))</f>
        <v>-141</v>
      </c>
      <c r="BE1666" s="21">
        <f t="shared" ref="BE1666:BE1681" si="1689">IF(BI1666=0.5,100,IF(BI1666&gt;0.5,-ROUND(100*BI1666/(1-BI1666),0),ROUND(100*(1-BI1666)/BI1666,0)))</f>
        <v>-107</v>
      </c>
      <c r="BF1666" s="94">
        <f t="shared" ref="BF1666" si="1690">_xlfn.LET(
  _xlpm.a, MIN(AT1666,AT1667),
  _xlpm.b, MAX(AT1666,AT1667),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IF(AT1666&gt;AT1667, 1-_xlpm.interp, _xlpm.interp)
)</f>
        <v>0.73618662553744874</v>
      </c>
      <c r="BG1666" s="22">
        <f t="shared" si="550"/>
        <v>0.63450575984313329</v>
      </c>
      <c r="BH1666" s="22">
        <f t="shared" si="550"/>
        <v>0.58578730546939384</v>
      </c>
      <c r="BI1666" s="22">
        <f t="shared" si="550"/>
        <v>0.51689746776869172</v>
      </c>
      <c r="BJ1666" s="21">
        <f t="shared" ref="BJ1666:BJ1681" si="1691">IF(BN1666=0.5,100,IF(BN1666&gt;0.5,-ROUND(100*BN1666/(1-BN1666),0),ROUND(100*(1-BN1666)/BN1666,0)))</f>
        <v>-281</v>
      </c>
      <c r="BK1666" s="21">
        <f t="shared" ref="BK1666:BK1681" si="1692">IF(BO1666=0.5,100,IF(BO1666&gt;0.5,-ROUND(100*BO1666/(1-BO1666),0),ROUND(100*(1-BO1666)/BO1666,0)))</f>
        <v>-173</v>
      </c>
      <c r="BL1666" s="21">
        <f t="shared" ref="BL1666:BL1681" si="1693">IF(BP1666=0.5,100,IF(BP1666&gt;0.5,-ROUND(100*BP1666/(1-BP1666),0),ROUND(100*(1-BP1666)/BP1666,0)))</f>
        <v>-141</v>
      </c>
      <c r="BM1666" s="21">
        <f t="shared" ref="BM1666:BM1681" si="1694">IF(BQ1666=0.5,100,IF(BQ1666&gt;0.5,-ROUND(100*BQ1666/(1-BQ1666),0),ROUND(100*(1-BQ1666)/BQ1666,0)))</f>
        <v>-106</v>
      </c>
      <c r="BN1666" s="22">
        <f t="shared" ref="BN1666" si="1695">_xlfn.LET(
  _xlpm.a, MIN(AV1666,AV1667),
  _xlpm.b, MAX(AV1666,AV1667),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IF(AV1666&gt;AV1667, 1-_xlpm.interp, _xlpm.interp)
)</f>
        <v>0.73777018624216195</v>
      </c>
      <c r="BO1666" s="22">
        <f t="shared" si="552"/>
        <v>0.63328147053507244</v>
      </c>
      <c r="BP1666" s="22">
        <f t="shared" si="552"/>
        <v>0.58421346146794695</v>
      </c>
      <c r="BQ1666" s="22">
        <f t="shared" si="552"/>
        <v>0.51527278456957837</v>
      </c>
      <c r="BR1666">
        <v>3.85</v>
      </c>
      <c r="BS1666">
        <v>4.45</v>
      </c>
      <c r="BT1666">
        <v>0.41432999999999998</v>
      </c>
      <c r="BU1666">
        <v>0.16163</v>
      </c>
      <c r="BV1666">
        <v>0.17495075011365299</v>
      </c>
      <c r="BW1666">
        <v>0.23777000000000001</v>
      </c>
    </row>
    <row r="1667" spans="1:75" ht="16.75" customHeight="1" x14ac:dyDescent="0.2">
      <c r="A1667" t="str">
        <f t="shared" si="1632"/>
        <v>2025020803 CHI</v>
      </c>
      <c r="B1667">
        <v>2025020803</v>
      </c>
      <c r="C1667" s="1">
        <v>46045</v>
      </c>
      <c r="D1667" s="2" t="s">
        <v>9</v>
      </c>
      <c r="E1667" t="s">
        <v>14</v>
      </c>
      <c r="F1667" s="2">
        <v>0</v>
      </c>
      <c r="G1667" s="2">
        <v>2</v>
      </c>
      <c r="H1667" t="s">
        <v>106</v>
      </c>
      <c r="I1667" t="str">
        <f t="shared" si="1275"/>
        <v>CHI Arvid Soderblom</v>
      </c>
      <c r="J1667" s="33" t="s">
        <v>303</v>
      </c>
      <c r="K1667" s="14">
        <v>2.96</v>
      </c>
      <c r="L1667" s="13">
        <v>0.15</v>
      </c>
      <c r="M1667" s="28">
        <v>0.1</v>
      </c>
      <c r="N1667">
        <f>IFERROR(_xlfn.XLOOKUP(A1667,Params!A:A,Params!D:D),0)</f>
        <v>0</v>
      </c>
      <c r="O1667">
        <f t="shared" ref="O1667" si="1696">N1666</f>
        <v>0</v>
      </c>
      <c r="P1667" s="68">
        <f t="shared" si="1666"/>
        <v>0</v>
      </c>
      <c r="Q1667">
        <f t="shared" ref="Q1667" si="1697">P1666</f>
        <v>0</v>
      </c>
      <c r="R1667" s="5">
        <f t="shared" ref="R1667" si="1698">N1667/W1667/X1667/Z1666/AB1666/AA1667</f>
        <v>0</v>
      </c>
      <c r="S1667" s="5">
        <f t="shared" ref="S1667" si="1699">O1667/W1666/Y1667/Z1667/AA1666/AB1667</f>
        <v>0</v>
      </c>
      <c r="T1667" s="5">
        <f t="shared" ref="T1667" si="1700">P1667/W1667/X1667/Z1666/AB1666</f>
        <v>0</v>
      </c>
      <c r="U1667" s="5">
        <f t="shared" ref="U1667" si="1701">Q1667/W1666/Y1667/Z1667/AA1666</f>
        <v>0</v>
      </c>
      <c r="V1667" s="5">
        <f>_xlfn.XLOOKUP(H1667,'Rest - Home'!A:A,'Rest - Home'!B:B)</f>
        <v>1.01</v>
      </c>
      <c r="W1667" s="5">
        <f>_xlfn.XLOOKUP(H1667,'Rest - Home'!A:A,'Rest - Home'!C:C)</f>
        <v>1.0054419613311261</v>
      </c>
      <c r="X1667" s="5">
        <f t="shared" ref="X1667" si="1702">AM1666/K1667</f>
        <v>0.88411968494644688</v>
      </c>
      <c r="Y1667" s="5">
        <f t="shared" ref="Y1667" si="1703">AK1666/K1667</f>
        <v>1.141637912772073</v>
      </c>
      <c r="Z1667" s="5">
        <f>IF(J1667="",1,(_xlfn.XLOOKUP(I1667,Goalies!B:B,Goalies!J:J)))</f>
        <v>1.06</v>
      </c>
      <c r="AA1667" s="23">
        <f>_xlfn.XLOOKUP(E1667,Injuries!A:A,Injuries!B:B)</f>
        <v>0.98499999999999999</v>
      </c>
      <c r="AB1667" s="23">
        <f>_xlfn.XLOOKUP(E1667,Injuries!A:A,Injuries!C:C)</f>
        <v>1</v>
      </c>
      <c r="AC1667" s="23">
        <f>_xlfn.XLOOKUP(E1667,'Game Adjustments'!A:A,'Game Adjustments'!B:B)</f>
        <v>1</v>
      </c>
      <c r="AD1667" s="23">
        <f>_xlfn.XLOOKUP(E1667,'Game Adjustments'!A:A,'Game Adjustments'!C:C)</f>
        <v>1</v>
      </c>
      <c r="AE1667" s="23">
        <f>IF(D1667="A",_xlfn.XLOOKUP(E1667,'Rest - Home'!F:F,'Rest - Home'!J:J),_xlfn.XLOOKUP(E1667,'Rest - Home'!F:F,'Rest - Home'!I:I))</f>
        <v>1</v>
      </c>
      <c r="AF1667" s="23">
        <f>IF(D1667="A",_xlfn.XLOOKUP(E1667,'Rest - Home'!F:F,'Rest - Home'!L:L),_xlfn.XLOOKUP(E1667,'Rest - Home'!F:F,'Rest - Home'!K:K))</f>
        <v>1</v>
      </c>
      <c r="AG1667" s="26">
        <v>1</v>
      </c>
      <c r="AH1667" s="26">
        <v>1</v>
      </c>
      <c r="AI1667" s="53" cm="1">
        <f t="array" ref="AI1667">MAX(IF($E$63:E1666=E1667,ROW($E$63:E1666)-MIN(ROW($E$63:E1666))+1))</f>
        <v>1590</v>
      </c>
      <c r="AJ1667" s="53" cm="1">
        <f t="array" ref="AJ1667">MAX(IF($I$105:I1666=I1667,ROW($I$105:I1666)-MIN(ROW($I$105:I1666))+1))</f>
        <v>1485</v>
      </c>
      <c r="AK1667" s="23">
        <f>IF(AI1667=0,_xlfn.XLOOKUP(E1667,'Starting GF'!A:A,'Starting GF'!B:B),INDEX($AL$63:$AL1667,AI1667))</f>
        <v>2.7069465918402971</v>
      </c>
      <c r="AL1667" s="23">
        <f t="shared" si="1674"/>
        <v>2.7069465918402971</v>
      </c>
      <c r="AM1667" s="23">
        <f>IF(AI1667=0,_xlfn.XLOOKUP(E1667,'Starting GF'!A:A,'Starting GF'!C:C),INDEX($AN$63:$AN1667,AI1667))</f>
        <v>3.39</v>
      </c>
      <c r="AN1667" s="23">
        <f t="shared" si="1675"/>
        <v>3.39</v>
      </c>
      <c r="AO1667" s="23">
        <f>IF(AJ1667=0,_xlfn.XLOOKUP(I1667,Goalies!B:B,Goalies!I:I),INDEX($AP$105:$AP1667,AJ1667))</f>
        <v>3.4659109215356372</v>
      </c>
      <c r="AP1667" s="23">
        <f t="shared" si="1676"/>
        <v>3.4659109215356372</v>
      </c>
      <c r="AQ1667" s="23">
        <f t="shared" si="1677"/>
        <v>3.5934000000000004</v>
      </c>
      <c r="AR1667" s="66">
        <v>0</v>
      </c>
      <c r="AS1667" s="96" t="s">
        <v>1593</v>
      </c>
      <c r="AT1667" s="20">
        <f t="shared" ref="AT1667" si="1704">(AK1667*V1667*X1667*Z1666*AA1667*AB1666*AC1667*AD1666*AG1667*AH1666)+AR1667</f>
        <v>2.4124869021604511</v>
      </c>
      <c r="AU1667" s="20">
        <f t="shared" ref="AU1667" si="1705">AT1666</f>
        <v>4.0631841217517071</v>
      </c>
      <c r="AV1667" s="12">
        <f t="shared" ref="AV1667" si="1706">AK1667*W1667*X1667*Z1666*AA1667*AB1666</f>
        <v>2.40159956692461</v>
      </c>
      <c r="AW1667" s="12">
        <f t="shared" ref="AW1667" si="1707">AV1666</f>
        <v>4.0631841217517071</v>
      </c>
      <c r="AX1667" s="8">
        <f t="shared" si="1682"/>
        <v>2.4124869021604511</v>
      </c>
      <c r="AY1667" s="8">
        <f t="shared" si="1683"/>
        <v>4.0631841217517071</v>
      </c>
      <c r="AZ1667" s="8">
        <f t="shared" si="1684"/>
        <v>6.4756710239121578</v>
      </c>
      <c r="BA1667" s="8">
        <f t="shared" si="1685"/>
        <v>-1.6506972195912559</v>
      </c>
      <c r="BB1667" s="62">
        <f t="shared" si="1686"/>
        <v>279</v>
      </c>
      <c r="BC1667" s="21">
        <f t="shared" si="1687"/>
        <v>174</v>
      </c>
      <c r="BD1667" s="21">
        <f t="shared" si="1688"/>
        <v>141</v>
      </c>
      <c r="BE1667" s="21">
        <f t="shared" si="1689"/>
        <v>107</v>
      </c>
      <c r="BF1667" s="94">
        <f t="shared" si="57"/>
        <v>0.26381337446255126</v>
      </c>
      <c r="BG1667" s="22">
        <f t="shared" ref="BG1667" si="1708">_xlfn.LET(
  _xlpm.a, MIN(AT1666,AT1667),
  _xlpm.b, MAX(AT1666,AT1667),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0.36549424015686671</v>
      </c>
      <c r="BH1667" s="22">
        <f t="shared" ref="BH1667" si="1709">_xlfn.LET(
  _xlpm.a, MIN(AT1666,AT1667),
  _xlpm.b, MAX(AT1666,AT1667),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0.41421269453060611</v>
      </c>
      <c r="BI1667" s="22">
        <f t="shared" ref="BI1667" si="1710">_xlfn.LET(
  _xlpm.a, MIN(AT1666,AT1667),
  _xlpm.b, MAX(AT1666,AT1667),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0.48310253223130822</v>
      </c>
      <c r="BJ1667" s="21">
        <f t="shared" si="1691"/>
        <v>281</v>
      </c>
      <c r="BK1667" s="21">
        <f t="shared" si="1692"/>
        <v>173</v>
      </c>
      <c r="BL1667" s="21">
        <f t="shared" si="1693"/>
        <v>141</v>
      </c>
      <c r="BM1667" s="21">
        <f t="shared" si="1694"/>
        <v>106</v>
      </c>
      <c r="BN1667" s="22">
        <f t="shared" si="61"/>
        <v>0.26222981375783805</v>
      </c>
      <c r="BO1667" s="22">
        <f t="shared" ref="BO1667" si="1711">_xlfn.LET(
  _xlpm.a, MIN(AV1666,AV1667),
  _xlpm.b, MAX(AV1666,AV1667),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0.3667185294649275</v>
      </c>
      <c r="BP1667" s="22">
        <f t="shared" ref="BP1667" si="1712">_xlfn.LET(
  _xlpm.a, MIN(AV1666,AV1667),
  _xlpm.b, MAX(AV1666,AV1667),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0.41578653853205305</v>
      </c>
      <c r="BQ1667" s="22">
        <f t="shared" ref="BQ1667" si="1713">_xlfn.LET(
  _xlpm.a, MIN(AV1666,AV1667),
  _xlpm.b, MAX(AV1666,AV1667),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0.48472721543042163</v>
      </c>
      <c r="BR1667">
        <v>3.85</v>
      </c>
      <c r="BS1667">
        <v>4.5</v>
      </c>
      <c r="BT1667">
        <v>0.40822999999999998</v>
      </c>
      <c r="BU1667">
        <v>0.15723000000000001</v>
      </c>
      <c r="BV1667">
        <v>0.17036515332105301</v>
      </c>
      <c r="BW1667">
        <v>0.23433000000000001</v>
      </c>
    </row>
    <row r="1668" spans="1:75" ht="16.75" customHeight="1" x14ac:dyDescent="0.2">
      <c r="A1668" t="str">
        <f t="shared" si="1632"/>
        <v>2025020802 VGK</v>
      </c>
      <c r="B1668">
        <v>2025020802</v>
      </c>
      <c r="C1668" s="1">
        <v>46045</v>
      </c>
      <c r="D1668" s="2" t="s">
        <v>6</v>
      </c>
      <c r="E1668" t="s">
        <v>25</v>
      </c>
      <c r="F1668" s="2">
        <v>0</v>
      </c>
      <c r="G1668" s="2">
        <v>1</v>
      </c>
      <c r="H1668" t="s">
        <v>26</v>
      </c>
      <c r="I1668" t="str">
        <f t="shared" si="1275"/>
        <v>VGK Adin Hill</v>
      </c>
      <c r="J1668" s="33" t="s">
        <v>195</v>
      </c>
      <c r="K1668" s="14">
        <v>2.96</v>
      </c>
      <c r="L1668" s="13">
        <v>0.15</v>
      </c>
      <c r="M1668" s="28">
        <v>0.1</v>
      </c>
      <c r="N1668">
        <f>IFERROR(_xlfn.XLOOKUP(A1668,Params!A:A,Params!D:D),0)</f>
        <v>0</v>
      </c>
      <c r="O1668">
        <f t="shared" ref="O1668" si="1714">N1669</f>
        <v>0</v>
      </c>
      <c r="P1668" s="68">
        <f t="shared" si="1666"/>
        <v>0</v>
      </c>
      <c r="Q1668">
        <f t="shared" ref="Q1668" si="1715">P1669</f>
        <v>0</v>
      </c>
      <c r="R1668" s="5">
        <f t="shared" ref="R1668" si="1716">N1668/W1668/X1668/Z1669/AB1669/AA1668</f>
        <v>0</v>
      </c>
      <c r="S1668" s="5">
        <f t="shared" ref="S1668" si="1717">O1668/W1669/Y1668/Z1668/AA1669/AB1668</f>
        <v>0</v>
      </c>
      <c r="T1668" s="5">
        <f t="shared" ref="T1668" si="1718">P1668/W1668/X1668/Z1669/AB1669</f>
        <v>0</v>
      </c>
      <c r="U1668" s="5">
        <f t="shared" ref="U1668" si="1719">Q1668/W1669/Y1668/Z1668/AA1669</f>
        <v>0</v>
      </c>
      <c r="V1668" s="5">
        <f>_xlfn.XLOOKUP(H1668,'Rest - Home'!A:A,'Rest - Home'!B:B)</f>
        <v>0.95</v>
      </c>
      <c r="W1668" s="5">
        <f>_xlfn.XLOOKUP(H1668,'Rest - Home'!A:A,'Rest - Home'!C:C)</f>
        <v>0.92554174501717079</v>
      </c>
      <c r="X1668" s="5">
        <f t="shared" ref="X1668" si="1720">AM1669/K1668</f>
        <v>1.0319079853820199</v>
      </c>
      <c r="Y1668" s="5">
        <f t="shared" ref="Y1668" si="1721">AK1669/K1668</f>
        <v>1.0279291813629989</v>
      </c>
      <c r="Z1668" s="5">
        <f>IF(J1668="",1,(_xlfn.XLOOKUP(I1668,Goalies!B:B,Goalies!J:J)))</f>
        <v>1</v>
      </c>
      <c r="AA1668" s="23">
        <f>_xlfn.XLOOKUP(E1668,Injuries!A:A,Injuries!B:B)</f>
        <v>0.96499999999999997</v>
      </c>
      <c r="AB1668" s="23">
        <f>_xlfn.XLOOKUP(E1668,Injuries!A:A,Injuries!C:C)</f>
        <v>1.04</v>
      </c>
      <c r="AC1668" s="23">
        <f>_xlfn.XLOOKUP(E1668,'Game Adjustments'!A:A,'Game Adjustments'!B:B)</f>
        <v>1</v>
      </c>
      <c r="AD1668" s="23">
        <f>_xlfn.XLOOKUP(E1668,'Game Adjustments'!A:A,'Game Adjustments'!C:C)</f>
        <v>1</v>
      </c>
      <c r="AE1668" s="23">
        <f>IF(D1668="A",_xlfn.XLOOKUP(E1668,'Rest - Home'!F:F,'Rest - Home'!J:J),_xlfn.XLOOKUP(E1668,'Rest - Home'!F:F,'Rest - Home'!I:I))</f>
        <v>1</v>
      </c>
      <c r="AF1668" s="23">
        <f>IF(D1668="A",_xlfn.XLOOKUP(E1668,'Rest - Home'!F:F,'Rest - Home'!L:L),_xlfn.XLOOKUP(E1668,'Rest - Home'!F:F,'Rest - Home'!K:K))</f>
        <v>1</v>
      </c>
      <c r="AG1668" s="26">
        <v>1</v>
      </c>
      <c r="AH1668" s="26">
        <v>1</v>
      </c>
      <c r="AI1668" s="53" cm="1">
        <f t="array" ref="AI1668">MAX(IF($E$63:E1667=E1668,ROW($E$63:E1667)-MIN(ROW($E$63:E1667))+1))</f>
        <v>1594</v>
      </c>
      <c r="AJ1668" s="53" cm="1">
        <f t="array" ref="AJ1668">MAX(IF($I$105:I1667=I1668,ROW($I$105:I1667)-MIN(ROW($I$105:I1667))+1))</f>
        <v>1509</v>
      </c>
      <c r="AK1668" s="23">
        <f>IF(AI1668=0,_xlfn.XLOOKUP(E1668,'Starting GF'!A:A,'Starting GF'!B:B),INDEX($AL$63:$AL1668,AI1668))</f>
        <v>3.21</v>
      </c>
      <c r="AL1668" s="23">
        <f t="shared" si="1674"/>
        <v>3.21</v>
      </c>
      <c r="AM1668" s="23">
        <f>IF(AI1668=0,_xlfn.XLOOKUP(E1668,'Starting GF'!A:A,'Starting GF'!C:C),INDEX($AN$63:$AN1668,AI1668))</f>
        <v>2.76</v>
      </c>
      <c r="AN1668" s="23">
        <f t="shared" si="1675"/>
        <v>2.76</v>
      </c>
      <c r="AO1668" s="23">
        <f>IF(AJ1668=0,_xlfn.XLOOKUP(I1668,Goalies!B:B,Goalies!I:I),INDEX($AP$105:$AP1668,AJ1668))</f>
        <v>2.6690163449249975</v>
      </c>
      <c r="AP1668" s="23">
        <f t="shared" si="1676"/>
        <v>2.6690163449249975</v>
      </c>
      <c r="AQ1668" s="23">
        <f t="shared" si="1677"/>
        <v>2.76</v>
      </c>
      <c r="AR1668" s="66">
        <v>-2.5000000000000001E-2</v>
      </c>
      <c r="AS1668" s="96" t="s">
        <v>1593</v>
      </c>
      <c r="AT1668" s="20">
        <f t="shared" ref="AT1668" si="1722">(AK1668*V1668*X1668*Z1669*AA1668*AB1669*AC1668*AD1669*AG1668*AH1669)+AR1668</f>
        <v>3.0383879368575624</v>
      </c>
      <c r="AU1668" s="20">
        <f t="shared" ref="AU1668" si="1723">AT1669</f>
        <v>2.9991724655618262</v>
      </c>
      <c r="AV1668" s="12">
        <f t="shared" ref="AV1668" si="1724">AK1668*V1668*X1668*Z1669*AA1668*AB1669</f>
        <v>3.0633879368575623</v>
      </c>
      <c r="AW1668" s="12">
        <f t="shared" ref="AW1668" si="1725">AV1669</f>
        <v>3.0379182801353908</v>
      </c>
      <c r="AX1668" s="8">
        <f t="shared" si="1682"/>
        <v>3.0383879368575624</v>
      </c>
      <c r="AY1668" s="8">
        <f t="shared" si="1683"/>
        <v>2.9991724655618262</v>
      </c>
      <c r="AZ1668" s="8">
        <f t="shared" si="1684"/>
        <v>6.0375604024193885</v>
      </c>
      <c r="BA1668" s="8">
        <f t="shared" si="1685"/>
        <v>3.9215471295736215E-2</v>
      </c>
      <c r="BB1668" s="62">
        <f t="shared" si="1686"/>
        <v>-104</v>
      </c>
      <c r="BC1668" s="21">
        <f t="shared" si="1687"/>
        <v>-131</v>
      </c>
      <c r="BD1668" s="21">
        <f t="shared" si="1688"/>
        <v>-105</v>
      </c>
      <c r="BE1668" s="21">
        <f t="shared" si="1689"/>
        <v>120</v>
      </c>
      <c r="BF1668" s="94">
        <f t="shared" ref="BF1668" si="1726">_xlfn.LET(
  _xlpm.a, MIN(AT1668,AT1669),
  _xlpm.b, MAX(AT1668,AT1669),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IF(AT1668&gt;AT1669, 1-_xlpm.interp, _xlpm.interp)
)</f>
        <v>0.5092803464508695</v>
      </c>
      <c r="BG1668" s="22">
        <f t="shared" si="550"/>
        <v>0.5679455582296401</v>
      </c>
      <c r="BH1668" s="22">
        <f t="shared" si="550"/>
        <v>0.51219929533732889</v>
      </c>
      <c r="BI1668" s="22">
        <f t="shared" si="550"/>
        <v>0.45365948326146854</v>
      </c>
      <c r="BJ1668" s="21">
        <f t="shared" si="1691"/>
        <v>-104</v>
      </c>
      <c r="BK1668" s="21">
        <f t="shared" si="1692"/>
        <v>-137</v>
      </c>
      <c r="BL1668" s="21">
        <f t="shared" si="1693"/>
        <v>-110</v>
      </c>
      <c r="BM1668" s="21">
        <f t="shared" si="1694"/>
        <v>115</v>
      </c>
      <c r="BN1668" s="22">
        <f t="shared" ref="BN1668" si="1727">_xlfn.LET(
  _xlpm.a, MIN(AV1668,AV1669),
  _xlpm.b, MAX(AV1668,AV1669),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IF(AV1668&gt;AV1669, 1-_xlpm.interp, _xlpm.interp)
)</f>
        <v>0.50868194761409868</v>
      </c>
      <c r="BO1668" s="22">
        <f t="shared" si="552"/>
        <v>0.57734540521563715</v>
      </c>
      <c r="BP1668" s="22">
        <f t="shared" si="552"/>
        <v>0.52340151619786135</v>
      </c>
      <c r="BQ1668" s="22">
        <f t="shared" si="552"/>
        <v>0.46416892295568501</v>
      </c>
      <c r="BR1668">
        <v>3.85</v>
      </c>
      <c r="BS1668">
        <v>4.55</v>
      </c>
      <c r="BT1668">
        <v>0.40373999999999999</v>
      </c>
      <c r="BU1668">
        <v>0.1527</v>
      </c>
      <c r="BV1668">
        <v>0.16522934092212399</v>
      </c>
      <c r="BW1668">
        <v>0.22853000000000001</v>
      </c>
    </row>
    <row r="1669" spans="1:75" ht="16.75" customHeight="1" x14ac:dyDescent="0.2">
      <c r="A1669" t="str">
        <f t="shared" si="1632"/>
        <v>2025020802 TOR</v>
      </c>
      <c r="B1669">
        <v>2025020802</v>
      </c>
      <c r="C1669" s="1">
        <v>46045</v>
      </c>
      <c r="D1669" s="2" t="s">
        <v>9</v>
      </c>
      <c r="E1669" t="s">
        <v>18</v>
      </c>
      <c r="F1669" s="2">
        <v>1</v>
      </c>
      <c r="G1669" s="2">
        <v>0</v>
      </c>
      <c r="H1669" t="s">
        <v>27</v>
      </c>
      <c r="I1669" t="str">
        <f t="shared" si="1275"/>
        <v>TOR Joseph Woll</v>
      </c>
      <c r="J1669" s="33" t="s">
        <v>190</v>
      </c>
      <c r="K1669" s="14">
        <v>2.96</v>
      </c>
      <c r="L1669" s="13">
        <v>0.15</v>
      </c>
      <c r="M1669" s="28">
        <v>0.1</v>
      </c>
      <c r="N1669">
        <f>IFERROR(_xlfn.XLOOKUP(A1669,Params!A:A,Params!D:D),0)</f>
        <v>0</v>
      </c>
      <c r="O1669">
        <f t="shared" ref="O1669" si="1728">N1668</f>
        <v>0</v>
      </c>
      <c r="P1669" s="68">
        <f t="shared" si="1666"/>
        <v>0</v>
      </c>
      <c r="Q1669">
        <f t="shared" ref="Q1669" si="1729">P1668</f>
        <v>0</v>
      </c>
      <c r="R1669" s="5">
        <f t="shared" ref="R1669" si="1730">N1669/W1669/X1669/Z1668/AB1668/AA1669</f>
        <v>0</v>
      </c>
      <c r="S1669" s="5">
        <f t="shared" ref="S1669" si="1731">O1669/W1668/Y1669/Z1669/AA1668/AB1669</f>
        <v>0</v>
      </c>
      <c r="T1669" s="5">
        <f t="shared" ref="T1669" si="1732">P1669/W1669/X1669/Z1668/AB1668</f>
        <v>0</v>
      </c>
      <c r="U1669" s="5">
        <f t="shared" ref="U1669" si="1733">Q1669/W1668/Y1669/Z1669/AA1668</f>
        <v>0</v>
      </c>
      <c r="V1669" s="5">
        <f>_xlfn.XLOOKUP(H1669,'Rest - Home'!A:A,'Rest - Home'!B:B)</f>
        <v>1.05</v>
      </c>
      <c r="W1669" s="5">
        <f>_xlfn.XLOOKUP(H1669,'Rest - Home'!A:A,'Rest - Home'!C:C)</f>
        <v>1.0725047827848808</v>
      </c>
      <c r="X1669" s="5">
        <f t="shared" ref="X1669" si="1734">AM1668/K1669</f>
        <v>0.93243243243243235</v>
      </c>
      <c r="Y1669" s="5">
        <f t="shared" ref="Y1669" si="1735">AK1668/K1669</f>
        <v>1.0844594594594594</v>
      </c>
      <c r="Z1669" s="5">
        <f>IF(J1669="",1,(_xlfn.XLOOKUP(I1669,Goalies!B:B,Goalies!J:J)))</f>
        <v>0.97</v>
      </c>
      <c r="AA1669" s="23">
        <f>_xlfn.XLOOKUP(E1669,Injuries!A:A,Injuries!B:B)</f>
        <v>0.96</v>
      </c>
      <c r="AB1669" s="23">
        <f>_xlfn.XLOOKUP(E1669,Injuries!A:A,Injuries!C:C)</f>
        <v>1.04</v>
      </c>
      <c r="AC1669" s="23">
        <f>_xlfn.XLOOKUP(E1669,'Game Adjustments'!A:A,'Game Adjustments'!B:B)</f>
        <v>1</v>
      </c>
      <c r="AD1669" s="23">
        <f>_xlfn.XLOOKUP(E1669,'Game Adjustments'!A:A,'Game Adjustments'!C:C)</f>
        <v>1</v>
      </c>
      <c r="AE1669" s="23">
        <f>IF(D1669="A",_xlfn.XLOOKUP(E1669,'Rest - Home'!F:F,'Rest - Home'!J:J),_xlfn.XLOOKUP(E1669,'Rest - Home'!F:F,'Rest - Home'!I:I))</f>
        <v>1</v>
      </c>
      <c r="AF1669" s="23">
        <f>IF(D1669="A",_xlfn.XLOOKUP(E1669,'Rest - Home'!F:F,'Rest - Home'!L:L),_xlfn.XLOOKUP(E1669,'Rest - Home'!F:F,'Rest - Home'!K:K))</f>
        <v>1</v>
      </c>
      <c r="AG1669" s="26">
        <v>1</v>
      </c>
      <c r="AH1669" s="26">
        <v>1</v>
      </c>
      <c r="AI1669" s="53" cm="1">
        <f t="array" ref="AI1669">MAX(IF($E$63:E1668=E1669,ROW($E$63:E1668)-MIN(ROW($E$63:E1668))+1))</f>
        <v>1577</v>
      </c>
      <c r="AJ1669" s="53" cm="1">
        <f t="array" ref="AJ1669">MAX(IF($I$105:I1668=I1669,ROW($I$105:I1668)-MIN(ROW($I$105:I1668))+1))</f>
        <v>1535</v>
      </c>
      <c r="AK1669" s="23">
        <f>IF(AI1669=0,_xlfn.XLOOKUP(E1669,'Starting GF'!A:A,'Starting GF'!B:B),INDEX($AL$63:$AL1669,AI1669))</f>
        <v>3.0426703768344767</v>
      </c>
      <c r="AL1669" s="23">
        <f t="shared" si="1674"/>
        <v>3.0426703768344767</v>
      </c>
      <c r="AM1669" s="23">
        <f>IF(AI1669=0,_xlfn.XLOOKUP(E1669,'Starting GF'!A:A,'Starting GF'!C:C),INDEX($AN$63:$AN1669,AI1669))</f>
        <v>3.0544476367307789</v>
      </c>
      <c r="AN1669" s="23">
        <f t="shared" si="1675"/>
        <v>3.0544476367307789</v>
      </c>
      <c r="AO1669" s="23">
        <f>IF(AJ1669=0,_xlfn.XLOOKUP(I1669,Goalies!B:B,Goalies!I:I),INDEX($AP$105:$AP1669,AJ1669))</f>
        <v>3.0358417269402542</v>
      </c>
      <c r="AP1669" s="23">
        <f t="shared" si="1676"/>
        <v>3.0358417269402542</v>
      </c>
      <c r="AQ1669" s="23">
        <f t="shared" si="1677"/>
        <v>2.9628142076288553</v>
      </c>
      <c r="AR1669" s="66">
        <v>2.5000000000000001E-2</v>
      </c>
      <c r="AS1669" s="96" t="s">
        <v>1593</v>
      </c>
      <c r="AT1669" s="20">
        <f t="shared" ref="AT1669" si="1736">(AK1669*V1669*X1669*Z1668*AA1669*AB1668*AC1669*AD1668*AG1669*AH1668)+AR1669</f>
        <v>2.9991724655618262</v>
      </c>
      <c r="AU1669" s="20">
        <f t="shared" ref="AU1669" si="1737">AT1668</f>
        <v>3.0383879368575624</v>
      </c>
      <c r="AV1669" s="12">
        <f t="shared" ref="AV1669" si="1738">AK1669*W1669*X1669*Z1668*AA1669*AB1668</f>
        <v>3.0379182801353908</v>
      </c>
      <c r="AW1669" s="12">
        <f t="shared" ref="AW1669" si="1739">AV1668</f>
        <v>3.0633879368575623</v>
      </c>
      <c r="AX1669" s="8">
        <f t="shared" si="1682"/>
        <v>2.9991724655618262</v>
      </c>
      <c r="AY1669" s="8">
        <f t="shared" si="1683"/>
        <v>3.0383879368575624</v>
      </c>
      <c r="AZ1669" s="8">
        <f t="shared" si="1684"/>
        <v>6.0375604024193885</v>
      </c>
      <c r="BA1669" s="8">
        <f t="shared" si="1685"/>
        <v>-3.9215471295736215E-2</v>
      </c>
      <c r="BB1669" s="62">
        <f t="shared" si="1686"/>
        <v>104</v>
      </c>
      <c r="BC1669" s="21">
        <f t="shared" si="1687"/>
        <v>131</v>
      </c>
      <c r="BD1669" s="21">
        <f t="shared" si="1688"/>
        <v>105</v>
      </c>
      <c r="BE1669" s="21">
        <f t="shared" si="1689"/>
        <v>-120</v>
      </c>
      <c r="BF1669" s="94">
        <f t="shared" si="57"/>
        <v>0.4907196535491305</v>
      </c>
      <c r="BG1669" s="22">
        <f t="shared" ref="BG1669" si="1740">_xlfn.LET(
  _xlpm.a, MIN(AT1668,AT1669),
  _xlpm.b, MAX(AT1668,AT1669),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0.4320544417703599</v>
      </c>
      <c r="BH1669" s="22">
        <f t="shared" ref="BH1669" si="1741">_xlfn.LET(
  _xlpm.a, MIN(AT1668,AT1669),
  _xlpm.b, MAX(AT1668,AT1669),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0.48780070466267106</v>
      </c>
      <c r="BI1669" s="22">
        <f t="shared" ref="BI1669" si="1742">_xlfn.LET(
  _xlpm.a, MIN(AT1668,AT1669),
  _xlpm.b, MAX(AT1668,AT1669),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0.54634051673853146</v>
      </c>
      <c r="BJ1669" s="21">
        <f t="shared" si="1691"/>
        <v>104</v>
      </c>
      <c r="BK1669" s="21">
        <f t="shared" si="1692"/>
        <v>137</v>
      </c>
      <c r="BL1669" s="21">
        <f t="shared" si="1693"/>
        <v>110</v>
      </c>
      <c r="BM1669" s="21">
        <f t="shared" si="1694"/>
        <v>-115</v>
      </c>
      <c r="BN1669" s="22">
        <f t="shared" si="61"/>
        <v>0.49131805238590132</v>
      </c>
      <c r="BO1669" s="22">
        <f t="shared" ref="BO1669" si="1743">_xlfn.LET(
  _xlpm.a, MIN(AV1668,AV1669),
  _xlpm.b, MAX(AV1668,AV1669),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0.42265459478436285</v>
      </c>
      <c r="BP1669" s="22">
        <f t="shared" ref="BP1669" si="1744">_xlfn.LET(
  _xlpm.a, MIN(AV1668,AV1669),
  _xlpm.b, MAX(AV1668,AV1669),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0.47659848380213859</v>
      </c>
      <c r="BQ1669" s="22">
        <f t="shared" ref="BQ1669" si="1745">_xlfn.LET(
  _xlpm.a, MIN(AV1668,AV1669),
  _xlpm.b, MAX(AV1668,AV1669),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0.53583107704431499</v>
      </c>
      <c r="BR1669">
        <v>3.85</v>
      </c>
      <c r="BS1669">
        <v>4.5999999999999996</v>
      </c>
      <c r="BT1669">
        <v>0.40010000000000001</v>
      </c>
      <c r="BU1669">
        <v>0.14987</v>
      </c>
      <c r="BV1669">
        <v>0.16199009922393401</v>
      </c>
      <c r="BW1669">
        <v>0.22469</v>
      </c>
    </row>
    <row r="1670" spans="1:75" ht="16.75" customHeight="1" x14ac:dyDescent="0.2">
      <c r="A1670" t="str">
        <f t="shared" si="1632"/>
        <v>2025020804 STL</v>
      </c>
      <c r="B1670">
        <v>2025020804</v>
      </c>
      <c r="C1670" s="1">
        <v>46045</v>
      </c>
      <c r="D1670" s="2" t="s">
        <v>6</v>
      </c>
      <c r="E1670" t="s">
        <v>12</v>
      </c>
      <c r="F1670" s="2">
        <v>2</v>
      </c>
      <c r="G1670" s="2">
        <v>0</v>
      </c>
      <c r="H1670" t="s">
        <v>107</v>
      </c>
      <c r="I1670" t="str">
        <f t="shared" si="1275"/>
        <v>STL Joel Hofer</v>
      </c>
      <c r="J1670" s="33" t="s">
        <v>233</v>
      </c>
      <c r="K1670" s="14">
        <v>2.96</v>
      </c>
      <c r="L1670" s="13">
        <v>0.15</v>
      </c>
      <c r="M1670" s="28">
        <v>0.1</v>
      </c>
      <c r="N1670">
        <f>IFERROR(_xlfn.XLOOKUP(A1670,Params!A:A,Params!D:D),0)</f>
        <v>0</v>
      </c>
      <c r="O1670">
        <f t="shared" ref="O1670" si="1746">N1671</f>
        <v>0</v>
      </c>
      <c r="P1670" s="68">
        <f t="shared" si="1666"/>
        <v>0</v>
      </c>
      <c r="Q1670">
        <f t="shared" ref="Q1670" si="1747">P1671</f>
        <v>0</v>
      </c>
      <c r="R1670" s="5">
        <f t="shared" ref="R1670" si="1748">N1670/W1670/X1670/Z1671/AB1671/AA1670</f>
        <v>0</v>
      </c>
      <c r="S1670" s="5">
        <f t="shared" ref="S1670" si="1749">O1670/W1671/Y1670/Z1670/AA1671/AB1670</f>
        <v>0</v>
      </c>
      <c r="T1670" s="5">
        <f t="shared" ref="T1670" si="1750">P1670/W1670/X1670/Z1671/AB1671</f>
        <v>0</v>
      </c>
      <c r="U1670" s="5">
        <f t="shared" ref="U1670" si="1751">Q1670/W1671/Y1670/Z1670/AA1671</f>
        <v>0</v>
      </c>
      <c r="V1670" s="5">
        <f>_xlfn.XLOOKUP(H1670,'Rest - Home'!A:A,'Rest - Home'!B:B)</f>
        <v>1.0649999999999999</v>
      </c>
      <c r="W1670" s="5">
        <f>_xlfn.XLOOKUP(H1670,'Rest - Home'!A:A,'Rest - Home'!C:C)</f>
        <v>1.0082621487897616</v>
      </c>
      <c r="X1670" s="5">
        <f t="shared" ref="X1670" si="1752">AM1671/K1670</f>
        <v>0.97365729613160501</v>
      </c>
      <c r="Y1670" s="5">
        <f t="shared" ref="Y1670" si="1753">AK1671/K1670</f>
        <v>1.0547085558437033</v>
      </c>
      <c r="Z1670" s="5">
        <f>IF(J1670="",1,(_xlfn.XLOOKUP(I1670,Goalies!B:B,Goalies!J:J)))</f>
        <v>0.98</v>
      </c>
      <c r="AA1670" s="23">
        <f>_xlfn.XLOOKUP(E1670,Injuries!A:A,Injuries!B:B)</f>
        <v>0.95</v>
      </c>
      <c r="AB1670" s="23">
        <f>_xlfn.XLOOKUP(E1670,Injuries!A:A,Injuries!C:C)</f>
        <v>1.01</v>
      </c>
      <c r="AC1670" s="23">
        <f>_xlfn.XLOOKUP(E1670,'Game Adjustments'!A:A,'Game Adjustments'!B:B)</f>
        <v>1</v>
      </c>
      <c r="AD1670" s="23">
        <f>_xlfn.XLOOKUP(E1670,'Game Adjustments'!A:A,'Game Adjustments'!C:C)</f>
        <v>1</v>
      </c>
      <c r="AE1670" s="23">
        <f>IF(D1670="A",_xlfn.XLOOKUP(E1670,'Rest - Home'!F:F,'Rest - Home'!J:J),_xlfn.XLOOKUP(E1670,'Rest - Home'!F:F,'Rest - Home'!I:I))</f>
        <v>1</v>
      </c>
      <c r="AF1670" s="23">
        <f>IF(D1670="A",_xlfn.XLOOKUP(E1670,'Rest - Home'!F:F,'Rest - Home'!L:L),_xlfn.XLOOKUP(E1670,'Rest - Home'!F:F,'Rest - Home'!K:K))</f>
        <v>1</v>
      </c>
      <c r="AG1670" s="26">
        <v>1</v>
      </c>
      <c r="AH1670" s="26">
        <v>1</v>
      </c>
      <c r="AI1670" s="53" cm="1">
        <f t="array" ref="AI1670">MAX(IF($E$63:E1669=E1670,ROW($E$63:E1669)-MIN(ROW($E$63:E1669))+1))</f>
        <v>1570</v>
      </c>
      <c r="AJ1670" s="53" cm="1">
        <f t="array" ref="AJ1670">MAX(IF($I$105:I1669=I1670,ROW($I$105:I1669)-MIN(ROW($I$105:I1669))+1))</f>
        <v>1528</v>
      </c>
      <c r="AK1670" s="23">
        <f>IF(AI1670=0,_xlfn.XLOOKUP(E1670,'Starting GF'!A:A,'Starting GF'!B:B),INDEX($AL$63:$AL1670,AI1670))</f>
        <v>2.7154856075114999</v>
      </c>
      <c r="AL1670" s="23">
        <f t="shared" si="1674"/>
        <v>2.7154856075114999</v>
      </c>
      <c r="AM1670" s="23">
        <f>IF(AI1670=0,_xlfn.XLOOKUP(E1670,'Starting GF'!A:A,'Starting GF'!C:C),INDEX($AN$63:$AN1670,AI1670))</f>
        <v>3.1543344671177911</v>
      </c>
      <c r="AN1670" s="23">
        <f t="shared" si="1675"/>
        <v>3.1543344671177911</v>
      </c>
      <c r="AO1670" s="23">
        <f>IF(AJ1670=0,_xlfn.XLOOKUP(I1670,Goalies!B:B,Goalies!I:I),INDEX($AP$105:$AP1670,AJ1670))</f>
        <v>3.1098740810297896</v>
      </c>
      <c r="AP1670" s="23">
        <f t="shared" si="1676"/>
        <v>3.1098740810297896</v>
      </c>
      <c r="AQ1670" s="23">
        <f t="shared" si="1677"/>
        <v>3.0912477777754352</v>
      </c>
      <c r="AR1670" s="66">
        <v>-0.05</v>
      </c>
      <c r="AS1670" s="96" t="s">
        <v>1592</v>
      </c>
      <c r="AT1670" s="20">
        <f t="shared" ref="AT1670" si="1754">(AK1670*V1670*X1670*Z1671*AA1670*AB1671*AC1670*AD1671*AG1670*AH1671)+AR1670</f>
        <v>2.6116437206184302</v>
      </c>
      <c r="AU1670" s="20">
        <f t="shared" ref="AU1670" si="1755">AT1671</f>
        <v>3.2428628725659996</v>
      </c>
      <c r="AV1670" s="12">
        <f t="shared" ref="AV1670" si="1756">AK1670*V1670*X1670*Z1671*AA1670*AB1671</f>
        <v>2.66164372061843</v>
      </c>
      <c r="AW1670" s="12">
        <f t="shared" ref="AW1670" si="1757">AV1671</f>
        <v>3.1784537711426655</v>
      </c>
      <c r="AX1670" s="8">
        <f t="shared" si="1682"/>
        <v>2.6116437206184302</v>
      </c>
      <c r="AY1670" s="8">
        <f t="shared" si="1683"/>
        <v>3.2428628725659996</v>
      </c>
      <c r="AZ1670" s="8">
        <f t="shared" si="1684"/>
        <v>5.8545065931844302</v>
      </c>
      <c r="BA1670" s="8">
        <f t="shared" si="1685"/>
        <v>-0.63121915194756939</v>
      </c>
      <c r="BB1670" s="62">
        <f t="shared" si="1686"/>
        <v>152</v>
      </c>
      <c r="BC1670" s="21">
        <f t="shared" si="1687"/>
        <v>-117</v>
      </c>
      <c r="BD1670" s="21">
        <f t="shared" si="1688"/>
        <v>109</v>
      </c>
      <c r="BE1670" s="21">
        <f t="shared" si="1689"/>
        <v>136</v>
      </c>
      <c r="BF1670" s="94">
        <f t="shared" ref="BF1670" si="1758">_xlfn.LET(
  _xlpm.a, MIN(AT1670,AT1671),
  _xlpm.b, MAX(AT1670,AT1671),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IF(AT1670&gt;AT1671, 1-_xlpm.interp, _xlpm.interp)
)</f>
        <v>0.39624060800563493</v>
      </c>
      <c r="BG1670" s="22">
        <f t="shared" si="550"/>
        <v>0.53814773812370564</v>
      </c>
      <c r="BH1670" s="22">
        <f t="shared" si="550"/>
        <v>0.47861738805931997</v>
      </c>
      <c r="BI1670" s="22">
        <f t="shared" si="550"/>
        <v>0.42396876278073181</v>
      </c>
      <c r="BJ1670" s="21">
        <f t="shared" si="1691"/>
        <v>141</v>
      </c>
      <c r="BK1670" s="21">
        <f t="shared" si="1692"/>
        <v>-116</v>
      </c>
      <c r="BL1670" s="21">
        <f t="shared" si="1693"/>
        <v>110</v>
      </c>
      <c r="BM1670" s="21">
        <f t="shared" si="1694"/>
        <v>137</v>
      </c>
      <c r="BN1670" s="22">
        <f t="shared" ref="BN1670" si="1759">_xlfn.LET(
  _xlpm.a, MIN(AV1670,AV1671),
  _xlpm.b, MAX(AV1670,AV1671),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IF(AV1670&gt;AV1671, 1-_xlpm.interp, _xlpm.interp)
)</f>
        <v>0.41453509819405909</v>
      </c>
      <c r="BO1670" s="22">
        <f t="shared" si="552"/>
        <v>0.53656585606249352</v>
      </c>
      <c r="BP1670" s="22">
        <f t="shared" si="552"/>
        <v>0.47637111051102665</v>
      </c>
      <c r="BQ1670" s="22">
        <f t="shared" si="552"/>
        <v>0.42160634169884925</v>
      </c>
      <c r="BR1670">
        <v>3.85</v>
      </c>
      <c r="BS1670">
        <v>4.6500000000000004</v>
      </c>
      <c r="BT1670">
        <v>0.39054</v>
      </c>
      <c r="BU1670">
        <v>0.14530000000000001</v>
      </c>
      <c r="BV1670">
        <v>0.15682338211803301</v>
      </c>
      <c r="BW1670">
        <v>0.21878</v>
      </c>
    </row>
    <row r="1671" spans="1:75" ht="16.75" customHeight="1" x14ac:dyDescent="0.2">
      <c r="A1671" t="str">
        <f t="shared" si="1632"/>
        <v>2025020804 DAL</v>
      </c>
      <c r="B1671">
        <v>2025020804</v>
      </c>
      <c r="C1671" s="1">
        <v>46045</v>
      </c>
      <c r="D1671" s="2" t="s">
        <v>9</v>
      </c>
      <c r="E1671" t="s">
        <v>34</v>
      </c>
      <c r="F1671" s="2">
        <v>0</v>
      </c>
      <c r="G1671" s="2">
        <v>2</v>
      </c>
      <c r="H1671" t="s">
        <v>106</v>
      </c>
      <c r="I1671" t="str">
        <f t="shared" si="1275"/>
        <v>DAL Jake Oettinger</v>
      </c>
      <c r="J1671" s="33" t="s">
        <v>160</v>
      </c>
      <c r="K1671" s="14">
        <v>2.96</v>
      </c>
      <c r="L1671" s="13">
        <v>0.15</v>
      </c>
      <c r="M1671" s="28">
        <v>0.1</v>
      </c>
      <c r="N1671">
        <f>IFERROR(_xlfn.XLOOKUP(A1671,Params!A:A,Params!D:D),0)</f>
        <v>0</v>
      </c>
      <c r="O1671">
        <f t="shared" ref="O1671" si="1760">N1670</f>
        <v>0</v>
      </c>
      <c r="P1671" s="68">
        <f t="shared" si="1666"/>
        <v>0</v>
      </c>
      <c r="Q1671">
        <f t="shared" ref="Q1671" si="1761">P1670</f>
        <v>0</v>
      </c>
      <c r="R1671" s="5">
        <f t="shared" ref="R1671" si="1762">N1671/W1671/X1671/Z1670/AB1670/AA1671</f>
        <v>0</v>
      </c>
      <c r="S1671" s="5">
        <f t="shared" ref="S1671" si="1763">O1671/W1670/Y1671/Z1671/AA1670/AB1671</f>
        <v>0</v>
      </c>
      <c r="T1671" s="5">
        <f t="shared" ref="T1671" si="1764">P1671/W1671/X1671/Z1670/AB1670</f>
        <v>0</v>
      </c>
      <c r="U1671" s="5">
        <f t="shared" ref="U1671" si="1765">Q1671/W1670/Y1671/Z1671/AA1670</f>
        <v>0</v>
      </c>
      <c r="V1671" s="5">
        <f>_xlfn.XLOOKUP(H1671,'Rest - Home'!A:A,'Rest - Home'!B:B)</f>
        <v>1.01</v>
      </c>
      <c r="W1671" s="5">
        <f>_xlfn.XLOOKUP(H1671,'Rest - Home'!A:A,'Rest - Home'!C:C)</f>
        <v>1.0054419613311261</v>
      </c>
      <c r="X1671" s="5">
        <f t="shared" ref="X1671" si="1766">AM1670/K1671</f>
        <v>1.0656535361884429</v>
      </c>
      <c r="Y1671" s="5">
        <f t="shared" ref="Y1671" si="1767">AK1670/K1671</f>
        <v>0.91739378632145274</v>
      </c>
      <c r="Z1671" s="5">
        <f>IF(J1671="",1,(_xlfn.XLOOKUP(I1671,Goalies!B:B,Goalies!J:J)))</f>
        <v>0.995</v>
      </c>
      <c r="AA1671" s="23">
        <f>_xlfn.XLOOKUP(E1671,Injuries!A:A,Injuries!B:B)</f>
        <v>0.96</v>
      </c>
      <c r="AB1671" s="23">
        <f>_xlfn.XLOOKUP(E1671,Injuries!A:A,Injuries!C:C)</f>
        <v>1</v>
      </c>
      <c r="AC1671" s="23">
        <f>_xlfn.XLOOKUP(E1671,'Game Adjustments'!A:A,'Game Adjustments'!B:B)</f>
        <v>1</v>
      </c>
      <c r="AD1671" s="23">
        <f>_xlfn.XLOOKUP(E1671,'Game Adjustments'!A:A,'Game Adjustments'!C:C)</f>
        <v>1</v>
      </c>
      <c r="AE1671" s="23">
        <f>IF(D1671="A",_xlfn.XLOOKUP(E1671,'Rest - Home'!F:F,'Rest - Home'!J:J),_xlfn.XLOOKUP(E1671,'Rest - Home'!F:F,'Rest - Home'!I:I))</f>
        <v>1</v>
      </c>
      <c r="AF1671" s="23">
        <f>IF(D1671="A",_xlfn.XLOOKUP(E1671,'Rest - Home'!F:F,'Rest - Home'!L:L),_xlfn.XLOOKUP(E1671,'Rest - Home'!F:F,'Rest - Home'!K:K))</f>
        <v>1</v>
      </c>
      <c r="AG1671" s="26">
        <v>1</v>
      </c>
      <c r="AH1671" s="26">
        <v>1</v>
      </c>
      <c r="AI1671" s="53" cm="1">
        <f t="array" ref="AI1671">MAX(IF($E$63:E1670=E1671,ROW($E$63:E1670)-MIN(ROW($E$63:E1670))+1))</f>
        <v>1592</v>
      </c>
      <c r="AJ1671" s="53" cm="1">
        <f t="array" ref="AJ1671">MAX(IF($I$105:I1670=I1671,ROW($I$105:I1670)-MIN(ROW($I$105:I1670))+1))</f>
        <v>1525</v>
      </c>
      <c r="AK1671" s="23">
        <f>IF(AI1671=0,_xlfn.XLOOKUP(E1671,'Starting GF'!A:A,'Starting GF'!B:B),INDEX($AL$63:$AL1671,AI1671))</f>
        <v>3.1219373252973615</v>
      </c>
      <c r="AL1671" s="23">
        <f t="shared" si="1674"/>
        <v>3.1219373252973615</v>
      </c>
      <c r="AM1671" s="23">
        <f>IF(AI1671=0,_xlfn.XLOOKUP(E1671,'Starting GF'!A:A,'Starting GF'!C:C),INDEX($AN$63:$AN1671,AI1671))</f>
        <v>2.8820255965495507</v>
      </c>
      <c r="AN1671" s="23">
        <f t="shared" si="1675"/>
        <v>2.8820255965495507</v>
      </c>
      <c r="AO1671" s="23">
        <f>IF(AJ1671=0,_xlfn.XLOOKUP(I1671,Goalies!B:B,Goalies!I:I),INDEX($AP$105:$AP1671,AJ1671))</f>
        <v>2.8561433519215891</v>
      </c>
      <c r="AP1671" s="23">
        <f t="shared" si="1676"/>
        <v>2.8561433519215891</v>
      </c>
      <c r="AQ1671" s="23">
        <f t="shared" si="1677"/>
        <v>2.8676154685668029</v>
      </c>
      <c r="AR1671" s="66">
        <v>0.05</v>
      </c>
      <c r="AS1671" s="96" t="s">
        <v>1592</v>
      </c>
      <c r="AT1671" s="20">
        <f t="shared" ref="AT1671" si="1768">(AK1671*V1671*X1671*Z1670*AA1671*AB1670*AC1671*AD1670*AG1671*AH1670)+AR1671</f>
        <v>3.2428628725659996</v>
      </c>
      <c r="AU1671" s="20">
        <f t="shared" ref="AU1671" si="1769">AT1670</f>
        <v>2.6116437206184302</v>
      </c>
      <c r="AV1671" s="12">
        <f t="shared" ref="AV1671" si="1770">AK1671*W1671*X1671*Z1670*AA1671*AB1670</f>
        <v>3.1784537711426655</v>
      </c>
      <c r="AW1671" s="12">
        <f t="shared" ref="AW1671" si="1771">AV1670</f>
        <v>2.66164372061843</v>
      </c>
      <c r="AX1671" s="8">
        <f t="shared" si="1682"/>
        <v>3.2428628725659996</v>
      </c>
      <c r="AY1671" s="8">
        <f t="shared" si="1683"/>
        <v>2.6116437206184302</v>
      </c>
      <c r="AZ1671" s="8">
        <f t="shared" si="1684"/>
        <v>5.8545065931844302</v>
      </c>
      <c r="BA1671" s="8">
        <f t="shared" si="1685"/>
        <v>0.63121915194756939</v>
      </c>
      <c r="BB1671" s="62">
        <f t="shared" si="1686"/>
        <v>-152</v>
      </c>
      <c r="BC1671" s="21">
        <f t="shared" si="1687"/>
        <v>117</v>
      </c>
      <c r="BD1671" s="21">
        <f t="shared" si="1688"/>
        <v>-109</v>
      </c>
      <c r="BE1671" s="21">
        <f t="shared" si="1689"/>
        <v>-136</v>
      </c>
      <c r="BF1671" s="94">
        <f t="shared" si="57"/>
        <v>0.60375939199436512</v>
      </c>
      <c r="BG1671" s="22">
        <f t="shared" ref="BG1671" si="1772">_xlfn.LET(
  _xlpm.a, MIN(AT1670,AT1671),
  _xlpm.b, MAX(AT1670,AT1671),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0.4618522618762943</v>
      </c>
      <c r="BH1671" s="22">
        <f t="shared" ref="BH1671" si="1773">_xlfn.LET(
  _xlpm.a, MIN(AT1670,AT1671),
  _xlpm.b, MAX(AT1670,AT1671),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0.52138261194068003</v>
      </c>
      <c r="BI1671" s="22">
        <f t="shared" ref="BI1671" si="1774">_xlfn.LET(
  _xlpm.a, MIN(AT1670,AT1671),
  _xlpm.b, MAX(AT1670,AT1671),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0.57603123721926819</v>
      </c>
      <c r="BJ1671" s="21">
        <f t="shared" si="1691"/>
        <v>-141</v>
      </c>
      <c r="BK1671" s="21">
        <f t="shared" si="1692"/>
        <v>116</v>
      </c>
      <c r="BL1671" s="21">
        <f t="shared" si="1693"/>
        <v>-110</v>
      </c>
      <c r="BM1671" s="21">
        <f t="shared" si="1694"/>
        <v>-137</v>
      </c>
      <c r="BN1671" s="22">
        <f t="shared" si="61"/>
        <v>0.58546490180594091</v>
      </c>
      <c r="BO1671" s="22">
        <f t="shared" ref="BO1671" si="1775">_xlfn.LET(
  _xlpm.a, MIN(AV1670,AV1671),
  _xlpm.b, MAX(AV1670,AV1671),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0.46343414393750648</v>
      </c>
      <c r="BP1671" s="22">
        <f t="shared" ref="BP1671" si="1776">_xlfn.LET(
  _xlpm.a, MIN(AV1670,AV1671),
  _xlpm.b, MAX(AV1670,AV1671),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0.52362888948897335</v>
      </c>
      <c r="BQ1671" s="22">
        <f t="shared" ref="BQ1671" si="1777">_xlfn.LET(
  _xlpm.a, MIN(AV1670,AV1671),
  _xlpm.b, MAX(AV1670,AV1671),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0.57839365830115075</v>
      </c>
      <c r="BR1671">
        <v>3.85</v>
      </c>
      <c r="BS1671">
        <v>4.7</v>
      </c>
      <c r="BT1671">
        <v>0.38568000000000002</v>
      </c>
      <c r="BU1671">
        <v>0.14180000000000001</v>
      </c>
      <c r="BV1671">
        <v>0.152778675630831</v>
      </c>
      <c r="BW1671">
        <v>0.21365999999999999</v>
      </c>
    </row>
    <row r="1672" spans="1:75" ht="16.75" customHeight="1" x14ac:dyDescent="0.2">
      <c r="A1672" t="str">
        <f t="shared" si="1632"/>
        <v>2025020805 PHI</v>
      </c>
      <c r="B1672">
        <v>2025020805</v>
      </c>
      <c r="C1672" s="1">
        <v>46045</v>
      </c>
      <c r="D1672" s="2" t="s">
        <v>6</v>
      </c>
      <c r="E1672" t="s">
        <v>43</v>
      </c>
      <c r="F1672" s="2">
        <v>1</v>
      </c>
      <c r="G1672" s="2">
        <v>1</v>
      </c>
      <c r="H1672" t="s">
        <v>46</v>
      </c>
      <c r="I1672" t="str">
        <f t="shared" si="1275"/>
        <v xml:space="preserve">PHI </v>
      </c>
      <c r="K1672" s="14">
        <v>2.96</v>
      </c>
      <c r="L1672" s="13">
        <v>0.15</v>
      </c>
      <c r="M1672" s="28">
        <v>0.1</v>
      </c>
      <c r="N1672">
        <f>IFERROR(_xlfn.XLOOKUP(A1672,Params!A:A,Params!D:D),0)</f>
        <v>0</v>
      </c>
      <c r="O1672">
        <f t="shared" ref="O1672" si="1778">N1673</f>
        <v>0</v>
      </c>
      <c r="P1672" s="68">
        <f t="shared" si="1666"/>
        <v>0</v>
      </c>
      <c r="Q1672">
        <f t="shared" ref="Q1672" si="1779">P1673</f>
        <v>0</v>
      </c>
      <c r="R1672" s="5">
        <f t="shared" ref="R1672" si="1780">N1672/W1672/X1672/Z1673/AB1673/AA1672</f>
        <v>0</v>
      </c>
      <c r="S1672" s="5">
        <f t="shared" ref="S1672" si="1781">O1672/W1673/Y1672/Z1672/AA1673/AB1672</f>
        <v>0</v>
      </c>
      <c r="T1672" s="5">
        <f t="shared" ref="T1672" si="1782">P1672/W1672/X1672/Z1673/AB1673</f>
        <v>0</v>
      </c>
      <c r="U1672" s="5">
        <f t="shared" ref="U1672" si="1783">Q1672/W1673/Y1672/Z1672/AA1673</f>
        <v>0</v>
      </c>
      <c r="V1672" s="5">
        <f>_xlfn.XLOOKUP(H1672,'Rest - Home'!A:A,'Rest - Home'!B:B)</f>
        <v>0.95</v>
      </c>
      <c r="W1672" s="5">
        <f>_xlfn.XLOOKUP(H1672,'Rest - Home'!A:A,'Rest - Home'!C:C)</f>
        <v>0.95302926576458757</v>
      </c>
      <c r="X1672" s="5">
        <f t="shared" ref="X1672" si="1784">AM1673/K1672</f>
        <v>0.8851351351351352</v>
      </c>
      <c r="Y1672" s="5">
        <f t="shared" ref="Y1672" si="1785">AK1673/K1672</f>
        <v>1.2094594594594594</v>
      </c>
      <c r="Z1672" s="5">
        <f>IF(J1672="",1,(_xlfn.XLOOKUP(I1672,Goalies!B:B,Goalies!J:J)))</f>
        <v>1</v>
      </c>
      <c r="AA1672" s="23">
        <f>_xlfn.XLOOKUP(E1672,Injuries!A:A,Injuries!B:B)</f>
        <v>0.99</v>
      </c>
      <c r="AB1672" s="23">
        <f>_xlfn.XLOOKUP(E1672,Injuries!A:A,Injuries!C:C)</f>
        <v>1.03</v>
      </c>
      <c r="AC1672" s="23">
        <f>_xlfn.XLOOKUP(E1672,'Game Adjustments'!A:A,'Game Adjustments'!B:B)</f>
        <v>1</v>
      </c>
      <c r="AD1672" s="23">
        <f>_xlfn.XLOOKUP(E1672,'Game Adjustments'!A:A,'Game Adjustments'!C:C)</f>
        <v>1</v>
      </c>
      <c r="AE1672" s="23">
        <f>IF(D1672="A",_xlfn.XLOOKUP(E1672,'Rest - Home'!F:F,'Rest - Home'!J:J),_xlfn.XLOOKUP(E1672,'Rest - Home'!F:F,'Rest - Home'!I:I))</f>
        <v>1</v>
      </c>
      <c r="AF1672" s="23">
        <f>IF(D1672="A",_xlfn.XLOOKUP(E1672,'Rest - Home'!F:F,'Rest - Home'!L:L),_xlfn.XLOOKUP(E1672,'Rest - Home'!F:F,'Rest - Home'!K:K))</f>
        <v>1</v>
      </c>
      <c r="AG1672" s="26">
        <v>1</v>
      </c>
      <c r="AH1672" s="26">
        <v>1</v>
      </c>
      <c r="AI1672" s="53" cm="1">
        <f t="array" ref="AI1672">MAX(IF($E$63:E1671=E1672,ROW($E$63:E1671)-MIN(ROW($E$63:E1671))+1))</f>
        <v>1580</v>
      </c>
      <c r="AJ1672" s="53" cm="1">
        <f t="array" ref="AJ1672">MAX(IF($I$105:I1671=I1672,ROW($I$105:I1671)-MIN(ROW($I$105:I1671))+1))</f>
        <v>0</v>
      </c>
      <c r="AK1672" s="23">
        <f>IF(AI1672=0,_xlfn.XLOOKUP(E1672,'Starting GF'!A:A,'Starting GF'!B:B),INDEX($AL$63:$AL1672,AI1672))</f>
        <v>2.8063166501230854</v>
      </c>
      <c r="AL1672" s="23">
        <f t="shared" si="1674"/>
        <v>2.8063166501230854</v>
      </c>
      <c r="AM1672" s="23">
        <f>IF(AI1672=0,_xlfn.XLOOKUP(E1672,'Starting GF'!A:A,'Starting GF'!C:C),INDEX($AN$63:$AN1672,AI1672))</f>
        <v>3.04</v>
      </c>
      <c r="AN1672" s="23">
        <f t="shared" si="1675"/>
        <v>3.04</v>
      </c>
      <c r="AO1672" s="23" t="e">
        <f>IF(AJ1672=0,_xlfn.XLOOKUP(I1672,Goalies!B:B,Goalies!I:I),INDEX($AP$105:$AP1672,AJ1672))</f>
        <v>#N/A</v>
      </c>
      <c r="AP1672" s="23" t="e">
        <f t="shared" si="1676"/>
        <v>#N/A</v>
      </c>
      <c r="AQ1672" s="23">
        <f t="shared" si="1677"/>
        <v>3.04</v>
      </c>
      <c r="AR1672" s="66">
        <v>-0.1</v>
      </c>
      <c r="AS1672" s="96" t="s">
        <v>1593</v>
      </c>
      <c r="AT1672" s="20">
        <f t="shared" ref="AT1672" si="1786">(AK1672*V1672*X1672*Z1673*AA1672*AB1673*AC1672*AD1673*AG1672*AH1673)+AR1672</f>
        <v>2.270631839971498</v>
      </c>
      <c r="AU1672" s="20">
        <f t="shared" ref="AU1672" si="1787">AT1673</f>
        <v>3.969617355675676</v>
      </c>
      <c r="AV1672" s="12">
        <f t="shared" ref="AV1672" si="1788">AK1672*V1672*X1672*Z1673*AA1672*AB1673</f>
        <v>2.3706318399714981</v>
      </c>
      <c r="AW1672" s="12">
        <f t="shared" ref="AW1672" si="1789">AV1673</f>
        <v>3.8738805880768257</v>
      </c>
      <c r="AX1672" s="8">
        <f t="shared" si="1682"/>
        <v>2.270631839971498</v>
      </c>
      <c r="AY1672" s="8">
        <f t="shared" si="1683"/>
        <v>3.969617355675676</v>
      </c>
      <c r="AZ1672" s="8">
        <f t="shared" si="1684"/>
        <v>6.2402491956471735</v>
      </c>
      <c r="BA1672" s="8">
        <f t="shared" si="1685"/>
        <v>-1.698985515704178</v>
      </c>
      <c r="BB1672" s="62">
        <f t="shared" si="1686"/>
        <v>293</v>
      </c>
      <c r="BC1672" s="21">
        <f t="shared" si="1687"/>
        <v>-150</v>
      </c>
      <c r="BD1672" s="21">
        <f t="shared" si="1688"/>
        <v>-120</v>
      </c>
      <c r="BE1672" s="21">
        <f t="shared" si="1689"/>
        <v>109</v>
      </c>
      <c r="BF1672" s="94">
        <f t="shared" ref="BF1672" si="1790">_xlfn.LET(
  _xlpm.a, MIN(AT1672,AT1673),
  _xlpm.b, MAX(AT1672,AT1673),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IF(AT1672&gt;AT1673, 1-_xlpm.interp, _xlpm.interp)
)</f>
        <v>0.25424032179495504</v>
      </c>
      <c r="BG1672" s="22">
        <f t="shared" si="550"/>
        <v>0.60001666273969478</v>
      </c>
      <c r="BH1672" s="22">
        <f t="shared" si="550"/>
        <v>0.54453731227992774</v>
      </c>
      <c r="BI1672" s="22">
        <f t="shared" si="550"/>
        <v>0.47821979096773548</v>
      </c>
      <c r="BJ1672" s="21">
        <f t="shared" si="1691"/>
        <v>257</v>
      </c>
      <c r="BK1672" s="21">
        <f t="shared" si="1692"/>
        <v>-149</v>
      </c>
      <c r="BL1672" s="21">
        <f t="shared" si="1693"/>
        <v>-120</v>
      </c>
      <c r="BM1672" s="21">
        <f t="shared" si="1694"/>
        <v>108</v>
      </c>
      <c r="BN1672" s="22">
        <f t="shared" ref="BN1672" si="1791">_xlfn.LET(
  _xlpm.a, MIN(AV1672,AV1673),
  _xlpm.b, MAX(AV1672,AV1673),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IF(AV1672&gt;AV1673, 1-_xlpm.interp, _xlpm.interp)
)</f>
        <v>0.27979601817922722</v>
      </c>
      <c r="BO1672" s="22">
        <f t="shared" si="552"/>
        <v>0.59918191267039256</v>
      </c>
      <c r="BP1672" s="22">
        <f t="shared" si="552"/>
        <v>0.54504189247625201</v>
      </c>
      <c r="BQ1672" s="22">
        <f t="shared" si="552"/>
        <v>0.48019485821005214</v>
      </c>
      <c r="BR1672">
        <v>3.85</v>
      </c>
      <c r="BS1672">
        <v>4.75</v>
      </c>
      <c r="BT1672">
        <v>0.37885000000000002</v>
      </c>
      <c r="BU1672">
        <v>0.13869000000000001</v>
      </c>
      <c r="BV1672">
        <v>0.14920283150805699</v>
      </c>
      <c r="BW1672">
        <v>0.20915</v>
      </c>
    </row>
    <row r="1673" spans="1:75" ht="16.75" customHeight="1" x14ac:dyDescent="0.2">
      <c r="A1673" t="str">
        <f t="shared" si="1632"/>
        <v>2025020805 COL</v>
      </c>
      <c r="B1673">
        <v>2025020805</v>
      </c>
      <c r="C1673" s="1">
        <v>46045</v>
      </c>
      <c r="D1673" s="2" t="s">
        <v>9</v>
      </c>
      <c r="E1673" t="s">
        <v>24</v>
      </c>
      <c r="F1673" s="2">
        <v>1</v>
      </c>
      <c r="G1673" s="2">
        <v>1</v>
      </c>
      <c r="H1673" t="s">
        <v>47</v>
      </c>
      <c r="I1673" t="str">
        <f t="shared" si="1275"/>
        <v>COL Mackenzie Blackwood</v>
      </c>
      <c r="J1673" s="33" t="s">
        <v>157</v>
      </c>
      <c r="K1673" s="14">
        <v>2.96</v>
      </c>
      <c r="L1673" s="13">
        <v>0.15</v>
      </c>
      <c r="M1673" s="28">
        <v>0.1</v>
      </c>
      <c r="N1673">
        <f>IFERROR(_xlfn.XLOOKUP(A1673,Params!A:A,Params!D:D),0)</f>
        <v>0</v>
      </c>
      <c r="O1673">
        <f t="shared" ref="O1673" si="1792">N1672</f>
        <v>0</v>
      </c>
      <c r="P1673" s="68">
        <f t="shared" si="1666"/>
        <v>0</v>
      </c>
      <c r="Q1673">
        <f t="shared" ref="Q1673" si="1793">P1672</f>
        <v>0</v>
      </c>
      <c r="R1673" s="5">
        <f t="shared" ref="R1673" si="1794">N1673/W1673/X1673/Z1672/AB1672/AA1673</f>
        <v>0</v>
      </c>
      <c r="S1673" s="5">
        <f t="shared" ref="S1673" si="1795">O1673/W1672/Y1673/Z1673/AA1672/AB1673</f>
        <v>0</v>
      </c>
      <c r="T1673" s="5">
        <f t="shared" ref="T1673" si="1796">P1673/W1673/X1673/Z1672/AB1672</f>
        <v>0</v>
      </c>
      <c r="U1673" s="5">
        <f t="shared" ref="U1673" si="1797">Q1673/W1672/Y1673/Z1673/AA1672</f>
        <v>0</v>
      </c>
      <c r="V1673" s="5">
        <f>_xlfn.XLOOKUP(H1673,'Rest - Home'!A:A,'Rest - Home'!B:B)</f>
        <v>1.048</v>
      </c>
      <c r="W1673" s="5">
        <f>_xlfn.XLOOKUP(H1673,'Rest - Home'!A:A,'Rest - Home'!C:C)</f>
        <v>1.0491546019013618</v>
      </c>
      <c r="X1673" s="5">
        <f t="shared" ref="X1673" si="1798">AM1672/K1673</f>
        <v>1.027027027027027</v>
      </c>
      <c r="Y1673" s="5">
        <f t="shared" ref="Y1673" si="1799">AK1672/K1673</f>
        <v>0.94807994936590723</v>
      </c>
      <c r="Z1673" s="5">
        <f>IF(J1673="",1,(_xlfn.XLOOKUP(I1673,Goalies!B:B,Goalies!J:J)))</f>
        <v>0.99</v>
      </c>
      <c r="AA1673" s="23">
        <f>_xlfn.XLOOKUP(E1673,Injuries!A:A,Injuries!B:B)</f>
        <v>0.97499999999999998</v>
      </c>
      <c r="AB1673" s="23">
        <f>_xlfn.XLOOKUP(E1673,Injuries!A:A,Injuries!C:C)</f>
        <v>1.0249999999999999</v>
      </c>
      <c r="AC1673" s="23">
        <f>_xlfn.XLOOKUP(E1673,'Game Adjustments'!A:A,'Game Adjustments'!B:B)</f>
        <v>1</v>
      </c>
      <c r="AD1673" s="23">
        <f>_xlfn.XLOOKUP(E1673,'Game Adjustments'!A:A,'Game Adjustments'!C:C)</f>
        <v>1</v>
      </c>
      <c r="AE1673" s="23">
        <f>IF(D1673="A",_xlfn.XLOOKUP(E1673,'Rest - Home'!F:F,'Rest - Home'!J:J),_xlfn.XLOOKUP(E1673,'Rest - Home'!F:F,'Rest - Home'!I:I))</f>
        <v>1</v>
      </c>
      <c r="AF1673" s="23">
        <f>IF(D1673="A",_xlfn.XLOOKUP(E1673,'Rest - Home'!F:F,'Rest - Home'!L:L),_xlfn.XLOOKUP(E1673,'Rest - Home'!F:F,'Rest - Home'!K:K))</f>
        <v>1</v>
      </c>
      <c r="AG1673" s="26">
        <v>1</v>
      </c>
      <c r="AH1673" s="26">
        <v>1</v>
      </c>
      <c r="AI1673" s="53" cm="1">
        <f t="array" ref="AI1673">MAX(IF($E$63:E1672=E1673,ROW($E$63:E1672)-MIN(ROW($E$63:E1672))+1))</f>
        <v>1579</v>
      </c>
      <c r="AJ1673" s="53" cm="1">
        <f t="array" ref="AJ1673">MAX(IF($I$105:I1672=I1673,ROW($I$105:I1672)-MIN(ROW($I$105:I1672))+1))</f>
        <v>1463</v>
      </c>
      <c r="AK1673" s="23">
        <f>IF(AI1673=0,_xlfn.XLOOKUP(E1673,'Starting GF'!A:A,'Starting GF'!B:B),INDEX($AL$63:$AL1673,AI1673))</f>
        <v>3.58</v>
      </c>
      <c r="AL1673" s="23">
        <f t="shared" si="1674"/>
        <v>3.58</v>
      </c>
      <c r="AM1673" s="23">
        <f>IF(AI1673=0,_xlfn.XLOOKUP(E1673,'Starting GF'!A:A,'Starting GF'!C:C),INDEX($AN$63:$AN1673,AI1673))</f>
        <v>2.62</v>
      </c>
      <c r="AN1673" s="23">
        <f t="shared" si="1675"/>
        <v>2.62</v>
      </c>
      <c r="AO1673" s="23">
        <f>IF(AJ1673=0,_xlfn.XLOOKUP(I1673,Goalies!B:B,Goalies!I:I),INDEX($AP$105:$AP1673,AJ1673))</f>
        <v>2.651677087771255</v>
      </c>
      <c r="AP1673" s="23">
        <f t="shared" si="1676"/>
        <v>2.651677087771255</v>
      </c>
      <c r="AQ1673" s="23">
        <f t="shared" si="1677"/>
        <v>2.5937999999999999</v>
      </c>
      <c r="AR1673" s="66">
        <v>0.1</v>
      </c>
      <c r="AS1673" s="96" t="s">
        <v>1593</v>
      </c>
      <c r="AT1673" s="20">
        <f t="shared" ref="AT1673" si="1800">(AK1673*V1673*X1673*Z1672*AA1673*AB1672*AC1673*AD1672*AG1673*AH1672)+AR1673</f>
        <v>3.969617355675676</v>
      </c>
      <c r="AU1673" s="20">
        <f t="shared" ref="AU1673" si="1801">AT1672</f>
        <v>2.270631839971498</v>
      </c>
      <c r="AV1673" s="12">
        <f t="shared" ref="AV1673" si="1802">AK1673*W1673*X1673*Z1672*AA1673*AB1672</f>
        <v>3.8738805880768257</v>
      </c>
      <c r="AW1673" s="12">
        <f t="shared" ref="AW1673" si="1803">AV1672</f>
        <v>2.3706318399714981</v>
      </c>
      <c r="AX1673" s="8">
        <f t="shared" si="1682"/>
        <v>3.969617355675676</v>
      </c>
      <c r="AY1673" s="8">
        <f t="shared" si="1683"/>
        <v>2.270631839971498</v>
      </c>
      <c r="AZ1673" s="8">
        <f t="shared" si="1684"/>
        <v>6.2402491956471735</v>
      </c>
      <c r="BA1673" s="8">
        <f t="shared" si="1685"/>
        <v>1.698985515704178</v>
      </c>
      <c r="BB1673" s="62">
        <f t="shared" si="1686"/>
        <v>-293</v>
      </c>
      <c r="BC1673" s="21">
        <f t="shared" si="1687"/>
        <v>150</v>
      </c>
      <c r="BD1673" s="21">
        <f t="shared" si="1688"/>
        <v>120</v>
      </c>
      <c r="BE1673" s="21">
        <f t="shared" si="1689"/>
        <v>-109</v>
      </c>
      <c r="BF1673" s="94">
        <f t="shared" si="57"/>
        <v>0.74575967820504496</v>
      </c>
      <c r="BG1673" s="22">
        <f t="shared" ref="BG1673" si="1804">_xlfn.LET(
  _xlpm.a, MIN(AT1672,AT1673),
  _xlpm.b, MAX(AT1672,AT1673),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0.39998333726030516</v>
      </c>
      <c r="BH1673" s="22">
        <f t="shared" ref="BH1673" si="1805">_xlfn.LET(
  _xlpm.a, MIN(AT1672,AT1673),
  _xlpm.b, MAX(AT1672,AT1673),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0.4554626877200722</v>
      </c>
      <c r="BI1673" s="22">
        <f t="shared" ref="BI1673" si="1806">_xlfn.LET(
  _xlpm.a, MIN(AT1672,AT1673),
  _xlpm.b, MAX(AT1672,AT1673),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0.52178020903226452</v>
      </c>
      <c r="BJ1673" s="21">
        <f t="shared" si="1691"/>
        <v>-257</v>
      </c>
      <c r="BK1673" s="21">
        <f t="shared" si="1692"/>
        <v>149</v>
      </c>
      <c r="BL1673" s="21">
        <f t="shared" si="1693"/>
        <v>120</v>
      </c>
      <c r="BM1673" s="21">
        <f t="shared" si="1694"/>
        <v>-108</v>
      </c>
      <c r="BN1673" s="22">
        <f t="shared" si="61"/>
        <v>0.72020398182077283</v>
      </c>
      <c r="BO1673" s="22">
        <f t="shared" ref="BO1673" si="1807">_xlfn.LET(
  _xlpm.a, MIN(AV1672,AV1673),
  _xlpm.b, MAX(AV1672,AV1673),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0.40081808732960739</v>
      </c>
      <c r="BP1673" s="22">
        <f t="shared" ref="BP1673" si="1808">_xlfn.LET(
  _xlpm.a, MIN(AV1672,AV1673),
  _xlpm.b, MAX(AV1672,AV1673),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0.45495810752374799</v>
      </c>
      <c r="BQ1673" s="22">
        <f t="shared" ref="BQ1673" si="1809">_xlfn.LET(
  _xlpm.a, MIN(AV1672,AV1673),
  _xlpm.b, MAX(AV1672,AV1673),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0.51980514178994786</v>
      </c>
      <c r="BR1673">
        <v>3.85</v>
      </c>
      <c r="BS1673">
        <v>4.8</v>
      </c>
      <c r="BT1673">
        <v>0.37276999999999999</v>
      </c>
      <c r="BU1673">
        <v>0.13453999999999999</v>
      </c>
      <c r="BV1673">
        <v>0.14479589310890301</v>
      </c>
      <c r="BW1673">
        <v>0.20537</v>
      </c>
    </row>
    <row r="1674" spans="1:75" ht="16.75" customHeight="1" x14ac:dyDescent="0.2">
      <c r="A1674" t="str">
        <f t="shared" si="1632"/>
        <v>2025020806 WSH</v>
      </c>
      <c r="B1674">
        <v>2025020806</v>
      </c>
      <c r="C1674" s="1">
        <v>46045</v>
      </c>
      <c r="D1674" s="2" t="s">
        <v>6</v>
      </c>
      <c r="E1674" t="s">
        <v>49</v>
      </c>
      <c r="F1674" s="2">
        <v>1</v>
      </c>
      <c r="G1674" s="2">
        <v>1</v>
      </c>
      <c r="H1674" t="s">
        <v>46</v>
      </c>
      <c r="I1674" t="str">
        <f t="shared" si="1275"/>
        <v xml:space="preserve">WSH </v>
      </c>
      <c r="K1674" s="14">
        <v>2.96</v>
      </c>
      <c r="L1674" s="13">
        <v>0.15</v>
      </c>
      <c r="M1674" s="28">
        <v>0.1</v>
      </c>
      <c r="N1674">
        <f>IFERROR(_xlfn.XLOOKUP(A1674,Params!A:A,Params!D:D),0)</f>
        <v>0</v>
      </c>
      <c r="O1674">
        <f t="shared" ref="O1674" si="1810">N1675</f>
        <v>0</v>
      </c>
      <c r="P1674" s="68">
        <f t="shared" si="1666"/>
        <v>0</v>
      </c>
      <c r="Q1674">
        <f t="shared" ref="Q1674" si="1811">P1675</f>
        <v>0</v>
      </c>
      <c r="R1674" s="5">
        <f t="shared" ref="R1674" si="1812">N1674/W1674/X1674/Z1675/AB1675/AA1674</f>
        <v>0</v>
      </c>
      <c r="S1674" s="5">
        <f t="shared" ref="S1674" si="1813">O1674/W1675/Y1674/Z1674/AA1675/AB1674</f>
        <v>0</v>
      </c>
      <c r="T1674" s="5">
        <f t="shared" ref="T1674" si="1814">P1674/W1674/X1674/Z1675/AB1675</f>
        <v>0</v>
      </c>
      <c r="U1674" s="5">
        <f t="shared" ref="U1674" si="1815">Q1674/W1675/Y1674/Z1674/AA1675</f>
        <v>0</v>
      </c>
      <c r="V1674" s="5">
        <f>_xlfn.XLOOKUP(H1674,'Rest - Home'!A:A,'Rest - Home'!B:B)</f>
        <v>0.95</v>
      </c>
      <c r="W1674" s="5">
        <f>_xlfn.XLOOKUP(H1674,'Rest - Home'!A:A,'Rest - Home'!C:C)</f>
        <v>0.95302926576458757</v>
      </c>
      <c r="X1674" s="5">
        <f t="shared" ref="X1674" si="1816">AM1675/K1674</f>
        <v>1.1041362973894631</v>
      </c>
      <c r="Y1674" s="5">
        <f t="shared" ref="Y1674" si="1817">AK1675/K1674</f>
        <v>0.90878378378378377</v>
      </c>
      <c r="Z1674" s="5">
        <f>IF(J1674="",1,(_xlfn.XLOOKUP(I1674,Goalies!B:B,Goalies!J:J)))</f>
        <v>1</v>
      </c>
      <c r="AA1674" s="23">
        <f>_xlfn.XLOOKUP(E1674,Injuries!A:A,Injuries!B:B)</f>
        <v>0.99</v>
      </c>
      <c r="AB1674" s="23">
        <f>_xlfn.XLOOKUP(E1674,Injuries!A:A,Injuries!C:C)</f>
        <v>1</v>
      </c>
      <c r="AC1674" s="23">
        <f>_xlfn.XLOOKUP(E1674,'Game Adjustments'!A:A,'Game Adjustments'!B:B)</f>
        <v>1</v>
      </c>
      <c r="AD1674" s="23">
        <f>_xlfn.XLOOKUP(E1674,'Game Adjustments'!A:A,'Game Adjustments'!C:C)</f>
        <v>1</v>
      </c>
      <c r="AE1674" s="23">
        <f>IF(D1674="A",_xlfn.XLOOKUP(E1674,'Rest - Home'!F:F,'Rest - Home'!J:J),_xlfn.XLOOKUP(E1674,'Rest - Home'!F:F,'Rest - Home'!I:I))</f>
        <v>1</v>
      </c>
      <c r="AF1674" s="23">
        <f>IF(D1674="A",_xlfn.XLOOKUP(E1674,'Rest - Home'!F:F,'Rest - Home'!L:L),_xlfn.XLOOKUP(E1674,'Rest - Home'!F:F,'Rest - Home'!K:K))</f>
        <v>1</v>
      </c>
      <c r="AG1674" s="26">
        <v>1</v>
      </c>
      <c r="AH1674" s="26">
        <v>1</v>
      </c>
      <c r="AI1674" s="53" cm="1">
        <f t="array" ref="AI1674">MAX(IF($E$63:E1673=E1674,ROW($E$63:E1673)-MIN(ROW($E$63:E1673))+1))</f>
        <v>1586</v>
      </c>
      <c r="AJ1674" s="53" cm="1">
        <f t="array" ref="AJ1674">MAX(IF($I$105:I1673=I1674,ROW($I$105:I1673)-MIN(ROW($I$105:I1673))+1))</f>
        <v>0</v>
      </c>
      <c r="AK1674" s="23">
        <f>IF(AI1674=0,_xlfn.XLOOKUP(E1674,'Starting GF'!A:A,'Starting GF'!B:B),INDEX($AL$63:$AL1674,AI1674))</f>
        <v>3.0709214601623342</v>
      </c>
      <c r="AL1674" s="23">
        <f t="shared" si="1674"/>
        <v>3.0709214601623342</v>
      </c>
      <c r="AM1674" s="23">
        <f>IF(AI1674=0,_xlfn.XLOOKUP(E1674,'Starting GF'!A:A,'Starting GF'!C:C),INDEX($AN$63:$AN1674,AI1674))</f>
        <v>3.0263611151696539</v>
      </c>
      <c r="AN1674" s="23">
        <f t="shared" si="1675"/>
        <v>3.0263611151696539</v>
      </c>
      <c r="AO1674" s="23" t="e">
        <f>IF(AJ1674=0,_xlfn.XLOOKUP(I1674,Goalies!B:B,Goalies!I:I),INDEX($AP$105:$AP1674,AJ1674))</f>
        <v>#N/A</v>
      </c>
      <c r="AP1674" s="23" t="e">
        <f t="shared" si="1676"/>
        <v>#N/A</v>
      </c>
      <c r="AQ1674" s="23">
        <f t="shared" si="1677"/>
        <v>3.0263611151696539</v>
      </c>
      <c r="AR1674" s="66">
        <v>0</v>
      </c>
      <c r="AS1674" s="96" t="s">
        <v>1593</v>
      </c>
      <c r="AT1674" s="20">
        <f t="shared" ref="AT1674" si="1818">(AK1674*V1674*X1674*Z1675*AA1674*AB1675*AC1674*AD1675*AG1674*AH1675)+AR1674</f>
        <v>3.141133733624629</v>
      </c>
      <c r="AU1674" s="20">
        <f t="shared" ref="AU1674" si="1819">AT1675</f>
        <v>2.8246762311003826</v>
      </c>
      <c r="AV1674" s="12">
        <f t="shared" ref="AV1674" si="1820">AK1674*V1674*X1674*Z1675*AA1674*AB1675</f>
        <v>3.141133733624629</v>
      </c>
      <c r="AW1674" s="12">
        <f t="shared" ref="AW1674" si="1821">AV1675</f>
        <v>2.8277882316224825</v>
      </c>
      <c r="AX1674" s="8">
        <f t="shared" si="1682"/>
        <v>3.141133733624629</v>
      </c>
      <c r="AY1674" s="8">
        <f t="shared" si="1683"/>
        <v>2.8246762311003826</v>
      </c>
      <c r="AZ1674" s="8">
        <f t="shared" si="1684"/>
        <v>5.9658099647250111</v>
      </c>
      <c r="BA1674" s="8">
        <f t="shared" si="1685"/>
        <v>0.31645750252424643</v>
      </c>
      <c r="BB1674" s="62">
        <f t="shared" si="1686"/>
        <v>-124</v>
      </c>
      <c r="BC1674" s="21">
        <f t="shared" si="1687"/>
        <v>-125</v>
      </c>
      <c r="BD1674" s="21">
        <f t="shared" si="1688"/>
        <v>101</v>
      </c>
      <c r="BE1674" s="21">
        <f t="shared" si="1689"/>
        <v>127</v>
      </c>
      <c r="BF1674" s="94">
        <f t="shared" ref="BF1674" si="1822">_xlfn.LET(
  _xlpm.a, MIN(AT1674,AT1675),
  _xlpm.b, MAX(AT1674,AT1675),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IF(AT1674&gt;AT1675, 1-_xlpm.interp, _xlpm.interp)
)</f>
        <v>0.55264490369477703</v>
      </c>
      <c r="BG1674" s="22">
        <f t="shared" si="550"/>
        <v>0.55485648139632882</v>
      </c>
      <c r="BH1674" s="22">
        <f t="shared" si="550"/>
        <v>0.49736093976399132</v>
      </c>
      <c r="BI1674" s="22">
        <f t="shared" si="550"/>
        <v>0.44046842121138552</v>
      </c>
      <c r="BJ1674" s="21">
        <f t="shared" si="1691"/>
        <v>-123</v>
      </c>
      <c r="BK1674" s="21">
        <f t="shared" si="1692"/>
        <v>-125</v>
      </c>
      <c r="BL1674" s="21">
        <f t="shared" si="1693"/>
        <v>101</v>
      </c>
      <c r="BM1674" s="21">
        <f t="shared" si="1694"/>
        <v>127</v>
      </c>
      <c r="BN1674" s="22">
        <f t="shared" ref="BN1674" si="1823">_xlfn.LET(
  _xlpm.a, MIN(AV1674,AV1675),
  _xlpm.b, MAX(AV1674,AV1675),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IF(AV1674&gt;AV1675, 1-_xlpm.interp, _xlpm.interp)
)</f>
        <v>0.55222114329033756</v>
      </c>
      <c r="BO1674" s="22">
        <f t="shared" si="552"/>
        <v>0.555513128020102</v>
      </c>
      <c r="BP1674" s="22">
        <f t="shared" si="552"/>
        <v>0.49809658053126271</v>
      </c>
      <c r="BQ1674" s="22">
        <f t="shared" si="552"/>
        <v>0.44111494480322455</v>
      </c>
      <c r="BR1674">
        <v>3.85</v>
      </c>
      <c r="BS1674">
        <v>4.8499999999999996</v>
      </c>
      <c r="BT1674">
        <v>0.36840000000000001</v>
      </c>
      <c r="BU1674">
        <v>0.13247</v>
      </c>
      <c r="BV1674">
        <v>0.14243626549681099</v>
      </c>
      <c r="BW1674">
        <v>0.20244000000000001</v>
      </c>
    </row>
    <row r="1675" spans="1:75" ht="16.75" customHeight="1" x14ac:dyDescent="0.2">
      <c r="A1675" t="str">
        <f t="shared" si="1632"/>
        <v>2025020806 CGY</v>
      </c>
      <c r="B1675">
        <v>2025020806</v>
      </c>
      <c r="C1675" s="1">
        <v>46045</v>
      </c>
      <c r="D1675" s="2" t="s">
        <v>9</v>
      </c>
      <c r="E1675" t="s">
        <v>22</v>
      </c>
      <c r="F1675" s="2">
        <v>1</v>
      </c>
      <c r="G1675" s="2">
        <v>1</v>
      </c>
      <c r="H1675" t="s">
        <v>47</v>
      </c>
      <c r="I1675" t="str">
        <f t="shared" si="1275"/>
        <v>CGY Dustin Wolf</v>
      </c>
      <c r="J1675" s="33" t="s">
        <v>151</v>
      </c>
      <c r="K1675" s="14">
        <v>2.96</v>
      </c>
      <c r="L1675" s="13">
        <v>0.15</v>
      </c>
      <c r="M1675" s="28">
        <v>0.1</v>
      </c>
      <c r="N1675">
        <f>IFERROR(_xlfn.XLOOKUP(A1675,Params!A:A,Params!D:D),0)</f>
        <v>0</v>
      </c>
      <c r="O1675">
        <f t="shared" ref="O1675" si="1824">N1674</f>
        <v>0</v>
      </c>
      <c r="P1675" s="68">
        <f t="shared" si="1666"/>
        <v>0</v>
      </c>
      <c r="Q1675">
        <f t="shared" ref="Q1675" si="1825">P1674</f>
        <v>0</v>
      </c>
      <c r="R1675" s="5">
        <f t="shared" ref="R1675" si="1826">N1675/W1675/X1675/Z1674/AB1674/AA1675</f>
        <v>0</v>
      </c>
      <c r="S1675" s="5">
        <f t="shared" ref="S1675" si="1827">O1675/W1674/Y1675/Z1675/AA1674/AB1675</f>
        <v>0</v>
      </c>
      <c r="T1675" s="5">
        <f t="shared" ref="T1675" si="1828">P1675/W1675/X1675/Z1674/AB1674</f>
        <v>0</v>
      </c>
      <c r="U1675" s="5">
        <f t="shared" ref="U1675" si="1829">Q1675/W1674/Y1675/Z1675/AA1674</f>
        <v>0</v>
      </c>
      <c r="V1675" s="5">
        <f>_xlfn.XLOOKUP(H1675,'Rest - Home'!A:A,'Rest - Home'!B:B)</f>
        <v>1.048</v>
      </c>
      <c r="W1675" s="5">
        <f>_xlfn.XLOOKUP(H1675,'Rest - Home'!A:A,'Rest - Home'!C:C)</f>
        <v>1.0491546019013618</v>
      </c>
      <c r="X1675" s="5">
        <f t="shared" ref="X1675" si="1830">AM1674/K1675</f>
        <v>1.0224192956654237</v>
      </c>
      <c r="Y1675" s="5">
        <f t="shared" ref="Y1675" si="1831">AK1674/K1675</f>
        <v>1.037473466271059</v>
      </c>
      <c r="Z1675" s="5">
        <f>IF(J1675="",1,(_xlfn.XLOOKUP(I1675,Goalies!B:B,Goalies!J:J)))</f>
        <v>0.98499999999999999</v>
      </c>
      <c r="AA1675" s="23">
        <f>_xlfn.XLOOKUP(E1675,Injuries!A:A,Injuries!B:B)</f>
        <v>0.98</v>
      </c>
      <c r="AB1675" s="23">
        <f>_xlfn.XLOOKUP(E1675,Injuries!A:A,Injuries!C:C)</f>
        <v>1</v>
      </c>
      <c r="AC1675" s="23">
        <f>_xlfn.XLOOKUP(E1675,'Game Adjustments'!A:A,'Game Adjustments'!B:B)</f>
        <v>1</v>
      </c>
      <c r="AD1675" s="23">
        <f>_xlfn.XLOOKUP(E1675,'Game Adjustments'!A:A,'Game Adjustments'!C:C)</f>
        <v>1</v>
      </c>
      <c r="AE1675" s="23">
        <f>IF(D1675="A",_xlfn.XLOOKUP(E1675,'Rest - Home'!F:F,'Rest - Home'!J:J),_xlfn.XLOOKUP(E1675,'Rest - Home'!F:F,'Rest - Home'!I:I))</f>
        <v>1</v>
      </c>
      <c r="AF1675" s="23">
        <f>IF(D1675="A",_xlfn.XLOOKUP(E1675,'Rest - Home'!F:F,'Rest - Home'!L:L),_xlfn.XLOOKUP(E1675,'Rest - Home'!F:F,'Rest - Home'!K:K))</f>
        <v>1</v>
      </c>
      <c r="AG1675" s="26">
        <v>1</v>
      </c>
      <c r="AH1675" s="26">
        <v>1</v>
      </c>
      <c r="AI1675" s="53" cm="1">
        <f t="array" ref="AI1675">MAX(IF($E$63:E1674=E1675,ROW($E$63:E1674)-MIN(ROW($E$63:E1674))+1))</f>
        <v>1585</v>
      </c>
      <c r="AJ1675" s="53" cm="1">
        <f t="array" ref="AJ1675">MAX(IF($I$105:I1674=I1675,ROW($I$105:I1674)-MIN(ROW($I$105:I1674))+1))</f>
        <v>1543</v>
      </c>
      <c r="AK1675" s="23">
        <f>IF(AI1675=0,_xlfn.XLOOKUP(E1675,'Starting GF'!A:A,'Starting GF'!B:B),INDEX($AL$63:$AL1675,AI1675))</f>
        <v>2.69</v>
      </c>
      <c r="AL1675" s="23">
        <f t="shared" si="1674"/>
        <v>2.69</v>
      </c>
      <c r="AM1675" s="23">
        <f>IF(AI1675=0,_xlfn.XLOOKUP(E1675,'Starting GF'!A:A,'Starting GF'!C:C),INDEX($AN$63:$AN1675,AI1675))</f>
        <v>3.2682434402728107</v>
      </c>
      <c r="AN1675" s="23">
        <f t="shared" si="1675"/>
        <v>3.2682434402728107</v>
      </c>
      <c r="AO1675" s="23">
        <f>IF(AJ1675=0,_xlfn.XLOOKUP(I1675,Goalies!B:B,Goalies!I:I),INDEX($AP$105:$AP1675,AJ1675))</f>
        <v>3.1755838834082821</v>
      </c>
      <c r="AP1675" s="23">
        <f t="shared" si="1676"/>
        <v>3.1755838834082821</v>
      </c>
      <c r="AQ1675" s="23">
        <f t="shared" si="1677"/>
        <v>3.2192197886687186</v>
      </c>
      <c r="AR1675" s="66">
        <v>0</v>
      </c>
      <c r="AS1675" s="96" t="s">
        <v>1593</v>
      </c>
      <c r="AT1675" s="20">
        <f t="shared" ref="AT1675" si="1832">(AK1675*V1675*X1675*Z1674*AA1675*AB1674*AC1675*AD1674*AG1675*AH1674)+AR1675</f>
        <v>2.8246762311003826</v>
      </c>
      <c r="AU1675" s="20">
        <f t="shared" ref="AU1675" si="1833">AT1674</f>
        <v>3.141133733624629</v>
      </c>
      <c r="AV1675" s="12">
        <f t="shared" ref="AV1675" si="1834">AK1675*W1675*X1675*Z1674*AA1675*AB1674</f>
        <v>2.8277882316224825</v>
      </c>
      <c r="AW1675" s="12">
        <f t="shared" ref="AW1675" si="1835">AV1674</f>
        <v>3.141133733624629</v>
      </c>
      <c r="AX1675" s="8">
        <f t="shared" si="1682"/>
        <v>2.8246762311003826</v>
      </c>
      <c r="AY1675" s="8">
        <f t="shared" si="1683"/>
        <v>3.141133733624629</v>
      </c>
      <c r="AZ1675" s="8">
        <f t="shared" si="1684"/>
        <v>5.9658099647250111</v>
      </c>
      <c r="BA1675" s="8">
        <f t="shared" si="1685"/>
        <v>-0.31645750252424643</v>
      </c>
      <c r="BB1675" s="62">
        <f t="shared" si="1686"/>
        <v>124</v>
      </c>
      <c r="BC1675" s="21">
        <f t="shared" si="1687"/>
        <v>125</v>
      </c>
      <c r="BD1675" s="21">
        <f t="shared" si="1688"/>
        <v>-101</v>
      </c>
      <c r="BE1675" s="21">
        <f t="shared" si="1689"/>
        <v>-127</v>
      </c>
      <c r="BF1675" s="94">
        <f t="shared" si="57"/>
        <v>0.44735509630522297</v>
      </c>
      <c r="BG1675" s="22">
        <f t="shared" ref="BG1675" si="1836">_xlfn.LET(
  _xlpm.a, MIN(AT1674,AT1675),
  _xlpm.b, MAX(AT1674,AT1675),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0.44514351860367113</v>
      </c>
      <c r="BH1675" s="22">
        <f t="shared" ref="BH1675" si="1837">_xlfn.LET(
  _xlpm.a, MIN(AT1674,AT1675),
  _xlpm.b, MAX(AT1674,AT1675),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0.50263906023600868</v>
      </c>
      <c r="BI1675" s="22">
        <f t="shared" ref="BI1675" si="1838">_xlfn.LET(
  _xlpm.a, MIN(AT1674,AT1675),
  _xlpm.b, MAX(AT1674,AT1675),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0.55953157878861448</v>
      </c>
      <c r="BJ1675" s="21">
        <f t="shared" si="1691"/>
        <v>123</v>
      </c>
      <c r="BK1675" s="21">
        <f t="shared" si="1692"/>
        <v>125</v>
      </c>
      <c r="BL1675" s="21">
        <f t="shared" si="1693"/>
        <v>-101</v>
      </c>
      <c r="BM1675" s="21">
        <f t="shared" si="1694"/>
        <v>-127</v>
      </c>
      <c r="BN1675" s="22">
        <f t="shared" si="61"/>
        <v>0.44777885670966244</v>
      </c>
      <c r="BO1675" s="22">
        <f t="shared" ref="BO1675" si="1839">_xlfn.LET(
  _xlpm.a, MIN(AV1674,AV1675),
  _xlpm.b, MAX(AV1674,AV1675),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0.444486871979898</v>
      </c>
      <c r="BP1675" s="22">
        <f t="shared" ref="BP1675" si="1840">_xlfn.LET(
  _xlpm.a, MIN(AV1674,AV1675),
  _xlpm.b, MAX(AV1674,AV1675),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0.50190341946873729</v>
      </c>
      <c r="BQ1675" s="22">
        <f t="shared" ref="BQ1675" si="1841">_xlfn.LET(
  _xlpm.a, MIN(AV1674,AV1675),
  _xlpm.b, MAX(AV1674,AV1675),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0.55888505519677545</v>
      </c>
      <c r="BR1675">
        <v>3.85</v>
      </c>
      <c r="BS1675">
        <v>4.9000000000000004</v>
      </c>
      <c r="BT1675">
        <v>0.36163000000000001</v>
      </c>
      <c r="BU1675">
        <v>0.12969</v>
      </c>
      <c r="BV1675">
        <v>0.138729622181335</v>
      </c>
      <c r="BW1675">
        <v>0.19485</v>
      </c>
    </row>
    <row r="1676" spans="1:75" ht="16.75" customHeight="1" x14ac:dyDescent="0.2">
      <c r="A1676" t="str">
        <f t="shared" si="1632"/>
        <v>2025020809 ANA</v>
      </c>
      <c r="B1676">
        <v>2025020809</v>
      </c>
      <c r="C1676" s="1">
        <v>46045</v>
      </c>
      <c r="D1676" s="2" t="s">
        <v>6</v>
      </c>
      <c r="E1676" t="s">
        <v>48</v>
      </c>
      <c r="F1676" s="2">
        <v>1</v>
      </c>
      <c r="G1676" s="2">
        <v>1</v>
      </c>
      <c r="H1676" t="s">
        <v>46</v>
      </c>
      <c r="I1676" t="str">
        <f t="shared" si="1275"/>
        <v>ANA Lukas Dostal</v>
      </c>
      <c r="J1676" s="33" t="s">
        <v>146</v>
      </c>
      <c r="K1676" s="14">
        <v>2.96</v>
      </c>
      <c r="L1676" s="13">
        <v>0.15</v>
      </c>
      <c r="M1676" s="28">
        <v>0.1</v>
      </c>
      <c r="N1676">
        <f>IFERROR(_xlfn.XLOOKUP(A1676,Params!A:A,Params!D:D),0)</f>
        <v>0</v>
      </c>
      <c r="O1676">
        <f t="shared" ref="O1676" si="1842">N1677</f>
        <v>0</v>
      </c>
      <c r="P1676" s="68">
        <f t="shared" si="1666"/>
        <v>0</v>
      </c>
      <c r="Q1676">
        <f t="shared" ref="Q1676" si="1843">P1677</f>
        <v>0</v>
      </c>
      <c r="R1676" s="5">
        <f t="shared" ref="R1676" si="1844">N1676/W1676/X1676/Z1677/AB1677/AA1676</f>
        <v>0</v>
      </c>
      <c r="S1676" s="5">
        <f t="shared" ref="S1676" si="1845">O1676/W1677/Y1676/Z1676/AA1677/AB1676</f>
        <v>0</v>
      </c>
      <c r="T1676" s="5">
        <f t="shared" ref="T1676" si="1846">P1676/W1676/X1676/Z1677/AB1677</f>
        <v>0</v>
      </c>
      <c r="U1676" s="5">
        <f t="shared" ref="U1676" si="1847">Q1676/W1677/Y1676/Z1676/AA1677</f>
        <v>0</v>
      </c>
      <c r="V1676" s="5">
        <f>_xlfn.XLOOKUP(H1676,'Rest - Home'!A:A,'Rest - Home'!B:B)</f>
        <v>0.95</v>
      </c>
      <c r="W1676" s="5">
        <f>_xlfn.XLOOKUP(H1676,'Rest - Home'!A:A,'Rest - Home'!C:C)</f>
        <v>0.95302926576458757</v>
      </c>
      <c r="X1676" s="5">
        <f t="shared" ref="X1676" si="1848">AM1677/K1676</f>
        <v>1.0720163265084468</v>
      </c>
      <c r="Y1676" s="5">
        <f t="shared" ref="Y1676" si="1849">AK1677/K1676</f>
        <v>0.90404077046651887</v>
      </c>
      <c r="Z1676" s="5">
        <f>IF(J1676="",1,(_xlfn.XLOOKUP(I1676,Goalies!B:B,Goalies!J:J)))</f>
        <v>0.97</v>
      </c>
      <c r="AA1676" s="23">
        <f>_xlfn.XLOOKUP(E1676,Injuries!A:A,Injuries!B:B)</f>
        <v>0.92500000000000004</v>
      </c>
      <c r="AB1676" s="23">
        <f>_xlfn.XLOOKUP(E1676,Injuries!A:A,Injuries!C:C)</f>
        <v>1.01</v>
      </c>
      <c r="AC1676" s="23">
        <f>_xlfn.XLOOKUP(E1676,'Game Adjustments'!A:A,'Game Adjustments'!B:B)</f>
        <v>1</v>
      </c>
      <c r="AD1676" s="23">
        <f>_xlfn.XLOOKUP(E1676,'Game Adjustments'!A:A,'Game Adjustments'!C:C)</f>
        <v>1</v>
      </c>
      <c r="AE1676" s="23">
        <f>IF(D1676="A",_xlfn.XLOOKUP(E1676,'Rest - Home'!F:F,'Rest - Home'!J:J),_xlfn.XLOOKUP(E1676,'Rest - Home'!F:F,'Rest - Home'!I:I))</f>
        <v>1</v>
      </c>
      <c r="AF1676" s="23">
        <f>IF(D1676="A",_xlfn.XLOOKUP(E1676,'Rest - Home'!F:F,'Rest - Home'!L:L),_xlfn.XLOOKUP(E1676,'Rest - Home'!F:F,'Rest - Home'!K:K))</f>
        <v>1</v>
      </c>
      <c r="AG1676" s="26">
        <v>1</v>
      </c>
      <c r="AH1676" s="26">
        <v>1</v>
      </c>
      <c r="AI1676" s="53" cm="1">
        <f t="array" ref="AI1676">MAX(IF($E$63:E1675=E1676,ROW($E$63:E1675)-MIN(ROW($E$63:E1675))+1))</f>
        <v>1578</v>
      </c>
      <c r="AJ1676" s="53" cm="1">
        <f t="array" ref="AJ1676">MAX(IF($I$105:I1675=I1676,ROW($I$105:I1675)-MIN(ROW($I$105:I1675))+1))</f>
        <v>1536</v>
      </c>
      <c r="AK1676" s="23">
        <v>3.15</v>
      </c>
      <c r="AL1676" s="23">
        <f t="shared" si="1674"/>
        <v>3.15</v>
      </c>
      <c r="AM1676" s="23">
        <v>3.3</v>
      </c>
      <c r="AN1676" s="23">
        <f t="shared" si="1675"/>
        <v>3.3</v>
      </c>
      <c r="AO1676" s="23">
        <f>IF(AJ1676=0,_xlfn.XLOOKUP(I1676,Goalies!B:B,Goalies!I:I),INDEX($AP$105:$AP1676,AJ1676))</f>
        <v>3.3186780482052396</v>
      </c>
      <c r="AP1676" s="23">
        <f t="shared" si="1676"/>
        <v>3.3186780482052396</v>
      </c>
      <c r="AQ1676" s="23">
        <f t="shared" si="1677"/>
        <v>3.2009999999999996</v>
      </c>
      <c r="AR1676" s="66">
        <v>0.05</v>
      </c>
      <c r="AS1676" s="96" t="s">
        <v>1593</v>
      </c>
      <c r="AT1676" s="20">
        <f t="shared" ref="AT1676" si="1850">(AK1676*V1676*X1676*Z1677*AA1676*AB1677*AC1676*AD1677*AG1676*AH1677)+AR1676</f>
        <v>3.017408192795787</v>
      </c>
      <c r="AU1676" s="20">
        <f t="shared" ref="AU1676" si="1851">AT1677</f>
        <v>3.0130659481896069</v>
      </c>
      <c r="AV1676" s="12">
        <f t="shared" ref="AV1676" si="1852">AK1676*V1676*X1676*Z1677*AA1676*AB1677</f>
        <v>2.9674081927957872</v>
      </c>
      <c r="AW1676" s="12">
        <f t="shared" ref="AW1676" si="1853">AV1677</f>
        <v>3.0664405872809959</v>
      </c>
      <c r="AX1676" s="8">
        <f t="shared" si="1682"/>
        <v>3.017408192795787</v>
      </c>
      <c r="AY1676" s="8">
        <f t="shared" si="1683"/>
        <v>3.0130659481896069</v>
      </c>
      <c r="AZ1676" s="8">
        <f t="shared" si="1684"/>
        <v>6.0304741409853939</v>
      </c>
      <c r="BA1676" s="8">
        <f t="shared" si="1685"/>
        <v>4.3422446061800457E-3</v>
      </c>
      <c r="BB1676" s="62">
        <f t="shared" si="1686"/>
        <v>-103</v>
      </c>
      <c r="BC1676" s="21">
        <f t="shared" si="1687"/>
        <v>-131</v>
      </c>
      <c r="BD1676" s="21">
        <f t="shared" si="1688"/>
        <v>-104</v>
      </c>
      <c r="BE1676" s="21">
        <f t="shared" si="1689"/>
        <v>121</v>
      </c>
      <c r="BF1676" s="94">
        <f t="shared" ref="BF1676" si="1854">_xlfn.LET(
  _xlpm.a, MIN(AT1676,AT1677),
  _xlpm.b, MAX(AT1676,AT1677),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IF(AT1676&gt;AT1677, 1-_xlpm.interp, _xlpm.interp)
)</f>
        <v>0.50657681767054474</v>
      </c>
      <c r="BG1676" s="22">
        <f t="shared" si="550"/>
        <v>0.56616675636527569</v>
      </c>
      <c r="BH1676" s="22">
        <f t="shared" si="550"/>
        <v>0.51066174688079768</v>
      </c>
      <c r="BI1676" s="22">
        <f t="shared" si="550"/>
        <v>0.45273353120495363</v>
      </c>
      <c r="BJ1676" s="21">
        <f t="shared" si="1691"/>
        <v>109</v>
      </c>
      <c r="BK1676" s="21">
        <f t="shared" si="1692"/>
        <v>-131</v>
      </c>
      <c r="BL1676" s="21">
        <f t="shared" si="1693"/>
        <v>-104</v>
      </c>
      <c r="BM1676" s="21">
        <f t="shared" si="1694"/>
        <v>121</v>
      </c>
      <c r="BN1676" s="22">
        <f t="shared" ref="BN1676" si="1855">_xlfn.LET(
  _xlpm.a, MIN(AV1676,AV1677),
  _xlpm.b, MAX(AV1676,AV1677),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IF(AV1676&gt;AV1677, 1-_xlpm.interp, _xlpm.interp)
)</f>
        <v>0.47886503959183435</v>
      </c>
      <c r="BO1676" s="22">
        <f t="shared" si="552"/>
        <v>0.56635729788359401</v>
      </c>
      <c r="BP1676" s="22">
        <f t="shared" si="552"/>
        <v>0.5106522892151828</v>
      </c>
      <c r="BQ1676" s="22">
        <f t="shared" si="552"/>
        <v>0.45252544538037265</v>
      </c>
      <c r="BR1676">
        <v>3.85</v>
      </c>
      <c r="BS1676">
        <v>4.95</v>
      </c>
      <c r="BT1676">
        <v>0.35796</v>
      </c>
      <c r="BU1676">
        <v>0.12322</v>
      </c>
      <c r="BV1676">
        <v>0.132004927955434</v>
      </c>
      <c r="BW1676">
        <v>0.18976999999999999</v>
      </c>
    </row>
    <row r="1677" spans="1:75" ht="16.75" customHeight="1" x14ac:dyDescent="0.2">
      <c r="A1677" t="str">
        <f t="shared" si="1632"/>
        <v>2025020809 SEA</v>
      </c>
      <c r="B1677">
        <v>2025020809</v>
      </c>
      <c r="C1677" s="1">
        <v>46045</v>
      </c>
      <c r="D1677" s="2" t="s">
        <v>9</v>
      </c>
      <c r="E1677" t="s">
        <v>13</v>
      </c>
      <c r="F1677" s="2">
        <v>1</v>
      </c>
      <c r="G1677" s="2">
        <v>1</v>
      </c>
      <c r="H1677" t="s">
        <v>47</v>
      </c>
      <c r="I1677" t="str">
        <f t="shared" si="1275"/>
        <v>SEA Joey Daccord</v>
      </c>
      <c r="J1677" s="33" t="s">
        <v>184</v>
      </c>
      <c r="K1677" s="14">
        <v>2.96</v>
      </c>
      <c r="L1677" s="13">
        <v>0.15</v>
      </c>
      <c r="M1677" s="28">
        <v>0.1</v>
      </c>
      <c r="N1677">
        <f>IFERROR(_xlfn.XLOOKUP(A1677,Params!A:A,Params!D:D),0)</f>
        <v>0</v>
      </c>
      <c r="O1677">
        <f t="shared" ref="O1677" si="1856">N1676</f>
        <v>0</v>
      </c>
      <c r="P1677" s="68">
        <f t="shared" si="1666"/>
        <v>0</v>
      </c>
      <c r="Q1677">
        <f t="shared" ref="Q1677" si="1857">P1676</f>
        <v>0</v>
      </c>
      <c r="R1677" s="5">
        <f t="shared" ref="R1677" si="1858">N1677/W1677/X1677/Z1676/AB1676/AA1677</f>
        <v>0</v>
      </c>
      <c r="S1677" s="5">
        <f t="shared" ref="S1677" si="1859">O1677/W1676/Y1677/Z1677/AA1676/AB1677</f>
        <v>0</v>
      </c>
      <c r="T1677" s="5">
        <f t="shared" ref="T1677" si="1860">P1677/W1677/X1677/Z1676/AB1676</f>
        <v>0</v>
      </c>
      <c r="U1677" s="5">
        <f t="shared" ref="U1677" si="1861">Q1677/W1676/Y1677/Z1677/AA1676</f>
        <v>0</v>
      </c>
      <c r="V1677" s="5">
        <f>_xlfn.XLOOKUP(H1677,'Rest - Home'!A:A,'Rest - Home'!B:B)</f>
        <v>1.048</v>
      </c>
      <c r="W1677" s="5">
        <f>_xlfn.XLOOKUP(H1677,'Rest - Home'!A:A,'Rest - Home'!C:C)</f>
        <v>1.0491546019013618</v>
      </c>
      <c r="X1677" s="5">
        <f t="shared" ref="X1677" si="1862">AM1676/K1677</f>
        <v>1.1148648648648649</v>
      </c>
      <c r="Y1677" s="5">
        <f t="shared" ref="Y1677" si="1863">AK1676/K1677</f>
        <v>1.0641891891891893</v>
      </c>
      <c r="Z1677" s="5">
        <f>IF(J1677="",1,(_xlfn.XLOOKUP(I1677,Goalies!B:B,Goalies!J:J)))</f>
        <v>1</v>
      </c>
      <c r="AA1677" s="23">
        <f>_xlfn.XLOOKUP(E1677,Injuries!A:A,Injuries!B:B)</f>
        <v>1</v>
      </c>
      <c r="AB1677" s="23">
        <f>_xlfn.XLOOKUP(E1677,Injuries!A:A,Injuries!C:C)</f>
        <v>1</v>
      </c>
      <c r="AC1677" s="23">
        <f>_xlfn.XLOOKUP(E1677,'Game Adjustments'!A:A,'Game Adjustments'!B:B)</f>
        <v>1</v>
      </c>
      <c r="AD1677" s="23">
        <f>_xlfn.XLOOKUP(E1677,'Game Adjustments'!A:A,'Game Adjustments'!C:C)</f>
        <v>1</v>
      </c>
      <c r="AE1677" s="23">
        <f>IF(D1677="A",_xlfn.XLOOKUP(E1677,'Rest - Home'!F:F,'Rest - Home'!J:J),_xlfn.XLOOKUP(E1677,'Rest - Home'!F:F,'Rest - Home'!I:I))</f>
        <v>1</v>
      </c>
      <c r="AF1677" s="23">
        <f>IF(D1677="A",_xlfn.XLOOKUP(E1677,'Rest - Home'!F:F,'Rest - Home'!L:L),_xlfn.XLOOKUP(E1677,'Rest - Home'!F:F,'Rest - Home'!K:K))</f>
        <v>1</v>
      </c>
      <c r="AG1677" s="26">
        <v>1</v>
      </c>
      <c r="AH1677" s="26">
        <v>1</v>
      </c>
      <c r="AI1677" s="53" cm="1">
        <f t="array" ref="AI1677">MAX(IF($E$63:E1676=E1677,ROW($E$63:E1676)-MIN(ROW($E$63:E1676))+1))</f>
        <v>1583</v>
      </c>
      <c r="AJ1677" s="53" cm="1">
        <f t="array" ref="AJ1677">MAX(IF($I$105:I1676=I1677,ROW($I$105:I1676)-MIN(ROW($I$105:I1676))+1))</f>
        <v>1503</v>
      </c>
      <c r="AK1677" s="23">
        <f>IF(AI1677=0,_xlfn.XLOOKUP(E1677,'Starting GF'!A:A,'Starting GF'!B:B),INDEX($AL$63:$AL1677,AI1677))</f>
        <v>2.675960680580896</v>
      </c>
      <c r="AL1677" s="23">
        <f t="shared" si="1674"/>
        <v>2.675960680580896</v>
      </c>
      <c r="AM1677" s="23">
        <f>IF(AI1677=0,_xlfn.XLOOKUP(E1677,'Starting GF'!A:A,'Starting GF'!C:C),INDEX($AN$63:$AN1677,AI1677))</f>
        <v>3.1731683264650026</v>
      </c>
      <c r="AN1677" s="23">
        <f t="shared" si="1675"/>
        <v>3.1731683264650026</v>
      </c>
      <c r="AO1677" s="23">
        <f>IF(AJ1677=0,_xlfn.XLOOKUP(I1677,Goalies!B:B,Goalies!I:I),INDEX($AP$105:$AP1677,AJ1677))</f>
        <v>3.2009993489757433</v>
      </c>
      <c r="AP1677" s="23">
        <f t="shared" si="1676"/>
        <v>3.2009993489757433</v>
      </c>
      <c r="AQ1677" s="23">
        <f t="shared" si="1677"/>
        <v>3.1731683264650026</v>
      </c>
      <c r="AR1677" s="66">
        <v>-0.05</v>
      </c>
      <c r="AS1677" s="96" t="s">
        <v>1593</v>
      </c>
      <c r="AT1677" s="20">
        <f t="shared" ref="AT1677" si="1864">(AK1677*V1677*X1677*Z1676*AA1677*AB1676*AC1677*AD1676*AG1677*AH1676)+AR1677</f>
        <v>3.0130659481896069</v>
      </c>
      <c r="AU1677" s="20">
        <f t="shared" ref="AU1677" si="1865">AT1676</f>
        <v>3.017408192795787</v>
      </c>
      <c r="AV1677" s="12">
        <f t="shared" ref="AV1677" si="1866">AK1677*W1677*X1677*Z1676*AA1677*AB1676</f>
        <v>3.0664405872809959</v>
      </c>
      <c r="AW1677" s="12">
        <f t="shared" ref="AW1677" si="1867">AV1676</f>
        <v>2.9674081927957872</v>
      </c>
      <c r="AX1677" s="8">
        <f t="shared" si="1682"/>
        <v>3.0130659481896069</v>
      </c>
      <c r="AY1677" s="8">
        <f t="shared" si="1683"/>
        <v>3.017408192795787</v>
      </c>
      <c r="AZ1677" s="8">
        <f t="shared" si="1684"/>
        <v>6.0304741409853939</v>
      </c>
      <c r="BA1677" s="8">
        <f t="shared" si="1685"/>
        <v>-4.3422446061800457E-3</v>
      </c>
      <c r="BB1677" s="62">
        <f t="shared" si="1686"/>
        <v>103</v>
      </c>
      <c r="BC1677" s="21">
        <f t="shared" si="1687"/>
        <v>131</v>
      </c>
      <c r="BD1677" s="21">
        <f t="shared" si="1688"/>
        <v>104</v>
      </c>
      <c r="BE1677" s="21">
        <f t="shared" si="1689"/>
        <v>-121</v>
      </c>
      <c r="BF1677" s="94">
        <f t="shared" si="57"/>
        <v>0.49342318232945526</v>
      </c>
      <c r="BG1677" s="22">
        <f t="shared" ref="BG1677" si="1868">_xlfn.LET(
  _xlpm.a, MIN(AT1676,AT1677),
  _xlpm.b, MAX(AT1676,AT1677),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0.43383324363472436</v>
      </c>
      <c r="BH1677" s="22">
        <f t="shared" ref="BH1677" si="1869">_xlfn.LET(
  _xlpm.a, MIN(AT1676,AT1677),
  _xlpm.b, MAX(AT1676,AT1677),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0.48933825311920237</v>
      </c>
      <c r="BI1677" s="22">
        <f t="shared" ref="BI1677" si="1870">_xlfn.LET(
  _xlpm.a, MIN(AT1676,AT1677),
  _xlpm.b, MAX(AT1676,AT1677),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0.54726646879504637</v>
      </c>
      <c r="BJ1677" s="21">
        <f t="shared" si="1691"/>
        <v>-109</v>
      </c>
      <c r="BK1677" s="21">
        <f t="shared" si="1692"/>
        <v>131</v>
      </c>
      <c r="BL1677" s="21">
        <f t="shared" si="1693"/>
        <v>104</v>
      </c>
      <c r="BM1677" s="21">
        <f t="shared" si="1694"/>
        <v>-121</v>
      </c>
      <c r="BN1677" s="22">
        <f t="shared" si="61"/>
        <v>0.52113496040816565</v>
      </c>
      <c r="BO1677" s="22">
        <f t="shared" ref="BO1677" si="1871">_xlfn.LET(
  _xlpm.a, MIN(AV1676,AV1677),
  _xlpm.b, MAX(AV1676,AV1677),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0.43364270211640599</v>
      </c>
      <c r="BP1677" s="22">
        <f t="shared" ref="BP1677" si="1872">_xlfn.LET(
  _xlpm.a, MIN(AV1676,AV1677),
  _xlpm.b, MAX(AV1676,AV1677),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0.4893477107848172</v>
      </c>
      <c r="BQ1677" s="22">
        <f t="shared" ref="BQ1677" si="1873">_xlfn.LET(
  _xlpm.a, MIN(AV1676,AV1677),
  _xlpm.b, MAX(AV1676,AV1677),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0.54747455461962735</v>
      </c>
      <c r="BR1677">
        <v>3.85</v>
      </c>
      <c r="BS1677">
        <v>5</v>
      </c>
      <c r="BT1677">
        <v>0.35142000000000001</v>
      </c>
      <c r="BU1677">
        <v>0.12076000000000001</v>
      </c>
      <c r="BV1677">
        <v>0.129178567226126</v>
      </c>
      <c r="BW1677">
        <v>0.18593000000000001</v>
      </c>
    </row>
    <row r="1678" spans="1:75" ht="16.75" customHeight="1" x14ac:dyDescent="0.2">
      <c r="A1678" t="str">
        <f t="shared" si="1632"/>
        <v>2025020807 NJD</v>
      </c>
      <c r="B1678">
        <v>2025020807</v>
      </c>
      <c r="C1678" s="1">
        <v>46045</v>
      </c>
      <c r="D1678" s="2" t="s">
        <v>6</v>
      </c>
      <c r="E1678" t="s">
        <v>4</v>
      </c>
      <c r="F1678" s="2">
        <v>2</v>
      </c>
      <c r="G1678" s="2">
        <v>1</v>
      </c>
      <c r="H1678" t="s">
        <v>44</v>
      </c>
      <c r="I1678" t="str">
        <f t="shared" si="1275"/>
        <v>NJD Jacob Markstrom</v>
      </c>
      <c r="J1678" s="33" t="s">
        <v>173</v>
      </c>
      <c r="K1678" s="14">
        <v>2.96</v>
      </c>
      <c r="L1678" s="13">
        <v>0.15</v>
      </c>
      <c r="M1678" s="28">
        <v>0.1</v>
      </c>
      <c r="N1678">
        <f>IFERROR(_xlfn.XLOOKUP(A1678,Params!A:A,Params!D:D),0)</f>
        <v>0</v>
      </c>
      <c r="O1678">
        <f t="shared" ref="O1678" si="1874">N1679</f>
        <v>0</v>
      </c>
      <c r="P1678" s="68">
        <f t="shared" si="1666"/>
        <v>0</v>
      </c>
      <c r="Q1678">
        <f t="shared" ref="Q1678" si="1875">P1679</f>
        <v>0</v>
      </c>
      <c r="R1678" s="5">
        <f t="shared" ref="R1678" si="1876">N1678/W1678/X1678/Z1679/AB1679/AA1678</f>
        <v>0</v>
      </c>
      <c r="S1678" s="5">
        <f t="shared" ref="S1678" si="1877">O1678/W1679/Y1678/Z1678/AA1679/AB1678</f>
        <v>0</v>
      </c>
      <c r="T1678" s="5">
        <f t="shared" ref="T1678" si="1878">P1678/W1678/X1678/Z1679/AB1679</f>
        <v>0</v>
      </c>
      <c r="U1678" s="5">
        <f t="shared" ref="U1678" si="1879">Q1678/W1679/Y1678/Z1678/AA1679</f>
        <v>0</v>
      </c>
      <c r="V1678" s="5">
        <f>_xlfn.XLOOKUP(H1678,'Rest - Home'!A:A,'Rest - Home'!B:B)</f>
        <v>0.96</v>
      </c>
      <c r="W1678" s="5">
        <f>_xlfn.XLOOKUP(H1678,'Rest - Home'!A:A,'Rest - Home'!C:C)</f>
        <v>0.96305398776725637</v>
      </c>
      <c r="X1678" s="5">
        <f t="shared" ref="X1678" si="1880">AM1679/K1678</f>
        <v>1.1013513513513513</v>
      </c>
      <c r="Y1678" s="5">
        <f t="shared" ref="Y1678" si="1881">AK1679/K1678</f>
        <v>0.92168260417742476</v>
      </c>
      <c r="Z1678" s="5">
        <f>IF(J1678="",1,(_xlfn.XLOOKUP(I1678,Goalies!B:B,Goalies!J:J)))</f>
        <v>1.02</v>
      </c>
      <c r="AA1678" s="23">
        <f>_xlfn.XLOOKUP(E1678,Injuries!A:A,Injuries!B:B)</f>
        <v>0.99</v>
      </c>
      <c r="AB1678" s="23">
        <f>_xlfn.XLOOKUP(E1678,Injuries!A:A,Injuries!C:C)</f>
        <v>1.02</v>
      </c>
      <c r="AC1678" s="23">
        <f>_xlfn.XLOOKUP(E1678,'Game Adjustments'!A:A,'Game Adjustments'!B:B)</f>
        <v>1</v>
      </c>
      <c r="AD1678" s="23">
        <f>_xlfn.XLOOKUP(E1678,'Game Adjustments'!A:A,'Game Adjustments'!C:C)</f>
        <v>1</v>
      </c>
      <c r="AE1678" s="23">
        <f>IF(D1678="A",_xlfn.XLOOKUP(E1678,'Rest - Home'!F:F,'Rest - Home'!J:J),_xlfn.XLOOKUP(E1678,'Rest - Home'!F:F,'Rest - Home'!I:I))</f>
        <v>1</v>
      </c>
      <c r="AF1678" s="23">
        <f>IF(D1678="A",_xlfn.XLOOKUP(E1678,'Rest - Home'!F:F,'Rest - Home'!L:L),_xlfn.XLOOKUP(E1678,'Rest - Home'!F:F,'Rest - Home'!K:K))</f>
        <v>1</v>
      </c>
      <c r="AG1678" s="26">
        <v>1</v>
      </c>
      <c r="AH1678" s="26">
        <v>1</v>
      </c>
      <c r="AI1678" s="53" cm="1">
        <f t="array" ref="AI1678">MAX(IF($E$63:E1677=E1678,ROW($E$63:E1677)-MIN(ROW($E$63:E1677))+1))</f>
        <v>1572</v>
      </c>
      <c r="AJ1678" s="53" cm="1">
        <f t="array" ref="AJ1678">MAX(IF($I$105:I1677=I1678,ROW($I$105:I1677)-MIN(ROW($I$105:I1677))+1))</f>
        <v>1512</v>
      </c>
      <c r="AK1678" s="23">
        <f>IF(AI1678=0,_xlfn.XLOOKUP(E1678,'Starting GF'!A:A,'Starting GF'!B:B),INDEX($AL$63:$AL1678,AI1678))</f>
        <v>2.9437888414922275</v>
      </c>
      <c r="AL1678" s="23">
        <f t="shared" si="1674"/>
        <v>2.9437888414922275</v>
      </c>
      <c r="AM1678" s="23">
        <f>IF(AI1678=0,_xlfn.XLOOKUP(E1678,'Starting GF'!A:A,'Starting GF'!C:C),INDEX($AN$63:$AN1678,AI1678))</f>
        <v>2.9463830851317612</v>
      </c>
      <c r="AN1678" s="23">
        <f t="shared" si="1675"/>
        <v>2.9463830851317612</v>
      </c>
      <c r="AO1678" s="23">
        <f>IF(AJ1678=0,_xlfn.XLOOKUP(I1678,Goalies!B:B,Goalies!I:I),INDEX($AP$105:$AP1678,AJ1678))</f>
        <v>2.9888329032733711</v>
      </c>
      <c r="AP1678" s="23">
        <f t="shared" si="1676"/>
        <v>2.9888329032733711</v>
      </c>
      <c r="AQ1678" s="23">
        <f t="shared" si="1677"/>
        <v>3.0053107468343963</v>
      </c>
      <c r="AR1678" s="66">
        <v>0.05</v>
      </c>
      <c r="AS1678" s="96" t="s">
        <v>1593</v>
      </c>
      <c r="AT1678" s="20">
        <f t="shared" ref="AT1678" si="1882">(AK1678*V1678*X1678*Z1679*AA1678*AB1679*AC1678*AD1679*AG1678*AH1679)+AR1678</f>
        <v>3.2872509565992973</v>
      </c>
      <c r="AU1678" s="20">
        <f t="shared" ref="AU1678" si="1883">AT1679</f>
        <v>2.7718804448917593</v>
      </c>
      <c r="AV1678" s="12">
        <f t="shared" ref="AV1678" si="1884">AK1678*V1678*X1678*Z1679*AA1678*AB1679</f>
        <v>3.2372509565992975</v>
      </c>
      <c r="AW1678" s="12">
        <f t="shared" ref="AW1678" si="1885">AV1679</f>
        <v>2.8162793558512162</v>
      </c>
      <c r="AX1678" s="8">
        <f t="shared" si="1682"/>
        <v>3.2872509565992973</v>
      </c>
      <c r="AY1678" s="8">
        <f t="shared" si="1683"/>
        <v>2.7718804448917593</v>
      </c>
      <c r="AZ1678" s="8">
        <f t="shared" si="1684"/>
        <v>6.0591314014910562</v>
      </c>
      <c r="BA1678" s="8">
        <f t="shared" si="1685"/>
        <v>0.515370511707538</v>
      </c>
      <c r="BB1678" s="62">
        <f t="shared" si="1686"/>
        <v>-140</v>
      </c>
      <c r="BC1678" s="21">
        <f t="shared" si="1687"/>
        <v>-132</v>
      </c>
      <c r="BD1678" s="21">
        <f t="shared" si="1688"/>
        <v>-106</v>
      </c>
      <c r="BE1678" s="21">
        <f t="shared" si="1689"/>
        <v>119</v>
      </c>
      <c r="BF1678" s="94">
        <f t="shared" ref="BF1678" si="1886">_xlfn.LET(
  _xlpm.a, MIN(AT1678,AT1679),
  _xlpm.b, MAX(AT1678,AT1679),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IF(AT1678&gt;AT1679, 1-_xlpm.interp, _xlpm.interp)
)</f>
        <v>0.58305207456287422</v>
      </c>
      <c r="BG1678" s="22">
        <f t="shared" si="550"/>
        <v>0.56934363680034594</v>
      </c>
      <c r="BH1678" s="22">
        <f t="shared" si="550"/>
        <v>0.51434781278858166</v>
      </c>
      <c r="BI1678" s="22">
        <f t="shared" si="550"/>
        <v>0.45609622121873594</v>
      </c>
      <c r="BJ1678" s="21">
        <f t="shared" si="1691"/>
        <v>-132</v>
      </c>
      <c r="BK1678" s="21">
        <f t="shared" si="1692"/>
        <v>-132</v>
      </c>
      <c r="BL1678" s="21">
        <f t="shared" si="1693"/>
        <v>-105</v>
      </c>
      <c r="BM1678" s="21">
        <f t="shared" si="1694"/>
        <v>120</v>
      </c>
      <c r="BN1678" s="22">
        <f t="shared" ref="BN1678" si="1887">_xlfn.LET(
  _xlpm.a, MIN(AV1678,AV1679),
  _xlpm.b, MAX(AV1678,AV1679),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IF(AV1678&gt;AV1679, 1-_xlpm.interp, _xlpm.interp)
)</f>
        <v>0.56888407705134891</v>
      </c>
      <c r="BO1678" s="22">
        <f t="shared" si="552"/>
        <v>0.56817399428757986</v>
      </c>
      <c r="BP1678" s="22">
        <f t="shared" si="552"/>
        <v>0.5131101797015698</v>
      </c>
      <c r="BQ1678" s="22">
        <f t="shared" si="552"/>
        <v>0.45508084924676728</v>
      </c>
      <c r="BR1678">
        <v>3.9</v>
      </c>
      <c r="BS1678">
        <v>3.9</v>
      </c>
      <c r="BT1678">
        <v>0.49595</v>
      </c>
      <c r="BU1678">
        <v>0.2051</v>
      </c>
      <c r="BV1678">
        <v>0.224708021999693</v>
      </c>
      <c r="BW1678">
        <v>0.29236000000000001</v>
      </c>
    </row>
    <row r="1679" spans="1:75" ht="16.75" customHeight="1" x14ac:dyDescent="0.2">
      <c r="A1679" t="str">
        <f t="shared" si="1632"/>
        <v>2025020807 VAN</v>
      </c>
      <c r="B1679">
        <v>2025020807</v>
      </c>
      <c r="C1679" s="1">
        <v>46045</v>
      </c>
      <c r="D1679" s="2" t="s">
        <v>9</v>
      </c>
      <c r="E1679" t="s">
        <v>23</v>
      </c>
      <c r="F1679" s="2">
        <v>1</v>
      </c>
      <c r="G1679" s="2">
        <v>2</v>
      </c>
      <c r="H1679" t="s">
        <v>45</v>
      </c>
      <c r="I1679" t="str">
        <f t="shared" si="1275"/>
        <v>VAN Kevin Lankinen</v>
      </c>
      <c r="J1679" s="33" t="s">
        <v>194</v>
      </c>
      <c r="K1679" s="14">
        <v>2.96</v>
      </c>
      <c r="L1679" s="13">
        <v>0.15</v>
      </c>
      <c r="M1679" s="28">
        <v>0.1</v>
      </c>
      <c r="N1679">
        <f>IFERROR(_xlfn.XLOOKUP(A1679,Params!A:A,Params!D:D),0)</f>
        <v>0</v>
      </c>
      <c r="O1679">
        <f t="shared" ref="O1679" si="1888">N1678</f>
        <v>0</v>
      </c>
      <c r="P1679" s="68">
        <f t="shared" si="1666"/>
        <v>0</v>
      </c>
      <c r="Q1679">
        <f t="shared" ref="Q1679" si="1889">P1678</f>
        <v>0</v>
      </c>
      <c r="R1679" s="5">
        <f t="shared" ref="R1679" si="1890">N1679/W1679/X1679/Z1678/AB1678/AA1679</f>
        <v>0</v>
      </c>
      <c r="S1679" s="5">
        <f t="shared" ref="S1679" si="1891">O1679/W1678/Y1679/Z1679/AA1678/AB1679</f>
        <v>0</v>
      </c>
      <c r="T1679" s="5">
        <f t="shared" ref="T1679" si="1892">P1679/W1679/X1679/Z1678/AB1678</f>
        <v>0</v>
      </c>
      <c r="U1679" s="5">
        <f t="shared" ref="U1679" si="1893">Q1679/W1678/Y1679/Z1679/AA1678</f>
        <v>0</v>
      </c>
      <c r="V1679" s="5">
        <f>_xlfn.XLOOKUP(H1679,'Rest - Home'!A:A,'Rest - Home'!B:B)</f>
        <v>1.0349999999999999</v>
      </c>
      <c r="W1679" s="5">
        <f>_xlfn.XLOOKUP(H1679,'Rest - Home'!A:A,'Rest - Home'!C:C)</f>
        <v>1.0329456510400874</v>
      </c>
      <c r="X1679" s="5">
        <f t="shared" ref="X1679" si="1894">AM1678/K1679</f>
        <v>0.99539969092289227</v>
      </c>
      <c r="Y1679" s="5">
        <f t="shared" ref="Y1679" si="1895">AK1678/K1679</f>
        <v>0.99452325726088764</v>
      </c>
      <c r="Z1679" s="5">
        <f>IF(J1679="",1,(_xlfn.XLOOKUP(I1679,Goalies!B:B,Goalies!J:J)))</f>
        <v>1.03</v>
      </c>
      <c r="AA1679" s="23">
        <f>_xlfn.XLOOKUP(E1679,Injuries!A:A,Injuries!B:B)</f>
        <v>0.96499999999999997</v>
      </c>
      <c r="AB1679" s="23">
        <f>_xlfn.XLOOKUP(E1679,Injuries!A:A,Injuries!C:C)</f>
        <v>1.02</v>
      </c>
      <c r="AC1679" s="23">
        <f>_xlfn.XLOOKUP(E1679,'Game Adjustments'!A:A,'Game Adjustments'!B:B)</f>
        <v>1</v>
      </c>
      <c r="AD1679" s="23">
        <f>_xlfn.XLOOKUP(E1679,'Game Adjustments'!A:A,'Game Adjustments'!C:C)</f>
        <v>1</v>
      </c>
      <c r="AE1679" s="23">
        <f>IF(D1679="A",_xlfn.XLOOKUP(E1679,'Rest - Home'!F:F,'Rest - Home'!J:J),_xlfn.XLOOKUP(E1679,'Rest - Home'!F:F,'Rest - Home'!I:I))</f>
        <v>1</v>
      </c>
      <c r="AF1679" s="23">
        <f>IF(D1679="A",_xlfn.XLOOKUP(E1679,'Rest - Home'!F:F,'Rest - Home'!L:L),_xlfn.XLOOKUP(E1679,'Rest - Home'!F:F,'Rest - Home'!K:K))</f>
        <v>1</v>
      </c>
      <c r="AG1679" s="26">
        <v>1</v>
      </c>
      <c r="AH1679" s="26">
        <v>1</v>
      </c>
      <c r="AI1679" s="53" cm="1">
        <f t="array" ref="AI1679">MAX(IF($E$63:E1678=E1679,ROW($E$63:E1678)-MIN(ROW($E$63:E1678))+1))</f>
        <v>1587</v>
      </c>
      <c r="AJ1679" s="53" cm="1">
        <f t="array" ref="AJ1679">MAX(IF($I$105:I1678=I1679,ROW($I$105:I1678)-MIN(ROW($I$105:I1678))+1))</f>
        <v>1545</v>
      </c>
      <c r="AK1679" s="23">
        <f>IF(AI1679=0,_xlfn.XLOOKUP(E1679,'Starting GF'!A:A,'Starting GF'!B:B),INDEX($AL$63:$AL1679,AI1679))</f>
        <v>2.7281805083651771</v>
      </c>
      <c r="AL1679" s="23">
        <f t="shared" si="1674"/>
        <v>2.7281805083651771</v>
      </c>
      <c r="AM1679" s="23">
        <f>IF(AI1679=0,_xlfn.XLOOKUP(E1679,'Starting GF'!A:A,'Starting GF'!C:C),INDEX($AN$63:$AN1679,AI1679))</f>
        <v>3.26</v>
      </c>
      <c r="AN1679" s="23">
        <f t="shared" si="1675"/>
        <v>3.26</v>
      </c>
      <c r="AO1679" s="23">
        <f>IF(AJ1679=0,_xlfn.XLOOKUP(I1679,Goalies!B:B,Goalies!I:I),INDEX($AP$105:$AP1679,AJ1679))</f>
        <v>3.3563799318845291</v>
      </c>
      <c r="AP1679" s="23">
        <f t="shared" si="1676"/>
        <v>3.3563799318845291</v>
      </c>
      <c r="AQ1679" s="23">
        <f t="shared" si="1677"/>
        <v>3.3577999999999997</v>
      </c>
      <c r="AR1679" s="66">
        <v>-0.05</v>
      </c>
      <c r="AS1679" s="96" t="s">
        <v>1593</v>
      </c>
      <c r="AT1679" s="20">
        <f t="shared" ref="AT1679" si="1896">(AK1679*V1679*X1679*Z1678*AA1679*AB1678*AC1679*AD1678*AG1679*AH1678)+AR1679</f>
        <v>2.7718804448917593</v>
      </c>
      <c r="AU1679" s="20">
        <f t="shared" ref="AU1679" si="1897">AT1678</f>
        <v>3.2872509565992973</v>
      </c>
      <c r="AV1679" s="12">
        <f t="shared" ref="AV1679" si="1898">AK1679*W1679*X1679*Z1678*AA1679*AB1678</f>
        <v>2.8162793558512162</v>
      </c>
      <c r="AW1679" s="12">
        <f t="shared" ref="AW1679" si="1899">AV1678</f>
        <v>3.2372509565992975</v>
      </c>
      <c r="AX1679" s="8">
        <f t="shared" si="1682"/>
        <v>2.7718804448917593</v>
      </c>
      <c r="AY1679" s="8">
        <f t="shared" si="1683"/>
        <v>3.2872509565992973</v>
      </c>
      <c r="AZ1679" s="8">
        <f t="shared" si="1684"/>
        <v>6.0591314014910562</v>
      </c>
      <c r="BA1679" s="8">
        <f t="shared" si="1685"/>
        <v>-0.515370511707538</v>
      </c>
      <c r="BB1679" s="62">
        <f t="shared" si="1686"/>
        <v>140</v>
      </c>
      <c r="BC1679" s="21">
        <f t="shared" si="1687"/>
        <v>132</v>
      </c>
      <c r="BD1679" s="21">
        <f t="shared" si="1688"/>
        <v>106</v>
      </c>
      <c r="BE1679" s="21">
        <f t="shared" si="1689"/>
        <v>-119</v>
      </c>
      <c r="BF1679" s="94">
        <f t="shared" si="57"/>
        <v>0.41694792543712578</v>
      </c>
      <c r="BG1679" s="22">
        <f t="shared" ref="BG1679" si="1900">_xlfn.LET(
  _xlpm.a, MIN(AT1678,AT1679),
  _xlpm.b, MAX(AT1678,AT1679),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0.43065636319965411</v>
      </c>
      <c r="BH1679" s="22">
        <f t="shared" ref="BH1679" si="1901">_xlfn.LET(
  _xlpm.a, MIN(AT1678,AT1679),
  _xlpm.b, MAX(AT1678,AT1679),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0.48565218721141834</v>
      </c>
      <c r="BI1679" s="22">
        <f t="shared" ref="BI1679" si="1902">_xlfn.LET(
  _xlpm.a, MIN(AT1678,AT1679),
  _xlpm.b, MAX(AT1678,AT1679),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0.54390377878126406</v>
      </c>
      <c r="BJ1679" s="21">
        <f t="shared" si="1691"/>
        <v>132</v>
      </c>
      <c r="BK1679" s="21">
        <f t="shared" si="1692"/>
        <v>132</v>
      </c>
      <c r="BL1679" s="21">
        <f t="shared" si="1693"/>
        <v>105</v>
      </c>
      <c r="BM1679" s="21">
        <f t="shared" si="1694"/>
        <v>-120</v>
      </c>
      <c r="BN1679" s="22">
        <f t="shared" si="61"/>
        <v>0.43111592294865109</v>
      </c>
      <c r="BO1679" s="22">
        <f t="shared" ref="BO1679" si="1903">_xlfn.LET(
  _xlpm.a, MIN(AV1678,AV1679),
  _xlpm.b, MAX(AV1678,AV1679),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0.43182600571242014</v>
      </c>
      <c r="BP1679" s="22">
        <f t="shared" ref="BP1679" si="1904">_xlfn.LET(
  _xlpm.a, MIN(AV1678,AV1679),
  _xlpm.b, MAX(AV1678,AV1679),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0.48688982029843014</v>
      </c>
      <c r="BQ1679" s="22">
        <f t="shared" ref="BQ1679" si="1905">_xlfn.LET(
  _xlpm.a, MIN(AV1678,AV1679),
  _xlpm.b, MAX(AV1678,AV1679),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0.54491915075323272</v>
      </c>
      <c r="BR1679">
        <v>3.9</v>
      </c>
      <c r="BS1679">
        <v>3.95</v>
      </c>
      <c r="BT1679">
        <v>0.48771999999999999</v>
      </c>
      <c r="BU1679">
        <v>0.19899</v>
      </c>
      <c r="BV1679">
        <v>0.21811664894608099</v>
      </c>
      <c r="BW1679">
        <v>0.28667999999999999</v>
      </c>
    </row>
    <row r="1680" spans="1:75" ht="16.75" customHeight="1" x14ac:dyDescent="0.2">
      <c r="A1680" t="str">
        <f t="shared" si="1632"/>
        <v>2025020808 NYR</v>
      </c>
      <c r="B1680">
        <v>2025020808</v>
      </c>
      <c r="C1680" s="1">
        <v>46045</v>
      </c>
      <c r="D1680" s="2" t="s">
        <v>6</v>
      </c>
      <c r="E1680" t="s">
        <v>20</v>
      </c>
      <c r="F1680" s="2">
        <v>2</v>
      </c>
      <c r="G1680" s="2">
        <v>2</v>
      </c>
      <c r="H1680" t="s">
        <v>8</v>
      </c>
      <c r="I1680" t="str">
        <f t="shared" si="1275"/>
        <v>NYR Jonathan Quick</v>
      </c>
      <c r="J1680" s="33" t="s">
        <v>178</v>
      </c>
      <c r="K1680" s="14">
        <v>2.96</v>
      </c>
      <c r="L1680" s="13">
        <v>0.15</v>
      </c>
      <c r="M1680" s="28">
        <v>0.1</v>
      </c>
      <c r="N1680">
        <f>IFERROR(_xlfn.XLOOKUP(A1680,Params!A:A,Params!D:D),0)</f>
        <v>0</v>
      </c>
      <c r="O1680">
        <f t="shared" ref="O1680" si="1906">N1681</f>
        <v>0</v>
      </c>
      <c r="P1680" s="68">
        <f t="shared" si="1666"/>
        <v>0</v>
      </c>
      <c r="Q1680">
        <f t="shared" ref="Q1680" si="1907">P1681</f>
        <v>0</v>
      </c>
      <c r="R1680" s="5">
        <f t="shared" ref="R1680" si="1908">N1680/W1680/X1680/Z1681/AB1681/AA1680</f>
        <v>0</v>
      </c>
      <c r="S1680" s="5">
        <f t="shared" ref="S1680" si="1909">O1680/W1681/Y1680/Z1680/AA1681/AB1680</f>
        <v>0</v>
      </c>
      <c r="T1680" s="5">
        <f t="shared" ref="T1680" si="1910">P1680/W1680/X1680/Z1681/AB1681</f>
        <v>0</v>
      </c>
      <c r="U1680" s="5">
        <f t="shared" ref="U1680" si="1911">Q1680/W1681/Y1680/Z1680/AA1681</f>
        <v>0</v>
      </c>
      <c r="V1680" s="5">
        <f>_xlfn.XLOOKUP(H1680,'Rest - Home'!A:A,'Rest - Home'!B:B)</f>
        <v>0.96</v>
      </c>
      <c r="W1680" s="5">
        <f>_xlfn.XLOOKUP(H1680,'Rest - Home'!A:A,'Rest - Home'!C:C)</f>
        <v>0.95702751457800772</v>
      </c>
      <c r="X1680" s="5">
        <f t="shared" ref="X1680" si="1912">AM1681/K1680</f>
        <v>1.1357254682386577</v>
      </c>
      <c r="Y1680" s="5">
        <f t="shared" ref="Y1680" si="1913">AK1681/K1680</f>
        <v>0.99987867735458247</v>
      </c>
      <c r="Z1680" s="5">
        <f>IF(J1680="",1,(_xlfn.XLOOKUP(I1680,Goalies!B:B,Goalies!J:J)))</f>
        <v>1.05</v>
      </c>
      <c r="AA1680" s="23">
        <f>_xlfn.XLOOKUP(E1680,Injuries!A:A,Injuries!B:B)</f>
        <v>0.99</v>
      </c>
      <c r="AB1680" s="23">
        <f>_xlfn.XLOOKUP(E1680,Injuries!A:A,Injuries!C:C)</f>
        <v>1.03</v>
      </c>
      <c r="AC1680" s="23">
        <f>_xlfn.XLOOKUP(E1680,'Game Adjustments'!A:A,'Game Adjustments'!B:B)</f>
        <v>1</v>
      </c>
      <c r="AD1680" s="23">
        <f>_xlfn.XLOOKUP(E1680,'Game Adjustments'!A:A,'Game Adjustments'!C:C)</f>
        <v>1</v>
      </c>
      <c r="AE1680" s="23">
        <f>IF(D1680="A",_xlfn.XLOOKUP(E1680,'Rest - Home'!F:F,'Rest - Home'!J:J),_xlfn.XLOOKUP(E1680,'Rest - Home'!F:F,'Rest - Home'!I:I))</f>
        <v>1</v>
      </c>
      <c r="AF1680" s="23">
        <f>IF(D1680="A",_xlfn.XLOOKUP(E1680,'Rest - Home'!F:F,'Rest - Home'!L:L),_xlfn.XLOOKUP(E1680,'Rest - Home'!F:F,'Rest - Home'!K:K))</f>
        <v>1</v>
      </c>
      <c r="AG1680" s="26">
        <v>1</v>
      </c>
      <c r="AH1680" s="26">
        <v>1</v>
      </c>
      <c r="AI1680" s="53" cm="1">
        <f t="array" ref="AI1680">MAX(IF($E$63:E1679=E1680,ROW($E$63:E1679)-MIN(ROW($E$63:E1679))+1))</f>
        <v>1574</v>
      </c>
      <c r="AJ1680" s="53" cm="1">
        <f t="array" ref="AJ1680">MAX(IF($I$105:I1679=I1680,ROW($I$105:I1679)-MIN(ROW($I$105:I1679))+1))</f>
        <v>1532</v>
      </c>
      <c r="AK1680" s="23">
        <f>IF(AI1680=0,_xlfn.XLOOKUP(E1680,'Starting GF'!A:A,'Starting GF'!B:B),INDEX($AL$63:$AL1680,AI1680))</f>
        <v>2.8050033844250293</v>
      </c>
      <c r="AL1680" s="23">
        <f t="shared" si="1674"/>
        <v>2.8050033844250293</v>
      </c>
      <c r="AM1680" s="23">
        <f>IF(AI1680=0,_xlfn.XLOOKUP(E1680,'Starting GF'!A:A,'Starting GF'!C:C),INDEX($AN$63:$AN1680,AI1680))</f>
        <v>3.0294202777093076</v>
      </c>
      <c r="AN1680" s="23">
        <f t="shared" si="1675"/>
        <v>3.0294202777093076</v>
      </c>
      <c r="AO1680" s="23">
        <f>IF(AJ1680=0,_xlfn.XLOOKUP(I1680,Goalies!B:B,Goalies!I:I),INDEX($AP$105:$AP1680,AJ1680))</f>
        <v>3.0725869575359201</v>
      </c>
      <c r="AP1680" s="23">
        <f t="shared" si="1676"/>
        <v>3.0725869575359201</v>
      </c>
      <c r="AQ1680" s="23">
        <f t="shared" si="1677"/>
        <v>3.1808912915947731</v>
      </c>
      <c r="AR1680" s="66">
        <v>0</v>
      </c>
      <c r="AS1680" s="96" t="s">
        <v>1593</v>
      </c>
      <c r="AT1680" s="20">
        <f t="shared" ref="AT1680" si="1914">(AK1680*V1680*X1680*Z1681*AA1680*AB1681*AC1680*AD1681*AG1680*AH1681)+AR1680</f>
        <v>2.9671483310188407</v>
      </c>
      <c r="AU1680" s="20">
        <f t="shared" ref="AU1680" si="1915">AT1681</f>
        <v>3.3155182282843523</v>
      </c>
      <c r="AV1680" s="12">
        <f t="shared" ref="AV1680" si="1916">AK1680*V1680*X1680*Z1681*AA1680*AB1681</f>
        <v>2.9671483310188407</v>
      </c>
      <c r="AW1680" s="12">
        <f t="shared" ref="AW1680" si="1917">AV1681</f>
        <v>3.3329120845022788</v>
      </c>
      <c r="AX1680" s="8">
        <f t="shared" si="1682"/>
        <v>2.9671483310188407</v>
      </c>
      <c r="AY1680" s="8">
        <f t="shared" si="1683"/>
        <v>3.3155182282843523</v>
      </c>
      <c r="AZ1680" s="8">
        <f t="shared" si="1684"/>
        <v>6.282666559303193</v>
      </c>
      <c r="BA1680" s="8">
        <f t="shared" si="1685"/>
        <v>-0.3483698972655116</v>
      </c>
      <c r="BB1680" s="62">
        <f t="shared" si="1686"/>
        <v>126</v>
      </c>
      <c r="BC1680" s="21">
        <f t="shared" si="1687"/>
        <v>-154</v>
      </c>
      <c r="BD1680" s="21">
        <f t="shared" si="1688"/>
        <v>-126</v>
      </c>
      <c r="BE1680" s="21">
        <f t="shared" si="1689"/>
        <v>102</v>
      </c>
      <c r="BF1680" s="94">
        <f t="shared" ref="BF1680" si="1918">_xlfn.LET(
  _xlpm.a, MIN(AT1680,AT1681),
  _xlpm.b, MAX(AT1680,AT1681),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IF(AT1680&gt;AT1681, 1-_xlpm.interp, _xlpm.interp)
)</f>
        <v>0.44164135951582822</v>
      </c>
      <c r="BG1680" s="22">
        <f t="shared" si="550"/>
        <v>0.60627412709464912</v>
      </c>
      <c r="BH1680" s="22">
        <f t="shared" si="550"/>
        <v>0.55683711257800805</v>
      </c>
      <c r="BI1680" s="22">
        <f t="shared" si="550"/>
        <v>0.49471245264608033</v>
      </c>
      <c r="BJ1680" s="21">
        <f t="shared" si="1691"/>
        <v>128</v>
      </c>
      <c r="BK1680" s="21">
        <f t="shared" si="1692"/>
        <v>-156</v>
      </c>
      <c r="BL1680" s="21">
        <f t="shared" si="1693"/>
        <v>-127</v>
      </c>
      <c r="BM1680" s="21">
        <f t="shared" si="1694"/>
        <v>102</v>
      </c>
      <c r="BN1680" s="22">
        <f t="shared" ref="BN1680" si="1919">_xlfn.LET(
  _xlpm.a, MIN(AV1680,AV1681),
  _xlpm.b, MAX(AV1680,AV1681),
  _xlpm.wA, (_xlpm.a - FLOOR(_xlpm.a,0.05)) / 0.05,
  _xlpm.wB, (_xlpm.b - FLOOR(_xlpm.b,0.05)) / 0.05,
  _xlpm.aLo, FLOOR(_xlpm.a,0.05), _xlpm.aHi, CEILING(_xlpm.a,0.05),
  _xlpm.bLo, FLOOR(_xlpm.b,0.05), _xlpm.bHi, CEILING(_xlpm.b,0.05),
  _xlpm.pLL, SUMIFS($BT:$BT,$BR:$BR,_xlpm.aLo,$BS:$BS,_xlpm.bLo),
  _xlpm.pUL, SUMIFS($BT:$BT,$BR:$BR,_xlpm.aHi,$BS:$BS,_xlpm.bLo),
  _xlpm.pLU, SUMIFS($BT:$BT,$BR:$BR,_xlpm.aLo,$BS:$BS,_xlpm.bHi),
  _xlpm.pUU, SUMIFS($BT:$BT,$BR:$BR,_xlpm.aHi,$BS:$BS,_xlpm.bHi),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IF(AV1680&gt;AV1681, 1-_xlpm.interp, _xlpm.interp)
)</f>
        <v>0.43883934008864861</v>
      </c>
      <c r="BO1680" s="22">
        <f t="shared" si="552"/>
        <v>0.60871561406318064</v>
      </c>
      <c r="BP1680" s="22">
        <f t="shared" si="552"/>
        <v>0.5591178664781048</v>
      </c>
      <c r="BQ1680" s="22">
        <f t="shared" si="552"/>
        <v>0.49621608498414893</v>
      </c>
      <c r="BR1680">
        <v>3.9</v>
      </c>
      <c r="BS1680">
        <v>4</v>
      </c>
      <c r="BT1680">
        <v>0.48114000000000001</v>
      </c>
      <c r="BU1680">
        <v>0.19547999999999999</v>
      </c>
      <c r="BV1680">
        <v>0.21339213588629499</v>
      </c>
      <c r="BW1680">
        <v>0.27942</v>
      </c>
    </row>
    <row r="1681" spans="1:75" ht="16.75" customHeight="1" x14ac:dyDescent="0.2">
      <c r="A1681" t="str">
        <f t="shared" si="1632"/>
        <v>2025020808 SJS</v>
      </c>
      <c r="B1681">
        <v>2025020808</v>
      </c>
      <c r="C1681" s="1">
        <v>46045</v>
      </c>
      <c r="D1681" s="2" t="s">
        <v>9</v>
      </c>
      <c r="E1681" t="s">
        <v>40</v>
      </c>
      <c r="F1681" s="2">
        <v>2</v>
      </c>
      <c r="G1681" s="2">
        <v>2</v>
      </c>
      <c r="H1681" t="s">
        <v>11</v>
      </c>
      <c r="I1681" t="str">
        <f t="shared" si="1275"/>
        <v>SJS Yaroslav Askarov</v>
      </c>
      <c r="J1681" s="33" t="s">
        <v>183</v>
      </c>
      <c r="K1681" s="14">
        <v>2.96</v>
      </c>
      <c r="L1681" s="13">
        <v>0.15</v>
      </c>
      <c r="M1681" s="28">
        <v>0.1</v>
      </c>
      <c r="N1681">
        <f>IFERROR(_xlfn.XLOOKUP(A1681,Params!A:A,Params!D:D),0)</f>
        <v>0</v>
      </c>
      <c r="O1681">
        <f t="shared" ref="O1681" si="1920">N1680</f>
        <v>0</v>
      </c>
      <c r="P1681" s="68">
        <f t="shared" si="1666"/>
        <v>0</v>
      </c>
      <c r="Q1681">
        <f t="shared" ref="Q1681" si="1921">P1680</f>
        <v>0</v>
      </c>
      <c r="R1681" s="5">
        <f t="shared" ref="R1681" si="1922">N1681/W1681/X1681/Z1680/AB1680/AA1681</f>
        <v>0</v>
      </c>
      <c r="S1681" s="5">
        <f t="shared" ref="S1681" si="1923">O1681/W1680/Y1681/Z1681/AA1680/AB1681</f>
        <v>0</v>
      </c>
      <c r="T1681" s="5">
        <f t="shared" ref="T1681" si="1924">P1681/W1681/X1681/Z1680/AB1680</f>
        <v>0</v>
      </c>
      <c r="U1681" s="5">
        <f t="shared" ref="U1681" si="1925">Q1681/W1680/Y1681/Z1681/AA1680</f>
        <v>0</v>
      </c>
      <c r="V1681" s="5">
        <f>_xlfn.XLOOKUP(H1681,'Rest - Home'!A:A,'Rest - Home'!B:B)</f>
        <v>1.0275000000000001</v>
      </c>
      <c r="W1681" s="5">
        <f>_xlfn.XLOOKUP(H1681,'Rest - Home'!A:A,'Rest - Home'!C:C)</f>
        <v>1.0328904656929507</v>
      </c>
      <c r="X1681" s="5">
        <f t="shared" ref="X1681" si="1926">AM1680/K1681</f>
        <v>1.0234527965234148</v>
      </c>
      <c r="Y1681" s="5">
        <f t="shared" ref="Y1681" si="1927">AK1680/K1681</f>
        <v>0.94763627852196941</v>
      </c>
      <c r="Z1681" s="5">
        <f>IF(J1681="",1,(_xlfn.XLOOKUP(I1681,Goalies!B:B,Goalies!J:J)))</f>
        <v>0.98</v>
      </c>
      <c r="AA1681" s="23">
        <f>_xlfn.XLOOKUP(E1681,Injuries!A:A,Injuries!B:B)</f>
        <v>0.98499999999999999</v>
      </c>
      <c r="AB1681" s="23">
        <f>_xlfn.XLOOKUP(E1681,Injuries!A:A,Injuries!C:C)</f>
        <v>1</v>
      </c>
      <c r="AC1681" s="23">
        <f>_xlfn.XLOOKUP(E1681,'Game Adjustments'!A:A,'Game Adjustments'!B:B)</f>
        <v>1</v>
      </c>
      <c r="AD1681" s="23">
        <f>_xlfn.XLOOKUP(E1681,'Game Adjustments'!A:A,'Game Adjustments'!C:C)</f>
        <v>1</v>
      </c>
      <c r="AE1681" s="23">
        <f>IF(D1681="A",_xlfn.XLOOKUP(E1681,'Rest - Home'!F:F,'Rest - Home'!J:J),_xlfn.XLOOKUP(E1681,'Rest - Home'!F:F,'Rest - Home'!I:I))</f>
        <v>1</v>
      </c>
      <c r="AF1681" s="23">
        <f>IF(D1681="A",_xlfn.XLOOKUP(E1681,'Rest - Home'!F:F,'Rest - Home'!L:L),_xlfn.XLOOKUP(E1681,'Rest - Home'!F:F,'Rest - Home'!K:K))</f>
        <v>1</v>
      </c>
      <c r="AG1681" s="26">
        <v>1</v>
      </c>
      <c r="AH1681" s="26">
        <v>1</v>
      </c>
      <c r="AI1681" s="53" cm="1">
        <f t="array" ref="AI1681">MAX(IF($E$63:E1680=E1681,ROW($E$63:E1680)-MIN(ROW($E$63:E1680))+1))</f>
        <v>1564</v>
      </c>
      <c r="AJ1681" s="53" cm="1">
        <f t="array" ref="AJ1681">MAX(IF($I$105:I1680=I1681,ROW($I$105:I1680)-MIN(ROW($I$105:I1680))+1))</f>
        <v>1522</v>
      </c>
      <c r="AK1681" s="23">
        <f>IF(AI1681=0,_xlfn.XLOOKUP(E1681,'Starting GF'!A:A,'Starting GF'!B:B),INDEX($AL$63:$AL1681,AI1681))</f>
        <v>2.9596408849695641</v>
      </c>
      <c r="AL1681" s="23">
        <f t="shared" si="1674"/>
        <v>2.9596408849695641</v>
      </c>
      <c r="AM1681" s="23">
        <f>IF(AI1681=0,_xlfn.XLOOKUP(E1681,'Starting GF'!A:A,'Starting GF'!C:C),INDEX($AN$63:$AN1681,AI1681))</f>
        <v>3.3617473859864271</v>
      </c>
      <c r="AN1681" s="23">
        <f t="shared" si="1675"/>
        <v>3.3617473859864271</v>
      </c>
      <c r="AO1681" s="23">
        <f>IF(AJ1681=0,_xlfn.XLOOKUP(I1681,Goalies!B:B,Goalies!I:I),INDEX($AP$105:$AP1681,AJ1681))</f>
        <v>3.432648974779867</v>
      </c>
      <c r="AP1681" s="23">
        <f t="shared" si="1676"/>
        <v>3.432648974779867</v>
      </c>
      <c r="AQ1681" s="23">
        <f t="shared" si="1677"/>
        <v>3.2945124382666986</v>
      </c>
      <c r="AR1681" s="66">
        <v>0</v>
      </c>
      <c r="AS1681" s="96" t="s">
        <v>1593</v>
      </c>
      <c r="AT1681" s="20">
        <f t="shared" ref="AT1681" si="1928">(AK1681*V1681*X1681*Z1680*AA1681*AB1680*AC1681*AD1680*AG1681*AH1680)+AR1681</f>
        <v>3.3155182282843523</v>
      </c>
      <c r="AU1681" s="20">
        <f t="shared" ref="AU1681" si="1929">AT1680</f>
        <v>2.9671483310188407</v>
      </c>
      <c r="AV1681" s="12">
        <f t="shared" ref="AV1681" si="1930">AK1681*W1681*X1681*Z1680*AA1681*AB1680</f>
        <v>3.3329120845022788</v>
      </c>
      <c r="AW1681" s="12">
        <f t="shared" ref="AW1681" si="1931">AV1680</f>
        <v>2.9671483310188407</v>
      </c>
      <c r="AX1681" s="8">
        <f t="shared" si="1682"/>
        <v>3.3155182282843523</v>
      </c>
      <c r="AY1681" s="8">
        <f t="shared" si="1683"/>
        <v>2.9671483310188407</v>
      </c>
      <c r="AZ1681" s="8">
        <f t="shared" si="1684"/>
        <v>6.282666559303193</v>
      </c>
      <c r="BA1681" s="8">
        <f t="shared" si="1685"/>
        <v>0.3483698972655116</v>
      </c>
      <c r="BB1681" s="62">
        <f t="shared" si="1686"/>
        <v>-126</v>
      </c>
      <c r="BC1681" s="21">
        <f t="shared" si="1687"/>
        <v>154</v>
      </c>
      <c r="BD1681" s="21">
        <f t="shared" si="1688"/>
        <v>126</v>
      </c>
      <c r="BE1681" s="21">
        <f t="shared" si="1689"/>
        <v>-102</v>
      </c>
      <c r="BF1681" s="94">
        <f t="shared" si="57"/>
        <v>0.55835864048417183</v>
      </c>
      <c r="BG1681" s="22">
        <f t="shared" ref="BG1681" si="1932">_xlfn.LET(
  _xlpm.a, MIN(AT1680,AT1681),
  _xlpm.b, MAX(AT1680,AT1681),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0.39372587290535088</v>
      </c>
      <c r="BH1681" s="22">
        <f t="shared" ref="BH1681" si="1933">_xlfn.LET(
  _xlpm.a, MIN(AT1680,AT1681),
  _xlpm.b, MAX(AT1680,AT1681),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0.44316288742199189</v>
      </c>
      <c r="BI1681" s="22">
        <f t="shared" ref="BI1681" si="1934">_xlfn.LET(
  _xlpm.a, MIN(AT1680,AT1681),
  _xlpm.b, MAX(AT1680,AT1681),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0.50528754735391967</v>
      </c>
      <c r="BJ1681" s="21">
        <f t="shared" si="1691"/>
        <v>-128</v>
      </c>
      <c r="BK1681" s="21">
        <f t="shared" si="1692"/>
        <v>156</v>
      </c>
      <c r="BL1681" s="21">
        <f t="shared" si="1693"/>
        <v>127</v>
      </c>
      <c r="BM1681" s="21">
        <f t="shared" si="1694"/>
        <v>-102</v>
      </c>
      <c r="BN1681" s="22">
        <f t="shared" si="61"/>
        <v>0.56116065991135144</v>
      </c>
      <c r="BO1681" s="22">
        <f t="shared" ref="BO1681" si="1935">_xlfn.LET(
  _xlpm.a, MIN(AV1680,AV1681),
  _xlpm.b, MAX(AV1680,AV1681),
  _xlpm.wA, (_xlpm.a - FLOOR(_xlpm.a,0.05)) / 0.05,
  _xlpm.wB, (_xlpm.b - FLOOR(_xlpm.b,0.05)) / 0.05,
  _xlpm.aLo, FLOOR(_xlpm.a,0.05), _xlpm.aHi, CEILING(_xlpm.a,0.05),
  _xlpm.bLo, FLOOR(_xlpm.b,0.05), _xlpm.bHi, CEILING(_xlpm.b,0.05),
  _xlpm.pLL, SUMIFS($BU:$BU,$BR:$BR,_xlpm.aLo,$BS:$BS,_xlpm.bLo),
  _xlpm.pUL, SUMIFS($BU:$BU,$BR:$BR,_xlpm.aHi,$BS:$BS,_xlpm.bLo),
  _xlpm.pLU, SUMIFS($BU:$BU,$BR:$BR,_xlpm.aLo,$BS:$BS,_xlpm.bHi),
  _xlpm.pUU, SUMIFS($BU:$BU,$BR:$BR,_xlpm.aHi,$BS:$BS,_xlpm.bHi),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0.39128438593681936</v>
      </c>
      <c r="BP1681" s="22">
        <f t="shared" ref="BP1681" si="1936">_xlfn.LET(
  _xlpm.a, MIN(AV1680,AV1681),
  _xlpm.b, MAX(AV1680,AV1681),
  _xlpm.wA, (_xlpm.a - FLOOR(_xlpm.a,0.05)) / 0.05,
  _xlpm.wB, (_xlpm.b - FLOOR(_xlpm.b,0.05)) / 0.05,
  _xlpm.aLo, FLOOR(_xlpm.a,0.05), _xlpm.aHi, CEILING(_xlpm.a,0.05),
  _xlpm.bLo, FLOOR(_xlpm.b,0.05), _xlpm.bHi, CEILING(_xlpm.b,0.05),
  _xlpm.pLL, SUMIFS($BV:$BV,$BR:$BR,_xlpm.aLo,$BS:$BS,_xlpm.bLo),
  _xlpm.pUL, SUMIFS($BV:$BV,$BR:$BR,_xlpm.aHi,$BS:$BS,_xlpm.bLo),
  _xlpm.pLU, SUMIFS($BV:$BV,$BR:$BR,_xlpm.aLo,$BS:$BS,_xlpm.bHi),
  _xlpm.pUU, SUMIFS($BV:$BV,$BR:$BR,_xlpm.aHi,$BS:$BS,_xlpm.bHi),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0.4408821335218952</v>
      </c>
      <c r="BQ1681" s="22">
        <f t="shared" ref="BQ1681" si="1937">_xlfn.LET(
  _xlpm.a, MIN(AV1680,AV1681),
  _xlpm.b, MAX(AV1680,AV1681),
  _xlpm.wA, (_xlpm.a - FLOOR(_xlpm.a,0.05)) / 0.05,
  _xlpm.wB, (_xlpm.b - FLOOR(_xlpm.b,0.05)) / 0.05,
  _xlpm.aLo, FLOOR(_xlpm.a,0.05), _xlpm.aHi, CEILING(_xlpm.a,0.05),
  _xlpm.bLo, FLOOR(_xlpm.b,0.05), _xlpm.bHi, CEILING(_xlpm.b,0.05),
  _xlpm.pLL, SUMIFS($BW:$BW,$BR:$BR,_xlpm.aLo,$BS:$BS,_xlpm.bLo),
  _xlpm.pUL, SUMIFS($BW:$BW,$BR:$BR,_xlpm.aHi,$BS:$BS,_xlpm.bLo),
  _xlpm.pLU, SUMIFS($BW:$BW,$BR:$BR,_xlpm.aLo,$BS:$BS,_xlpm.bHi),
  _xlpm.pUU, SUMIFS($BW:$BW,$BR:$BR,_xlpm.aHi,$BS:$BS,_xlpm.bHi),
  _xlpm.num, (1-_xlpm.wA)*(1-_xlpm.wB)*_xlpm.pLL + _xlpm.wA*(1-_xlpm.wB)*_xlpm.pUL + (1-_xlpm.wA)*_xlpm.wB*_xlpm.pLU + _xlpm.wA*_xlpm.wB*_xlpm.pUU,
  _xlpm.den, (1-_xlpm.wA)*(1-_xlpm.wB)*--(_xlpm.pLL&lt;&gt;0) + _xlpm.wA*(1-_xlpm.wB)*--(_xlpm.pUL&lt;&gt;0) + (1-_xlpm.wA)*_xlpm.wB*--(_xlpm.pLU&lt;&gt;0) + _xlpm.wA*_xlpm.wB*--(_xlpm.pUU&lt;&gt;0),
  _xlpm.interp, IF(_xlpm.den=0, NA(), _xlpm.num/_xlpm.den),
  _xlpm.interp
)</f>
        <v>0.50378391501585107</v>
      </c>
      <c r="BR1681">
        <v>3.9</v>
      </c>
      <c r="BS1681">
        <v>4.05</v>
      </c>
      <c r="BT1681">
        <v>0.47333999999999998</v>
      </c>
      <c r="BU1681">
        <v>0.18934999999999999</v>
      </c>
      <c r="BV1681">
        <v>0.206695921753558</v>
      </c>
      <c r="BW1681">
        <v>0.27327000000000001</v>
      </c>
    </row>
    <row r="1682" spans="1:75" ht="16.75" customHeight="1" x14ac:dyDescent="0.2">
      <c r="A1682" t="str">
        <f t="shared" si="1632"/>
        <v>2025020810 BUF</v>
      </c>
      <c r="B1682">
        <v>2025020810</v>
      </c>
      <c r="C1682" s="1">
        <v>46046</v>
      </c>
      <c r="D1682" s="2" t="s">
        <v>6</v>
      </c>
      <c r="E1682" t="s">
        <v>5</v>
      </c>
      <c r="F1682" s="2">
        <v>1</v>
      </c>
      <c r="G1682" s="2">
        <v>2</v>
      </c>
      <c r="H1682" t="s">
        <v>36</v>
      </c>
      <c r="I1682" t="str">
        <f t="shared" si="1275"/>
        <v xml:space="preserve">BUF </v>
      </c>
      <c r="K1682" s="14"/>
      <c r="L1682" s="13">
        <v>0.15</v>
      </c>
      <c r="M1682" s="28">
        <v>0.1</v>
      </c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23"/>
      <c r="AF1682" s="23"/>
      <c r="AG1682" s="26"/>
      <c r="AH1682" s="26"/>
      <c r="AI1682" s="53"/>
      <c r="AJ1682" s="6"/>
      <c r="AK1682" s="23"/>
      <c r="AL1682" s="23"/>
      <c r="AM1682" s="23"/>
      <c r="AN1682" s="23"/>
      <c r="AO1682" s="23"/>
      <c r="AP1682" s="23"/>
      <c r="AQ1682" s="23"/>
      <c r="AR1682" s="66">
        <v>0</v>
      </c>
      <c r="AS1682" s="8"/>
      <c r="AT1682" s="19"/>
      <c r="AU1682" s="19"/>
      <c r="AV1682" s="12"/>
      <c r="AW1682" s="12"/>
      <c r="AX1682" s="8"/>
      <c r="AY1682" s="8"/>
      <c r="AZ1682" s="8"/>
      <c r="BA1682" s="8"/>
      <c r="BB1682" s="62"/>
      <c r="BC1682" s="21"/>
      <c r="BD1682" s="21"/>
      <c r="BE1682" s="21"/>
      <c r="BF1682" s="22"/>
      <c r="BG1682" s="22"/>
      <c r="BH1682" s="22"/>
      <c r="BI1682" s="22"/>
      <c r="BJ1682" s="8"/>
      <c r="BK1682" s="8"/>
      <c r="BL1682" s="8"/>
      <c r="BM1682" s="8"/>
      <c r="BN1682" s="5"/>
      <c r="BO1682" s="5"/>
      <c r="BP1682" s="8"/>
      <c r="BQ1682" s="8"/>
      <c r="BR1682">
        <v>3.9</v>
      </c>
      <c r="BS1682">
        <v>4.0999999999999996</v>
      </c>
      <c r="BT1682">
        <v>0.4677</v>
      </c>
      <c r="BU1682">
        <v>0.18609000000000001</v>
      </c>
      <c r="BV1682">
        <v>0.20297332082633401</v>
      </c>
      <c r="BW1682">
        <v>0.26927000000000001</v>
      </c>
    </row>
    <row r="1683" spans="1:75" ht="16.75" customHeight="1" x14ac:dyDescent="0.2">
      <c r="A1683" t="str">
        <f t="shared" si="1632"/>
        <v>2025020810 NYI</v>
      </c>
      <c r="B1683">
        <v>2025020810</v>
      </c>
      <c r="C1683" s="1">
        <v>46046</v>
      </c>
      <c r="D1683" s="2" t="s">
        <v>9</v>
      </c>
      <c r="E1683" t="s">
        <v>37</v>
      </c>
      <c r="F1683" s="2">
        <v>2</v>
      </c>
      <c r="G1683" s="2">
        <v>1</v>
      </c>
      <c r="H1683" t="s">
        <v>38</v>
      </c>
      <c r="I1683" t="str">
        <f t="shared" si="1275"/>
        <v xml:space="preserve">NYI </v>
      </c>
      <c r="K1683" s="14"/>
      <c r="L1683" s="13">
        <v>0.15</v>
      </c>
      <c r="M1683" s="28">
        <v>0.1</v>
      </c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23"/>
      <c r="AF1683" s="23"/>
      <c r="AG1683" s="26"/>
      <c r="AH1683" s="26"/>
      <c r="AI1683" s="53"/>
      <c r="AJ1683" s="6"/>
      <c r="AK1683" s="23"/>
      <c r="AL1683" s="23"/>
      <c r="AM1683" s="23"/>
      <c r="AN1683" s="23"/>
      <c r="AO1683" s="23"/>
      <c r="AP1683" s="23"/>
      <c r="AQ1683" s="23"/>
      <c r="AR1683" s="66">
        <v>0</v>
      </c>
      <c r="AS1683" s="8"/>
      <c r="AT1683" s="19"/>
      <c r="AU1683" s="19"/>
      <c r="AV1683" s="12"/>
      <c r="AW1683" s="12"/>
      <c r="AX1683" s="8"/>
      <c r="AY1683" s="8"/>
      <c r="AZ1683" s="8"/>
      <c r="BA1683" s="8"/>
      <c r="BB1683" s="62"/>
      <c r="BC1683" s="21"/>
      <c r="BD1683" s="21"/>
      <c r="BE1683" s="21"/>
      <c r="BF1683" s="22"/>
      <c r="BG1683" s="22"/>
      <c r="BH1683" s="22"/>
      <c r="BI1683" s="22"/>
      <c r="BJ1683" s="8"/>
      <c r="BK1683" s="8"/>
      <c r="BL1683" s="8"/>
      <c r="BM1683" s="8"/>
      <c r="BN1683" s="5"/>
      <c r="BO1683" s="5"/>
      <c r="BP1683" s="8"/>
      <c r="BQ1683" s="8"/>
      <c r="BR1683">
        <v>3.9</v>
      </c>
      <c r="BS1683">
        <v>4.1500000000000004</v>
      </c>
      <c r="BT1683">
        <v>0.46182000000000001</v>
      </c>
      <c r="BU1683">
        <v>0.18165000000000001</v>
      </c>
      <c r="BV1683">
        <v>0.19794913148660701</v>
      </c>
      <c r="BW1683">
        <v>0.26399</v>
      </c>
    </row>
    <row r="1684" spans="1:75" ht="16.75" customHeight="1" x14ac:dyDescent="0.2">
      <c r="A1684" t="str">
        <f t="shared" si="1632"/>
        <v>2025020811 UTA</v>
      </c>
      <c r="B1684">
        <v>2025020811</v>
      </c>
      <c r="C1684" s="1">
        <v>46046</v>
      </c>
      <c r="D1684" s="2" t="s">
        <v>6</v>
      </c>
      <c r="E1684" t="s">
        <v>15</v>
      </c>
      <c r="F1684" s="2">
        <v>2</v>
      </c>
      <c r="G1684" s="2">
        <v>1</v>
      </c>
      <c r="H1684" t="s">
        <v>44</v>
      </c>
      <c r="I1684" t="str">
        <f t="shared" si="1275"/>
        <v xml:space="preserve">UTA </v>
      </c>
      <c r="K1684" s="14"/>
      <c r="L1684" s="13">
        <v>0.15</v>
      </c>
      <c r="M1684" s="28">
        <v>0.1</v>
      </c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23"/>
      <c r="AF1684" s="23"/>
      <c r="AG1684" s="26"/>
      <c r="AH1684" s="26"/>
      <c r="AI1684" s="53"/>
      <c r="AJ1684" s="6"/>
      <c r="AK1684" s="23"/>
      <c r="AL1684" s="23"/>
      <c r="AM1684" s="23"/>
      <c r="AN1684" s="23"/>
      <c r="AO1684" s="23"/>
      <c r="AP1684" s="23"/>
      <c r="AQ1684" s="23"/>
      <c r="AR1684" s="66">
        <v>0</v>
      </c>
      <c r="AS1684" s="8"/>
      <c r="AT1684" s="19"/>
      <c r="AU1684" s="19"/>
      <c r="AV1684" s="12"/>
      <c r="AW1684" s="12"/>
      <c r="AX1684" s="8"/>
      <c r="AY1684" s="8"/>
      <c r="AZ1684" s="8"/>
      <c r="BA1684" s="8"/>
      <c r="BB1684" s="62"/>
      <c r="BC1684" s="21"/>
      <c r="BD1684" s="21"/>
      <c r="BE1684" s="21"/>
      <c r="BF1684" s="22"/>
      <c r="BG1684" s="22"/>
      <c r="BH1684" s="22"/>
      <c r="BI1684" s="22"/>
      <c r="BJ1684" s="8"/>
      <c r="BK1684" s="8"/>
      <c r="BL1684" s="8"/>
      <c r="BM1684" s="8"/>
      <c r="BN1684" s="5"/>
      <c r="BO1684" s="5"/>
      <c r="BP1684" s="8"/>
      <c r="BQ1684" s="8"/>
      <c r="BR1684">
        <v>3.9</v>
      </c>
      <c r="BS1684">
        <v>4.2</v>
      </c>
      <c r="BT1684">
        <v>0.45334000000000002</v>
      </c>
      <c r="BU1684">
        <v>0.17748</v>
      </c>
      <c r="BV1684">
        <v>0.19336282221689499</v>
      </c>
      <c r="BW1684">
        <v>0.25962000000000002</v>
      </c>
    </row>
    <row r="1685" spans="1:75" ht="16.75" customHeight="1" x14ac:dyDescent="0.2">
      <c r="A1685" t="str">
        <f t="shared" si="1632"/>
        <v>2025020811 NSH</v>
      </c>
      <c r="B1685">
        <v>2025020811</v>
      </c>
      <c r="C1685" s="1">
        <v>46046</v>
      </c>
      <c r="D1685" s="2" t="s">
        <v>9</v>
      </c>
      <c r="E1685" t="s">
        <v>35</v>
      </c>
      <c r="F1685" s="2">
        <v>1</v>
      </c>
      <c r="G1685" s="2">
        <v>2</v>
      </c>
      <c r="H1685" t="s">
        <v>45</v>
      </c>
      <c r="I1685" t="str">
        <f t="shared" si="1275"/>
        <v xml:space="preserve">NSH </v>
      </c>
      <c r="K1685" s="14"/>
      <c r="L1685" s="13">
        <v>0.15</v>
      </c>
      <c r="M1685" s="28">
        <v>0.1</v>
      </c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23"/>
      <c r="AF1685" s="23"/>
      <c r="AG1685" s="26"/>
      <c r="AH1685" s="26"/>
      <c r="AI1685" s="53"/>
      <c r="AJ1685" s="6"/>
      <c r="AK1685" s="23"/>
      <c r="AL1685" s="23"/>
      <c r="AM1685" s="23"/>
      <c r="AN1685" s="23"/>
      <c r="AO1685" s="23"/>
      <c r="AP1685" s="23"/>
      <c r="AQ1685" s="23"/>
      <c r="AR1685" s="66">
        <v>0</v>
      </c>
      <c r="AS1685" s="8"/>
      <c r="AT1685" s="19"/>
      <c r="AU1685" s="19"/>
      <c r="AV1685" s="12"/>
      <c r="AW1685" s="12"/>
      <c r="AX1685" s="8"/>
      <c r="AY1685" s="8"/>
      <c r="AZ1685" s="8"/>
      <c r="BA1685" s="8"/>
      <c r="BB1685" s="62"/>
      <c r="BC1685" s="21"/>
      <c r="BD1685" s="21"/>
      <c r="BE1685" s="21"/>
      <c r="BF1685" s="22"/>
      <c r="BG1685" s="22"/>
      <c r="BH1685" s="22"/>
      <c r="BI1685" s="22"/>
      <c r="BJ1685" s="8"/>
      <c r="BK1685" s="8"/>
      <c r="BL1685" s="8"/>
      <c r="BM1685" s="8"/>
      <c r="BN1685" s="5"/>
      <c r="BO1685" s="5"/>
      <c r="BP1685" s="8"/>
      <c r="BQ1685" s="8"/>
      <c r="BR1685">
        <v>3.9</v>
      </c>
      <c r="BS1685">
        <v>4.25</v>
      </c>
      <c r="BT1685">
        <v>0.44727</v>
      </c>
      <c r="BU1685">
        <v>0.17222999999999999</v>
      </c>
      <c r="BV1685">
        <v>0.18709060690658999</v>
      </c>
      <c r="BW1685">
        <v>0.25165999999999999</v>
      </c>
    </row>
    <row r="1686" spans="1:75" ht="16.75" customHeight="1" x14ac:dyDescent="0.2">
      <c r="A1686" t="str">
        <f t="shared" si="1632"/>
        <v>2025020813 CAR</v>
      </c>
      <c r="B1686">
        <v>2025020813</v>
      </c>
      <c r="C1686" s="1">
        <v>46046</v>
      </c>
      <c r="D1686" s="2" t="s">
        <v>6</v>
      </c>
      <c r="E1686" t="s">
        <v>42</v>
      </c>
      <c r="F1686" s="2">
        <v>1</v>
      </c>
      <c r="G1686" s="2">
        <v>1</v>
      </c>
      <c r="H1686" t="s">
        <v>46</v>
      </c>
      <c r="I1686" t="str">
        <f t="shared" si="1275"/>
        <v xml:space="preserve">CAR </v>
      </c>
      <c r="K1686" s="14"/>
      <c r="L1686" s="13">
        <v>0.15</v>
      </c>
      <c r="M1686" s="28">
        <v>0.1</v>
      </c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23"/>
      <c r="AF1686" s="23"/>
      <c r="AG1686" s="26"/>
      <c r="AH1686" s="26"/>
      <c r="AI1686" s="53"/>
      <c r="AJ1686" s="6"/>
      <c r="AK1686" s="23"/>
      <c r="AL1686" s="23"/>
      <c r="AM1686" s="23"/>
      <c r="AN1686" s="23"/>
      <c r="AO1686" s="23"/>
      <c r="AP1686" s="23"/>
      <c r="AQ1686" s="23"/>
      <c r="AR1686" s="66">
        <v>0</v>
      </c>
      <c r="AS1686" s="8"/>
      <c r="AT1686" s="19"/>
      <c r="AU1686" s="19"/>
      <c r="AV1686" s="12"/>
      <c r="AW1686" s="12"/>
      <c r="AX1686" s="8"/>
      <c r="AY1686" s="8"/>
      <c r="AZ1686" s="8"/>
      <c r="BA1686" s="8"/>
      <c r="BB1686" s="62"/>
      <c r="BC1686" s="21"/>
      <c r="BD1686" s="21"/>
      <c r="BE1686" s="21"/>
      <c r="BF1686" s="22"/>
      <c r="BG1686" s="22"/>
      <c r="BH1686" s="22"/>
      <c r="BI1686" s="22"/>
      <c r="BJ1686" s="8"/>
      <c r="BK1686" s="8"/>
      <c r="BL1686" s="8"/>
      <c r="BM1686" s="8"/>
      <c r="BN1686" s="5"/>
      <c r="BO1686" s="5"/>
      <c r="BP1686" s="8"/>
      <c r="BQ1686" s="8"/>
      <c r="BR1686">
        <v>3.9</v>
      </c>
      <c r="BS1686">
        <v>4.3</v>
      </c>
      <c r="BT1686">
        <v>0.44297999999999998</v>
      </c>
      <c r="BU1686">
        <v>0.16864000000000001</v>
      </c>
      <c r="BV1686">
        <v>0.183139124485518</v>
      </c>
      <c r="BW1686">
        <v>0.24781</v>
      </c>
    </row>
    <row r="1687" spans="1:75" ht="16.75" customHeight="1" x14ac:dyDescent="0.2">
      <c r="A1687" t="str">
        <f t="shared" si="1632"/>
        <v>2025020813 OTT</v>
      </c>
      <c r="B1687">
        <v>2025020813</v>
      </c>
      <c r="C1687" s="1">
        <v>46046</v>
      </c>
      <c r="D1687" s="2" t="s">
        <v>9</v>
      </c>
      <c r="E1687" t="s">
        <v>39</v>
      </c>
      <c r="F1687" s="2">
        <v>1</v>
      </c>
      <c r="G1687" s="2">
        <v>1</v>
      </c>
      <c r="H1687" t="s">
        <v>47</v>
      </c>
      <c r="I1687" t="str">
        <f t="shared" si="1275"/>
        <v xml:space="preserve">OTT </v>
      </c>
      <c r="K1687" s="14"/>
      <c r="L1687" s="13">
        <v>0.15</v>
      </c>
      <c r="M1687" s="28">
        <v>0.1</v>
      </c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23"/>
      <c r="AF1687" s="23"/>
      <c r="AG1687" s="26"/>
      <c r="AH1687" s="26"/>
      <c r="AI1687" s="53"/>
      <c r="AJ1687" s="6"/>
      <c r="AK1687" s="23"/>
      <c r="AL1687" s="23"/>
      <c r="AM1687" s="23"/>
      <c r="AN1687" s="23"/>
      <c r="AO1687" s="23"/>
      <c r="AP1687" s="23"/>
      <c r="AQ1687" s="23"/>
      <c r="AR1687" s="66">
        <v>0</v>
      </c>
      <c r="AS1687" s="8"/>
      <c r="AT1687" s="19"/>
      <c r="AU1687" s="19"/>
      <c r="AV1687" s="12"/>
      <c r="AW1687" s="12"/>
      <c r="AX1687" s="8"/>
      <c r="AY1687" s="8"/>
      <c r="AZ1687" s="8"/>
      <c r="BA1687" s="8"/>
      <c r="BB1687" s="62"/>
      <c r="BC1687" s="21"/>
      <c r="BD1687" s="21"/>
      <c r="BE1687" s="21"/>
      <c r="BF1687" s="22"/>
      <c r="BG1687" s="22"/>
      <c r="BH1687" s="22"/>
      <c r="BI1687" s="22"/>
      <c r="BJ1687" s="8"/>
      <c r="BK1687" s="8"/>
      <c r="BL1687" s="8"/>
      <c r="BM1687" s="8"/>
      <c r="BN1687" s="5"/>
      <c r="BO1687" s="5"/>
      <c r="BP1687" s="8"/>
      <c r="BQ1687" s="8"/>
      <c r="BR1687">
        <v>3.9</v>
      </c>
      <c r="BS1687">
        <v>4.3499999999999996</v>
      </c>
      <c r="BT1687">
        <v>0.43270999999999998</v>
      </c>
      <c r="BU1687">
        <v>0.1608</v>
      </c>
      <c r="BV1687">
        <v>0.17475601538896199</v>
      </c>
      <c r="BW1687">
        <v>0.24066000000000001</v>
      </c>
    </row>
    <row r="1688" spans="1:75" ht="16.75" customHeight="1" x14ac:dyDescent="0.2">
      <c r="A1688" t="str">
        <f t="shared" si="1632"/>
        <v>2025020815 DET</v>
      </c>
      <c r="B1688">
        <v>2025020815</v>
      </c>
      <c r="C1688" s="1">
        <v>46046</v>
      </c>
      <c r="D1688" s="2" t="s">
        <v>6</v>
      </c>
      <c r="E1688" t="s">
        <v>30</v>
      </c>
      <c r="F1688" s="2">
        <v>1</v>
      </c>
      <c r="G1688" s="2">
        <v>1</v>
      </c>
      <c r="H1688" t="s">
        <v>46</v>
      </c>
      <c r="I1688" t="str">
        <f t="shared" si="1275"/>
        <v xml:space="preserve">DET </v>
      </c>
      <c r="K1688" s="14"/>
      <c r="L1688" s="13">
        <v>0.15</v>
      </c>
      <c r="M1688" s="28">
        <v>0.1</v>
      </c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23"/>
      <c r="AF1688" s="23"/>
      <c r="AG1688" s="26"/>
      <c r="AH1688" s="26"/>
      <c r="AI1688" s="53"/>
      <c r="AJ1688" s="6"/>
      <c r="AK1688" s="23"/>
      <c r="AL1688" s="23"/>
      <c r="AM1688" s="23"/>
      <c r="AN1688" s="23"/>
      <c r="AO1688" s="23"/>
      <c r="AP1688" s="23"/>
      <c r="AQ1688" s="23"/>
      <c r="AR1688" s="66">
        <v>0</v>
      </c>
      <c r="AS1688" s="8"/>
      <c r="AT1688" s="19"/>
      <c r="AU1688" s="19"/>
      <c r="AV1688" s="12"/>
      <c r="AW1688" s="12"/>
      <c r="AX1688" s="8"/>
      <c r="AY1688" s="8"/>
      <c r="AZ1688" s="8"/>
      <c r="BA1688" s="8"/>
      <c r="BB1688" s="62"/>
      <c r="BC1688" s="21"/>
      <c r="BD1688" s="21"/>
      <c r="BE1688" s="21"/>
      <c r="BF1688" s="22"/>
      <c r="BG1688" s="22"/>
      <c r="BH1688" s="22"/>
      <c r="BI1688" s="22"/>
      <c r="BJ1688" s="8"/>
      <c r="BK1688" s="8"/>
      <c r="BL1688" s="8"/>
      <c r="BM1688" s="8"/>
      <c r="BN1688" s="5"/>
      <c r="BO1688" s="5"/>
      <c r="BP1688" s="8"/>
      <c r="BQ1688" s="8"/>
      <c r="BR1688">
        <v>3.9</v>
      </c>
      <c r="BS1688">
        <v>4.4000000000000004</v>
      </c>
      <c r="BT1688">
        <v>0.42893999999999999</v>
      </c>
      <c r="BU1688">
        <v>0.16120000000000001</v>
      </c>
      <c r="BV1688">
        <v>0.17485058518542601</v>
      </c>
      <c r="BW1688">
        <v>0.23927000000000001</v>
      </c>
    </row>
    <row r="1689" spans="1:75" ht="16.75" customHeight="1" x14ac:dyDescent="0.2">
      <c r="A1689" t="str">
        <f t="shared" si="1632"/>
        <v>2025020815 WPG</v>
      </c>
      <c r="B1689">
        <v>2025020815</v>
      </c>
      <c r="C1689" s="1">
        <v>46046</v>
      </c>
      <c r="D1689" s="2" t="s">
        <v>9</v>
      </c>
      <c r="E1689" t="s">
        <v>16</v>
      </c>
      <c r="F1689" s="2">
        <v>1</v>
      </c>
      <c r="G1689" s="2">
        <v>1</v>
      </c>
      <c r="H1689" t="s">
        <v>47</v>
      </c>
      <c r="I1689" t="str">
        <f t="shared" si="1275"/>
        <v xml:space="preserve">WPG </v>
      </c>
      <c r="K1689" s="14"/>
      <c r="L1689" s="13">
        <v>0.15</v>
      </c>
      <c r="M1689" s="28">
        <v>0.1</v>
      </c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23"/>
      <c r="AF1689" s="23"/>
      <c r="AG1689" s="26"/>
      <c r="AH1689" s="26"/>
      <c r="AI1689" s="53"/>
      <c r="AJ1689" s="6"/>
      <c r="AK1689" s="23"/>
      <c r="AL1689" s="23"/>
      <c r="AM1689" s="23"/>
      <c r="AN1689" s="23"/>
      <c r="AO1689" s="23"/>
      <c r="AP1689" s="23"/>
      <c r="AQ1689" s="23"/>
      <c r="AR1689" s="66">
        <v>0</v>
      </c>
      <c r="AS1689" s="8"/>
      <c r="AT1689" s="19"/>
      <c r="AU1689" s="19"/>
      <c r="AV1689" s="12"/>
      <c r="AW1689" s="12"/>
      <c r="AX1689" s="8"/>
      <c r="AY1689" s="8"/>
      <c r="AZ1689" s="8"/>
      <c r="BA1689" s="8"/>
      <c r="BB1689" s="62"/>
      <c r="BC1689" s="21"/>
      <c r="BD1689" s="21"/>
      <c r="BE1689" s="21"/>
      <c r="BF1689" s="22"/>
      <c r="BG1689" s="22"/>
      <c r="BH1689" s="22"/>
      <c r="BI1689" s="22"/>
      <c r="BJ1689" s="8"/>
      <c r="BK1689" s="8"/>
      <c r="BL1689" s="8"/>
      <c r="BM1689" s="8"/>
      <c r="BN1689" s="5"/>
      <c r="BO1689" s="5"/>
      <c r="BP1689" s="8"/>
      <c r="BQ1689" s="8"/>
      <c r="BR1689">
        <v>3.9</v>
      </c>
      <c r="BS1689">
        <v>4.45</v>
      </c>
      <c r="BT1689">
        <v>0.42385</v>
      </c>
      <c r="BU1689">
        <v>0.15825</v>
      </c>
      <c r="BV1689">
        <v>0.17111252878907399</v>
      </c>
      <c r="BW1689">
        <v>0.23341999999999999</v>
      </c>
    </row>
    <row r="1690" spans="1:75" ht="16.75" customHeight="1" x14ac:dyDescent="0.2">
      <c r="A1690" t="str">
        <f t="shared" si="1632"/>
        <v>2025020812 MTL</v>
      </c>
      <c r="B1690">
        <v>2025020812</v>
      </c>
      <c r="C1690" s="1">
        <v>46046</v>
      </c>
      <c r="D1690" s="2" t="s">
        <v>6</v>
      </c>
      <c r="E1690" t="s">
        <v>19</v>
      </c>
      <c r="F1690" s="2">
        <v>1</v>
      </c>
      <c r="G1690" s="2">
        <v>1</v>
      </c>
      <c r="H1690" t="s">
        <v>46</v>
      </c>
      <c r="I1690" t="str">
        <f t="shared" si="1275"/>
        <v xml:space="preserve">MTL </v>
      </c>
      <c r="K1690" s="14"/>
      <c r="L1690" s="13">
        <v>0.15</v>
      </c>
      <c r="M1690" s="28">
        <v>0.1</v>
      </c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23"/>
      <c r="AF1690" s="23"/>
      <c r="AG1690" s="26"/>
      <c r="AH1690" s="26"/>
      <c r="AI1690" s="53"/>
      <c r="AJ1690" s="6"/>
      <c r="AK1690" s="23"/>
      <c r="AL1690" s="23"/>
      <c r="AM1690" s="23"/>
      <c r="AN1690" s="23"/>
      <c r="AO1690" s="23"/>
      <c r="AP1690" s="23"/>
      <c r="AQ1690" s="23"/>
      <c r="AR1690" s="66">
        <v>0</v>
      </c>
      <c r="AS1690" s="8"/>
      <c r="AT1690" s="19"/>
      <c r="AU1690" s="19"/>
      <c r="AV1690" s="12"/>
      <c r="AW1690" s="12"/>
      <c r="AX1690" s="8"/>
      <c r="AY1690" s="8"/>
      <c r="AZ1690" s="8"/>
      <c r="BA1690" s="8"/>
      <c r="BB1690" s="62"/>
      <c r="BC1690" s="21"/>
      <c r="BD1690" s="21"/>
      <c r="BE1690" s="21"/>
      <c r="BF1690" s="22"/>
      <c r="BG1690" s="22"/>
      <c r="BH1690" s="22"/>
      <c r="BI1690" s="22"/>
      <c r="BJ1690" s="8"/>
      <c r="BK1690" s="8"/>
      <c r="BL1690" s="8"/>
      <c r="BM1690" s="8"/>
      <c r="BN1690" s="5"/>
      <c r="BO1690" s="5"/>
      <c r="BP1690" s="8"/>
      <c r="BQ1690" s="8"/>
      <c r="BR1690">
        <v>3.9</v>
      </c>
      <c r="BS1690">
        <v>4.5</v>
      </c>
      <c r="BT1690">
        <v>0.41575000000000001</v>
      </c>
      <c r="BU1690">
        <v>0.15361</v>
      </c>
      <c r="BV1690">
        <v>0.16618343899430901</v>
      </c>
      <c r="BW1690">
        <v>0.22927</v>
      </c>
    </row>
    <row r="1691" spans="1:75" ht="16.75" customHeight="1" x14ac:dyDescent="0.2">
      <c r="A1691" t="str">
        <f t="shared" si="1632"/>
        <v>2025020812 BOS</v>
      </c>
      <c r="B1691">
        <v>2025020812</v>
      </c>
      <c r="C1691" s="1">
        <v>46046</v>
      </c>
      <c r="D1691" s="2" t="s">
        <v>9</v>
      </c>
      <c r="E1691" t="s">
        <v>7</v>
      </c>
      <c r="F1691" s="2">
        <v>1</v>
      </c>
      <c r="G1691" s="2">
        <v>1</v>
      </c>
      <c r="H1691" t="s">
        <v>47</v>
      </c>
      <c r="I1691" t="str">
        <f t="shared" si="1275"/>
        <v xml:space="preserve">BOS </v>
      </c>
      <c r="K1691" s="14"/>
      <c r="L1691" s="13">
        <v>0.15</v>
      </c>
      <c r="M1691" s="28">
        <v>0.1</v>
      </c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23"/>
      <c r="AF1691" s="23"/>
      <c r="AG1691" s="26"/>
      <c r="AH1691" s="26"/>
      <c r="AI1691" s="53"/>
      <c r="AJ1691" s="6"/>
      <c r="AK1691" s="23"/>
      <c r="AL1691" s="23"/>
      <c r="AM1691" s="23"/>
      <c r="AN1691" s="23"/>
      <c r="AO1691" s="23"/>
      <c r="AP1691" s="23"/>
      <c r="AQ1691" s="23"/>
      <c r="AR1691" s="66">
        <v>0</v>
      </c>
      <c r="AS1691" s="8"/>
      <c r="AT1691" s="19"/>
      <c r="AU1691" s="19"/>
      <c r="AV1691" s="12"/>
      <c r="AW1691" s="12"/>
      <c r="AX1691" s="8"/>
      <c r="AY1691" s="8"/>
      <c r="AZ1691" s="8"/>
      <c r="BA1691" s="8"/>
      <c r="BB1691" s="62"/>
      <c r="BC1691" s="21"/>
      <c r="BD1691" s="21"/>
      <c r="BE1691" s="21"/>
      <c r="BF1691" s="22"/>
      <c r="BG1691" s="22"/>
      <c r="BH1691" s="22"/>
      <c r="BI1691" s="22"/>
      <c r="BJ1691" s="8"/>
      <c r="BK1691" s="8"/>
      <c r="BL1691" s="8"/>
      <c r="BM1691" s="8"/>
      <c r="BN1691" s="5"/>
      <c r="BO1691" s="5"/>
      <c r="BP1691" s="8"/>
      <c r="BQ1691" s="8"/>
      <c r="BR1691">
        <v>3.9</v>
      </c>
      <c r="BS1691">
        <v>4.55</v>
      </c>
      <c r="BT1691">
        <v>0.40936</v>
      </c>
      <c r="BU1691">
        <v>0.1484</v>
      </c>
      <c r="BV1691">
        <v>0.16017787947801801</v>
      </c>
      <c r="BW1691">
        <v>0.22192999999999999</v>
      </c>
    </row>
    <row r="1692" spans="1:75" ht="16.75" customHeight="1" x14ac:dyDescent="0.2">
      <c r="A1692" t="str">
        <f t="shared" si="1632"/>
        <v>2025020814 TBL</v>
      </c>
      <c r="B1692">
        <v>2025020814</v>
      </c>
      <c r="C1692" s="1">
        <v>46046</v>
      </c>
      <c r="D1692" s="2" t="s">
        <v>6</v>
      </c>
      <c r="E1692" t="s">
        <v>41</v>
      </c>
      <c r="F1692" s="2">
        <v>0</v>
      </c>
      <c r="G1692" s="2">
        <v>1</v>
      </c>
      <c r="H1692" t="s">
        <v>26</v>
      </c>
      <c r="I1692" t="str">
        <f t="shared" si="1275"/>
        <v xml:space="preserve">TBL </v>
      </c>
      <c r="K1692" s="14"/>
      <c r="L1692" s="13">
        <v>0.15</v>
      </c>
      <c r="M1692" s="28">
        <v>0.1</v>
      </c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23"/>
      <c r="AF1692" s="23"/>
      <c r="AG1692" s="26"/>
      <c r="AH1692" s="26"/>
      <c r="AI1692" s="53"/>
      <c r="AJ1692" s="6"/>
      <c r="AK1692" s="23"/>
      <c r="AL1692" s="23"/>
      <c r="AM1692" s="23"/>
      <c r="AN1692" s="23"/>
      <c r="AO1692" s="23"/>
      <c r="AP1692" s="23"/>
      <c r="AQ1692" s="23"/>
      <c r="AR1692" s="66">
        <v>0</v>
      </c>
      <c r="AS1692" s="8"/>
      <c r="AT1692" s="19"/>
      <c r="AU1692" s="19"/>
      <c r="AV1692" s="12"/>
      <c r="AW1692" s="12"/>
      <c r="AX1692" s="8"/>
      <c r="AY1692" s="8"/>
      <c r="AZ1692" s="8"/>
      <c r="BA1692" s="8"/>
      <c r="BB1692" s="62"/>
      <c r="BC1692" s="21"/>
      <c r="BD1692" s="21"/>
      <c r="BE1692" s="21"/>
      <c r="BF1692" s="22"/>
      <c r="BG1692" s="22"/>
      <c r="BH1692" s="22"/>
      <c r="BI1692" s="22"/>
      <c r="BJ1692" s="8"/>
      <c r="BK1692" s="8"/>
      <c r="BL1692" s="8"/>
      <c r="BM1692" s="8"/>
      <c r="BN1692" s="5"/>
      <c r="BO1692" s="5"/>
      <c r="BP1692" s="8"/>
      <c r="BQ1692" s="8"/>
      <c r="BR1692">
        <v>3.9</v>
      </c>
      <c r="BS1692">
        <v>4.5999999999999996</v>
      </c>
      <c r="BT1692">
        <v>0.40232000000000001</v>
      </c>
      <c r="BU1692">
        <v>0.14632000000000001</v>
      </c>
      <c r="BV1692">
        <v>0.15770300273759899</v>
      </c>
      <c r="BW1692">
        <v>0.2185</v>
      </c>
    </row>
    <row r="1693" spans="1:75" ht="16.75" customHeight="1" x14ac:dyDescent="0.2">
      <c r="A1693" t="str">
        <f t="shared" si="1632"/>
        <v>2025020814 CBJ</v>
      </c>
      <c r="B1693">
        <v>2025020814</v>
      </c>
      <c r="C1693" s="1">
        <v>46046</v>
      </c>
      <c r="D1693" s="2" t="s">
        <v>9</v>
      </c>
      <c r="E1693" t="s">
        <v>32</v>
      </c>
      <c r="F1693" s="2">
        <v>1</v>
      </c>
      <c r="G1693" s="2">
        <v>0</v>
      </c>
      <c r="H1693" t="s">
        <v>27</v>
      </c>
      <c r="I1693" t="str">
        <f t="shared" si="1275"/>
        <v xml:space="preserve">CBJ </v>
      </c>
      <c r="K1693" s="14"/>
      <c r="L1693" s="13">
        <v>0.15</v>
      </c>
      <c r="M1693" s="28">
        <v>0.1</v>
      </c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23"/>
      <c r="AF1693" s="23"/>
      <c r="AG1693" s="26"/>
      <c r="AH1693" s="26"/>
      <c r="AI1693" s="53"/>
      <c r="AJ1693" s="6"/>
      <c r="AK1693" s="23"/>
      <c r="AL1693" s="23"/>
      <c r="AM1693" s="23"/>
      <c r="AN1693" s="23"/>
      <c r="AO1693" s="23"/>
      <c r="AP1693" s="23"/>
      <c r="AQ1693" s="23"/>
      <c r="AR1693" s="66">
        <v>0</v>
      </c>
      <c r="AS1693" s="8"/>
      <c r="AT1693" s="19"/>
      <c r="AU1693" s="19"/>
      <c r="AV1693" s="12"/>
      <c r="AW1693" s="12"/>
      <c r="AX1693" s="8"/>
      <c r="AY1693" s="8"/>
      <c r="AZ1693" s="8"/>
      <c r="BA1693" s="8"/>
      <c r="BB1693" s="62"/>
      <c r="BC1693" s="21"/>
      <c r="BD1693" s="21"/>
      <c r="BE1693" s="21"/>
      <c r="BF1693" s="22"/>
      <c r="BG1693" s="22"/>
      <c r="BH1693" s="22"/>
      <c r="BI1693" s="22"/>
      <c r="BJ1693" s="8"/>
      <c r="BK1693" s="8"/>
      <c r="BL1693" s="8"/>
      <c r="BM1693" s="8"/>
      <c r="BN1693" s="5"/>
      <c r="BO1693" s="5"/>
      <c r="BP1693" s="8"/>
      <c r="BQ1693" s="8"/>
      <c r="BR1693">
        <v>3.9</v>
      </c>
      <c r="BS1693">
        <v>4.6500000000000004</v>
      </c>
      <c r="BT1693">
        <v>0.39989000000000002</v>
      </c>
      <c r="BU1693">
        <v>0.13938999999999999</v>
      </c>
      <c r="BV1693">
        <v>0.15030191934440301</v>
      </c>
      <c r="BW1693">
        <v>0.21199000000000001</v>
      </c>
    </row>
    <row r="1694" spans="1:75" ht="16.75" customHeight="1" x14ac:dyDescent="0.2">
      <c r="A1694" t="str">
        <f t="shared" si="1632"/>
        <v>2025020816 LAK</v>
      </c>
      <c r="B1694">
        <v>2025020816</v>
      </c>
      <c r="C1694" s="1">
        <v>46046</v>
      </c>
      <c r="D1694" s="2" t="s">
        <v>6</v>
      </c>
      <c r="E1694" t="s">
        <v>28</v>
      </c>
      <c r="F1694" s="2">
        <v>2</v>
      </c>
      <c r="G1694" s="2">
        <v>0</v>
      </c>
      <c r="H1694" t="s">
        <v>107</v>
      </c>
      <c r="I1694" t="str">
        <f t="shared" si="1275"/>
        <v xml:space="preserve">LAK </v>
      </c>
      <c r="K1694" s="14"/>
      <c r="L1694" s="13">
        <v>0.15</v>
      </c>
      <c r="M1694" s="28">
        <v>0.1</v>
      </c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23"/>
      <c r="AF1694" s="23"/>
      <c r="AG1694" s="26"/>
      <c r="AH1694" s="26"/>
      <c r="AI1694" s="53"/>
      <c r="AJ1694" s="6"/>
      <c r="AK1694" s="23"/>
      <c r="AL1694" s="23"/>
      <c r="AM1694" s="23"/>
      <c r="AN1694" s="23"/>
      <c r="AO1694" s="23"/>
      <c r="AP1694" s="23"/>
      <c r="AQ1694" s="23"/>
      <c r="AR1694" s="66">
        <v>0</v>
      </c>
      <c r="AS1694" s="8"/>
      <c r="AT1694" s="19"/>
      <c r="AU1694" s="19"/>
      <c r="AV1694" s="12"/>
      <c r="AW1694" s="12"/>
      <c r="AX1694" s="8"/>
      <c r="AY1694" s="8"/>
      <c r="AZ1694" s="8"/>
      <c r="BA1694" s="8"/>
      <c r="BB1694" s="62"/>
      <c r="BC1694" s="21"/>
      <c r="BD1694" s="21"/>
      <c r="BE1694" s="21"/>
      <c r="BF1694" s="22"/>
      <c r="BG1694" s="22"/>
      <c r="BH1694" s="22"/>
      <c r="BI1694" s="22"/>
      <c r="BJ1694" s="8"/>
      <c r="BK1694" s="8"/>
      <c r="BL1694" s="8"/>
      <c r="BM1694" s="8"/>
      <c r="BN1694" s="5"/>
      <c r="BO1694" s="5"/>
      <c r="BP1694" s="8"/>
      <c r="BQ1694" s="8"/>
      <c r="BR1694">
        <v>3.9</v>
      </c>
      <c r="BS1694">
        <v>4.7</v>
      </c>
      <c r="BT1694">
        <v>0.39151999999999998</v>
      </c>
      <c r="BU1694">
        <v>0.13861999999999999</v>
      </c>
      <c r="BV1694">
        <v>0.14916924931129399</v>
      </c>
      <c r="BW1694">
        <v>0.20934</v>
      </c>
    </row>
    <row r="1695" spans="1:75" ht="16.75" customHeight="1" x14ac:dyDescent="0.2">
      <c r="A1695" t="str">
        <f t="shared" si="1632"/>
        <v>2025020816 STL</v>
      </c>
      <c r="B1695">
        <v>2025020816</v>
      </c>
      <c r="C1695" s="1">
        <v>46046</v>
      </c>
      <c r="D1695" s="2" t="s">
        <v>9</v>
      </c>
      <c r="E1695" t="s">
        <v>12</v>
      </c>
      <c r="F1695" s="2">
        <v>0</v>
      </c>
      <c r="G1695" s="2">
        <v>2</v>
      </c>
      <c r="H1695" t="s">
        <v>106</v>
      </c>
      <c r="I1695" t="str">
        <f t="shared" si="1275"/>
        <v xml:space="preserve">STL </v>
      </c>
      <c r="K1695" s="14"/>
      <c r="L1695" s="13">
        <v>0.15</v>
      </c>
      <c r="M1695" s="28">
        <v>0.1</v>
      </c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23"/>
      <c r="AF1695" s="23"/>
      <c r="AG1695" s="26"/>
      <c r="AH1695" s="26"/>
      <c r="AI1695" s="53"/>
      <c r="AJ1695" s="6"/>
      <c r="AK1695" s="23"/>
      <c r="AL1695" s="23"/>
      <c r="AM1695" s="23"/>
      <c r="AN1695" s="23"/>
      <c r="AO1695" s="23"/>
      <c r="AP1695" s="23"/>
      <c r="AQ1695" s="23"/>
      <c r="AR1695" s="66">
        <v>0</v>
      </c>
      <c r="AS1695" s="8"/>
      <c r="AT1695" s="19"/>
      <c r="AU1695" s="19"/>
      <c r="AV1695" s="12"/>
      <c r="AW1695" s="12"/>
      <c r="AX1695" s="8"/>
      <c r="AY1695" s="8"/>
      <c r="AZ1695" s="8"/>
      <c r="BA1695" s="8"/>
      <c r="BB1695" s="62"/>
      <c r="BC1695" s="21"/>
      <c r="BD1695" s="21"/>
      <c r="BE1695" s="21"/>
      <c r="BF1695" s="22"/>
      <c r="BG1695" s="22"/>
      <c r="BH1695" s="22"/>
      <c r="BI1695" s="22"/>
      <c r="BJ1695" s="8"/>
      <c r="BK1695" s="8"/>
      <c r="BL1695" s="8"/>
      <c r="BM1695" s="8"/>
      <c r="BN1695" s="5"/>
      <c r="BO1695" s="5"/>
      <c r="BP1695" s="8"/>
      <c r="BQ1695" s="8"/>
      <c r="BR1695">
        <v>3.9</v>
      </c>
      <c r="BS1695">
        <v>4.75</v>
      </c>
      <c r="BT1695">
        <v>0.38768000000000002</v>
      </c>
      <c r="BU1695">
        <v>0.13525999999999999</v>
      </c>
      <c r="BV1695">
        <v>0.14519262765808899</v>
      </c>
      <c r="BW1695">
        <v>0.20366999999999999</v>
      </c>
    </row>
    <row r="1696" spans="1:75" ht="16.75" customHeight="1" x14ac:dyDescent="0.2">
      <c r="A1696" t="str">
        <f t="shared" si="1632"/>
        <v>2025020817 FLA</v>
      </c>
      <c r="B1696">
        <v>2025020817</v>
      </c>
      <c r="C1696" s="1">
        <v>46046</v>
      </c>
      <c r="D1696" s="2" t="s">
        <v>6</v>
      </c>
      <c r="E1696" t="s">
        <v>10</v>
      </c>
      <c r="F1696" s="2">
        <v>1</v>
      </c>
      <c r="G1696" s="2">
        <v>1</v>
      </c>
      <c r="H1696" t="s">
        <v>46</v>
      </c>
      <c r="I1696" t="str">
        <f t="shared" si="1275"/>
        <v xml:space="preserve">FLA </v>
      </c>
      <c r="K1696" s="14"/>
      <c r="L1696" s="13">
        <v>0.15</v>
      </c>
      <c r="M1696" s="28">
        <v>0.1</v>
      </c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23"/>
      <c r="AF1696" s="23"/>
      <c r="AG1696" s="26"/>
      <c r="AH1696" s="26"/>
      <c r="AI1696" s="53"/>
      <c r="AJ1696" s="6"/>
      <c r="AK1696" s="23"/>
      <c r="AL1696" s="23"/>
      <c r="AM1696" s="23"/>
      <c r="AN1696" s="23"/>
      <c r="AO1696" s="23"/>
      <c r="AP1696" s="23"/>
      <c r="AQ1696" s="23"/>
      <c r="AR1696" s="66">
        <v>0</v>
      </c>
      <c r="AS1696" s="8"/>
      <c r="AT1696" s="19"/>
      <c r="AU1696" s="19"/>
      <c r="AV1696" s="12"/>
      <c r="AW1696" s="12"/>
      <c r="AX1696" s="8"/>
      <c r="AY1696" s="8"/>
      <c r="AZ1696" s="8"/>
      <c r="BA1696" s="8"/>
      <c r="BB1696" s="62"/>
      <c r="BC1696" s="21"/>
      <c r="BD1696" s="21"/>
      <c r="BE1696" s="21"/>
      <c r="BF1696" s="22"/>
      <c r="BG1696" s="22"/>
      <c r="BH1696" s="22"/>
      <c r="BI1696" s="22"/>
      <c r="BJ1696" s="8"/>
      <c r="BK1696" s="8"/>
      <c r="BL1696" s="8"/>
      <c r="BM1696" s="8"/>
      <c r="BN1696" s="5"/>
      <c r="BO1696" s="5"/>
      <c r="BP1696" s="8"/>
      <c r="BQ1696" s="8"/>
      <c r="BR1696">
        <v>3.9</v>
      </c>
      <c r="BS1696">
        <v>4.8</v>
      </c>
      <c r="BT1696">
        <v>0.37929000000000002</v>
      </c>
      <c r="BU1696">
        <v>0.13256999999999999</v>
      </c>
      <c r="BV1696">
        <v>0.14239833293948301</v>
      </c>
      <c r="BW1696">
        <v>0.20158999999999999</v>
      </c>
    </row>
    <row r="1697" spans="1:75" ht="16.75" customHeight="1" x14ac:dyDescent="0.2">
      <c r="A1697" t="str">
        <f t="shared" si="1632"/>
        <v>2025020817 MIN</v>
      </c>
      <c r="B1697">
        <v>2025020817</v>
      </c>
      <c r="C1697" s="1">
        <v>46046</v>
      </c>
      <c r="D1697" s="2" t="s">
        <v>9</v>
      </c>
      <c r="E1697" t="s">
        <v>33</v>
      </c>
      <c r="F1697" s="2">
        <v>1</v>
      </c>
      <c r="G1697" s="2">
        <v>1</v>
      </c>
      <c r="H1697" t="s">
        <v>47</v>
      </c>
      <c r="I1697" t="str">
        <f t="shared" si="1275"/>
        <v xml:space="preserve">MIN </v>
      </c>
      <c r="K1697" s="14"/>
      <c r="L1697" s="13">
        <v>0.15</v>
      </c>
      <c r="M1697" s="28">
        <v>0.1</v>
      </c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23"/>
      <c r="AF1697" s="23"/>
      <c r="AG1697" s="26"/>
      <c r="AH1697" s="26"/>
      <c r="AI1697" s="53"/>
      <c r="AJ1697" s="6"/>
      <c r="AK1697" s="23"/>
      <c r="AL1697" s="23"/>
      <c r="AM1697" s="23"/>
      <c r="AN1697" s="23"/>
      <c r="AO1697" s="23"/>
      <c r="AP1697" s="23"/>
      <c r="AQ1697" s="23"/>
      <c r="AR1697" s="66">
        <v>0</v>
      </c>
      <c r="AS1697" s="8"/>
      <c r="AT1697" s="19"/>
      <c r="AU1697" s="19"/>
      <c r="AV1697" s="12"/>
      <c r="AW1697" s="12"/>
      <c r="AX1697" s="8"/>
      <c r="AY1697" s="8"/>
      <c r="AZ1697" s="8"/>
      <c r="BA1697" s="8"/>
      <c r="BB1697" s="62"/>
      <c r="BC1697" s="21"/>
      <c r="BD1697" s="21"/>
      <c r="BE1697" s="21"/>
      <c r="BF1697" s="22"/>
      <c r="BG1697" s="22"/>
      <c r="BH1697" s="22"/>
      <c r="BI1697" s="22"/>
      <c r="BJ1697" s="8"/>
      <c r="BK1697" s="8"/>
      <c r="BL1697" s="8"/>
      <c r="BM1697" s="8"/>
      <c r="BN1697" s="5"/>
      <c r="BO1697" s="5"/>
      <c r="BP1697" s="8"/>
      <c r="BQ1697" s="8"/>
      <c r="BR1697">
        <v>3.9</v>
      </c>
      <c r="BS1697">
        <v>4.8499999999999996</v>
      </c>
      <c r="BT1697">
        <v>0.37252999999999997</v>
      </c>
      <c r="BU1697">
        <v>0.12759999999999999</v>
      </c>
      <c r="BV1697">
        <v>0.136798318967365</v>
      </c>
      <c r="BW1697">
        <v>0.19484000000000001</v>
      </c>
    </row>
    <row r="1698" spans="1:75" ht="16.75" customHeight="1" x14ac:dyDescent="0.2">
      <c r="A1698" t="str">
        <f t="shared" si="1632"/>
        <v>2025020818 WSH</v>
      </c>
      <c r="B1698">
        <v>2025020818</v>
      </c>
      <c r="C1698" s="1">
        <v>46046</v>
      </c>
      <c r="D1698" s="2" t="s">
        <v>6</v>
      </c>
      <c r="E1698" t="s">
        <v>49</v>
      </c>
      <c r="F1698" s="2">
        <v>0</v>
      </c>
      <c r="G1698" s="2">
        <v>1</v>
      </c>
      <c r="H1698" t="s">
        <v>26</v>
      </c>
      <c r="I1698" t="str">
        <f t="shared" si="1275"/>
        <v xml:space="preserve">WSH </v>
      </c>
      <c r="K1698" s="14"/>
      <c r="L1698" s="13">
        <v>0.15</v>
      </c>
      <c r="M1698" s="28">
        <v>0.1</v>
      </c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23"/>
      <c r="AF1698" s="23"/>
      <c r="AG1698" s="26"/>
      <c r="AH1698" s="26"/>
      <c r="AI1698" s="53"/>
      <c r="AJ1698" s="6"/>
      <c r="AK1698" s="23"/>
      <c r="AL1698" s="23"/>
      <c r="AM1698" s="23"/>
      <c r="AN1698" s="23"/>
      <c r="AO1698" s="23"/>
      <c r="AP1698" s="23"/>
      <c r="AQ1698" s="23"/>
      <c r="AR1698" s="66">
        <v>0</v>
      </c>
      <c r="AS1698" s="8"/>
      <c r="AT1698" s="19"/>
      <c r="AU1698" s="19"/>
      <c r="AV1698" s="12"/>
      <c r="AW1698" s="12"/>
      <c r="AX1698" s="8"/>
      <c r="AY1698" s="8"/>
      <c r="AZ1698" s="8"/>
      <c r="BA1698" s="8"/>
      <c r="BB1698" s="62"/>
      <c r="BC1698" s="21"/>
      <c r="BD1698" s="21"/>
      <c r="BE1698" s="21"/>
      <c r="BF1698" s="22"/>
      <c r="BG1698" s="22"/>
      <c r="BH1698" s="22"/>
      <c r="BI1698" s="22"/>
      <c r="BJ1698" s="8"/>
      <c r="BK1698" s="8"/>
      <c r="BL1698" s="8"/>
      <c r="BM1698" s="8"/>
      <c r="BN1698" s="5"/>
      <c r="BO1698" s="5"/>
      <c r="BP1698" s="8"/>
      <c r="BQ1698" s="8"/>
      <c r="BR1698">
        <v>3.9</v>
      </c>
      <c r="BS1698">
        <v>4.9000000000000004</v>
      </c>
      <c r="BT1698">
        <v>0.36819000000000002</v>
      </c>
      <c r="BU1698">
        <v>0.12590000000000001</v>
      </c>
      <c r="BV1698">
        <v>0.13500471819507501</v>
      </c>
      <c r="BW1698">
        <v>0.19334000000000001</v>
      </c>
    </row>
    <row r="1699" spans="1:75" ht="16.75" customHeight="1" x14ac:dyDescent="0.2">
      <c r="A1699" t="str">
        <f t="shared" si="1632"/>
        <v>2025020818 EDM</v>
      </c>
      <c r="B1699">
        <v>2025020818</v>
      </c>
      <c r="C1699" s="1">
        <v>46046</v>
      </c>
      <c r="D1699" s="2" t="s">
        <v>9</v>
      </c>
      <c r="E1699" t="s">
        <v>17</v>
      </c>
      <c r="F1699" s="2">
        <v>1</v>
      </c>
      <c r="G1699" s="2">
        <v>0</v>
      </c>
      <c r="H1699" t="s">
        <v>27</v>
      </c>
      <c r="I1699" t="str">
        <f t="shared" si="1275"/>
        <v xml:space="preserve">EDM </v>
      </c>
      <c r="K1699" s="14"/>
      <c r="L1699" s="13">
        <v>0.15</v>
      </c>
      <c r="M1699" s="28">
        <v>0.1</v>
      </c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23"/>
      <c r="AF1699" s="23"/>
      <c r="AG1699" s="26"/>
      <c r="AH1699" s="26"/>
      <c r="AI1699" s="53"/>
      <c r="AJ1699" s="6"/>
      <c r="AK1699" s="23"/>
      <c r="AL1699" s="23"/>
      <c r="AM1699" s="23"/>
      <c r="AN1699" s="23"/>
      <c r="AO1699" s="23"/>
      <c r="AP1699" s="23"/>
      <c r="AQ1699" s="23"/>
      <c r="AR1699" s="66">
        <v>0</v>
      </c>
      <c r="AS1699" s="8"/>
      <c r="AT1699" s="19"/>
      <c r="AU1699" s="19"/>
      <c r="AV1699" s="12"/>
      <c r="AW1699" s="12"/>
      <c r="AX1699" s="8"/>
      <c r="AY1699" s="8"/>
      <c r="AZ1699" s="8"/>
      <c r="BA1699" s="8"/>
      <c r="BB1699" s="62"/>
      <c r="BC1699" s="21"/>
      <c r="BD1699" s="21"/>
      <c r="BE1699" s="21"/>
      <c r="BF1699" s="22"/>
      <c r="BG1699" s="22"/>
      <c r="BH1699" s="22"/>
      <c r="BI1699" s="22"/>
      <c r="BJ1699" s="8"/>
      <c r="BK1699" s="8"/>
      <c r="BL1699" s="8"/>
      <c r="BM1699" s="8"/>
      <c r="BN1699" s="5"/>
      <c r="BO1699" s="5"/>
      <c r="BP1699" s="8"/>
      <c r="BQ1699" s="8"/>
      <c r="BR1699">
        <v>3.9</v>
      </c>
      <c r="BS1699">
        <v>4.95</v>
      </c>
      <c r="BT1699">
        <v>0.36331000000000002</v>
      </c>
      <c r="BU1699">
        <v>0.12134</v>
      </c>
      <c r="BV1699">
        <v>0.129965832289022</v>
      </c>
      <c r="BW1699">
        <v>0.18770999999999999</v>
      </c>
    </row>
    <row r="1700" spans="1:75" ht="16.75" customHeight="1" x14ac:dyDescent="0.2">
      <c r="A1700" t="str">
        <f t="shared" si="1632"/>
        <v>2025020819 COL</v>
      </c>
      <c r="B1700">
        <v>2025020819</v>
      </c>
      <c r="C1700" s="1">
        <v>46047</v>
      </c>
      <c r="D1700" s="2" t="s">
        <v>6</v>
      </c>
      <c r="E1700" t="s">
        <v>24</v>
      </c>
      <c r="F1700" s="2">
        <v>1</v>
      </c>
      <c r="G1700" s="2">
        <v>1</v>
      </c>
      <c r="H1700" t="s">
        <v>46</v>
      </c>
      <c r="I1700" t="str">
        <f t="shared" si="1275"/>
        <v xml:space="preserve">COL </v>
      </c>
      <c r="K1700" s="14"/>
      <c r="L1700" s="13">
        <v>0.15</v>
      </c>
      <c r="M1700" s="28">
        <v>0.1</v>
      </c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23"/>
      <c r="AF1700" s="23"/>
      <c r="AG1700" s="26"/>
      <c r="AH1700" s="26"/>
      <c r="AI1700" s="53"/>
      <c r="AJ1700" s="6"/>
      <c r="AK1700" s="23"/>
      <c r="AL1700" s="23"/>
      <c r="AM1700" s="23"/>
      <c r="AN1700" s="23"/>
      <c r="AO1700" s="23"/>
      <c r="AP1700" s="23"/>
      <c r="AQ1700" s="23"/>
      <c r="AR1700" s="66">
        <v>0</v>
      </c>
      <c r="AS1700" s="8"/>
      <c r="AT1700" s="19"/>
      <c r="AU1700" s="19"/>
      <c r="AV1700" s="12"/>
      <c r="AW1700" s="12"/>
      <c r="AX1700" s="8"/>
      <c r="AY1700" s="8"/>
      <c r="AZ1700" s="8"/>
      <c r="BA1700" s="8"/>
      <c r="BB1700" s="62"/>
      <c r="BC1700" s="21"/>
      <c r="BD1700" s="21"/>
      <c r="BE1700" s="21"/>
      <c r="BF1700" s="22"/>
      <c r="BG1700" s="22"/>
      <c r="BH1700" s="22"/>
      <c r="BI1700" s="22"/>
      <c r="BJ1700" s="8"/>
      <c r="BK1700" s="8"/>
      <c r="BL1700" s="8"/>
      <c r="BM1700" s="8"/>
      <c r="BN1700" s="5"/>
      <c r="BO1700" s="5"/>
      <c r="BP1700" s="8"/>
      <c r="BQ1700" s="8"/>
      <c r="BR1700">
        <v>3.9</v>
      </c>
      <c r="BS1700">
        <v>5</v>
      </c>
      <c r="BT1700">
        <v>0.35599999999999998</v>
      </c>
      <c r="BU1700">
        <v>0.11752</v>
      </c>
      <c r="BV1700">
        <v>0.12561729054877299</v>
      </c>
      <c r="BW1700">
        <v>0.18198</v>
      </c>
    </row>
    <row r="1701" spans="1:75" ht="16.75" customHeight="1" x14ac:dyDescent="0.2">
      <c r="A1701" t="str">
        <f t="shared" si="1632"/>
        <v>2025020819 TOR</v>
      </c>
      <c r="B1701">
        <v>2025020819</v>
      </c>
      <c r="C1701" s="1">
        <v>46047</v>
      </c>
      <c r="D1701" s="2" t="s">
        <v>9</v>
      </c>
      <c r="E1701" t="s">
        <v>18</v>
      </c>
      <c r="F1701" s="2">
        <v>1</v>
      </c>
      <c r="G1701" s="2">
        <v>1</v>
      </c>
      <c r="H1701" t="s">
        <v>47</v>
      </c>
      <c r="I1701" t="str">
        <f t="shared" si="1275"/>
        <v xml:space="preserve">TOR </v>
      </c>
      <c r="K1701" s="14"/>
      <c r="L1701" s="13">
        <v>0.15</v>
      </c>
      <c r="M1701" s="28">
        <v>0.1</v>
      </c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23"/>
      <c r="AF1701" s="23"/>
      <c r="AG1701" s="26"/>
      <c r="AH1701" s="26"/>
      <c r="AI1701" s="53"/>
      <c r="AJ1701" s="6"/>
      <c r="AK1701" s="23"/>
      <c r="AL1701" s="23"/>
      <c r="AM1701" s="23"/>
      <c r="AN1701" s="23"/>
      <c r="AO1701" s="23"/>
      <c r="AP1701" s="23"/>
      <c r="AQ1701" s="23"/>
      <c r="AR1701" s="66">
        <v>0</v>
      </c>
      <c r="AS1701" s="8"/>
      <c r="AT1701" s="19"/>
      <c r="AU1701" s="19"/>
      <c r="AV1701" s="12"/>
      <c r="AW1701" s="12"/>
      <c r="AX1701" s="8"/>
      <c r="AY1701" s="8"/>
      <c r="AZ1701" s="8"/>
      <c r="BA1701" s="8"/>
      <c r="BB1701" s="62"/>
      <c r="BC1701" s="21"/>
      <c r="BD1701" s="21"/>
      <c r="BE1701" s="21"/>
      <c r="BF1701" s="22"/>
      <c r="BG1701" s="22"/>
      <c r="BH1701" s="22"/>
      <c r="BI1701" s="22"/>
      <c r="BJ1701" s="8"/>
      <c r="BK1701" s="8"/>
      <c r="BL1701" s="8"/>
      <c r="BM1701" s="8"/>
      <c r="BN1701" s="5"/>
      <c r="BO1701" s="5"/>
      <c r="BP1701" s="8"/>
      <c r="BQ1701" s="8"/>
      <c r="BR1701">
        <v>3.95</v>
      </c>
      <c r="BS1701">
        <v>3.95</v>
      </c>
      <c r="BT1701">
        <v>0.49469999999999997</v>
      </c>
      <c r="BU1701">
        <v>0.19370999999999999</v>
      </c>
      <c r="BV1701">
        <v>0.212126853413346</v>
      </c>
      <c r="BW1701">
        <v>0.28053</v>
      </c>
    </row>
    <row r="1702" spans="1:75" ht="16.75" customHeight="1" x14ac:dyDescent="0.2">
      <c r="A1702" t="str">
        <f t="shared" si="1632"/>
        <v>2025020820 NJD</v>
      </c>
      <c r="B1702">
        <v>2025020820</v>
      </c>
      <c r="C1702" s="1">
        <v>46047</v>
      </c>
      <c r="D1702" s="2" t="s">
        <v>6</v>
      </c>
      <c r="E1702" t="s">
        <v>4</v>
      </c>
      <c r="F1702" s="2">
        <v>1</v>
      </c>
      <c r="G1702" s="2">
        <v>1</v>
      </c>
      <c r="H1702" t="s">
        <v>46</v>
      </c>
      <c r="I1702" t="str">
        <f t="shared" si="1275"/>
        <v xml:space="preserve">NJD </v>
      </c>
      <c r="K1702" s="14"/>
      <c r="L1702" s="13">
        <v>0.15</v>
      </c>
      <c r="M1702" s="28">
        <v>0.1</v>
      </c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23"/>
      <c r="AF1702" s="23"/>
      <c r="AG1702" s="26"/>
      <c r="AH1702" s="26"/>
      <c r="AI1702" s="53"/>
      <c r="AJ1702" s="6"/>
      <c r="AK1702" s="23"/>
      <c r="AL1702" s="23"/>
      <c r="AM1702" s="23"/>
      <c r="AN1702" s="23"/>
      <c r="AO1702" s="23"/>
      <c r="AP1702" s="23"/>
      <c r="AQ1702" s="23"/>
      <c r="AR1702" s="66">
        <v>0</v>
      </c>
      <c r="AS1702" s="8"/>
      <c r="AT1702" s="19"/>
      <c r="AU1702" s="19"/>
      <c r="AV1702" s="12"/>
      <c r="AW1702" s="12"/>
      <c r="AX1702" s="8"/>
      <c r="AY1702" s="8"/>
      <c r="AZ1702" s="8"/>
      <c r="BA1702" s="8"/>
      <c r="BB1702" s="62"/>
      <c r="BC1702" s="21"/>
      <c r="BD1702" s="21"/>
      <c r="BE1702" s="21"/>
      <c r="BF1702" s="22"/>
      <c r="BG1702" s="22"/>
      <c r="BH1702" s="22"/>
      <c r="BI1702" s="22"/>
      <c r="BJ1702" s="8"/>
      <c r="BK1702" s="8"/>
      <c r="BL1702" s="8"/>
      <c r="BM1702" s="8"/>
      <c r="BN1702" s="5"/>
      <c r="BO1702" s="5"/>
      <c r="BP1702" s="8"/>
      <c r="BQ1702" s="8"/>
      <c r="BR1702">
        <v>3.95</v>
      </c>
      <c r="BS1702">
        <v>4</v>
      </c>
      <c r="BT1702">
        <v>0.48729</v>
      </c>
      <c r="BU1702">
        <v>0.18997</v>
      </c>
      <c r="BV1702">
        <v>0.20708336966948601</v>
      </c>
      <c r="BW1702">
        <v>0.27261000000000002</v>
      </c>
    </row>
    <row r="1703" spans="1:75" ht="16.75" customHeight="1" x14ac:dyDescent="0.2">
      <c r="A1703" t="str">
        <f t="shared" si="1632"/>
        <v>2025020820 SEA</v>
      </c>
      <c r="B1703">
        <v>2025020820</v>
      </c>
      <c r="C1703" s="1">
        <v>46047</v>
      </c>
      <c r="D1703" s="2" t="s">
        <v>9</v>
      </c>
      <c r="E1703" t="s">
        <v>13</v>
      </c>
      <c r="F1703" s="2">
        <v>1</v>
      </c>
      <c r="G1703" s="2">
        <v>1</v>
      </c>
      <c r="H1703" t="s">
        <v>47</v>
      </c>
      <c r="I1703" t="str">
        <f t="shared" si="1275"/>
        <v xml:space="preserve">SEA </v>
      </c>
      <c r="K1703" s="14"/>
      <c r="L1703" s="13">
        <v>0.15</v>
      </c>
      <c r="M1703" s="28">
        <v>0.1</v>
      </c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23"/>
      <c r="AF1703" s="23"/>
      <c r="AG1703" s="26"/>
      <c r="AH1703" s="26"/>
      <c r="AI1703" s="53"/>
      <c r="AJ1703" s="6"/>
      <c r="AK1703" s="23"/>
      <c r="AL1703" s="23"/>
      <c r="AM1703" s="23"/>
      <c r="AN1703" s="23"/>
      <c r="AO1703" s="23"/>
      <c r="AP1703" s="23"/>
      <c r="AQ1703" s="23"/>
      <c r="AR1703" s="66">
        <v>0</v>
      </c>
      <c r="AS1703" s="8"/>
      <c r="AT1703" s="19"/>
      <c r="AU1703" s="19"/>
      <c r="AV1703" s="12"/>
      <c r="AW1703" s="12"/>
      <c r="AX1703" s="8"/>
      <c r="AY1703" s="8"/>
      <c r="AZ1703" s="8"/>
      <c r="BA1703" s="8"/>
      <c r="BB1703" s="62"/>
      <c r="BC1703" s="21"/>
      <c r="BD1703" s="21"/>
      <c r="BE1703" s="21"/>
      <c r="BF1703" s="22"/>
      <c r="BG1703" s="22"/>
      <c r="BH1703" s="22"/>
      <c r="BI1703" s="22"/>
      <c r="BJ1703" s="8"/>
      <c r="BK1703" s="8"/>
      <c r="BL1703" s="8"/>
      <c r="BM1703" s="8"/>
      <c r="BN1703" s="5"/>
      <c r="BO1703" s="5"/>
      <c r="BP1703" s="8"/>
      <c r="BQ1703" s="8"/>
      <c r="BR1703">
        <v>3.95</v>
      </c>
      <c r="BS1703">
        <v>4.05</v>
      </c>
      <c r="BT1703">
        <v>0.48435</v>
      </c>
      <c r="BU1703">
        <v>0.18618000000000001</v>
      </c>
      <c r="BV1703">
        <v>0.203293223559214</v>
      </c>
      <c r="BW1703">
        <v>0.27035999999999999</v>
      </c>
    </row>
    <row r="1704" spans="1:75" ht="16.75" customHeight="1" x14ac:dyDescent="0.2">
      <c r="A1704" t="str">
        <f t="shared" si="1632"/>
        <v>2025020821 VGK</v>
      </c>
      <c r="B1704">
        <v>2025020821</v>
      </c>
      <c r="C1704" s="1">
        <v>46047</v>
      </c>
      <c r="D1704" s="2" t="s">
        <v>6</v>
      </c>
      <c r="E1704" t="s">
        <v>25</v>
      </c>
      <c r="F1704" s="2">
        <v>1</v>
      </c>
      <c r="G1704" s="2">
        <v>0</v>
      </c>
      <c r="H1704" t="s">
        <v>52</v>
      </c>
      <c r="I1704" t="str">
        <f t="shared" si="1275"/>
        <v xml:space="preserve">VGK </v>
      </c>
      <c r="K1704" s="14"/>
      <c r="L1704" s="13">
        <v>0.15</v>
      </c>
      <c r="M1704" s="28">
        <v>0.1</v>
      </c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23"/>
      <c r="AF1704" s="23"/>
      <c r="AG1704" s="26"/>
      <c r="AH1704" s="26"/>
      <c r="AI1704" s="53"/>
      <c r="AJ1704" s="6"/>
      <c r="AK1704" s="23"/>
      <c r="AL1704" s="23"/>
      <c r="AM1704" s="23"/>
      <c r="AN1704" s="23"/>
      <c r="AO1704" s="23"/>
      <c r="AP1704" s="23"/>
      <c r="AQ1704" s="23"/>
      <c r="AR1704" s="66">
        <v>0</v>
      </c>
      <c r="AS1704" s="8"/>
      <c r="AT1704" s="19"/>
      <c r="AU1704" s="19"/>
      <c r="AV1704" s="12"/>
      <c r="AW1704" s="12"/>
      <c r="AX1704" s="8"/>
      <c r="AY1704" s="8"/>
      <c r="AZ1704" s="8"/>
      <c r="BA1704" s="8"/>
      <c r="BB1704" s="62"/>
      <c r="BC1704" s="21"/>
      <c r="BD1704" s="21"/>
      <c r="BE1704" s="21"/>
      <c r="BF1704" s="22"/>
      <c r="BG1704" s="22"/>
      <c r="BH1704" s="22"/>
      <c r="BI1704" s="22"/>
      <c r="BJ1704" s="8"/>
      <c r="BK1704" s="8"/>
      <c r="BL1704" s="8"/>
      <c r="BM1704" s="8"/>
      <c r="BN1704" s="5"/>
      <c r="BO1704" s="5"/>
      <c r="BP1704" s="8"/>
      <c r="BQ1704" s="8"/>
      <c r="BR1704">
        <v>3.95</v>
      </c>
      <c r="BS1704">
        <v>4.0999999999999996</v>
      </c>
      <c r="BT1704">
        <v>0.47799999999999998</v>
      </c>
      <c r="BU1704">
        <v>0.18132999999999999</v>
      </c>
      <c r="BV1704">
        <v>0.197749108476831</v>
      </c>
      <c r="BW1704">
        <v>0.26435999999999998</v>
      </c>
    </row>
    <row r="1705" spans="1:75" ht="16.75" customHeight="1" x14ac:dyDescent="0.2">
      <c r="A1705" t="str">
        <f t="shared" si="1632"/>
        <v>2025020821 OTT</v>
      </c>
      <c r="B1705">
        <v>2025020821</v>
      </c>
      <c r="C1705" s="1">
        <v>46047</v>
      </c>
      <c r="D1705" s="2" t="s">
        <v>9</v>
      </c>
      <c r="E1705" t="s">
        <v>39</v>
      </c>
      <c r="F1705" s="2">
        <v>0</v>
      </c>
      <c r="G1705" s="2">
        <v>1</v>
      </c>
      <c r="H1705" t="s">
        <v>53</v>
      </c>
      <c r="I1705" t="str">
        <f t="shared" si="1275"/>
        <v xml:space="preserve">OTT </v>
      </c>
      <c r="K1705" s="14"/>
      <c r="L1705" s="13">
        <v>0.15</v>
      </c>
      <c r="M1705" s="28">
        <v>0.1</v>
      </c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23"/>
      <c r="AF1705" s="23"/>
      <c r="AG1705" s="26"/>
      <c r="AH1705" s="26"/>
      <c r="AI1705" s="53"/>
      <c r="AJ1705" s="6"/>
      <c r="AK1705" s="23"/>
      <c r="AL1705" s="23"/>
      <c r="AM1705" s="23"/>
      <c r="AN1705" s="23"/>
      <c r="AO1705" s="23"/>
      <c r="AP1705" s="23"/>
      <c r="AQ1705" s="23"/>
      <c r="AR1705" s="66">
        <v>0</v>
      </c>
      <c r="AS1705" s="8"/>
      <c r="AT1705" s="19"/>
      <c r="AU1705" s="19"/>
      <c r="AV1705" s="12"/>
      <c r="AW1705" s="12"/>
      <c r="AX1705" s="8"/>
      <c r="AY1705" s="8"/>
      <c r="AZ1705" s="8"/>
      <c r="BA1705" s="8"/>
      <c r="BB1705" s="62"/>
      <c r="BC1705" s="21"/>
      <c r="BD1705" s="21"/>
      <c r="BE1705" s="21"/>
      <c r="BF1705" s="22"/>
      <c r="BG1705" s="22"/>
      <c r="BH1705" s="22"/>
      <c r="BI1705" s="22"/>
      <c r="BJ1705" s="8"/>
      <c r="BK1705" s="8"/>
      <c r="BL1705" s="8"/>
      <c r="BM1705" s="8"/>
      <c r="BN1705" s="5"/>
      <c r="BO1705" s="5"/>
      <c r="BP1705" s="8"/>
      <c r="BQ1705" s="8"/>
      <c r="BR1705">
        <v>3.95</v>
      </c>
      <c r="BS1705">
        <v>4.1500000000000004</v>
      </c>
      <c r="BT1705">
        <v>0.46768999999999999</v>
      </c>
      <c r="BU1705">
        <v>0.17823</v>
      </c>
      <c r="BV1705">
        <v>0.19399817136886099</v>
      </c>
      <c r="BW1705">
        <v>0.25951000000000002</v>
      </c>
    </row>
    <row r="1706" spans="1:75" ht="16.75" customHeight="1" x14ac:dyDescent="0.2">
      <c r="A1706" t="str">
        <f t="shared" si="1632"/>
        <v>2025020822 PIT</v>
      </c>
      <c r="B1706">
        <v>2025020822</v>
      </c>
      <c r="C1706" s="1">
        <v>46047</v>
      </c>
      <c r="D1706" s="2" t="s">
        <v>6</v>
      </c>
      <c r="E1706" t="s">
        <v>21</v>
      </c>
      <c r="F1706" s="2">
        <v>2</v>
      </c>
      <c r="G1706" s="2">
        <v>1</v>
      </c>
      <c r="H1706" t="s">
        <v>44</v>
      </c>
      <c r="I1706" t="str">
        <f t="shared" si="1275"/>
        <v xml:space="preserve">PIT </v>
      </c>
      <c r="K1706" s="14"/>
      <c r="L1706" s="13">
        <v>0.15</v>
      </c>
      <c r="M1706" s="28">
        <v>0.1</v>
      </c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23"/>
      <c r="AF1706" s="23"/>
      <c r="AG1706" s="26"/>
      <c r="AH1706" s="26"/>
      <c r="AI1706" s="53"/>
      <c r="AJ1706" s="6"/>
      <c r="AK1706" s="23"/>
      <c r="AL1706" s="23"/>
      <c r="AM1706" s="23"/>
      <c r="AN1706" s="23"/>
      <c r="AO1706" s="23"/>
      <c r="AP1706" s="23"/>
      <c r="AQ1706" s="23"/>
      <c r="AR1706" s="66">
        <v>0</v>
      </c>
      <c r="AS1706" s="8"/>
      <c r="AT1706" s="19"/>
      <c r="AU1706" s="19"/>
      <c r="AV1706" s="12"/>
      <c r="AW1706" s="12"/>
      <c r="AX1706" s="8"/>
      <c r="AY1706" s="8"/>
      <c r="AZ1706" s="8"/>
      <c r="BA1706" s="8"/>
      <c r="BB1706" s="62"/>
      <c r="BC1706" s="21"/>
      <c r="BD1706" s="21"/>
      <c r="BE1706" s="21"/>
      <c r="BF1706" s="22"/>
      <c r="BG1706" s="22"/>
      <c r="BH1706" s="22"/>
      <c r="BI1706" s="22"/>
      <c r="BJ1706" s="8"/>
      <c r="BK1706" s="8"/>
      <c r="BL1706" s="8"/>
      <c r="BM1706" s="8"/>
      <c r="BN1706" s="5"/>
      <c r="BO1706" s="5"/>
      <c r="BP1706" s="8"/>
      <c r="BQ1706" s="8"/>
      <c r="BR1706">
        <v>3.95</v>
      </c>
      <c r="BS1706">
        <v>4.2</v>
      </c>
      <c r="BT1706">
        <v>0.45967999999999998</v>
      </c>
      <c r="BU1706">
        <v>0.17262</v>
      </c>
      <c r="BV1706">
        <v>0.187597809076682</v>
      </c>
      <c r="BW1706">
        <v>0.25246000000000002</v>
      </c>
    </row>
    <row r="1707" spans="1:75" ht="16.75" customHeight="1" x14ac:dyDescent="0.2">
      <c r="A1707" t="str">
        <f t="shared" si="1632"/>
        <v>2025020822 VAN</v>
      </c>
      <c r="B1707">
        <v>2025020822</v>
      </c>
      <c r="C1707" s="1">
        <v>46047</v>
      </c>
      <c r="D1707" s="2" t="s">
        <v>9</v>
      </c>
      <c r="E1707" t="s">
        <v>23</v>
      </c>
      <c r="F1707" s="2">
        <v>1</v>
      </c>
      <c r="G1707" s="2">
        <v>2</v>
      </c>
      <c r="H1707" t="s">
        <v>45</v>
      </c>
      <c r="I1707" t="str">
        <f t="shared" ref="I1707:I1770" si="1938">E1707&amp;" "&amp;J1707</f>
        <v xml:space="preserve">VAN </v>
      </c>
      <c r="K1707" s="14"/>
      <c r="L1707" s="13">
        <v>0.15</v>
      </c>
      <c r="M1707" s="28">
        <v>0.1</v>
      </c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23"/>
      <c r="AF1707" s="23"/>
      <c r="AG1707" s="26"/>
      <c r="AH1707" s="26"/>
      <c r="AI1707" s="53"/>
      <c r="AJ1707" s="6"/>
      <c r="AK1707" s="23"/>
      <c r="AL1707" s="23"/>
      <c r="AM1707" s="23"/>
      <c r="AN1707" s="23"/>
      <c r="AO1707" s="23"/>
      <c r="AP1707" s="23"/>
      <c r="AQ1707" s="23"/>
      <c r="AR1707" s="66">
        <v>0</v>
      </c>
      <c r="AS1707" s="8"/>
      <c r="AT1707" s="19"/>
      <c r="AU1707" s="19"/>
      <c r="AV1707" s="12"/>
      <c r="AW1707" s="12"/>
      <c r="AX1707" s="8"/>
      <c r="AY1707" s="8"/>
      <c r="AZ1707" s="8"/>
      <c r="BA1707" s="8"/>
      <c r="BB1707" s="62"/>
      <c r="BC1707" s="21"/>
      <c r="BD1707" s="21"/>
      <c r="BE1707" s="21"/>
      <c r="BF1707" s="22"/>
      <c r="BG1707" s="22"/>
      <c r="BH1707" s="22"/>
      <c r="BI1707" s="22"/>
      <c r="BJ1707" s="8"/>
      <c r="BK1707" s="8"/>
      <c r="BL1707" s="8"/>
      <c r="BM1707" s="8"/>
      <c r="BN1707" s="5"/>
      <c r="BO1707" s="5"/>
      <c r="BP1707" s="8"/>
      <c r="BQ1707" s="8"/>
      <c r="BR1707">
        <v>3.95</v>
      </c>
      <c r="BS1707">
        <v>4.25</v>
      </c>
      <c r="BT1707">
        <v>0.45434000000000002</v>
      </c>
      <c r="BU1707">
        <v>0.16844999999999999</v>
      </c>
      <c r="BV1707">
        <v>0.18288909396883901</v>
      </c>
      <c r="BW1707">
        <v>0.24740000000000001</v>
      </c>
    </row>
    <row r="1708" spans="1:75" ht="16.75" customHeight="1" x14ac:dyDescent="0.2">
      <c r="A1708" t="str">
        <f t="shared" si="1632"/>
        <v>2025020823 FLA</v>
      </c>
      <c r="B1708">
        <v>2025020823</v>
      </c>
      <c r="C1708" s="1">
        <v>46047</v>
      </c>
      <c r="D1708" s="2" t="s">
        <v>6</v>
      </c>
      <c r="E1708" t="s">
        <v>10</v>
      </c>
      <c r="F1708" s="2">
        <v>0</v>
      </c>
      <c r="G1708" s="2">
        <v>1</v>
      </c>
      <c r="H1708" t="s">
        <v>26</v>
      </c>
      <c r="I1708" t="str">
        <f t="shared" si="1938"/>
        <v xml:space="preserve">FLA </v>
      </c>
      <c r="K1708" s="14"/>
      <c r="L1708" s="13">
        <v>0.15</v>
      </c>
      <c r="M1708" s="28">
        <v>0.1</v>
      </c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23"/>
      <c r="AF1708" s="23"/>
      <c r="AG1708" s="26"/>
      <c r="AH1708" s="26"/>
      <c r="AI1708" s="53"/>
      <c r="AJ1708" s="6"/>
      <c r="AK1708" s="23"/>
      <c r="AL1708" s="23"/>
      <c r="AM1708" s="23"/>
      <c r="AN1708" s="23"/>
      <c r="AO1708" s="23"/>
      <c r="AP1708" s="23"/>
      <c r="AQ1708" s="23"/>
      <c r="AR1708" s="66">
        <v>0</v>
      </c>
      <c r="AS1708" s="8"/>
      <c r="AT1708" s="19"/>
      <c r="AU1708" s="19"/>
      <c r="AV1708" s="12"/>
      <c r="AW1708" s="12"/>
      <c r="AX1708" s="8"/>
      <c r="AY1708" s="8"/>
      <c r="AZ1708" s="8"/>
      <c r="BA1708" s="8"/>
      <c r="BB1708" s="62"/>
      <c r="BC1708" s="21"/>
      <c r="BD1708" s="21"/>
      <c r="BE1708" s="21"/>
      <c r="BF1708" s="22"/>
      <c r="BG1708" s="22"/>
      <c r="BH1708" s="22"/>
      <c r="BI1708" s="22"/>
      <c r="BJ1708" s="8"/>
      <c r="BK1708" s="8"/>
      <c r="BL1708" s="8"/>
      <c r="BM1708" s="8"/>
      <c r="BN1708" s="5"/>
      <c r="BO1708" s="5"/>
      <c r="BP1708" s="8"/>
      <c r="BQ1708" s="8"/>
      <c r="BR1708">
        <v>3.95</v>
      </c>
      <c r="BS1708">
        <v>4.3</v>
      </c>
      <c r="BT1708">
        <v>0.44979000000000002</v>
      </c>
      <c r="BU1708">
        <v>0.16508</v>
      </c>
      <c r="BV1708">
        <v>0.17900478199108599</v>
      </c>
      <c r="BW1708">
        <v>0.24287</v>
      </c>
    </row>
    <row r="1709" spans="1:75" ht="16.75" customHeight="1" x14ac:dyDescent="0.2">
      <c r="A1709" t="str">
        <f t="shared" si="1632"/>
        <v>2025020823 CHI</v>
      </c>
      <c r="B1709">
        <v>2025020823</v>
      </c>
      <c r="C1709" s="1">
        <v>46047</v>
      </c>
      <c r="D1709" s="2" t="s">
        <v>9</v>
      </c>
      <c r="E1709" t="s">
        <v>14</v>
      </c>
      <c r="F1709" s="2">
        <v>1</v>
      </c>
      <c r="G1709" s="2">
        <v>0</v>
      </c>
      <c r="H1709" t="s">
        <v>27</v>
      </c>
      <c r="I1709" t="str">
        <f t="shared" si="1938"/>
        <v xml:space="preserve">CHI </v>
      </c>
      <c r="K1709" s="14"/>
      <c r="L1709" s="13">
        <v>0.15</v>
      </c>
      <c r="M1709" s="28">
        <v>0.1</v>
      </c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23"/>
      <c r="AF1709" s="23"/>
      <c r="AG1709" s="26"/>
      <c r="AH1709" s="26"/>
      <c r="AI1709" s="53"/>
      <c r="AJ1709" s="6"/>
      <c r="AK1709" s="23"/>
      <c r="AL1709" s="23"/>
      <c r="AM1709" s="23"/>
      <c r="AN1709" s="23"/>
      <c r="AO1709" s="23"/>
      <c r="AP1709" s="23"/>
      <c r="AQ1709" s="23"/>
      <c r="AR1709" s="66">
        <v>0</v>
      </c>
      <c r="AS1709" s="8"/>
      <c r="AT1709" s="19"/>
      <c r="AU1709" s="19"/>
      <c r="AV1709" s="12"/>
      <c r="AW1709" s="12"/>
      <c r="AX1709" s="8"/>
      <c r="AY1709" s="8"/>
      <c r="AZ1709" s="8"/>
      <c r="BA1709" s="8"/>
      <c r="BB1709" s="62"/>
      <c r="BC1709" s="21"/>
      <c r="BD1709" s="21"/>
      <c r="BE1709" s="21"/>
      <c r="BF1709" s="22"/>
      <c r="BG1709" s="22"/>
      <c r="BH1709" s="22"/>
      <c r="BI1709" s="22"/>
      <c r="BJ1709" s="8"/>
      <c r="BK1709" s="8"/>
      <c r="BL1709" s="8"/>
      <c r="BM1709" s="8"/>
      <c r="BN1709" s="5"/>
      <c r="BO1709" s="5"/>
      <c r="BP1709" s="8"/>
      <c r="BQ1709" s="8"/>
      <c r="BR1709">
        <v>3.95</v>
      </c>
      <c r="BS1709">
        <v>4.3499999999999996</v>
      </c>
      <c r="BT1709">
        <v>0.44359999999999999</v>
      </c>
      <c r="BU1709">
        <v>0.15970999999999999</v>
      </c>
      <c r="BV1709">
        <v>0.172872513151343</v>
      </c>
      <c r="BW1709">
        <v>0.23585</v>
      </c>
    </row>
    <row r="1710" spans="1:75" ht="16.75" customHeight="1" x14ac:dyDescent="0.2">
      <c r="A1710" t="str">
        <f t="shared" si="1632"/>
        <v>2025020824 ANA</v>
      </c>
      <c r="B1710">
        <v>2025020824</v>
      </c>
      <c r="C1710" s="1">
        <v>46047</v>
      </c>
      <c r="D1710" s="2" t="s">
        <v>6</v>
      </c>
      <c r="E1710" t="s">
        <v>48</v>
      </c>
      <c r="F1710" s="2">
        <v>1</v>
      </c>
      <c r="G1710" s="2">
        <v>1</v>
      </c>
      <c r="H1710" t="s">
        <v>46</v>
      </c>
      <c r="I1710" t="str">
        <f t="shared" si="1938"/>
        <v xml:space="preserve">ANA </v>
      </c>
      <c r="K1710" s="14"/>
      <c r="L1710" s="13">
        <v>0.15</v>
      </c>
      <c r="M1710" s="28">
        <v>0.1</v>
      </c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23"/>
      <c r="AF1710" s="23"/>
      <c r="AG1710" s="26"/>
      <c r="AH1710" s="26"/>
      <c r="AI1710" s="53"/>
      <c r="AJ1710" s="6"/>
      <c r="AK1710" s="23"/>
      <c r="AL1710" s="23"/>
      <c r="AM1710" s="23"/>
      <c r="AN1710" s="23"/>
      <c r="AO1710" s="23"/>
      <c r="AP1710" s="23"/>
      <c r="AQ1710" s="23"/>
      <c r="AR1710" s="66">
        <v>0</v>
      </c>
      <c r="AS1710" s="8"/>
      <c r="AT1710" s="19"/>
      <c r="AU1710" s="19"/>
      <c r="AV1710" s="12"/>
      <c r="AW1710" s="12"/>
      <c r="AX1710" s="8"/>
      <c r="AY1710" s="8"/>
      <c r="AZ1710" s="8"/>
      <c r="BA1710" s="8"/>
      <c r="BB1710" s="62"/>
      <c r="BC1710" s="21"/>
      <c r="BD1710" s="21"/>
      <c r="BE1710" s="21"/>
      <c r="BF1710" s="22"/>
      <c r="BG1710" s="22"/>
      <c r="BH1710" s="22"/>
      <c r="BI1710" s="22"/>
      <c r="BJ1710" s="8"/>
      <c r="BK1710" s="8"/>
      <c r="BL1710" s="8"/>
      <c r="BM1710" s="8"/>
      <c r="BN1710" s="5"/>
      <c r="BO1710" s="5"/>
      <c r="BP1710" s="8"/>
      <c r="BQ1710" s="8"/>
      <c r="BR1710">
        <v>3.95</v>
      </c>
      <c r="BS1710">
        <v>4.4000000000000004</v>
      </c>
      <c r="BT1710">
        <v>0.43654999999999999</v>
      </c>
      <c r="BU1710">
        <v>0.15540999999999999</v>
      </c>
      <c r="BV1710">
        <v>0.16807258884346599</v>
      </c>
      <c r="BW1710">
        <v>0.23075000000000001</v>
      </c>
    </row>
    <row r="1711" spans="1:75" ht="16.75" customHeight="1" x14ac:dyDescent="0.2">
      <c r="A1711" t="str">
        <f t="shared" si="1632"/>
        <v>2025020824 CGY</v>
      </c>
      <c r="B1711">
        <v>2025020824</v>
      </c>
      <c r="C1711" s="1">
        <v>46047</v>
      </c>
      <c r="D1711" s="2" t="s">
        <v>9</v>
      </c>
      <c r="E1711" t="s">
        <v>22</v>
      </c>
      <c r="F1711" s="2">
        <v>1</v>
      </c>
      <c r="G1711" s="2">
        <v>1</v>
      </c>
      <c r="H1711" t="s">
        <v>47</v>
      </c>
      <c r="I1711" t="str">
        <f t="shared" si="1938"/>
        <v xml:space="preserve">CGY </v>
      </c>
      <c r="K1711" s="14"/>
      <c r="L1711" s="13">
        <v>0.15</v>
      </c>
      <c r="M1711" s="28">
        <v>0.1</v>
      </c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23"/>
      <c r="AF1711" s="23"/>
      <c r="AG1711" s="26"/>
      <c r="AH1711" s="26"/>
      <c r="AI1711" s="53"/>
      <c r="AJ1711" s="6"/>
      <c r="AK1711" s="23"/>
      <c r="AL1711" s="23"/>
      <c r="AM1711" s="23"/>
      <c r="AN1711" s="23"/>
      <c r="AO1711" s="23"/>
      <c r="AP1711" s="23"/>
      <c r="AQ1711" s="23"/>
      <c r="AR1711" s="66">
        <v>0</v>
      </c>
      <c r="AS1711" s="8"/>
      <c r="AT1711" s="19"/>
      <c r="AU1711" s="19"/>
      <c r="AV1711" s="12"/>
      <c r="AW1711" s="12"/>
      <c r="AX1711" s="8"/>
      <c r="AY1711" s="8"/>
      <c r="AZ1711" s="8"/>
      <c r="BA1711" s="8"/>
      <c r="BB1711" s="62"/>
      <c r="BC1711" s="21"/>
      <c r="BD1711" s="21"/>
      <c r="BE1711" s="21"/>
      <c r="BF1711" s="22"/>
      <c r="BG1711" s="22"/>
      <c r="BH1711" s="22"/>
      <c r="BI1711" s="22"/>
      <c r="BJ1711" s="8"/>
      <c r="BK1711" s="8"/>
      <c r="BL1711" s="8"/>
      <c r="BM1711" s="8"/>
      <c r="BN1711" s="5"/>
      <c r="BO1711" s="5"/>
      <c r="BP1711" s="8"/>
      <c r="BQ1711" s="8"/>
      <c r="BR1711">
        <v>3.95</v>
      </c>
      <c r="BS1711">
        <v>4.45</v>
      </c>
      <c r="BT1711">
        <v>0.42932999999999999</v>
      </c>
      <c r="BU1711">
        <v>0.15317</v>
      </c>
      <c r="BV1711">
        <v>0.16524084362694799</v>
      </c>
      <c r="BW1711">
        <v>0.22622</v>
      </c>
    </row>
    <row r="1712" spans="1:75" ht="16.75" customHeight="1" x14ac:dyDescent="0.2">
      <c r="A1712" t="str">
        <f t="shared" si="1632"/>
        <v>2025020826 BOS</v>
      </c>
      <c r="B1712">
        <v>2025020826</v>
      </c>
      <c r="C1712" s="1">
        <v>46048</v>
      </c>
      <c r="D1712" s="2" t="s">
        <v>6</v>
      </c>
      <c r="E1712" t="s">
        <v>7</v>
      </c>
      <c r="F1712" s="2">
        <v>1</v>
      </c>
      <c r="G1712" s="2">
        <v>2</v>
      </c>
      <c r="H1712" t="s">
        <v>36</v>
      </c>
      <c r="I1712" t="str">
        <f t="shared" si="1938"/>
        <v xml:space="preserve">BOS </v>
      </c>
      <c r="K1712" s="14"/>
      <c r="L1712" s="13">
        <v>0.15</v>
      </c>
      <c r="M1712" s="28">
        <v>0.1</v>
      </c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23"/>
      <c r="AF1712" s="23"/>
      <c r="AG1712" s="26"/>
      <c r="AH1712" s="26"/>
      <c r="AI1712" s="53"/>
      <c r="AJ1712" s="6"/>
      <c r="AK1712" s="23"/>
      <c r="AL1712" s="23"/>
      <c r="AM1712" s="23"/>
      <c r="AN1712" s="23"/>
      <c r="AO1712" s="23"/>
      <c r="AP1712" s="23"/>
      <c r="AQ1712" s="23"/>
      <c r="AR1712" s="66">
        <v>0</v>
      </c>
      <c r="AS1712" s="8"/>
      <c r="AT1712" s="19"/>
      <c r="AU1712" s="19"/>
      <c r="AV1712" s="12"/>
      <c r="AW1712" s="12"/>
      <c r="AX1712" s="8"/>
      <c r="AY1712" s="8"/>
      <c r="AZ1712" s="8"/>
      <c r="BA1712" s="8"/>
      <c r="BB1712" s="62"/>
      <c r="BC1712" s="21"/>
      <c r="BD1712" s="21"/>
      <c r="BE1712" s="21"/>
      <c r="BF1712" s="22"/>
      <c r="BG1712" s="22"/>
      <c r="BH1712" s="22"/>
      <c r="BI1712" s="22"/>
      <c r="BJ1712" s="8"/>
      <c r="BK1712" s="8"/>
      <c r="BL1712" s="8"/>
      <c r="BM1712" s="8"/>
      <c r="BN1712" s="5"/>
      <c r="BO1712" s="5"/>
      <c r="BP1712" s="8"/>
      <c r="BQ1712" s="8"/>
      <c r="BR1712">
        <v>3.95</v>
      </c>
      <c r="BS1712">
        <v>4.5</v>
      </c>
      <c r="BT1712">
        <v>0.42160999999999998</v>
      </c>
      <c r="BU1712">
        <v>0.14842</v>
      </c>
      <c r="BV1712">
        <v>0.16021503054901801</v>
      </c>
      <c r="BW1712">
        <v>0.22203999999999999</v>
      </c>
    </row>
    <row r="1713" spans="1:75" ht="16.75" customHeight="1" x14ac:dyDescent="0.2">
      <c r="A1713" t="str">
        <f t="shared" si="1632"/>
        <v>2025020826 NYR</v>
      </c>
      <c r="B1713">
        <v>2025020826</v>
      </c>
      <c r="C1713" s="1">
        <v>46048</v>
      </c>
      <c r="D1713" s="2" t="s">
        <v>9</v>
      </c>
      <c r="E1713" t="s">
        <v>20</v>
      </c>
      <c r="F1713" s="2">
        <v>2</v>
      </c>
      <c r="G1713" s="2">
        <v>1</v>
      </c>
      <c r="H1713" t="s">
        <v>38</v>
      </c>
      <c r="I1713" t="str">
        <f t="shared" si="1938"/>
        <v xml:space="preserve">NYR </v>
      </c>
      <c r="K1713" s="14"/>
      <c r="L1713" s="13">
        <v>0.15</v>
      </c>
      <c r="M1713" s="28">
        <v>0.1</v>
      </c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23"/>
      <c r="AF1713" s="23"/>
      <c r="AG1713" s="26"/>
      <c r="AH1713" s="26"/>
      <c r="AI1713" s="53"/>
      <c r="AJ1713" s="6"/>
      <c r="AK1713" s="23"/>
      <c r="AL1713" s="23"/>
      <c r="AM1713" s="23"/>
      <c r="AN1713" s="23"/>
      <c r="AO1713" s="23"/>
      <c r="AP1713" s="23"/>
      <c r="AQ1713" s="23"/>
      <c r="AR1713" s="66">
        <v>0</v>
      </c>
      <c r="AS1713" s="8"/>
      <c r="AT1713" s="19"/>
      <c r="AU1713" s="19"/>
      <c r="AV1713" s="12"/>
      <c r="AW1713" s="12"/>
      <c r="AX1713" s="8"/>
      <c r="AY1713" s="8"/>
      <c r="AZ1713" s="8"/>
      <c r="BA1713" s="8"/>
      <c r="BB1713" s="62"/>
      <c r="BC1713" s="21"/>
      <c r="BD1713" s="21"/>
      <c r="BE1713" s="21"/>
      <c r="BF1713" s="22"/>
      <c r="BG1713" s="22"/>
      <c r="BH1713" s="22"/>
      <c r="BI1713" s="22"/>
      <c r="BJ1713" s="8"/>
      <c r="BK1713" s="8"/>
      <c r="BL1713" s="8"/>
      <c r="BM1713" s="8"/>
      <c r="BN1713" s="5"/>
      <c r="BO1713" s="5"/>
      <c r="BP1713" s="8"/>
      <c r="BQ1713" s="8"/>
      <c r="BR1713">
        <v>3.95</v>
      </c>
      <c r="BS1713">
        <v>4.55</v>
      </c>
      <c r="BT1713">
        <v>0.41671999999999998</v>
      </c>
      <c r="BU1713">
        <v>0.14560000000000001</v>
      </c>
      <c r="BV1713">
        <v>0.157159047978843</v>
      </c>
      <c r="BW1713">
        <v>0.21915000000000001</v>
      </c>
    </row>
    <row r="1714" spans="1:75" ht="16.75" customHeight="1" x14ac:dyDescent="0.2">
      <c r="A1714" t="str">
        <f t="shared" si="1632"/>
        <v>2025020828 LAK</v>
      </c>
      <c r="B1714">
        <v>2025020828</v>
      </c>
      <c r="C1714" s="1">
        <v>46048</v>
      </c>
      <c r="D1714" s="2" t="s">
        <v>6</v>
      </c>
      <c r="E1714" t="s">
        <v>28</v>
      </c>
      <c r="F1714" s="2">
        <v>1</v>
      </c>
      <c r="G1714" s="2">
        <v>1</v>
      </c>
      <c r="H1714" t="s">
        <v>46</v>
      </c>
      <c r="I1714" t="str">
        <f t="shared" si="1938"/>
        <v xml:space="preserve">LAK </v>
      </c>
      <c r="K1714" s="14"/>
      <c r="L1714" s="13">
        <v>0.15</v>
      </c>
      <c r="M1714" s="28">
        <v>0.1</v>
      </c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23"/>
      <c r="AF1714" s="23"/>
      <c r="AG1714" s="26"/>
      <c r="AH1714" s="26"/>
      <c r="AI1714" s="53"/>
      <c r="AJ1714" s="6"/>
      <c r="AK1714" s="23"/>
      <c r="AL1714" s="23"/>
      <c r="AM1714" s="23"/>
      <c r="AN1714" s="23"/>
      <c r="AO1714" s="23"/>
      <c r="AP1714" s="23"/>
      <c r="AQ1714" s="23"/>
      <c r="AR1714" s="66">
        <v>0</v>
      </c>
      <c r="AS1714" s="8"/>
      <c r="AT1714" s="19"/>
      <c r="AU1714" s="19"/>
      <c r="AV1714" s="12"/>
      <c r="AW1714" s="12"/>
      <c r="AX1714" s="8"/>
      <c r="AY1714" s="8"/>
      <c r="AZ1714" s="8"/>
      <c r="BA1714" s="8"/>
      <c r="BB1714" s="62"/>
      <c r="BC1714" s="21"/>
      <c r="BD1714" s="21"/>
      <c r="BE1714" s="21"/>
      <c r="BF1714" s="22"/>
      <c r="BG1714" s="22"/>
      <c r="BH1714" s="22"/>
      <c r="BI1714" s="22"/>
      <c r="BJ1714" s="8"/>
      <c r="BK1714" s="8"/>
      <c r="BL1714" s="8"/>
      <c r="BM1714" s="8"/>
      <c r="BN1714" s="5"/>
      <c r="BO1714" s="5"/>
      <c r="BP1714" s="8"/>
      <c r="BQ1714" s="8"/>
      <c r="BR1714">
        <v>3.95</v>
      </c>
      <c r="BS1714">
        <v>4.5999999999999996</v>
      </c>
      <c r="BT1714">
        <v>0.40872999999999998</v>
      </c>
      <c r="BU1714">
        <v>0.14188999999999999</v>
      </c>
      <c r="BV1714">
        <v>0.15293990838048999</v>
      </c>
      <c r="BW1714">
        <v>0.21414</v>
      </c>
    </row>
    <row r="1715" spans="1:75" ht="16.75" customHeight="1" x14ac:dyDescent="0.2">
      <c r="A1715" t="str">
        <f t="shared" si="1632"/>
        <v>2025020828 CBJ</v>
      </c>
      <c r="B1715">
        <v>2025020828</v>
      </c>
      <c r="C1715" s="1">
        <v>46048</v>
      </c>
      <c r="D1715" s="2" t="s">
        <v>9</v>
      </c>
      <c r="E1715" t="s">
        <v>32</v>
      </c>
      <c r="F1715" s="2">
        <v>1</v>
      </c>
      <c r="G1715" s="2">
        <v>1</v>
      </c>
      <c r="H1715" t="s">
        <v>47</v>
      </c>
      <c r="I1715" t="str">
        <f t="shared" si="1938"/>
        <v xml:space="preserve">CBJ </v>
      </c>
      <c r="K1715" s="14"/>
      <c r="L1715" s="13">
        <v>0.15</v>
      </c>
      <c r="M1715" s="28">
        <v>0.1</v>
      </c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23"/>
      <c r="AF1715" s="23"/>
      <c r="AG1715" s="26"/>
      <c r="AH1715" s="26"/>
      <c r="AI1715" s="53"/>
      <c r="AJ1715" s="6"/>
      <c r="AK1715" s="23"/>
      <c r="AL1715" s="23"/>
      <c r="AM1715" s="23"/>
      <c r="AN1715" s="23"/>
      <c r="AO1715" s="23"/>
      <c r="AP1715" s="23"/>
      <c r="AQ1715" s="23"/>
      <c r="AR1715" s="66">
        <v>0</v>
      </c>
      <c r="AS1715" s="8"/>
      <c r="AT1715" s="19"/>
      <c r="AU1715" s="19"/>
      <c r="AV1715" s="12"/>
      <c r="AW1715" s="12"/>
      <c r="AX1715" s="8"/>
      <c r="AY1715" s="8"/>
      <c r="AZ1715" s="8"/>
      <c r="BA1715" s="8"/>
      <c r="BB1715" s="62"/>
      <c r="BC1715" s="21"/>
      <c r="BD1715" s="21"/>
      <c r="BE1715" s="21"/>
      <c r="BF1715" s="22"/>
      <c r="BG1715" s="22"/>
      <c r="BH1715" s="22"/>
      <c r="BI1715" s="22"/>
      <c r="BJ1715" s="8"/>
      <c r="BK1715" s="8"/>
      <c r="BL1715" s="8"/>
      <c r="BM1715" s="8"/>
      <c r="BN1715" s="5"/>
      <c r="BO1715" s="5"/>
      <c r="BP1715" s="8"/>
      <c r="BQ1715" s="8"/>
      <c r="BR1715">
        <v>3.95</v>
      </c>
      <c r="BS1715">
        <v>4.6500000000000004</v>
      </c>
      <c r="BT1715">
        <v>0.40405999999999997</v>
      </c>
      <c r="BU1715">
        <v>0.13947000000000001</v>
      </c>
      <c r="BV1715">
        <v>0.15003872800034401</v>
      </c>
      <c r="BW1715">
        <v>0.20991000000000001</v>
      </c>
    </row>
    <row r="1716" spans="1:75" ht="16.75" customHeight="1" x14ac:dyDescent="0.2">
      <c r="A1716" t="str">
        <f t="shared" si="1632"/>
        <v>2025020827 NYI</v>
      </c>
      <c r="B1716">
        <v>2025020827</v>
      </c>
      <c r="C1716" s="1">
        <v>46048</v>
      </c>
      <c r="D1716" s="2" t="s">
        <v>6</v>
      </c>
      <c r="E1716" t="s">
        <v>37</v>
      </c>
      <c r="F1716" s="2">
        <v>1</v>
      </c>
      <c r="G1716" s="2">
        <v>2</v>
      </c>
      <c r="H1716" t="s">
        <v>36</v>
      </c>
      <c r="I1716" t="str">
        <f t="shared" si="1938"/>
        <v xml:space="preserve">NYI </v>
      </c>
      <c r="K1716" s="14"/>
      <c r="L1716" s="13">
        <v>0.15</v>
      </c>
      <c r="M1716" s="28">
        <v>0.1</v>
      </c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23"/>
      <c r="AF1716" s="23"/>
      <c r="AG1716" s="26"/>
      <c r="AH1716" s="26"/>
      <c r="AI1716" s="53"/>
      <c r="AJ1716" s="6"/>
      <c r="AK1716" s="23"/>
      <c r="AL1716" s="23"/>
      <c r="AM1716" s="23"/>
      <c r="AN1716" s="23"/>
      <c r="AO1716" s="23"/>
      <c r="AP1716" s="23"/>
      <c r="AQ1716" s="23"/>
      <c r="AR1716" s="66">
        <v>0</v>
      </c>
      <c r="AS1716" s="8"/>
      <c r="AT1716" s="19"/>
      <c r="AU1716" s="19"/>
      <c r="AV1716" s="12"/>
      <c r="AW1716" s="12"/>
      <c r="AX1716" s="8"/>
      <c r="AY1716" s="8"/>
      <c r="AZ1716" s="8"/>
      <c r="BA1716" s="8"/>
      <c r="BB1716" s="62"/>
      <c r="BC1716" s="21"/>
      <c r="BD1716" s="21"/>
      <c r="BE1716" s="21"/>
      <c r="BF1716" s="22"/>
      <c r="BG1716" s="22"/>
      <c r="BH1716" s="22"/>
      <c r="BI1716" s="22"/>
      <c r="BJ1716" s="8"/>
      <c r="BK1716" s="8"/>
      <c r="BL1716" s="8"/>
      <c r="BM1716" s="8"/>
      <c r="BN1716" s="5"/>
      <c r="BO1716" s="5"/>
      <c r="BP1716" s="8"/>
      <c r="BQ1716" s="8"/>
      <c r="BR1716">
        <v>3.95</v>
      </c>
      <c r="BS1716">
        <v>4.7</v>
      </c>
      <c r="BT1716">
        <v>0.40135999999999999</v>
      </c>
      <c r="BU1716">
        <v>0.13528999999999999</v>
      </c>
      <c r="BV1716">
        <v>0.145437149952162</v>
      </c>
      <c r="BW1716">
        <v>0.20505999999999999</v>
      </c>
    </row>
    <row r="1717" spans="1:75" ht="16.75" customHeight="1" x14ac:dyDescent="0.2">
      <c r="A1717" t="str">
        <f t="shared" si="1632"/>
        <v>2025020827 PHI</v>
      </c>
      <c r="B1717">
        <v>2025020827</v>
      </c>
      <c r="C1717" s="1">
        <v>46048</v>
      </c>
      <c r="D1717" s="2" t="s">
        <v>9</v>
      </c>
      <c r="E1717" t="s">
        <v>43</v>
      </c>
      <c r="F1717" s="2">
        <v>2</v>
      </c>
      <c r="G1717" s="2">
        <v>1</v>
      </c>
      <c r="H1717" t="s">
        <v>38</v>
      </c>
      <c r="I1717" t="str">
        <f t="shared" si="1938"/>
        <v xml:space="preserve">PHI </v>
      </c>
      <c r="K1717" s="14"/>
      <c r="L1717" s="13">
        <v>0.15</v>
      </c>
      <c r="M1717" s="28">
        <v>0.1</v>
      </c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23"/>
      <c r="AF1717" s="23"/>
      <c r="AG1717" s="26"/>
      <c r="AH1717" s="26"/>
      <c r="AI1717" s="53"/>
      <c r="AJ1717" s="6"/>
      <c r="AK1717" s="23"/>
      <c r="AL1717" s="23"/>
      <c r="AM1717" s="23"/>
      <c r="AN1717" s="23"/>
      <c r="AO1717" s="23"/>
      <c r="AP1717" s="23"/>
      <c r="AQ1717" s="23"/>
      <c r="AR1717" s="66">
        <v>0</v>
      </c>
      <c r="AS1717" s="8"/>
      <c r="AT1717" s="19"/>
      <c r="AU1717" s="19"/>
      <c r="AV1717" s="12"/>
      <c r="AW1717" s="12"/>
      <c r="AX1717" s="8"/>
      <c r="AY1717" s="8"/>
      <c r="AZ1717" s="8"/>
      <c r="BA1717" s="8"/>
      <c r="BB1717" s="62"/>
      <c r="BC1717" s="21"/>
      <c r="BD1717" s="21"/>
      <c r="BE1717" s="21"/>
      <c r="BF1717" s="22"/>
      <c r="BG1717" s="22"/>
      <c r="BH1717" s="22"/>
      <c r="BI1717" s="22"/>
      <c r="BJ1717" s="8"/>
      <c r="BK1717" s="8"/>
      <c r="BL1717" s="8"/>
      <c r="BM1717" s="8"/>
      <c r="BN1717" s="5"/>
      <c r="BO1717" s="5"/>
      <c r="BP1717" s="8"/>
      <c r="BQ1717" s="8"/>
      <c r="BR1717">
        <v>3.95</v>
      </c>
      <c r="BS1717">
        <v>4.75</v>
      </c>
      <c r="BT1717">
        <v>0.3921</v>
      </c>
      <c r="BU1717">
        <v>0.12927</v>
      </c>
      <c r="BV1717">
        <v>0.13867493402561701</v>
      </c>
      <c r="BW1717">
        <v>0.19708999999999999</v>
      </c>
    </row>
    <row r="1718" spans="1:75" ht="16.75" customHeight="1" x14ac:dyDescent="0.2">
      <c r="A1718" t="str">
        <f t="shared" si="1632"/>
        <v>2025020825 UTA</v>
      </c>
      <c r="B1718">
        <v>2025020825</v>
      </c>
      <c r="C1718" s="1">
        <v>46048</v>
      </c>
      <c r="D1718" s="2" t="s">
        <v>6</v>
      </c>
      <c r="E1718" t="s">
        <v>15</v>
      </c>
      <c r="F1718" s="2">
        <v>1</v>
      </c>
      <c r="G1718" s="2">
        <v>1</v>
      </c>
      <c r="H1718" t="s">
        <v>46</v>
      </c>
      <c r="I1718" t="str">
        <f t="shared" si="1938"/>
        <v xml:space="preserve">UTA </v>
      </c>
      <c r="K1718" s="14"/>
      <c r="L1718" s="13">
        <v>0.15</v>
      </c>
      <c r="M1718" s="28">
        <v>0.1</v>
      </c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23"/>
      <c r="AF1718" s="23"/>
      <c r="AG1718" s="26"/>
      <c r="AH1718" s="26"/>
      <c r="AI1718" s="53"/>
      <c r="AJ1718" s="6"/>
      <c r="AK1718" s="23"/>
      <c r="AL1718" s="23"/>
      <c r="AM1718" s="23"/>
      <c r="AN1718" s="23"/>
      <c r="AO1718" s="23"/>
      <c r="AP1718" s="23"/>
      <c r="AQ1718" s="23"/>
      <c r="AR1718" s="66">
        <v>0</v>
      </c>
      <c r="AS1718" s="8"/>
      <c r="AT1718" s="19"/>
      <c r="AU1718" s="19"/>
      <c r="AV1718" s="12"/>
      <c r="AW1718" s="12"/>
      <c r="AX1718" s="8"/>
      <c r="AY1718" s="8"/>
      <c r="AZ1718" s="8"/>
      <c r="BA1718" s="8"/>
      <c r="BB1718" s="62"/>
      <c r="BC1718" s="21"/>
      <c r="BD1718" s="21"/>
      <c r="BE1718" s="21"/>
      <c r="BF1718" s="22"/>
      <c r="BG1718" s="22"/>
      <c r="BH1718" s="22"/>
      <c r="BI1718" s="22"/>
      <c r="BJ1718" s="8"/>
      <c r="BK1718" s="8"/>
      <c r="BL1718" s="8"/>
      <c r="BM1718" s="8"/>
      <c r="BN1718" s="5"/>
      <c r="BO1718" s="5"/>
      <c r="BP1718" s="8"/>
      <c r="BQ1718" s="8"/>
      <c r="BR1718">
        <v>3.95</v>
      </c>
      <c r="BS1718">
        <v>4.8</v>
      </c>
      <c r="BT1718">
        <v>0.38627</v>
      </c>
      <c r="BU1718">
        <v>0.1275</v>
      </c>
      <c r="BV1718">
        <v>0.13671749340539099</v>
      </c>
      <c r="BW1718">
        <v>0.19492000000000001</v>
      </c>
    </row>
    <row r="1719" spans="1:75" ht="16.75" customHeight="1" x14ac:dyDescent="0.2">
      <c r="A1719" t="str">
        <f t="shared" si="1632"/>
        <v>2025020825 TBL</v>
      </c>
      <c r="B1719">
        <v>2025020825</v>
      </c>
      <c r="C1719" s="1">
        <v>46048</v>
      </c>
      <c r="D1719" s="2" t="s">
        <v>9</v>
      </c>
      <c r="E1719" t="s">
        <v>41</v>
      </c>
      <c r="F1719" s="2">
        <v>1</v>
      </c>
      <c r="G1719" s="2">
        <v>1</v>
      </c>
      <c r="H1719" t="s">
        <v>47</v>
      </c>
      <c r="I1719" t="str">
        <f t="shared" si="1938"/>
        <v xml:space="preserve">TBL </v>
      </c>
      <c r="K1719" s="14"/>
      <c r="L1719" s="13">
        <v>0.15</v>
      </c>
      <c r="M1719" s="28">
        <v>0.1</v>
      </c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23"/>
      <c r="AF1719" s="23"/>
      <c r="AG1719" s="26"/>
      <c r="AH1719" s="26"/>
      <c r="AI1719" s="53"/>
      <c r="AJ1719" s="6"/>
      <c r="AK1719" s="23"/>
      <c r="AL1719" s="23"/>
      <c r="AM1719" s="23"/>
      <c r="AN1719" s="23"/>
      <c r="AO1719" s="23"/>
      <c r="AP1719" s="23"/>
      <c r="AQ1719" s="23"/>
      <c r="AR1719" s="66">
        <v>0</v>
      </c>
      <c r="AS1719" s="8"/>
      <c r="AT1719" s="19"/>
      <c r="AU1719" s="19"/>
      <c r="AV1719" s="12"/>
      <c r="AW1719" s="12"/>
      <c r="AX1719" s="8"/>
      <c r="AY1719" s="8"/>
      <c r="AZ1719" s="8"/>
      <c r="BA1719" s="8"/>
      <c r="BB1719" s="62"/>
      <c r="BC1719" s="21"/>
      <c r="BD1719" s="21"/>
      <c r="BE1719" s="21"/>
      <c r="BF1719" s="22"/>
      <c r="BG1719" s="22"/>
      <c r="BH1719" s="22"/>
      <c r="BI1719" s="22"/>
      <c r="BJ1719" s="8"/>
      <c r="BK1719" s="8"/>
      <c r="BL1719" s="8"/>
      <c r="BM1719" s="8"/>
      <c r="BN1719" s="5"/>
      <c r="BO1719" s="5"/>
      <c r="BP1719" s="8"/>
      <c r="BQ1719" s="8"/>
      <c r="BR1719">
        <v>3.95</v>
      </c>
      <c r="BS1719">
        <v>4.8499999999999996</v>
      </c>
      <c r="BT1719">
        <v>0.37880999999999998</v>
      </c>
      <c r="BU1719">
        <v>0.12565000000000001</v>
      </c>
      <c r="BV1719">
        <v>0.13458222207941001</v>
      </c>
      <c r="BW1719">
        <v>0.19202</v>
      </c>
    </row>
    <row r="1720" spans="1:75" ht="16.75" customHeight="1" x14ac:dyDescent="0.2">
      <c r="A1720" t="str">
        <f t="shared" si="1632"/>
        <v>2025020829 ANA</v>
      </c>
      <c r="B1720">
        <v>2025020829</v>
      </c>
      <c r="C1720" s="1">
        <v>46048</v>
      </c>
      <c r="D1720" s="2" t="s">
        <v>6</v>
      </c>
      <c r="E1720" t="s">
        <v>48</v>
      </c>
      <c r="F1720" s="2">
        <v>0</v>
      </c>
      <c r="G1720" s="2">
        <v>1</v>
      </c>
      <c r="H1720" t="s">
        <v>26</v>
      </c>
      <c r="I1720" t="str">
        <f t="shared" si="1938"/>
        <v xml:space="preserve">ANA </v>
      </c>
      <c r="K1720" s="14"/>
      <c r="L1720" s="13">
        <v>0.15</v>
      </c>
      <c r="M1720" s="28">
        <v>0.1</v>
      </c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23"/>
      <c r="AF1720" s="23"/>
      <c r="AG1720" s="26"/>
      <c r="AH1720" s="26"/>
      <c r="AI1720" s="53"/>
      <c r="AJ1720" s="6"/>
      <c r="AK1720" s="23"/>
      <c r="AL1720" s="23"/>
      <c r="AM1720" s="23"/>
      <c r="AN1720" s="23"/>
      <c r="AO1720" s="23"/>
      <c r="AP1720" s="23"/>
      <c r="AQ1720" s="23"/>
      <c r="AR1720" s="66">
        <v>0</v>
      </c>
      <c r="AS1720" s="8"/>
      <c r="AT1720" s="19"/>
      <c r="AU1720" s="19"/>
      <c r="AV1720" s="12"/>
      <c r="AW1720" s="12"/>
      <c r="AX1720" s="8"/>
      <c r="AY1720" s="8"/>
      <c r="AZ1720" s="8"/>
      <c r="BA1720" s="8"/>
      <c r="BB1720" s="62"/>
      <c r="BC1720" s="21"/>
      <c r="BD1720" s="21"/>
      <c r="BE1720" s="21"/>
      <c r="BF1720" s="22"/>
      <c r="BG1720" s="22"/>
      <c r="BH1720" s="22"/>
      <c r="BI1720" s="22"/>
      <c r="BJ1720" s="8"/>
      <c r="BK1720" s="8"/>
      <c r="BL1720" s="8"/>
      <c r="BM1720" s="8"/>
      <c r="BN1720" s="5"/>
      <c r="BO1720" s="5"/>
      <c r="BP1720" s="8"/>
      <c r="BQ1720" s="8"/>
      <c r="BR1720">
        <v>3.95</v>
      </c>
      <c r="BS1720">
        <v>4.9000000000000004</v>
      </c>
      <c r="BT1720">
        <v>0.37391999999999997</v>
      </c>
      <c r="BU1720">
        <v>0.12154</v>
      </c>
      <c r="BV1720">
        <v>0.129954557604918</v>
      </c>
      <c r="BW1720">
        <v>0.18629000000000001</v>
      </c>
    </row>
    <row r="1721" spans="1:75" ht="16.75" customHeight="1" x14ac:dyDescent="0.2">
      <c r="A1721" t="str">
        <f t="shared" si="1632"/>
        <v>2025020829 EDM</v>
      </c>
      <c r="B1721">
        <v>2025020829</v>
      </c>
      <c r="C1721" s="1">
        <v>46048</v>
      </c>
      <c r="D1721" s="2" t="s">
        <v>9</v>
      </c>
      <c r="E1721" t="s">
        <v>17</v>
      </c>
      <c r="F1721" s="2">
        <v>1</v>
      </c>
      <c r="G1721" s="2">
        <v>0</v>
      </c>
      <c r="H1721" t="s">
        <v>27</v>
      </c>
      <c r="I1721" t="str">
        <f t="shared" si="1938"/>
        <v xml:space="preserve">EDM </v>
      </c>
      <c r="K1721" s="14"/>
      <c r="L1721" s="13">
        <v>0.15</v>
      </c>
      <c r="M1721" s="28">
        <v>0.1</v>
      </c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23"/>
      <c r="AF1721" s="23"/>
      <c r="AG1721" s="26"/>
      <c r="AH1721" s="26"/>
      <c r="AI1721" s="53"/>
      <c r="AJ1721" s="6"/>
      <c r="AK1721" s="23"/>
      <c r="AL1721" s="23"/>
      <c r="AM1721" s="23"/>
      <c r="AN1721" s="23"/>
      <c r="AO1721" s="23"/>
      <c r="AP1721" s="23"/>
      <c r="AQ1721" s="23"/>
      <c r="AR1721" s="66">
        <v>0</v>
      </c>
      <c r="AS1721" s="8"/>
      <c r="AT1721" s="19"/>
      <c r="AU1721" s="19"/>
      <c r="AV1721" s="12"/>
      <c r="AW1721" s="12"/>
      <c r="AX1721" s="8"/>
      <c r="AY1721" s="8"/>
      <c r="AZ1721" s="8"/>
      <c r="BA1721" s="8"/>
      <c r="BB1721" s="62"/>
      <c r="BC1721" s="21"/>
      <c r="BD1721" s="21"/>
      <c r="BE1721" s="21"/>
      <c r="BF1721" s="22"/>
      <c r="BG1721" s="22"/>
      <c r="BH1721" s="22"/>
      <c r="BI1721" s="22"/>
      <c r="BJ1721" s="8"/>
      <c r="BK1721" s="8"/>
      <c r="BL1721" s="8"/>
      <c r="BM1721" s="8"/>
      <c r="BN1721" s="5"/>
      <c r="BO1721" s="5"/>
      <c r="BP1721" s="8"/>
      <c r="BQ1721" s="8"/>
      <c r="BR1721">
        <v>3.95</v>
      </c>
      <c r="BS1721">
        <v>4.95</v>
      </c>
      <c r="BT1721">
        <v>0.36923</v>
      </c>
      <c r="BU1721">
        <v>0.11935</v>
      </c>
      <c r="BV1721">
        <v>0.12747391243978701</v>
      </c>
      <c r="BW1721">
        <v>0.18307999999999999</v>
      </c>
    </row>
    <row r="1722" spans="1:75" ht="16.75" customHeight="1" x14ac:dyDescent="0.2">
      <c r="A1722" t="str">
        <f t="shared" si="1632"/>
        <v>2025020831 BUF</v>
      </c>
      <c r="B1722">
        <v>2025020831</v>
      </c>
      <c r="C1722" s="1">
        <v>46049</v>
      </c>
      <c r="D1722" s="2" t="s">
        <v>6</v>
      </c>
      <c r="E1722" t="s">
        <v>5</v>
      </c>
      <c r="F1722" s="2">
        <v>2</v>
      </c>
      <c r="G1722" s="2">
        <v>1</v>
      </c>
      <c r="H1722" t="s">
        <v>44</v>
      </c>
      <c r="I1722" t="str">
        <f t="shared" si="1938"/>
        <v xml:space="preserve">BUF </v>
      </c>
      <c r="K1722" s="14"/>
      <c r="L1722" s="13">
        <v>0.15</v>
      </c>
      <c r="M1722" s="28">
        <v>0.1</v>
      </c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23"/>
      <c r="AF1722" s="23"/>
      <c r="AG1722" s="26"/>
      <c r="AH1722" s="26"/>
      <c r="AI1722" s="53"/>
      <c r="AJ1722" s="6"/>
      <c r="AK1722" s="23"/>
      <c r="AL1722" s="23"/>
      <c r="AM1722" s="23"/>
      <c r="AN1722" s="23"/>
      <c r="AO1722" s="23"/>
      <c r="AP1722" s="23"/>
      <c r="AQ1722" s="23"/>
      <c r="AR1722" s="66">
        <v>0</v>
      </c>
      <c r="AS1722" s="8"/>
      <c r="AT1722" s="19"/>
      <c r="AU1722" s="19"/>
      <c r="AV1722" s="12"/>
      <c r="AW1722" s="12"/>
      <c r="AX1722" s="8"/>
      <c r="AY1722" s="8"/>
      <c r="AZ1722" s="8"/>
      <c r="BA1722" s="8"/>
      <c r="BB1722" s="62"/>
      <c r="BC1722" s="21"/>
      <c r="BD1722" s="21"/>
      <c r="BE1722" s="21"/>
      <c r="BF1722" s="22"/>
      <c r="BG1722" s="22"/>
      <c r="BH1722" s="22"/>
      <c r="BI1722" s="22"/>
      <c r="BJ1722" s="8"/>
      <c r="BK1722" s="8"/>
      <c r="BL1722" s="8"/>
      <c r="BM1722" s="8"/>
      <c r="BN1722" s="5"/>
      <c r="BO1722" s="5"/>
      <c r="BP1722" s="8"/>
      <c r="BQ1722" s="8"/>
      <c r="BR1722">
        <v>3.95</v>
      </c>
      <c r="BS1722">
        <v>5</v>
      </c>
      <c r="BT1722">
        <v>0.36354999999999998</v>
      </c>
      <c r="BU1722">
        <v>0.11599</v>
      </c>
      <c r="BV1722">
        <v>0.12380189988259099</v>
      </c>
      <c r="BW1722">
        <v>0.17909</v>
      </c>
    </row>
    <row r="1723" spans="1:75" ht="16.75" customHeight="1" x14ac:dyDescent="0.2">
      <c r="A1723" t="str">
        <f t="shared" si="1632"/>
        <v>2025020831 TOR</v>
      </c>
      <c r="B1723">
        <v>2025020831</v>
      </c>
      <c r="C1723" s="1">
        <v>46049</v>
      </c>
      <c r="D1723" s="2" t="s">
        <v>9</v>
      </c>
      <c r="E1723" t="s">
        <v>18</v>
      </c>
      <c r="F1723" s="2">
        <v>1</v>
      </c>
      <c r="G1723" s="2">
        <v>2</v>
      </c>
      <c r="H1723" t="s">
        <v>45</v>
      </c>
      <c r="I1723" t="str">
        <f t="shared" si="1938"/>
        <v xml:space="preserve">TOR </v>
      </c>
      <c r="K1723" s="14"/>
      <c r="L1723" s="13">
        <v>0.15</v>
      </c>
      <c r="M1723" s="28">
        <v>0.1</v>
      </c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23"/>
      <c r="AF1723" s="23"/>
      <c r="AG1723" s="26"/>
      <c r="AH1723" s="26"/>
      <c r="AI1723" s="53"/>
      <c r="AJ1723" s="6"/>
      <c r="AK1723" s="23"/>
      <c r="AL1723" s="23"/>
      <c r="AM1723" s="23"/>
      <c r="AN1723" s="23"/>
      <c r="AO1723" s="23"/>
      <c r="AP1723" s="23"/>
      <c r="AQ1723" s="23"/>
      <c r="AR1723" s="66">
        <v>0</v>
      </c>
      <c r="AS1723" s="8"/>
      <c r="AT1723" s="19"/>
      <c r="AU1723" s="19"/>
      <c r="AV1723" s="12"/>
      <c r="AW1723" s="12"/>
      <c r="AX1723" s="8"/>
      <c r="AY1723" s="8"/>
      <c r="AZ1723" s="8"/>
      <c r="BA1723" s="8"/>
      <c r="BB1723" s="62"/>
      <c r="BC1723" s="21"/>
      <c r="BD1723" s="21"/>
      <c r="BE1723" s="21"/>
      <c r="BF1723" s="22"/>
      <c r="BG1723" s="22"/>
      <c r="BH1723" s="22"/>
      <c r="BI1723" s="22"/>
      <c r="BJ1723" s="8"/>
      <c r="BK1723" s="8"/>
      <c r="BL1723" s="8"/>
      <c r="BM1723" s="8"/>
      <c r="BN1723" s="5"/>
      <c r="BO1723" s="5"/>
      <c r="BP1723" s="8"/>
      <c r="BQ1723" s="8"/>
      <c r="BR1723">
        <v>4</v>
      </c>
      <c r="BS1723">
        <v>4</v>
      </c>
      <c r="BT1723">
        <v>0.49558999999999997</v>
      </c>
      <c r="BU1723">
        <v>0.18543999999999999</v>
      </c>
      <c r="BV1723">
        <v>0.20214308294363201</v>
      </c>
      <c r="BW1723">
        <v>0.26806999999999997</v>
      </c>
    </row>
    <row r="1724" spans="1:75" ht="16.75" customHeight="1" x14ac:dyDescent="0.2">
      <c r="A1724" t="str">
        <f t="shared" si="1632"/>
        <v>2025020833 LAK</v>
      </c>
      <c r="B1724">
        <v>2025020833</v>
      </c>
      <c r="C1724" s="1">
        <v>46049</v>
      </c>
      <c r="D1724" s="2" t="s">
        <v>6</v>
      </c>
      <c r="E1724" t="s">
        <v>28</v>
      </c>
      <c r="F1724" s="2">
        <v>0</v>
      </c>
      <c r="G1724" s="2">
        <v>2</v>
      </c>
      <c r="H1724" t="s">
        <v>29</v>
      </c>
      <c r="I1724" t="str">
        <f t="shared" si="1938"/>
        <v xml:space="preserve">LAK </v>
      </c>
      <c r="K1724" s="14"/>
      <c r="L1724" s="13">
        <v>0.15</v>
      </c>
      <c r="M1724" s="28">
        <v>0.1</v>
      </c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23"/>
      <c r="AF1724" s="23"/>
      <c r="AG1724" s="26"/>
      <c r="AH1724" s="26"/>
      <c r="AI1724" s="53"/>
      <c r="AJ1724" s="6"/>
      <c r="AK1724" s="23"/>
      <c r="AL1724" s="23"/>
      <c r="AM1724" s="23"/>
      <c r="AN1724" s="23"/>
      <c r="AO1724" s="23"/>
      <c r="AP1724" s="23"/>
      <c r="AQ1724" s="23"/>
      <c r="AR1724" s="66">
        <v>0</v>
      </c>
      <c r="AS1724" s="8"/>
      <c r="AT1724" s="19"/>
      <c r="AU1724" s="19"/>
      <c r="AV1724" s="12"/>
      <c r="AW1724" s="12"/>
      <c r="AX1724" s="8"/>
      <c r="AY1724" s="8"/>
      <c r="AZ1724" s="8"/>
      <c r="BA1724" s="8"/>
      <c r="BB1724" s="62"/>
      <c r="BC1724" s="21"/>
      <c r="BD1724" s="21"/>
      <c r="BE1724" s="21"/>
      <c r="BF1724" s="22"/>
      <c r="BG1724" s="22"/>
      <c r="BH1724" s="22"/>
      <c r="BI1724" s="22"/>
      <c r="BJ1724" s="8"/>
      <c r="BK1724" s="8"/>
      <c r="BL1724" s="8"/>
      <c r="BM1724" s="8"/>
      <c r="BN1724" s="5"/>
      <c r="BO1724" s="5"/>
      <c r="BP1724" s="8"/>
      <c r="BQ1724" s="8"/>
      <c r="BR1724">
        <v>4</v>
      </c>
      <c r="BS1724">
        <v>4.05</v>
      </c>
      <c r="BT1724">
        <v>0.48825000000000002</v>
      </c>
      <c r="BU1724">
        <v>0.18110000000000001</v>
      </c>
      <c r="BV1724">
        <v>0.19721868295817099</v>
      </c>
      <c r="BW1724">
        <v>0.26283000000000001</v>
      </c>
    </row>
    <row r="1725" spans="1:75" ht="16.75" customHeight="1" x14ac:dyDescent="0.2">
      <c r="A1725" t="str">
        <f t="shared" si="1632"/>
        <v>2025020833 DET</v>
      </c>
      <c r="B1725">
        <v>2025020833</v>
      </c>
      <c r="C1725" s="1">
        <v>46049</v>
      </c>
      <c r="D1725" s="2" t="s">
        <v>9</v>
      </c>
      <c r="E1725" t="s">
        <v>30</v>
      </c>
      <c r="F1725" s="2">
        <v>2</v>
      </c>
      <c r="G1725" s="2">
        <v>0</v>
      </c>
      <c r="H1725" t="s">
        <v>31</v>
      </c>
      <c r="I1725" t="str">
        <f t="shared" si="1938"/>
        <v xml:space="preserve">DET </v>
      </c>
      <c r="K1725" s="14"/>
      <c r="L1725" s="13">
        <v>0.15</v>
      </c>
      <c r="M1725" s="28">
        <v>0.1</v>
      </c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23"/>
      <c r="AF1725" s="23"/>
      <c r="AG1725" s="26"/>
      <c r="AH1725" s="26"/>
      <c r="AI1725" s="53"/>
      <c r="AJ1725" s="6"/>
      <c r="AK1725" s="23"/>
      <c r="AL1725" s="23"/>
      <c r="AM1725" s="23"/>
      <c r="AN1725" s="23"/>
      <c r="AO1725" s="23"/>
      <c r="AP1725" s="23"/>
      <c r="AQ1725" s="23"/>
      <c r="AR1725" s="66">
        <v>0</v>
      </c>
      <c r="AS1725" s="8"/>
      <c r="AT1725" s="19"/>
      <c r="AU1725" s="19"/>
      <c r="AV1725" s="12"/>
      <c r="AW1725" s="12"/>
      <c r="AX1725" s="8"/>
      <c r="AY1725" s="8"/>
      <c r="AZ1725" s="8"/>
      <c r="BA1725" s="8"/>
      <c r="BB1725" s="62"/>
      <c r="BC1725" s="21"/>
      <c r="BD1725" s="21"/>
      <c r="BE1725" s="21"/>
      <c r="BF1725" s="22"/>
      <c r="BG1725" s="22"/>
      <c r="BH1725" s="22"/>
      <c r="BI1725" s="22"/>
      <c r="BJ1725" s="8"/>
      <c r="BK1725" s="8"/>
      <c r="BL1725" s="8"/>
      <c r="BM1725" s="8"/>
      <c r="BN1725" s="5"/>
      <c r="BO1725" s="5"/>
      <c r="BP1725" s="8"/>
      <c r="BQ1725" s="8"/>
      <c r="BR1725">
        <v>4</v>
      </c>
      <c r="BS1725">
        <v>4.0999999999999996</v>
      </c>
      <c r="BT1725">
        <v>0.48055999999999999</v>
      </c>
      <c r="BU1725">
        <v>0.17677000000000001</v>
      </c>
      <c r="BV1725">
        <v>0.19222697071521</v>
      </c>
      <c r="BW1725">
        <v>0.25718000000000002</v>
      </c>
    </row>
    <row r="1726" spans="1:75" ht="16.75" customHeight="1" x14ac:dyDescent="0.2">
      <c r="A1726" t="str">
        <f t="shared" si="1632"/>
        <v>2025020830 NSH</v>
      </c>
      <c r="B1726">
        <v>2025020830</v>
      </c>
      <c r="C1726" s="1">
        <v>46049</v>
      </c>
      <c r="D1726" s="2" t="s">
        <v>6</v>
      </c>
      <c r="E1726" t="s">
        <v>35</v>
      </c>
      <c r="F1726" s="2">
        <v>2</v>
      </c>
      <c r="G1726" s="2">
        <v>0</v>
      </c>
      <c r="H1726" t="s">
        <v>107</v>
      </c>
      <c r="I1726" t="str">
        <f t="shared" si="1938"/>
        <v xml:space="preserve">NSH </v>
      </c>
      <c r="K1726" s="14"/>
      <c r="L1726" s="13">
        <v>0.15</v>
      </c>
      <c r="M1726" s="28">
        <v>0.1</v>
      </c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23"/>
      <c r="AF1726" s="23"/>
      <c r="AG1726" s="26"/>
      <c r="AH1726" s="26"/>
      <c r="AI1726" s="53"/>
      <c r="AJ1726" s="6"/>
      <c r="AK1726" s="23"/>
      <c r="AL1726" s="23"/>
      <c r="AM1726" s="23"/>
      <c r="AN1726" s="23"/>
      <c r="AO1726" s="23"/>
      <c r="AP1726" s="23"/>
      <c r="AQ1726" s="23"/>
      <c r="AR1726" s="66">
        <v>0</v>
      </c>
      <c r="AS1726" s="8"/>
      <c r="AT1726" s="19"/>
      <c r="AU1726" s="19"/>
      <c r="AV1726" s="12"/>
      <c r="AW1726" s="12"/>
      <c r="AX1726" s="8"/>
      <c r="AY1726" s="8"/>
      <c r="AZ1726" s="8"/>
      <c r="BA1726" s="8"/>
      <c r="BB1726" s="62"/>
      <c r="BC1726" s="21"/>
      <c r="BD1726" s="21"/>
      <c r="BE1726" s="21"/>
      <c r="BF1726" s="22"/>
      <c r="BG1726" s="22"/>
      <c r="BH1726" s="22"/>
      <c r="BI1726" s="22"/>
      <c r="BJ1726" s="8"/>
      <c r="BK1726" s="8"/>
      <c r="BL1726" s="8"/>
      <c r="BM1726" s="8"/>
      <c r="BN1726" s="5"/>
      <c r="BO1726" s="5"/>
      <c r="BP1726" s="8"/>
      <c r="BQ1726" s="8"/>
      <c r="BR1726">
        <v>4</v>
      </c>
      <c r="BS1726">
        <v>4.1500000000000004</v>
      </c>
      <c r="BT1726">
        <v>0.47422999999999998</v>
      </c>
      <c r="BU1726">
        <v>0.17326</v>
      </c>
      <c r="BV1726">
        <v>0.188356797303908</v>
      </c>
      <c r="BW1726">
        <v>0.25341000000000002</v>
      </c>
    </row>
    <row r="1727" spans="1:75" ht="16.75" customHeight="1" x14ac:dyDescent="0.2">
      <c r="A1727" t="str">
        <f t="shared" si="1632"/>
        <v>2025020830 BOS</v>
      </c>
      <c r="B1727">
        <v>2025020830</v>
      </c>
      <c r="C1727" s="1">
        <v>46049</v>
      </c>
      <c r="D1727" s="2" t="s">
        <v>9</v>
      </c>
      <c r="E1727" t="s">
        <v>7</v>
      </c>
      <c r="F1727" s="2">
        <v>0</v>
      </c>
      <c r="G1727" s="2">
        <v>2</v>
      </c>
      <c r="H1727" t="s">
        <v>106</v>
      </c>
      <c r="I1727" t="str">
        <f t="shared" si="1938"/>
        <v xml:space="preserve">BOS </v>
      </c>
      <c r="K1727" s="14"/>
      <c r="L1727" s="13">
        <v>0.15</v>
      </c>
      <c r="M1727" s="28">
        <v>0.1</v>
      </c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23"/>
      <c r="AF1727" s="23"/>
      <c r="AG1727" s="26"/>
      <c r="AH1727" s="26"/>
      <c r="AI1727" s="53"/>
      <c r="AJ1727" s="6"/>
      <c r="AK1727" s="23"/>
      <c r="AL1727" s="23"/>
      <c r="AM1727" s="23"/>
      <c r="AN1727" s="23"/>
      <c r="AO1727" s="23"/>
      <c r="AP1727" s="23"/>
      <c r="AQ1727" s="23"/>
      <c r="AR1727" s="66">
        <v>0</v>
      </c>
      <c r="AS1727" s="8"/>
      <c r="AT1727" s="19"/>
      <c r="AU1727" s="19"/>
      <c r="AV1727" s="12"/>
      <c r="AW1727" s="12"/>
      <c r="AX1727" s="8"/>
      <c r="AY1727" s="8"/>
      <c r="AZ1727" s="8"/>
      <c r="BA1727" s="8"/>
      <c r="BB1727" s="62"/>
      <c r="BC1727" s="21"/>
      <c r="BD1727" s="21"/>
      <c r="BE1727" s="21"/>
      <c r="BF1727" s="22"/>
      <c r="BG1727" s="22"/>
      <c r="BH1727" s="22"/>
      <c r="BI1727" s="22"/>
      <c r="BJ1727" s="8"/>
      <c r="BK1727" s="8"/>
      <c r="BL1727" s="8"/>
      <c r="BM1727" s="8"/>
      <c r="BN1727" s="5"/>
      <c r="BO1727" s="5"/>
      <c r="BP1727" s="8"/>
      <c r="BQ1727" s="8"/>
      <c r="BR1727">
        <v>4</v>
      </c>
      <c r="BS1727">
        <v>4.2</v>
      </c>
      <c r="BT1727">
        <v>0.46892</v>
      </c>
      <c r="BU1727">
        <v>0.16913</v>
      </c>
      <c r="BV1727">
        <v>0.18347200676914399</v>
      </c>
      <c r="BW1727">
        <v>0.24729999999999999</v>
      </c>
    </row>
    <row r="1728" spans="1:75" ht="16.75" customHeight="1" x14ac:dyDescent="0.2">
      <c r="A1728" t="str">
        <f t="shared" ref="A1728:A1791" si="1939">B1728&amp;" "&amp;E1728</f>
        <v>2025020834 UTA</v>
      </c>
      <c r="B1728">
        <v>2025020834</v>
      </c>
      <c r="C1728" s="1">
        <v>46049</v>
      </c>
      <c r="D1728" s="2" t="s">
        <v>6</v>
      </c>
      <c r="E1728" t="s">
        <v>15</v>
      </c>
      <c r="F1728" s="2">
        <v>0</v>
      </c>
      <c r="G1728" s="2">
        <v>1</v>
      </c>
      <c r="H1728" t="s">
        <v>26</v>
      </c>
      <c r="I1728" t="str">
        <f t="shared" si="1938"/>
        <v xml:space="preserve">UTA </v>
      </c>
      <c r="K1728" s="14"/>
      <c r="L1728" s="13">
        <v>0.15</v>
      </c>
      <c r="M1728" s="28">
        <v>0.1</v>
      </c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23"/>
      <c r="AF1728" s="23"/>
      <c r="AG1728" s="26"/>
      <c r="AH1728" s="26"/>
      <c r="AI1728" s="53"/>
      <c r="AJ1728" s="6"/>
      <c r="AK1728" s="23"/>
      <c r="AL1728" s="23"/>
      <c r="AM1728" s="23"/>
      <c r="AN1728" s="23"/>
      <c r="AO1728" s="23"/>
      <c r="AP1728" s="23"/>
      <c r="AQ1728" s="23"/>
      <c r="AR1728" s="66">
        <v>0</v>
      </c>
      <c r="AS1728" s="8"/>
      <c r="AT1728" s="19"/>
      <c r="AU1728" s="19"/>
      <c r="AV1728" s="12"/>
      <c r="AW1728" s="12"/>
      <c r="AX1728" s="8"/>
      <c r="AY1728" s="8"/>
      <c r="AZ1728" s="8"/>
      <c r="BA1728" s="8"/>
      <c r="BB1728" s="62"/>
      <c r="BC1728" s="21"/>
      <c r="BD1728" s="21"/>
      <c r="BE1728" s="21"/>
      <c r="BF1728" s="22"/>
      <c r="BG1728" s="22"/>
      <c r="BH1728" s="22"/>
      <c r="BI1728" s="22"/>
      <c r="BJ1728" s="8"/>
      <c r="BK1728" s="8"/>
      <c r="BL1728" s="8"/>
      <c r="BM1728" s="8"/>
      <c r="BN1728" s="5"/>
      <c r="BO1728" s="5"/>
      <c r="BP1728" s="8"/>
      <c r="BQ1728" s="8"/>
      <c r="BR1728">
        <v>4</v>
      </c>
      <c r="BS1728">
        <v>4.25</v>
      </c>
      <c r="BT1728">
        <v>0.46022000000000002</v>
      </c>
      <c r="BU1728">
        <v>0.16214999999999999</v>
      </c>
      <c r="BV1728">
        <v>0.17586386412442201</v>
      </c>
      <c r="BW1728">
        <v>0.24013000000000001</v>
      </c>
    </row>
    <row r="1729" spans="1:75" ht="16.75" customHeight="1" x14ac:dyDescent="0.2">
      <c r="A1729" t="str">
        <f t="shared" si="1939"/>
        <v>2025020834 FLA</v>
      </c>
      <c r="B1729">
        <v>2025020834</v>
      </c>
      <c r="C1729" s="1">
        <v>46049</v>
      </c>
      <c r="D1729" s="2" t="s">
        <v>9</v>
      </c>
      <c r="E1729" t="s">
        <v>10</v>
      </c>
      <c r="F1729" s="2">
        <v>1</v>
      </c>
      <c r="G1729" s="2">
        <v>0</v>
      </c>
      <c r="H1729" t="s">
        <v>27</v>
      </c>
      <c r="I1729" t="str">
        <f t="shared" si="1938"/>
        <v xml:space="preserve">FLA </v>
      </c>
      <c r="K1729" s="14"/>
      <c r="L1729" s="13">
        <v>0.15</v>
      </c>
      <c r="M1729" s="28">
        <v>0.1</v>
      </c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23"/>
      <c r="AF1729" s="23"/>
      <c r="AG1729" s="26"/>
      <c r="AH1729" s="26"/>
      <c r="AI1729" s="53"/>
      <c r="AJ1729" s="6"/>
      <c r="AK1729" s="23"/>
      <c r="AL1729" s="23"/>
      <c r="AM1729" s="23"/>
      <c r="AN1729" s="23"/>
      <c r="AO1729" s="23"/>
      <c r="AP1729" s="23"/>
      <c r="AQ1729" s="23"/>
      <c r="AR1729" s="66">
        <v>0</v>
      </c>
      <c r="AS1729" s="8"/>
      <c r="AT1729" s="19"/>
      <c r="AU1729" s="19"/>
      <c r="AV1729" s="12"/>
      <c r="AW1729" s="12"/>
      <c r="AX1729" s="8"/>
      <c r="AY1729" s="8"/>
      <c r="AZ1729" s="8"/>
      <c r="BA1729" s="8"/>
      <c r="BB1729" s="62"/>
      <c r="BC1729" s="21"/>
      <c r="BD1729" s="21"/>
      <c r="BE1729" s="21"/>
      <c r="BF1729" s="22"/>
      <c r="BG1729" s="22"/>
      <c r="BH1729" s="22"/>
      <c r="BI1729" s="22"/>
      <c r="BJ1729" s="8"/>
      <c r="BK1729" s="8"/>
      <c r="BL1729" s="8"/>
      <c r="BM1729" s="8"/>
      <c r="BN1729" s="5"/>
      <c r="BO1729" s="5"/>
      <c r="BP1729" s="8"/>
      <c r="BQ1729" s="8"/>
      <c r="BR1729">
        <v>4</v>
      </c>
      <c r="BS1729">
        <v>4.3</v>
      </c>
      <c r="BT1729">
        <v>0.45301999999999998</v>
      </c>
      <c r="BU1729">
        <v>0.16047</v>
      </c>
      <c r="BV1729">
        <v>0.17341546441886799</v>
      </c>
      <c r="BW1729">
        <v>0.23512</v>
      </c>
    </row>
    <row r="1730" spans="1:75" ht="16.75" customHeight="1" x14ac:dyDescent="0.2">
      <c r="A1730" t="str">
        <f t="shared" si="1939"/>
        <v>2025020832 VGK</v>
      </c>
      <c r="B1730">
        <v>2025020832</v>
      </c>
      <c r="C1730" s="1">
        <v>46049</v>
      </c>
      <c r="D1730" s="2" t="s">
        <v>6</v>
      </c>
      <c r="E1730" t="s">
        <v>25</v>
      </c>
      <c r="F1730" s="2">
        <v>1</v>
      </c>
      <c r="G1730" s="2">
        <v>2</v>
      </c>
      <c r="H1730" t="s">
        <v>36</v>
      </c>
      <c r="I1730" t="str">
        <f t="shared" si="1938"/>
        <v xml:space="preserve">VGK </v>
      </c>
      <c r="K1730" s="14"/>
      <c r="L1730" s="13">
        <v>0.15</v>
      </c>
      <c r="M1730" s="28">
        <v>0.1</v>
      </c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23"/>
      <c r="AF1730" s="23"/>
      <c r="AG1730" s="26"/>
      <c r="AH1730" s="26"/>
      <c r="AI1730" s="53"/>
      <c r="AJ1730" s="6"/>
      <c r="AK1730" s="23"/>
      <c r="AL1730" s="23"/>
      <c r="AM1730" s="23"/>
      <c r="AN1730" s="23"/>
      <c r="AO1730" s="23"/>
      <c r="AP1730" s="23"/>
      <c r="AQ1730" s="23"/>
      <c r="AR1730" s="66">
        <v>0</v>
      </c>
      <c r="AS1730" s="8"/>
      <c r="AT1730" s="19"/>
      <c r="AU1730" s="19"/>
      <c r="AV1730" s="12"/>
      <c r="AW1730" s="12"/>
      <c r="AX1730" s="8"/>
      <c r="AY1730" s="8"/>
      <c r="AZ1730" s="8"/>
      <c r="BA1730" s="8"/>
      <c r="BB1730" s="62"/>
      <c r="BC1730" s="21"/>
      <c r="BD1730" s="21"/>
      <c r="BE1730" s="21"/>
      <c r="BF1730" s="22"/>
      <c r="BG1730" s="22"/>
      <c r="BH1730" s="22"/>
      <c r="BI1730" s="22"/>
      <c r="BJ1730" s="8"/>
      <c r="BK1730" s="8"/>
      <c r="BL1730" s="8"/>
      <c r="BM1730" s="8"/>
      <c r="BN1730" s="5"/>
      <c r="BO1730" s="5"/>
      <c r="BP1730" s="8"/>
      <c r="BQ1730" s="8"/>
      <c r="BR1730">
        <v>4</v>
      </c>
      <c r="BS1730">
        <v>4.3499999999999996</v>
      </c>
      <c r="BT1730">
        <v>0.45013999999999998</v>
      </c>
      <c r="BU1730">
        <v>0.15709999999999999</v>
      </c>
      <c r="BV1730">
        <v>0.17016344789488999</v>
      </c>
      <c r="BW1730">
        <v>0.23386999999999999</v>
      </c>
    </row>
    <row r="1731" spans="1:75" ht="16.75" customHeight="1" x14ac:dyDescent="0.2">
      <c r="A1731" t="str">
        <f t="shared" si="1939"/>
        <v>2025020832 MTL</v>
      </c>
      <c r="B1731">
        <v>2025020832</v>
      </c>
      <c r="C1731" s="1">
        <v>46049</v>
      </c>
      <c r="D1731" s="2" t="s">
        <v>9</v>
      </c>
      <c r="E1731" t="s">
        <v>19</v>
      </c>
      <c r="F1731" s="2">
        <v>2</v>
      </c>
      <c r="G1731" s="2">
        <v>1</v>
      </c>
      <c r="H1731" t="s">
        <v>38</v>
      </c>
      <c r="I1731" t="str">
        <f t="shared" si="1938"/>
        <v xml:space="preserve">MTL </v>
      </c>
      <c r="K1731" s="14"/>
      <c r="L1731" s="13">
        <v>0.15</v>
      </c>
      <c r="M1731" s="28">
        <v>0.1</v>
      </c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23"/>
      <c r="AF1731" s="23"/>
      <c r="AG1731" s="26"/>
      <c r="AH1731" s="26"/>
      <c r="AI1731" s="53"/>
      <c r="AJ1731" s="6"/>
      <c r="AK1731" s="23"/>
      <c r="AL1731" s="23"/>
      <c r="AM1731" s="23"/>
      <c r="AN1731" s="23"/>
      <c r="AO1731" s="23"/>
      <c r="AP1731" s="23"/>
      <c r="AQ1731" s="23"/>
      <c r="AR1731" s="66">
        <v>0</v>
      </c>
      <c r="AS1731" s="8"/>
      <c r="AT1731" s="19"/>
      <c r="AU1731" s="19"/>
      <c r="AV1731" s="12"/>
      <c r="AW1731" s="12"/>
      <c r="AX1731" s="8"/>
      <c r="AY1731" s="8"/>
      <c r="AZ1731" s="8"/>
      <c r="BA1731" s="8"/>
      <c r="BB1731" s="62"/>
      <c r="BC1731" s="21"/>
      <c r="BD1731" s="21"/>
      <c r="BE1731" s="21"/>
      <c r="BF1731" s="22"/>
      <c r="BG1731" s="22"/>
      <c r="BH1731" s="22"/>
      <c r="BI1731" s="22"/>
      <c r="BJ1731" s="8"/>
      <c r="BK1731" s="8"/>
      <c r="BL1731" s="8"/>
      <c r="BM1731" s="8"/>
      <c r="BN1731" s="5"/>
      <c r="BO1731" s="5"/>
      <c r="BP1731" s="8"/>
      <c r="BQ1731" s="8"/>
      <c r="BR1731">
        <v>4</v>
      </c>
      <c r="BS1731">
        <v>4.4000000000000004</v>
      </c>
      <c r="BT1731">
        <v>0.44269999999999998</v>
      </c>
      <c r="BU1731">
        <v>0.15309</v>
      </c>
      <c r="BV1731">
        <v>0.165293628599501</v>
      </c>
      <c r="BW1731">
        <v>0.22692000000000001</v>
      </c>
    </row>
    <row r="1732" spans="1:75" ht="16.75" customHeight="1" x14ac:dyDescent="0.2">
      <c r="A1732" t="str">
        <f t="shared" si="1939"/>
        <v>2025020835 WPG</v>
      </c>
      <c r="B1732">
        <v>2025020835</v>
      </c>
      <c r="C1732" s="1">
        <v>46049</v>
      </c>
      <c r="D1732" s="2" t="s">
        <v>6</v>
      </c>
      <c r="E1732" t="s">
        <v>16</v>
      </c>
      <c r="F1732" s="2">
        <v>2</v>
      </c>
      <c r="G1732" s="2">
        <v>1</v>
      </c>
      <c r="H1732" t="s">
        <v>44</v>
      </c>
      <c r="I1732" t="str">
        <f t="shared" si="1938"/>
        <v xml:space="preserve">WPG </v>
      </c>
      <c r="K1732" s="14"/>
      <c r="L1732" s="13">
        <v>0.15</v>
      </c>
      <c r="M1732" s="28">
        <v>0.1</v>
      </c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23"/>
      <c r="AF1732" s="23"/>
      <c r="AG1732" s="26"/>
      <c r="AH1732" s="26"/>
      <c r="AI1732" s="53"/>
      <c r="AJ1732" s="6"/>
      <c r="AK1732" s="23"/>
      <c r="AL1732" s="23"/>
      <c r="AM1732" s="23"/>
      <c r="AN1732" s="23"/>
      <c r="AO1732" s="23"/>
      <c r="AP1732" s="23"/>
      <c r="AQ1732" s="23"/>
      <c r="AR1732" s="66">
        <v>0</v>
      </c>
      <c r="AS1732" s="8"/>
      <c r="AT1732" s="19"/>
      <c r="AU1732" s="19"/>
      <c r="AV1732" s="12"/>
      <c r="AW1732" s="12"/>
      <c r="AX1732" s="8"/>
      <c r="AY1732" s="8"/>
      <c r="AZ1732" s="8"/>
      <c r="BA1732" s="8"/>
      <c r="BB1732" s="62"/>
      <c r="BC1732" s="21"/>
      <c r="BD1732" s="21"/>
      <c r="BE1732" s="21"/>
      <c r="BF1732" s="22"/>
      <c r="BG1732" s="22"/>
      <c r="BH1732" s="22"/>
      <c r="BI1732" s="22"/>
      <c r="BJ1732" s="8"/>
      <c r="BK1732" s="8"/>
      <c r="BL1732" s="8"/>
      <c r="BM1732" s="8"/>
      <c r="BN1732" s="5"/>
      <c r="BO1732" s="5"/>
      <c r="BP1732" s="8"/>
      <c r="BQ1732" s="8"/>
      <c r="BR1732">
        <v>4</v>
      </c>
      <c r="BS1732">
        <v>4.45</v>
      </c>
      <c r="BT1732">
        <v>0.43440000000000001</v>
      </c>
      <c r="BU1732">
        <v>0.15076000000000001</v>
      </c>
      <c r="BV1732">
        <v>0.16285877866718501</v>
      </c>
      <c r="BW1732">
        <v>0.22505</v>
      </c>
    </row>
    <row r="1733" spans="1:75" ht="16.75" customHeight="1" x14ac:dyDescent="0.2">
      <c r="A1733" t="str">
        <f t="shared" si="1939"/>
        <v>2025020835 NJD</v>
      </c>
      <c r="B1733">
        <v>2025020835</v>
      </c>
      <c r="C1733" s="1">
        <v>46049</v>
      </c>
      <c r="D1733" s="2" t="s">
        <v>9</v>
      </c>
      <c r="E1733" t="s">
        <v>4</v>
      </c>
      <c r="F1733" s="2">
        <v>1</v>
      </c>
      <c r="G1733" s="2">
        <v>2</v>
      </c>
      <c r="H1733" t="s">
        <v>45</v>
      </c>
      <c r="I1733" t="str">
        <f t="shared" si="1938"/>
        <v xml:space="preserve">NJD </v>
      </c>
      <c r="K1733" s="14"/>
      <c r="L1733" s="13">
        <v>0.15</v>
      </c>
      <c r="M1733" s="28">
        <v>0.1</v>
      </c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23"/>
      <c r="AF1733" s="23"/>
      <c r="AG1733" s="26"/>
      <c r="AH1733" s="26"/>
      <c r="AI1733" s="53"/>
      <c r="AJ1733" s="6"/>
      <c r="AK1733" s="23"/>
      <c r="AL1733" s="23"/>
      <c r="AM1733" s="23"/>
      <c r="AN1733" s="23"/>
      <c r="AO1733" s="23"/>
      <c r="AP1733" s="23"/>
      <c r="AQ1733" s="23"/>
      <c r="AR1733" s="66">
        <v>0</v>
      </c>
      <c r="AS1733" s="8"/>
      <c r="AT1733" s="19"/>
      <c r="AU1733" s="19"/>
      <c r="AV1733" s="12"/>
      <c r="AW1733" s="12"/>
      <c r="AX1733" s="8"/>
      <c r="AY1733" s="8"/>
      <c r="AZ1733" s="8"/>
      <c r="BA1733" s="8"/>
      <c r="BB1733" s="62"/>
      <c r="BC1733" s="21"/>
      <c r="BD1733" s="21"/>
      <c r="BE1733" s="21"/>
      <c r="BF1733" s="22"/>
      <c r="BG1733" s="22"/>
      <c r="BH1733" s="22"/>
      <c r="BI1733" s="22"/>
      <c r="BJ1733" s="8"/>
      <c r="BK1733" s="8"/>
      <c r="BL1733" s="8"/>
      <c r="BM1733" s="8"/>
      <c r="BN1733" s="5"/>
      <c r="BO1733" s="5"/>
      <c r="BP1733" s="8"/>
      <c r="BQ1733" s="8"/>
      <c r="BR1733">
        <v>4</v>
      </c>
      <c r="BS1733">
        <v>4.5</v>
      </c>
      <c r="BT1733">
        <v>0.43047000000000002</v>
      </c>
      <c r="BU1733">
        <v>0.14445</v>
      </c>
      <c r="BV1733">
        <v>0.15556345308865299</v>
      </c>
      <c r="BW1733">
        <v>0.21589</v>
      </c>
    </row>
    <row r="1734" spans="1:75" ht="16.75" customHeight="1" x14ac:dyDescent="0.2">
      <c r="A1734" t="str">
        <f t="shared" si="1939"/>
        <v>2025020837 CHI</v>
      </c>
      <c r="B1734">
        <v>2025020837</v>
      </c>
      <c r="C1734" s="1">
        <v>46049</v>
      </c>
      <c r="D1734" s="2" t="s">
        <v>6</v>
      </c>
      <c r="E1734" t="s">
        <v>14</v>
      </c>
      <c r="F1734" s="2">
        <v>1</v>
      </c>
      <c r="G1734" s="2">
        <v>2</v>
      </c>
      <c r="H1734" t="s">
        <v>36</v>
      </c>
      <c r="I1734" t="str">
        <f t="shared" si="1938"/>
        <v xml:space="preserve">CHI </v>
      </c>
      <c r="K1734" s="14"/>
      <c r="L1734" s="13">
        <v>0.15</v>
      </c>
      <c r="M1734" s="28">
        <v>0.1</v>
      </c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23"/>
      <c r="AF1734" s="23"/>
      <c r="AG1734" s="26"/>
      <c r="AH1734" s="26"/>
      <c r="AI1734" s="53"/>
      <c r="AJ1734" s="6"/>
      <c r="AK1734" s="23"/>
      <c r="AL1734" s="23"/>
      <c r="AM1734" s="23"/>
      <c r="AN1734" s="23"/>
      <c r="AO1734" s="23"/>
      <c r="AP1734" s="23"/>
      <c r="AQ1734" s="23"/>
      <c r="AR1734" s="66">
        <v>0</v>
      </c>
      <c r="AS1734" s="8"/>
      <c r="AT1734" s="19"/>
      <c r="AU1734" s="19"/>
      <c r="AV1734" s="12"/>
      <c r="AW1734" s="12"/>
      <c r="AX1734" s="8"/>
      <c r="AY1734" s="8"/>
      <c r="AZ1734" s="8"/>
      <c r="BA1734" s="8"/>
      <c r="BB1734" s="62"/>
      <c r="BC1734" s="21"/>
      <c r="BD1734" s="21"/>
      <c r="BE1734" s="21"/>
      <c r="BF1734" s="22"/>
      <c r="BG1734" s="22"/>
      <c r="BH1734" s="22"/>
      <c r="BI1734" s="22"/>
      <c r="BJ1734" s="8"/>
      <c r="BK1734" s="8"/>
      <c r="BL1734" s="8"/>
      <c r="BM1734" s="8"/>
      <c r="BN1734" s="5"/>
      <c r="BO1734" s="5"/>
      <c r="BP1734" s="8"/>
      <c r="BQ1734" s="8"/>
      <c r="BR1734">
        <v>4</v>
      </c>
      <c r="BS1734">
        <v>4.55</v>
      </c>
      <c r="BT1734">
        <v>0.42421999999999999</v>
      </c>
      <c r="BU1734">
        <v>0.14194999999999999</v>
      </c>
      <c r="BV1734">
        <v>0.15308543450596299</v>
      </c>
      <c r="BW1734">
        <v>0.21468999999999999</v>
      </c>
    </row>
    <row r="1735" spans="1:75" ht="16.75" customHeight="1" x14ac:dyDescent="0.2">
      <c r="A1735" t="str">
        <f t="shared" si="1939"/>
        <v>2025020837 MIN</v>
      </c>
      <c r="B1735">
        <v>2025020837</v>
      </c>
      <c r="C1735" s="1">
        <v>46049</v>
      </c>
      <c r="D1735" s="2" t="s">
        <v>9</v>
      </c>
      <c r="E1735" t="s">
        <v>33</v>
      </c>
      <c r="F1735" s="2">
        <v>2</v>
      </c>
      <c r="G1735" s="2">
        <v>1</v>
      </c>
      <c r="H1735" t="s">
        <v>38</v>
      </c>
      <c r="I1735" t="str">
        <f t="shared" si="1938"/>
        <v xml:space="preserve">MIN </v>
      </c>
      <c r="K1735" s="14"/>
      <c r="L1735" s="13">
        <v>0.15</v>
      </c>
      <c r="M1735" s="28">
        <v>0.1</v>
      </c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23"/>
      <c r="AF1735" s="23"/>
      <c r="AG1735" s="26"/>
      <c r="AH1735" s="26"/>
      <c r="AI1735" s="53"/>
      <c r="AJ1735" s="6"/>
      <c r="AK1735" s="23"/>
      <c r="AL1735" s="23"/>
      <c r="AM1735" s="23"/>
      <c r="AN1735" s="23"/>
      <c r="AO1735" s="23"/>
      <c r="AP1735" s="23"/>
      <c r="AQ1735" s="23"/>
      <c r="AR1735" s="66">
        <v>0</v>
      </c>
      <c r="AS1735" s="8"/>
      <c r="AT1735" s="19"/>
      <c r="AU1735" s="19"/>
      <c r="AV1735" s="12"/>
      <c r="AW1735" s="12"/>
      <c r="AX1735" s="8"/>
      <c r="AY1735" s="8"/>
      <c r="AZ1735" s="8"/>
      <c r="BA1735" s="8"/>
      <c r="BB1735" s="62"/>
      <c r="BC1735" s="21"/>
      <c r="BD1735" s="21"/>
      <c r="BE1735" s="21"/>
      <c r="BF1735" s="22"/>
      <c r="BG1735" s="22"/>
      <c r="BH1735" s="22"/>
      <c r="BI1735" s="22"/>
      <c r="BJ1735" s="8"/>
      <c r="BK1735" s="8"/>
      <c r="BL1735" s="8"/>
      <c r="BM1735" s="8"/>
      <c r="BN1735" s="5"/>
      <c r="BO1735" s="5"/>
      <c r="BP1735" s="8"/>
      <c r="BQ1735" s="8"/>
      <c r="BR1735">
        <v>4</v>
      </c>
      <c r="BS1735">
        <v>4.5999999999999996</v>
      </c>
      <c r="BT1735">
        <v>0.41726999999999997</v>
      </c>
      <c r="BU1735">
        <v>0.1371</v>
      </c>
      <c r="BV1735">
        <v>0.14748596140192299</v>
      </c>
      <c r="BW1735">
        <v>0.20752000000000001</v>
      </c>
    </row>
    <row r="1736" spans="1:75" ht="16.75" customHeight="1" x14ac:dyDescent="0.2">
      <c r="A1736" t="str">
        <f t="shared" si="1939"/>
        <v>2025020836 DAL</v>
      </c>
      <c r="B1736">
        <v>2025020836</v>
      </c>
      <c r="C1736" s="1">
        <v>46049</v>
      </c>
      <c r="D1736" s="2" t="s">
        <v>6</v>
      </c>
      <c r="E1736" t="s">
        <v>34</v>
      </c>
      <c r="F1736" s="2">
        <v>2</v>
      </c>
      <c r="G1736" s="2">
        <v>2</v>
      </c>
      <c r="H1736" t="s">
        <v>8</v>
      </c>
      <c r="I1736" t="str">
        <f t="shared" si="1938"/>
        <v xml:space="preserve">DAL </v>
      </c>
      <c r="K1736" s="14"/>
      <c r="L1736" s="13">
        <v>0.15</v>
      </c>
      <c r="M1736" s="28">
        <v>0.1</v>
      </c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23"/>
      <c r="AF1736" s="23"/>
      <c r="AG1736" s="26"/>
      <c r="AH1736" s="26"/>
      <c r="AI1736" s="53"/>
      <c r="AJ1736" s="6"/>
      <c r="AK1736" s="23"/>
      <c r="AL1736" s="23"/>
      <c r="AM1736" s="23"/>
      <c r="AN1736" s="23"/>
      <c r="AO1736" s="23"/>
      <c r="AP1736" s="23"/>
      <c r="AQ1736" s="23"/>
      <c r="AR1736" s="66">
        <v>0</v>
      </c>
      <c r="AS1736" s="8"/>
      <c r="AT1736" s="19"/>
      <c r="AU1736" s="19"/>
      <c r="AV1736" s="12"/>
      <c r="AW1736" s="12"/>
      <c r="AX1736" s="8"/>
      <c r="AY1736" s="8"/>
      <c r="AZ1736" s="8"/>
      <c r="BA1736" s="8"/>
      <c r="BB1736" s="62"/>
      <c r="BC1736" s="21"/>
      <c r="BD1736" s="21"/>
      <c r="BE1736" s="21"/>
      <c r="BF1736" s="22"/>
      <c r="BG1736" s="22"/>
      <c r="BH1736" s="22"/>
      <c r="BI1736" s="22"/>
      <c r="BJ1736" s="8"/>
      <c r="BK1736" s="8"/>
      <c r="BL1736" s="8"/>
      <c r="BM1736" s="8"/>
      <c r="BN1736" s="5"/>
      <c r="BO1736" s="5"/>
      <c r="BP1736" s="8"/>
      <c r="BQ1736" s="8"/>
      <c r="BR1736">
        <v>4</v>
      </c>
      <c r="BS1736">
        <v>4.6500000000000004</v>
      </c>
      <c r="BT1736">
        <v>0.41072999999999998</v>
      </c>
      <c r="BU1736">
        <v>0.13564000000000001</v>
      </c>
      <c r="BV1736">
        <v>0.14585573573056901</v>
      </c>
      <c r="BW1736">
        <v>0.20568</v>
      </c>
    </row>
    <row r="1737" spans="1:75" ht="16.75" customHeight="1" x14ac:dyDescent="0.2">
      <c r="A1737" t="str">
        <f t="shared" si="1939"/>
        <v>2025020836 STL</v>
      </c>
      <c r="B1737">
        <v>2025020836</v>
      </c>
      <c r="C1737" s="1">
        <v>46049</v>
      </c>
      <c r="D1737" s="2" t="s">
        <v>9</v>
      </c>
      <c r="E1737" t="s">
        <v>12</v>
      </c>
      <c r="F1737" s="2">
        <v>2</v>
      </c>
      <c r="G1737" s="2">
        <v>2</v>
      </c>
      <c r="H1737" t="s">
        <v>11</v>
      </c>
      <c r="I1737" t="str">
        <f t="shared" si="1938"/>
        <v xml:space="preserve">STL </v>
      </c>
      <c r="K1737" s="14"/>
      <c r="L1737" s="13">
        <v>0.15</v>
      </c>
      <c r="M1737" s="28">
        <v>0.1</v>
      </c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23"/>
      <c r="AF1737" s="23"/>
      <c r="AG1737" s="26"/>
      <c r="AH1737" s="26"/>
      <c r="AI1737" s="53"/>
      <c r="AJ1737" s="6"/>
      <c r="AK1737" s="23"/>
      <c r="AL1737" s="23"/>
      <c r="AM1737" s="23"/>
      <c r="AN1737" s="23"/>
      <c r="AO1737" s="23"/>
      <c r="AP1737" s="23"/>
      <c r="AQ1737" s="23"/>
      <c r="AR1737" s="66">
        <v>0</v>
      </c>
      <c r="AS1737" s="8"/>
      <c r="AT1737" s="19"/>
      <c r="AU1737" s="19"/>
      <c r="AV1737" s="12"/>
      <c r="AW1737" s="12"/>
      <c r="AX1737" s="8"/>
      <c r="AY1737" s="8"/>
      <c r="AZ1737" s="8"/>
      <c r="BA1737" s="8"/>
      <c r="BB1737" s="62"/>
      <c r="BC1737" s="21"/>
      <c r="BD1737" s="21"/>
      <c r="BE1737" s="21"/>
      <c r="BF1737" s="22"/>
      <c r="BG1737" s="22"/>
      <c r="BH1737" s="22"/>
      <c r="BI1737" s="22"/>
      <c r="BJ1737" s="8"/>
      <c r="BK1737" s="8"/>
      <c r="BL1737" s="8"/>
      <c r="BM1737" s="8"/>
      <c r="BN1737" s="5"/>
      <c r="BO1737" s="5"/>
      <c r="BP1737" s="8"/>
      <c r="BQ1737" s="8"/>
      <c r="BR1737">
        <v>4</v>
      </c>
      <c r="BS1737">
        <v>4.7</v>
      </c>
      <c r="BT1737">
        <v>0.40628999999999998</v>
      </c>
      <c r="BU1737">
        <v>0.13138</v>
      </c>
      <c r="BV1737">
        <v>0.14098533057186</v>
      </c>
      <c r="BW1737">
        <v>0.19950999999999999</v>
      </c>
    </row>
    <row r="1738" spans="1:75" ht="16.75" customHeight="1" x14ac:dyDescent="0.2">
      <c r="A1738" t="str">
        <f t="shared" si="1939"/>
        <v>2025020838 SJS</v>
      </c>
      <c r="B1738">
        <v>2025020838</v>
      </c>
      <c r="C1738" s="1">
        <v>46049</v>
      </c>
      <c r="D1738" s="2" t="s">
        <v>6</v>
      </c>
      <c r="E1738" t="s">
        <v>40</v>
      </c>
      <c r="F1738" s="2">
        <v>2</v>
      </c>
      <c r="G1738" s="2">
        <v>1</v>
      </c>
      <c r="H1738" t="s">
        <v>44</v>
      </c>
      <c r="I1738" t="str">
        <f t="shared" si="1938"/>
        <v xml:space="preserve">SJS </v>
      </c>
      <c r="K1738" s="14"/>
      <c r="L1738" s="13">
        <v>0.15</v>
      </c>
      <c r="M1738" s="28">
        <v>0.1</v>
      </c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23"/>
      <c r="AF1738" s="23"/>
      <c r="AG1738" s="26"/>
      <c r="AH1738" s="26"/>
      <c r="AI1738" s="53"/>
      <c r="AJ1738" s="6"/>
      <c r="AK1738" s="23"/>
      <c r="AL1738" s="23"/>
      <c r="AM1738" s="23"/>
      <c r="AN1738" s="23"/>
      <c r="AO1738" s="23"/>
      <c r="AP1738" s="23"/>
      <c r="AQ1738" s="23"/>
      <c r="AR1738" s="66">
        <v>0</v>
      </c>
      <c r="AS1738" s="8"/>
      <c r="AT1738" s="19"/>
      <c r="AU1738" s="19"/>
      <c r="AV1738" s="12"/>
      <c r="AW1738" s="12"/>
      <c r="AX1738" s="8"/>
      <c r="AY1738" s="8"/>
      <c r="AZ1738" s="8"/>
      <c r="BA1738" s="8"/>
      <c r="BB1738" s="62"/>
      <c r="BC1738" s="21"/>
      <c r="BD1738" s="21"/>
      <c r="BE1738" s="21"/>
      <c r="BF1738" s="22"/>
      <c r="BG1738" s="22"/>
      <c r="BH1738" s="22"/>
      <c r="BI1738" s="22"/>
      <c r="BJ1738" s="8"/>
      <c r="BK1738" s="8"/>
      <c r="BL1738" s="8"/>
      <c r="BM1738" s="8"/>
      <c r="BN1738" s="5"/>
      <c r="BO1738" s="5"/>
      <c r="BP1738" s="8"/>
      <c r="BQ1738" s="8"/>
      <c r="BR1738">
        <v>4</v>
      </c>
      <c r="BS1738">
        <v>4.75</v>
      </c>
      <c r="BT1738">
        <v>0.40017000000000003</v>
      </c>
      <c r="BU1738">
        <v>0.128</v>
      </c>
      <c r="BV1738">
        <v>0.13720950175799601</v>
      </c>
      <c r="BW1738">
        <v>0.19511999999999999</v>
      </c>
    </row>
    <row r="1739" spans="1:75" ht="16.75" customHeight="1" x14ac:dyDescent="0.2">
      <c r="A1739" t="str">
        <f t="shared" si="1939"/>
        <v>2025020838 VAN</v>
      </c>
      <c r="B1739">
        <v>2025020838</v>
      </c>
      <c r="C1739" s="1">
        <v>46049</v>
      </c>
      <c r="D1739" s="2" t="s">
        <v>9</v>
      </c>
      <c r="E1739" t="s">
        <v>23</v>
      </c>
      <c r="F1739" s="2">
        <v>1</v>
      </c>
      <c r="G1739" s="2">
        <v>2</v>
      </c>
      <c r="H1739" t="s">
        <v>45</v>
      </c>
      <c r="I1739" t="str">
        <f t="shared" si="1938"/>
        <v xml:space="preserve">VAN </v>
      </c>
      <c r="K1739" s="14"/>
      <c r="L1739" s="13">
        <v>0.15</v>
      </c>
      <c r="M1739" s="28">
        <v>0.1</v>
      </c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23"/>
      <c r="AF1739" s="23"/>
      <c r="AG1739" s="26"/>
      <c r="AH1739" s="26"/>
      <c r="AI1739" s="53"/>
      <c r="AJ1739" s="6"/>
      <c r="AK1739" s="23"/>
      <c r="AL1739" s="23"/>
      <c r="AM1739" s="23"/>
      <c r="AN1739" s="23"/>
      <c r="AO1739" s="23"/>
      <c r="AP1739" s="23"/>
      <c r="AQ1739" s="23"/>
      <c r="AR1739" s="66">
        <v>0</v>
      </c>
      <c r="AS1739" s="8"/>
      <c r="AT1739" s="19"/>
      <c r="AU1739" s="19"/>
      <c r="AV1739" s="12"/>
      <c r="AW1739" s="12"/>
      <c r="AX1739" s="8"/>
      <c r="AY1739" s="8"/>
      <c r="AZ1739" s="8"/>
      <c r="BA1739" s="8"/>
      <c r="BB1739" s="62"/>
      <c r="BC1739" s="21"/>
      <c r="BD1739" s="21"/>
      <c r="BE1739" s="21"/>
      <c r="BF1739" s="22"/>
      <c r="BG1739" s="22"/>
      <c r="BH1739" s="22"/>
      <c r="BI1739" s="22"/>
      <c r="BJ1739" s="8"/>
      <c r="BK1739" s="8"/>
      <c r="BL1739" s="8"/>
      <c r="BM1739" s="8"/>
      <c r="BN1739" s="5"/>
      <c r="BO1739" s="5"/>
      <c r="BP1739" s="8"/>
      <c r="BQ1739" s="8"/>
      <c r="BR1739">
        <v>4</v>
      </c>
      <c r="BS1739">
        <v>4.8</v>
      </c>
      <c r="BT1739">
        <v>0.39278999999999997</v>
      </c>
      <c r="BU1739">
        <v>0.12589</v>
      </c>
      <c r="BV1739">
        <v>0.13496504995926001</v>
      </c>
      <c r="BW1739">
        <v>0.19313</v>
      </c>
    </row>
    <row r="1740" spans="1:75" ht="16.75" customHeight="1" x14ac:dyDescent="0.2">
      <c r="A1740" t="str">
        <f t="shared" si="1939"/>
        <v>2025020839 WSH</v>
      </c>
      <c r="B1740">
        <v>2025020839</v>
      </c>
      <c r="C1740" s="1">
        <v>46049</v>
      </c>
      <c r="D1740" s="2" t="s">
        <v>6</v>
      </c>
      <c r="E1740" t="s">
        <v>49</v>
      </c>
      <c r="F1740" s="2">
        <v>2</v>
      </c>
      <c r="G1740" s="2">
        <v>1</v>
      </c>
      <c r="H1740" t="s">
        <v>44</v>
      </c>
      <c r="I1740" t="str">
        <f t="shared" si="1938"/>
        <v xml:space="preserve">WSH </v>
      </c>
      <c r="K1740" s="14"/>
      <c r="L1740" s="13">
        <v>0.15</v>
      </c>
      <c r="M1740" s="28">
        <v>0.1</v>
      </c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23"/>
      <c r="AF1740" s="23"/>
      <c r="AG1740" s="26"/>
      <c r="AH1740" s="26"/>
      <c r="AI1740" s="53"/>
      <c r="AJ1740" s="6"/>
      <c r="AK1740" s="23"/>
      <c r="AL1740" s="23"/>
      <c r="AM1740" s="23"/>
      <c r="AN1740" s="23"/>
      <c r="AO1740" s="23"/>
      <c r="AP1740" s="23"/>
      <c r="AQ1740" s="23"/>
      <c r="AR1740" s="66">
        <v>0</v>
      </c>
      <c r="AS1740" s="8"/>
      <c r="AT1740" s="19"/>
      <c r="AU1740" s="19"/>
      <c r="AV1740" s="12"/>
      <c r="AW1740" s="12"/>
      <c r="AX1740" s="8"/>
      <c r="AY1740" s="8"/>
      <c r="AZ1740" s="8"/>
      <c r="BA1740" s="8"/>
      <c r="BB1740" s="62"/>
      <c r="BC1740" s="21"/>
      <c r="BD1740" s="21"/>
      <c r="BE1740" s="21"/>
      <c r="BF1740" s="22"/>
      <c r="BG1740" s="22"/>
      <c r="BH1740" s="22"/>
      <c r="BI1740" s="22"/>
      <c r="BJ1740" s="8"/>
      <c r="BK1740" s="8"/>
      <c r="BL1740" s="8"/>
      <c r="BM1740" s="8"/>
      <c r="BN1740" s="5"/>
      <c r="BO1740" s="5"/>
      <c r="BP1740" s="8"/>
      <c r="BQ1740" s="8"/>
      <c r="BR1740">
        <v>4</v>
      </c>
      <c r="BS1740">
        <v>4.8499999999999996</v>
      </c>
      <c r="BT1740">
        <v>0.38686999999999999</v>
      </c>
      <c r="BU1740">
        <v>0.11981</v>
      </c>
      <c r="BV1740">
        <v>0.128119853711743</v>
      </c>
      <c r="BW1740">
        <v>0.18467</v>
      </c>
    </row>
    <row r="1741" spans="1:75" ht="16.75" customHeight="1" x14ac:dyDescent="0.2">
      <c r="A1741" t="str">
        <f t="shared" si="1939"/>
        <v>2025020839 SEA</v>
      </c>
      <c r="B1741">
        <v>2025020839</v>
      </c>
      <c r="C1741" s="1">
        <v>46049</v>
      </c>
      <c r="D1741" s="2" t="s">
        <v>9</v>
      </c>
      <c r="E1741" t="s">
        <v>13</v>
      </c>
      <c r="F1741" s="2">
        <v>1</v>
      </c>
      <c r="G1741" s="2">
        <v>2</v>
      </c>
      <c r="H1741" t="s">
        <v>45</v>
      </c>
      <c r="I1741" t="str">
        <f t="shared" si="1938"/>
        <v xml:space="preserve">SEA </v>
      </c>
      <c r="K1741" s="14"/>
      <c r="L1741" s="13">
        <v>0.15</v>
      </c>
      <c r="M1741" s="28">
        <v>0.1</v>
      </c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23"/>
      <c r="AF1741" s="23"/>
      <c r="AG1741" s="26"/>
      <c r="AH1741" s="26"/>
      <c r="AI1741" s="53"/>
      <c r="AJ1741" s="6"/>
      <c r="AK1741" s="23"/>
      <c r="AL1741" s="23"/>
      <c r="AM1741" s="23"/>
      <c r="AN1741" s="23"/>
      <c r="AO1741" s="23"/>
      <c r="AP1741" s="23"/>
      <c r="AQ1741" s="23"/>
      <c r="AR1741" s="66">
        <v>0</v>
      </c>
      <c r="AS1741" s="8"/>
      <c r="AT1741" s="19"/>
      <c r="AU1741" s="19"/>
      <c r="AV1741" s="12"/>
      <c r="AW1741" s="12"/>
      <c r="AX1741" s="8"/>
      <c r="AY1741" s="8"/>
      <c r="AZ1741" s="8"/>
      <c r="BA1741" s="8"/>
      <c r="BB1741" s="62"/>
      <c r="BC1741" s="21"/>
      <c r="BD1741" s="21"/>
      <c r="BE1741" s="21"/>
      <c r="BF1741" s="22"/>
      <c r="BG1741" s="22"/>
      <c r="BH1741" s="22"/>
      <c r="BI1741" s="22"/>
      <c r="BJ1741" s="8"/>
      <c r="BK1741" s="8"/>
      <c r="BL1741" s="8"/>
      <c r="BM1741" s="8"/>
      <c r="BN1741" s="5"/>
      <c r="BO1741" s="5"/>
      <c r="BP1741" s="8"/>
      <c r="BQ1741" s="8"/>
      <c r="BR1741">
        <v>4</v>
      </c>
      <c r="BS1741">
        <v>4.9000000000000004</v>
      </c>
      <c r="BT1741">
        <v>0.38161</v>
      </c>
      <c r="BU1741">
        <v>0.11942</v>
      </c>
      <c r="BV1741">
        <v>0.127708266495561</v>
      </c>
      <c r="BW1741">
        <v>0.18432000000000001</v>
      </c>
    </row>
    <row r="1742" spans="1:75" ht="16.75" customHeight="1" x14ac:dyDescent="0.2">
      <c r="A1742" t="str">
        <f t="shared" si="1939"/>
        <v>2025020840 PHI</v>
      </c>
      <c r="B1742">
        <v>2025020840</v>
      </c>
      <c r="C1742" s="1">
        <v>46050</v>
      </c>
      <c r="D1742" s="2" t="s">
        <v>6</v>
      </c>
      <c r="E1742" t="s">
        <v>43</v>
      </c>
      <c r="F1742" s="2">
        <v>1</v>
      </c>
      <c r="G1742" s="2">
        <v>1</v>
      </c>
      <c r="H1742" t="s">
        <v>46</v>
      </c>
      <c r="I1742" t="str">
        <f t="shared" si="1938"/>
        <v xml:space="preserve">PHI </v>
      </c>
      <c r="K1742" s="14"/>
      <c r="L1742" s="13">
        <v>0.15</v>
      </c>
      <c r="M1742" s="28">
        <v>0.1</v>
      </c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23"/>
      <c r="AF1742" s="23"/>
      <c r="AG1742" s="26"/>
      <c r="AH1742" s="26"/>
      <c r="AI1742" s="53"/>
      <c r="AJ1742" s="6"/>
      <c r="AK1742" s="23"/>
      <c r="AL1742" s="23"/>
      <c r="AM1742" s="23"/>
      <c r="AN1742" s="23"/>
      <c r="AO1742" s="23"/>
      <c r="AP1742" s="23"/>
      <c r="AQ1742" s="23"/>
      <c r="AR1742" s="66">
        <v>0</v>
      </c>
      <c r="AS1742" s="8"/>
      <c r="AT1742" s="19"/>
      <c r="AU1742" s="19"/>
      <c r="AV1742" s="12"/>
      <c r="AW1742" s="12"/>
      <c r="AX1742" s="8"/>
      <c r="AY1742" s="8"/>
      <c r="AZ1742" s="8"/>
      <c r="BA1742" s="8"/>
      <c r="BB1742" s="62"/>
      <c r="BC1742" s="21"/>
      <c r="BD1742" s="21"/>
      <c r="BE1742" s="21"/>
      <c r="BF1742" s="22"/>
      <c r="BG1742" s="22"/>
      <c r="BH1742" s="22"/>
      <c r="BI1742" s="22"/>
      <c r="BJ1742" s="8"/>
      <c r="BK1742" s="8"/>
      <c r="BL1742" s="8"/>
      <c r="BM1742" s="8"/>
      <c r="BN1742" s="5"/>
      <c r="BO1742" s="5"/>
      <c r="BP1742" s="8"/>
      <c r="BQ1742" s="8"/>
      <c r="BR1742">
        <v>4</v>
      </c>
      <c r="BS1742">
        <v>4.95</v>
      </c>
      <c r="BT1742">
        <v>0.37552999999999997</v>
      </c>
      <c r="BU1742">
        <v>0.11576</v>
      </c>
      <c r="BV1742">
        <v>0.123547178671675</v>
      </c>
      <c r="BW1742">
        <v>0.17879</v>
      </c>
    </row>
    <row r="1743" spans="1:75" ht="16.75" customHeight="1" x14ac:dyDescent="0.2">
      <c r="A1743" t="str">
        <f t="shared" si="1939"/>
        <v>2025020840 CBJ</v>
      </c>
      <c r="B1743">
        <v>2025020840</v>
      </c>
      <c r="C1743" s="1">
        <v>46050</v>
      </c>
      <c r="D1743" s="2" t="s">
        <v>9</v>
      </c>
      <c r="E1743" t="s">
        <v>32</v>
      </c>
      <c r="F1743" s="2">
        <v>1</v>
      </c>
      <c r="G1743" s="2">
        <v>1</v>
      </c>
      <c r="H1743" t="s">
        <v>47</v>
      </c>
      <c r="I1743" t="str">
        <f t="shared" si="1938"/>
        <v xml:space="preserve">CBJ </v>
      </c>
      <c r="K1743" s="14"/>
      <c r="L1743" s="13">
        <v>0.15</v>
      </c>
      <c r="M1743" s="28">
        <v>0.1</v>
      </c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23"/>
      <c r="AF1743" s="23"/>
      <c r="AG1743" s="26"/>
      <c r="AH1743" s="26"/>
      <c r="AI1743" s="53"/>
      <c r="AJ1743" s="6"/>
      <c r="AK1743" s="23"/>
      <c r="AL1743" s="23"/>
      <c r="AM1743" s="23"/>
      <c r="AN1743" s="23"/>
      <c r="AO1743" s="23"/>
      <c r="AP1743" s="23"/>
      <c r="AQ1743" s="23"/>
      <c r="AR1743" s="66">
        <v>0</v>
      </c>
      <c r="AS1743" s="8"/>
      <c r="AT1743" s="19"/>
      <c r="AU1743" s="19"/>
      <c r="AV1743" s="12"/>
      <c r="AW1743" s="12"/>
      <c r="AX1743" s="8"/>
      <c r="AY1743" s="8"/>
      <c r="AZ1743" s="8"/>
      <c r="BA1743" s="8"/>
      <c r="BB1743" s="62"/>
      <c r="BC1743" s="21"/>
      <c r="BD1743" s="21"/>
      <c r="BE1743" s="21"/>
      <c r="BF1743" s="22"/>
      <c r="BG1743" s="22"/>
      <c r="BH1743" s="22"/>
      <c r="BI1743" s="22"/>
      <c r="BJ1743" s="8"/>
      <c r="BK1743" s="8"/>
      <c r="BL1743" s="8"/>
      <c r="BM1743" s="8"/>
      <c r="BN1743" s="5"/>
      <c r="BO1743" s="5"/>
      <c r="BP1743" s="8"/>
      <c r="BQ1743" s="8"/>
      <c r="BR1743">
        <v>4</v>
      </c>
      <c r="BS1743">
        <v>5</v>
      </c>
      <c r="BT1743">
        <v>0.37107000000000001</v>
      </c>
      <c r="BU1743">
        <v>0.11513</v>
      </c>
      <c r="BV1743">
        <v>0.12287479855278099</v>
      </c>
      <c r="BW1743">
        <v>0.17816000000000001</v>
      </c>
    </row>
    <row r="1744" spans="1:75" ht="16.75" customHeight="1" x14ac:dyDescent="0.2">
      <c r="A1744" t="str">
        <f t="shared" si="1939"/>
        <v>2025020841 COL</v>
      </c>
      <c r="B1744">
        <v>2025020841</v>
      </c>
      <c r="C1744" s="1">
        <v>46050</v>
      </c>
      <c r="D1744" s="2" t="s">
        <v>6</v>
      </c>
      <c r="E1744" t="s">
        <v>24</v>
      </c>
      <c r="F1744" s="2">
        <v>2</v>
      </c>
      <c r="G1744" s="2">
        <v>2</v>
      </c>
      <c r="H1744" t="s">
        <v>8</v>
      </c>
      <c r="I1744" t="str">
        <f t="shared" si="1938"/>
        <v xml:space="preserve">COL </v>
      </c>
      <c r="K1744" s="14"/>
      <c r="L1744" s="13">
        <v>0.15</v>
      </c>
      <c r="M1744" s="28">
        <v>0.1</v>
      </c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23"/>
      <c r="AF1744" s="23"/>
      <c r="AG1744" s="26"/>
      <c r="AH1744" s="26"/>
      <c r="AI1744" s="53"/>
      <c r="AJ1744" s="6"/>
      <c r="AK1744" s="23"/>
      <c r="AL1744" s="23"/>
      <c r="AM1744" s="23"/>
      <c r="AN1744" s="23"/>
      <c r="AO1744" s="23"/>
      <c r="AP1744" s="23"/>
      <c r="AQ1744" s="23"/>
      <c r="AR1744" s="66">
        <v>0</v>
      </c>
      <c r="AS1744" s="8"/>
      <c r="AT1744" s="19"/>
      <c r="AU1744" s="19"/>
      <c r="AV1744" s="12"/>
      <c r="AW1744" s="12"/>
      <c r="AX1744" s="8"/>
      <c r="AY1744" s="8"/>
      <c r="AZ1744" s="8"/>
      <c r="BA1744" s="8"/>
      <c r="BB1744" s="62"/>
      <c r="BC1744" s="21"/>
      <c r="BD1744" s="21"/>
      <c r="BE1744" s="21"/>
      <c r="BF1744" s="22"/>
      <c r="BG1744" s="22"/>
      <c r="BH1744" s="22"/>
      <c r="BI1744" s="22"/>
      <c r="BJ1744" s="8"/>
      <c r="BK1744" s="8"/>
      <c r="BL1744" s="8"/>
      <c r="BM1744" s="8"/>
      <c r="BN1744" s="5"/>
      <c r="BO1744" s="5"/>
      <c r="BP1744" s="8"/>
      <c r="BQ1744" s="8"/>
      <c r="BR1744">
        <v>4.05</v>
      </c>
      <c r="BS1744">
        <v>4.05</v>
      </c>
      <c r="BT1744">
        <v>0.49553000000000003</v>
      </c>
      <c r="BU1744">
        <v>0.17621999999999999</v>
      </c>
      <c r="BV1744">
        <v>0.191689328837158</v>
      </c>
      <c r="BW1744">
        <v>0.25691999999999998</v>
      </c>
    </row>
    <row r="1745" spans="1:75" ht="16.75" customHeight="1" x14ac:dyDescent="0.2">
      <c r="A1745" t="str">
        <f t="shared" si="1939"/>
        <v>2025020841 OTT</v>
      </c>
      <c r="B1745">
        <v>2025020841</v>
      </c>
      <c r="C1745" s="1">
        <v>46050</v>
      </c>
      <c r="D1745" s="2" t="s">
        <v>9</v>
      </c>
      <c r="E1745" t="s">
        <v>39</v>
      </c>
      <c r="F1745" s="2">
        <v>2</v>
      </c>
      <c r="G1745" s="2">
        <v>2</v>
      </c>
      <c r="H1745" t="s">
        <v>11</v>
      </c>
      <c r="I1745" t="str">
        <f t="shared" si="1938"/>
        <v xml:space="preserve">OTT </v>
      </c>
      <c r="K1745" s="14"/>
      <c r="L1745" s="13">
        <v>0.15</v>
      </c>
      <c r="M1745" s="28">
        <v>0.1</v>
      </c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23"/>
      <c r="AF1745" s="23"/>
      <c r="AG1745" s="26"/>
      <c r="AH1745" s="26"/>
      <c r="AI1745" s="53"/>
      <c r="AJ1745" s="6"/>
      <c r="AK1745" s="23"/>
      <c r="AL1745" s="23"/>
      <c r="AM1745" s="23"/>
      <c r="AN1745" s="23"/>
      <c r="AO1745" s="23"/>
      <c r="AP1745" s="23"/>
      <c r="AQ1745" s="23"/>
      <c r="AR1745" s="66">
        <v>0</v>
      </c>
      <c r="AS1745" s="8"/>
      <c r="AT1745" s="19"/>
      <c r="AU1745" s="19"/>
      <c r="AV1745" s="12"/>
      <c r="AW1745" s="12"/>
      <c r="AX1745" s="8"/>
      <c r="AY1745" s="8"/>
      <c r="AZ1745" s="8"/>
      <c r="BA1745" s="8"/>
      <c r="BB1745" s="62"/>
      <c r="BC1745" s="21"/>
      <c r="BD1745" s="21"/>
      <c r="BE1745" s="21"/>
      <c r="BF1745" s="22"/>
      <c r="BG1745" s="22"/>
      <c r="BH1745" s="22"/>
      <c r="BI1745" s="22"/>
      <c r="BJ1745" s="8"/>
      <c r="BK1745" s="8"/>
      <c r="BL1745" s="8"/>
      <c r="BM1745" s="8"/>
      <c r="BN1745" s="5"/>
      <c r="BO1745" s="5"/>
      <c r="BP1745" s="8"/>
      <c r="BQ1745" s="8"/>
      <c r="BR1745">
        <v>4.05</v>
      </c>
      <c r="BS1745">
        <v>4.0999999999999996</v>
      </c>
      <c r="BT1745">
        <v>0.49034</v>
      </c>
      <c r="BU1745">
        <v>0.17158999999999999</v>
      </c>
      <c r="BV1745">
        <v>0.18639943512030799</v>
      </c>
      <c r="BW1745">
        <v>0.25103999999999999</v>
      </c>
    </row>
    <row r="1746" spans="1:75" ht="16.75" customHeight="1" x14ac:dyDescent="0.2">
      <c r="A1746" t="str">
        <f t="shared" si="1939"/>
        <v>2025020842 NYR</v>
      </c>
      <c r="B1746">
        <v>2025020842</v>
      </c>
      <c r="C1746" s="1">
        <v>46050</v>
      </c>
      <c r="D1746" s="2" t="s">
        <v>6</v>
      </c>
      <c r="E1746" t="s">
        <v>20</v>
      </c>
      <c r="F1746" s="2">
        <v>1</v>
      </c>
      <c r="G1746" s="2">
        <v>1</v>
      </c>
      <c r="H1746" t="s">
        <v>46</v>
      </c>
      <c r="I1746" t="str">
        <f t="shared" si="1938"/>
        <v xml:space="preserve">NYR </v>
      </c>
      <c r="K1746" s="14"/>
      <c r="L1746" s="13">
        <v>0.15</v>
      </c>
      <c r="M1746" s="28">
        <v>0.1</v>
      </c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23"/>
      <c r="AF1746" s="23"/>
      <c r="AG1746" s="26"/>
      <c r="AH1746" s="26"/>
      <c r="AI1746" s="53"/>
      <c r="AJ1746" s="6"/>
      <c r="AK1746" s="23"/>
      <c r="AL1746" s="23"/>
      <c r="AM1746" s="23"/>
      <c r="AN1746" s="23"/>
      <c r="AO1746" s="23"/>
      <c r="AP1746" s="23"/>
      <c r="AQ1746" s="23"/>
      <c r="AR1746" s="66">
        <v>0</v>
      </c>
      <c r="AS1746" s="8"/>
      <c r="AT1746" s="19"/>
      <c r="AU1746" s="19"/>
      <c r="AV1746" s="12"/>
      <c r="AW1746" s="12"/>
      <c r="AX1746" s="8"/>
      <c r="AY1746" s="8"/>
      <c r="AZ1746" s="8"/>
      <c r="BA1746" s="8"/>
      <c r="BB1746" s="62"/>
      <c r="BC1746" s="21"/>
      <c r="BD1746" s="21"/>
      <c r="BE1746" s="21"/>
      <c r="BF1746" s="22"/>
      <c r="BG1746" s="22"/>
      <c r="BH1746" s="22"/>
      <c r="BI1746" s="22"/>
      <c r="BJ1746" s="8"/>
      <c r="BK1746" s="8"/>
      <c r="BL1746" s="8"/>
      <c r="BM1746" s="8"/>
      <c r="BN1746" s="5"/>
      <c r="BO1746" s="5"/>
      <c r="BP1746" s="8"/>
      <c r="BQ1746" s="8"/>
      <c r="BR1746">
        <v>4.05</v>
      </c>
      <c r="BS1746">
        <v>4.1500000000000004</v>
      </c>
      <c r="BT1746">
        <v>0.47859000000000002</v>
      </c>
      <c r="BU1746">
        <v>0.16839000000000001</v>
      </c>
      <c r="BV1746">
        <v>0.18220279379781201</v>
      </c>
      <c r="BW1746">
        <v>0.2442</v>
      </c>
    </row>
    <row r="1747" spans="1:75" ht="16.75" customHeight="1" x14ac:dyDescent="0.2">
      <c r="A1747" t="str">
        <f t="shared" si="1939"/>
        <v>2025020842 NYI</v>
      </c>
      <c r="B1747">
        <v>2025020842</v>
      </c>
      <c r="C1747" s="1">
        <v>46050</v>
      </c>
      <c r="D1747" s="2" t="s">
        <v>9</v>
      </c>
      <c r="E1747" t="s">
        <v>37</v>
      </c>
      <c r="F1747" s="2">
        <v>1</v>
      </c>
      <c r="G1747" s="2">
        <v>1</v>
      </c>
      <c r="H1747" t="s">
        <v>47</v>
      </c>
      <c r="I1747" t="str">
        <f t="shared" si="1938"/>
        <v xml:space="preserve">NYI </v>
      </c>
      <c r="K1747" s="14"/>
      <c r="L1747" s="13">
        <v>0.15</v>
      </c>
      <c r="M1747" s="28">
        <v>0.1</v>
      </c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23"/>
      <c r="AF1747" s="23"/>
      <c r="AG1747" s="26"/>
      <c r="AH1747" s="26"/>
      <c r="AI1747" s="53"/>
      <c r="AJ1747" s="6"/>
      <c r="AK1747" s="23"/>
      <c r="AL1747" s="23"/>
      <c r="AM1747" s="23"/>
      <c r="AN1747" s="23"/>
      <c r="AO1747" s="23"/>
      <c r="AP1747" s="23"/>
      <c r="AQ1747" s="23"/>
      <c r="AR1747" s="66">
        <v>0</v>
      </c>
      <c r="AS1747" s="8"/>
      <c r="AT1747" s="19"/>
      <c r="AU1747" s="19"/>
      <c r="AV1747" s="12"/>
      <c r="AW1747" s="12"/>
      <c r="AX1747" s="8"/>
      <c r="AY1747" s="8"/>
      <c r="AZ1747" s="8"/>
      <c r="BA1747" s="8"/>
      <c r="BB1747" s="62"/>
      <c r="BC1747" s="21"/>
      <c r="BD1747" s="21"/>
      <c r="BE1747" s="21"/>
      <c r="BF1747" s="22"/>
      <c r="BG1747" s="22"/>
      <c r="BH1747" s="22"/>
      <c r="BI1747" s="22"/>
      <c r="BJ1747" s="8"/>
      <c r="BK1747" s="8"/>
      <c r="BL1747" s="8"/>
      <c r="BM1747" s="8"/>
      <c r="BN1747" s="5"/>
      <c r="BO1747" s="5"/>
      <c r="BP1747" s="8"/>
      <c r="BQ1747" s="8"/>
      <c r="BR1747">
        <v>4.05</v>
      </c>
      <c r="BS1747">
        <v>4.2</v>
      </c>
      <c r="BT1747">
        <v>0.47643000000000002</v>
      </c>
      <c r="BU1747">
        <v>0.16374</v>
      </c>
      <c r="BV1747">
        <v>0.17780432185905001</v>
      </c>
      <c r="BW1747">
        <v>0.24284</v>
      </c>
    </row>
    <row r="1748" spans="1:75" ht="16.75" customHeight="1" x14ac:dyDescent="0.2">
      <c r="A1748" t="str">
        <f t="shared" si="1939"/>
        <v>2025020850 CHI</v>
      </c>
      <c r="B1748">
        <v>2025020850</v>
      </c>
      <c r="C1748" s="1">
        <v>46051</v>
      </c>
      <c r="D1748" s="2" t="s">
        <v>6</v>
      </c>
      <c r="E1748" t="s">
        <v>14</v>
      </c>
      <c r="F1748" s="2">
        <v>1</v>
      </c>
      <c r="G1748" s="2">
        <v>2</v>
      </c>
      <c r="H1748" t="s">
        <v>36</v>
      </c>
      <c r="I1748" t="str">
        <f t="shared" si="1938"/>
        <v xml:space="preserve">CHI </v>
      </c>
      <c r="K1748" s="14"/>
      <c r="L1748" s="13">
        <v>0.15</v>
      </c>
      <c r="M1748" s="28">
        <v>0.1</v>
      </c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23"/>
      <c r="AF1748" s="23"/>
      <c r="AG1748" s="26"/>
      <c r="AH1748" s="26"/>
      <c r="AI1748" s="53"/>
      <c r="AJ1748" s="6"/>
      <c r="AK1748" s="23"/>
      <c r="AL1748" s="23"/>
      <c r="AM1748" s="23"/>
      <c r="AN1748" s="23"/>
      <c r="AO1748" s="23"/>
      <c r="AP1748" s="23"/>
      <c r="AQ1748" s="23"/>
      <c r="AR1748" s="66">
        <v>0</v>
      </c>
      <c r="AS1748" s="8"/>
      <c r="AT1748" s="19"/>
      <c r="AU1748" s="19"/>
      <c r="AV1748" s="12"/>
      <c r="AW1748" s="12"/>
      <c r="AX1748" s="8"/>
      <c r="AY1748" s="8"/>
      <c r="AZ1748" s="8"/>
      <c r="BA1748" s="8"/>
      <c r="BB1748" s="62"/>
      <c r="BC1748" s="21"/>
      <c r="BD1748" s="21"/>
      <c r="BE1748" s="21"/>
      <c r="BF1748" s="22"/>
      <c r="BG1748" s="22"/>
      <c r="BH1748" s="22"/>
      <c r="BI1748" s="22"/>
      <c r="BJ1748" s="8"/>
      <c r="BK1748" s="8"/>
      <c r="BL1748" s="8"/>
      <c r="BM1748" s="8"/>
      <c r="BN1748" s="5"/>
      <c r="BO1748" s="5"/>
      <c r="BP1748" s="8"/>
      <c r="BQ1748" s="8"/>
      <c r="BR1748">
        <v>4.05</v>
      </c>
      <c r="BS1748">
        <v>4.25</v>
      </c>
      <c r="BT1748">
        <v>0.47115000000000001</v>
      </c>
      <c r="BU1748">
        <v>0.16109000000000001</v>
      </c>
      <c r="BV1748">
        <v>0.174443662353132</v>
      </c>
      <c r="BW1748">
        <v>0.23763999999999999</v>
      </c>
    </row>
    <row r="1749" spans="1:75" ht="16.75" customHeight="1" x14ac:dyDescent="0.2">
      <c r="A1749" t="str">
        <f t="shared" si="1939"/>
        <v>2025020850 PIT</v>
      </c>
      <c r="B1749">
        <v>2025020850</v>
      </c>
      <c r="C1749" s="1">
        <v>46051</v>
      </c>
      <c r="D1749" s="2" t="s">
        <v>9</v>
      </c>
      <c r="E1749" t="s">
        <v>21</v>
      </c>
      <c r="F1749" s="2">
        <v>2</v>
      </c>
      <c r="G1749" s="2">
        <v>1</v>
      </c>
      <c r="H1749" t="s">
        <v>38</v>
      </c>
      <c r="I1749" t="str">
        <f t="shared" si="1938"/>
        <v xml:space="preserve">PIT </v>
      </c>
      <c r="K1749" s="14"/>
      <c r="L1749" s="13">
        <v>0.15</v>
      </c>
      <c r="M1749" s="28">
        <v>0.1</v>
      </c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23"/>
      <c r="AF1749" s="23"/>
      <c r="AG1749" s="26"/>
      <c r="AH1749" s="26"/>
      <c r="AI1749" s="53"/>
      <c r="AJ1749" s="6"/>
      <c r="AK1749" s="23"/>
      <c r="AL1749" s="23"/>
      <c r="AM1749" s="23"/>
      <c r="AN1749" s="23"/>
      <c r="AO1749" s="23"/>
      <c r="AP1749" s="23"/>
      <c r="AQ1749" s="23"/>
      <c r="AR1749" s="66">
        <v>0</v>
      </c>
      <c r="AS1749" s="8"/>
      <c r="AT1749" s="19"/>
      <c r="AU1749" s="19"/>
      <c r="AV1749" s="12"/>
      <c r="AW1749" s="12"/>
      <c r="AX1749" s="8"/>
      <c r="AY1749" s="8"/>
      <c r="AZ1749" s="8"/>
      <c r="BA1749" s="8"/>
      <c r="BB1749" s="62"/>
      <c r="BC1749" s="21"/>
      <c r="BD1749" s="21"/>
      <c r="BE1749" s="21"/>
      <c r="BF1749" s="22"/>
      <c r="BG1749" s="22"/>
      <c r="BH1749" s="22"/>
      <c r="BI1749" s="22"/>
      <c r="BJ1749" s="8"/>
      <c r="BK1749" s="8"/>
      <c r="BL1749" s="8"/>
      <c r="BM1749" s="8"/>
      <c r="BN1749" s="5"/>
      <c r="BO1749" s="5"/>
      <c r="BP1749" s="8"/>
      <c r="BQ1749" s="8"/>
      <c r="BR1749">
        <v>4.05</v>
      </c>
      <c r="BS1749">
        <v>4.3</v>
      </c>
      <c r="BT1749">
        <v>0.46377000000000002</v>
      </c>
      <c r="BU1749">
        <v>0.15598999999999999</v>
      </c>
      <c r="BV1749">
        <v>0.16872721766124699</v>
      </c>
      <c r="BW1749">
        <v>0.23147999999999999</v>
      </c>
    </row>
    <row r="1750" spans="1:75" ht="16.75" customHeight="1" x14ac:dyDescent="0.2">
      <c r="A1750" t="str">
        <f t="shared" si="1939"/>
        <v>2025020845 COL</v>
      </c>
      <c r="B1750">
        <v>2025020845</v>
      </c>
      <c r="C1750" s="1">
        <v>46051</v>
      </c>
      <c r="D1750" s="2" t="s">
        <v>6</v>
      </c>
      <c r="E1750" t="s">
        <v>24</v>
      </c>
      <c r="F1750" s="2">
        <v>0</v>
      </c>
      <c r="G1750" s="2">
        <v>1</v>
      </c>
      <c r="H1750" t="s">
        <v>26</v>
      </c>
      <c r="I1750" t="str">
        <f t="shared" si="1938"/>
        <v xml:space="preserve">COL </v>
      </c>
      <c r="K1750" s="14"/>
      <c r="L1750" s="13">
        <v>0.15</v>
      </c>
      <c r="M1750" s="28">
        <v>0.1</v>
      </c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23"/>
      <c r="AF1750" s="23"/>
      <c r="AG1750" s="26"/>
      <c r="AH1750" s="26"/>
      <c r="AI1750" s="53"/>
      <c r="AJ1750" s="6"/>
      <c r="AK1750" s="23"/>
      <c r="AL1750" s="23"/>
      <c r="AM1750" s="23"/>
      <c r="AN1750" s="23"/>
      <c r="AO1750" s="23"/>
      <c r="AP1750" s="23"/>
      <c r="AQ1750" s="23"/>
      <c r="AR1750" s="66">
        <v>0</v>
      </c>
      <c r="AS1750" s="8"/>
      <c r="AT1750" s="19"/>
      <c r="AU1750" s="19"/>
      <c r="AV1750" s="12"/>
      <c r="AW1750" s="12"/>
      <c r="AX1750" s="8"/>
      <c r="AY1750" s="8"/>
      <c r="AZ1750" s="8"/>
      <c r="BA1750" s="8"/>
      <c r="BB1750" s="62"/>
      <c r="BC1750" s="21"/>
      <c r="BD1750" s="21"/>
      <c r="BE1750" s="21"/>
      <c r="BF1750" s="22"/>
      <c r="BG1750" s="22"/>
      <c r="BH1750" s="22"/>
      <c r="BI1750" s="22"/>
      <c r="BJ1750" s="8"/>
      <c r="BK1750" s="8"/>
      <c r="BL1750" s="8"/>
      <c r="BM1750" s="8"/>
      <c r="BN1750" s="5"/>
      <c r="BO1750" s="5"/>
      <c r="BP1750" s="8"/>
      <c r="BQ1750" s="8"/>
      <c r="BR1750">
        <v>4.05</v>
      </c>
      <c r="BS1750">
        <v>4.3499999999999996</v>
      </c>
      <c r="BT1750">
        <v>0.45500000000000002</v>
      </c>
      <c r="BU1750">
        <v>0.15422</v>
      </c>
      <c r="BV1750">
        <v>0.166618049028187</v>
      </c>
      <c r="BW1750">
        <v>0.22863</v>
      </c>
    </row>
    <row r="1751" spans="1:75" ht="16.75" customHeight="1" x14ac:dyDescent="0.2">
      <c r="A1751" t="str">
        <f t="shared" si="1939"/>
        <v>2025020845 MTL</v>
      </c>
      <c r="B1751">
        <v>2025020845</v>
      </c>
      <c r="C1751" s="1">
        <v>46051</v>
      </c>
      <c r="D1751" s="2" t="s">
        <v>9</v>
      </c>
      <c r="E1751" t="s">
        <v>19</v>
      </c>
      <c r="F1751" s="2">
        <v>1</v>
      </c>
      <c r="G1751" s="2">
        <v>0</v>
      </c>
      <c r="H1751" t="s">
        <v>27</v>
      </c>
      <c r="I1751" t="str">
        <f t="shared" si="1938"/>
        <v xml:space="preserve">MTL </v>
      </c>
      <c r="K1751" s="14"/>
      <c r="L1751" s="13">
        <v>0.15</v>
      </c>
      <c r="M1751" s="28">
        <v>0.1</v>
      </c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23"/>
      <c r="AF1751" s="23"/>
      <c r="AG1751" s="26"/>
      <c r="AH1751" s="26"/>
      <c r="AI1751" s="53"/>
      <c r="AJ1751" s="6"/>
      <c r="AK1751" s="23"/>
      <c r="AL1751" s="23"/>
      <c r="AM1751" s="23"/>
      <c r="AN1751" s="23"/>
      <c r="AO1751" s="23"/>
      <c r="AP1751" s="23"/>
      <c r="AQ1751" s="23"/>
      <c r="AR1751" s="66">
        <v>0</v>
      </c>
      <c r="AS1751" s="8"/>
      <c r="AT1751" s="19"/>
      <c r="AU1751" s="19"/>
      <c r="AV1751" s="12"/>
      <c r="AW1751" s="12"/>
      <c r="AX1751" s="8"/>
      <c r="AY1751" s="8"/>
      <c r="AZ1751" s="8"/>
      <c r="BA1751" s="8"/>
      <c r="BB1751" s="62"/>
      <c r="BC1751" s="21"/>
      <c r="BD1751" s="21"/>
      <c r="BE1751" s="21"/>
      <c r="BF1751" s="22"/>
      <c r="BG1751" s="22"/>
      <c r="BH1751" s="22"/>
      <c r="BI1751" s="22"/>
      <c r="BJ1751" s="8"/>
      <c r="BK1751" s="8"/>
      <c r="BL1751" s="8"/>
      <c r="BM1751" s="8"/>
      <c r="BN1751" s="5"/>
      <c r="BO1751" s="5"/>
      <c r="BP1751" s="8"/>
      <c r="BQ1751" s="8"/>
      <c r="BR1751">
        <v>4.05</v>
      </c>
      <c r="BS1751">
        <v>4.4000000000000004</v>
      </c>
      <c r="BT1751">
        <v>0.44653999999999999</v>
      </c>
      <c r="BU1751">
        <v>0.14896999999999999</v>
      </c>
      <c r="BV1751">
        <v>0.16073586534311601</v>
      </c>
      <c r="BW1751">
        <v>0.22217000000000001</v>
      </c>
    </row>
    <row r="1752" spans="1:75" ht="16.75" customHeight="1" x14ac:dyDescent="0.2">
      <c r="A1752" t="str">
        <f t="shared" si="1939"/>
        <v>2025020844 LAK</v>
      </c>
      <c r="B1752">
        <v>2025020844</v>
      </c>
      <c r="C1752" s="1">
        <v>46051</v>
      </c>
      <c r="D1752" s="2" t="s">
        <v>6</v>
      </c>
      <c r="E1752" t="s">
        <v>28</v>
      </c>
      <c r="F1752" s="2">
        <v>1</v>
      </c>
      <c r="G1752" s="2">
        <v>1</v>
      </c>
      <c r="H1752" t="s">
        <v>46</v>
      </c>
      <c r="I1752" t="str">
        <f t="shared" si="1938"/>
        <v xml:space="preserve">LAK </v>
      </c>
      <c r="K1752" s="14"/>
      <c r="L1752" s="13">
        <v>0.15</v>
      </c>
      <c r="M1752" s="28">
        <v>0.1</v>
      </c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23"/>
      <c r="AF1752" s="23"/>
      <c r="AG1752" s="26"/>
      <c r="AH1752" s="26"/>
      <c r="AI1752" s="53"/>
      <c r="AJ1752" s="6"/>
      <c r="AK1752" s="23"/>
      <c r="AL1752" s="23"/>
      <c r="AM1752" s="23"/>
      <c r="AN1752" s="23"/>
      <c r="AO1752" s="23"/>
      <c r="AP1752" s="23"/>
      <c r="AQ1752" s="23"/>
      <c r="AR1752" s="66">
        <v>0</v>
      </c>
      <c r="AS1752" s="8"/>
      <c r="AT1752" s="19"/>
      <c r="AU1752" s="19"/>
      <c r="AV1752" s="12"/>
      <c r="AW1752" s="12"/>
      <c r="AX1752" s="8"/>
      <c r="AY1752" s="8"/>
      <c r="AZ1752" s="8"/>
      <c r="BA1752" s="8"/>
      <c r="BB1752" s="62"/>
      <c r="BC1752" s="21"/>
      <c r="BD1752" s="21"/>
      <c r="BE1752" s="21"/>
      <c r="BF1752" s="22"/>
      <c r="BG1752" s="22"/>
      <c r="BH1752" s="22"/>
      <c r="BI1752" s="22"/>
      <c r="BJ1752" s="8"/>
      <c r="BK1752" s="8"/>
      <c r="BL1752" s="8"/>
      <c r="BM1752" s="8"/>
      <c r="BN1752" s="5"/>
      <c r="BO1752" s="5"/>
      <c r="BP1752" s="8"/>
      <c r="BQ1752" s="8"/>
      <c r="BR1752">
        <v>4.05</v>
      </c>
      <c r="BS1752">
        <v>4.45</v>
      </c>
      <c r="BT1752">
        <v>0.44396000000000002</v>
      </c>
      <c r="BU1752">
        <v>0.14457</v>
      </c>
      <c r="BV1752">
        <v>0.155774887670111</v>
      </c>
      <c r="BW1752">
        <v>0.2165</v>
      </c>
    </row>
    <row r="1753" spans="1:75" ht="16.75" customHeight="1" x14ac:dyDescent="0.2">
      <c r="A1753" t="str">
        <f t="shared" si="1939"/>
        <v>2025020844 BUF</v>
      </c>
      <c r="B1753">
        <v>2025020844</v>
      </c>
      <c r="C1753" s="1">
        <v>46051</v>
      </c>
      <c r="D1753" s="2" t="s">
        <v>9</v>
      </c>
      <c r="E1753" t="s">
        <v>5</v>
      </c>
      <c r="F1753" s="2">
        <v>1</v>
      </c>
      <c r="G1753" s="2">
        <v>1</v>
      </c>
      <c r="H1753" t="s">
        <v>47</v>
      </c>
      <c r="I1753" t="str">
        <f t="shared" si="1938"/>
        <v xml:space="preserve">BUF </v>
      </c>
      <c r="K1753" s="14"/>
      <c r="L1753" s="13">
        <v>0.15</v>
      </c>
      <c r="M1753" s="28">
        <v>0.1</v>
      </c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23"/>
      <c r="AF1753" s="23"/>
      <c r="AG1753" s="26"/>
      <c r="AH1753" s="26"/>
      <c r="AI1753" s="53"/>
      <c r="AJ1753" s="6"/>
      <c r="AK1753" s="23"/>
      <c r="AL1753" s="23"/>
      <c r="AM1753" s="23"/>
      <c r="AN1753" s="23"/>
      <c r="AO1753" s="23"/>
      <c r="AP1753" s="23"/>
      <c r="AQ1753" s="23"/>
      <c r="AR1753" s="66">
        <v>0</v>
      </c>
      <c r="AS1753" s="8"/>
      <c r="AT1753" s="19"/>
      <c r="AU1753" s="19"/>
      <c r="AV1753" s="12"/>
      <c r="AW1753" s="12"/>
      <c r="AX1753" s="8"/>
      <c r="AY1753" s="8"/>
      <c r="AZ1753" s="8"/>
      <c r="BA1753" s="8"/>
      <c r="BB1753" s="62"/>
      <c r="BC1753" s="21"/>
      <c r="BD1753" s="21"/>
      <c r="BE1753" s="21"/>
      <c r="BF1753" s="22"/>
      <c r="BG1753" s="22"/>
      <c r="BH1753" s="22"/>
      <c r="BI1753" s="22"/>
      <c r="BJ1753" s="8"/>
      <c r="BK1753" s="8"/>
      <c r="BL1753" s="8"/>
      <c r="BM1753" s="8"/>
      <c r="BN1753" s="5"/>
      <c r="BO1753" s="5"/>
      <c r="BP1753" s="8"/>
      <c r="BQ1753" s="8"/>
      <c r="BR1753">
        <v>4.05</v>
      </c>
      <c r="BS1753">
        <v>4.5</v>
      </c>
      <c r="BT1753">
        <v>0.43540000000000001</v>
      </c>
      <c r="BU1753">
        <v>0.14158999999999999</v>
      </c>
      <c r="BV1753">
        <v>0.15256227911386899</v>
      </c>
      <c r="BW1753">
        <v>0.21351000000000001</v>
      </c>
    </row>
    <row r="1754" spans="1:75" ht="16.75" customHeight="1" x14ac:dyDescent="0.2">
      <c r="A1754" t="str">
        <f t="shared" si="1939"/>
        <v>2025020848 NSH</v>
      </c>
      <c r="B1754">
        <v>2025020848</v>
      </c>
      <c r="C1754" s="1">
        <v>46051</v>
      </c>
      <c r="D1754" s="2" t="s">
        <v>6</v>
      </c>
      <c r="E1754" t="s">
        <v>35</v>
      </c>
      <c r="F1754" s="2">
        <v>1</v>
      </c>
      <c r="G1754" s="2">
        <v>1</v>
      </c>
      <c r="H1754" t="s">
        <v>46</v>
      </c>
      <c r="I1754" t="str">
        <f t="shared" si="1938"/>
        <v xml:space="preserve">NSH </v>
      </c>
      <c r="K1754" s="14"/>
      <c r="L1754" s="13">
        <v>0.15</v>
      </c>
      <c r="M1754" s="28">
        <v>0.1</v>
      </c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23"/>
      <c r="AF1754" s="23"/>
      <c r="AG1754" s="26"/>
      <c r="AH1754" s="26"/>
      <c r="AI1754" s="53"/>
      <c r="AJ1754" s="6"/>
      <c r="AK1754" s="23"/>
      <c r="AL1754" s="23"/>
      <c r="AM1754" s="23"/>
      <c r="AN1754" s="23"/>
      <c r="AO1754" s="23"/>
      <c r="AP1754" s="23"/>
      <c r="AQ1754" s="23"/>
      <c r="AR1754" s="66">
        <v>0</v>
      </c>
      <c r="AS1754" s="8"/>
      <c r="AT1754" s="19"/>
      <c r="AU1754" s="19"/>
      <c r="AV1754" s="12"/>
      <c r="AW1754" s="12"/>
      <c r="AX1754" s="8"/>
      <c r="AY1754" s="8"/>
      <c r="AZ1754" s="8"/>
      <c r="BA1754" s="8"/>
      <c r="BB1754" s="62"/>
      <c r="BC1754" s="21"/>
      <c r="BD1754" s="21"/>
      <c r="BE1754" s="21"/>
      <c r="BF1754" s="22"/>
      <c r="BG1754" s="22"/>
      <c r="BH1754" s="22"/>
      <c r="BI1754" s="22"/>
      <c r="BJ1754" s="8"/>
      <c r="BK1754" s="8"/>
      <c r="BL1754" s="8"/>
      <c r="BM1754" s="8"/>
      <c r="BN1754" s="5"/>
      <c r="BO1754" s="5"/>
      <c r="BP1754" s="8"/>
      <c r="BQ1754" s="8"/>
      <c r="BR1754">
        <v>4.05</v>
      </c>
      <c r="BS1754">
        <v>4.55</v>
      </c>
      <c r="BT1754">
        <v>0.42892000000000002</v>
      </c>
      <c r="BU1754">
        <v>0.13644000000000001</v>
      </c>
      <c r="BV1754">
        <v>0.14673334408775601</v>
      </c>
      <c r="BW1754">
        <v>0.20659</v>
      </c>
    </row>
    <row r="1755" spans="1:75" ht="16.75" customHeight="1" x14ac:dyDescent="0.2">
      <c r="A1755" t="str">
        <f t="shared" si="1939"/>
        <v>2025020848 NJD</v>
      </c>
      <c r="B1755">
        <v>2025020848</v>
      </c>
      <c r="C1755" s="1">
        <v>46051</v>
      </c>
      <c r="D1755" s="2" t="s">
        <v>9</v>
      </c>
      <c r="E1755" t="s">
        <v>4</v>
      </c>
      <c r="F1755" s="2">
        <v>1</v>
      </c>
      <c r="G1755" s="2">
        <v>1</v>
      </c>
      <c r="H1755" t="s">
        <v>47</v>
      </c>
      <c r="I1755" t="str">
        <f t="shared" si="1938"/>
        <v xml:space="preserve">NJD </v>
      </c>
      <c r="K1755" s="14"/>
      <c r="L1755" s="13">
        <v>0.15</v>
      </c>
      <c r="M1755" s="28">
        <v>0.1</v>
      </c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23"/>
      <c r="AF1755" s="23"/>
      <c r="AG1755" s="26"/>
      <c r="AH1755" s="26"/>
      <c r="AI1755" s="53"/>
      <c r="AJ1755" s="6"/>
      <c r="AK1755" s="23"/>
      <c r="AL1755" s="23"/>
      <c r="AM1755" s="23"/>
      <c r="AN1755" s="23"/>
      <c r="AO1755" s="23"/>
      <c r="AP1755" s="23"/>
      <c r="AQ1755" s="23"/>
      <c r="AR1755" s="66">
        <v>0</v>
      </c>
      <c r="AS1755" s="8"/>
      <c r="AT1755" s="19"/>
      <c r="AU1755" s="19"/>
      <c r="AV1755" s="12"/>
      <c r="AW1755" s="12"/>
      <c r="AX1755" s="8"/>
      <c r="AY1755" s="8"/>
      <c r="AZ1755" s="8"/>
      <c r="BA1755" s="8"/>
      <c r="BB1755" s="62"/>
      <c r="BC1755" s="21"/>
      <c r="BD1755" s="21"/>
      <c r="BE1755" s="21"/>
      <c r="BF1755" s="22"/>
      <c r="BG1755" s="22"/>
      <c r="BH1755" s="22"/>
      <c r="BI1755" s="22"/>
      <c r="BJ1755" s="8"/>
      <c r="BK1755" s="8"/>
      <c r="BL1755" s="8"/>
      <c r="BM1755" s="8"/>
      <c r="BN1755" s="5"/>
      <c r="BO1755" s="5"/>
      <c r="BP1755" s="8"/>
      <c r="BQ1755" s="8"/>
      <c r="BR1755">
        <v>4.05</v>
      </c>
      <c r="BS1755">
        <v>4.5999999999999996</v>
      </c>
      <c r="BT1755">
        <v>0.42282999999999998</v>
      </c>
      <c r="BU1755">
        <v>0.13580999999999999</v>
      </c>
      <c r="BV1755">
        <v>0.14591458501208701</v>
      </c>
      <c r="BW1755">
        <v>0.20505999999999999</v>
      </c>
    </row>
    <row r="1756" spans="1:75" ht="16.75" customHeight="1" x14ac:dyDescent="0.2">
      <c r="A1756" t="str">
        <f t="shared" si="1939"/>
        <v>2025020849 NYI</v>
      </c>
      <c r="B1756">
        <v>2025020849</v>
      </c>
      <c r="C1756" s="1">
        <v>46051</v>
      </c>
      <c r="D1756" s="2" t="s">
        <v>6</v>
      </c>
      <c r="E1756" t="s">
        <v>37</v>
      </c>
      <c r="F1756" s="2">
        <v>0</v>
      </c>
      <c r="G1756" s="2">
        <v>0</v>
      </c>
      <c r="H1756" t="s">
        <v>50</v>
      </c>
      <c r="I1756" t="str">
        <f t="shared" si="1938"/>
        <v xml:space="preserve">NYI </v>
      </c>
      <c r="K1756" s="14"/>
      <c r="L1756" s="13">
        <v>0.15</v>
      </c>
      <c r="M1756" s="28">
        <v>0.1</v>
      </c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23"/>
      <c r="AF1756" s="23"/>
      <c r="AG1756" s="26"/>
      <c r="AH1756" s="26"/>
      <c r="AI1756" s="53"/>
      <c r="AJ1756" s="6"/>
      <c r="AK1756" s="23"/>
      <c r="AL1756" s="23"/>
      <c r="AM1756" s="23"/>
      <c r="AN1756" s="23"/>
      <c r="AO1756" s="23"/>
      <c r="AP1756" s="23"/>
      <c r="AQ1756" s="23"/>
      <c r="AR1756" s="66">
        <v>0</v>
      </c>
      <c r="AS1756" s="8"/>
      <c r="AT1756" s="19"/>
      <c r="AU1756" s="19"/>
      <c r="AV1756" s="12"/>
      <c r="AW1756" s="12"/>
      <c r="AX1756" s="8"/>
      <c r="AY1756" s="8"/>
      <c r="AZ1756" s="8"/>
      <c r="BA1756" s="8"/>
      <c r="BB1756" s="62"/>
      <c r="BC1756" s="21"/>
      <c r="BD1756" s="21"/>
      <c r="BE1756" s="21"/>
      <c r="BF1756" s="22"/>
      <c r="BG1756" s="22"/>
      <c r="BH1756" s="22"/>
      <c r="BI1756" s="22"/>
      <c r="BJ1756" s="8"/>
      <c r="BK1756" s="8"/>
      <c r="BL1756" s="8"/>
      <c r="BM1756" s="8"/>
      <c r="BN1756" s="5"/>
      <c r="BO1756" s="5"/>
      <c r="BP1756" s="8"/>
      <c r="BQ1756" s="8"/>
      <c r="BR1756">
        <v>4.05</v>
      </c>
      <c r="BS1756">
        <v>4.6500000000000004</v>
      </c>
      <c r="BT1756">
        <v>0.41932000000000003</v>
      </c>
      <c r="BU1756">
        <v>0.13084999999999999</v>
      </c>
      <c r="BV1756">
        <v>0.14050704951303</v>
      </c>
      <c r="BW1756">
        <v>0.19958000000000001</v>
      </c>
    </row>
    <row r="1757" spans="1:75" ht="16.75" customHeight="1" x14ac:dyDescent="0.2">
      <c r="A1757" t="str">
        <f t="shared" si="1939"/>
        <v>2025020849 NYR</v>
      </c>
      <c r="B1757">
        <v>2025020849</v>
      </c>
      <c r="C1757" s="1">
        <v>46051</v>
      </c>
      <c r="D1757" s="2" t="s">
        <v>9</v>
      </c>
      <c r="E1757" t="s">
        <v>20</v>
      </c>
      <c r="F1757" s="2">
        <v>0</v>
      </c>
      <c r="G1757" s="2">
        <v>0</v>
      </c>
      <c r="H1757" t="s">
        <v>51</v>
      </c>
      <c r="I1757" t="str">
        <f t="shared" si="1938"/>
        <v xml:space="preserve">NYR </v>
      </c>
      <c r="K1757" s="14"/>
      <c r="L1757" s="13">
        <v>0.15</v>
      </c>
      <c r="M1757" s="28">
        <v>0.1</v>
      </c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23"/>
      <c r="AF1757" s="23"/>
      <c r="AG1757" s="26"/>
      <c r="AH1757" s="26"/>
      <c r="AI1757" s="53"/>
      <c r="AJ1757" s="6"/>
      <c r="AK1757" s="23"/>
      <c r="AL1757" s="23"/>
      <c r="AM1757" s="23"/>
      <c r="AN1757" s="23"/>
      <c r="AO1757" s="23"/>
      <c r="AP1757" s="23"/>
      <c r="AQ1757" s="23"/>
      <c r="AR1757" s="66">
        <v>0</v>
      </c>
      <c r="AS1757" s="8"/>
      <c r="AT1757" s="19"/>
      <c r="AU1757" s="19"/>
      <c r="AV1757" s="12"/>
      <c r="AW1757" s="12"/>
      <c r="AX1757" s="8"/>
      <c r="AY1757" s="8"/>
      <c r="AZ1757" s="8"/>
      <c r="BA1757" s="8"/>
      <c r="BB1757" s="62"/>
      <c r="BC1757" s="21"/>
      <c r="BD1757" s="21"/>
      <c r="BE1757" s="21"/>
      <c r="BF1757" s="22"/>
      <c r="BG1757" s="22"/>
      <c r="BH1757" s="22"/>
      <c r="BI1757" s="22"/>
      <c r="BJ1757" s="8"/>
      <c r="BK1757" s="8"/>
      <c r="BL1757" s="8"/>
      <c r="BM1757" s="8"/>
      <c r="BN1757" s="5"/>
      <c r="BO1757" s="5"/>
      <c r="BP1757" s="8"/>
      <c r="BQ1757" s="8"/>
      <c r="BR1757">
        <v>4.05</v>
      </c>
      <c r="BS1757">
        <v>4.7</v>
      </c>
      <c r="BT1757">
        <v>0.41205999999999998</v>
      </c>
      <c r="BU1757">
        <v>0.12881999999999999</v>
      </c>
      <c r="BV1757">
        <v>0.13795392968440401</v>
      </c>
      <c r="BW1757">
        <v>0.19503000000000001</v>
      </c>
    </row>
    <row r="1758" spans="1:75" ht="16.75" customHeight="1" x14ac:dyDescent="0.2">
      <c r="A1758" t="str">
        <f t="shared" si="1939"/>
        <v>2025020843 PHI</v>
      </c>
      <c r="B1758">
        <v>2025020843</v>
      </c>
      <c r="C1758" s="1">
        <v>46051</v>
      </c>
      <c r="D1758" s="2" t="s">
        <v>6</v>
      </c>
      <c r="E1758" t="s">
        <v>43</v>
      </c>
      <c r="F1758" s="2">
        <v>0</v>
      </c>
      <c r="G1758" s="2">
        <v>1</v>
      </c>
      <c r="H1758" t="s">
        <v>26</v>
      </c>
      <c r="I1758" t="str">
        <f t="shared" si="1938"/>
        <v xml:space="preserve">PHI </v>
      </c>
      <c r="K1758" s="14"/>
      <c r="L1758" s="13">
        <v>0.15</v>
      </c>
      <c r="M1758" s="28">
        <v>0.1</v>
      </c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23"/>
      <c r="AF1758" s="23"/>
      <c r="AG1758" s="26"/>
      <c r="AH1758" s="26"/>
      <c r="AI1758" s="53"/>
      <c r="AJ1758" s="6"/>
      <c r="AK1758" s="23"/>
      <c r="AL1758" s="23"/>
      <c r="AM1758" s="23"/>
      <c r="AN1758" s="23"/>
      <c r="AO1758" s="23"/>
      <c r="AP1758" s="23"/>
      <c r="AQ1758" s="23"/>
      <c r="AR1758" s="66">
        <v>0</v>
      </c>
      <c r="AS1758" s="8"/>
      <c r="AT1758" s="19"/>
      <c r="AU1758" s="19"/>
      <c r="AV1758" s="12"/>
      <c r="AW1758" s="12"/>
      <c r="AX1758" s="8"/>
      <c r="AY1758" s="8"/>
      <c r="AZ1758" s="8"/>
      <c r="BA1758" s="8"/>
      <c r="BB1758" s="62"/>
      <c r="BC1758" s="21"/>
      <c r="BD1758" s="21"/>
      <c r="BE1758" s="21"/>
      <c r="BF1758" s="22"/>
      <c r="BG1758" s="22"/>
      <c r="BH1758" s="22"/>
      <c r="BI1758" s="22"/>
      <c r="BJ1758" s="8"/>
      <c r="BK1758" s="8"/>
      <c r="BL1758" s="8"/>
      <c r="BM1758" s="8"/>
      <c r="BN1758" s="5"/>
      <c r="BO1758" s="5"/>
      <c r="BP1758" s="8"/>
      <c r="BQ1758" s="8"/>
      <c r="BR1758">
        <v>4.05</v>
      </c>
      <c r="BS1758">
        <v>4.75</v>
      </c>
      <c r="BT1758">
        <v>0.40672999999999998</v>
      </c>
      <c r="BU1758">
        <v>0.126</v>
      </c>
      <c r="BV1758">
        <v>0.135104706147264</v>
      </c>
      <c r="BW1758">
        <v>0.19339000000000001</v>
      </c>
    </row>
    <row r="1759" spans="1:75" ht="16.75" customHeight="1" x14ac:dyDescent="0.2">
      <c r="A1759" t="str">
        <f t="shared" si="1939"/>
        <v>2025020843 BOS</v>
      </c>
      <c r="B1759">
        <v>2025020843</v>
      </c>
      <c r="C1759" s="1">
        <v>46051</v>
      </c>
      <c r="D1759" s="2" t="s">
        <v>9</v>
      </c>
      <c r="E1759" t="s">
        <v>7</v>
      </c>
      <c r="F1759" s="2">
        <v>1</v>
      </c>
      <c r="G1759" s="2">
        <v>0</v>
      </c>
      <c r="H1759" t="s">
        <v>27</v>
      </c>
      <c r="I1759" t="str">
        <f t="shared" si="1938"/>
        <v xml:space="preserve">BOS </v>
      </c>
      <c r="K1759" s="14"/>
      <c r="L1759" s="13">
        <v>0.15</v>
      </c>
      <c r="M1759" s="28">
        <v>0.1</v>
      </c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23"/>
      <c r="AF1759" s="23"/>
      <c r="AG1759" s="26"/>
      <c r="AH1759" s="26"/>
      <c r="AI1759" s="53"/>
      <c r="AJ1759" s="6"/>
      <c r="AK1759" s="23"/>
      <c r="AL1759" s="23"/>
      <c r="AM1759" s="23"/>
      <c r="AN1759" s="23"/>
      <c r="AO1759" s="23"/>
      <c r="AP1759" s="23"/>
      <c r="AQ1759" s="23"/>
      <c r="AR1759" s="66">
        <v>0</v>
      </c>
      <c r="AS1759" s="8"/>
      <c r="AT1759" s="19"/>
      <c r="AU1759" s="19"/>
      <c r="AV1759" s="12"/>
      <c r="AW1759" s="12"/>
      <c r="AX1759" s="8"/>
      <c r="AY1759" s="8"/>
      <c r="AZ1759" s="8"/>
      <c r="BA1759" s="8"/>
      <c r="BB1759" s="62"/>
      <c r="BC1759" s="21"/>
      <c r="BD1759" s="21"/>
      <c r="BE1759" s="21"/>
      <c r="BF1759" s="22"/>
      <c r="BG1759" s="22"/>
      <c r="BH1759" s="22"/>
      <c r="BI1759" s="22"/>
      <c r="BJ1759" s="8"/>
      <c r="BK1759" s="8"/>
      <c r="BL1759" s="8"/>
      <c r="BM1759" s="8"/>
      <c r="BN1759" s="5"/>
      <c r="BO1759" s="5"/>
      <c r="BP1759" s="8"/>
      <c r="BQ1759" s="8"/>
      <c r="BR1759">
        <v>4.05</v>
      </c>
      <c r="BS1759">
        <v>4.8</v>
      </c>
      <c r="BT1759">
        <v>0.40094000000000002</v>
      </c>
      <c r="BU1759">
        <v>0.12082</v>
      </c>
      <c r="BV1759">
        <v>0.12913776333650401</v>
      </c>
      <c r="BW1759">
        <v>0.18523000000000001</v>
      </c>
    </row>
    <row r="1760" spans="1:75" ht="16.75" customHeight="1" x14ac:dyDescent="0.2">
      <c r="A1760" t="str">
        <f t="shared" si="1939"/>
        <v>2025020851 UTA</v>
      </c>
      <c r="B1760">
        <v>2025020851</v>
      </c>
      <c r="C1760" s="1">
        <v>46051</v>
      </c>
      <c r="D1760" s="2" t="s">
        <v>6</v>
      </c>
      <c r="E1760" t="s">
        <v>15</v>
      </c>
      <c r="F1760" s="2">
        <v>1</v>
      </c>
      <c r="G1760" s="2">
        <v>2</v>
      </c>
      <c r="H1760" t="s">
        <v>36</v>
      </c>
      <c r="I1760" t="str">
        <f t="shared" si="1938"/>
        <v xml:space="preserve">UTA </v>
      </c>
      <c r="K1760" s="14"/>
      <c r="L1760" s="13">
        <v>0.15</v>
      </c>
      <c r="M1760" s="28">
        <v>0.1</v>
      </c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23"/>
      <c r="AF1760" s="23"/>
      <c r="AG1760" s="26"/>
      <c r="AH1760" s="26"/>
      <c r="AI1760" s="53"/>
      <c r="AJ1760" s="6"/>
      <c r="AK1760" s="23"/>
      <c r="AL1760" s="23"/>
      <c r="AM1760" s="23"/>
      <c r="AN1760" s="23"/>
      <c r="AO1760" s="23"/>
      <c r="AP1760" s="23"/>
      <c r="AQ1760" s="23"/>
      <c r="AR1760" s="66">
        <v>0</v>
      </c>
      <c r="AS1760" s="8"/>
      <c r="AT1760" s="19"/>
      <c r="AU1760" s="19"/>
      <c r="AV1760" s="12"/>
      <c r="AW1760" s="12"/>
      <c r="AX1760" s="8"/>
      <c r="AY1760" s="8"/>
      <c r="AZ1760" s="8"/>
      <c r="BA1760" s="8"/>
      <c r="BB1760" s="62"/>
      <c r="BC1760" s="21"/>
      <c r="BD1760" s="21"/>
      <c r="BE1760" s="21"/>
      <c r="BF1760" s="22"/>
      <c r="BG1760" s="22"/>
      <c r="BH1760" s="22"/>
      <c r="BI1760" s="22"/>
      <c r="BJ1760" s="8"/>
      <c r="BK1760" s="8"/>
      <c r="BL1760" s="8"/>
      <c r="BM1760" s="8"/>
      <c r="BN1760" s="5"/>
      <c r="BO1760" s="5"/>
      <c r="BP1760" s="8"/>
      <c r="BQ1760" s="8"/>
      <c r="BR1760">
        <v>4.05</v>
      </c>
      <c r="BS1760">
        <v>4.8499999999999996</v>
      </c>
      <c r="BT1760">
        <v>0.39548</v>
      </c>
      <c r="BU1760">
        <v>0.11967</v>
      </c>
      <c r="BV1760">
        <v>0.12792910288206599</v>
      </c>
      <c r="BW1760">
        <v>0.18423</v>
      </c>
    </row>
    <row r="1761" spans="1:75" ht="16.75" customHeight="1" x14ac:dyDescent="0.2">
      <c r="A1761" t="str">
        <f t="shared" si="1939"/>
        <v>2025020851 CAR</v>
      </c>
      <c r="B1761">
        <v>2025020851</v>
      </c>
      <c r="C1761" s="1">
        <v>46051</v>
      </c>
      <c r="D1761" s="2" t="s">
        <v>9</v>
      </c>
      <c r="E1761" t="s">
        <v>42</v>
      </c>
      <c r="F1761" s="2">
        <v>2</v>
      </c>
      <c r="G1761" s="2">
        <v>1</v>
      </c>
      <c r="H1761" t="s">
        <v>38</v>
      </c>
      <c r="I1761" t="str">
        <f t="shared" si="1938"/>
        <v xml:space="preserve">CAR </v>
      </c>
      <c r="K1761" s="14"/>
      <c r="L1761" s="13">
        <v>0.15</v>
      </c>
      <c r="M1761" s="28">
        <v>0.1</v>
      </c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23"/>
      <c r="AF1761" s="23"/>
      <c r="AG1761" s="26"/>
      <c r="AH1761" s="26"/>
      <c r="AI1761" s="53"/>
      <c r="AJ1761" s="6"/>
      <c r="AK1761" s="23"/>
      <c r="AL1761" s="23"/>
      <c r="AM1761" s="23"/>
      <c r="AN1761" s="23"/>
      <c r="AO1761" s="23"/>
      <c r="AP1761" s="23"/>
      <c r="AQ1761" s="23"/>
      <c r="AR1761" s="66">
        <v>0</v>
      </c>
      <c r="AS1761" s="8"/>
      <c r="AT1761" s="19"/>
      <c r="AU1761" s="19"/>
      <c r="AV1761" s="12"/>
      <c r="AW1761" s="12"/>
      <c r="AX1761" s="8"/>
      <c r="AY1761" s="8"/>
      <c r="AZ1761" s="8"/>
      <c r="BA1761" s="8"/>
      <c r="BB1761" s="62"/>
      <c r="BC1761" s="21"/>
      <c r="BD1761" s="21"/>
      <c r="BE1761" s="21"/>
      <c r="BF1761" s="22"/>
      <c r="BG1761" s="22"/>
      <c r="BH1761" s="22"/>
      <c r="BI1761" s="22"/>
      <c r="BJ1761" s="8"/>
      <c r="BK1761" s="8"/>
      <c r="BL1761" s="8"/>
      <c r="BM1761" s="8"/>
      <c r="BN1761" s="5"/>
      <c r="BO1761" s="5"/>
      <c r="BP1761" s="8"/>
      <c r="BQ1761" s="8"/>
      <c r="BR1761">
        <v>4.05</v>
      </c>
      <c r="BS1761">
        <v>4.9000000000000004</v>
      </c>
      <c r="BT1761">
        <v>0.38739000000000001</v>
      </c>
      <c r="BU1761">
        <v>0.11802</v>
      </c>
      <c r="BV1761">
        <v>0.125965930922597</v>
      </c>
      <c r="BW1761">
        <v>0.18110000000000001</v>
      </c>
    </row>
    <row r="1762" spans="1:75" ht="16.75" customHeight="1" x14ac:dyDescent="0.2">
      <c r="A1762" t="str">
        <f t="shared" si="1939"/>
        <v>2025020847 WPG</v>
      </c>
      <c r="B1762">
        <v>2025020847</v>
      </c>
      <c r="C1762" s="1">
        <v>46051</v>
      </c>
      <c r="D1762" s="2" t="s">
        <v>6</v>
      </c>
      <c r="E1762" t="s">
        <v>16</v>
      </c>
      <c r="F1762" s="2">
        <v>1</v>
      </c>
      <c r="G1762" s="2">
        <v>2</v>
      </c>
      <c r="H1762" t="s">
        <v>36</v>
      </c>
      <c r="I1762" t="str">
        <f t="shared" si="1938"/>
        <v xml:space="preserve">WPG </v>
      </c>
      <c r="K1762" s="14"/>
      <c r="L1762" s="13">
        <v>0.15</v>
      </c>
      <c r="M1762" s="28">
        <v>0.1</v>
      </c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23"/>
      <c r="AF1762" s="23"/>
      <c r="AG1762" s="26"/>
      <c r="AH1762" s="26"/>
      <c r="AI1762" s="53"/>
      <c r="AJ1762" s="6"/>
      <c r="AK1762" s="23"/>
      <c r="AL1762" s="23"/>
      <c r="AM1762" s="23"/>
      <c r="AN1762" s="23"/>
      <c r="AO1762" s="23"/>
      <c r="AP1762" s="23"/>
      <c r="AQ1762" s="23"/>
      <c r="AR1762" s="66">
        <v>0</v>
      </c>
      <c r="AS1762" s="8"/>
      <c r="AT1762" s="19"/>
      <c r="AU1762" s="19"/>
      <c r="AV1762" s="12"/>
      <c r="AW1762" s="12"/>
      <c r="AX1762" s="8"/>
      <c r="AY1762" s="8"/>
      <c r="AZ1762" s="8"/>
      <c r="BA1762" s="8"/>
      <c r="BB1762" s="62"/>
      <c r="BC1762" s="21"/>
      <c r="BD1762" s="21"/>
      <c r="BE1762" s="21"/>
      <c r="BF1762" s="22"/>
      <c r="BG1762" s="22"/>
      <c r="BH1762" s="22"/>
      <c r="BI1762" s="22"/>
      <c r="BJ1762" s="8"/>
      <c r="BK1762" s="8"/>
      <c r="BL1762" s="8"/>
      <c r="BM1762" s="8"/>
      <c r="BN1762" s="5"/>
      <c r="BO1762" s="5"/>
      <c r="BP1762" s="8"/>
      <c r="BQ1762" s="8"/>
      <c r="BR1762">
        <v>4.05</v>
      </c>
      <c r="BS1762">
        <v>4.95</v>
      </c>
      <c r="BT1762">
        <v>0.38107999999999997</v>
      </c>
      <c r="BU1762">
        <v>0.11355</v>
      </c>
      <c r="BV1762">
        <v>0.121020601745766</v>
      </c>
      <c r="BW1762">
        <v>0.17527999999999999</v>
      </c>
    </row>
    <row r="1763" spans="1:75" ht="16.75" customHeight="1" x14ac:dyDescent="0.2">
      <c r="A1763" t="str">
        <f t="shared" si="1939"/>
        <v>2025020847 TBL</v>
      </c>
      <c r="B1763">
        <v>2025020847</v>
      </c>
      <c r="C1763" s="1">
        <v>46051</v>
      </c>
      <c r="D1763" s="2" t="s">
        <v>9</v>
      </c>
      <c r="E1763" t="s">
        <v>41</v>
      </c>
      <c r="F1763" s="2">
        <v>2</v>
      </c>
      <c r="G1763" s="2">
        <v>1</v>
      </c>
      <c r="H1763" t="s">
        <v>38</v>
      </c>
      <c r="I1763" t="str">
        <f t="shared" si="1938"/>
        <v xml:space="preserve">TBL </v>
      </c>
      <c r="K1763" s="14"/>
      <c r="L1763" s="13">
        <v>0.15</v>
      </c>
      <c r="M1763" s="28">
        <v>0.1</v>
      </c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23"/>
      <c r="AF1763" s="23"/>
      <c r="AG1763" s="26"/>
      <c r="AH1763" s="26"/>
      <c r="AI1763" s="53"/>
      <c r="AJ1763" s="6"/>
      <c r="AK1763" s="23"/>
      <c r="AL1763" s="23"/>
      <c r="AM1763" s="23"/>
      <c r="AN1763" s="23"/>
      <c r="AO1763" s="23"/>
      <c r="AP1763" s="23"/>
      <c r="AQ1763" s="23"/>
      <c r="AR1763" s="66">
        <v>0</v>
      </c>
      <c r="AS1763" s="8"/>
      <c r="AT1763" s="19"/>
      <c r="AU1763" s="19"/>
      <c r="AV1763" s="12"/>
      <c r="AW1763" s="12"/>
      <c r="AX1763" s="8"/>
      <c r="AY1763" s="8"/>
      <c r="AZ1763" s="8"/>
      <c r="BA1763" s="8"/>
      <c r="BB1763" s="62"/>
      <c r="BC1763" s="21"/>
      <c r="BD1763" s="21"/>
      <c r="BE1763" s="21"/>
      <c r="BF1763" s="22"/>
      <c r="BG1763" s="22"/>
      <c r="BH1763" s="22"/>
      <c r="BI1763" s="22"/>
      <c r="BJ1763" s="8"/>
      <c r="BK1763" s="8"/>
      <c r="BL1763" s="8"/>
      <c r="BM1763" s="8"/>
      <c r="BN1763" s="5"/>
      <c r="BO1763" s="5"/>
      <c r="BP1763" s="8"/>
      <c r="BQ1763" s="8"/>
      <c r="BR1763">
        <v>4.05</v>
      </c>
      <c r="BS1763">
        <v>5</v>
      </c>
      <c r="BT1763">
        <v>0.37674999999999997</v>
      </c>
      <c r="BU1763">
        <v>0.10933</v>
      </c>
      <c r="BV1763">
        <v>0.116381558637868</v>
      </c>
      <c r="BW1763">
        <v>0.16991999999999999</v>
      </c>
    </row>
    <row r="1764" spans="1:75" ht="16.75" customHeight="1" x14ac:dyDescent="0.2">
      <c r="A1764" t="str">
        <f t="shared" si="1939"/>
        <v>2025020846 WSH</v>
      </c>
      <c r="B1764">
        <v>2025020846</v>
      </c>
      <c r="C1764" s="1">
        <v>46051</v>
      </c>
      <c r="D1764" s="2" t="s">
        <v>6</v>
      </c>
      <c r="E1764" t="s">
        <v>49</v>
      </c>
      <c r="F1764" s="2">
        <v>1</v>
      </c>
      <c r="G1764" s="2">
        <v>1</v>
      </c>
      <c r="H1764" t="s">
        <v>46</v>
      </c>
      <c r="I1764" t="str">
        <f t="shared" si="1938"/>
        <v xml:space="preserve">WSH </v>
      </c>
      <c r="K1764" s="14"/>
      <c r="L1764" s="13">
        <v>0.15</v>
      </c>
      <c r="M1764" s="28">
        <v>0.1</v>
      </c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23"/>
      <c r="AF1764" s="23"/>
      <c r="AG1764" s="26"/>
      <c r="AH1764" s="26"/>
      <c r="AI1764" s="53"/>
      <c r="AJ1764" s="6"/>
      <c r="AK1764" s="23"/>
      <c r="AL1764" s="23"/>
      <c r="AM1764" s="23"/>
      <c r="AN1764" s="23"/>
      <c r="AO1764" s="23"/>
      <c r="AP1764" s="23"/>
      <c r="AQ1764" s="23"/>
      <c r="AR1764" s="66">
        <v>0</v>
      </c>
      <c r="AS1764" s="8"/>
      <c r="AT1764" s="19"/>
      <c r="AU1764" s="19"/>
      <c r="AV1764" s="12"/>
      <c r="AW1764" s="12"/>
      <c r="AX1764" s="8"/>
      <c r="AY1764" s="8"/>
      <c r="AZ1764" s="8"/>
      <c r="BA1764" s="8"/>
      <c r="BB1764" s="62"/>
      <c r="BC1764" s="21"/>
      <c r="BD1764" s="21"/>
      <c r="BE1764" s="21"/>
      <c r="BF1764" s="22"/>
      <c r="BG1764" s="22"/>
      <c r="BH1764" s="22"/>
      <c r="BI1764" s="22"/>
      <c r="BJ1764" s="8"/>
      <c r="BK1764" s="8"/>
      <c r="BL1764" s="8"/>
      <c r="BM1764" s="8"/>
      <c r="BN1764" s="5"/>
      <c r="BO1764" s="5"/>
      <c r="BP1764" s="8"/>
      <c r="BQ1764" s="8"/>
      <c r="BR1764">
        <v>4.0999999999999996</v>
      </c>
      <c r="BS1764">
        <v>4.0999999999999996</v>
      </c>
      <c r="BT1764">
        <v>0.49481999999999998</v>
      </c>
      <c r="BU1764">
        <v>0.16822999999999999</v>
      </c>
      <c r="BV1764">
        <v>0.18257094796244999</v>
      </c>
      <c r="BW1764">
        <v>0.24678</v>
      </c>
    </row>
    <row r="1765" spans="1:75" ht="16.75" customHeight="1" x14ac:dyDescent="0.2">
      <c r="A1765" t="str">
        <f t="shared" si="1939"/>
        <v>2025020846 DET</v>
      </c>
      <c r="B1765">
        <v>2025020846</v>
      </c>
      <c r="C1765" s="1">
        <v>46051</v>
      </c>
      <c r="D1765" s="2" t="s">
        <v>9</v>
      </c>
      <c r="E1765" t="s">
        <v>30</v>
      </c>
      <c r="F1765" s="2">
        <v>1</v>
      </c>
      <c r="G1765" s="2">
        <v>1</v>
      </c>
      <c r="H1765" t="s">
        <v>47</v>
      </c>
      <c r="I1765" t="str">
        <f t="shared" si="1938"/>
        <v xml:space="preserve">DET </v>
      </c>
      <c r="K1765" s="14"/>
      <c r="L1765" s="13">
        <v>0.15</v>
      </c>
      <c r="M1765" s="28">
        <v>0.1</v>
      </c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23"/>
      <c r="AF1765" s="23"/>
      <c r="AG1765" s="26"/>
      <c r="AH1765" s="26"/>
      <c r="AI1765" s="53"/>
      <c r="AJ1765" s="6"/>
      <c r="AK1765" s="23"/>
      <c r="AL1765" s="23"/>
      <c r="AM1765" s="23"/>
      <c r="AN1765" s="23"/>
      <c r="AO1765" s="23"/>
      <c r="AP1765" s="23"/>
      <c r="AQ1765" s="23"/>
      <c r="AR1765" s="66">
        <v>0</v>
      </c>
      <c r="AS1765" s="8"/>
      <c r="AT1765" s="19"/>
      <c r="AU1765" s="19"/>
      <c r="AV1765" s="12"/>
      <c r="AW1765" s="12"/>
      <c r="AX1765" s="8"/>
      <c r="AY1765" s="8"/>
      <c r="AZ1765" s="8"/>
      <c r="BA1765" s="8"/>
      <c r="BB1765" s="62"/>
      <c r="BC1765" s="21"/>
      <c r="BD1765" s="21"/>
      <c r="BE1765" s="21"/>
      <c r="BF1765" s="22"/>
      <c r="BG1765" s="22"/>
      <c r="BH1765" s="22"/>
      <c r="BI1765" s="22"/>
      <c r="BJ1765" s="8"/>
      <c r="BK1765" s="8"/>
      <c r="BL1765" s="8"/>
      <c r="BM1765" s="8"/>
      <c r="BN1765" s="5"/>
      <c r="BO1765" s="5"/>
      <c r="BP1765" s="8"/>
      <c r="BQ1765" s="8"/>
      <c r="BR1765">
        <v>4.0999999999999996</v>
      </c>
      <c r="BS1765">
        <v>4.1500000000000004</v>
      </c>
      <c r="BT1765">
        <v>0.48898999999999998</v>
      </c>
      <c r="BU1765">
        <v>0.16391</v>
      </c>
      <c r="BV1765">
        <v>0.17741865650639699</v>
      </c>
      <c r="BW1765">
        <v>0.24005000000000001</v>
      </c>
    </row>
    <row r="1766" spans="1:75" ht="16.75" customHeight="1" x14ac:dyDescent="0.2">
      <c r="A1766" t="str">
        <f t="shared" si="1939"/>
        <v>2025020853 CGY</v>
      </c>
      <c r="B1766">
        <v>2025020853</v>
      </c>
      <c r="C1766" s="1">
        <v>46051</v>
      </c>
      <c r="D1766" s="2" t="s">
        <v>6</v>
      </c>
      <c r="E1766" t="s">
        <v>22</v>
      </c>
      <c r="F1766" s="2">
        <v>2</v>
      </c>
      <c r="G1766" s="2">
        <v>1</v>
      </c>
      <c r="H1766" t="s">
        <v>44</v>
      </c>
      <c r="I1766" t="str">
        <f t="shared" si="1938"/>
        <v xml:space="preserve">CGY </v>
      </c>
      <c r="K1766" s="14"/>
      <c r="L1766" s="13">
        <v>0.15</v>
      </c>
      <c r="M1766" s="28">
        <v>0.1</v>
      </c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23"/>
      <c r="AF1766" s="23"/>
      <c r="AG1766" s="26"/>
      <c r="AH1766" s="26"/>
      <c r="AI1766" s="53"/>
      <c r="AJ1766" s="6"/>
      <c r="AK1766" s="23"/>
      <c r="AL1766" s="23"/>
      <c r="AM1766" s="23"/>
      <c r="AN1766" s="23"/>
      <c r="AO1766" s="23"/>
      <c r="AP1766" s="23"/>
      <c r="AQ1766" s="23"/>
      <c r="AR1766" s="66">
        <v>0</v>
      </c>
      <c r="AS1766" s="8"/>
      <c r="AT1766" s="19"/>
      <c r="AU1766" s="19"/>
      <c r="AV1766" s="12"/>
      <c r="AW1766" s="12"/>
      <c r="AX1766" s="8"/>
      <c r="AY1766" s="8"/>
      <c r="AZ1766" s="8"/>
      <c r="BA1766" s="8"/>
      <c r="BB1766" s="62"/>
      <c r="BC1766" s="21"/>
      <c r="BD1766" s="21"/>
      <c r="BE1766" s="21"/>
      <c r="BF1766" s="22"/>
      <c r="BG1766" s="22"/>
      <c r="BH1766" s="22"/>
      <c r="BI1766" s="22"/>
      <c r="BJ1766" s="8"/>
      <c r="BK1766" s="8"/>
      <c r="BL1766" s="8"/>
      <c r="BM1766" s="8"/>
      <c r="BN1766" s="5"/>
      <c r="BO1766" s="5"/>
      <c r="BP1766" s="8"/>
      <c r="BQ1766" s="8"/>
      <c r="BR1766">
        <v>4.0999999999999996</v>
      </c>
      <c r="BS1766">
        <v>4.2</v>
      </c>
      <c r="BT1766">
        <v>0.48068</v>
      </c>
      <c r="BU1766">
        <v>0.15873000000000001</v>
      </c>
      <c r="BV1766">
        <v>0.17155734249862101</v>
      </c>
      <c r="BW1766">
        <v>0.23350000000000001</v>
      </c>
    </row>
    <row r="1767" spans="1:75" ht="16.75" customHeight="1" x14ac:dyDescent="0.2">
      <c r="A1767" t="str">
        <f t="shared" si="1939"/>
        <v>2025020853 MIN</v>
      </c>
      <c r="B1767">
        <v>2025020853</v>
      </c>
      <c r="C1767" s="1">
        <v>46051</v>
      </c>
      <c r="D1767" s="2" t="s">
        <v>9</v>
      </c>
      <c r="E1767" t="s">
        <v>33</v>
      </c>
      <c r="F1767" s="2">
        <v>1</v>
      </c>
      <c r="G1767" s="2">
        <v>2</v>
      </c>
      <c r="H1767" t="s">
        <v>45</v>
      </c>
      <c r="I1767" t="str">
        <f t="shared" si="1938"/>
        <v xml:space="preserve">MIN </v>
      </c>
      <c r="K1767" s="14"/>
      <c r="L1767" s="13">
        <v>0.15</v>
      </c>
      <c r="M1767" s="28">
        <v>0.1</v>
      </c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23"/>
      <c r="AF1767" s="23"/>
      <c r="AG1767" s="26"/>
      <c r="AH1767" s="26"/>
      <c r="AI1767" s="53"/>
      <c r="AJ1767" s="6"/>
      <c r="AK1767" s="23"/>
      <c r="AL1767" s="23"/>
      <c r="AM1767" s="23"/>
      <c r="AN1767" s="23"/>
      <c r="AO1767" s="23"/>
      <c r="AP1767" s="23"/>
      <c r="AQ1767" s="23"/>
      <c r="AR1767" s="66">
        <v>0</v>
      </c>
      <c r="AS1767" s="8"/>
      <c r="AT1767" s="19"/>
      <c r="AU1767" s="19"/>
      <c r="AV1767" s="12"/>
      <c r="AW1767" s="12"/>
      <c r="AX1767" s="8"/>
      <c r="AY1767" s="8"/>
      <c r="AZ1767" s="8"/>
      <c r="BA1767" s="8"/>
      <c r="BB1767" s="62"/>
      <c r="BC1767" s="21"/>
      <c r="BD1767" s="21"/>
      <c r="BE1767" s="21"/>
      <c r="BF1767" s="22"/>
      <c r="BG1767" s="22"/>
      <c r="BH1767" s="22"/>
      <c r="BI1767" s="22"/>
      <c r="BJ1767" s="8"/>
      <c r="BK1767" s="8"/>
      <c r="BL1767" s="8"/>
      <c r="BM1767" s="8"/>
      <c r="BN1767" s="5"/>
      <c r="BO1767" s="5"/>
      <c r="BP1767" s="8"/>
      <c r="BQ1767" s="8"/>
      <c r="BR1767">
        <v>4.0999999999999996</v>
      </c>
      <c r="BS1767">
        <v>4.25</v>
      </c>
      <c r="BT1767">
        <v>0.47889999999999999</v>
      </c>
      <c r="BU1767">
        <v>0.15403</v>
      </c>
      <c r="BV1767">
        <v>0.16683635890992499</v>
      </c>
      <c r="BW1767">
        <v>0.23079</v>
      </c>
    </row>
    <row r="1768" spans="1:75" ht="16.75" customHeight="1" x14ac:dyDescent="0.2">
      <c r="A1768" t="str">
        <f t="shared" si="1939"/>
        <v>2025020852 FLA</v>
      </c>
      <c r="B1768">
        <v>2025020852</v>
      </c>
      <c r="C1768" s="1">
        <v>46051</v>
      </c>
      <c r="D1768" s="2" t="s">
        <v>6</v>
      </c>
      <c r="E1768" t="s">
        <v>10</v>
      </c>
      <c r="F1768" s="2">
        <v>1</v>
      </c>
      <c r="G1768" s="2">
        <v>1</v>
      </c>
      <c r="H1768" t="s">
        <v>46</v>
      </c>
      <c r="I1768" t="str">
        <f t="shared" si="1938"/>
        <v xml:space="preserve">FLA </v>
      </c>
      <c r="K1768" s="14"/>
      <c r="L1768" s="13">
        <v>0.15</v>
      </c>
      <c r="M1768" s="28">
        <v>0.1</v>
      </c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23"/>
      <c r="AF1768" s="23"/>
      <c r="AG1768" s="26"/>
      <c r="AH1768" s="26"/>
      <c r="AI1768" s="53"/>
      <c r="AJ1768" s="6"/>
      <c r="AK1768" s="23"/>
      <c r="AL1768" s="23"/>
      <c r="AM1768" s="23"/>
      <c r="AN1768" s="23"/>
      <c r="AO1768" s="23"/>
      <c r="AP1768" s="23"/>
      <c r="AQ1768" s="23"/>
      <c r="AR1768" s="66">
        <v>0</v>
      </c>
      <c r="AS1768" s="8"/>
      <c r="AT1768" s="19"/>
      <c r="AU1768" s="19"/>
      <c r="AV1768" s="12"/>
      <c r="AW1768" s="12"/>
      <c r="AX1768" s="8"/>
      <c r="AY1768" s="8"/>
      <c r="AZ1768" s="8"/>
      <c r="BA1768" s="8"/>
      <c r="BB1768" s="62"/>
      <c r="BC1768" s="21"/>
      <c r="BD1768" s="21"/>
      <c r="BE1768" s="21"/>
      <c r="BF1768" s="22"/>
      <c r="BG1768" s="22"/>
      <c r="BH1768" s="22"/>
      <c r="BI1768" s="22"/>
      <c r="BJ1768" s="8"/>
      <c r="BK1768" s="8"/>
      <c r="BL1768" s="8"/>
      <c r="BM1768" s="8"/>
      <c r="BN1768" s="5"/>
      <c r="BO1768" s="5"/>
      <c r="BP1768" s="8"/>
      <c r="BQ1768" s="8"/>
      <c r="BR1768">
        <v>4.0999999999999996</v>
      </c>
      <c r="BS1768">
        <v>4.3</v>
      </c>
      <c r="BT1768">
        <v>0.46583999999999998</v>
      </c>
      <c r="BU1768">
        <v>0.15379000000000001</v>
      </c>
      <c r="BV1768">
        <v>0.16583456441333999</v>
      </c>
      <c r="BW1768">
        <v>0.22642000000000001</v>
      </c>
    </row>
    <row r="1769" spans="1:75" ht="16.75" customHeight="1" x14ac:dyDescent="0.2">
      <c r="A1769" t="str">
        <f t="shared" si="1939"/>
        <v>2025020852 STL</v>
      </c>
      <c r="B1769">
        <v>2025020852</v>
      </c>
      <c r="C1769" s="1">
        <v>46051</v>
      </c>
      <c r="D1769" s="2" t="s">
        <v>9</v>
      </c>
      <c r="E1769" t="s">
        <v>12</v>
      </c>
      <c r="F1769" s="2">
        <v>1</v>
      </c>
      <c r="G1769" s="2">
        <v>1</v>
      </c>
      <c r="H1769" t="s">
        <v>47</v>
      </c>
      <c r="I1769" t="str">
        <f t="shared" si="1938"/>
        <v xml:space="preserve">STL </v>
      </c>
      <c r="K1769" s="14"/>
      <c r="L1769" s="13">
        <v>0.15</v>
      </c>
      <c r="M1769" s="28">
        <v>0.1</v>
      </c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23"/>
      <c r="AF1769" s="23"/>
      <c r="AG1769" s="26"/>
      <c r="AH1769" s="26"/>
      <c r="AI1769" s="53"/>
      <c r="AJ1769" s="6"/>
      <c r="AK1769" s="23"/>
      <c r="AL1769" s="23"/>
      <c r="AM1769" s="23"/>
      <c r="AN1769" s="23"/>
      <c r="AO1769" s="23"/>
      <c r="AP1769" s="23"/>
      <c r="AQ1769" s="23"/>
      <c r="AR1769" s="66">
        <v>0</v>
      </c>
      <c r="AS1769" s="8"/>
      <c r="AT1769" s="19"/>
      <c r="AU1769" s="19"/>
      <c r="AV1769" s="12"/>
      <c r="AW1769" s="12"/>
      <c r="AX1769" s="8"/>
      <c r="AY1769" s="8"/>
      <c r="AZ1769" s="8"/>
      <c r="BA1769" s="8"/>
      <c r="BB1769" s="62"/>
      <c r="BC1769" s="21"/>
      <c r="BD1769" s="21"/>
      <c r="BE1769" s="21"/>
      <c r="BF1769" s="22"/>
      <c r="BG1769" s="22"/>
      <c r="BH1769" s="22"/>
      <c r="BI1769" s="22"/>
      <c r="BJ1769" s="8"/>
      <c r="BK1769" s="8"/>
      <c r="BL1769" s="8"/>
      <c r="BM1769" s="8"/>
      <c r="BN1769" s="5"/>
      <c r="BO1769" s="5"/>
      <c r="BP1769" s="8"/>
      <c r="BQ1769" s="8"/>
      <c r="BR1769">
        <v>4.0999999999999996</v>
      </c>
      <c r="BS1769">
        <v>4.3499999999999996</v>
      </c>
      <c r="BT1769">
        <v>0.46206000000000003</v>
      </c>
      <c r="BU1769">
        <v>0.15065999999999999</v>
      </c>
      <c r="BV1769">
        <v>0.16266289502380599</v>
      </c>
      <c r="BW1769">
        <v>0.22445000000000001</v>
      </c>
    </row>
    <row r="1770" spans="1:75" ht="16.75" customHeight="1" x14ac:dyDescent="0.2">
      <c r="A1770" t="str">
        <f t="shared" si="1939"/>
        <v>2025020854 SJS</v>
      </c>
      <c r="B1770">
        <v>2025020854</v>
      </c>
      <c r="C1770" s="1">
        <v>46051</v>
      </c>
      <c r="D1770" s="2" t="s">
        <v>6</v>
      </c>
      <c r="E1770" t="s">
        <v>40</v>
      </c>
      <c r="F1770" s="2">
        <v>1</v>
      </c>
      <c r="G1770" s="2">
        <v>2</v>
      </c>
      <c r="H1770" t="s">
        <v>36</v>
      </c>
      <c r="I1770" t="str">
        <f t="shared" si="1938"/>
        <v xml:space="preserve">SJS </v>
      </c>
      <c r="K1770" s="14"/>
      <c r="L1770" s="13">
        <v>0.15</v>
      </c>
      <c r="M1770" s="28">
        <v>0.1</v>
      </c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23"/>
      <c r="AF1770" s="23"/>
      <c r="AG1770" s="26"/>
      <c r="AH1770" s="26"/>
      <c r="AI1770" s="53"/>
      <c r="AJ1770" s="6"/>
      <c r="AK1770" s="23"/>
      <c r="AL1770" s="23"/>
      <c r="AM1770" s="23"/>
      <c r="AN1770" s="23"/>
      <c r="AO1770" s="23"/>
      <c r="AP1770" s="23"/>
      <c r="AQ1770" s="23"/>
      <c r="AR1770" s="66">
        <v>0</v>
      </c>
      <c r="AS1770" s="8"/>
      <c r="AT1770" s="19"/>
      <c r="AU1770" s="19"/>
      <c r="AV1770" s="12"/>
      <c r="AW1770" s="12"/>
      <c r="AX1770" s="8"/>
      <c r="AY1770" s="8"/>
      <c r="AZ1770" s="8"/>
      <c r="BA1770" s="8"/>
      <c r="BB1770" s="62"/>
      <c r="BC1770" s="21"/>
      <c r="BD1770" s="21"/>
      <c r="BE1770" s="21"/>
      <c r="BF1770" s="22"/>
      <c r="BG1770" s="22"/>
      <c r="BH1770" s="22"/>
      <c r="BI1770" s="22"/>
      <c r="BJ1770" s="8"/>
      <c r="BK1770" s="8"/>
      <c r="BL1770" s="8"/>
      <c r="BM1770" s="8"/>
      <c r="BN1770" s="5"/>
      <c r="BO1770" s="5"/>
      <c r="BP1770" s="8"/>
      <c r="BQ1770" s="8"/>
      <c r="BR1770">
        <v>4.0999999999999996</v>
      </c>
      <c r="BS1770">
        <v>4.4000000000000004</v>
      </c>
      <c r="BT1770">
        <v>0.45611000000000002</v>
      </c>
      <c r="BU1770">
        <v>0.14499000000000001</v>
      </c>
      <c r="BV1770">
        <v>0.15623922413793101</v>
      </c>
      <c r="BW1770">
        <v>0.21698999999999999</v>
      </c>
    </row>
    <row r="1771" spans="1:75" ht="16.75" customHeight="1" x14ac:dyDescent="0.2">
      <c r="A1771" t="str">
        <f t="shared" si="1939"/>
        <v>2025020854 EDM</v>
      </c>
      <c r="B1771">
        <v>2025020854</v>
      </c>
      <c r="C1771" s="1">
        <v>46051</v>
      </c>
      <c r="D1771" s="2" t="s">
        <v>9</v>
      </c>
      <c r="E1771" t="s">
        <v>17</v>
      </c>
      <c r="F1771" s="2">
        <v>2</v>
      </c>
      <c r="G1771" s="2">
        <v>1</v>
      </c>
      <c r="H1771" t="s">
        <v>38</v>
      </c>
      <c r="I1771" t="str">
        <f t="shared" ref="I1771:I1834" si="1940">E1771&amp;" "&amp;J1771</f>
        <v xml:space="preserve">EDM </v>
      </c>
      <c r="K1771" s="14"/>
      <c r="L1771" s="13">
        <v>0.15</v>
      </c>
      <c r="M1771" s="28">
        <v>0.1</v>
      </c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23"/>
      <c r="AF1771" s="23"/>
      <c r="AG1771" s="26"/>
      <c r="AH1771" s="26"/>
      <c r="AI1771" s="53"/>
      <c r="AJ1771" s="6"/>
      <c r="AK1771" s="23"/>
      <c r="AL1771" s="23"/>
      <c r="AM1771" s="23"/>
      <c r="AN1771" s="23"/>
      <c r="AO1771" s="23"/>
      <c r="AP1771" s="23"/>
      <c r="AQ1771" s="23"/>
      <c r="AR1771" s="66">
        <v>0</v>
      </c>
      <c r="AS1771" s="8"/>
      <c r="AT1771" s="19"/>
      <c r="AU1771" s="19"/>
      <c r="AV1771" s="12"/>
      <c r="AW1771" s="12"/>
      <c r="AX1771" s="8"/>
      <c r="AY1771" s="8"/>
      <c r="AZ1771" s="8"/>
      <c r="BA1771" s="8"/>
      <c r="BB1771" s="62"/>
      <c r="BC1771" s="21"/>
      <c r="BD1771" s="21"/>
      <c r="BE1771" s="21"/>
      <c r="BF1771" s="22"/>
      <c r="BG1771" s="22"/>
      <c r="BH1771" s="22"/>
      <c r="BI1771" s="22"/>
      <c r="BJ1771" s="8"/>
      <c r="BK1771" s="8"/>
      <c r="BL1771" s="8"/>
      <c r="BM1771" s="8"/>
      <c r="BN1771" s="5"/>
      <c r="BO1771" s="5"/>
      <c r="BP1771" s="8"/>
      <c r="BQ1771" s="8"/>
      <c r="BR1771">
        <v>4.0999999999999996</v>
      </c>
      <c r="BS1771">
        <v>4.45</v>
      </c>
      <c r="BT1771">
        <v>0.45151000000000002</v>
      </c>
      <c r="BU1771">
        <v>0.14329</v>
      </c>
      <c r="BV1771">
        <v>0.154377383697127</v>
      </c>
      <c r="BW1771">
        <v>0.21511</v>
      </c>
    </row>
    <row r="1772" spans="1:75" ht="16.75" customHeight="1" x14ac:dyDescent="0.2">
      <c r="A1772" t="str">
        <f t="shared" si="1939"/>
        <v>2025020855 ANA</v>
      </c>
      <c r="B1772">
        <v>2025020855</v>
      </c>
      <c r="C1772" s="1">
        <v>46051</v>
      </c>
      <c r="D1772" s="2" t="s">
        <v>6</v>
      </c>
      <c r="E1772" t="s">
        <v>48</v>
      </c>
      <c r="F1772" s="2">
        <v>2</v>
      </c>
      <c r="G1772" s="2">
        <v>1</v>
      </c>
      <c r="H1772" t="s">
        <v>44</v>
      </c>
      <c r="I1772" t="str">
        <f t="shared" si="1940"/>
        <v xml:space="preserve">ANA </v>
      </c>
      <c r="K1772" s="14"/>
      <c r="L1772" s="13">
        <v>0.15</v>
      </c>
      <c r="M1772" s="28">
        <v>0.1</v>
      </c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23"/>
      <c r="AF1772" s="23"/>
      <c r="AG1772" s="26"/>
      <c r="AH1772" s="26"/>
      <c r="AI1772" s="53"/>
      <c r="AJ1772" s="6"/>
      <c r="AK1772" s="23"/>
      <c r="AL1772" s="23"/>
      <c r="AM1772" s="23"/>
      <c r="AN1772" s="23"/>
      <c r="AO1772" s="23"/>
      <c r="AP1772" s="23"/>
      <c r="AQ1772" s="23"/>
      <c r="AR1772" s="66">
        <v>0</v>
      </c>
      <c r="AS1772" s="8"/>
      <c r="AT1772" s="19"/>
      <c r="AU1772" s="19"/>
      <c r="AV1772" s="12"/>
      <c r="AW1772" s="12"/>
      <c r="AX1772" s="8"/>
      <c r="AY1772" s="8"/>
      <c r="AZ1772" s="8"/>
      <c r="BA1772" s="8"/>
      <c r="BB1772" s="62"/>
      <c r="BC1772" s="21"/>
      <c r="BD1772" s="21"/>
      <c r="BE1772" s="21"/>
      <c r="BF1772" s="22"/>
      <c r="BG1772" s="22"/>
      <c r="BH1772" s="22"/>
      <c r="BI1772" s="22"/>
      <c r="BJ1772" s="8"/>
      <c r="BK1772" s="8"/>
      <c r="BL1772" s="8"/>
      <c r="BM1772" s="8"/>
      <c r="BN1772" s="5"/>
      <c r="BO1772" s="5"/>
      <c r="BP1772" s="8"/>
      <c r="BQ1772" s="8"/>
      <c r="BR1772">
        <v>4.0999999999999996</v>
      </c>
      <c r="BS1772">
        <v>4.5</v>
      </c>
      <c r="BT1772">
        <v>0.44403999999999999</v>
      </c>
      <c r="BU1772">
        <v>0.13802</v>
      </c>
      <c r="BV1772">
        <v>0.14842456178083599</v>
      </c>
      <c r="BW1772">
        <v>0.20812</v>
      </c>
    </row>
    <row r="1773" spans="1:75" ht="16.75" customHeight="1" x14ac:dyDescent="0.2">
      <c r="A1773" t="str">
        <f t="shared" si="1939"/>
        <v>2025020855 VAN</v>
      </c>
      <c r="B1773">
        <v>2025020855</v>
      </c>
      <c r="C1773" s="1">
        <v>46051</v>
      </c>
      <c r="D1773" s="2" t="s">
        <v>9</v>
      </c>
      <c r="E1773" t="s">
        <v>23</v>
      </c>
      <c r="F1773" s="2">
        <v>1</v>
      </c>
      <c r="G1773" s="2">
        <v>2</v>
      </c>
      <c r="H1773" t="s">
        <v>45</v>
      </c>
      <c r="I1773" t="str">
        <f t="shared" si="1940"/>
        <v xml:space="preserve">VAN </v>
      </c>
      <c r="K1773" s="14"/>
      <c r="L1773" s="13">
        <v>0.15</v>
      </c>
      <c r="M1773" s="28">
        <v>0.1</v>
      </c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23"/>
      <c r="AF1773" s="23"/>
      <c r="AG1773" s="26"/>
      <c r="AH1773" s="26"/>
      <c r="AI1773" s="53"/>
      <c r="AJ1773" s="6"/>
      <c r="AK1773" s="23"/>
      <c r="AL1773" s="23"/>
      <c r="AM1773" s="23"/>
      <c r="AN1773" s="23"/>
      <c r="AO1773" s="23"/>
      <c r="AP1773" s="23"/>
      <c r="AQ1773" s="23"/>
      <c r="AR1773" s="66">
        <v>0</v>
      </c>
      <c r="AS1773" s="8"/>
      <c r="AT1773" s="19"/>
      <c r="AU1773" s="19"/>
      <c r="AV1773" s="12"/>
      <c r="AW1773" s="12"/>
      <c r="AX1773" s="8"/>
      <c r="AY1773" s="8"/>
      <c r="AZ1773" s="8"/>
      <c r="BA1773" s="8"/>
      <c r="BB1773" s="62"/>
      <c r="BC1773" s="21"/>
      <c r="BD1773" s="21"/>
      <c r="BE1773" s="21"/>
      <c r="BF1773" s="22"/>
      <c r="BG1773" s="22"/>
      <c r="BH1773" s="22"/>
      <c r="BI1773" s="22"/>
      <c r="BJ1773" s="8"/>
      <c r="BK1773" s="8"/>
      <c r="BL1773" s="8"/>
      <c r="BM1773" s="8"/>
      <c r="BN1773" s="5"/>
      <c r="BO1773" s="5"/>
      <c r="BP1773" s="8"/>
      <c r="BQ1773" s="8"/>
      <c r="BR1773">
        <v>4.0999999999999996</v>
      </c>
      <c r="BS1773">
        <v>4.55</v>
      </c>
      <c r="BT1773">
        <v>0.43796000000000002</v>
      </c>
      <c r="BU1773">
        <v>0.13513</v>
      </c>
      <c r="BV1773">
        <v>0.145079555946833</v>
      </c>
      <c r="BW1773">
        <v>0.20371</v>
      </c>
    </row>
    <row r="1774" spans="1:75" ht="16.75" customHeight="1" x14ac:dyDescent="0.2">
      <c r="A1774" t="str">
        <f t="shared" si="1939"/>
        <v>2025020856 DAL</v>
      </c>
      <c r="B1774">
        <v>2025020856</v>
      </c>
      <c r="C1774" s="1">
        <v>46051</v>
      </c>
      <c r="D1774" s="2" t="s">
        <v>6</v>
      </c>
      <c r="E1774" t="s">
        <v>34</v>
      </c>
      <c r="F1774" s="2">
        <v>1</v>
      </c>
      <c r="G1774" s="2">
        <v>1</v>
      </c>
      <c r="H1774" t="s">
        <v>46</v>
      </c>
      <c r="I1774" t="str">
        <f t="shared" si="1940"/>
        <v xml:space="preserve">DAL </v>
      </c>
      <c r="K1774" s="14"/>
      <c r="L1774" s="13">
        <v>0.15</v>
      </c>
      <c r="M1774" s="28">
        <v>0.1</v>
      </c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23"/>
      <c r="AF1774" s="23"/>
      <c r="AG1774" s="26"/>
      <c r="AH1774" s="26"/>
      <c r="AI1774" s="53"/>
      <c r="AJ1774" s="6"/>
      <c r="AK1774" s="23"/>
      <c r="AL1774" s="23"/>
      <c r="AM1774" s="23"/>
      <c r="AN1774" s="23"/>
      <c r="AO1774" s="23"/>
      <c r="AP1774" s="23"/>
      <c r="AQ1774" s="23"/>
      <c r="AR1774" s="66">
        <v>0</v>
      </c>
      <c r="AS1774" s="8"/>
      <c r="AT1774" s="19"/>
      <c r="AU1774" s="19"/>
      <c r="AV1774" s="12"/>
      <c r="AW1774" s="12"/>
      <c r="AX1774" s="8"/>
      <c r="AY1774" s="8"/>
      <c r="AZ1774" s="8"/>
      <c r="BA1774" s="8"/>
      <c r="BB1774" s="62"/>
      <c r="BC1774" s="21"/>
      <c r="BD1774" s="21"/>
      <c r="BE1774" s="21"/>
      <c r="BF1774" s="22"/>
      <c r="BG1774" s="22"/>
      <c r="BH1774" s="22"/>
      <c r="BI1774" s="22"/>
      <c r="BJ1774" s="8"/>
      <c r="BK1774" s="8"/>
      <c r="BL1774" s="8"/>
      <c r="BM1774" s="8"/>
      <c r="BN1774" s="5"/>
      <c r="BO1774" s="5"/>
      <c r="BP1774" s="8"/>
      <c r="BQ1774" s="8"/>
      <c r="BR1774">
        <v>4.0999999999999996</v>
      </c>
      <c r="BS1774">
        <v>4.5999999999999996</v>
      </c>
      <c r="BT1774">
        <v>0.42870000000000003</v>
      </c>
      <c r="BU1774">
        <v>0.1333</v>
      </c>
      <c r="BV1774">
        <v>0.143004269744888</v>
      </c>
      <c r="BW1774">
        <v>0.20116000000000001</v>
      </c>
    </row>
    <row r="1775" spans="1:75" ht="16.75" customHeight="1" x14ac:dyDescent="0.2">
      <c r="A1775" t="str">
        <f t="shared" si="1939"/>
        <v>2025020856 VGK</v>
      </c>
      <c r="B1775">
        <v>2025020856</v>
      </c>
      <c r="C1775" s="1">
        <v>46051</v>
      </c>
      <c r="D1775" s="2" t="s">
        <v>9</v>
      </c>
      <c r="E1775" t="s">
        <v>25</v>
      </c>
      <c r="F1775" s="2">
        <v>1</v>
      </c>
      <c r="G1775" s="2">
        <v>1</v>
      </c>
      <c r="H1775" t="s">
        <v>47</v>
      </c>
      <c r="I1775" t="str">
        <f t="shared" si="1940"/>
        <v xml:space="preserve">VGK </v>
      </c>
      <c r="K1775" s="14"/>
      <c r="L1775" s="13">
        <v>0.15</v>
      </c>
      <c r="M1775" s="28">
        <v>0.1</v>
      </c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23"/>
      <c r="AF1775" s="23"/>
      <c r="AG1775" s="26"/>
      <c r="AH1775" s="26"/>
      <c r="AI1775" s="53"/>
      <c r="AJ1775" s="6"/>
      <c r="AK1775" s="23"/>
      <c r="AL1775" s="23"/>
      <c r="AM1775" s="23"/>
      <c r="AN1775" s="23"/>
      <c r="AO1775" s="23"/>
      <c r="AP1775" s="23"/>
      <c r="AQ1775" s="23"/>
      <c r="AR1775" s="66">
        <v>0</v>
      </c>
      <c r="AS1775" s="8"/>
      <c r="AT1775" s="19"/>
      <c r="AU1775" s="19"/>
      <c r="AV1775" s="12"/>
      <c r="AW1775" s="12"/>
      <c r="AX1775" s="8"/>
      <c r="AY1775" s="8"/>
      <c r="AZ1775" s="8"/>
      <c r="BA1775" s="8"/>
      <c r="BB1775" s="62"/>
      <c r="BC1775" s="21"/>
      <c r="BD1775" s="21"/>
      <c r="BE1775" s="21"/>
      <c r="BF1775" s="22"/>
      <c r="BG1775" s="22"/>
      <c r="BH1775" s="22"/>
      <c r="BI1775" s="22"/>
      <c r="BJ1775" s="8"/>
      <c r="BK1775" s="8"/>
      <c r="BL1775" s="8"/>
      <c r="BM1775" s="8"/>
      <c r="BN1775" s="5"/>
      <c r="BO1775" s="5"/>
      <c r="BP1775" s="8"/>
      <c r="BQ1775" s="8"/>
      <c r="BR1775">
        <v>4.0999999999999996</v>
      </c>
      <c r="BS1775">
        <v>4.6500000000000004</v>
      </c>
      <c r="BT1775">
        <v>0.42447000000000001</v>
      </c>
      <c r="BU1775">
        <v>0.12839999999999999</v>
      </c>
      <c r="BV1775">
        <v>0.13755865526772501</v>
      </c>
      <c r="BW1775">
        <v>0.19497999999999999</v>
      </c>
    </row>
    <row r="1776" spans="1:75" ht="16.75" customHeight="1" x14ac:dyDescent="0.2">
      <c r="A1776" t="str">
        <f t="shared" si="1939"/>
        <v>2025020857 TOR</v>
      </c>
      <c r="B1776">
        <v>2025020857</v>
      </c>
      <c r="C1776" s="1">
        <v>46051</v>
      </c>
      <c r="D1776" s="2" t="s">
        <v>6</v>
      </c>
      <c r="E1776" t="s">
        <v>18</v>
      </c>
      <c r="F1776" s="2">
        <v>1</v>
      </c>
      <c r="G1776" s="2">
        <v>1</v>
      </c>
      <c r="H1776" t="s">
        <v>46</v>
      </c>
      <c r="I1776" t="str">
        <f t="shared" si="1940"/>
        <v xml:space="preserve">TOR </v>
      </c>
      <c r="K1776" s="14"/>
      <c r="L1776" s="13">
        <v>0.15</v>
      </c>
      <c r="M1776" s="28">
        <v>0.1</v>
      </c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23"/>
      <c r="AF1776" s="23"/>
      <c r="AG1776" s="26"/>
      <c r="AH1776" s="26"/>
      <c r="AI1776" s="53"/>
      <c r="AJ1776" s="6"/>
      <c r="AK1776" s="23"/>
      <c r="AL1776" s="23"/>
      <c r="AM1776" s="23"/>
      <c r="AN1776" s="23"/>
      <c r="AO1776" s="23"/>
      <c r="AP1776" s="23"/>
      <c r="AQ1776" s="23"/>
      <c r="AR1776" s="66">
        <v>0</v>
      </c>
      <c r="AS1776" s="8"/>
      <c r="AT1776" s="19"/>
      <c r="AU1776" s="19"/>
      <c r="AV1776" s="12"/>
      <c r="AW1776" s="12"/>
      <c r="AX1776" s="8"/>
      <c r="AY1776" s="8"/>
      <c r="AZ1776" s="8"/>
      <c r="BA1776" s="8"/>
      <c r="BB1776" s="62"/>
      <c r="BC1776" s="21"/>
      <c r="BD1776" s="21"/>
      <c r="BE1776" s="21"/>
      <c r="BF1776" s="22"/>
      <c r="BG1776" s="22"/>
      <c r="BH1776" s="22"/>
      <c r="BI1776" s="22"/>
      <c r="BJ1776" s="8"/>
      <c r="BK1776" s="8"/>
      <c r="BL1776" s="8"/>
      <c r="BM1776" s="8"/>
      <c r="BN1776" s="5"/>
      <c r="BO1776" s="5"/>
      <c r="BP1776" s="8"/>
      <c r="BQ1776" s="8"/>
      <c r="BR1776">
        <v>4.0999999999999996</v>
      </c>
      <c r="BS1776">
        <v>4.7</v>
      </c>
      <c r="BT1776">
        <v>0.41700999999999999</v>
      </c>
      <c r="BU1776">
        <v>0.12317</v>
      </c>
      <c r="BV1776">
        <v>0.13192874969205501</v>
      </c>
      <c r="BW1776">
        <v>0.18956000000000001</v>
      </c>
    </row>
    <row r="1777" spans="1:75" ht="16.75" customHeight="1" x14ac:dyDescent="0.2">
      <c r="A1777" t="str">
        <f t="shared" si="1939"/>
        <v>2025020857 SEA</v>
      </c>
      <c r="B1777">
        <v>2025020857</v>
      </c>
      <c r="C1777" s="1">
        <v>46051</v>
      </c>
      <c r="D1777" s="2" t="s">
        <v>9</v>
      </c>
      <c r="E1777" t="s">
        <v>13</v>
      </c>
      <c r="F1777" s="2">
        <v>1</v>
      </c>
      <c r="G1777" s="2">
        <v>1</v>
      </c>
      <c r="H1777" t="s">
        <v>47</v>
      </c>
      <c r="I1777" t="str">
        <f t="shared" si="1940"/>
        <v xml:space="preserve">SEA </v>
      </c>
      <c r="K1777" s="14"/>
      <c r="L1777" s="13">
        <v>0.15</v>
      </c>
      <c r="M1777" s="28">
        <v>0.1</v>
      </c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23"/>
      <c r="AF1777" s="23"/>
      <c r="AG1777" s="26"/>
      <c r="AH1777" s="26"/>
      <c r="AI1777" s="53"/>
      <c r="AJ1777" s="6"/>
      <c r="AK1777" s="23"/>
      <c r="AL1777" s="23"/>
      <c r="AM1777" s="23"/>
      <c r="AN1777" s="23"/>
      <c r="AO1777" s="23"/>
      <c r="AP1777" s="23"/>
      <c r="AQ1777" s="23"/>
      <c r="AR1777" s="66">
        <v>0</v>
      </c>
      <c r="AS1777" s="8"/>
      <c r="AT1777" s="19"/>
      <c r="AU1777" s="19"/>
      <c r="AV1777" s="12"/>
      <c r="AW1777" s="12"/>
      <c r="AX1777" s="8"/>
      <c r="AY1777" s="8"/>
      <c r="AZ1777" s="8"/>
      <c r="BA1777" s="8"/>
      <c r="BB1777" s="62"/>
      <c r="BC1777" s="21"/>
      <c r="BD1777" s="21"/>
      <c r="BE1777" s="21"/>
      <c r="BF1777" s="22"/>
      <c r="BG1777" s="22"/>
      <c r="BH1777" s="22"/>
      <c r="BI1777" s="22"/>
      <c r="BJ1777" s="8"/>
      <c r="BK1777" s="8"/>
      <c r="BL1777" s="8"/>
      <c r="BM1777" s="8"/>
      <c r="BN1777" s="5"/>
      <c r="BO1777" s="5"/>
      <c r="BP1777" s="8"/>
      <c r="BQ1777" s="8"/>
      <c r="BR1777">
        <v>4.0999999999999996</v>
      </c>
      <c r="BS1777">
        <v>4.75</v>
      </c>
      <c r="BT1777">
        <v>0.40981000000000001</v>
      </c>
      <c r="BU1777">
        <v>0.12163</v>
      </c>
      <c r="BV1777">
        <v>0.12992159627422001</v>
      </c>
      <c r="BW1777">
        <v>0.18545</v>
      </c>
    </row>
    <row r="1778" spans="1:75" ht="16.75" customHeight="1" x14ac:dyDescent="0.2">
      <c r="A1778" t="str">
        <f t="shared" si="1939"/>
        <v>2025020858 CBJ</v>
      </c>
      <c r="B1778">
        <v>2025020858</v>
      </c>
      <c r="C1778" s="1">
        <v>46052</v>
      </c>
      <c r="D1778" s="2" t="s">
        <v>6</v>
      </c>
      <c r="E1778" t="s">
        <v>32</v>
      </c>
      <c r="F1778" s="2">
        <v>1</v>
      </c>
      <c r="G1778" s="2">
        <v>0</v>
      </c>
      <c r="H1778" t="s">
        <v>52</v>
      </c>
      <c r="I1778" t="str">
        <f t="shared" si="1940"/>
        <v xml:space="preserve">CBJ </v>
      </c>
      <c r="K1778" s="14"/>
      <c r="L1778" s="13">
        <v>0.15</v>
      </c>
      <c r="M1778" s="28">
        <v>0.1</v>
      </c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23"/>
      <c r="AF1778" s="23"/>
      <c r="AG1778" s="26"/>
      <c r="AH1778" s="26"/>
      <c r="AI1778" s="53"/>
      <c r="AJ1778" s="6"/>
      <c r="AK1778" s="23"/>
      <c r="AL1778" s="23"/>
      <c r="AM1778" s="23"/>
      <c r="AN1778" s="23"/>
      <c r="AO1778" s="23"/>
      <c r="AP1778" s="23"/>
      <c r="AQ1778" s="23"/>
      <c r="AR1778" s="66">
        <v>0</v>
      </c>
      <c r="AS1778" s="8"/>
      <c r="AT1778" s="19"/>
      <c r="AU1778" s="19"/>
      <c r="AV1778" s="12"/>
      <c r="AW1778" s="12"/>
      <c r="AX1778" s="8"/>
      <c r="AY1778" s="8"/>
      <c r="AZ1778" s="8"/>
      <c r="BA1778" s="8"/>
      <c r="BB1778" s="62"/>
      <c r="BC1778" s="21"/>
      <c r="BD1778" s="21"/>
      <c r="BE1778" s="21"/>
      <c r="BF1778" s="22"/>
      <c r="BG1778" s="22"/>
      <c r="BH1778" s="22"/>
      <c r="BI1778" s="22"/>
      <c r="BJ1778" s="8"/>
      <c r="BK1778" s="8"/>
      <c r="BL1778" s="8"/>
      <c r="BM1778" s="8"/>
      <c r="BN1778" s="5"/>
      <c r="BO1778" s="5"/>
      <c r="BP1778" s="8"/>
      <c r="BQ1778" s="8"/>
      <c r="BR1778">
        <v>4.0999999999999996</v>
      </c>
      <c r="BS1778">
        <v>4.8</v>
      </c>
      <c r="BT1778">
        <v>0.40597</v>
      </c>
      <c r="BU1778">
        <v>0.11908000000000001</v>
      </c>
      <c r="BV1778">
        <v>0.12699699251327701</v>
      </c>
      <c r="BW1778">
        <v>0.18142</v>
      </c>
    </row>
    <row r="1779" spans="1:75" ht="16.75" customHeight="1" x14ac:dyDescent="0.2">
      <c r="A1779" t="str">
        <f t="shared" si="1939"/>
        <v>2025020858 CHI</v>
      </c>
      <c r="B1779">
        <v>2025020858</v>
      </c>
      <c r="C1779" s="1">
        <v>46052</v>
      </c>
      <c r="D1779" s="2" t="s">
        <v>9</v>
      </c>
      <c r="E1779" t="s">
        <v>14</v>
      </c>
      <c r="F1779" s="2">
        <v>0</v>
      </c>
      <c r="G1779" s="2">
        <v>1</v>
      </c>
      <c r="H1779" t="s">
        <v>53</v>
      </c>
      <c r="I1779" t="str">
        <f t="shared" si="1940"/>
        <v xml:space="preserve">CHI </v>
      </c>
      <c r="K1779" s="14"/>
      <c r="L1779" s="13">
        <v>0.15</v>
      </c>
      <c r="M1779" s="28">
        <v>0.1</v>
      </c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23"/>
      <c r="AF1779" s="23"/>
      <c r="AG1779" s="26"/>
      <c r="AH1779" s="26"/>
      <c r="AI1779" s="53"/>
      <c r="AJ1779" s="6"/>
      <c r="AK1779" s="23"/>
      <c r="AL1779" s="23"/>
      <c r="AM1779" s="23"/>
      <c r="AN1779" s="23"/>
      <c r="AO1779" s="23"/>
      <c r="AP1779" s="23"/>
      <c r="AQ1779" s="23"/>
      <c r="AR1779" s="66">
        <v>0</v>
      </c>
      <c r="AS1779" s="8"/>
      <c r="AT1779" s="19"/>
      <c r="AU1779" s="19"/>
      <c r="AV1779" s="12"/>
      <c r="AW1779" s="12"/>
      <c r="AX1779" s="8"/>
      <c r="AY1779" s="8"/>
      <c r="AZ1779" s="8"/>
      <c r="BA1779" s="8"/>
      <c r="BB1779" s="62"/>
      <c r="BC1779" s="21"/>
      <c r="BD1779" s="21"/>
      <c r="BE1779" s="21"/>
      <c r="BF1779" s="22"/>
      <c r="BG1779" s="22"/>
      <c r="BH1779" s="22"/>
      <c r="BI1779" s="22"/>
      <c r="BJ1779" s="8"/>
      <c r="BK1779" s="8"/>
      <c r="BL1779" s="8"/>
      <c r="BM1779" s="8"/>
      <c r="BN1779" s="5"/>
      <c r="BO1779" s="5"/>
      <c r="BP1779" s="8"/>
      <c r="BQ1779" s="8"/>
      <c r="BR1779">
        <v>4.0999999999999996</v>
      </c>
      <c r="BS1779">
        <v>4.8499999999999996</v>
      </c>
      <c r="BT1779">
        <v>0.40138000000000001</v>
      </c>
      <c r="BU1779">
        <v>0.11534999999999999</v>
      </c>
      <c r="BV1779">
        <v>0.123231913166104</v>
      </c>
      <c r="BW1779">
        <v>0.17931</v>
      </c>
    </row>
    <row r="1780" spans="1:75" ht="16.75" customHeight="1" x14ac:dyDescent="0.2">
      <c r="A1780" t="str">
        <f t="shared" si="1939"/>
        <v>2025020859 LAK</v>
      </c>
      <c r="B1780">
        <v>2025020859</v>
      </c>
      <c r="C1780" s="1">
        <v>46053</v>
      </c>
      <c r="D1780" s="2" t="s">
        <v>6</v>
      </c>
      <c r="E1780" t="s">
        <v>28</v>
      </c>
      <c r="F1780" s="2">
        <v>1</v>
      </c>
      <c r="G1780" s="2">
        <v>1</v>
      </c>
      <c r="H1780" t="s">
        <v>46</v>
      </c>
      <c r="I1780" t="str">
        <f t="shared" si="1940"/>
        <v xml:space="preserve">LAK </v>
      </c>
      <c r="K1780" s="14"/>
      <c r="L1780" s="13">
        <v>0.15</v>
      </c>
      <c r="M1780" s="28">
        <v>0.1</v>
      </c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23"/>
      <c r="AF1780" s="23"/>
      <c r="AG1780" s="26"/>
      <c r="AH1780" s="26"/>
      <c r="AI1780" s="53"/>
      <c r="AJ1780" s="6"/>
      <c r="AK1780" s="23"/>
      <c r="AL1780" s="23"/>
      <c r="AM1780" s="23"/>
      <c r="AN1780" s="23"/>
      <c r="AO1780" s="23"/>
      <c r="AP1780" s="23"/>
      <c r="AQ1780" s="23"/>
      <c r="AR1780" s="66">
        <v>0</v>
      </c>
      <c r="AS1780" s="8"/>
      <c r="AT1780" s="19"/>
      <c r="AU1780" s="19"/>
      <c r="AV1780" s="12"/>
      <c r="AW1780" s="12"/>
      <c r="AX1780" s="8"/>
      <c r="AY1780" s="8"/>
      <c r="AZ1780" s="8"/>
      <c r="BA1780" s="8"/>
      <c r="BB1780" s="62"/>
      <c r="BC1780" s="21"/>
      <c r="BD1780" s="21"/>
      <c r="BE1780" s="21"/>
      <c r="BF1780" s="22"/>
      <c r="BG1780" s="22"/>
      <c r="BH1780" s="22"/>
      <c r="BI1780" s="22"/>
      <c r="BJ1780" s="8"/>
      <c r="BK1780" s="8"/>
      <c r="BL1780" s="8"/>
      <c r="BM1780" s="8"/>
      <c r="BN1780" s="5"/>
      <c r="BO1780" s="5"/>
      <c r="BP1780" s="8"/>
      <c r="BQ1780" s="8"/>
      <c r="BR1780">
        <v>4.0999999999999996</v>
      </c>
      <c r="BS1780">
        <v>4.9000000000000004</v>
      </c>
      <c r="BT1780">
        <v>0.39406000000000002</v>
      </c>
      <c r="BU1780">
        <v>0.11341</v>
      </c>
      <c r="BV1780">
        <v>0.120778709038434</v>
      </c>
      <c r="BW1780">
        <v>0.17441999999999999</v>
      </c>
    </row>
    <row r="1781" spans="1:75" ht="16.75" customHeight="1" x14ac:dyDescent="0.2">
      <c r="A1781" t="str">
        <f t="shared" si="1939"/>
        <v>2025020859 PHI</v>
      </c>
      <c r="B1781">
        <v>2025020859</v>
      </c>
      <c r="C1781" s="1">
        <v>46053</v>
      </c>
      <c r="D1781" s="2" t="s">
        <v>9</v>
      </c>
      <c r="E1781" t="s">
        <v>43</v>
      </c>
      <c r="F1781" s="2">
        <v>1</v>
      </c>
      <c r="G1781" s="2">
        <v>1</v>
      </c>
      <c r="H1781" t="s">
        <v>47</v>
      </c>
      <c r="I1781" t="str">
        <f t="shared" si="1940"/>
        <v xml:space="preserve">PHI </v>
      </c>
      <c r="K1781" s="14"/>
      <c r="L1781" s="13">
        <v>0.15</v>
      </c>
      <c r="M1781" s="28">
        <v>0.1</v>
      </c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23"/>
      <c r="AF1781" s="23"/>
      <c r="AG1781" s="26"/>
      <c r="AH1781" s="26"/>
      <c r="AI1781" s="53"/>
      <c r="AJ1781" s="6"/>
      <c r="AK1781" s="23"/>
      <c r="AL1781" s="23"/>
      <c r="AM1781" s="23"/>
      <c r="AN1781" s="23"/>
      <c r="AO1781" s="23"/>
      <c r="AP1781" s="23"/>
      <c r="AQ1781" s="23"/>
      <c r="AR1781" s="66">
        <v>0</v>
      </c>
      <c r="AS1781" s="8"/>
      <c r="AT1781" s="19"/>
      <c r="AU1781" s="19"/>
      <c r="AV1781" s="12"/>
      <c r="AW1781" s="12"/>
      <c r="AX1781" s="8"/>
      <c r="AY1781" s="8"/>
      <c r="AZ1781" s="8"/>
      <c r="BA1781" s="8"/>
      <c r="BB1781" s="62"/>
      <c r="BC1781" s="21"/>
      <c r="BD1781" s="21"/>
      <c r="BE1781" s="21"/>
      <c r="BF1781" s="22"/>
      <c r="BG1781" s="22"/>
      <c r="BH1781" s="22"/>
      <c r="BI1781" s="22"/>
      <c r="BJ1781" s="8"/>
      <c r="BK1781" s="8"/>
      <c r="BL1781" s="8"/>
      <c r="BM1781" s="8"/>
      <c r="BN1781" s="5"/>
      <c r="BO1781" s="5"/>
      <c r="BP1781" s="8"/>
      <c r="BQ1781" s="8"/>
      <c r="BR1781">
        <v>4.0999999999999996</v>
      </c>
      <c r="BS1781">
        <v>4.95</v>
      </c>
      <c r="BT1781">
        <v>0.38673999999999997</v>
      </c>
      <c r="BU1781">
        <v>0.10964</v>
      </c>
      <c r="BV1781">
        <v>0.11662465030687801</v>
      </c>
      <c r="BW1781">
        <v>0.16952999999999999</v>
      </c>
    </row>
    <row r="1782" spans="1:75" ht="16.75" customHeight="1" x14ac:dyDescent="0.2">
      <c r="A1782" t="str">
        <f t="shared" si="1939"/>
        <v>2025020860 COL</v>
      </c>
      <c r="B1782">
        <v>2025020860</v>
      </c>
      <c r="C1782" s="1">
        <v>46053</v>
      </c>
      <c r="D1782" s="2" t="s">
        <v>6</v>
      </c>
      <c r="E1782" t="s">
        <v>24</v>
      </c>
      <c r="F1782" s="2">
        <v>1</v>
      </c>
      <c r="G1782" s="2">
        <v>1</v>
      </c>
      <c r="H1782" t="s">
        <v>46</v>
      </c>
      <c r="I1782" t="str">
        <f t="shared" si="1940"/>
        <v xml:space="preserve">COL </v>
      </c>
      <c r="K1782" s="14"/>
      <c r="L1782" s="13">
        <v>0.15</v>
      </c>
      <c r="M1782" s="28">
        <v>0.1</v>
      </c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23"/>
      <c r="AF1782" s="23"/>
      <c r="AG1782" s="26"/>
      <c r="AH1782" s="26"/>
      <c r="AI1782" s="53"/>
      <c r="AJ1782" s="6"/>
      <c r="AK1782" s="23"/>
      <c r="AL1782" s="23"/>
      <c r="AM1782" s="23"/>
      <c r="AN1782" s="23"/>
      <c r="AO1782" s="23"/>
      <c r="AP1782" s="23"/>
      <c r="AQ1782" s="23"/>
      <c r="AR1782" s="66">
        <v>0</v>
      </c>
      <c r="AS1782" s="8"/>
      <c r="AT1782" s="19"/>
      <c r="AU1782" s="19"/>
      <c r="AV1782" s="12"/>
      <c r="AW1782" s="12"/>
      <c r="AX1782" s="8"/>
      <c r="AY1782" s="8"/>
      <c r="AZ1782" s="8"/>
      <c r="BA1782" s="8"/>
      <c r="BB1782" s="62"/>
      <c r="BC1782" s="21"/>
      <c r="BD1782" s="21"/>
      <c r="BE1782" s="21"/>
      <c r="BF1782" s="22"/>
      <c r="BG1782" s="22"/>
      <c r="BH1782" s="22"/>
      <c r="BI1782" s="22"/>
      <c r="BJ1782" s="8"/>
      <c r="BK1782" s="8"/>
      <c r="BL1782" s="8"/>
      <c r="BM1782" s="8"/>
      <c r="BN1782" s="5"/>
      <c r="BO1782" s="5"/>
      <c r="BP1782" s="8"/>
      <c r="BQ1782" s="8"/>
      <c r="BR1782">
        <v>4.0999999999999996</v>
      </c>
      <c r="BS1782">
        <v>5</v>
      </c>
      <c r="BT1782">
        <v>0.38291999999999998</v>
      </c>
      <c r="BU1782">
        <v>0.10612000000000001</v>
      </c>
      <c r="BV1782">
        <v>0.11283000010632301</v>
      </c>
      <c r="BW1782">
        <v>0.16558999999999999</v>
      </c>
    </row>
    <row r="1783" spans="1:75" ht="16.75" customHeight="1" x14ac:dyDescent="0.2">
      <c r="A1783" t="str">
        <f t="shared" si="1939"/>
        <v>2025020860 DET</v>
      </c>
      <c r="B1783">
        <v>2025020860</v>
      </c>
      <c r="C1783" s="1">
        <v>46053</v>
      </c>
      <c r="D1783" s="2" t="s">
        <v>9</v>
      </c>
      <c r="E1783" t="s">
        <v>30</v>
      </c>
      <c r="F1783" s="2">
        <v>1</v>
      </c>
      <c r="G1783" s="2">
        <v>1</v>
      </c>
      <c r="H1783" t="s">
        <v>47</v>
      </c>
      <c r="I1783" t="str">
        <f t="shared" si="1940"/>
        <v xml:space="preserve">DET </v>
      </c>
      <c r="K1783" s="14"/>
      <c r="L1783" s="13">
        <v>0.15</v>
      </c>
      <c r="M1783" s="28">
        <v>0.1</v>
      </c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23"/>
      <c r="AF1783" s="23"/>
      <c r="AG1783" s="26"/>
      <c r="AH1783" s="26"/>
      <c r="AI1783" s="53"/>
      <c r="AJ1783" s="6"/>
      <c r="AK1783" s="23"/>
      <c r="AL1783" s="23"/>
      <c r="AM1783" s="23"/>
      <c r="AN1783" s="23"/>
      <c r="AO1783" s="23"/>
      <c r="AP1783" s="23"/>
      <c r="AQ1783" s="23"/>
      <c r="AR1783" s="66">
        <v>0</v>
      </c>
      <c r="AS1783" s="8"/>
      <c r="AT1783" s="19"/>
      <c r="AU1783" s="19"/>
      <c r="AV1783" s="12"/>
      <c r="AW1783" s="12"/>
      <c r="AX1783" s="8"/>
      <c r="AY1783" s="8"/>
      <c r="AZ1783" s="8"/>
      <c r="BA1783" s="8"/>
      <c r="BB1783" s="62"/>
      <c r="BC1783" s="21"/>
      <c r="BD1783" s="21"/>
      <c r="BE1783" s="21"/>
      <c r="BF1783" s="22"/>
      <c r="BG1783" s="22"/>
      <c r="BH1783" s="22"/>
      <c r="BI1783" s="22"/>
      <c r="BJ1783" s="8"/>
      <c r="BK1783" s="8"/>
      <c r="BL1783" s="8"/>
      <c r="BM1783" s="8"/>
      <c r="BN1783" s="5"/>
      <c r="BO1783" s="5"/>
      <c r="BP1783" s="8"/>
      <c r="BQ1783" s="8"/>
      <c r="BR1783">
        <v>4.1500000000000004</v>
      </c>
      <c r="BS1783">
        <v>4.1500000000000004</v>
      </c>
      <c r="BT1783">
        <v>0.49608000000000002</v>
      </c>
      <c r="BU1783">
        <v>0.16070000000000001</v>
      </c>
      <c r="BV1783">
        <v>0.17418354848849399</v>
      </c>
      <c r="BW1783">
        <v>0.23810999999999999</v>
      </c>
    </row>
    <row r="1784" spans="1:75" ht="16.75" customHeight="1" x14ac:dyDescent="0.2">
      <c r="A1784" t="str">
        <f t="shared" si="1939"/>
        <v>2025020861 NYR</v>
      </c>
      <c r="B1784">
        <v>2025020861</v>
      </c>
      <c r="C1784" s="1">
        <v>46053</v>
      </c>
      <c r="D1784" s="2" t="s">
        <v>6</v>
      </c>
      <c r="E1784" t="s">
        <v>20</v>
      </c>
      <c r="F1784" s="2">
        <v>1</v>
      </c>
      <c r="G1784" s="2">
        <v>1</v>
      </c>
      <c r="H1784" t="s">
        <v>46</v>
      </c>
      <c r="I1784" t="str">
        <f t="shared" si="1940"/>
        <v xml:space="preserve">NYR </v>
      </c>
      <c r="K1784" s="14"/>
      <c r="L1784" s="13">
        <v>0.15</v>
      </c>
      <c r="M1784" s="28">
        <v>0.1</v>
      </c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23"/>
      <c r="AF1784" s="23"/>
      <c r="AG1784" s="26"/>
      <c r="AH1784" s="26"/>
      <c r="AI1784" s="53"/>
      <c r="AJ1784" s="6"/>
      <c r="AK1784" s="23"/>
      <c r="AL1784" s="23"/>
      <c r="AM1784" s="23"/>
      <c r="AN1784" s="23"/>
      <c r="AO1784" s="23"/>
      <c r="AP1784" s="23"/>
      <c r="AQ1784" s="23"/>
      <c r="AR1784" s="66">
        <v>0</v>
      </c>
      <c r="AS1784" s="8"/>
      <c r="AT1784" s="19"/>
      <c r="AU1784" s="19"/>
      <c r="AV1784" s="12"/>
      <c r="AW1784" s="12"/>
      <c r="AX1784" s="8"/>
      <c r="AY1784" s="8"/>
      <c r="AZ1784" s="8"/>
      <c r="BA1784" s="8"/>
      <c r="BB1784" s="62"/>
      <c r="BC1784" s="21"/>
      <c r="BD1784" s="21"/>
      <c r="BE1784" s="21"/>
      <c r="BF1784" s="22"/>
      <c r="BG1784" s="22"/>
      <c r="BH1784" s="22"/>
      <c r="BI1784" s="22"/>
      <c r="BJ1784" s="8"/>
      <c r="BK1784" s="8"/>
      <c r="BL1784" s="8"/>
      <c r="BM1784" s="8"/>
      <c r="BN1784" s="5"/>
      <c r="BO1784" s="5"/>
      <c r="BP1784" s="8"/>
      <c r="BQ1784" s="8"/>
      <c r="BR1784">
        <v>4.1500000000000004</v>
      </c>
      <c r="BS1784">
        <v>4.2</v>
      </c>
      <c r="BT1784">
        <v>0.48841000000000001</v>
      </c>
      <c r="BU1784">
        <v>0.15609000000000001</v>
      </c>
      <c r="BV1784">
        <v>0.16884268824299301</v>
      </c>
      <c r="BW1784">
        <v>0.23161999999999999</v>
      </c>
    </row>
    <row r="1785" spans="1:75" ht="16.75" customHeight="1" x14ac:dyDescent="0.2">
      <c r="A1785" t="str">
        <f t="shared" si="1939"/>
        <v>2025020861 PIT</v>
      </c>
      <c r="B1785">
        <v>2025020861</v>
      </c>
      <c r="C1785" s="1">
        <v>46053</v>
      </c>
      <c r="D1785" s="2" t="s">
        <v>9</v>
      </c>
      <c r="E1785" t="s">
        <v>21</v>
      </c>
      <c r="F1785" s="2">
        <v>1</v>
      </c>
      <c r="G1785" s="2">
        <v>1</v>
      </c>
      <c r="H1785" t="s">
        <v>47</v>
      </c>
      <c r="I1785" t="str">
        <f t="shared" si="1940"/>
        <v xml:space="preserve">PIT </v>
      </c>
      <c r="K1785" s="14"/>
      <c r="L1785" s="13">
        <v>0.15</v>
      </c>
      <c r="M1785" s="28">
        <v>0.1</v>
      </c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23"/>
      <c r="AF1785" s="23"/>
      <c r="AG1785" s="26"/>
      <c r="AH1785" s="26"/>
      <c r="AI1785" s="53"/>
      <c r="AJ1785" s="6"/>
      <c r="AK1785" s="23"/>
      <c r="AL1785" s="23"/>
      <c r="AM1785" s="23"/>
      <c r="AN1785" s="23"/>
      <c r="AO1785" s="23"/>
      <c r="AP1785" s="23"/>
      <c r="AQ1785" s="23"/>
      <c r="AR1785" s="66">
        <v>0</v>
      </c>
      <c r="AS1785" s="8"/>
      <c r="AT1785" s="19"/>
      <c r="AU1785" s="19"/>
      <c r="AV1785" s="12"/>
      <c r="AW1785" s="12"/>
      <c r="AX1785" s="8"/>
      <c r="AY1785" s="8"/>
      <c r="AZ1785" s="8"/>
      <c r="BA1785" s="8"/>
      <c r="BB1785" s="62"/>
      <c r="BC1785" s="21"/>
      <c r="BD1785" s="21"/>
      <c r="BE1785" s="21"/>
      <c r="BF1785" s="22"/>
      <c r="BG1785" s="22"/>
      <c r="BH1785" s="22"/>
      <c r="BI1785" s="22"/>
      <c r="BJ1785" s="8"/>
      <c r="BK1785" s="8"/>
      <c r="BL1785" s="8"/>
      <c r="BM1785" s="8"/>
      <c r="BN1785" s="5"/>
      <c r="BO1785" s="5"/>
      <c r="BP1785" s="8"/>
      <c r="BQ1785" s="8"/>
      <c r="BR1785">
        <v>4.1500000000000004</v>
      </c>
      <c r="BS1785">
        <v>4.25</v>
      </c>
      <c r="BT1785">
        <v>0.48365000000000002</v>
      </c>
      <c r="BU1785">
        <v>0.15289</v>
      </c>
      <c r="BV1785">
        <v>0.16502066940819601</v>
      </c>
      <c r="BW1785">
        <v>0.22639999999999999</v>
      </c>
    </row>
    <row r="1786" spans="1:75" ht="16.75" customHeight="1" x14ac:dyDescent="0.2">
      <c r="A1786" t="str">
        <f t="shared" si="1939"/>
        <v>2025020863 SJS</v>
      </c>
      <c r="B1786">
        <v>2025020863</v>
      </c>
      <c r="C1786" s="1">
        <v>46053</v>
      </c>
      <c r="D1786" s="2" t="s">
        <v>6</v>
      </c>
      <c r="E1786" t="s">
        <v>40</v>
      </c>
      <c r="F1786" s="2">
        <v>1</v>
      </c>
      <c r="G1786" s="2">
        <v>1</v>
      </c>
      <c r="H1786" t="s">
        <v>46</v>
      </c>
      <c r="I1786" t="str">
        <f t="shared" si="1940"/>
        <v xml:space="preserve">SJS </v>
      </c>
      <c r="K1786" s="14"/>
      <c r="L1786" s="13">
        <v>0.15</v>
      </c>
      <c r="M1786" s="28">
        <v>0.1</v>
      </c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23"/>
      <c r="AF1786" s="23"/>
      <c r="AG1786" s="26"/>
      <c r="AH1786" s="26"/>
      <c r="AI1786" s="53"/>
      <c r="AJ1786" s="6"/>
      <c r="AK1786" s="23"/>
      <c r="AL1786" s="23"/>
      <c r="AM1786" s="23"/>
      <c r="AN1786" s="23"/>
      <c r="AO1786" s="23"/>
      <c r="AP1786" s="23"/>
      <c r="AQ1786" s="23"/>
      <c r="AR1786" s="66">
        <v>0</v>
      </c>
      <c r="AS1786" s="8"/>
      <c r="AT1786" s="19"/>
      <c r="AU1786" s="19"/>
      <c r="AV1786" s="12"/>
      <c r="AW1786" s="12"/>
      <c r="AX1786" s="8"/>
      <c r="AY1786" s="8"/>
      <c r="AZ1786" s="8"/>
      <c r="BA1786" s="8"/>
      <c r="BB1786" s="62"/>
      <c r="BC1786" s="21"/>
      <c r="BD1786" s="21"/>
      <c r="BE1786" s="21"/>
      <c r="BF1786" s="22"/>
      <c r="BG1786" s="22"/>
      <c r="BH1786" s="22"/>
      <c r="BI1786" s="22"/>
      <c r="BJ1786" s="8"/>
      <c r="BK1786" s="8"/>
      <c r="BL1786" s="8"/>
      <c r="BM1786" s="8"/>
      <c r="BN1786" s="5"/>
      <c r="BO1786" s="5"/>
      <c r="BP1786" s="8"/>
      <c r="BQ1786" s="8"/>
      <c r="BR1786">
        <v>4.1500000000000004</v>
      </c>
      <c r="BS1786">
        <v>4.3</v>
      </c>
      <c r="BT1786">
        <v>0.47589999999999999</v>
      </c>
      <c r="BU1786">
        <v>0.14838999999999999</v>
      </c>
      <c r="BV1786">
        <v>0.16013770180436801</v>
      </c>
      <c r="BW1786">
        <v>0.22175</v>
      </c>
    </row>
    <row r="1787" spans="1:75" ht="16.75" customHeight="1" x14ac:dyDescent="0.2">
      <c r="A1787" t="str">
        <f t="shared" si="1939"/>
        <v>2025020863 CGY</v>
      </c>
      <c r="B1787">
        <v>2025020863</v>
      </c>
      <c r="C1787" s="1">
        <v>46053</v>
      </c>
      <c r="D1787" s="2" t="s">
        <v>9</v>
      </c>
      <c r="E1787" t="s">
        <v>22</v>
      </c>
      <c r="F1787" s="2">
        <v>1</v>
      </c>
      <c r="G1787" s="2">
        <v>1</v>
      </c>
      <c r="H1787" t="s">
        <v>47</v>
      </c>
      <c r="I1787" t="str">
        <f t="shared" si="1940"/>
        <v xml:space="preserve">CGY </v>
      </c>
      <c r="K1787" s="14"/>
      <c r="L1787" s="13">
        <v>0.15</v>
      </c>
      <c r="M1787" s="28">
        <v>0.1</v>
      </c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23"/>
      <c r="AF1787" s="23"/>
      <c r="AG1787" s="26"/>
      <c r="AH1787" s="26"/>
      <c r="AI1787" s="53"/>
      <c r="AJ1787" s="6"/>
      <c r="AK1787" s="23"/>
      <c r="AL1787" s="23"/>
      <c r="AM1787" s="23"/>
      <c r="AN1787" s="23"/>
      <c r="AO1787" s="23"/>
      <c r="AP1787" s="23"/>
      <c r="AQ1787" s="23"/>
      <c r="AR1787" s="66">
        <v>0</v>
      </c>
      <c r="AS1787" s="8"/>
      <c r="AT1787" s="19"/>
      <c r="AU1787" s="19"/>
      <c r="AV1787" s="12"/>
      <c r="AW1787" s="12"/>
      <c r="AX1787" s="8"/>
      <c r="AY1787" s="8"/>
      <c r="AZ1787" s="8"/>
      <c r="BA1787" s="8"/>
      <c r="BB1787" s="62"/>
      <c r="BC1787" s="21"/>
      <c r="BD1787" s="21"/>
      <c r="BE1787" s="21"/>
      <c r="BF1787" s="22"/>
      <c r="BG1787" s="22"/>
      <c r="BH1787" s="22"/>
      <c r="BI1787" s="22"/>
      <c r="BJ1787" s="8"/>
      <c r="BK1787" s="8"/>
      <c r="BL1787" s="8"/>
      <c r="BM1787" s="8"/>
      <c r="BN1787" s="5"/>
      <c r="BO1787" s="5"/>
      <c r="BP1787" s="8"/>
      <c r="BQ1787" s="8"/>
      <c r="BR1787">
        <v>4.1500000000000004</v>
      </c>
      <c r="BS1787">
        <v>4.3499999999999996</v>
      </c>
      <c r="BT1787">
        <v>0.46921000000000002</v>
      </c>
      <c r="BU1787">
        <v>0.14605000000000001</v>
      </c>
      <c r="BV1787">
        <v>0.15720528717816201</v>
      </c>
      <c r="BW1787">
        <v>0.21701000000000001</v>
      </c>
    </row>
    <row r="1788" spans="1:75" ht="16.75" customHeight="1" x14ac:dyDescent="0.2">
      <c r="A1788" t="str">
        <f t="shared" si="1939"/>
        <v>2025020862 WPG</v>
      </c>
      <c r="B1788">
        <v>2025020862</v>
      </c>
      <c r="C1788" s="1">
        <v>46053</v>
      </c>
      <c r="D1788" s="2" t="s">
        <v>6</v>
      </c>
      <c r="E1788" t="s">
        <v>16</v>
      </c>
      <c r="F1788" s="2">
        <v>1</v>
      </c>
      <c r="G1788" s="2">
        <v>1</v>
      </c>
      <c r="H1788" t="s">
        <v>46</v>
      </c>
      <c r="I1788" t="str">
        <f t="shared" si="1940"/>
        <v xml:space="preserve">WPG </v>
      </c>
      <c r="K1788" s="14"/>
      <c r="L1788" s="13">
        <v>0.15</v>
      </c>
      <c r="M1788" s="28">
        <v>0.1</v>
      </c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23"/>
      <c r="AF1788" s="23"/>
      <c r="AG1788" s="26"/>
      <c r="AH1788" s="26"/>
      <c r="AI1788" s="53"/>
      <c r="AJ1788" s="6"/>
      <c r="AK1788" s="23"/>
      <c r="AL1788" s="23"/>
      <c r="AM1788" s="23"/>
      <c r="AN1788" s="23"/>
      <c r="AO1788" s="23"/>
      <c r="AP1788" s="23"/>
      <c r="AQ1788" s="23"/>
      <c r="AR1788" s="66">
        <v>0</v>
      </c>
      <c r="AS1788" s="8"/>
      <c r="AT1788" s="19"/>
      <c r="AU1788" s="19"/>
      <c r="AV1788" s="12"/>
      <c r="AW1788" s="12"/>
      <c r="AX1788" s="8"/>
      <c r="AY1788" s="8"/>
      <c r="AZ1788" s="8"/>
      <c r="BA1788" s="8"/>
      <c r="BB1788" s="62"/>
      <c r="BC1788" s="21"/>
      <c r="BD1788" s="21"/>
      <c r="BE1788" s="21"/>
      <c r="BF1788" s="22"/>
      <c r="BG1788" s="22"/>
      <c r="BH1788" s="22"/>
      <c r="BI1788" s="22"/>
      <c r="BJ1788" s="8"/>
      <c r="BK1788" s="8"/>
      <c r="BL1788" s="8"/>
      <c r="BM1788" s="8"/>
      <c r="BN1788" s="5"/>
      <c r="BO1788" s="5"/>
      <c r="BP1788" s="8"/>
      <c r="BQ1788" s="8"/>
      <c r="BR1788">
        <v>4.1500000000000004</v>
      </c>
      <c r="BS1788">
        <v>4.4000000000000004</v>
      </c>
      <c r="BT1788">
        <v>0.46381</v>
      </c>
      <c r="BU1788">
        <v>0.14252999999999999</v>
      </c>
      <c r="BV1788">
        <v>0.15334215537552801</v>
      </c>
      <c r="BW1788">
        <v>0.21304000000000001</v>
      </c>
    </row>
    <row r="1789" spans="1:75" ht="16.75" customHeight="1" x14ac:dyDescent="0.2">
      <c r="A1789" t="str">
        <f t="shared" si="1939"/>
        <v>2025020862 FLA</v>
      </c>
      <c r="B1789">
        <v>2025020862</v>
      </c>
      <c r="C1789" s="1">
        <v>46053</v>
      </c>
      <c r="D1789" s="2" t="s">
        <v>9</v>
      </c>
      <c r="E1789" t="s">
        <v>10</v>
      </c>
      <c r="F1789" s="2">
        <v>1</v>
      </c>
      <c r="G1789" s="2">
        <v>1</v>
      </c>
      <c r="H1789" t="s">
        <v>47</v>
      </c>
      <c r="I1789" t="str">
        <f t="shared" si="1940"/>
        <v xml:space="preserve">FLA </v>
      </c>
      <c r="K1789" s="14"/>
      <c r="L1789" s="13">
        <v>0.15</v>
      </c>
      <c r="M1789" s="28">
        <v>0.1</v>
      </c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23"/>
      <c r="AF1789" s="23"/>
      <c r="AG1789" s="26"/>
      <c r="AH1789" s="26"/>
      <c r="AI1789" s="53"/>
      <c r="AJ1789" s="6"/>
      <c r="AK1789" s="23"/>
      <c r="AL1789" s="23"/>
      <c r="AM1789" s="23"/>
      <c r="AN1789" s="23"/>
      <c r="AO1789" s="23"/>
      <c r="AP1789" s="23"/>
      <c r="AQ1789" s="23"/>
      <c r="AR1789" s="66">
        <v>0</v>
      </c>
      <c r="AS1789" s="8"/>
      <c r="AT1789" s="19"/>
      <c r="AU1789" s="19"/>
      <c r="AV1789" s="12"/>
      <c r="AW1789" s="12"/>
      <c r="AX1789" s="8"/>
      <c r="AY1789" s="8"/>
      <c r="AZ1789" s="8"/>
      <c r="BA1789" s="8"/>
      <c r="BB1789" s="62"/>
      <c r="BC1789" s="21"/>
      <c r="BD1789" s="21"/>
      <c r="BE1789" s="21"/>
      <c r="BF1789" s="22"/>
      <c r="BG1789" s="22"/>
      <c r="BH1789" s="22"/>
      <c r="BI1789" s="22"/>
      <c r="BJ1789" s="8"/>
      <c r="BK1789" s="8"/>
      <c r="BL1789" s="8"/>
      <c r="BM1789" s="8"/>
      <c r="BN1789" s="5"/>
      <c r="BO1789" s="5"/>
      <c r="BP1789" s="8"/>
      <c r="BQ1789" s="8"/>
      <c r="BR1789">
        <v>4.1500000000000004</v>
      </c>
      <c r="BS1789">
        <v>4.45</v>
      </c>
      <c r="BT1789">
        <v>0.45334999999999998</v>
      </c>
      <c r="BU1789">
        <v>0.13738</v>
      </c>
      <c r="BV1789">
        <v>0.147680730986294</v>
      </c>
      <c r="BW1789">
        <v>0.20713000000000001</v>
      </c>
    </row>
    <row r="1790" spans="1:75" ht="16.75" customHeight="1" x14ac:dyDescent="0.2">
      <c r="A1790" t="str">
        <f t="shared" si="1939"/>
        <v>2025020864 CAR</v>
      </c>
      <c r="B1790">
        <v>2025020864</v>
      </c>
      <c r="C1790" s="1">
        <v>46053</v>
      </c>
      <c r="D1790" s="2" t="s">
        <v>6</v>
      </c>
      <c r="E1790" t="s">
        <v>42</v>
      </c>
      <c r="F1790" s="2">
        <v>1</v>
      </c>
      <c r="G1790" s="2">
        <v>1</v>
      </c>
      <c r="H1790" t="s">
        <v>46</v>
      </c>
      <c r="I1790" t="str">
        <f t="shared" si="1940"/>
        <v xml:space="preserve">CAR </v>
      </c>
      <c r="K1790" s="14"/>
      <c r="L1790" s="13">
        <v>0.15</v>
      </c>
      <c r="M1790" s="28">
        <v>0.1</v>
      </c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23"/>
      <c r="AF1790" s="23"/>
      <c r="AG1790" s="26"/>
      <c r="AH1790" s="26"/>
      <c r="AI1790" s="53"/>
      <c r="AJ1790" s="6"/>
      <c r="AK1790" s="23"/>
      <c r="AL1790" s="23"/>
      <c r="AM1790" s="23"/>
      <c r="AN1790" s="23"/>
      <c r="AO1790" s="23"/>
      <c r="AP1790" s="23"/>
      <c r="AQ1790" s="23"/>
      <c r="AR1790" s="66">
        <v>0</v>
      </c>
      <c r="AS1790" s="8"/>
      <c r="AT1790" s="19"/>
      <c r="AU1790" s="19"/>
      <c r="AV1790" s="12"/>
      <c r="AW1790" s="12"/>
      <c r="AX1790" s="8"/>
      <c r="AY1790" s="8"/>
      <c r="AZ1790" s="8"/>
      <c r="BA1790" s="8"/>
      <c r="BB1790" s="62"/>
      <c r="BC1790" s="21"/>
      <c r="BD1790" s="21"/>
      <c r="BE1790" s="21"/>
      <c r="BF1790" s="22"/>
      <c r="BG1790" s="22"/>
      <c r="BH1790" s="22"/>
      <c r="BI1790" s="22"/>
      <c r="BJ1790" s="8"/>
      <c r="BK1790" s="8"/>
      <c r="BL1790" s="8"/>
      <c r="BM1790" s="8"/>
      <c r="BN1790" s="5"/>
      <c r="BO1790" s="5"/>
      <c r="BP1790" s="8"/>
      <c r="BQ1790" s="8"/>
      <c r="BR1790">
        <v>4.1500000000000004</v>
      </c>
      <c r="BS1790">
        <v>4.5</v>
      </c>
      <c r="BT1790">
        <v>0.44943</v>
      </c>
      <c r="BU1790">
        <v>0.13184000000000001</v>
      </c>
      <c r="BV1790">
        <v>0.14170858592372801</v>
      </c>
      <c r="BW1790">
        <v>0.20147999999999999</v>
      </c>
    </row>
    <row r="1791" spans="1:75" ht="16.75" customHeight="1" x14ac:dyDescent="0.2">
      <c r="A1791" t="str">
        <f t="shared" si="1939"/>
        <v>2025020864 WSH</v>
      </c>
      <c r="B1791">
        <v>2025020864</v>
      </c>
      <c r="C1791" s="1">
        <v>46053</v>
      </c>
      <c r="D1791" s="2" t="s">
        <v>9</v>
      </c>
      <c r="E1791" t="s">
        <v>49</v>
      </c>
      <c r="F1791" s="2">
        <v>1</v>
      </c>
      <c r="G1791" s="2">
        <v>1</v>
      </c>
      <c r="H1791" t="s">
        <v>47</v>
      </c>
      <c r="I1791" t="str">
        <f t="shared" si="1940"/>
        <v xml:space="preserve">WSH </v>
      </c>
      <c r="K1791" s="14"/>
      <c r="L1791" s="13">
        <v>0.15</v>
      </c>
      <c r="M1791" s="28">
        <v>0.1</v>
      </c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23"/>
      <c r="AF1791" s="23"/>
      <c r="AG1791" s="26"/>
      <c r="AH1791" s="26"/>
      <c r="AI1791" s="53"/>
      <c r="AJ1791" s="6"/>
      <c r="AK1791" s="23"/>
      <c r="AL1791" s="23"/>
      <c r="AM1791" s="23"/>
      <c r="AN1791" s="23"/>
      <c r="AO1791" s="23"/>
      <c r="AP1791" s="23"/>
      <c r="AQ1791" s="23"/>
      <c r="AR1791" s="66">
        <v>0</v>
      </c>
      <c r="AS1791" s="8"/>
      <c r="AT1791" s="19"/>
      <c r="AU1791" s="19"/>
      <c r="AV1791" s="12"/>
      <c r="AW1791" s="12"/>
      <c r="AX1791" s="8"/>
      <c r="AY1791" s="8"/>
      <c r="AZ1791" s="8"/>
      <c r="BA1791" s="8"/>
      <c r="BB1791" s="62"/>
      <c r="BC1791" s="21"/>
      <c r="BD1791" s="21"/>
      <c r="BE1791" s="21"/>
      <c r="BF1791" s="22"/>
      <c r="BG1791" s="22"/>
      <c r="BH1791" s="22"/>
      <c r="BI1791" s="22"/>
      <c r="BJ1791" s="8"/>
      <c r="BK1791" s="8"/>
      <c r="BL1791" s="8"/>
      <c r="BM1791" s="8"/>
      <c r="BN1791" s="5"/>
      <c r="BO1791" s="5"/>
      <c r="BP1791" s="8"/>
      <c r="BQ1791" s="8"/>
      <c r="BR1791">
        <v>4.1500000000000004</v>
      </c>
      <c r="BS1791">
        <v>4.55</v>
      </c>
      <c r="BT1791">
        <v>0.44419999999999998</v>
      </c>
      <c r="BU1791">
        <v>0.13231999999999999</v>
      </c>
      <c r="BV1791">
        <v>0.14211911282960099</v>
      </c>
      <c r="BW1791">
        <v>0.20127</v>
      </c>
    </row>
    <row r="1792" spans="1:75" ht="16.75" customHeight="1" x14ac:dyDescent="0.2">
      <c r="A1792" t="str">
        <f t="shared" ref="A1792:A1855" si="1941">B1792&amp;" "&amp;E1792</f>
        <v>2025020868 CBJ</v>
      </c>
      <c r="B1792">
        <v>2025020868</v>
      </c>
      <c r="C1792" s="1">
        <v>46053</v>
      </c>
      <c r="D1792" s="2" t="s">
        <v>6</v>
      </c>
      <c r="E1792" t="s">
        <v>32</v>
      </c>
      <c r="F1792" s="2">
        <v>0</v>
      </c>
      <c r="G1792" s="2">
        <v>1</v>
      </c>
      <c r="H1792" t="s">
        <v>26</v>
      </c>
      <c r="I1792" t="str">
        <f t="shared" si="1940"/>
        <v xml:space="preserve">CBJ </v>
      </c>
      <c r="K1792" s="14"/>
      <c r="L1792" s="13">
        <v>0.15</v>
      </c>
      <c r="M1792" s="28">
        <v>0.1</v>
      </c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23"/>
      <c r="AF1792" s="23"/>
      <c r="AG1792" s="26"/>
      <c r="AH1792" s="26"/>
      <c r="AI1792" s="53"/>
      <c r="AJ1792" s="6"/>
      <c r="AK1792" s="23"/>
      <c r="AL1792" s="23"/>
      <c r="AM1792" s="23"/>
      <c r="AN1792" s="23"/>
      <c r="AO1792" s="23"/>
      <c r="AP1792" s="23"/>
      <c r="AQ1792" s="23"/>
      <c r="AR1792" s="66">
        <v>0</v>
      </c>
      <c r="AS1792" s="8"/>
      <c r="AT1792" s="19"/>
      <c r="AU1792" s="19"/>
      <c r="AV1792" s="12"/>
      <c r="AW1792" s="12"/>
      <c r="AX1792" s="8"/>
      <c r="AY1792" s="8"/>
      <c r="AZ1792" s="8"/>
      <c r="BA1792" s="8"/>
      <c r="BB1792" s="62"/>
      <c r="BC1792" s="21"/>
      <c r="BD1792" s="21"/>
      <c r="BE1792" s="21"/>
      <c r="BF1792" s="22"/>
      <c r="BG1792" s="22"/>
      <c r="BH1792" s="22"/>
      <c r="BI1792" s="22"/>
      <c r="BJ1792" s="8"/>
      <c r="BK1792" s="8"/>
      <c r="BL1792" s="8"/>
      <c r="BM1792" s="8"/>
      <c r="BN1792" s="5"/>
      <c r="BO1792" s="5"/>
      <c r="BP1792" s="8"/>
      <c r="BQ1792" s="8"/>
      <c r="BR1792">
        <v>4.1500000000000004</v>
      </c>
      <c r="BS1792">
        <v>4.5999999999999996</v>
      </c>
      <c r="BT1792">
        <v>0.44044</v>
      </c>
      <c r="BU1792">
        <v>0.12823999999999999</v>
      </c>
      <c r="BV1792">
        <v>0.13749477318294301</v>
      </c>
      <c r="BW1792">
        <v>0.19555</v>
      </c>
    </row>
    <row r="1793" spans="1:75" ht="16.75" customHeight="1" x14ac:dyDescent="0.2">
      <c r="A1793" t="str">
        <f t="shared" si="1941"/>
        <v>2025020868 STL</v>
      </c>
      <c r="B1793">
        <v>2025020868</v>
      </c>
      <c r="C1793" s="1">
        <v>46053</v>
      </c>
      <c r="D1793" s="2" t="s">
        <v>9</v>
      </c>
      <c r="E1793" t="s">
        <v>12</v>
      </c>
      <c r="F1793" s="2">
        <v>1</v>
      </c>
      <c r="G1793" s="2">
        <v>0</v>
      </c>
      <c r="H1793" t="s">
        <v>27</v>
      </c>
      <c r="I1793" t="str">
        <f t="shared" si="1940"/>
        <v xml:space="preserve">STL </v>
      </c>
      <c r="K1793" s="14"/>
      <c r="L1793" s="13">
        <v>0.15</v>
      </c>
      <c r="M1793" s="28">
        <v>0.1</v>
      </c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23"/>
      <c r="AF1793" s="23"/>
      <c r="AG1793" s="26"/>
      <c r="AH1793" s="26"/>
      <c r="AI1793" s="53"/>
      <c r="AJ1793" s="6"/>
      <c r="AK1793" s="23"/>
      <c r="AL1793" s="23"/>
      <c r="AM1793" s="23"/>
      <c r="AN1793" s="23"/>
      <c r="AO1793" s="23"/>
      <c r="AP1793" s="23"/>
      <c r="AQ1793" s="23"/>
      <c r="AR1793" s="66">
        <v>0</v>
      </c>
      <c r="AS1793" s="8"/>
      <c r="AT1793" s="19"/>
      <c r="AU1793" s="19"/>
      <c r="AV1793" s="12"/>
      <c r="AW1793" s="12"/>
      <c r="AX1793" s="8"/>
      <c r="AY1793" s="8"/>
      <c r="AZ1793" s="8"/>
      <c r="BA1793" s="8"/>
      <c r="BB1793" s="62"/>
      <c r="BC1793" s="21"/>
      <c r="BD1793" s="21"/>
      <c r="BE1793" s="21"/>
      <c r="BF1793" s="22"/>
      <c r="BG1793" s="22"/>
      <c r="BH1793" s="22"/>
      <c r="BI1793" s="22"/>
      <c r="BJ1793" s="8"/>
      <c r="BK1793" s="8"/>
      <c r="BL1793" s="8"/>
      <c r="BM1793" s="8"/>
      <c r="BN1793" s="5"/>
      <c r="BO1793" s="5"/>
      <c r="BP1793" s="8"/>
      <c r="BQ1793" s="8"/>
      <c r="BR1793">
        <v>4.1500000000000004</v>
      </c>
      <c r="BS1793">
        <v>4.6500000000000004</v>
      </c>
      <c r="BT1793">
        <v>0.43165999999999999</v>
      </c>
      <c r="BU1793">
        <v>0.12558</v>
      </c>
      <c r="BV1793">
        <v>0.13445252192160601</v>
      </c>
      <c r="BW1793">
        <v>0.19156999999999999</v>
      </c>
    </row>
    <row r="1794" spans="1:75" ht="16.75" customHeight="1" x14ac:dyDescent="0.2">
      <c r="A1794" t="str">
        <f t="shared" si="1941"/>
        <v>2025020865 MTL</v>
      </c>
      <c r="B1794">
        <v>2025020865</v>
      </c>
      <c r="C1794" s="1">
        <v>46053</v>
      </c>
      <c r="D1794" s="2" t="s">
        <v>6</v>
      </c>
      <c r="E1794" t="s">
        <v>19</v>
      </c>
      <c r="F1794" s="2">
        <v>1</v>
      </c>
      <c r="G1794" s="2">
        <v>1</v>
      </c>
      <c r="H1794" t="s">
        <v>46</v>
      </c>
      <c r="I1794" t="str">
        <f t="shared" si="1940"/>
        <v xml:space="preserve">MTL </v>
      </c>
      <c r="K1794" s="14"/>
      <c r="L1794" s="13">
        <v>0.15</v>
      </c>
      <c r="M1794" s="28">
        <v>0.1</v>
      </c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23"/>
      <c r="AF1794" s="23"/>
      <c r="AG1794" s="26"/>
      <c r="AH1794" s="26"/>
      <c r="AI1794" s="53"/>
      <c r="AJ1794" s="6"/>
      <c r="AK1794" s="23"/>
      <c r="AL1794" s="23"/>
      <c r="AM1794" s="23"/>
      <c r="AN1794" s="23"/>
      <c r="AO1794" s="23"/>
      <c r="AP1794" s="23"/>
      <c r="AQ1794" s="23"/>
      <c r="AR1794" s="66">
        <v>0</v>
      </c>
      <c r="AS1794" s="8"/>
      <c r="AT1794" s="19"/>
      <c r="AU1794" s="19"/>
      <c r="AV1794" s="12"/>
      <c r="AW1794" s="12"/>
      <c r="AX1794" s="8"/>
      <c r="AY1794" s="8"/>
      <c r="AZ1794" s="8"/>
      <c r="BA1794" s="8"/>
      <c r="BB1794" s="62"/>
      <c r="BC1794" s="21"/>
      <c r="BD1794" s="21"/>
      <c r="BE1794" s="21"/>
      <c r="BF1794" s="22"/>
      <c r="BG1794" s="22"/>
      <c r="BH1794" s="22"/>
      <c r="BI1794" s="22"/>
      <c r="BJ1794" s="8"/>
      <c r="BK1794" s="8"/>
      <c r="BL1794" s="8"/>
      <c r="BM1794" s="8"/>
      <c r="BN1794" s="5"/>
      <c r="BO1794" s="5"/>
      <c r="BP1794" s="8"/>
      <c r="BQ1794" s="8"/>
      <c r="BR1794">
        <v>4.1500000000000004</v>
      </c>
      <c r="BS1794">
        <v>4.7</v>
      </c>
      <c r="BT1794">
        <v>0.42468</v>
      </c>
      <c r="BU1794">
        <v>0.12149</v>
      </c>
      <c r="BV1794">
        <v>0.129994222003466</v>
      </c>
      <c r="BW1794">
        <v>0.18690999999999999</v>
      </c>
    </row>
    <row r="1795" spans="1:75" ht="16.75" customHeight="1" x14ac:dyDescent="0.2">
      <c r="A1795" t="str">
        <f t="shared" si="1941"/>
        <v>2025020865 BUF</v>
      </c>
      <c r="B1795">
        <v>2025020865</v>
      </c>
      <c r="C1795" s="1">
        <v>46053</v>
      </c>
      <c r="D1795" s="2" t="s">
        <v>9</v>
      </c>
      <c r="E1795" t="s">
        <v>5</v>
      </c>
      <c r="F1795" s="2">
        <v>1</v>
      </c>
      <c r="G1795" s="2">
        <v>1</v>
      </c>
      <c r="H1795" t="s">
        <v>47</v>
      </c>
      <c r="I1795" t="str">
        <f t="shared" si="1940"/>
        <v xml:space="preserve">BUF </v>
      </c>
      <c r="K1795" s="14"/>
      <c r="L1795" s="13">
        <v>0.15</v>
      </c>
      <c r="M1795" s="28">
        <v>0.1</v>
      </c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23"/>
      <c r="AF1795" s="23"/>
      <c r="AG1795" s="26"/>
      <c r="AH1795" s="26"/>
      <c r="AI1795" s="53"/>
      <c r="AJ1795" s="6"/>
      <c r="AK1795" s="23"/>
      <c r="AL1795" s="23"/>
      <c r="AM1795" s="23"/>
      <c r="AN1795" s="23"/>
      <c r="AO1795" s="23"/>
      <c r="AP1795" s="23"/>
      <c r="AQ1795" s="23"/>
      <c r="AR1795" s="66">
        <v>0</v>
      </c>
      <c r="AS1795" s="8"/>
      <c r="AT1795" s="19"/>
      <c r="AU1795" s="19"/>
      <c r="AV1795" s="12"/>
      <c r="AW1795" s="12"/>
      <c r="AX1795" s="8"/>
      <c r="AY1795" s="8"/>
      <c r="AZ1795" s="8"/>
      <c r="BA1795" s="8"/>
      <c r="BB1795" s="62"/>
      <c r="BC1795" s="21"/>
      <c r="BD1795" s="21"/>
      <c r="BE1795" s="21"/>
      <c r="BF1795" s="22"/>
      <c r="BG1795" s="22"/>
      <c r="BH1795" s="22"/>
      <c r="BI1795" s="22"/>
      <c r="BJ1795" s="8"/>
      <c r="BK1795" s="8"/>
      <c r="BL1795" s="8"/>
      <c r="BM1795" s="8"/>
      <c r="BN1795" s="5"/>
      <c r="BO1795" s="5"/>
      <c r="BP1795" s="8"/>
      <c r="BQ1795" s="8"/>
      <c r="BR1795">
        <v>4.1500000000000004</v>
      </c>
      <c r="BS1795">
        <v>4.75</v>
      </c>
      <c r="BT1795">
        <v>0.42191000000000001</v>
      </c>
      <c r="BU1795">
        <v>0.11737</v>
      </c>
      <c r="BV1795">
        <v>0.125377885550083</v>
      </c>
      <c r="BW1795">
        <v>0.18124000000000001</v>
      </c>
    </row>
    <row r="1796" spans="1:75" ht="16.75" customHeight="1" x14ac:dyDescent="0.2">
      <c r="A1796" t="str">
        <f t="shared" si="1941"/>
        <v>2025020867 NSH</v>
      </c>
      <c r="B1796">
        <v>2025020867</v>
      </c>
      <c r="C1796" s="1">
        <v>46053</v>
      </c>
      <c r="D1796" s="2" t="s">
        <v>6</v>
      </c>
      <c r="E1796" t="s">
        <v>35</v>
      </c>
      <c r="F1796" s="2">
        <v>1</v>
      </c>
      <c r="G1796" s="2">
        <v>1</v>
      </c>
      <c r="H1796" t="s">
        <v>46</v>
      </c>
      <c r="I1796" t="str">
        <f t="shared" si="1940"/>
        <v xml:space="preserve">NSH </v>
      </c>
      <c r="K1796" s="14"/>
      <c r="L1796" s="13">
        <v>0.15</v>
      </c>
      <c r="M1796" s="28">
        <v>0.1</v>
      </c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23"/>
      <c r="AF1796" s="23"/>
      <c r="AG1796" s="26"/>
      <c r="AH1796" s="26"/>
      <c r="AI1796" s="53"/>
      <c r="AJ1796" s="6"/>
      <c r="AK1796" s="23"/>
      <c r="AL1796" s="23"/>
      <c r="AM1796" s="23"/>
      <c r="AN1796" s="23"/>
      <c r="AO1796" s="23"/>
      <c r="AP1796" s="23"/>
      <c r="AQ1796" s="23"/>
      <c r="AR1796" s="66">
        <v>0</v>
      </c>
      <c r="AS1796" s="8"/>
      <c r="AT1796" s="19"/>
      <c r="AU1796" s="19"/>
      <c r="AV1796" s="12"/>
      <c r="AW1796" s="12"/>
      <c r="AX1796" s="8"/>
      <c r="AY1796" s="8"/>
      <c r="AZ1796" s="8"/>
      <c r="BA1796" s="8"/>
      <c r="BB1796" s="62"/>
      <c r="BC1796" s="21"/>
      <c r="BD1796" s="21"/>
      <c r="BE1796" s="21"/>
      <c r="BF1796" s="22"/>
      <c r="BG1796" s="22"/>
      <c r="BH1796" s="22"/>
      <c r="BI1796" s="22"/>
      <c r="BJ1796" s="8"/>
      <c r="BK1796" s="8"/>
      <c r="BL1796" s="8"/>
      <c r="BM1796" s="8"/>
      <c r="BN1796" s="5"/>
      <c r="BO1796" s="5"/>
      <c r="BP1796" s="8"/>
      <c r="BQ1796" s="8"/>
      <c r="BR1796">
        <v>4.1500000000000004</v>
      </c>
      <c r="BS1796">
        <v>4.8</v>
      </c>
      <c r="BT1796">
        <v>0.41155999999999998</v>
      </c>
      <c r="BU1796">
        <v>0.11477999999999999</v>
      </c>
      <c r="BV1796">
        <v>0.122486874119605</v>
      </c>
      <c r="BW1796">
        <v>0.1777</v>
      </c>
    </row>
    <row r="1797" spans="1:75" ht="16.75" customHeight="1" x14ac:dyDescent="0.2">
      <c r="A1797" t="str">
        <f t="shared" si="1941"/>
        <v>2025020867 NYI</v>
      </c>
      <c r="B1797">
        <v>2025020867</v>
      </c>
      <c r="C1797" s="1">
        <v>46053</v>
      </c>
      <c r="D1797" s="2" t="s">
        <v>9</v>
      </c>
      <c r="E1797" t="s">
        <v>37</v>
      </c>
      <c r="F1797" s="2">
        <v>1</v>
      </c>
      <c r="G1797" s="2">
        <v>1</v>
      </c>
      <c r="H1797" t="s">
        <v>47</v>
      </c>
      <c r="I1797" t="str">
        <f t="shared" si="1940"/>
        <v xml:space="preserve">NYI </v>
      </c>
      <c r="K1797" s="14"/>
      <c r="L1797" s="13">
        <v>0.15</v>
      </c>
      <c r="M1797" s="28">
        <v>0.1</v>
      </c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23"/>
      <c r="AF1797" s="23"/>
      <c r="AG1797" s="26"/>
      <c r="AH1797" s="26"/>
      <c r="AI1797" s="53"/>
      <c r="AJ1797" s="6"/>
      <c r="AK1797" s="23"/>
      <c r="AL1797" s="23"/>
      <c r="AM1797" s="23"/>
      <c r="AN1797" s="23"/>
      <c r="AO1797" s="23"/>
      <c r="AP1797" s="23"/>
      <c r="AQ1797" s="23"/>
      <c r="AR1797" s="66">
        <v>0</v>
      </c>
      <c r="AS1797" s="8"/>
      <c r="AT1797" s="19"/>
      <c r="AU1797" s="19"/>
      <c r="AV1797" s="12"/>
      <c r="AW1797" s="12"/>
      <c r="AX1797" s="8"/>
      <c r="AY1797" s="8"/>
      <c r="AZ1797" s="8"/>
      <c r="BA1797" s="8"/>
      <c r="BB1797" s="62"/>
      <c r="BC1797" s="21"/>
      <c r="BD1797" s="21"/>
      <c r="BE1797" s="21"/>
      <c r="BF1797" s="22"/>
      <c r="BG1797" s="22"/>
      <c r="BH1797" s="22"/>
      <c r="BI1797" s="22"/>
      <c r="BJ1797" s="8"/>
      <c r="BK1797" s="8"/>
      <c r="BL1797" s="8"/>
      <c r="BM1797" s="8"/>
      <c r="BN1797" s="5"/>
      <c r="BO1797" s="5"/>
      <c r="BP1797" s="8"/>
      <c r="BQ1797" s="8"/>
      <c r="BR1797">
        <v>4.1500000000000004</v>
      </c>
      <c r="BS1797">
        <v>4.8499999999999996</v>
      </c>
      <c r="BT1797">
        <v>0.40815000000000001</v>
      </c>
      <c r="BU1797">
        <v>0.11025</v>
      </c>
      <c r="BV1797">
        <v>0.117412140575079</v>
      </c>
      <c r="BW1797">
        <v>0.17125000000000001</v>
      </c>
    </row>
    <row r="1798" spans="1:75" ht="16.75" customHeight="1" x14ac:dyDescent="0.2">
      <c r="A1798" t="str">
        <f t="shared" si="1941"/>
        <v>2025020866 NJD</v>
      </c>
      <c r="B1798">
        <v>2025020866</v>
      </c>
      <c r="C1798" s="1">
        <v>46053</v>
      </c>
      <c r="D1798" s="2" t="s">
        <v>6</v>
      </c>
      <c r="E1798" t="s">
        <v>4</v>
      </c>
      <c r="F1798" s="2">
        <v>1</v>
      </c>
      <c r="G1798" s="2">
        <v>2</v>
      </c>
      <c r="H1798" t="s">
        <v>36</v>
      </c>
      <c r="I1798" t="str">
        <f t="shared" si="1940"/>
        <v xml:space="preserve">NJD </v>
      </c>
      <c r="K1798" s="14"/>
      <c r="L1798" s="13">
        <v>0.15</v>
      </c>
      <c r="M1798" s="28">
        <v>0.1</v>
      </c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23"/>
      <c r="AF1798" s="23"/>
      <c r="AG1798" s="26"/>
      <c r="AH1798" s="26"/>
      <c r="AI1798" s="53"/>
      <c r="AJ1798" s="6"/>
      <c r="AK1798" s="23"/>
      <c r="AL1798" s="23"/>
      <c r="AM1798" s="23"/>
      <c r="AN1798" s="23"/>
      <c r="AO1798" s="23"/>
      <c r="AP1798" s="23"/>
      <c r="AQ1798" s="23"/>
      <c r="AR1798" s="66">
        <v>0</v>
      </c>
      <c r="AS1798" s="8"/>
      <c r="AT1798" s="19"/>
      <c r="AU1798" s="19"/>
      <c r="AV1798" s="12"/>
      <c r="AW1798" s="12"/>
      <c r="AX1798" s="8"/>
      <c r="AY1798" s="8"/>
      <c r="AZ1798" s="8"/>
      <c r="BA1798" s="8"/>
      <c r="BB1798" s="62"/>
      <c r="BC1798" s="21"/>
      <c r="BD1798" s="21"/>
      <c r="BE1798" s="21"/>
      <c r="BF1798" s="22"/>
      <c r="BG1798" s="22"/>
      <c r="BH1798" s="22"/>
      <c r="BI1798" s="22"/>
      <c r="BJ1798" s="8"/>
      <c r="BK1798" s="8"/>
      <c r="BL1798" s="8"/>
      <c r="BM1798" s="8"/>
      <c r="BN1798" s="5"/>
      <c r="BO1798" s="5"/>
      <c r="BP1798" s="8"/>
      <c r="BQ1798" s="8"/>
      <c r="BR1798">
        <v>4.1500000000000004</v>
      </c>
      <c r="BS1798">
        <v>4.9000000000000004</v>
      </c>
      <c r="BT1798">
        <v>0.39894000000000002</v>
      </c>
      <c r="BU1798">
        <v>0.10979</v>
      </c>
      <c r="BV1798">
        <v>0.116846351145688</v>
      </c>
      <c r="BW1798">
        <v>0.17018</v>
      </c>
    </row>
    <row r="1799" spans="1:75" ht="16.75" customHeight="1" x14ac:dyDescent="0.2">
      <c r="A1799" t="str">
        <f t="shared" si="1941"/>
        <v>2025020866 OTT</v>
      </c>
      <c r="B1799">
        <v>2025020866</v>
      </c>
      <c r="C1799" s="1">
        <v>46053</v>
      </c>
      <c r="D1799" s="2" t="s">
        <v>9</v>
      </c>
      <c r="E1799" t="s">
        <v>39</v>
      </c>
      <c r="F1799" s="2">
        <v>2</v>
      </c>
      <c r="G1799" s="2">
        <v>1</v>
      </c>
      <c r="H1799" t="s">
        <v>38</v>
      </c>
      <c r="I1799" t="str">
        <f t="shared" si="1940"/>
        <v xml:space="preserve">OTT </v>
      </c>
      <c r="K1799" s="14"/>
      <c r="L1799" s="13">
        <v>0.15</v>
      </c>
      <c r="M1799" s="28">
        <v>0.1</v>
      </c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23"/>
      <c r="AF1799" s="23"/>
      <c r="AG1799" s="26"/>
      <c r="AH1799" s="26"/>
      <c r="AI1799" s="53"/>
      <c r="AJ1799" s="6"/>
      <c r="AK1799" s="23"/>
      <c r="AL1799" s="23"/>
      <c r="AM1799" s="23"/>
      <c r="AN1799" s="23"/>
      <c r="AO1799" s="23"/>
      <c r="AP1799" s="23"/>
      <c r="AQ1799" s="23"/>
      <c r="AR1799" s="66">
        <v>0</v>
      </c>
      <c r="AS1799" s="8"/>
      <c r="AT1799" s="19"/>
      <c r="AU1799" s="19"/>
      <c r="AV1799" s="12"/>
      <c r="AW1799" s="12"/>
      <c r="AX1799" s="8"/>
      <c r="AY1799" s="8"/>
      <c r="AZ1799" s="8"/>
      <c r="BA1799" s="8"/>
      <c r="BB1799" s="62"/>
      <c r="BC1799" s="21"/>
      <c r="BD1799" s="21"/>
      <c r="BE1799" s="21"/>
      <c r="BF1799" s="22"/>
      <c r="BG1799" s="22"/>
      <c r="BH1799" s="22"/>
      <c r="BI1799" s="22"/>
      <c r="BJ1799" s="8"/>
      <c r="BK1799" s="8"/>
      <c r="BL1799" s="8"/>
      <c r="BM1799" s="8"/>
      <c r="BN1799" s="5"/>
      <c r="BO1799" s="5"/>
      <c r="BP1799" s="8"/>
      <c r="BQ1799" s="8"/>
      <c r="BR1799">
        <v>4.1500000000000004</v>
      </c>
      <c r="BS1799">
        <v>4.95</v>
      </c>
      <c r="BT1799">
        <v>0.39317999999999997</v>
      </c>
      <c r="BU1799">
        <v>0.10571999999999999</v>
      </c>
      <c r="BV1799">
        <v>0.112505187881109</v>
      </c>
      <c r="BW1799">
        <v>0.16603000000000001</v>
      </c>
    </row>
    <row r="1800" spans="1:75" ht="16.75" customHeight="1" x14ac:dyDescent="0.2">
      <c r="A1800" t="str">
        <f t="shared" si="1941"/>
        <v>2025020869 TOR</v>
      </c>
      <c r="B1800">
        <v>2025020869</v>
      </c>
      <c r="C1800" s="1">
        <v>46053</v>
      </c>
      <c r="D1800" s="2" t="s">
        <v>6</v>
      </c>
      <c r="E1800" t="s">
        <v>18</v>
      </c>
      <c r="F1800" s="2">
        <v>1</v>
      </c>
      <c r="G1800" s="2">
        <v>1</v>
      </c>
      <c r="H1800" t="s">
        <v>46</v>
      </c>
      <c r="I1800" t="str">
        <f t="shared" si="1940"/>
        <v xml:space="preserve">TOR </v>
      </c>
      <c r="K1800" s="14"/>
      <c r="L1800" s="13">
        <v>0.15</v>
      </c>
      <c r="M1800" s="28">
        <v>0.1</v>
      </c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23"/>
      <c r="AF1800" s="23"/>
      <c r="AG1800" s="26"/>
      <c r="AH1800" s="26"/>
      <c r="AI1800" s="53"/>
      <c r="AJ1800" s="6"/>
      <c r="AK1800" s="23"/>
      <c r="AL1800" s="23"/>
      <c r="AM1800" s="23"/>
      <c r="AN1800" s="23"/>
      <c r="AO1800" s="23"/>
      <c r="AP1800" s="23"/>
      <c r="AQ1800" s="23"/>
      <c r="AR1800" s="66">
        <v>0</v>
      </c>
      <c r="AS1800" s="8"/>
      <c r="AT1800" s="19"/>
      <c r="AU1800" s="19"/>
      <c r="AV1800" s="12"/>
      <c r="AW1800" s="12"/>
      <c r="AX1800" s="8"/>
      <c r="AY1800" s="8"/>
      <c r="AZ1800" s="8"/>
      <c r="BA1800" s="8"/>
      <c r="BB1800" s="62"/>
      <c r="BC1800" s="21"/>
      <c r="BD1800" s="21"/>
      <c r="BE1800" s="21"/>
      <c r="BF1800" s="22"/>
      <c r="BG1800" s="22"/>
      <c r="BH1800" s="22"/>
      <c r="BI1800" s="22"/>
      <c r="BJ1800" s="8"/>
      <c r="BK1800" s="8"/>
      <c r="BL1800" s="8"/>
      <c r="BM1800" s="8"/>
      <c r="BN1800" s="5"/>
      <c r="BO1800" s="5"/>
      <c r="BP1800" s="8"/>
      <c r="BQ1800" s="8"/>
      <c r="BR1800">
        <v>4.1500000000000004</v>
      </c>
      <c r="BS1800">
        <v>5</v>
      </c>
      <c r="BT1800">
        <v>0.38923000000000002</v>
      </c>
      <c r="BU1800">
        <v>0.10356</v>
      </c>
      <c r="BV1800">
        <v>0.109994689325544</v>
      </c>
      <c r="BW1800">
        <v>0.16206000000000001</v>
      </c>
    </row>
    <row r="1801" spans="1:75" ht="16.75" customHeight="1" x14ac:dyDescent="0.2">
      <c r="A1801" t="str">
        <f t="shared" si="1941"/>
        <v>2025020869 VAN</v>
      </c>
      <c r="B1801">
        <v>2025020869</v>
      </c>
      <c r="C1801" s="1">
        <v>46053</v>
      </c>
      <c r="D1801" s="2" t="s">
        <v>9</v>
      </c>
      <c r="E1801" t="s">
        <v>23</v>
      </c>
      <c r="F1801" s="2">
        <v>1</v>
      </c>
      <c r="G1801" s="2">
        <v>1</v>
      </c>
      <c r="H1801" t="s">
        <v>47</v>
      </c>
      <c r="I1801" t="str">
        <f t="shared" si="1940"/>
        <v xml:space="preserve">VAN </v>
      </c>
      <c r="K1801" s="14"/>
      <c r="L1801" s="13">
        <v>0.15</v>
      </c>
      <c r="M1801" s="28">
        <v>0.1</v>
      </c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23"/>
      <c r="AF1801" s="23"/>
      <c r="AG1801" s="26"/>
      <c r="AH1801" s="26"/>
      <c r="AI1801" s="53"/>
      <c r="AJ1801" s="6"/>
      <c r="AK1801" s="23"/>
      <c r="AL1801" s="23"/>
      <c r="AM1801" s="23"/>
      <c r="AN1801" s="23"/>
      <c r="AO1801" s="23"/>
      <c r="AP1801" s="23"/>
      <c r="AQ1801" s="23"/>
      <c r="AR1801" s="66">
        <v>0</v>
      </c>
      <c r="AS1801" s="8"/>
      <c r="AT1801" s="19"/>
      <c r="AU1801" s="19"/>
      <c r="AV1801" s="12"/>
      <c r="AW1801" s="12"/>
      <c r="AX1801" s="8"/>
      <c r="AY1801" s="8"/>
      <c r="AZ1801" s="8"/>
      <c r="BA1801" s="8"/>
      <c r="BB1801" s="62"/>
      <c r="BC1801" s="21"/>
      <c r="BD1801" s="21"/>
      <c r="BE1801" s="21"/>
      <c r="BF1801" s="22"/>
      <c r="BG1801" s="22"/>
      <c r="BH1801" s="22"/>
      <c r="BI1801" s="22"/>
      <c r="BJ1801" s="8"/>
      <c r="BK1801" s="8"/>
      <c r="BL1801" s="8"/>
      <c r="BM1801" s="8"/>
      <c r="BN1801" s="5"/>
      <c r="BO1801" s="5"/>
      <c r="BP1801" s="8"/>
      <c r="BQ1801" s="8"/>
      <c r="BR1801">
        <v>4.2</v>
      </c>
      <c r="BS1801">
        <v>4.2</v>
      </c>
      <c r="BT1801">
        <v>0.49696000000000001</v>
      </c>
      <c r="BU1801">
        <v>0.15123</v>
      </c>
      <c r="BV1801">
        <v>0.16323424648662599</v>
      </c>
      <c r="BW1801">
        <v>0.22477</v>
      </c>
    </row>
    <row r="1802" spans="1:75" ht="16.75" customHeight="1" x14ac:dyDescent="0.2">
      <c r="A1802" t="str">
        <f t="shared" si="1941"/>
        <v>2025020870 DAL</v>
      </c>
      <c r="B1802">
        <v>2025020870</v>
      </c>
      <c r="C1802" s="1">
        <v>46053</v>
      </c>
      <c r="D1802" s="2" t="s">
        <v>6</v>
      </c>
      <c r="E1802" t="s">
        <v>34</v>
      </c>
      <c r="F1802" s="2">
        <v>1</v>
      </c>
      <c r="G1802" s="2">
        <v>1</v>
      </c>
      <c r="H1802" t="s">
        <v>46</v>
      </c>
      <c r="I1802" t="str">
        <f t="shared" si="1940"/>
        <v xml:space="preserve">DAL </v>
      </c>
      <c r="K1802" s="14"/>
      <c r="L1802" s="13">
        <v>0.15</v>
      </c>
      <c r="M1802" s="28">
        <v>0.1</v>
      </c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23"/>
      <c r="AF1802" s="23"/>
      <c r="AG1802" s="26"/>
      <c r="AH1802" s="26"/>
      <c r="AI1802" s="53"/>
      <c r="AJ1802" s="6"/>
      <c r="AK1802" s="23"/>
      <c r="AL1802" s="23"/>
      <c r="AM1802" s="23"/>
      <c r="AN1802" s="23"/>
      <c r="AO1802" s="23"/>
      <c r="AP1802" s="23"/>
      <c r="AQ1802" s="23"/>
      <c r="AR1802" s="66">
        <v>0</v>
      </c>
      <c r="AS1802" s="8"/>
      <c r="AT1802" s="19"/>
      <c r="AU1802" s="19"/>
      <c r="AV1802" s="12"/>
      <c r="AW1802" s="12"/>
      <c r="AX1802" s="8"/>
      <c r="AY1802" s="8"/>
      <c r="AZ1802" s="8"/>
      <c r="BA1802" s="8"/>
      <c r="BB1802" s="62"/>
      <c r="BC1802" s="21"/>
      <c r="BD1802" s="21"/>
      <c r="BE1802" s="21"/>
      <c r="BF1802" s="22"/>
      <c r="BG1802" s="22"/>
      <c r="BH1802" s="22"/>
      <c r="BI1802" s="22"/>
      <c r="BJ1802" s="8"/>
      <c r="BK1802" s="8"/>
      <c r="BL1802" s="8"/>
      <c r="BM1802" s="8"/>
      <c r="BN1802" s="5"/>
      <c r="BO1802" s="5"/>
      <c r="BP1802" s="8"/>
      <c r="BQ1802" s="8"/>
      <c r="BR1802">
        <v>4.2</v>
      </c>
      <c r="BS1802">
        <v>4.25</v>
      </c>
      <c r="BT1802">
        <v>0.48641000000000001</v>
      </c>
      <c r="BU1802">
        <v>0.14817</v>
      </c>
      <c r="BV1802">
        <v>0.159820947039154</v>
      </c>
      <c r="BW1802">
        <v>0.22106999999999999</v>
      </c>
    </row>
    <row r="1803" spans="1:75" ht="16.75" customHeight="1" x14ac:dyDescent="0.2">
      <c r="A1803" t="str">
        <f t="shared" si="1941"/>
        <v>2025020870 UTA</v>
      </c>
      <c r="B1803">
        <v>2025020870</v>
      </c>
      <c r="C1803" s="1">
        <v>46053</v>
      </c>
      <c r="D1803" s="2" t="s">
        <v>9</v>
      </c>
      <c r="E1803" t="s">
        <v>15</v>
      </c>
      <c r="F1803" s="2">
        <v>1</v>
      </c>
      <c r="G1803" s="2">
        <v>1</v>
      </c>
      <c r="H1803" t="s">
        <v>47</v>
      </c>
      <c r="I1803" t="str">
        <f t="shared" si="1940"/>
        <v xml:space="preserve">UTA </v>
      </c>
      <c r="K1803" s="14"/>
      <c r="L1803" s="13">
        <v>0.15</v>
      </c>
      <c r="M1803" s="28">
        <v>0.1</v>
      </c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23"/>
      <c r="AF1803" s="23"/>
      <c r="AG1803" s="26"/>
      <c r="AH1803" s="26"/>
      <c r="AI1803" s="53"/>
      <c r="AJ1803" s="6"/>
      <c r="AK1803" s="23"/>
      <c r="AL1803" s="23"/>
      <c r="AM1803" s="23"/>
      <c r="AN1803" s="23"/>
      <c r="AO1803" s="23"/>
      <c r="AP1803" s="23"/>
      <c r="AQ1803" s="23"/>
      <c r="AR1803" s="66">
        <v>0</v>
      </c>
      <c r="AS1803" s="8"/>
      <c r="AT1803" s="19"/>
      <c r="AU1803" s="19"/>
      <c r="AV1803" s="12"/>
      <c r="AW1803" s="12"/>
      <c r="AX1803" s="8"/>
      <c r="AY1803" s="8"/>
      <c r="AZ1803" s="8"/>
      <c r="BA1803" s="8"/>
      <c r="BB1803" s="62"/>
      <c r="BC1803" s="21"/>
      <c r="BD1803" s="21"/>
      <c r="BE1803" s="21"/>
      <c r="BF1803" s="22"/>
      <c r="BG1803" s="22"/>
      <c r="BH1803" s="22"/>
      <c r="BI1803" s="22"/>
      <c r="BJ1803" s="8"/>
      <c r="BK1803" s="8"/>
      <c r="BL1803" s="8"/>
      <c r="BM1803" s="8"/>
      <c r="BN1803" s="5"/>
      <c r="BO1803" s="5"/>
      <c r="BP1803" s="8"/>
      <c r="BQ1803" s="8"/>
      <c r="BR1803">
        <v>4.2</v>
      </c>
      <c r="BS1803">
        <v>4.3</v>
      </c>
      <c r="BT1803">
        <v>0.48196</v>
      </c>
      <c r="BU1803">
        <v>0.14707999999999999</v>
      </c>
      <c r="BV1803">
        <v>0.15856656173185499</v>
      </c>
      <c r="BW1803">
        <v>0.21951999999999999</v>
      </c>
    </row>
    <row r="1804" spans="1:75" ht="16.75" customHeight="1" x14ac:dyDescent="0.2">
      <c r="A1804" t="str">
        <f t="shared" si="1941"/>
        <v>2025020871 MIN</v>
      </c>
      <c r="B1804">
        <v>2025020871</v>
      </c>
      <c r="C1804" s="1">
        <v>46053</v>
      </c>
      <c r="D1804" s="2" t="s">
        <v>6</v>
      </c>
      <c r="E1804" t="s">
        <v>33</v>
      </c>
      <c r="F1804" s="2">
        <v>1</v>
      </c>
      <c r="G1804" s="2">
        <v>1</v>
      </c>
      <c r="H1804" t="s">
        <v>46</v>
      </c>
      <c r="I1804" t="str">
        <f t="shared" si="1940"/>
        <v xml:space="preserve">MIN </v>
      </c>
      <c r="K1804" s="14"/>
      <c r="L1804" s="13">
        <v>0.15</v>
      </c>
      <c r="M1804" s="28">
        <v>0.1</v>
      </c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23"/>
      <c r="AF1804" s="23"/>
      <c r="AG1804" s="26"/>
      <c r="AH1804" s="26"/>
      <c r="AI1804" s="53"/>
      <c r="AJ1804" s="6"/>
      <c r="AK1804" s="23"/>
      <c r="AL1804" s="23"/>
      <c r="AM1804" s="23"/>
      <c r="AN1804" s="23"/>
      <c r="AO1804" s="23"/>
      <c r="AP1804" s="23"/>
      <c r="AQ1804" s="23"/>
      <c r="AR1804" s="66">
        <v>0</v>
      </c>
      <c r="AS1804" s="8"/>
      <c r="AT1804" s="19"/>
      <c r="AU1804" s="19"/>
      <c r="AV1804" s="12"/>
      <c r="AW1804" s="12"/>
      <c r="AX1804" s="8"/>
      <c r="AY1804" s="8"/>
      <c r="AZ1804" s="8"/>
      <c r="BA1804" s="8"/>
      <c r="BB1804" s="62"/>
      <c r="BC1804" s="21"/>
      <c r="BD1804" s="21"/>
      <c r="BE1804" s="21"/>
      <c r="BF1804" s="22"/>
      <c r="BG1804" s="22"/>
      <c r="BH1804" s="22"/>
      <c r="BI1804" s="22"/>
      <c r="BJ1804" s="8"/>
      <c r="BK1804" s="8"/>
      <c r="BL1804" s="8"/>
      <c r="BM1804" s="8"/>
      <c r="BN1804" s="5"/>
      <c r="BO1804" s="5"/>
      <c r="BP1804" s="8"/>
      <c r="BQ1804" s="8"/>
      <c r="BR1804">
        <v>4.2</v>
      </c>
      <c r="BS1804">
        <v>4.3499999999999996</v>
      </c>
      <c r="BT1804">
        <v>0.47293000000000002</v>
      </c>
      <c r="BU1804">
        <v>0.14074</v>
      </c>
      <c r="BV1804">
        <v>0.15167582713654401</v>
      </c>
      <c r="BW1804">
        <v>0.21284</v>
      </c>
    </row>
    <row r="1805" spans="1:75" ht="16.75" customHeight="1" x14ac:dyDescent="0.2">
      <c r="A1805" t="str">
        <f t="shared" si="1941"/>
        <v>2025020871 EDM</v>
      </c>
      <c r="B1805">
        <v>2025020871</v>
      </c>
      <c r="C1805" s="1">
        <v>46053</v>
      </c>
      <c r="D1805" s="2" t="s">
        <v>9</v>
      </c>
      <c r="E1805" t="s">
        <v>17</v>
      </c>
      <c r="F1805" s="2">
        <v>1</v>
      </c>
      <c r="G1805" s="2">
        <v>1</v>
      </c>
      <c r="H1805" t="s">
        <v>47</v>
      </c>
      <c r="I1805" t="str">
        <f t="shared" si="1940"/>
        <v xml:space="preserve">EDM </v>
      </c>
      <c r="K1805" s="14"/>
      <c r="L1805" s="13">
        <v>0.15</v>
      </c>
      <c r="M1805" s="28">
        <v>0.1</v>
      </c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23"/>
      <c r="AF1805" s="23"/>
      <c r="AG1805" s="26"/>
      <c r="AH1805" s="26"/>
      <c r="AI1805" s="53"/>
      <c r="AJ1805" s="6"/>
      <c r="AK1805" s="23"/>
      <c r="AL1805" s="23"/>
      <c r="AM1805" s="23"/>
      <c r="AN1805" s="23"/>
      <c r="AO1805" s="23"/>
      <c r="AP1805" s="23"/>
      <c r="AQ1805" s="23"/>
      <c r="AR1805" s="66">
        <v>0</v>
      </c>
      <c r="AS1805" s="8"/>
      <c r="AT1805" s="19"/>
      <c r="AU1805" s="19"/>
      <c r="AV1805" s="12"/>
      <c r="AW1805" s="12"/>
      <c r="AX1805" s="8"/>
      <c r="AY1805" s="8"/>
      <c r="AZ1805" s="8"/>
      <c r="BA1805" s="8"/>
      <c r="BB1805" s="62"/>
      <c r="BC1805" s="21"/>
      <c r="BD1805" s="21"/>
      <c r="BE1805" s="21"/>
      <c r="BF1805" s="22"/>
      <c r="BG1805" s="22"/>
      <c r="BH1805" s="22"/>
      <c r="BI1805" s="22"/>
      <c r="BJ1805" s="8"/>
      <c r="BK1805" s="8"/>
      <c r="BL1805" s="8"/>
      <c r="BM1805" s="8"/>
      <c r="BN1805" s="5"/>
      <c r="BO1805" s="5"/>
      <c r="BP1805" s="8"/>
      <c r="BQ1805" s="8"/>
      <c r="BR1805">
        <v>4.2</v>
      </c>
      <c r="BS1805">
        <v>4.4000000000000004</v>
      </c>
      <c r="BT1805">
        <v>0.46609</v>
      </c>
      <c r="BU1805">
        <v>0.13858000000000001</v>
      </c>
      <c r="BV1805">
        <v>0.148879482606733</v>
      </c>
      <c r="BW1805">
        <v>0.20776</v>
      </c>
    </row>
    <row r="1806" spans="1:75" ht="16.75" customHeight="1" x14ac:dyDescent="0.2">
      <c r="A1806" t="str">
        <f t="shared" si="1941"/>
        <v>2025020872 SEA</v>
      </c>
      <c r="B1806">
        <v>2025020872</v>
      </c>
      <c r="C1806" s="1">
        <v>46053</v>
      </c>
      <c r="D1806" s="2" t="s">
        <v>6</v>
      </c>
      <c r="E1806" t="s">
        <v>13</v>
      </c>
      <c r="F1806" s="2">
        <v>1</v>
      </c>
      <c r="G1806" s="2">
        <v>1</v>
      </c>
      <c r="H1806" t="s">
        <v>46</v>
      </c>
      <c r="I1806" t="str">
        <f t="shared" si="1940"/>
        <v xml:space="preserve">SEA </v>
      </c>
      <c r="K1806" s="14"/>
      <c r="L1806" s="13">
        <v>0.15</v>
      </c>
      <c r="M1806" s="28">
        <v>0.1</v>
      </c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23"/>
      <c r="AF1806" s="23"/>
      <c r="AG1806" s="26"/>
      <c r="AH1806" s="26"/>
      <c r="AI1806" s="53"/>
      <c r="AJ1806" s="6"/>
      <c r="AK1806" s="23"/>
      <c r="AL1806" s="23"/>
      <c r="AM1806" s="23"/>
      <c r="AN1806" s="23"/>
      <c r="AO1806" s="23"/>
      <c r="AP1806" s="23"/>
      <c r="AQ1806" s="23"/>
      <c r="AR1806" s="66">
        <v>0</v>
      </c>
      <c r="AS1806" s="8"/>
      <c r="AT1806" s="19"/>
      <c r="AU1806" s="19"/>
      <c r="AV1806" s="12"/>
      <c r="AW1806" s="12"/>
      <c r="AX1806" s="8"/>
      <c r="AY1806" s="8"/>
      <c r="AZ1806" s="8"/>
      <c r="BA1806" s="8"/>
      <c r="BB1806" s="62"/>
      <c r="BC1806" s="21"/>
      <c r="BD1806" s="21"/>
      <c r="BE1806" s="21"/>
      <c r="BF1806" s="22"/>
      <c r="BG1806" s="22"/>
      <c r="BH1806" s="22"/>
      <c r="BI1806" s="22"/>
      <c r="BJ1806" s="8"/>
      <c r="BK1806" s="8"/>
      <c r="BL1806" s="8"/>
      <c r="BM1806" s="8"/>
      <c r="BN1806" s="5"/>
      <c r="BO1806" s="5"/>
      <c r="BP1806" s="8"/>
      <c r="BQ1806" s="8"/>
      <c r="BR1806">
        <v>4.2</v>
      </c>
      <c r="BS1806">
        <v>4.45</v>
      </c>
      <c r="BT1806">
        <v>0.46367999999999998</v>
      </c>
      <c r="BU1806">
        <v>0.13322999999999999</v>
      </c>
      <c r="BV1806">
        <v>0.14333666849562601</v>
      </c>
      <c r="BW1806">
        <v>0.20374</v>
      </c>
    </row>
    <row r="1807" spans="1:75" ht="16.75" customHeight="1" x14ac:dyDescent="0.2">
      <c r="A1807" t="str">
        <f t="shared" si="1941"/>
        <v>2025020872 VGK</v>
      </c>
      <c r="B1807">
        <v>2025020872</v>
      </c>
      <c r="C1807" s="1">
        <v>46053</v>
      </c>
      <c r="D1807" s="2" t="s">
        <v>9</v>
      </c>
      <c r="E1807" t="s">
        <v>25</v>
      </c>
      <c r="F1807" s="2">
        <v>1</v>
      </c>
      <c r="G1807" s="2">
        <v>1</v>
      </c>
      <c r="H1807" t="s">
        <v>47</v>
      </c>
      <c r="I1807" t="str">
        <f t="shared" si="1940"/>
        <v xml:space="preserve">VGK </v>
      </c>
      <c r="K1807" s="14"/>
      <c r="L1807" s="13">
        <v>0.15</v>
      </c>
      <c r="M1807" s="28">
        <v>0.1</v>
      </c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23"/>
      <c r="AF1807" s="23"/>
      <c r="AG1807" s="26"/>
      <c r="AH1807" s="26"/>
      <c r="AI1807" s="53"/>
      <c r="AJ1807" s="6"/>
      <c r="AK1807" s="23"/>
      <c r="AL1807" s="23"/>
      <c r="AM1807" s="23"/>
      <c r="AN1807" s="23"/>
      <c r="AO1807" s="23"/>
      <c r="AP1807" s="23"/>
      <c r="AQ1807" s="23"/>
      <c r="AR1807" s="66">
        <v>0</v>
      </c>
      <c r="AS1807" s="8"/>
      <c r="AT1807" s="19"/>
      <c r="AU1807" s="19"/>
      <c r="AV1807" s="12"/>
      <c r="AW1807" s="12"/>
      <c r="AX1807" s="8"/>
      <c r="AY1807" s="8"/>
      <c r="AZ1807" s="8"/>
      <c r="BA1807" s="8"/>
      <c r="BB1807" s="62"/>
      <c r="BC1807" s="21"/>
      <c r="BD1807" s="21"/>
      <c r="BE1807" s="21"/>
      <c r="BF1807" s="22"/>
      <c r="BG1807" s="22"/>
      <c r="BH1807" s="22"/>
      <c r="BI1807" s="22"/>
      <c r="BJ1807" s="8"/>
      <c r="BK1807" s="8"/>
      <c r="BL1807" s="8"/>
      <c r="BM1807" s="8"/>
      <c r="BN1807" s="5"/>
      <c r="BO1807" s="5"/>
      <c r="BP1807" s="8"/>
      <c r="BQ1807" s="8"/>
      <c r="BR1807">
        <v>4.2</v>
      </c>
      <c r="BS1807">
        <v>4.5</v>
      </c>
      <c r="BT1807">
        <v>0.45800000000000002</v>
      </c>
      <c r="BU1807">
        <v>0.12914</v>
      </c>
      <c r="BV1807">
        <v>0.138605360036921</v>
      </c>
      <c r="BW1807">
        <v>0.19742999999999999</v>
      </c>
    </row>
    <row r="1808" spans="1:75" ht="16.75" customHeight="1" x14ac:dyDescent="0.2">
      <c r="A1808" t="str">
        <f t="shared" si="1941"/>
        <v>2025020873 BOS</v>
      </c>
      <c r="B1808">
        <v>2025020873</v>
      </c>
      <c r="C1808" s="1">
        <v>46054</v>
      </c>
      <c r="D1808" s="2" t="s">
        <v>6</v>
      </c>
      <c r="E1808" t="s">
        <v>7</v>
      </c>
      <c r="F1808" s="2">
        <v>2</v>
      </c>
      <c r="G1808" s="2">
        <v>2</v>
      </c>
      <c r="H1808" t="s">
        <v>875</v>
      </c>
      <c r="I1808" t="str">
        <f t="shared" si="1940"/>
        <v xml:space="preserve">BOS </v>
      </c>
      <c r="K1808" s="14"/>
      <c r="L1808" s="13">
        <v>0.15</v>
      </c>
      <c r="M1808" s="28">
        <v>0.1</v>
      </c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23"/>
      <c r="AF1808" s="23"/>
      <c r="AG1808" s="26"/>
      <c r="AH1808" s="26"/>
      <c r="AI1808" s="53"/>
      <c r="AJ1808" s="6"/>
      <c r="AK1808" s="23"/>
      <c r="AL1808" s="23"/>
      <c r="AM1808" s="23"/>
      <c r="AN1808" s="23"/>
      <c r="AO1808" s="23"/>
      <c r="AP1808" s="23"/>
      <c r="AQ1808" s="23"/>
      <c r="AR1808" s="66">
        <v>0</v>
      </c>
      <c r="AS1808" s="8"/>
      <c r="AT1808" s="19"/>
      <c r="AU1808" s="19"/>
      <c r="AV1808" s="12"/>
      <c r="AW1808" s="12"/>
      <c r="AX1808" s="8"/>
      <c r="AY1808" s="8"/>
      <c r="AZ1808" s="8"/>
      <c r="BA1808" s="8"/>
      <c r="BB1808" s="62"/>
      <c r="BC1808" s="21"/>
      <c r="BD1808" s="21"/>
      <c r="BE1808" s="21"/>
      <c r="BF1808" s="22"/>
      <c r="BG1808" s="22"/>
      <c r="BH1808" s="22"/>
      <c r="BI1808" s="22"/>
      <c r="BJ1808" s="8"/>
      <c r="BK1808" s="8"/>
      <c r="BL1808" s="8"/>
      <c r="BM1808" s="8"/>
      <c r="BN1808" s="5"/>
      <c r="BO1808" s="5"/>
      <c r="BP1808" s="8"/>
      <c r="BQ1808" s="8"/>
      <c r="BR1808">
        <v>4.2</v>
      </c>
      <c r="BS1808">
        <v>4.55</v>
      </c>
      <c r="BT1808">
        <v>0.44868999999999998</v>
      </c>
      <c r="BU1808">
        <v>0.12708</v>
      </c>
      <c r="BV1808">
        <v>0.13600462338663</v>
      </c>
      <c r="BW1808">
        <v>0.19270000000000001</v>
      </c>
    </row>
    <row r="1809" spans="1:75" ht="16.75" customHeight="1" x14ac:dyDescent="0.2">
      <c r="A1809" t="str">
        <f t="shared" si="1941"/>
        <v>2025020873 TBL</v>
      </c>
      <c r="B1809">
        <v>2025020873</v>
      </c>
      <c r="C1809" s="1">
        <v>46054</v>
      </c>
      <c r="D1809" s="2" t="s">
        <v>9</v>
      </c>
      <c r="E1809" t="s">
        <v>41</v>
      </c>
      <c r="F1809" s="2">
        <v>2</v>
      </c>
      <c r="G1809" s="2">
        <v>2</v>
      </c>
      <c r="H1809" t="s">
        <v>875</v>
      </c>
      <c r="I1809" t="str">
        <f t="shared" si="1940"/>
        <v xml:space="preserve">TBL </v>
      </c>
      <c r="K1809" s="14"/>
      <c r="L1809" s="13">
        <v>0.15</v>
      </c>
      <c r="M1809" s="28">
        <v>0.1</v>
      </c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23"/>
      <c r="AF1809" s="23"/>
      <c r="AG1809" s="26"/>
      <c r="AH1809" s="26"/>
      <c r="AI1809" s="53"/>
      <c r="AJ1809" s="6"/>
      <c r="AK1809" s="23"/>
      <c r="AL1809" s="23"/>
      <c r="AM1809" s="23"/>
      <c r="AN1809" s="23"/>
      <c r="AO1809" s="23"/>
      <c r="AP1809" s="23"/>
      <c r="AQ1809" s="23"/>
      <c r="AR1809" s="66">
        <v>0</v>
      </c>
      <c r="AS1809" s="8"/>
      <c r="AT1809" s="19"/>
      <c r="AU1809" s="19"/>
      <c r="AV1809" s="12"/>
      <c r="AW1809" s="12"/>
      <c r="AX1809" s="8"/>
      <c r="AY1809" s="8"/>
      <c r="AZ1809" s="8"/>
      <c r="BA1809" s="8"/>
      <c r="BB1809" s="62"/>
      <c r="BC1809" s="21"/>
      <c r="BD1809" s="21"/>
      <c r="BE1809" s="21"/>
      <c r="BF1809" s="22"/>
      <c r="BG1809" s="22"/>
      <c r="BH1809" s="22"/>
      <c r="BI1809" s="22"/>
      <c r="BJ1809" s="8"/>
      <c r="BK1809" s="8"/>
      <c r="BL1809" s="8"/>
      <c r="BM1809" s="8"/>
      <c r="BN1809" s="5"/>
      <c r="BO1809" s="5"/>
      <c r="BP1809" s="8"/>
      <c r="BQ1809" s="8"/>
      <c r="BR1809">
        <v>4.2</v>
      </c>
      <c r="BS1809">
        <v>4.5999999999999996</v>
      </c>
      <c r="BT1809">
        <v>0.44556000000000001</v>
      </c>
      <c r="BU1809">
        <v>0.12463</v>
      </c>
      <c r="BV1809">
        <v>0.133458264175188</v>
      </c>
      <c r="BW1809">
        <v>0.19078000000000001</v>
      </c>
    </row>
    <row r="1810" spans="1:75" ht="16.75" customHeight="1" x14ac:dyDescent="0.2">
      <c r="A1810" t="str">
        <f t="shared" si="1941"/>
        <v>2025020874 LAK</v>
      </c>
      <c r="B1810">
        <v>2025020874</v>
      </c>
      <c r="C1810" s="1">
        <v>46054</v>
      </c>
      <c r="D1810" s="2" t="s">
        <v>6</v>
      </c>
      <c r="E1810" t="s">
        <v>28</v>
      </c>
      <c r="F1810" s="2">
        <v>0</v>
      </c>
      <c r="G1810" s="2">
        <v>0</v>
      </c>
      <c r="H1810" t="s">
        <v>50</v>
      </c>
      <c r="I1810" t="str">
        <f t="shared" si="1940"/>
        <v xml:space="preserve">LAK </v>
      </c>
      <c r="K1810" s="14"/>
      <c r="L1810" s="13">
        <v>0.15</v>
      </c>
      <c r="M1810" s="28">
        <v>0.1</v>
      </c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23"/>
      <c r="AF1810" s="23"/>
      <c r="AG1810" s="26"/>
      <c r="AH1810" s="26"/>
      <c r="AI1810" s="53"/>
      <c r="AJ1810" s="6"/>
      <c r="AK1810" s="23"/>
      <c r="AL1810" s="23"/>
      <c r="AM1810" s="23"/>
      <c r="AN1810" s="23"/>
      <c r="AO1810" s="23"/>
      <c r="AP1810" s="23"/>
      <c r="AQ1810" s="23"/>
      <c r="AR1810" s="66">
        <v>0</v>
      </c>
      <c r="AS1810" s="8"/>
      <c r="AT1810" s="19"/>
      <c r="AU1810" s="19"/>
      <c r="AV1810" s="12"/>
      <c r="AW1810" s="12"/>
      <c r="AX1810" s="8"/>
      <c r="AY1810" s="8"/>
      <c r="AZ1810" s="8"/>
      <c r="BA1810" s="8"/>
      <c r="BB1810" s="62"/>
      <c r="BC1810" s="21"/>
      <c r="BD1810" s="21"/>
      <c r="BE1810" s="21"/>
      <c r="BF1810" s="22"/>
      <c r="BG1810" s="22"/>
      <c r="BH1810" s="22"/>
      <c r="BI1810" s="22"/>
      <c r="BJ1810" s="8"/>
      <c r="BK1810" s="8"/>
      <c r="BL1810" s="8"/>
      <c r="BM1810" s="8"/>
      <c r="BN1810" s="5"/>
      <c r="BO1810" s="5"/>
      <c r="BP1810" s="8"/>
      <c r="BQ1810" s="8"/>
      <c r="BR1810">
        <v>4.2</v>
      </c>
      <c r="BS1810">
        <v>4.6500000000000004</v>
      </c>
      <c r="BT1810">
        <v>0.43774999999999997</v>
      </c>
      <c r="BU1810">
        <v>0.12157</v>
      </c>
      <c r="BV1810">
        <v>0.12986028029396601</v>
      </c>
      <c r="BW1810">
        <v>0.18540999999999999</v>
      </c>
    </row>
    <row r="1811" spans="1:75" ht="16.75" customHeight="1" x14ac:dyDescent="0.2">
      <c r="A1811" t="str">
        <f t="shared" si="1941"/>
        <v>2025020874 CAR</v>
      </c>
      <c r="B1811">
        <v>2025020874</v>
      </c>
      <c r="C1811" s="1">
        <v>46054</v>
      </c>
      <c r="D1811" s="2" t="s">
        <v>9</v>
      </c>
      <c r="E1811" t="s">
        <v>42</v>
      </c>
      <c r="F1811" s="2">
        <v>0</v>
      </c>
      <c r="G1811" s="2">
        <v>0</v>
      </c>
      <c r="H1811" t="s">
        <v>51</v>
      </c>
      <c r="I1811" t="str">
        <f t="shared" si="1940"/>
        <v xml:space="preserve">CAR </v>
      </c>
      <c r="K1811" s="14"/>
      <c r="L1811" s="13">
        <v>0.15</v>
      </c>
      <c r="M1811" s="28">
        <v>0.1</v>
      </c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23"/>
      <c r="AF1811" s="23"/>
      <c r="AG1811" s="26"/>
      <c r="AH1811" s="26"/>
      <c r="AI1811" s="53"/>
      <c r="AJ1811" s="6"/>
      <c r="AK1811" s="23"/>
      <c r="AL1811" s="23"/>
      <c r="AM1811" s="23"/>
      <c r="AN1811" s="23"/>
      <c r="AO1811" s="23"/>
      <c r="AP1811" s="23"/>
      <c r="AQ1811" s="23"/>
      <c r="AR1811" s="66">
        <v>0</v>
      </c>
      <c r="AS1811" s="8"/>
      <c r="AT1811" s="19"/>
      <c r="AU1811" s="19"/>
      <c r="AV1811" s="12"/>
      <c r="AW1811" s="12"/>
      <c r="AX1811" s="8"/>
      <c r="AY1811" s="8"/>
      <c r="AZ1811" s="8"/>
      <c r="BA1811" s="8"/>
      <c r="BB1811" s="62"/>
      <c r="BC1811" s="21"/>
      <c r="BD1811" s="21"/>
      <c r="BE1811" s="21"/>
      <c r="BF1811" s="22"/>
      <c r="BG1811" s="22"/>
      <c r="BH1811" s="22"/>
      <c r="BI1811" s="22"/>
      <c r="BJ1811" s="8"/>
      <c r="BK1811" s="8"/>
      <c r="BL1811" s="8"/>
      <c r="BM1811" s="8"/>
      <c r="BN1811" s="5"/>
      <c r="BO1811" s="5"/>
      <c r="BP1811" s="8"/>
      <c r="BQ1811" s="8"/>
      <c r="BR1811">
        <v>4.2</v>
      </c>
      <c r="BS1811">
        <v>4.7</v>
      </c>
      <c r="BT1811">
        <v>0.43245</v>
      </c>
      <c r="BU1811">
        <v>0.11865000000000001</v>
      </c>
      <c r="BV1811">
        <v>0.12663158905834701</v>
      </c>
      <c r="BW1811">
        <v>0.18168000000000001</v>
      </c>
    </row>
    <row r="1812" spans="1:75" ht="16.75" customHeight="1" x14ac:dyDescent="0.2">
      <c r="A1812" t="str">
        <f t="shared" si="1941"/>
        <v>2025020875 VGK</v>
      </c>
      <c r="B1812">
        <v>2025020875</v>
      </c>
      <c r="C1812" s="1">
        <v>46054</v>
      </c>
      <c r="D1812" s="2" t="s">
        <v>6</v>
      </c>
      <c r="E1812" t="s">
        <v>25</v>
      </c>
      <c r="F1812" s="2">
        <v>0</v>
      </c>
      <c r="G1812" s="2">
        <v>2</v>
      </c>
      <c r="H1812" t="s">
        <v>29</v>
      </c>
      <c r="I1812" t="str">
        <f t="shared" si="1940"/>
        <v xml:space="preserve">VGK </v>
      </c>
      <c r="K1812" s="14"/>
      <c r="L1812" s="13">
        <v>0.15</v>
      </c>
      <c r="M1812" s="28">
        <v>0.1</v>
      </c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23"/>
      <c r="AF1812" s="23"/>
      <c r="AG1812" s="26"/>
      <c r="AH1812" s="26"/>
      <c r="AI1812" s="53"/>
      <c r="AJ1812" s="6"/>
      <c r="AK1812" s="23"/>
      <c r="AL1812" s="23"/>
      <c r="AM1812" s="23"/>
      <c r="AN1812" s="23"/>
      <c r="AO1812" s="23"/>
      <c r="AP1812" s="23"/>
      <c r="AQ1812" s="23"/>
      <c r="AR1812" s="66">
        <v>0</v>
      </c>
      <c r="AS1812" s="8"/>
      <c r="AT1812" s="19"/>
      <c r="AU1812" s="19"/>
      <c r="AV1812" s="12"/>
      <c r="AW1812" s="12"/>
      <c r="AX1812" s="8"/>
      <c r="AY1812" s="8"/>
      <c r="AZ1812" s="8"/>
      <c r="BA1812" s="8"/>
      <c r="BB1812" s="62"/>
      <c r="BC1812" s="21"/>
      <c r="BD1812" s="21"/>
      <c r="BE1812" s="21"/>
      <c r="BF1812" s="22"/>
      <c r="BG1812" s="22"/>
      <c r="BH1812" s="22"/>
      <c r="BI1812" s="22"/>
      <c r="BJ1812" s="8"/>
      <c r="BK1812" s="8"/>
      <c r="BL1812" s="8"/>
      <c r="BM1812" s="8"/>
      <c r="BN1812" s="5"/>
      <c r="BO1812" s="5"/>
      <c r="BP1812" s="8"/>
      <c r="BQ1812" s="8"/>
      <c r="BR1812">
        <v>4.2</v>
      </c>
      <c r="BS1812">
        <v>4.75</v>
      </c>
      <c r="BT1812">
        <v>0.4279</v>
      </c>
      <c r="BU1812">
        <v>0.11629</v>
      </c>
      <c r="BV1812">
        <v>0.124090317348528</v>
      </c>
      <c r="BW1812">
        <v>0.17915</v>
      </c>
    </row>
    <row r="1813" spans="1:75" ht="16.75" customHeight="1" x14ac:dyDescent="0.2">
      <c r="A1813" t="str">
        <f t="shared" si="1941"/>
        <v>2025020875 ANA</v>
      </c>
      <c r="B1813">
        <v>2025020875</v>
      </c>
      <c r="C1813" s="1">
        <v>46054</v>
      </c>
      <c r="D1813" s="2" t="s">
        <v>9</v>
      </c>
      <c r="E1813" t="s">
        <v>48</v>
      </c>
      <c r="F1813" s="2">
        <v>2</v>
      </c>
      <c r="G1813" s="2">
        <v>0</v>
      </c>
      <c r="H1813" t="s">
        <v>31</v>
      </c>
      <c r="I1813" t="str">
        <f t="shared" si="1940"/>
        <v xml:space="preserve">ANA </v>
      </c>
      <c r="K1813" s="14"/>
      <c r="L1813" s="13">
        <v>0.15</v>
      </c>
      <c r="M1813" s="28">
        <v>0.1</v>
      </c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23"/>
      <c r="AF1813" s="23"/>
      <c r="AG1813" s="26"/>
      <c r="AH1813" s="26"/>
      <c r="AI1813" s="53"/>
      <c r="AJ1813" s="6"/>
      <c r="AK1813" s="23"/>
      <c r="AL1813" s="23"/>
      <c r="AM1813" s="23"/>
      <c r="AN1813" s="23"/>
      <c r="AO1813" s="23"/>
      <c r="AP1813" s="23"/>
      <c r="AQ1813" s="23"/>
      <c r="AR1813" s="66">
        <v>0</v>
      </c>
      <c r="AS1813" s="8"/>
      <c r="AT1813" s="19"/>
      <c r="AU1813" s="19"/>
      <c r="AV1813" s="12"/>
      <c r="AW1813" s="12"/>
      <c r="AX1813" s="8"/>
      <c r="AY1813" s="8"/>
      <c r="AZ1813" s="8"/>
      <c r="BA1813" s="8"/>
      <c r="BB1813" s="62"/>
      <c r="BC1813" s="21"/>
      <c r="BD1813" s="21"/>
      <c r="BE1813" s="21"/>
      <c r="BF1813" s="22"/>
      <c r="BG1813" s="22"/>
      <c r="BH1813" s="22"/>
      <c r="BI1813" s="22"/>
      <c r="BJ1813" s="8"/>
      <c r="BK1813" s="8"/>
      <c r="BL1813" s="8"/>
      <c r="BM1813" s="8"/>
      <c r="BN1813" s="5"/>
      <c r="BO1813" s="5"/>
      <c r="BP1813" s="8"/>
      <c r="BQ1813" s="8"/>
      <c r="BR1813">
        <v>4.2</v>
      </c>
      <c r="BS1813">
        <v>4.8</v>
      </c>
      <c r="BT1813">
        <v>0.41909999999999997</v>
      </c>
      <c r="BU1813">
        <v>0.11287999999999999</v>
      </c>
      <c r="BV1813">
        <v>0.120131114043676</v>
      </c>
      <c r="BW1813">
        <v>0.17324000000000001</v>
      </c>
    </row>
    <row r="1814" spans="1:75" ht="16.75" customHeight="1" x14ac:dyDescent="0.2">
      <c r="A1814" t="str">
        <f t="shared" si="1941"/>
        <v>2025020876 BUF</v>
      </c>
      <c r="B1814">
        <v>2025020876</v>
      </c>
      <c r="C1814" s="1">
        <v>46055</v>
      </c>
      <c r="D1814" s="2" t="s">
        <v>6</v>
      </c>
      <c r="E1814" t="s">
        <v>5</v>
      </c>
      <c r="F1814" s="2">
        <v>1</v>
      </c>
      <c r="G1814" s="2">
        <v>1</v>
      </c>
      <c r="H1814" t="s">
        <v>46</v>
      </c>
      <c r="I1814" t="str">
        <f t="shared" si="1940"/>
        <v xml:space="preserve">BUF </v>
      </c>
      <c r="K1814" s="14"/>
      <c r="L1814" s="13">
        <v>0.15</v>
      </c>
      <c r="M1814" s="28">
        <v>0.1</v>
      </c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23"/>
      <c r="AF1814" s="23"/>
      <c r="AG1814" s="26"/>
      <c r="AH1814" s="26"/>
      <c r="AI1814" s="53"/>
      <c r="AJ1814" s="6"/>
      <c r="AK1814" s="23"/>
      <c r="AL1814" s="23"/>
      <c r="AM1814" s="23"/>
      <c r="AN1814" s="23"/>
      <c r="AO1814" s="23"/>
      <c r="AP1814" s="23"/>
      <c r="AQ1814" s="23"/>
      <c r="AR1814" s="66">
        <v>0</v>
      </c>
      <c r="AS1814" s="8"/>
      <c r="AT1814" s="19"/>
      <c r="AU1814" s="19"/>
      <c r="AV1814" s="12"/>
      <c r="AW1814" s="12"/>
      <c r="AX1814" s="8"/>
      <c r="AY1814" s="8"/>
      <c r="AZ1814" s="8"/>
      <c r="BA1814" s="8"/>
      <c r="BB1814" s="62"/>
      <c r="BC1814" s="21"/>
      <c r="BD1814" s="21"/>
      <c r="BE1814" s="21"/>
      <c r="BF1814" s="22"/>
      <c r="BG1814" s="22"/>
      <c r="BH1814" s="22"/>
      <c r="BI1814" s="22"/>
      <c r="BJ1814" s="8"/>
      <c r="BK1814" s="8"/>
      <c r="BL1814" s="8"/>
      <c r="BM1814" s="8"/>
      <c r="BN1814" s="5"/>
      <c r="BO1814" s="5"/>
      <c r="BP1814" s="8"/>
      <c r="BQ1814" s="8"/>
      <c r="BR1814">
        <v>4.2</v>
      </c>
      <c r="BS1814">
        <v>4.8499999999999996</v>
      </c>
      <c r="BT1814">
        <v>0.41454999999999997</v>
      </c>
      <c r="BU1814">
        <v>0.10897</v>
      </c>
      <c r="BV1814">
        <v>0.11596500936489</v>
      </c>
      <c r="BW1814">
        <v>0.16929</v>
      </c>
    </row>
    <row r="1815" spans="1:75" ht="16.75" customHeight="1" x14ac:dyDescent="0.2">
      <c r="A1815" t="str">
        <f t="shared" si="1941"/>
        <v>2025020876 FLA</v>
      </c>
      <c r="B1815">
        <v>2025020876</v>
      </c>
      <c r="C1815" s="1">
        <v>46055</v>
      </c>
      <c r="D1815" s="2" t="s">
        <v>9</v>
      </c>
      <c r="E1815" t="s">
        <v>10</v>
      </c>
      <c r="F1815" s="2">
        <v>1</v>
      </c>
      <c r="G1815" s="2">
        <v>1</v>
      </c>
      <c r="H1815" t="s">
        <v>47</v>
      </c>
      <c r="I1815" t="str">
        <f t="shared" si="1940"/>
        <v xml:space="preserve">FLA </v>
      </c>
      <c r="K1815" s="14"/>
      <c r="L1815" s="13">
        <v>0.15</v>
      </c>
      <c r="M1815" s="28">
        <v>0.1</v>
      </c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23"/>
      <c r="AF1815" s="23"/>
      <c r="AG1815" s="26"/>
      <c r="AH1815" s="26"/>
      <c r="AI1815" s="53"/>
      <c r="AJ1815" s="6"/>
      <c r="AK1815" s="23"/>
      <c r="AL1815" s="23"/>
      <c r="AM1815" s="23"/>
      <c r="AN1815" s="23"/>
      <c r="AO1815" s="23"/>
      <c r="AP1815" s="23"/>
      <c r="AQ1815" s="23"/>
      <c r="AR1815" s="66">
        <v>0</v>
      </c>
      <c r="AS1815" s="8"/>
      <c r="AT1815" s="19"/>
      <c r="AU1815" s="19"/>
      <c r="AV1815" s="12"/>
      <c r="AW1815" s="12"/>
      <c r="AX1815" s="8"/>
      <c r="AY1815" s="8"/>
      <c r="AZ1815" s="8"/>
      <c r="BA1815" s="8"/>
      <c r="BB1815" s="62"/>
      <c r="BC1815" s="21"/>
      <c r="BD1815" s="21"/>
      <c r="BE1815" s="21"/>
      <c r="BF1815" s="22"/>
      <c r="BG1815" s="22"/>
      <c r="BH1815" s="22"/>
      <c r="BI1815" s="22"/>
      <c r="BJ1815" s="8"/>
      <c r="BK1815" s="8"/>
      <c r="BL1815" s="8"/>
      <c r="BM1815" s="8"/>
      <c r="BN1815" s="5"/>
      <c r="BO1815" s="5"/>
      <c r="BP1815" s="8"/>
      <c r="BQ1815" s="8"/>
      <c r="BR1815">
        <v>4.2</v>
      </c>
      <c r="BS1815">
        <v>4.9000000000000004</v>
      </c>
      <c r="BT1815">
        <v>0.41099999999999998</v>
      </c>
      <c r="BU1815">
        <v>0.10557</v>
      </c>
      <c r="BV1815">
        <v>0.112284620293554</v>
      </c>
      <c r="BW1815">
        <v>0.16536999999999999</v>
      </c>
    </row>
    <row r="1816" spans="1:75" ht="16.75" customHeight="1" x14ac:dyDescent="0.2">
      <c r="A1816" t="str">
        <f t="shared" si="1941"/>
        <v>2025020878 NYI</v>
      </c>
      <c r="B1816">
        <v>2025020878</v>
      </c>
      <c r="C1816" s="1">
        <v>46055</v>
      </c>
      <c r="D1816" s="2" t="s">
        <v>6</v>
      </c>
      <c r="E1816" t="s">
        <v>37</v>
      </c>
      <c r="F1816" s="2">
        <v>1</v>
      </c>
      <c r="G1816" s="2">
        <v>1</v>
      </c>
      <c r="H1816" t="s">
        <v>46</v>
      </c>
      <c r="I1816" t="str">
        <f t="shared" si="1940"/>
        <v xml:space="preserve">NYI </v>
      </c>
      <c r="K1816" s="14"/>
      <c r="L1816" s="13">
        <v>0.15</v>
      </c>
      <c r="M1816" s="28">
        <v>0.1</v>
      </c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23"/>
      <c r="AF1816" s="23"/>
      <c r="AG1816" s="26"/>
      <c r="AH1816" s="26"/>
      <c r="AI1816" s="53"/>
      <c r="AJ1816" s="6"/>
      <c r="AK1816" s="23"/>
      <c r="AL1816" s="23"/>
      <c r="AM1816" s="23"/>
      <c r="AN1816" s="23"/>
      <c r="AO1816" s="23"/>
      <c r="AP1816" s="23"/>
      <c r="AQ1816" s="23"/>
      <c r="AR1816" s="66">
        <v>0</v>
      </c>
      <c r="AS1816" s="8"/>
      <c r="AT1816" s="19"/>
      <c r="AU1816" s="19"/>
      <c r="AV1816" s="12"/>
      <c r="AW1816" s="12"/>
      <c r="AX1816" s="8"/>
      <c r="AY1816" s="8"/>
      <c r="AZ1816" s="8"/>
      <c r="BA1816" s="8"/>
      <c r="BB1816" s="62"/>
      <c r="BC1816" s="21"/>
      <c r="BD1816" s="21"/>
      <c r="BE1816" s="21"/>
      <c r="BF1816" s="22"/>
      <c r="BG1816" s="22"/>
      <c r="BH1816" s="22"/>
      <c r="BI1816" s="22"/>
      <c r="BJ1816" s="8"/>
      <c r="BK1816" s="8"/>
      <c r="BL1816" s="8"/>
      <c r="BM1816" s="8"/>
      <c r="BN1816" s="5"/>
      <c r="BO1816" s="5"/>
      <c r="BP1816" s="8"/>
      <c r="BQ1816" s="8"/>
      <c r="BR1816">
        <v>4.2</v>
      </c>
      <c r="BS1816">
        <v>4.95</v>
      </c>
      <c r="BT1816">
        <v>0.40205999999999997</v>
      </c>
      <c r="BU1816">
        <v>0.10227</v>
      </c>
      <c r="BV1816">
        <v>0.10858878117666999</v>
      </c>
      <c r="BW1816">
        <v>0.16045999999999999</v>
      </c>
    </row>
    <row r="1817" spans="1:75" ht="16.75" customHeight="1" x14ac:dyDescent="0.2">
      <c r="A1817" t="str">
        <f t="shared" si="1941"/>
        <v>2025020878 WSH</v>
      </c>
      <c r="B1817">
        <v>2025020878</v>
      </c>
      <c r="C1817" s="1">
        <v>46055</v>
      </c>
      <c r="D1817" s="2" t="s">
        <v>9</v>
      </c>
      <c r="E1817" t="s">
        <v>49</v>
      </c>
      <c r="F1817" s="2">
        <v>1</v>
      </c>
      <c r="G1817" s="2">
        <v>1</v>
      </c>
      <c r="H1817" t="s">
        <v>47</v>
      </c>
      <c r="I1817" t="str">
        <f t="shared" si="1940"/>
        <v xml:space="preserve">WSH </v>
      </c>
      <c r="K1817" s="14"/>
      <c r="L1817" s="13">
        <v>0.15</v>
      </c>
      <c r="M1817" s="28">
        <v>0.1</v>
      </c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23"/>
      <c r="AF1817" s="23"/>
      <c r="AG1817" s="26"/>
      <c r="AH1817" s="26"/>
      <c r="AI1817" s="53"/>
      <c r="AJ1817" s="6"/>
      <c r="AK1817" s="23"/>
      <c r="AL1817" s="23"/>
      <c r="AM1817" s="23"/>
      <c r="AN1817" s="23"/>
      <c r="AO1817" s="23"/>
      <c r="AP1817" s="23"/>
      <c r="AQ1817" s="23"/>
      <c r="AR1817" s="66">
        <v>0</v>
      </c>
      <c r="AS1817" s="8"/>
      <c r="AT1817" s="19"/>
      <c r="AU1817" s="19"/>
      <c r="AV1817" s="12"/>
      <c r="AW1817" s="12"/>
      <c r="AX1817" s="8"/>
      <c r="AY1817" s="8"/>
      <c r="AZ1817" s="8"/>
      <c r="BA1817" s="8"/>
      <c r="BB1817" s="62"/>
      <c r="BC1817" s="21"/>
      <c r="BD1817" s="21"/>
      <c r="BE1817" s="21"/>
      <c r="BF1817" s="22"/>
      <c r="BG1817" s="22"/>
      <c r="BH1817" s="22"/>
      <c r="BI1817" s="22"/>
      <c r="BJ1817" s="8"/>
      <c r="BK1817" s="8"/>
      <c r="BL1817" s="8"/>
      <c r="BM1817" s="8"/>
      <c r="BN1817" s="5"/>
      <c r="BO1817" s="5"/>
      <c r="BP1817" s="8"/>
      <c r="BQ1817" s="8"/>
      <c r="BR1817">
        <v>4.2</v>
      </c>
      <c r="BS1817">
        <v>5</v>
      </c>
      <c r="BT1817">
        <v>0.39523999999999998</v>
      </c>
      <c r="BU1817">
        <v>0.10113999999999999</v>
      </c>
      <c r="BV1817">
        <v>0.10737186292411501</v>
      </c>
      <c r="BW1817">
        <v>0.15917999999999999</v>
      </c>
    </row>
    <row r="1818" spans="1:75" ht="16.75" customHeight="1" x14ac:dyDescent="0.2">
      <c r="A1818" t="str">
        <f t="shared" si="1941"/>
        <v>2025020877 OTT</v>
      </c>
      <c r="B1818">
        <v>2025020877</v>
      </c>
      <c r="C1818" s="1">
        <v>46055</v>
      </c>
      <c r="D1818" s="2" t="s">
        <v>6</v>
      </c>
      <c r="E1818" t="s">
        <v>39</v>
      </c>
      <c r="F1818" s="2">
        <v>1</v>
      </c>
      <c r="G1818" s="2">
        <v>1</v>
      </c>
      <c r="H1818" t="s">
        <v>46</v>
      </c>
      <c r="I1818" t="str">
        <f t="shared" si="1940"/>
        <v xml:space="preserve">OTT </v>
      </c>
      <c r="K1818" s="14"/>
      <c r="L1818" s="13">
        <v>0.15</v>
      </c>
      <c r="M1818" s="28">
        <v>0.1</v>
      </c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23"/>
      <c r="AF1818" s="23"/>
      <c r="AG1818" s="26"/>
      <c r="AH1818" s="26"/>
      <c r="AI1818" s="53"/>
      <c r="AJ1818" s="6"/>
      <c r="AK1818" s="23"/>
      <c r="AL1818" s="23"/>
      <c r="AM1818" s="23"/>
      <c r="AN1818" s="23"/>
      <c r="AO1818" s="23"/>
      <c r="AP1818" s="23"/>
      <c r="AQ1818" s="23"/>
      <c r="AR1818" s="66">
        <v>0</v>
      </c>
      <c r="AS1818" s="8"/>
      <c r="AT1818" s="19"/>
      <c r="AU1818" s="19"/>
      <c r="AV1818" s="12"/>
      <c r="AW1818" s="12"/>
      <c r="AX1818" s="8"/>
      <c r="AY1818" s="8"/>
      <c r="AZ1818" s="8"/>
      <c r="BA1818" s="8"/>
      <c r="BB1818" s="62"/>
      <c r="BC1818" s="21"/>
      <c r="BD1818" s="21"/>
      <c r="BE1818" s="21"/>
      <c r="BF1818" s="22"/>
      <c r="BG1818" s="22"/>
      <c r="BH1818" s="22"/>
      <c r="BI1818" s="22"/>
      <c r="BJ1818" s="8"/>
      <c r="BK1818" s="8"/>
      <c r="BL1818" s="8"/>
      <c r="BM1818" s="8"/>
      <c r="BN1818" s="5"/>
      <c r="BO1818" s="5"/>
      <c r="BP1818" s="8"/>
      <c r="BQ1818" s="8"/>
      <c r="BR1818">
        <v>4.25</v>
      </c>
      <c r="BS1818">
        <v>4.25</v>
      </c>
      <c r="BT1818">
        <v>0.49751000000000001</v>
      </c>
      <c r="BU1818">
        <v>0.14465</v>
      </c>
      <c r="BV1818">
        <v>0.15567992250981999</v>
      </c>
      <c r="BW1818">
        <v>0.2155</v>
      </c>
    </row>
    <row r="1819" spans="1:75" ht="16.75" customHeight="1" x14ac:dyDescent="0.2">
      <c r="A1819" t="str">
        <f t="shared" si="1941"/>
        <v>2025020877 PIT</v>
      </c>
      <c r="B1819">
        <v>2025020877</v>
      </c>
      <c r="C1819" s="1">
        <v>46055</v>
      </c>
      <c r="D1819" s="2" t="s">
        <v>9</v>
      </c>
      <c r="E1819" t="s">
        <v>21</v>
      </c>
      <c r="F1819" s="2">
        <v>1</v>
      </c>
      <c r="G1819" s="2">
        <v>1</v>
      </c>
      <c r="H1819" t="s">
        <v>47</v>
      </c>
      <c r="I1819" t="str">
        <f t="shared" si="1940"/>
        <v xml:space="preserve">PIT </v>
      </c>
      <c r="K1819" s="14"/>
      <c r="L1819" s="13">
        <v>0.15</v>
      </c>
      <c r="M1819" s="28">
        <v>0.1</v>
      </c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23"/>
      <c r="AF1819" s="23"/>
      <c r="AG1819" s="26"/>
      <c r="AH1819" s="26"/>
      <c r="AI1819" s="53"/>
      <c r="AJ1819" s="6"/>
      <c r="AK1819" s="23"/>
      <c r="AL1819" s="23"/>
      <c r="AM1819" s="23"/>
      <c r="AN1819" s="23"/>
      <c r="AO1819" s="23"/>
      <c r="AP1819" s="23"/>
      <c r="AQ1819" s="23"/>
      <c r="AR1819" s="66">
        <v>0</v>
      </c>
      <c r="AS1819" s="8"/>
      <c r="AT1819" s="19"/>
      <c r="AU1819" s="19"/>
      <c r="AV1819" s="12"/>
      <c r="AW1819" s="12"/>
      <c r="AX1819" s="8"/>
      <c r="AY1819" s="8"/>
      <c r="AZ1819" s="8"/>
      <c r="BA1819" s="8"/>
      <c r="BB1819" s="62"/>
      <c r="BC1819" s="21"/>
      <c r="BD1819" s="21"/>
      <c r="BE1819" s="21"/>
      <c r="BF1819" s="22"/>
      <c r="BG1819" s="22"/>
      <c r="BH1819" s="22"/>
      <c r="BI1819" s="22"/>
      <c r="BJ1819" s="8"/>
      <c r="BK1819" s="8"/>
      <c r="BL1819" s="8"/>
      <c r="BM1819" s="8"/>
      <c r="BN1819" s="5"/>
      <c r="BO1819" s="5"/>
      <c r="BP1819" s="8"/>
      <c r="BQ1819" s="8"/>
      <c r="BR1819">
        <v>4.25</v>
      </c>
      <c r="BS1819">
        <v>4.3</v>
      </c>
      <c r="BT1819">
        <v>0.48903999999999997</v>
      </c>
      <c r="BU1819">
        <v>0.14158999999999999</v>
      </c>
      <c r="BV1819">
        <v>0.15206744710557399</v>
      </c>
      <c r="BW1819">
        <v>0.21049000000000001</v>
      </c>
    </row>
    <row r="1820" spans="1:75" ht="16.75" customHeight="1" x14ac:dyDescent="0.2">
      <c r="A1820" t="str">
        <f t="shared" si="1941"/>
        <v>2025020879 MTL</v>
      </c>
      <c r="B1820">
        <v>2025020879</v>
      </c>
      <c r="C1820" s="1">
        <v>46055</v>
      </c>
      <c r="D1820" s="2" t="s">
        <v>6</v>
      </c>
      <c r="E1820" t="s">
        <v>19</v>
      </c>
      <c r="F1820" s="2">
        <v>1</v>
      </c>
      <c r="G1820" s="2">
        <v>1</v>
      </c>
      <c r="H1820" t="s">
        <v>46</v>
      </c>
      <c r="I1820" t="str">
        <f t="shared" si="1940"/>
        <v xml:space="preserve">MTL </v>
      </c>
      <c r="K1820" s="14"/>
      <c r="L1820" s="13">
        <v>0.15</v>
      </c>
      <c r="M1820" s="28">
        <v>0.1</v>
      </c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23"/>
      <c r="AF1820" s="23"/>
      <c r="AG1820" s="26"/>
      <c r="AH1820" s="26"/>
      <c r="AI1820" s="53"/>
      <c r="AJ1820" s="6"/>
      <c r="AK1820" s="23"/>
      <c r="AL1820" s="23"/>
      <c r="AM1820" s="23"/>
      <c r="AN1820" s="23"/>
      <c r="AO1820" s="23"/>
      <c r="AP1820" s="23"/>
      <c r="AQ1820" s="23"/>
      <c r="AR1820" s="66">
        <v>0</v>
      </c>
      <c r="AS1820" s="8"/>
      <c r="AT1820" s="19"/>
      <c r="AU1820" s="19"/>
      <c r="AV1820" s="12"/>
      <c r="AW1820" s="12"/>
      <c r="AX1820" s="8"/>
      <c r="AY1820" s="8"/>
      <c r="AZ1820" s="8"/>
      <c r="BA1820" s="8"/>
      <c r="BB1820" s="62"/>
      <c r="BC1820" s="21"/>
      <c r="BD1820" s="21"/>
      <c r="BE1820" s="21"/>
      <c r="BF1820" s="22"/>
      <c r="BG1820" s="22"/>
      <c r="BH1820" s="22"/>
      <c r="BI1820" s="22"/>
      <c r="BJ1820" s="8"/>
      <c r="BK1820" s="8"/>
      <c r="BL1820" s="8"/>
      <c r="BM1820" s="8"/>
      <c r="BN1820" s="5"/>
      <c r="BO1820" s="5"/>
      <c r="BP1820" s="8"/>
      <c r="BQ1820" s="8"/>
      <c r="BR1820">
        <v>4.25</v>
      </c>
      <c r="BS1820">
        <v>4.3499999999999996</v>
      </c>
      <c r="BT1820">
        <v>0.48058000000000001</v>
      </c>
      <c r="BU1820">
        <v>0.14177999999999999</v>
      </c>
      <c r="BV1820">
        <v>0.15224044067905801</v>
      </c>
      <c r="BW1820">
        <v>0.21049000000000001</v>
      </c>
    </row>
    <row r="1821" spans="1:75" ht="16.75" customHeight="1" x14ac:dyDescent="0.2">
      <c r="A1821" t="str">
        <f t="shared" si="1941"/>
        <v>2025020879 MIN</v>
      </c>
      <c r="B1821">
        <v>2025020879</v>
      </c>
      <c r="C1821" s="1">
        <v>46055</v>
      </c>
      <c r="D1821" s="2" t="s">
        <v>9</v>
      </c>
      <c r="E1821" t="s">
        <v>33</v>
      </c>
      <c r="F1821" s="2">
        <v>1</v>
      </c>
      <c r="G1821" s="2">
        <v>1</v>
      </c>
      <c r="H1821" t="s">
        <v>47</v>
      </c>
      <c r="I1821" t="str">
        <f t="shared" si="1940"/>
        <v xml:space="preserve">MIN </v>
      </c>
      <c r="K1821" s="14"/>
      <c r="L1821" s="13">
        <v>0.15</v>
      </c>
      <c r="M1821" s="28">
        <v>0.1</v>
      </c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23"/>
      <c r="AF1821" s="23"/>
      <c r="AG1821" s="26"/>
      <c r="AH1821" s="26"/>
      <c r="AI1821" s="53"/>
      <c r="AJ1821" s="6"/>
      <c r="AK1821" s="23"/>
      <c r="AL1821" s="23"/>
      <c r="AM1821" s="23"/>
      <c r="AN1821" s="23"/>
      <c r="AO1821" s="23"/>
      <c r="AP1821" s="23"/>
      <c r="AQ1821" s="23"/>
      <c r="AR1821" s="66">
        <v>0</v>
      </c>
      <c r="AS1821" s="8"/>
      <c r="AT1821" s="19"/>
      <c r="AU1821" s="19"/>
      <c r="AV1821" s="12"/>
      <c r="AW1821" s="12"/>
      <c r="AX1821" s="8"/>
      <c r="AY1821" s="8"/>
      <c r="AZ1821" s="8"/>
      <c r="BA1821" s="8"/>
      <c r="BB1821" s="62"/>
      <c r="BC1821" s="21"/>
      <c r="BD1821" s="21"/>
      <c r="BE1821" s="21"/>
      <c r="BF1821" s="22"/>
      <c r="BG1821" s="22"/>
      <c r="BH1821" s="22"/>
      <c r="BI1821" s="22"/>
      <c r="BJ1821" s="8"/>
      <c r="BK1821" s="8"/>
      <c r="BL1821" s="8"/>
      <c r="BM1821" s="8"/>
      <c r="BN1821" s="5"/>
      <c r="BO1821" s="5"/>
      <c r="BP1821" s="8"/>
      <c r="BQ1821" s="8"/>
      <c r="BR1821">
        <v>4.25</v>
      </c>
      <c r="BS1821">
        <v>4.4000000000000004</v>
      </c>
      <c r="BT1821">
        <v>0.47700999999999999</v>
      </c>
      <c r="BU1821">
        <v>0.13475000000000001</v>
      </c>
      <c r="BV1821">
        <v>0.14483640741218401</v>
      </c>
      <c r="BW1821">
        <v>0.20438999999999999</v>
      </c>
    </row>
    <row r="1822" spans="1:75" ht="16.75" customHeight="1" x14ac:dyDescent="0.2">
      <c r="A1822" t="str">
        <f t="shared" si="1941"/>
        <v>2025020880 STL</v>
      </c>
      <c r="B1822">
        <v>2025020880</v>
      </c>
      <c r="C1822" s="1">
        <v>46055</v>
      </c>
      <c r="D1822" s="2" t="s">
        <v>6</v>
      </c>
      <c r="E1822" t="s">
        <v>12</v>
      </c>
      <c r="F1822" s="2">
        <v>1</v>
      </c>
      <c r="G1822" s="2">
        <v>1</v>
      </c>
      <c r="H1822" t="s">
        <v>46</v>
      </c>
      <c r="I1822" t="str">
        <f t="shared" si="1940"/>
        <v xml:space="preserve">STL </v>
      </c>
      <c r="K1822" s="14"/>
      <c r="L1822" s="13">
        <v>0.15</v>
      </c>
      <c r="M1822" s="28">
        <v>0.1</v>
      </c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23"/>
      <c r="AF1822" s="23"/>
      <c r="AG1822" s="26"/>
      <c r="AH1822" s="26"/>
      <c r="AI1822" s="53"/>
      <c r="AJ1822" s="6"/>
      <c r="AK1822" s="23"/>
      <c r="AL1822" s="23"/>
      <c r="AM1822" s="23"/>
      <c r="AN1822" s="23"/>
      <c r="AO1822" s="23"/>
      <c r="AP1822" s="23"/>
      <c r="AQ1822" s="23"/>
      <c r="AR1822" s="66">
        <v>0</v>
      </c>
      <c r="AS1822" s="8"/>
      <c r="AT1822" s="19"/>
      <c r="AU1822" s="19"/>
      <c r="AV1822" s="12"/>
      <c r="AW1822" s="12"/>
      <c r="AX1822" s="8"/>
      <c r="AY1822" s="8"/>
      <c r="AZ1822" s="8"/>
      <c r="BA1822" s="8"/>
      <c r="BB1822" s="62"/>
      <c r="BC1822" s="21"/>
      <c r="BD1822" s="21"/>
      <c r="BE1822" s="21"/>
      <c r="BF1822" s="22"/>
      <c r="BG1822" s="22"/>
      <c r="BH1822" s="22"/>
      <c r="BI1822" s="22"/>
      <c r="BJ1822" s="8"/>
      <c r="BK1822" s="8"/>
      <c r="BL1822" s="8"/>
      <c r="BM1822" s="8"/>
      <c r="BN1822" s="5"/>
      <c r="BO1822" s="5"/>
      <c r="BP1822" s="8"/>
      <c r="BQ1822" s="8"/>
      <c r="BR1822">
        <v>4.25</v>
      </c>
      <c r="BS1822">
        <v>4.45</v>
      </c>
      <c r="BT1822">
        <v>0.46677999999999997</v>
      </c>
      <c r="BU1822">
        <v>0.13295999999999999</v>
      </c>
      <c r="BV1822">
        <v>0.14261044908991399</v>
      </c>
      <c r="BW1822">
        <v>0.20063</v>
      </c>
    </row>
    <row r="1823" spans="1:75" ht="16.75" customHeight="1" x14ac:dyDescent="0.2">
      <c r="A1823" t="str">
        <f t="shared" si="1941"/>
        <v>2025020880 NSH</v>
      </c>
      <c r="B1823">
        <v>2025020880</v>
      </c>
      <c r="C1823" s="1">
        <v>46055</v>
      </c>
      <c r="D1823" s="2" t="s">
        <v>9</v>
      </c>
      <c r="E1823" t="s">
        <v>35</v>
      </c>
      <c r="F1823" s="2">
        <v>1</v>
      </c>
      <c r="G1823" s="2">
        <v>1</v>
      </c>
      <c r="H1823" t="s">
        <v>47</v>
      </c>
      <c r="I1823" t="str">
        <f t="shared" si="1940"/>
        <v xml:space="preserve">NSH </v>
      </c>
      <c r="K1823" s="14"/>
      <c r="L1823" s="13">
        <v>0.15</v>
      </c>
      <c r="M1823" s="28">
        <v>0.1</v>
      </c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23"/>
      <c r="AF1823" s="23"/>
      <c r="AG1823" s="26"/>
      <c r="AH1823" s="26"/>
      <c r="AI1823" s="53"/>
      <c r="AJ1823" s="6"/>
      <c r="AK1823" s="23"/>
      <c r="AL1823" s="23"/>
      <c r="AM1823" s="23"/>
      <c r="AN1823" s="23"/>
      <c r="AO1823" s="23"/>
      <c r="AP1823" s="23"/>
      <c r="AQ1823" s="23"/>
      <c r="AR1823" s="66">
        <v>0</v>
      </c>
      <c r="AS1823" s="8"/>
      <c r="AT1823" s="19"/>
      <c r="AU1823" s="19"/>
      <c r="AV1823" s="12"/>
      <c r="AW1823" s="12"/>
      <c r="AX1823" s="8"/>
      <c r="AY1823" s="8"/>
      <c r="AZ1823" s="8"/>
      <c r="BA1823" s="8"/>
      <c r="BB1823" s="62"/>
      <c r="BC1823" s="21"/>
      <c r="BD1823" s="21"/>
      <c r="BE1823" s="21"/>
      <c r="BF1823" s="22"/>
      <c r="BG1823" s="22"/>
      <c r="BH1823" s="22"/>
      <c r="BI1823" s="22"/>
      <c r="BJ1823" s="8"/>
      <c r="BK1823" s="8"/>
      <c r="BL1823" s="8"/>
      <c r="BM1823" s="8"/>
      <c r="BN1823" s="5"/>
      <c r="BO1823" s="5"/>
      <c r="BP1823" s="8"/>
      <c r="BQ1823" s="8"/>
      <c r="BR1823">
        <v>4.25</v>
      </c>
      <c r="BS1823">
        <v>4.5</v>
      </c>
      <c r="BT1823">
        <v>0.46450000000000002</v>
      </c>
      <c r="BU1823">
        <v>0.12870000000000001</v>
      </c>
      <c r="BV1823">
        <v>0.13790664780763701</v>
      </c>
      <c r="BW1823">
        <v>0.19545999999999999</v>
      </c>
    </row>
    <row r="1824" spans="1:75" ht="16.75" customHeight="1" x14ac:dyDescent="0.2">
      <c r="A1824" t="str">
        <f t="shared" si="1941"/>
        <v>2025020881 SJS</v>
      </c>
      <c r="B1824">
        <v>2025020881</v>
      </c>
      <c r="C1824" s="1">
        <v>46055</v>
      </c>
      <c r="D1824" s="2" t="s">
        <v>6</v>
      </c>
      <c r="E1824" t="s">
        <v>40</v>
      </c>
      <c r="F1824" s="2">
        <v>1</v>
      </c>
      <c r="G1824" s="2">
        <v>2</v>
      </c>
      <c r="H1824" t="s">
        <v>36</v>
      </c>
      <c r="I1824" t="str">
        <f t="shared" si="1940"/>
        <v xml:space="preserve">SJS </v>
      </c>
      <c r="K1824" s="14"/>
      <c r="L1824" s="13">
        <v>0.15</v>
      </c>
      <c r="M1824" s="28">
        <v>0.1</v>
      </c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23"/>
      <c r="AF1824" s="23"/>
      <c r="AG1824" s="26"/>
      <c r="AH1824" s="26"/>
      <c r="AI1824" s="53"/>
      <c r="AJ1824" s="6"/>
      <c r="AK1824" s="23"/>
      <c r="AL1824" s="23"/>
      <c r="AM1824" s="23"/>
      <c r="AN1824" s="23"/>
      <c r="AO1824" s="23"/>
      <c r="AP1824" s="23"/>
      <c r="AQ1824" s="23"/>
      <c r="AR1824" s="66">
        <v>0</v>
      </c>
      <c r="AS1824" s="8"/>
      <c r="AT1824" s="19"/>
      <c r="AU1824" s="19"/>
      <c r="AV1824" s="12"/>
      <c r="AW1824" s="12"/>
      <c r="AX1824" s="8"/>
      <c r="AY1824" s="8"/>
      <c r="AZ1824" s="8"/>
      <c r="BA1824" s="8"/>
      <c r="BB1824" s="62"/>
      <c r="BC1824" s="21"/>
      <c r="BD1824" s="21"/>
      <c r="BE1824" s="21"/>
      <c r="BF1824" s="22"/>
      <c r="BG1824" s="22"/>
      <c r="BH1824" s="22"/>
      <c r="BI1824" s="22"/>
      <c r="BJ1824" s="8"/>
      <c r="BK1824" s="8"/>
      <c r="BL1824" s="8"/>
      <c r="BM1824" s="8"/>
      <c r="BN1824" s="5"/>
      <c r="BO1824" s="5"/>
      <c r="BP1824" s="8"/>
      <c r="BQ1824" s="8"/>
      <c r="BR1824">
        <v>4.25</v>
      </c>
      <c r="BS1824">
        <v>4.55</v>
      </c>
      <c r="BT1824">
        <v>0.45723000000000003</v>
      </c>
      <c r="BU1824">
        <v>0.12481</v>
      </c>
      <c r="BV1824">
        <v>0.13354661987202801</v>
      </c>
      <c r="BW1824">
        <v>0.19023000000000001</v>
      </c>
    </row>
    <row r="1825" spans="1:75" ht="16.75" customHeight="1" x14ac:dyDescent="0.2">
      <c r="A1825" t="str">
        <f t="shared" si="1941"/>
        <v>2025020881 CHI</v>
      </c>
      <c r="B1825">
        <v>2025020881</v>
      </c>
      <c r="C1825" s="1">
        <v>46055</v>
      </c>
      <c r="D1825" s="2" t="s">
        <v>9</v>
      </c>
      <c r="E1825" t="s">
        <v>14</v>
      </c>
      <c r="F1825" s="2">
        <v>2</v>
      </c>
      <c r="G1825" s="2">
        <v>1</v>
      </c>
      <c r="H1825" t="s">
        <v>38</v>
      </c>
      <c r="I1825" t="str">
        <f t="shared" si="1940"/>
        <v xml:space="preserve">CHI </v>
      </c>
      <c r="K1825" s="14"/>
      <c r="L1825" s="13">
        <v>0.15</v>
      </c>
      <c r="M1825" s="28">
        <v>0.1</v>
      </c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23"/>
      <c r="AF1825" s="23"/>
      <c r="AG1825" s="26"/>
      <c r="AH1825" s="26"/>
      <c r="AI1825" s="53"/>
      <c r="AJ1825" s="6"/>
      <c r="AK1825" s="23"/>
      <c r="AL1825" s="23"/>
      <c r="AM1825" s="23"/>
      <c r="AN1825" s="23"/>
      <c r="AO1825" s="23"/>
      <c r="AP1825" s="23"/>
      <c r="AQ1825" s="23"/>
      <c r="AR1825" s="66">
        <v>0</v>
      </c>
      <c r="AS1825" s="8"/>
      <c r="AT1825" s="19"/>
      <c r="AU1825" s="19"/>
      <c r="AV1825" s="12"/>
      <c r="AW1825" s="12"/>
      <c r="AX1825" s="8"/>
      <c r="AY1825" s="8"/>
      <c r="AZ1825" s="8"/>
      <c r="BA1825" s="8"/>
      <c r="BB1825" s="62"/>
      <c r="BC1825" s="21"/>
      <c r="BD1825" s="21"/>
      <c r="BE1825" s="21"/>
      <c r="BF1825" s="22"/>
      <c r="BG1825" s="22"/>
      <c r="BH1825" s="22"/>
      <c r="BI1825" s="22"/>
      <c r="BJ1825" s="8"/>
      <c r="BK1825" s="8"/>
      <c r="BL1825" s="8"/>
      <c r="BM1825" s="8"/>
      <c r="BN1825" s="5"/>
      <c r="BO1825" s="5"/>
      <c r="BP1825" s="8"/>
      <c r="BQ1825" s="8"/>
      <c r="BR1825">
        <v>4.25</v>
      </c>
      <c r="BS1825">
        <v>4.5999999999999996</v>
      </c>
      <c r="BT1825">
        <v>0.45123999999999997</v>
      </c>
      <c r="BU1825">
        <v>0.12129</v>
      </c>
      <c r="BV1825">
        <v>0.12988028184096101</v>
      </c>
      <c r="BW1825">
        <v>0.18743000000000001</v>
      </c>
    </row>
    <row r="1826" spans="1:75" ht="16.75" customHeight="1" x14ac:dyDescent="0.2">
      <c r="A1826" t="str">
        <f t="shared" si="1941"/>
        <v>2025020882 WPG</v>
      </c>
      <c r="B1826">
        <v>2025020882</v>
      </c>
      <c r="C1826" s="1">
        <v>46055</v>
      </c>
      <c r="D1826" s="2" t="s">
        <v>6</v>
      </c>
      <c r="E1826" t="s">
        <v>16</v>
      </c>
      <c r="F1826" s="2">
        <v>1</v>
      </c>
      <c r="G1826" s="2">
        <v>1</v>
      </c>
      <c r="H1826" t="s">
        <v>46</v>
      </c>
      <c r="I1826" t="str">
        <f t="shared" si="1940"/>
        <v xml:space="preserve">WPG </v>
      </c>
      <c r="K1826" s="14"/>
      <c r="L1826" s="13">
        <v>0.15</v>
      </c>
      <c r="M1826" s="28">
        <v>0.1</v>
      </c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23"/>
      <c r="AF1826" s="23"/>
      <c r="AG1826" s="26"/>
      <c r="AH1826" s="26"/>
      <c r="AI1826" s="53"/>
      <c r="AJ1826" s="6"/>
      <c r="AK1826" s="23"/>
      <c r="AL1826" s="23"/>
      <c r="AM1826" s="23"/>
      <c r="AN1826" s="23"/>
      <c r="AO1826" s="23"/>
      <c r="AP1826" s="23"/>
      <c r="AQ1826" s="23"/>
      <c r="AR1826" s="66">
        <v>0</v>
      </c>
      <c r="AS1826" s="8"/>
      <c r="AT1826" s="19"/>
      <c r="AU1826" s="19"/>
      <c r="AV1826" s="12"/>
      <c r="AW1826" s="12"/>
      <c r="AX1826" s="8"/>
      <c r="AY1826" s="8"/>
      <c r="AZ1826" s="8"/>
      <c r="BA1826" s="8"/>
      <c r="BB1826" s="62"/>
      <c r="BC1826" s="21"/>
      <c r="BD1826" s="21"/>
      <c r="BE1826" s="21"/>
      <c r="BF1826" s="22"/>
      <c r="BG1826" s="22"/>
      <c r="BH1826" s="22"/>
      <c r="BI1826" s="22"/>
      <c r="BJ1826" s="8"/>
      <c r="BK1826" s="8"/>
      <c r="BL1826" s="8"/>
      <c r="BM1826" s="8"/>
      <c r="BN1826" s="5"/>
      <c r="BO1826" s="5"/>
      <c r="BP1826" s="8"/>
      <c r="BQ1826" s="8"/>
      <c r="BR1826">
        <v>4.25</v>
      </c>
      <c r="BS1826">
        <v>4.6500000000000004</v>
      </c>
      <c r="BT1826">
        <v>0.44596999999999998</v>
      </c>
      <c r="BU1826">
        <v>0.11772000000000001</v>
      </c>
      <c r="BV1826">
        <v>0.125820311664992</v>
      </c>
      <c r="BW1826">
        <v>0.18210000000000001</v>
      </c>
    </row>
    <row r="1827" spans="1:75" ht="16.75" customHeight="1" x14ac:dyDescent="0.2">
      <c r="A1827" t="str">
        <f t="shared" si="1941"/>
        <v>2025020882 DAL</v>
      </c>
      <c r="B1827">
        <v>2025020882</v>
      </c>
      <c r="C1827" s="1">
        <v>46055</v>
      </c>
      <c r="D1827" s="2" t="s">
        <v>9</v>
      </c>
      <c r="E1827" t="s">
        <v>34</v>
      </c>
      <c r="F1827" s="2">
        <v>1</v>
      </c>
      <c r="G1827" s="2">
        <v>1</v>
      </c>
      <c r="H1827" t="s">
        <v>47</v>
      </c>
      <c r="I1827" t="str">
        <f t="shared" si="1940"/>
        <v xml:space="preserve">DAL </v>
      </c>
      <c r="K1827" s="14"/>
      <c r="L1827" s="13">
        <v>0.15</v>
      </c>
      <c r="M1827" s="28">
        <v>0.1</v>
      </c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23"/>
      <c r="AF1827" s="23"/>
      <c r="AG1827" s="26"/>
      <c r="AH1827" s="26"/>
      <c r="AI1827" s="53"/>
      <c r="AJ1827" s="6"/>
      <c r="AK1827" s="23"/>
      <c r="AL1827" s="23"/>
      <c r="AM1827" s="23"/>
      <c r="AN1827" s="23"/>
      <c r="AO1827" s="23"/>
      <c r="AP1827" s="23"/>
      <c r="AQ1827" s="23"/>
      <c r="AR1827" s="66">
        <v>0</v>
      </c>
      <c r="AS1827" s="8"/>
      <c r="AT1827" s="19"/>
      <c r="AU1827" s="19"/>
      <c r="AV1827" s="12"/>
      <c r="AW1827" s="12"/>
      <c r="AX1827" s="8"/>
      <c r="AY1827" s="8"/>
      <c r="AZ1827" s="8"/>
      <c r="BA1827" s="8"/>
      <c r="BB1827" s="62"/>
      <c r="BC1827" s="21"/>
      <c r="BD1827" s="21"/>
      <c r="BE1827" s="21"/>
      <c r="BF1827" s="22"/>
      <c r="BG1827" s="22"/>
      <c r="BH1827" s="22"/>
      <c r="BI1827" s="22"/>
      <c r="BJ1827" s="8"/>
      <c r="BK1827" s="8"/>
      <c r="BL1827" s="8"/>
      <c r="BM1827" s="8"/>
      <c r="BN1827" s="5"/>
      <c r="BO1827" s="5"/>
      <c r="BP1827" s="8"/>
      <c r="BQ1827" s="8"/>
      <c r="BR1827">
        <v>4.25</v>
      </c>
      <c r="BS1827">
        <v>4.7</v>
      </c>
      <c r="BT1827">
        <v>0.43859999999999999</v>
      </c>
      <c r="BU1827">
        <v>0.11567</v>
      </c>
      <c r="BV1827">
        <v>0.12350384915169101</v>
      </c>
      <c r="BW1827">
        <v>0.17910000000000001</v>
      </c>
    </row>
    <row r="1828" spans="1:75" ht="16.75" customHeight="1" x14ac:dyDescent="0.2">
      <c r="A1828" t="str">
        <f t="shared" si="1941"/>
        <v>2025020883 DET</v>
      </c>
      <c r="B1828">
        <v>2025020883</v>
      </c>
      <c r="C1828" s="1">
        <v>46055</v>
      </c>
      <c r="D1828" s="2" t="s">
        <v>6</v>
      </c>
      <c r="E1828" t="s">
        <v>30</v>
      </c>
      <c r="F1828" s="2">
        <v>1</v>
      </c>
      <c r="G1828" s="2">
        <v>1</v>
      </c>
      <c r="H1828" t="s">
        <v>46</v>
      </c>
      <c r="I1828" t="str">
        <f t="shared" si="1940"/>
        <v xml:space="preserve">DET </v>
      </c>
      <c r="K1828" s="14"/>
      <c r="L1828" s="13">
        <v>0.15</v>
      </c>
      <c r="M1828" s="28">
        <v>0.1</v>
      </c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23"/>
      <c r="AF1828" s="23"/>
      <c r="AG1828" s="26"/>
      <c r="AH1828" s="26"/>
      <c r="AI1828" s="53"/>
      <c r="AJ1828" s="6"/>
      <c r="AK1828" s="23"/>
      <c r="AL1828" s="23"/>
      <c r="AM1828" s="23"/>
      <c r="AN1828" s="23"/>
      <c r="AO1828" s="23"/>
      <c r="AP1828" s="23"/>
      <c r="AQ1828" s="23"/>
      <c r="AR1828" s="66">
        <v>0</v>
      </c>
      <c r="AS1828" s="8"/>
      <c r="AT1828" s="19"/>
      <c r="AU1828" s="19"/>
      <c r="AV1828" s="12"/>
      <c r="AW1828" s="12"/>
      <c r="AX1828" s="8"/>
      <c r="AY1828" s="8"/>
      <c r="AZ1828" s="8"/>
      <c r="BA1828" s="8"/>
      <c r="BB1828" s="62"/>
      <c r="BC1828" s="21"/>
      <c r="BD1828" s="21"/>
      <c r="BE1828" s="21"/>
      <c r="BF1828" s="22"/>
      <c r="BG1828" s="22"/>
      <c r="BH1828" s="22"/>
      <c r="BI1828" s="22"/>
      <c r="BJ1828" s="8"/>
      <c r="BK1828" s="8"/>
      <c r="BL1828" s="8"/>
      <c r="BM1828" s="8"/>
      <c r="BN1828" s="5"/>
      <c r="BO1828" s="5"/>
      <c r="BP1828" s="8"/>
      <c r="BQ1828" s="8"/>
      <c r="BR1828">
        <v>4.25</v>
      </c>
      <c r="BS1828">
        <v>4.75</v>
      </c>
      <c r="BT1828">
        <v>0.43178</v>
      </c>
      <c r="BU1828">
        <v>0.1123</v>
      </c>
      <c r="BV1828">
        <v>0.119539300008515</v>
      </c>
      <c r="BW1828">
        <v>0.17286000000000001</v>
      </c>
    </row>
    <row r="1829" spans="1:75" ht="16.75" customHeight="1" x14ac:dyDescent="0.2">
      <c r="A1829" t="str">
        <f t="shared" si="1941"/>
        <v>2025020883 COL</v>
      </c>
      <c r="B1829">
        <v>2025020883</v>
      </c>
      <c r="C1829" s="1">
        <v>46055</v>
      </c>
      <c r="D1829" s="2" t="s">
        <v>9</v>
      </c>
      <c r="E1829" t="s">
        <v>24</v>
      </c>
      <c r="F1829" s="2">
        <v>1</v>
      </c>
      <c r="G1829" s="2">
        <v>1</v>
      </c>
      <c r="H1829" t="s">
        <v>47</v>
      </c>
      <c r="I1829" t="str">
        <f t="shared" si="1940"/>
        <v xml:space="preserve">COL </v>
      </c>
      <c r="K1829" s="14"/>
      <c r="L1829" s="13">
        <v>0.15</v>
      </c>
      <c r="M1829" s="28">
        <v>0.1</v>
      </c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23"/>
      <c r="AF1829" s="23"/>
      <c r="AG1829" s="26"/>
      <c r="AH1829" s="26"/>
      <c r="AI1829" s="53"/>
      <c r="AJ1829" s="6"/>
      <c r="AK1829" s="23"/>
      <c r="AL1829" s="23"/>
      <c r="AM1829" s="23"/>
      <c r="AN1829" s="23"/>
      <c r="AO1829" s="23"/>
      <c r="AP1829" s="23"/>
      <c r="AQ1829" s="23"/>
      <c r="AR1829" s="66">
        <v>0</v>
      </c>
      <c r="AS1829" s="8"/>
      <c r="AT1829" s="19"/>
      <c r="AU1829" s="19"/>
      <c r="AV1829" s="12"/>
      <c r="AW1829" s="12"/>
      <c r="AX1829" s="8"/>
      <c r="AY1829" s="8"/>
      <c r="AZ1829" s="8"/>
      <c r="BA1829" s="8"/>
      <c r="BB1829" s="62"/>
      <c r="BC1829" s="21"/>
      <c r="BD1829" s="21"/>
      <c r="BE1829" s="21"/>
      <c r="BF1829" s="22"/>
      <c r="BG1829" s="22"/>
      <c r="BH1829" s="22"/>
      <c r="BI1829" s="22"/>
      <c r="BJ1829" s="8"/>
      <c r="BK1829" s="8"/>
      <c r="BL1829" s="8"/>
      <c r="BM1829" s="8"/>
      <c r="BN1829" s="5"/>
      <c r="BO1829" s="5"/>
      <c r="BP1829" s="8"/>
      <c r="BQ1829" s="8"/>
      <c r="BR1829">
        <v>4.25</v>
      </c>
      <c r="BS1829">
        <v>4.8</v>
      </c>
      <c r="BT1829">
        <v>0.42409999999999998</v>
      </c>
      <c r="BU1829">
        <v>0.10879</v>
      </c>
      <c r="BV1829">
        <v>0.115791938522452</v>
      </c>
      <c r="BW1829">
        <v>0.16925999999999999</v>
      </c>
    </row>
    <row r="1830" spans="1:75" ht="16.75" customHeight="1" x14ac:dyDescent="0.2">
      <c r="A1830" t="str">
        <f t="shared" si="1941"/>
        <v>2025020884 VAN</v>
      </c>
      <c r="B1830">
        <v>2025020884</v>
      </c>
      <c r="C1830" s="1">
        <v>46055</v>
      </c>
      <c r="D1830" s="2" t="s">
        <v>6</v>
      </c>
      <c r="E1830" t="s">
        <v>23</v>
      </c>
      <c r="F1830" s="2">
        <v>1</v>
      </c>
      <c r="G1830" s="2">
        <v>1</v>
      </c>
      <c r="H1830" t="s">
        <v>46</v>
      </c>
      <c r="I1830" t="str">
        <f t="shared" si="1940"/>
        <v xml:space="preserve">VAN </v>
      </c>
      <c r="K1830" s="14"/>
      <c r="L1830" s="13">
        <v>0.15</v>
      </c>
      <c r="M1830" s="28">
        <v>0.1</v>
      </c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23"/>
      <c r="AF1830" s="23"/>
      <c r="AG1830" s="26"/>
      <c r="AH1830" s="26"/>
      <c r="AI1830" s="53"/>
      <c r="AJ1830" s="6"/>
      <c r="AK1830" s="23"/>
      <c r="AL1830" s="23"/>
      <c r="AM1830" s="23"/>
      <c r="AN1830" s="23"/>
      <c r="AO1830" s="23"/>
      <c r="AP1830" s="23"/>
      <c r="AQ1830" s="23"/>
      <c r="AR1830" s="66">
        <v>0</v>
      </c>
      <c r="AS1830" s="8"/>
      <c r="AT1830" s="19"/>
      <c r="AU1830" s="19"/>
      <c r="AV1830" s="12"/>
      <c r="AW1830" s="12"/>
      <c r="AX1830" s="8"/>
      <c r="AY1830" s="8"/>
      <c r="AZ1830" s="8"/>
      <c r="BA1830" s="8"/>
      <c r="BB1830" s="62"/>
      <c r="BC1830" s="21"/>
      <c r="BD1830" s="21"/>
      <c r="BE1830" s="21"/>
      <c r="BF1830" s="22"/>
      <c r="BG1830" s="22"/>
      <c r="BH1830" s="22"/>
      <c r="BI1830" s="22"/>
      <c r="BJ1830" s="8"/>
      <c r="BK1830" s="8"/>
      <c r="BL1830" s="8"/>
      <c r="BM1830" s="8"/>
      <c r="BN1830" s="5"/>
      <c r="BO1830" s="5"/>
      <c r="BP1830" s="8"/>
      <c r="BQ1830" s="8"/>
      <c r="BR1830">
        <v>4.25</v>
      </c>
      <c r="BS1830">
        <v>4.8499999999999996</v>
      </c>
      <c r="BT1830">
        <v>0.41941000000000001</v>
      </c>
      <c r="BU1830">
        <v>0.10758</v>
      </c>
      <c r="BV1830">
        <v>0.114291177970423</v>
      </c>
      <c r="BW1830">
        <v>0.1663</v>
      </c>
    </row>
    <row r="1831" spans="1:75" ht="16.75" customHeight="1" x14ac:dyDescent="0.2">
      <c r="A1831" t="str">
        <f t="shared" si="1941"/>
        <v>2025020884 UTA</v>
      </c>
      <c r="B1831">
        <v>2025020884</v>
      </c>
      <c r="C1831" s="1">
        <v>46055</v>
      </c>
      <c r="D1831" s="2" t="s">
        <v>9</v>
      </c>
      <c r="E1831" t="s">
        <v>15</v>
      </c>
      <c r="F1831" s="2">
        <v>1</v>
      </c>
      <c r="G1831" s="2">
        <v>1</v>
      </c>
      <c r="H1831" t="s">
        <v>47</v>
      </c>
      <c r="I1831" t="str">
        <f t="shared" si="1940"/>
        <v xml:space="preserve">UTA </v>
      </c>
      <c r="K1831" s="14"/>
      <c r="L1831" s="13">
        <v>0.15</v>
      </c>
      <c r="M1831" s="28">
        <v>0.1</v>
      </c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23"/>
      <c r="AF1831" s="23"/>
      <c r="AG1831" s="26"/>
      <c r="AH1831" s="26"/>
      <c r="AI1831" s="53"/>
      <c r="AJ1831" s="6"/>
      <c r="AK1831" s="23"/>
      <c r="AL1831" s="23"/>
      <c r="AM1831" s="23"/>
      <c r="AN1831" s="23"/>
      <c r="AO1831" s="23"/>
      <c r="AP1831" s="23"/>
      <c r="AQ1831" s="23"/>
      <c r="AR1831" s="66">
        <v>0</v>
      </c>
      <c r="AS1831" s="8"/>
      <c r="AT1831" s="19"/>
      <c r="AU1831" s="19"/>
      <c r="AV1831" s="12"/>
      <c r="AW1831" s="12"/>
      <c r="AX1831" s="8"/>
      <c r="AY1831" s="8"/>
      <c r="AZ1831" s="8"/>
      <c r="BA1831" s="8"/>
      <c r="BB1831" s="62"/>
      <c r="BC1831" s="21"/>
      <c r="BD1831" s="21"/>
      <c r="BE1831" s="21"/>
      <c r="BF1831" s="22"/>
      <c r="BG1831" s="22"/>
      <c r="BH1831" s="22"/>
      <c r="BI1831" s="22"/>
      <c r="BJ1831" s="8"/>
      <c r="BK1831" s="8"/>
      <c r="BL1831" s="8"/>
      <c r="BM1831" s="8"/>
      <c r="BN1831" s="5"/>
      <c r="BO1831" s="5"/>
      <c r="BP1831" s="8"/>
      <c r="BQ1831" s="8"/>
      <c r="BR1831">
        <v>4.25</v>
      </c>
      <c r="BS1831">
        <v>4.9000000000000004</v>
      </c>
      <c r="BT1831">
        <v>0.41607</v>
      </c>
      <c r="BU1831">
        <v>0.10602</v>
      </c>
      <c r="BV1831">
        <v>0.112601561255376</v>
      </c>
      <c r="BW1831">
        <v>0.16447000000000001</v>
      </c>
    </row>
    <row r="1832" spans="1:75" ht="16.75" customHeight="1" x14ac:dyDescent="0.2">
      <c r="A1832" t="str">
        <f t="shared" si="1941"/>
        <v>2025020885 TOR</v>
      </c>
      <c r="B1832">
        <v>2025020885</v>
      </c>
      <c r="C1832" s="1">
        <v>46055</v>
      </c>
      <c r="D1832" s="2" t="s">
        <v>6</v>
      </c>
      <c r="E1832" t="s">
        <v>18</v>
      </c>
      <c r="F1832" s="2">
        <v>1</v>
      </c>
      <c r="G1832" s="2">
        <v>1</v>
      </c>
      <c r="H1832" t="s">
        <v>46</v>
      </c>
      <c r="I1832" t="str">
        <f t="shared" si="1940"/>
        <v xml:space="preserve">TOR </v>
      </c>
      <c r="K1832" s="14"/>
      <c r="L1832" s="13">
        <v>0.15</v>
      </c>
      <c r="M1832" s="28">
        <v>0.1</v>
      </c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23"/>
      <c r="AF1832" s="23"/>
      <c r="AG1832" s="26"/>
      <c r="AH1832" s="26"/>
      <c r="AI1832" s="53"/>
      <c r="AJ1832" s="6"/>
      <c r="AK1832" s="23"/>
      <c r="AL1832" s="23"/>
      <c r="AM1832" s="23"/>
      <c r="AN1832" s="23"/>
      <c r="AO1832" s="23"/>
      <c r="AP1832" s="23"/>
      <c r="AQ1832" s="23"/>
      <c r="AR1832" s="66">
        <v>0</v>
      </c>
      <c r="AS1832" s="8"/>
      <c r="AT1832" s="19"/>
      <c r="AU1832" s="19"/>
      <c r="AV1832" s="12"/>
      <c r="AW1832" s="12"/>
      <c r="AX1832" s="8"/>
      <c r="AY1832" s="8"/>
      <c r="AZ1832" s="8"/>
      <c r="BA1832" s="8"/>
      <c r="BB1832" s="62"/>
      <c r="BC1832" s="21"/>
      <c r="BD1832" s="21"/>
      <c r="BE1832" s="21"/>
      <c r="BF1832" s="22"/>
      <c r="BG1832" s="22"/>
      <c r="BH1832" s="22"/>
      <c r="BI1832" s="22"/>
      <c r="BJ1832" s="8"/>
      <c r="BK1832" s="8"/>
      <c r="BL1832" s="8"/>
      <c r="BM1832" s="8"/>
      <c r="BN1832" s="5"/>
      <c r="BO1832" s="5"/>
      <c r="BP1832" s="8"/>
      <c r="BQ1832" s="8"/>
      <c r="BR1832">
        <v>4.25</v>
      </c>
      <c r="BS1832">
        <v>4.95</v>
      </c>
      <c r="BT1832">
        <v>0.40669</v>
      </c>
      <c r="BU1832">
        <v>0.10106</v>
      </c>
      <c r="BV1832">
        <v>0.107210676511462</v>
      </c>
      <c r="BW1832">
        <v>0.15842999999999999</v>
      </c>
    </row>
    <row r="1833" spans="1:75" ht="16.75" customHeight="1" x14ac:dyDescent="0.2">
      <c r="A1833" t="str">
        <f t="shared" si="1941"/>
        <v>2025020885 CGY</v>
      </c>
      <c r="B1833">
        <v>2025020885</v>
      </c>
      <c r="C1833" s="1">
        <v>46055</v>
      </c>
      <c r="D1833" s="2" t="s">
        <v>9</v>
      </c>
      <c r="E1833" t="s">
        <v>22</v>
      </c>
      <c r="F1833" s="2">
        <v>1</v>
      </c>
      <c r="G1833" s="2">
        <v>1</v>
      </c>
      <c r="H1833" t="s">
        <v>47</v>
      </c>
      <c r="I1833" t="str">
        <f t="shared" si="1940"/>
        <v xml:space="preserve">CGY </v>
      </c>
      <c r="K1833" s="14"/>
      <c r="L1833" s="13">
        <v>0.15</v>
      </c>
      <c r="M1833" s="28">
        <v>0.1</v>
      </c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23"/>
      <c r="AF1833" s="23"/>
      <c r="AG1833" s="26"/>
      <c r="AH1833" s="26"/>
      <c r="AI1833" s="53"/>
      <c r="AJ1833" s="6"/>
      <c r="AK1833" s="23"/>
      <c r="AL1833" s="23"/>
      <c r="AM1833" s="23"/>
      <c r="AN1833" s="23"/>
      <c r="AO1833" s="23"/>
      <c r="AP1833" s="23"/>
      <c r="AQ1833" s="23"/>
      <c r="AR1833" s="66">
        <v>0</v>
      </c>
      <c r="AS1833" s="8"/>
      <c r="AT1833" s="19"/>
      <c r="AU1833" s="19"/>
      <c r="AV1833" s="12"/>
      <c r="AW1833" s="12"/>
      <c r="AX1833" s="8"/>
      <c r="AY1833" s="8"/>
      <c r="AZ1833" s="8"/>
      <c r="BA1833" s="8"/>
      <c r="BB1833" s="62"/>
      <c r="BC1833" s="21"/>
      <c r="BD1833" s="21"/>
      <c r="BE1833" s="21"/>
      <c r="BF1833" s="22"/>
      <c r="BG1833" s="22"/>
      <c r="BH1833" s="22"/>
      <c r="BI1833" s="22"/>
      <c r="BJ1833" s="8"/>
      <c r="BK1833" s="8"/>
      <c r="BL1833" s="8"/>
      <c r="BM1833" s="8"/>
      <c r="BN1833" s="5"/>
      <c r="BO1833" s="5"/>
      <c r="BP1833" s="8"/>
      <c r="BQ1833" s="8"/>
      <c r="BR1833">
        <v>4.25</v>
      </c>
      <c r="BS1833">
        <v>5</v>
      </c>
      <c r="BT1833">
        <v>0.40029999999999999</v>
      </c>
      <c r="BU1833">
        <v>9.8309999999999995E-2</v>
      </c>
      <c r="BV1833">
        <v>0.104285562745306</v>
      </c>
      <c r="BW1833">
        <v>0.15561</v>
      </c>
    </row>
    <row r="1834" spans="1:75" ht="16.75" customHeight="1" x14ac:dyDescent="0.2">
      <c r="A1834" t="str">
        <f t="shared" si="1941"/>
        <v>2025020887 CBJ</v>
      </c>
      <c r="B1834">
        <v>2025020887</v>
      </c>
      <c r="C1834" s="1">
        <v>46056</v>
      </c>
      <c r="D1834" s="2" t="s">
        <v>6</v>
      </c>
      <c r="E1834" t="s">
        <v>32</v>
      </c>
      <c r="F1834" s="2">
        <v>2</v>
      </c>
      <c r="G1834" s="2">
        <v>2</v>
      </c>
      <c r="H1834" t="s">
        <v>8</v>
      </c>
      <c r="I1834" t="str">
        <f t="shared" si="1940"/>
        <v xml:space="preserve">CBJ </v>
      </c>
      <c r="K1834" s="14"/>
      <c r="L1834" s="13">
        <v>0.15</v>
      </c>
      <c r="M1834" s="28">
        <v>0.1</v>
      </c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23"/>
      <c r="AF1834" s="23"/>
      <c r="AG1834" s="26"/>
      <c r="AH1834" s="26"/>
      <c r="AI1834" s="53"/>
      <c r="AJ1834" s="6"/>
      <c r="AK1834" s="23"/>
      <c r="AL1834" s="23"/>
      <c r="AM1834" s="23"/>
      <c r="AN1834" s="23"/>
      <c r="AO1834" s="23"/>
      <c r="AP1834" s="23"/>
      <c r="AQ1834" s="23"/>
      <c r="AR1834" s="66">
        <v>0</v>
      </c>
      <c r="AS1834" s="8"/>
      <c r="AT1834" s="19"/>
      <c r="AU1834" s="19"/>
      <c r="AV1834" s="12"/>
      <c r="AW1834" s="12"/>
      <c r="AX1834" s="8"/>
      <c r="AY1834" s="8"/>
      <c r="AZ1834" s="8"/>
      <c r="BA1834" s="8"/>
      <c r="BB1834" s="62"/>
      <c r="BC1834" s="21"/>
      <c r="BD1834" s="21"/>
      <c r="BE1834" s="21"/>
      <c r="BF1834" s="22"/>
      <c r="BG1834" s="22"/>
      <c r="BH1834" s="22"/>
      <c r="BI1834" s="22"/>
      <c r="BJ1834" s="8"/>
      <c r="BK1834" s="8"/>
      <c r="BL1834" s="8"/>
      <c r="BM1834" s="8"/>
      <c r="BN1834" s="5"/>
      <c r="BO1834" s="5"/>
      <c r="BP1834" s="8"/>
      <c r="BQ1834" s="8"/>
      <c r="BR1834">
        <v>4.3</v>
      </c>
      <c r="BS1834">
        <v>4.3</v>
      </c>
      <c r="BT1834">
        <v>0.49245</v>
      </c>
      <c r="BU1834">
        <v>0.13685</v>
      </c>
      <c r="BV1834">
        <v>0.147144208851232</v>
      </c>
      <c r="BW1834">
        <v>0.20680999999999999</v>
      </c>
    </row>
    <row r="1835" spans="1:75" ht="16.75" customHeight="1" x14ac:dyDescent="0.2">
      <c r="A1835" t="str">
        <f t="shared" si="1941"/>
        <v>2025020887 NJD</v>
      </c>
      <c r="B1835">
        <v>2025020887</v>
      </c>
      <c r="C1835" s="1">
        <v>46056</v>
      </c>
      <c r="D1835" s="2" t="s">
        <v>9</v>
      </c>
      <c r="E1835" t="s">
        <v>4</v>
      </c>
      <c r="F1835" s="2">
        <v>2</v>
      </c>
      <c r="G1835" s="2">
        <v>2</v>
      </c>
      <c r="H1835" t="s">
        <v>11</v>
      </c>
      <c r="I1835" t="str">
        <f t="shared" ref="I1835:I1898" si="1942">E1835&amp;" "&amp;J1835</f>
        <v xml:space="preserve">NJD </v>
      </c>
      <c r="K1835" s="14"/>
      <c r="L1835" s="13">
        <v>0.15</v>
      </c>
      <c r="M1835" s="28">
        <v>0.1</v>
      </c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23"/>
      <c r="AF1835" s="23"/>
      <c r="AG1835" s="26"/>
      <c r="AH1835" s="26"/>
      <c r="AI1835" s="53"/>
      <c r="AJ1835" s="6"/>
      <c r="AK1835" s="23"/>
      <c r="AL1835" s="23"/>
      <c r="AM1835" s="23"/>
      <c r="AN1835" s="23"/>
      <c r="AO1835" s="23"/>
      <c r="AP1835" s="23"/>
      <c r="AQ1835" s="23"/>
      <c r="AR1835" s="66">
        <v>0</v>
      </c>
      <c r="AS1835" s="8"/>
      <c r="AT1835" s="19"/>
      <c r="AU1835" s="19"/>
      <c r="AV1835" s="12"/>
      <c r="AW1835" s="12"/>
      <c r="AX1835" s="8"/>
      <c r="AY1835" s="8"/>
      <c r="AZ1835" s="8"/>
      <c r="BA1835" s="8"/>
      <c r="BB1835" s="62"/>
      <c r="BC1835" s="21"/>
      <c r="BD1835" s="21"/>
      <c r="BE1835" s="21"/>
      <c r="BF1835" s="22"/>
      <c r="BG1835" s="22"/>
      <c r="BH1835" s="22"/>
      <c r="BI1835" s="22"/>
      <c r="BJ1835" s="8"/>
      <c r="BK1835" s="8"/>
      <c r="BL1835" s="8"/>
      <c r="BM1835" s="8"/>
      <c r="BN1835" s="5"/>
      <c r="BO1835" s="5"/>
      <c r="BP1835" s="8"/>
      <c r="BQ1835" s="8"/>
      <c r="BR1835">
        <v>4.3</v>
      </c>
      <c r="BS1835">
        <v>4.3499999999999996</v>
      </c>
      <c r="BT1835">
        <v>0.48649999999999999</v>
      </c>
      <c r="BU1835">
        <v>0.13364000000000001</v>
      </c>
      <c r="BV1835">
        <v>0.14317855535794599</v>
      </c>
      <c r="BW1835">
        <v>0.20025999999999999</v>
      </c>
    </row>
    <row r="1836" spans="1:75" ht="16.75" customHeight="1" x14ac:dyDescent="0.2">
      <c r="A1836" t="str">
        <f t="shared" si="1941"/>
        <v>2025020890 OTT</v>
      </c>
      <c r="B1836">
        <v>2025020890</v>
      </c>
      <c r="C1836" s="1">
        <v>46056</v>
      </c>
      <c r="D1836" s="2" t="s">
        <v>6</v>
      </c>
      <c r="E1836" t="s">
        <v>39</v>
      </c>
      <c r="F1836" s="2">
        <v>0</v>
      </c>
      <c r="G1836" s="2">
        <v>1</v>
      </c>
      <c r="H1836" t="s">
        <v>26</v>
      </c>
      <c r="I1836" t="str">
        <f t="shared" si="1942"/>
        <v xml:space="preserve">OTT </v>
      </c>
      <c r="K1836" s="14"/>
      <c r="L1836" s="13">
        <v>0.15</v>
      </c>
      <c r="M1836" s="28">
        <v>0.1</v>
      </c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23"/>
      <c r="AF1836" s="23"/>
      <c r="AG1836" s="26"/>
      <c r="AH1836" s="26"/>
      <c r="AI1836" s="53"/>
      <c r="AJ1836" s="6"/>
      <c r="AK1836" s="23"/>
      <c r="AL1836" s="23"/>
      <c r="AM1836" s="23"/>
      <c r="AN1836" s="23"/>
      <c r="AO1836" s="23"/>
      <c r="AP1836" s="23"/>
      <c r="AQ1836" s="23"/>
      <c r="AR1836" s="66">
        <v>0</v>
      </c>
      <c r="AS1836" s="8"/>
      <c r="AT1836" s="19"/>
      <c r="AU1836" s="19"/>
      <c r="AV1836" s="12"/>
      <c r="AW1836" s="12"/>
      <c r="AX1836" s="8"/>
      <c r="AY1836" s="8"/>
      <c r="AZ1836" s="8"/>
      <c r="BA1836" s="8"/>
      <c r="BB1836" s="62"/>
      <c r="BC1836" s="21"/>
      <c r="BD1836" s="21"/>
      <c r="BE1836" s="21"/>
      <c r="BF1836" s="22"/>
      <c r="BG1836" s="22"/>
      <c r="BH1836" s="22"/>
      <c r="BI1836" s="22"/>
      <c r="BJ1836" s="8"/>
      <c r="BK1836" s="8"/>
      <c r="BL1836" s="8"/>
      <c r="BM1836" s="8"/>
      <c r="BN1836" s="5"/>
      <c r="BO1836" s="5"/>
      <c r="BP1836" s="8"/>
      <c r="BQ1836" s="8"/>
      <c r="BR1836">
        <v>4.3</v>
      </c>
      <c r="BS1836">
        <v>4.4000000000000004</v>
      </c>
      <c r="BT1836">
        <v>0.48038999999999998</v>
      </c>
      <c r="BU1836">
        <v>0.13103999999999999</v>
      </c>
      <c r="BV1836">
        <v>0.140543555202814</v>
      </c>
      <c r="BW1836">
        <v>0.19866</v>
      </c>
    </row>
    <row r="1837" spans="1:75" ht="16.75" customHeight="1" x14ac:dyDescent="0.2">
      <c r="A1837" t="str">
        <f t="shared" si="1941"/>
        <v>2025020890 CAR</v>
      </c>
      <c r="B1837">
        <v>2025020890</v>
      </c>
      <c r="C1837" s="1">
        <v>46056</v>
      </c>
      <c r="D1837" s="2" t="s">
        <v>9</v>
      </c>
      <c r="E1837" t="s">
        <v>42</v>
      </c>
      <c r="F1837" s="2">
        <v>1</v>
      </c>
      <c r="G1837" s="2">
        <v>0</v>
      </c>
      <c r="H1837" t="s">
        <v>27</v>
      </c>
      <c r="I1837" t="str">
        <f t="shared" si="1942"/>
        <v xml:space="preserve">CAR </v>
      </c>
      <c r="K1837" s="14"/>
      <c r="L1837" s="13">
        <v>0.15</v>
      </c>
      <c r="M1837" s="28">
        <v>0.1</v>
      </c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23"/>
      <c r="AF1837" s="23"/>
      <c r="AG1837" s="26"/>
      <c r="AH1837" s="26"/>
      <c r="AI1837" s="53"/>
      <c r="AJ1837" s="6"/>
      <c r="AK1837" s="23"/>
      <c r="AL1837" s="23"/>
      <c r="AM1837" s="23"/>
      <c r="AN1837" s="23"/>
      <c r="AO1837" s="23"/>
      <c r="AP1837" s="23"/>
      <c r="AQ1837" s="23"/>
      <c r="AR1837" s="66">
        <v>0</v>
      </c>
      <c r="AS1837" s="8"/>
      <c r="AT1837" s="19"/>
      <c r="AU1837" s="19"/>
      <c r="AV1837" s="12"/>
      <c r="AW1837" s="12"/>
      <c r="AX1837" s="8"/>
      <c r="AY1837" s="8"/>
      <c r="AZ1837" s="8"/>
      <c r="BA1837" s="8"/>
      <c r="BB1837" s="62"/>
      <c r="BC1837" s="21"/>
      <c r="BD1837" s="21"/>
      <c r="BE1837" s="21"/>
      <c r="BF1837" s="22"/>
      <c r="BG1837" s="22"/>
      <c r="BH1837" s="22"/>
      <c r="BI1837" s="22"/>
      <c r="BJ1837" s="8"/>
      <c r="BK1837" s="8"/>
      <c r="BL1837" s="8"/>
      <c r="BM1837" s="8"/>
      <c r="BN1837" s="5"/>
      <c r="BO1837" s="5"/>
      <c r="BP1837" s="8"/>
      <c r="BQ1837" s="8"/>
      <c r="BR1837">
        <v>4.3</v>
      </c>
      <c r="BS1837">
        <v>4.45</v>
      </c>
      <c r="BT1837">
        <v>0.47366999999999998</v>
      </c>
      <c r="BU1837">
        <v>0.12736</v>
      </c>
      <c r="BV1837">
        <v>0.136466403077351</v>
      </c>
      <c r="BW1837">
        <v>0.19409000000000001</v>
      </c>
    </row>
    <row r="1838" spans="1:75" ht="16.75" customHeight="1" x14ac:dyDescent="0.2">
      <c r="A1838" t="str">
        <f t="shared" si="1941"/>
        <v>2025020889 WSH</v>
      </c>
      <c r="B1838">
        <v>2025020889</v>
      </c>
      <c r="C1838" s="1">
        <v>46056</v>
      </c>
      <c r="D1838" s="2" t="s">
        <v>6</v>
      </c>
      <c r="E1838" t="s">
        <v>49</v>
      </c>
      <c r="F1838" s="2">
        <v>0</v>
      </c>
      <c r="G1838" s="2">
        <v>2</v>
      </c>
      <c r="H1838" t="s">
        <v>29</v>
      </c>
      <c r="I1838" t="str">
        <f t="shared" si="1942"/>
        <v xml:space="preserve">WSH </v>
      </c>
      <c r="K1838" s="14"/>
      <c r="L1838" s="13">
        <v>0.15</v>
      </c>
      <c r="M1838" s="28">
        <v>0.1</v>
      </c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23"/>
      <c r="AF1838" s="23"/>
      <c r="AG1838" s="26"/>
      <c r="AH1838" s="26"/>
      <c r="AI1838" s="53"/>
      <c r="AJ1838" s="6"/>
      <c r="AK1838" s="23"/>
      <c r="AL1838" s="23"/>
      <c r="AM1838" s="23"/>
      <c r="AN1838" s="23"/>
      <c r="AO1838" s="23"/>
      <c r="AP1838" s="23"/>
      <c r="AQ1838" s="23"/>
      <c r="AR1838" s="66">
        <v>0</v>
      </c>
      <c r="AS1838" s="8"/>
      <c r="AT1838" s="19"/>
      <c r="AU1838" s="19"/>
      <c r="AV1838" s="12"/>
      <c r="AW1838" s="12"/>
      <c r="AX1838" s="8"/>
      <c r="AY1838" s="8"/>
      <c r="AZ1838" s="8"/>
      <c r="BA1838" s="8"/>
      <c r="BB1838" s="62"/>
      <c r="BC1838" s="21"/>
      <c r="BD1838" s="21"/>
      <c r="BE1838" s="21"/>
      <c r="BF1838" s="22"/>
      <c r="BG1838" s="22"/>
      <c r="BH1838" s="22"/>
      <c r="BI1838" s="22"/>
      <c r="BJ1838" s="8"/>
      <c r="BK1838" s="8"/>
      <c r="BL1838" s="8"/>
      <c r="BM1838" s="8"/>
      <c r="BN1838" s="5"/>
      <c r="BO1838" s="5"/>
      <c r="BP1838" s="8"/>
      <c r="BQ1838" s="8"/>
      <c r="BR1838">
        <v>4.3</v>
      </c>
      <c r="BS1838">
        <v>4.5</v>
      </c>
      <c r="BT1838">
        <v>0.46861000000000003</v>
      </c>
      <c r="BU1838">
        <v>0.12359000000000001</v>
      </c>
      <c r="BV1838">
        <v>0.132347429403638</v>
      </c>
      <c r="BW1838">
        <v>0.18976000000000001</v>
      </c>
    </row>
    <row r="1839" spans="1:75" ht="16.75" customHeight="1" x14ac:dyDescent="0.2">
      <c r="A1839" t="str">
        <f t="shared" si="1941"/>
        <v>2025020889 PHI</v>
      </c>
      <c r="B1839">
        <v>2025020889</v>
      </c>
      <c r="C1839" s="1">
        <v>46056</v>
      </c>
      <c r="D1839" s="2" t="s">
        <v>9</v>
      </c>
      <c r="E1839" t="s">
        <v>43</v>
      </c>
      <c r="F1839" s="2">
        <v>2</v>
      </c>
      <c r="G1839" s="2">
        <v>0</v>
      </c>
      <c r="H1839" t="s">
        <v>31</v>
      </c>
      <c r="I1839" t="str">
        <f t="shared" si="1942"/>
        <v xml:space="preserve">PHI </v>
      </c>
      <c r="K1839" s="14"/>
      <c r="L1839" s="13">
        <v>0.15</v>
      </c>
      <c r="M1839" s="28">
        <v>0.1</v>
      </c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23"/>
      <c r="AF1839" s="23"/>
      <c r="AG1839" s="26"/>
      <c r="AH1839" s="26"/>
      <c r="AI1839" s="53"/>
      <c r="AJ1839" s="6"/>
      <c r="AK1839" s="23"/>
      <c r="AL1839" s="23"/>
      <c r="AM1839" s="23"/>
      <c r="AN1839" s="23"/>
      <c r="AO1839" s="23"/>
      <c r="AP1839" s="23"/>
      <c r="AQ1839" s="23"/>
      <c r="AR1839" s="66">
        <v>0</v>
      </c>
      <c r="AS1839" s="8"/>
      <c r="AT1839" s="19"/>
      <c r="AU1839" s="19"/>
      <c r="AV1839" s="12"/>
      <c r="AW1839" s="12"/>
      <c r="AX1839" s="8"/>
      <c r="AY1839" s="8"/>
      <c r="AZ1839" s="8"/>
      <c r="BA1839" s="8"/>
      <c r="BB1839" s="62"/>
      <c r="BC1839" s="21"/>
      <c r="BD1839" s="21"/>
      <c r="BE1839" s="21"/>
      <c r="BF1839" s="22"/>
      <c r="BG1839" s="22"/>
      <c r="BH1839" s="22"/>
      <c r="BI1839" s="22"/>
      <c r="BJ1839" s="8"/>
      <c r="BK1839" s="8"/>
      <c r="BL1839" s="8"/>
      <c r="BM1839" s="8"/>
      <c r="BN1839" s="5"/>
      <c r="BO1839" s="5"/>
      <c r="BP1839" s="8"/>
      <c r="BQ1839" s="8"/>
      <c r="BR1839">
        <v>4.3</v>
      </c>
      <c r="BS1839">
        <v>4.55</v>
      </c>
      <c r="BT1839">
        <v>0.46133999999999997</v>
      </c>
      <c r="BU1839">
        <v>0.12254</v>
      </c>
      <c r="BV1839">
        <v>0.131004180074621</v>
      </c>
      <c r="BW1839">
        <v>0.18715000000000001</v>
      </c>
    </row>
    <row r="1840" spans="1:75" ht="16.75" customHeight="1" x14ac:dyDescent="0.2">
      <c r="A1840" t="str">
        <f t="shared" si="1941"/>
        <v>2025020886 BUF</v>
      </c>
      <c r="B1840">
        <v>2025020886</v>
      </c>
      <c r="C1840" s="1">
        <v>46056</v>
      </c>
      <c r="D1840" s="2" t="s">
        <v>6</v>
      </c>
      <c r="E1840" t="s">
        <v>5</v>
      </c>
      <c r="F1840" s="2">
        <v>0</v>
      </c>
      <c r="G1840" s="2">
        <v>1</v>
      </c>
      <c r="H1840" t="s">
        <v>26</v>
      </c>
      <c r="I1840" t="str">
        <f t="shared" si="1942"/>
        <v xml:space="preserve">BUF </v>
      </c>
      <c r="K1840" s="14"/>
      <c r="L1840" s="13">
        <v>0.15</v>
      </c>
      <c r="M1840" s="28">
        <v>0.1</v>
      </c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23"/>
      <c r="AF1840" s="23"/>
      <c r="AG1840" s="26"/>
      <c r="AH1840" s="26"/>
      <c r="AI1840" s="53"/>
      <c r="AJ1840" s="6"/>
      <c r="AK1840" s="23"/>
      <c r="AL1840" s="23"/>
      <c r="AM1840" s="23"/>
      <c r="AN1840" s="23"/>
      <c r="AO1840" s="23"/>
      <c r="AP1840" s="23"/>
      <c r="AQ1840" s="23"/>
      <c r="AR1840" s="66">
        <v>0</v>
      </c>
      <c r="AS1840" s="8"/>
      <c r="AT1840" s="19"/>
      <c r="AU1840" s="19"/>
      <c r="AV1840" s="12"/>
      <c r="AW1840" s="12"/>
      <c r="AX1840" s="8"/>
      <c r="AY1840" s="8"/>
      <c r="AZ1840" s="8"/>
      <c r="BA1840" s="8"/>
      <c r="BB1840" s="62"/>
      <c r="BC1840" s="21"/>
      <c r="BD1840" s="21"/>
      <c r="BE1840" s="21"/>
      <c r="BF1840" s="22"/>
      <c r="BG1840" s="22"/>
      <c r="BH1840" s="22"/>
      <c r="BI1840" s="22"/>
      <c r="BJ1840" s="8"/>
      <c r="BK1840" s="8"/>
      <c r="BL1840" s="8"/>
      <c r="BM1840" s="8"/>
      <c r="BN1840" s="5"/>
      <c r="BO1840" s="5"/>
      <c r="BP1840" s="8"/>
      <c r="BQ1840" s="8"/>
      <c r="BR1840">
        <v>4.3</v>
      </c>
      <c r="BS1840">
        <v>4.5999999999999996</v>
      </c>
      <c r="BT1840">
        <v>0.45469999999999999</v>
      </c>
      <c r="BU1840">
        <v>0.11756</v>
      </c>
      <c r="BV1840">
        <v>0.12551649032147799</v>
      </c>
      <c r="BW1840">
        <v>0.18095</v>
      </c>
    </row>
    <row r="1841" spans="1:75" ht="16.75" customHeight="1" x14ac:dyDescent="0.2">
      <c r="A1841" t="str">
        <f t="shared" si="1941"/>
        <v>2025020886 TBL</v>
      </c>
      <c r="B1841">
        <v>2025020886</v>
      </c>
      <c r="C1841" s="1">
        <v>46056</v>
      </c>
      <c r="D1841" s="2" t="s">
        <v>9</v>
      </c>
      <c r="E1841" t="s">
        <v>41</v>
      </c>
      <c r="F1841" s="2">
        <v>1</v>
      </c>
      <c r="G1841" s="2">
        <v>0</v>
      </c>
      <c r="H1841" t="s">
        <v>27</v>
      </c>
      <c r="I1841" t="str">
        <f t="shared" si="1942"/>
        <v xml:space="preserve">TBL </v>
      </c>
      <c r="K1841" s="14"/>
      <c r="L1841" s="13">
        <v>0.15</v>
      </c>
      <c r="M1841" s="28">
        <v>0.1</v>
      </c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23"/>
      <c r="AF1841" s="23"/>
      <c r="AG1841" s="26"/>
      <c r="AH1841" s="26"/>
      <c r="AI1841" s="53"/>
      <c r="AJ1841" s="6"/>
      <c r="AK1841" s="23"/>
      <c r="AL1841" s="23"/>
      <c r="AM1841" s="23"/>
      <c r="AN1841" s="23"/>
      <c r="AO1841" s="23"/>
      <c r="AP1841" s="23"/>
      <c r="AQ1841" s="23"/>
      <c r="AR1841" s="66">
        <v>0</v>
      </c>
      <c r="AS1841" s="8"/>
      <c r="AT1841" s="19"/>
      <c r="AU1841" s="19"/>
      <c r="AV1841" s="12"/>
      <c r="AW1841" s="12"/>
      <c r="AX1841" s="8"/>
      <c r="AY1841" s="8"/>
      <c r="AZ1841" s="8"/>
      <c r="BA1841" s="8"/>
      <c r="BB1841" s="62"/>
      <c r="BC1841" s="21"/>
      <c r="BD1841" s="21"/>
      <c r="BE1841" s="21"/>
      <c r="BF1841" s="22"/>
      <c r="BG1841" s="22"/>
      <c r="BH1841" s="22"/>
      <c r="BI1841" s="22"/>
      <c r="BJ1841" s="8"/>
      <c r="BK1841" s="8"/>
      <c r="BL1841" s="8"/>
      <c r="BM1841" s="8"/>
      <c r="BN1841" s="5"/>
      <c r="BO1841" s="5"/>
      <c r="BP1841" s="8"/>
      <c r="BQ1841" s="8"/>
      <c r="BR1841">
        <v>4.3</v>
      </c>
      <c r="BS1841">
        <v>4.6500000000000004</v>
      </c>
      <c r="BT1841">
        <v>0.45178000000000001</v>
      </c>
      <c r="BU1841">
        <v>0.11627999999999999</v>
      </c>
      <c r="BV1841">
        <v>0.124001578279462</v>
      </c>
      <c r="BW1841">
        <v>0.17854999999999999</v>
      </c>
    </row>
    <row r="1842" spans="1:75" ht="16.75" customHeight="1" x14ac:dyDescent="0.2">
      <c r="A1842" t="str">
        <f t="shared" si="1941"/>
        <v>2025020888 PIT</v>
      </c>
      <c r="B1842">
        <v>2025020888</v>
      </c>
      <c r="C1842" s="1">
        <v>46056</v>
      </c>
      <c r="D1842" s="2" t="s">
        <v>6</v>
      </c>
      <c r="E1842" t="s">
        <v>21</v>
      </c>
      <c r="F1842" s="2">
        <v>0</v>
      </c>
      <c r="G1842" s="2">
        <v>0</v>
      </c>
      <c r="H1842" t="s">
        <v>50</v>
      </c>
      <c r="I1842" t="str">
        <f t="shared" si="1942"/>
        <v xml:space="preserve">PIT </v>
      </c>
      <c r="K1842" s="14"/>
      <c r="L1842" s="13">
        <v>0.15</v>
      </c>
      <c r="M1842" s="28">
        <v>0.1</v>
      </c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23"/>
      <c r="AF1842" s="23"/>
      <c r="AG1842" s="26"/>
      <c r="AH1842" s="26"/>
      <c r="AI1842" s="53"/>
      <c r="AJ1842" s="6"/>
      <c r="AK1842" s="23"/>
      <c r="AL1842" s="23"/>
      <c r="AM1842" s="23"/>
      <c r="AN1842" s="23"/>
      <c r="AO1842" s="23"/>
      <c r="AP1842" s="23"/>
      <c r="AQ1842" s="23"/>
      <c r="AR1842" s="66">
        <v>0</v>
      </c>
      <c r="AS1842" s="8"/>
      <c r="AT1842" s="19"/>
      <c r="AU1842" s="19"/>
      <c r="AV1842" s="12"/>
      <c r="AW1842" s="12"/>
      <c r="AX1842" s="8"/>
      <c r="AY1842" s="8"/>
      <c r="AZ1842" s="8"/>
      <c r="BA1842" s="8"/>
      <c r="BB1842" s="62"/>
      <c r="BC1842" s="21"/>
      <c r="BD1842" s="21"/>
      <c r="BE1842" s="21"/>
      <c r="BF1842" s="22"/>
      <c r="BG1842" s="22"/>
      <c r="BH1842" s="22"/>
      <c r="BI1842" s="22"/>
      <c r="BJ1842" s="8"/>
      <c r="BK1842" s="8"/>
      <c r="BL1842" s="8"/>
      <c r="BM1842" s="8"/>
      <c r="BN1842" s="5"/>
      <c r="BO1842" s="5"/>
      <c r="BP1842" s="8"/>
      <c r="BQ1842" s="8"/>
      <c r="BR1842">
        <v>4.3</v>
      </c>
      <c r="BS1842">
        <v>4.7</v>
      </c>
      <c r="BT1842">
        <v>0.44441000000000003</v>
      </c>
      <c r="BU1842">
        <v>0.11133</v>
      </c>
      <c r="BV1842">
        <v>0.118649486843367</v>
      </c>
      <c r="BW1842">
        <v>0.17302000000000001</v>
      </c>
    </row>
    <row r="1843" spans="1:75" ht="16.75" customHeight="1" x14ac:dyDescent="0.2">
      <c r="A1843" t="str">
        <f t="shared" si="1941"/>
        <v>2025020888 NYI</v>
      </c>
      <c r="B1843">
        <v>2025020888</v>
      </c>
      <c r="C1843" s="1">
        <v>46056</v>
      </c>
      <c r="D1843" s="2" t="s">
        <v>9</v>
      </c>
      <c r="E1843" t="s">
        <v>37</v>
      </c>
      <c r="F1843" s="2">
        <v>0</v>
      </c>
      <c r="G1843" s="2">
        <v>0</v>
      </c>
      <c r="H1843" t="s">
        <v>51</v>
      </c>
      <c r="I1843" t="str">
        <f t="shared" si="1942"/>
        <v xml:space="preserve">NYI </v>
      </c>
      <c r="K1843" s="14"/>
      <c r="L1843" s="13">
        <v>0.15</v>
      </c>
      <c r="M1843" s="28">
        <v>0.1</v>
      </c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23"/>
      <c r="AF1843" s="23"/>
      <c r="AG1843" s="26"/>
      <c r="AH1843" s="26"/>
      <c r="AI1843" s="53"/>
      <c r="AJ1843" s="6"/>
      <c r="AK1843" s="23"/>
      <c r="AL1843" s="23"/>
      <c r="AM1843" s="23"/>
      <c r="AN1843" s="23"/>
      <c r="AO1843" s="23"/>
      <c r="AP1843" s="23"/>
      <c r="AQ1843" s="23"/>
      <c r="AR1843" s="66">
        <v>0</v>
      </c>
      <c r="AS1843" s="8"/>
      <c r="AT1843" s="19"/>
      <c r="AU1843" s="19"/>
      <c r="AV1843" s="12"/>
      <c r="AW1843" s="12"/>
      <c r="AX1843" s="8"/>
      <c r="AY1843" s="8"/>
      <c r="AZ1843" s="8"/>
      <c r="BA1843" s="8"/>
      <c r="BB1843" s="62"/>
      <c r="BC1843" s="21"/>
      <c r="BD1843" s="21"/>
      <c r="BE1843" s="21"/>
      <c r="BF1843" s="22"/>
      <c r="BG1843" s="22"/>
      <c r="BH1843" s="22"/>
      <c r="BI1843" s="22"/>
      <c r="BJ1843" s="8"/>
      <c r="BK1843" s="8"/>
      <c r="BL1843" s="8"/>
      <c r="BM1843" s="8"/>
      <c r="BN1843" s="5"/>
      <c r="BO1843" s="5"/>
      <c r="BP1843" s="8"/>
      <c r="BQ1843" s="8"/>
      <c r="BR1843">
        <v>4.3</v>
      </c>
      <c r="BS1843">
        <v>4.75</v>
      </c>
      <c r="BT1843">
        <v>0.43944</v>
      </c>
      <c r="BU1843">
        <v>0.10935</v>
      </c>
      <c r="BV1843">
        <v>0.11630627851817101</v>
      </c>
      <c r="BW1843">
        <v>0.16916</v>
      </c>
    </row>
    <row r="1844" spans="1:75" ht="16.75" customHeight="1" x14ac:dyDescent="0.2">
      <c r="A1844" t="str">
        <f t="shared" si="1941"/>
        <v>2025020891 TOR</v>
      </c>
      <c r="B1844">
        <v>2025020891</v>
      </c>
      <c r="C1844" s="1">
        <v>46056</v>
      </c>
      <c r="D1844" s="2" t="s">
        <v>6</v>
      </c>
      <c r="E1844" t="s">
        <v>18</v>
      </c>
      <c r="F1844" s="2">
        <v>0</v>
      </c>
      <c r="G1844" s="2">
        <v>2</v>
      </c>
      <c r="H1844" t="s">
        <v>29</v>
      </c>
      <c r="I1844" t="str">
        <f t="shared" si="1942"/>
        <v xml:space="preserve">TOR </v>
      </c>
      <c r="K1844" s="14"/>
      <c r="L1844" s="13">
        <v>0.15</v>
      </c>
      <c r="M1844" s="28">
        <v>0.1</v>
      </c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23"/>
      <c r="AF1844" s="23"/>
      <c r="AG1844" s="26"/>
      <c r="AH1844" s="26"/>
      <c r="AI1844" s="53"/>
      <c r="AJ1844" s="6"/>
      <c r="AK1844" s="23"/>
      <c r="AL1844" s="23"/>
      <c r="AM1844" s="23"/>
      <c r="AN1844" s="23"/>
      <c r="AO1844" s="23"/>
      <c r="AP1844" s="23"/>
      <c r="AQ1844" s="23"/>
      <c r="AR1844" s="66">
        <v>0</v>
      </c>
      <c r="AS1844" s="8"/>
      <c r="AT1844" s="19"/>
      <c r="AU1844" s="19"/>
      <c r="AV1844" s="12"/>
      <c r="AW1844" s="12"/>
      <c r="AX1844" s="8"/>
      <c r="AY1844" s="8"/>
      <c r="AZ1844" s="8"/>
      <c r="BA1844" s="8"/>
      <c r="BB1844" s="62"/>
      <c r="BC1844" s="21"/>
      <c r="BD1844" s="21"/>
      <c r="BE1844" s="21"/>
      <c r="BF1844" s="22"/>
      <c r="BG1844" s="22"/>
      <c r="BH1844" s="22"/>
      <c r="BI1844" s="22"/>
      <c r="BJ1844" s="8"/>
      <c r="BK1844" s="8"/>
      <c r="BL1844" s="8"/>
      <c r="BM1844" s="8"/>
      <c r="BN1844" s="5"/>
      <c r="BO1844" s="5"/>
      <c r="BP1844" s="8"/>
      <c r="BQ1844" s="8"/>
      <c r="BR1844">
        <v>4.3</v>
      </c>
      <c r="BS1844">
        <v>4.8</v>
      </c>
      <c r="BT1844">
        <v>0.43361</v>
      </c>
      <c r="BU1844">
        <v>0.10692</v>
      </c>
      <c r="BV1844">
        <v>0.113463436375791</v>
      </c>
      <c r="BW1844">
        <v>0.16458999999999999</v>
      </c>
    </row>
    <row r="1845" spans="1:75" ht="16.75" customHeight="1" x14ac:dyDescent="0.2">
      <c r="A1845" t="str">
        <f t="shared" si="1941"/>
        <v>2025020891 EDM</v>
      </c>
      <c r="B1845">
        <v>2025020891</v>
      </c>
      <c r="C1845" s="1">
        <v>46056</v>
      </c>
      <c r="D1845" s="2" t="s">
        <v>9</v>
      </c>
      <c r="E1845" t="s">
        <v>17</v>
      </c>
      <c r="F1845" s="2">
        <v>2</v>
      </c>
      <c r="G1845" s="2">
        <v>0</v>
      </c>
      <c r="H1845" t="s">
        <v>31</v>
      </c>
      <c r="I1845" t="str">
        <f t="shared" si="1942"/>
        <v xml:space="preserve">EDM </v>
      </c>
      <c r="K1845" s="14"/>
      <c r="L1845" s="13">
        <v>0.15</v>
      </c>
      <c r="M1845" s="28">
        <v>0.1</v>
      </c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23"/>
      <c r="AF1845" s="23"/>
      <c r="AG1845" s="26"/>
      <c r="AH1845" s="26"/>
      <c r="AI1845" s="53"/>
      <c r="AJ1845" s="6"/>
      <c r="AK1845" s="23"/>
      <c r="AL1845" s="23"/>
      <c r="AM1845" s="23"/>
      <c r="AN1845" s="23"/>
      <c r="AO1845" s="23"/>
      <c r="AP1845" s="23"/>
      <c r="AQ1845" s="23"/>
      <c r="AR1845" s="66">
        <v>0</v>
      </c>
      <c r="AS1845" s="8"/>
      <c r="AT1845" s="19"/>
      <c r="AU1845" s="19"/>
      <c r="AV1845" s="12"/>
      <c r="AW1845" s="12"/>
      <c r="AX1845" s="8"/>
      <c r="AY1845" s="8"/>
      <c r="AZ1845" s="8"/>
      <c r="BA1845" s="8"/>
      <c r="BB1845" s="62"/>
      <c r="BC1845" s="21"/>
      <c r="BD1845" s="21"/>
      <c r="BE1845" s="21"/>
      <c r="BF1845" s="22"/>
      <c r="BG1845" s="22"/>
      <c r="BH1845" s="22"/>
      <c r="BI1845" s="22"/>
      <c r="BJ1845" s="8"/>
      <c r="BK1845" s="8"/>
      <c r="BL1845" s="8"/>
      <c r="BM1845" s="8"/>
      <c r="BN1845" s="5"/>
      <c r="BO1845" s="5"/>
      <c r="BP1845" s="8"/>
      <c r="BQ1845" s="8"/>
      <c r="BR1845">
        <v>4.3</v>
      </c>
      <c r="BS1845">
        <v>4.8499999999999996</v>
      </c>
      <c r="BT1845">
        <v>0.42599999999999999</v>
      </c>
      <c r="BU1845">
        <v>0.10357</v>
      </c>
      <c r="BV1845">
        <v>0.10986411515736499</v>
      </c>
      <c r="BW1845">
        <v>0.16086</v>
      </c>
    </row>
    <row r="1846" spans="1:75" ht="16.75" customHeight="1" x14ac:dyDescent="0.2">
      <c r="A1846" t="str">
        <f t="shared" si="1941"/>
        <v>2025020892 SEA</v>
      </c>
      <c r="B1846">
        <v>2025020892</v>
      </c>
      <c r="C1846" s="1">
        <v>46056</v>
      </c>
      <c r="D1846" s="2" t="s">
        <v>6</v>
      </c>
      <c r="E1846" t="s">
        <v>13</v>
      </c>
      <c r="F1846" s="2">
        <v>2</v>
      </c>
      <c r="G1846" s="2">
        <v>1</v>
      </c>
      <c r="H1846" t="s">
        <v>44</v>
      </c>
      <c r="I1846" t="str">
        <f t="shared" si="1942"/>
        <v xml:space="preserve">SEA </v>
      </c>
      <c r="K1846" s="14"/>
      <c r="L1846" s="13">
        <v>0.15</v>
      </c>
      <c r="M1846" s="28">
        <v>0.1</v>
      </c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23"/>
      <c r="AF1846" s="23"/>
      <c r="AG1846" s="26"/>
      <c r="AH1846" s="26"/>
      <c r="AI1846" s="53"/>
      <c r="AJ1846" s="6"/>
      <c r="AK1846" s="23"/>
      <c r="AL1846" s="23"/>
      <c r="AM1846" s="23"/>
      <c r="AN1846" s="23"/>
      <c r="AO1846" s="23"/>
      <c r="AP1846" s="23"/>
      <c r="AQ1846" s="23"/>
      <c r="AR1846" s="66">
        <v>0</v>
      </c>
      <c r="AS1846" s="8"/>
      <c r="AT1846" s="19"/>
      <c r="AU1846" s="19"/>
      <c r="AV1846" s="12"/>
      <c r="AW1846" s="12"/>
      <c r="AX1846" s="8"/>
      <c r="AY1846" s="8"/>
      <c r="AZ1846" s="8"/>
      <c r="BA1846" s="8"/>
      <c r="BB1846" s="62"/>
      <c r="BC1846" s="21"/>
      <c r="BD1846" s="21"/>
      <c r="BE1846" s="21"/>
      <c r="BF1846" s="22"/>
      <c r="BG1846" s="22"/>
      <c r="BH1846" s="22"/>
      <c r="BI1846" s="22"/>
      <c r="BJ1846" s="8"/>
      <c r="BK1846" s="8"/>
      <c r="BL1846" s="8"/>
      <c r="BM1846" s="8"/>
      <c r="BN1846" s="5"/>
      <c r="BO1846" s="5"/>
      <c r="BP1846" s="8"/>
      <c r="BQ1846" s="8"/>
      <c r="BR1846">
        <v>4.3</v>
      </c>
      <c r="BS1846">
        <v>4.9000000000000004</v>
      </c>
      <c r="BT1846">
        <v>0.42010999999999998</v>
      </c>
      <c r="BU1846">
        <v>9.9860000000000004E-2</v>
      </c>
      <c r="BV1846">
        <v>0.10600286608991</v>
      </c>
      <c r="BW1846">
        <v>0.15781000000000001</v>
      </c>
    </row>
    <row r="1847" spans="1:75" ht="16.75" customHeight="1" x14ac:dyDescent="0.2">
      <c r="A1847" t="str">
        <f t="shared" si="1941"/>
        <v>2025020892 ANA</v>
      </c>
      <c r="B1847">
        <v>2025020892</v>
      </c>
      <c r="C1847" s="1">
        <v>46056</v>
      </c>
      <c r="D1847" s="2" t="s">
        <v>9</v>
      </c>
      <c r="E1847" t="s">
        <v>48</v>
      </c>
      <c r="F1847" s="2">
        <v>1</v>
      </c>
      <c r="G1847" s="2">
        <v>2</v>
      </c>
      <c r="H1847" t="s">
        <v>45</v>
      </c>
      <c r="I1847" t="str">
        <f t="shared" si="1942"/>
        <v xml:space="preserve">ANA </v>
      </c>
      <c r="K1847" s="14"/>
      <c r="L1847" s="13">
        <v>0.15</v>
      </c>
      <c r="M1847" s="28">
        <v>0.1</v>
      </c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23"/>
      <c r="AF1847" s="23"/>
      <c r="AG1847" s="26"/>
      <c r="AH1847" s="26"/>
      <c r="AI1847" s="53"/>
      <c r="AJ1847" s="6"/>
      <c r="AK1847" s="23"/>
      <c r="AL1847" s="23"/>
      <c r="AM1847" s="23"/>
      <c r="AN1847" s="23"/>
      <c r="AO1847" s="23"/>
      <c r="AP1847" s="23"/>
      <c r="AQ1847" s="23"/>
      <c r="AR1847" s="66">
        <v>0</v>
      </c>
      <c r="AS1847" s="8"/>
      <c r="AT1847" s="19"/>
      <c r="AU1847" s="19"/>
      <c r="AV1847" s="12"/>
      <c r="AW1847" s="12"/>
      <c r="AX1847" s="8"/>
      <c r="AY1847" s="8"/>
      <c r="AZ1847" s="8"/>
      <c r="BA1847" s="8"/>
      <c r="BB1847" s="62"/>
      <c r="BC1847" s="21"/>
      <c r="BD1847" s="21"/>
      <c r="BE1847" s="21"/>
      <c r="BF1847" s="22"/>
      <c r="BG1847" s="22"/>
      <c r="BH1847" s="22"/>
      <c r="BI1847" s="22"/>
      <c r="BJ1847" s="8"/>
      <c r="BK1847" s="8"/>
      <c r="BL1847" s="8"/>
      <c r="BM1847" s="8"/>
      <c r="BN1847" s="5"/>
      <c r="BO1847" s="5"/>
      <c r="BP1847" s="8"/>
      <c r="BQ1847" s="8"/>
      <c r="BR1847">
        <v>4.3</v>
      </c>
      <c r="BS1847">
        <v>4.95</v>
      </c>
      <c r="BT1847">
        <v>0.41454999999999997</v>
      </c>
      <c r="BU1847">
        <v>9.8619999999999999E-2</v>
      </c>
      <c r="BV1847">
        <v>0.104611076342112</v>
      </c>
      <c r="BW1847">
        <v>0.15589</v>
      </c>
    </row>
    <row r="1848" spans="1:75" ht="16.75" customHeight="1" x14ac:dyDescent="0.2">
      <c r="A1848" t="str">
        <f t="shared" si="1941"/>
        <v>2025020893 BOS</v>
      </c>
      <c r="B1848">
        <v>2025020893</v>
      </c>
      <c r="C1848" s="1">
        <v>46057</v>
      </c>
      <c r="D1848" s="2" t="s">
        <v>6</v>
      </c>
      <c r="E1848" t="s">
        <v>7</v>
      </c>
      <c r="F1848" s="2">
        <v>2</v>
      </c>
      <c r="G1848" s="2">
        <v>1</v>
      </c>
      <c r="H1848" t="s">
        <v>44</v>
      </c>
      <c r="I1848" t="str">
        <f t="shared" si="1942"/>
        <v xml:space="preserve">BOS </v>
      </c>
      <c r="K1848" s="14"/>
      <c r="L1848" s="13">
        <v>0.15</v>
      </c>
      <c r="M1848" s="28">
        <v>0.1</v>
      </c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23"/>
      <c r="AF1848" s="23"/>
      <c r="AG1848" s="26"/>
      <c r="AH1848" s="26"/>
      <c r="AI1848" s="53"/>
      <c r="AJ1848" s="6"/>
      <c r="AK1848" s="23"/>
      <c r="AL1848" s="23"/>
      <c r="AM1848" s="23"/>
      <c r="AN1848" s="23"/>
      <c r="AO1848" s="23"/>
      <c r="AP1848" s="23"/>
      <c r="AQ1848" s="23"/>
      <c r="AR1848" s="66">
        <v>0</v>
      </c>
      <c r="AS1848" s="8"/>
      <c r="AT1848" s="19"/>
      <c r="AU1848" s="19"/>
      <c r="AV1848" s="12"/>
      <c r="AW1848" s="12"/>
      <c r="AX1848" s="8"/>
      <c r="AY1848" s="8"/>
      <c r="AZ1848" s="8"/>
      <c r="BA1848" s="8"/>
      <c r="BB1848" s="62"/>
      <c r="BC1848" s="21"/>
      <c r="BD1848" s="21"/>
      <c r="BE1848" s="21"/>
      <c r="BF1848" s="22"/>
      <c r="BG1848" s="22"/>
      <c r="BH1848" s="22"/>
      <c r="BI1848" s="22"/>
      <c r="BJ1848" s="8"/>
      <c r="BK1848" s="8"/>
      <c r="BL1848" s="8"/>
      <c r="BM1848" s="8"/>
      <c r="BN1848" s="5"/>
      <c r="BO1848" s="5"/>
      <c r="BP1848" s="8"/>
      <c r="BQ1848" s="8"/>
      <c r="BR1848">
        <v>4.3</v>
      </c>
      <c r="BS1848">
        <v>5</v>
      </c>
      <c r="BT1848">
        <v>0.40934999999999999</v>
      </c>
      <c r="BU1848">
        <v>9.4589999999999994E-2</v>
      </c>
      <c r="BV1848">
        <v>0.10016519473918201</v>
      </c>
      <c r="BW1848">
        <v>0.15024999999999999</v>
      </c>
    </row>
    <row r="1849" spans="1:75" ht="16.75" customHeight="1" x14ac:dyDescent="0.2">
      <c r="A1849" t="str">
        <f t="shared" si="1941"/>
        <v>2025020893 FLA</v>
      </c>
      <c r="B1849">
        <v>2025020893</v>
      </c>
      <c r="C1849" s="1">
        <v>46057</v>
      </c>
      <c r="D1849" s="2" t="s">
        <v>9</v>
      </c>
      <c r="E1849" t="s">
        <v>10</v>
      </c>
      <c r="F1849" s="2">
        <v>1</v>
      </c>
      <c r="G1849" s="2">
        <v>2</v>
      </c>
      <c r="H1849" t="s">
        <v>45</v>
      </c>
      <c r="I1849" t="str">
        <f t="shared" si="1942"/>
        <v xml:space="preserve">FLA </v>
      </c>
      <c r="K1849" s="14"/>
      <c r="L1849" s="13">
        <v>0.15</v>
      </c>
      <c r="M1849" s="28">
        <v>0.1</v>
      </c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23"/>
      <c r="AF1849" s="23"/>
      <c r="AG1849" s="26"/>
      <c r="AH1849" s="26"/>
      <c r="AI1849" s="53"/>
      <c r="AJ1849" s="6"/>
      <c r="AK1849" s="23"/>
      <c r="AL1849" s="23"/>
      <c r="AM1849" s="23"/>
      <c r="AN1849" s="23"/>
      <c r="AO1849" s="23"/>
      <c r="AP1849" s="23"/>
      <c r="AQ1849" s="23"/>
      <c r="AR1849" s="66">
        <v>0</v>
      </c>
      <c r="AS1849" s="8"/>
      <c r="AT1849" s="19"/>
      <c r="AU1849" s="19"/>
      <c r="AV1849" s="12"/>
      <c r="AW1849" s="12"/>
      <c r="AX1849" s="8"/>
      <c r="AY1849" s="8"/>
      <c r="AZ1849" s="8"/>
      <c r="BA1849" s="8"/>
      <c r="BB1849" s="62"/>
      <c r="BC1849" s="21"/>
      <c r="BD1849" s="21"/>
      <c r="BE1849" s="21"/>
      <c r="BF1849" s="22"/>
      <c r="BG1849" s="22"/>
      <c r="BH1849" s="22"/>
      <c r="BI1849" s="22"/>
      <c r="BJ1849" s="8"/>
      <c r="BK1849" s="8"/>
      <c r="BL1849" s="8"/>
      <c r="BM1849" s="8"/>
      <c r="BN1849" s="5"/>
      <c r="BO1849" s="5"/>
      <c r="BP1849" s="8"/>
      <c r="BQ1849" s="8"/>
      <c r="BR1849">
        <v>4.3499999999999996</v>
      </c>
      <c r="BS1849">
        <v>4.3499999999999996</v>
      </c>
      <c r="BT1849">
        <v>0.49575999999999998</v>
      </c>
      <c r="BU1849">
        <v>0.12852</v>
      </c>
      <c r="BV1849">
        <v>0.137901434595534</v>
      </c>
      <c r="BW1849">
        <v>0.19655</v>
      </c>
    </row>
    <row r="1850" spans="1:75" ht="16.75" customHeight="1" x14ac:dyDescent="0.2">
      <c r="A1850" t="str">
        <f t="shared" si="1941"/>
        <v>2025020894 CHI</v>
      </c>
      <c r="B1850">
        <v>2025020894</v>
      </c>
      <c r="C1850" s="1">
        <v>46057</v>
      </c>
      <c r="D1850" s="2" t="s">
        <v>6</v>
      </c>
      <c r="E1850" t="s">
        <v>14</v>
      </c>
      <c r="F1850" s="2">
        <v>1</v>
      </c>
      <c r="G1850" s="2">
        <v>0</v>
      </c>
      <c r="H1850" t="s">
        <v>52</v>
      </c>
      <c r="I1850" t="str">
        <f t="shared" si="1942"/>
        <v xml:space="preserve">CHI </v>
      </c>
      <c r="K1850" s="14"/>
      <c r="L1850" s="13">
        <v>0.15</v>
      </c>
      <c r="M1850" s="28">
        <v>0.1</v>
      </c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23"/>
      <c r="AF1850" s="23"/>
      <c r="AG1850" s="26"/>
      <c r="AH1850" s="26"/>
      <c r="AI1850" s="53"/>
      <c r="AJ1850" s="6"/>
      <c r="AK1850" s="23"/>
      <c r="AL1850" s="23"/>
      <c r="AM1850" s="23"/>
      <c r="AN1850" s="23"/>
      <c r="AO1850" s="23"/>
      <c r="AP1850" s="23"/>
      <c r="AQ1850" s="23"/>
      <c r="AR1850" s="66">
        <v>0</v>
      </c>
      <c r="AS1850" s="8"/>
      <c r="AT1850" s="19"/>
      <c r="AU1850" s="19"/>
      <c r="AV1850" s="12"/>
      <c r="AW1850" s="12"/>
      <c r="AX1850" s="8"/>
      <c r="AY1850" s="8"/>
      <c r="AZ1850" s="8"/>
      <c r="BA1850" s="8"/>
      <c r="BB1850" s="62"/>
      <c r="BC1850" s="21"/>
      <c r="BD1850" s="21"/>
      <c r="BE1850" s="21"/>
      <c r="BF1850" s="22"/>
      <c r="BG1850" s="22"/>
      <c r="BH1850" s="22"/>
      <c r="BI1850" s="22"/>
      <c r="BJ1850" s="8"/>
      <c r="BK1850" s="8"/>
      <c r="BL1850" s="8"/>
      <c r="BM1850" s="8"/>
      <c r="BN1850" s="5"/>
      <c r="BO1850" s="5"/>
      <c r="BP1850" s="8"/>
      <c r="BQ1850" s="8"/>
      <c r="BR1850">
        <v>4.3499999999999996</v>
      </c>
      <c r="BS1850">
        <v>4.4000000000000004</v>
      </c>
      <c r="BT1850">
        <v>0.48627999999999999</v>
      </c>
      <c r="BU1850">
        <v>0.12817999999999999</v>
      </c>
      <c r="BV1850">
        <v>0.13735092099482399</v>
      </c>
      <c r="BW1850">
        <v>0.19495000000000001</v>
      </c>
    </row>
    <row r="1851" spans="1:75" ht="16.75" customHeight="1" x14ac:dyDescent="0.2">
      <c r="A1851" t="str">
        <f t="shared" si="1941"/>
        <v>2025020894 CBJ</v>
      </c>
      <c r="B1851">
        <v>2025020894</v>
      </c>
      <c r="C1851" s="1">
        <v>46057</v>
      </c>
      <c r="D1851" s="2" t="s">
        <v>9</v>
      </c>
      <c r="E1851" t="s">
        <v>32</v>
      </c>
      <c r="F1851" s="2">
        <v>0</v>
      </c>
      <c r="G1851" s="2">
        <v>1</v>
      </c>
      <c r="H1851" t="s">
        <v>53</v>
      </c>
      <c r="I1851" t="str">
        <f t="shared" si="1942"/>
        <v xml:space="preserve">CBJ </v>
      </c>
      <c r="K1851" s="14"/>
      <c r="L1851" s="13">
        <v>0.15</v>
      </c>
      <c r="M1851" s="28">
        <v>0.1</v>
      </c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23"/>
      <c r="AF1851" s="23"/>
      <c r="AG1851" s="26"/>
      <c r="AH1851" s="26"/>
      <c r="AI1851" s="53"/>
      <c r="AJ1851" s="6"/>
      <c r="AK1851" s="23"/>
      <c r="AL1851" s="23"/>
      <c r="AM1851" s="23"/>
      <c r="AN1851" s="23"/>
      <c r="AO1851" s="23"/>
      <c r="AP1851" s="23"/>
      <c r="AQ1851" s="23"/>
      <c r="AR1851" s="66">
        <v>0</v>
      </c>
      <c r="AS1851" s="8"/>
      <c r="AT1851" s="19"/>
      <c r="AU1851" s="19"/>
      <c r="AV1851" s="12"/>
      <c r="AW1851" s="12"/>
      <c r="AX1851" s="8"/>
      <c r="AY1851" s="8"/>
      <c r="AZ1851" s="8"/>
      <c r="BA1851" s="8"/>
      <c r="BB1851" s="62"/>
      <c r="BC1851" s="21"/>
      <c r="BD1851" s="21"/>
      <c r="BE1851" s="21"/>
      <c r="BF1851" s="22"/>
      <c r="BG1851" s="22"/>
      <c r="BH1851" s="22"/>
      <c r="BI1851" s="22"/>
      <c r="BJ1851" s="8"/>
      <c r="BK1851" s="8"/>
      <c r="BL1851" s="8"/>
      <c r="BM1851" s="8"/>
      <c r="BN1851" s="5"/>
      <c r="BO1851" s="5"/>
      <c r="BP1851" s="8"/>
      <c r="BQ1851" s="8"/>
      <c r="BR1851">
        <v>4.3499999999999996</v>
      </c>
      <c r="BS1851">
        <v>4.45</v>
      </c>
      <c r="BT1851">
        <v>0.48438999999999999</v>
      </c>
      <c r="BU1851">
        <v>0.12526000000000001</v>
      </c>
      <c r="BV1851">
        <v>0.13412283707383901</v>
      </c>
      <c r="BW1851">
        <v>0.19134000000000001</v>
      </c>
    </row>
    <row r="1852" spans="1:75" ht="16.75" customHeight="1" x14ac:dyDescent="0.2">
      <c r="A1852" t="str">
        <f t="shared" si="1941"/>
        <v>2025020895 MTL</v>
      </c>
      <c r="B1852">
        <v>2025020895</v>
      </c>
      <c r="C1852" s="1">
        <v>46057</v>
      </c>
      <c r="D1852" s="2" t="s">
        <v>6</v>
      </c>
      <c r="E1852" t="s">
        <v>19</v>
      </c>
      <c r="F1852" s="2">
        <v>1</v>
      </c>
      <c r="G1852" s="2">
        <v>1</v>
      </c>
      <c r="H1852" t="s">
        <v>46</v>
      </c>
      <c r="I1852" t="str">
        <f t="shared" si="1942"/>
        <v xml:space="preserve">MTL </v>
      </c>
      <c r="K1852" s="14"/>
      <c r="L1852" s="13">
        <v>0.15</v>
      </c>
      <c r="M1852" s="28">
        <v>0.1</v>
      </c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23"/>
      <c r="AF1852" s="23"/>
      <c r="AG1852" s="26"/>
      <c r="AH1852" s="26"/>
      <c r="AI1852" s="53"/>
      <c r="AJ1852" s="6"/>
      <c r="AK1852" s="23"/>
      <c r="AL1852" s="23"/>
      <c r="AM1852" s="23"/>
      <c r="AN1852" s="23"/>
      <c r="AO1852" s="23"/>
      <c r="AP1852" s="23"/>
      <c r="AQ1852" s="23"/>
      <c r="AR1852" s="66">
        <v>0</v>
      </c>
      <c r="AS1852" s="8"/>
      <c r="AT1852" s="19"/>
      <c r="AU1852" s="19"/>
      <c r="AV1852" s="12"/>
      <c r="AW1852" s="12"/>
      <c r="AX1852" s="8"/>
      <c r="AY1852" s="8"/>
      <c r="AZ1852" s="8"/>
      <c r="BA1852" s="8"/>
      <c r="BB1852" s="62"/>
      <c r="BC1852" s="21"/>
      <c r="BD1852" s="21"/>
      <c r="BE1852" s="21"/>
      <c r="BF1852" s="22"/>
      <c r="BG1852" s="22"/>
      <c r="BH1852" s="22"/>
      <c r="BI1852" s="22"/>
      <c r="BJ1852" s="8"/>
      <c r="BK1852" s="8"/>
      <c r="BL1852" s="8"/>
      <c r="BM1852" s="8"/>
      <c r="BN1852" s="5"/>
      <c r="BO1852" s="5"/>
      <c r="BP1852" s="8"/>
      <c r="BQ1852" s="8"/>
      <c r="BR1852">
        <v>4.3499999999999996</v>
      </c>
      <c r="BS1852">
        <v>4.5</v>
      </c>
      <c r="BT1852">
        <v>0.47489999999999999</v>
      </c>
      <c r="BU1852">
        <v>0.12149</v>
      </c>
      <c r="BV1852">
        <v>0.12982752356322999</v>
      </c>
      <c r="BW1852">
        <v>0.18570999999999999</v>
      </c>
    </row>
    <row r="1853" spans="1:75" ht="16.75" customHeight="1" x14ac:dyDescent="0.2">
      <c r="A1853" t="str">
        <f t="shared" si="1941"/>
        <v>2025020895 WPG</v>
      </c>
      <c r="B1853">
        <v>2025020895</v>
      </c>
      <c r="C1853" s="1">
        <v>46057</v>
      </c>
      <c r="D1853" s="2" t="s">
        <v>9</v>
      </c>
      <c r="E1853" t="s">
        <v>16</v>
      </c>
      <c r="F1853" s="2">
        <v>1</v>
      </c>
      <c r="G1853" s="2">
        <v>1</v>
      </c>
      <c r="H1853" t="s">
        <v>47</v>
      </c>
      <c r="I1853" t="str">
        <f t="shared" si="1942"/>
        <v xml:space="preserve">WPG </v>
      </c>
      <c r="K1853" s="14"/>
      <c r="L1853" s="13">
        <v>0.15</v>
      </c>
      <c r="M1853" s="28">
        <v>0.1</v>
      </c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23"/>
      <c r="AF1853" s="23"/>
      <c r="AG1853" s="26"/>
      <c r="AH1853" s="26"/>
      <c r="AI1853" s="53"/>
      <c r="AJ1853" s="6"/>
      <c r="AK1853" s="23"/>
      <c r="AL1853" s="23"/>
      <c r="AM1853" s="23"/>
      <c r="AN1853" s="23"/>
      <c r="AO1853" s="23"/>
      <c r="AP1853" s="23"/>
      <c r="AQ1853" s="23"/>
      <c r="AR1853" s="66">
        <v>0</v>
      </c>
      <c r="AS1853" s="8"/>
      <c r="AT1853" s="19"/>
      <c r="AU1853" s="19"/>
      <c r="AV1853" s="12"/>
      <c r="AW1853" s="12"/>
      <c r="AX1853" s="8"/>
      <c r="AY1853" s="8"/>
      <c r="AZ1853" s="8"/>
      <c r="BA1853" s="8"/>
      <c r="BB1853" s="62"/>
      <c r="BC1853" s="21"/>
      <c r="BD1853" s="21"/>
      <c r="BE1853" s="21"/>
      <c r="BF1853" s="22"/>
      <c r="BG1853" s="22"/>
      <c r="BH1853" s="22"/>
      <c r="BI1853" s="22"/>
      <c r="BJ1853" s="8"/>
      <c r="BK1853" s="8"/>
      <c r="BL1853" s="8"/>
      <c r="BM1853" s="8"/>
      <c r="BN1853" s="5"/>
      <c r="BO1853" s="5"/>
      <c r="BP1853" s="8"/>
      <c r="BQ1853" s="8"/>
      <c r="BR1853">
        <v>4.3499999999999996</v>
      </c>
      <c r="BS1853">
        <v>4.55</v>
      </c>
      <c r="BT1853">
        <v>0.47137000000000001</v>
      </c>
      <c r="BU1853">
        <v>0.11737</v>
      </c>
      <c r="BV1853">
        <v>0.12519867302420301</v>
      </c>
      <c r="BW1853">
        <v>0.1799</v>
      </c>
    </row>
    <row r="1854" spans="1:75" ht="16.75" customHeight="1" x14ac:dyDescent="0.2">
      <c r="A1854" t="str">
        <f t="shared" si="1941"/>
        <v>2025020896 MIN</v>
      </c>
      <c r="B1854">
        <v>2025020896</v>
      </c>
      <c r="C1854" s="1">
        <v>46057</v>
      </c>
      <c r="D1854" s="2" t="s">
        <v>6</v>
      </c>
      <c r="E1854" t="s">
        <v>33</v>
      </c>
      <c r="F1854" s="2">
        <v>1</v>
      </c>
      <c r="G1854" s="2">
        <v>1</v>
      </c>
      <c r="H1854" t="s">
        <v>46</v>
      </c>
      <c r="I1854" t="str">
        <f t="shared" si="1942"/>
        <v xml:space="preserve">MIN </v>
      </c>
      <c r="K1854" s="14"/>
      <c r="L1854" s="13">
        <v>0.15</v>
      </c>
      <c r="M1854" s="28">
        <v>0.1</v>
      </c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23"/>
      <c r="AF1854" s="23"/>
      <c r="AG1854" s="26"/>
      <c r="AH1854" s="26"/>
      <c r="AI1854" s="53"/>
      <c r="AJ1854" s="6"/>
      <c r="AK1854" s="23"/>
      <c r="AL1854" s="23"/>
      <c r="AM1854" s="23"/>
      <c r="AN1854" s="23"/>
      <c r="AO1854" s="23"/>
      <c r="AP1854" s="23"/>
      <c r="AQ1854" s="23"/>
      <c r="AR1854" s="66">
        <v>0</v>
      </c>
      <c r="AS1854" s="8"/>
      <c r="AT1854" s="19"/>
      <c r="AU1854" s="19"/>
      <c r="AV1854" s="12"/>
      <c r="AW1854" s="12"/>
      <c r="AX1854" s="8"/>
      <c r="AY1854" s="8"/>
      <c r="AZ1854" s="8"/>
      <c r="BA1854" s="8"/>
      <c r="BB1854" s="62"/>
      <c r="BC1854" s="21"/>
      <c r="BD1854" s="21"/>
      <c r="BE1854" s="21"/>
      <c r="BF1854" s="22"/>
      <c r="BG1854" s="22"/>
      <c r="BH1854" s="22"/>
      <c r="BI1854" s="22"/>
      <c r="BJ1854" s="8"/>
      <c r="BK1854" s="8"/>
      <c r="BL1854" s="8"/>
      <c r="BM1854" s="8"/>
      <c r="BN1854" s="5"/>
      <c r="BO1854" s="5"/>
      <c r="BP1854" s="8"/>
      <c r="BQ1854" s="8"/>
      <c r="BR1854">
        <v>4.3499999999999996</v>
      </c>
      <c r="BS1854">
        <v>4.5999999999999996</v>
      </c>
      <c r="BT1854">
        <v>0.46123999999999998</v>
      </c>
      <c r="BU1854">
        <v>0.11566</v>
      </c>
      <c r="BV1854">
        <v>0.12335356163945201</v>
      </c>
      <c r="BW1854">
        <v>0.17802999999999999</v>
      </c>
    </row>
    <row r="1855" spans="1:75" ht="16.75" customHeight="1" x14ac:dyDescent="0.2">
      <c r="A1855" t="str">
        <f t="shared" si="1941"/>
        <v>2025020896 NSH</v>
      </c>
      <c r="B1855">
        <v>2025020896</v>
      </c>
      <c r="C1855" s="1">
        <v>46057</v>
      </c>
      <c r="D1855" s="2" t="s">
        <v>9</v>
      </c>
      <c r="E1855" t="s">
        <v>35</v>
      </c>
      <c r="F1855" s="2">
        <v>1</v>
      </c>
      <c r="G1855" s="2">
        <v>1</v>
      </c>
      <c r="H1855" t="s">
        <v>47</v>
      </c>
      <c r="I1855" t="str">
        <f t="shared" si="1942"/>
        <v xml:space="preserve">NSH </v>
      </c>
      <c r="K1855" s="14"/>
      <c r="L1855" s="13">
        <v>0.15</v>
      </c>
      <c r="M1855" s="28">
        <v>0.1</v>
      </c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23"/>
      <c r="AF1855" s="23"/>
      <c r="AG1855" s="26"/>
      <c r="AH1855" s="26"/>
      <c r="AI1855" s="53"/>
      <c r="AJ1855" s="6"/>
      <c r="AK1855" s="23"/>
      <c r="AL1855" s="23"/>
      <c r="AM1855" s="23"/>
      <c r="AN1855" s="23"/>
      <c r="AO1855" s="23"/>
      <c r="AP1855" s="23"/>
      <c r="AQ1855" s="23"/>
      <c r="AR1855" s="66">
        <v>0</v>
      </c>
      <c r="AS1855" s="8"/>
      <c r="AT1855" s="19"/>
      <c r="AU1855" s="19"/>
      <c r="AV1855" s="12"/>
      <c r="AW1855" s="12"/>
      <c r="AX1855" s="8"/>
      <c r="AY1855" s="8"/>
      <c r="AZ1855" s="8"/>
      <c r="BA1855" s="8"/>
      <c r="BB1855" s="62"/>
      <c r="BC1855" s="21"/>
      <c r="BD1855" s="21"/>
      <c r="BE1855" s="21"/>
      <c r="BF1855" s="22"/>
      <c r="BG1855" s="22"/>
      <c r="BH1855" s="22"/>
      <c r="BI1855" s="22"/>
      <c r="BJ1855" s="8"/>
      <c r="BK1855" s="8"/>
      <c r="BL1855" s="8"/>
      <c r="BM1855" s="8"/>
      <c r="BN1855" s="5"/>
      <c r="BO1855" s="5"/>
      <c r="BP1855" s="8"/>
      <c r="BQ1855" s="8"/>
      <c r="BR1855">
        <v>4.3499999999999996</v>
      </c>
      <c r="BS1855">
        <v>4.6500000000000004</v>
      </c>
      <c r="BT1855">
        <v>0.45688000000000001</v>
      </c>
      <c r="BU1855">
        <v>0.11221</v>
      </c>
      <c r="BV1855">
        <v>0.11950201282242399</v>
      </c>
      <c r="BW1855">
        <v>0.17323</v>
      </c>
    </row>
    <row r="1856" spans="1:75" ht="16.75" customHeight="1" x14ac:dyDescent="0.2">
      <c r="A1856" t="str">
        <f t="shared" ref="A1856:A1919" si="1943">B1856&amp;" "&amp;E1856</f>
        <v>2025020898 DET</v>
      </c>
      <c r="B1856">
        <v>2025020898</v>
      </c>
      <c r="C1856" s="1">
        <v>46057</v>
      </c>
      <c r="D1856" s="2" t="s">
        <v>6</v>
      </c>
      <c r="E1856" t="s">
        <v>30</v>
      </c>
      <c r="F1856" s="2">
        <v>1</v>
      </c>
      <c r="G1856" s="2">
        <v>1</v>
      </c>
      <c r="H1856" t="s">
        <v>46</v>
      </c>
      <c r="I1856" t="str">
        <f t="shared" si="1942"/>
        <v xml:space="preserve">DET </v>
      </c>
      <c r="K1856" s="14"/>
      <c r="L1856" s="13">
        <v>0.15</v>
      </c>
      <c r="M1856" s="28">
        <v>0.1</v>
      </c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23"/>
      <c r="AF1856" s="23"/>
      <c r="AG1856" s="26"/>
      <c r="AH1856" s="26"/>
      <c r="AI1856" s="53"/>
      <c r="AJ1856" s="6"/>
      <c r="AK1856" s="23"/>
      <c r="AL1856" s="23"/>
      <c r="AM1856" s="23"/>
      <c r="AN1856" s="23"/>
      <c r="AO1856" s="23"/>
      <c r="AP1856" s="23"/>
      <c r="AQ1856" s="23"/>
      <c r="AR1856" s="66">
        <v>0</v>
      </c>
      <c r="AS1856" s="8"/>
      <c r="AT1856" s="19"/>
      <c r="AU1856" s="19"/>
      <c r="AV1856" s="12"/>
      <c r="AW1856" s="12"/>
      <c r="AX1856" s="8"/>
      <c r="AY1856" s="8"/>
      <c r="AZ1856" s="8"/>
      <c r="BA1856" s="8"/>
      <c r="BB1856" s="62"/>
      <c r="BC1856" s="21"/>
      <c r="BD1856" s="21"/>
      <c r="BE1856" s="21"/>
      <c r="BF1856" s="22"/>
      <c r="BG1856" s="22"/>
      <c r="BH1856" s="22"/>
      <c r="BI1856" s="22"/>
      <c r="BJ1856" s="8"/>
      <c r="BK1856" s="8"/>
      <c r="BL1856" s="8"/>
      <c r="BM1856" s="8"/>
      <c r="BN1856" s="5"/>
      <c r="BO1856" s="5"/>
      <c r="BP1856" s="8"/>
      <c r="BQ1856" s="8"/>
      <c r="BR1856">
        <v>4.3499999999999996</v>
      </c>
      <c r="BS1856">
        <v>4.7</v>
      </c>
      <c r="BT1856">
        <v>0.45073999999999997</v>
      </c>
      <c r="BU1856">
        <v>0.10936999999999999</v>
      </c>
      <c r="BV1856">
        <v>0.116367157160032</v>
      </c>
      <c r="BW1856">
        <v>0.16950000000000001</v>
      </c>
    </row>
    <row r="1857" spans="1:75" ht="16.75" customHeight="1" x14ac:dyDescent="0.2">
      <c r="A1857" t="str">
        <f t="shared" si="1943"/>
        <v>2025020898 UTA</v>
      </c>
      <c r="B1857">
        <v>2025020898</v>
      </c>
      <c r="C1857" s="1">
        <v>46057</v>
      </c>
      <c r="D1857" s="2" t="s">
        <v>9</v>
      </c>
      <c r="E1857" t="s">
        <v>15</v>
      </c>
      <c r="F1857" s="2">
        <v>1</v>
      </c>
      <c r="G1857" s="2">
        <v>1</v>
      </c>
      <c r="H1857" t="s">
        <v>47</v>
      </c>
      <c r="I1857" t="str">
        <f t="shared" si="1942"/>
        <v xml:space="preserve">UTA </v>
      </c>
      <c r="K1857" s="14"/>
      <c r="L1857" s="13">
        <v>0.15</v>
      </c>
      <c r="M1857" s="28">
        <v>0.1</v>
      </c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23"/>
      <c r="AF1857" s="23"/>
      <c r="AG1857" s="26"/>
      <c r="AH1857" s="26"/>
      <c r="AI1857" s="53"/>
      <c r="AJ1857" s="6"/>
      <c r="AK1857" s="23"/>
      <c r="AL1857" s="23"/>
      <c r="AM1857" s="23"/>
      <c r="AN1857" s="23"/>
      <c r="AO1857" s="23"/>
      <c r="AP1857" s="23"/>
      <c r="AQ1857" s="23"/>
      <c r="AR1857" s="66">
        <v>0</v>
      </c>
      <c r="AS1857" s="8"/>
      <c r="AT1857" s="19"/>
      <c r="AU1857" s="19"/>
      <c r="AV1857" s="12"/>
      <c r="AW1857" s="12"/>
      <c r="AX1857" s="8"/>
      <c r="AY1857" s="8"/>
      <c r="AZ1857" s="8"/>
      <c r="BA1857" s="8"/>
      <c r="BB1857" s="62"/>
      <c r="BC1857" s="21"/>
      <c r="BD1857" s="21"/>
      <c r="BE1857" s="21"/>
      <c r="BF1857" s="22"/>
      <c r="BG1857" s="22"/>
      <c r="BH1857" s="22"/>
      <c r="BI1857" s="22"/>
      <c r="BJ1857" s="8"/>
      <c r="BK1857" s="8"/>
      <c r="BL1857" s="8"/>
      <c r="BM1857" s="8"/>
      <c r="BN1857" s="5"/>
      <c r="BO1857" s="5"/>
      <c r="BP1857" s="8"/>
      <c r="BQ1857" s="8"/>
      <c r="BR1857">
        <v>4.3499999999999996</v>
      </c>
      <c r="BS1857">
        <v>4.75</v>
      </c>
      <c r="BT1857">
        <v>0.44728000000000001</v>
      </c>
      <c r="BU1857">
        <v>0.10643</v>
      </c>
      <c r="BV1857">
        <v>0.113095870613988</v>
      </c>
      <c r="BW1857">
        <v>0.16536999999999999</v>
      </c>
    </row>
    <row r="1858" spans="1:75" ht="16.75" customHeight="1" x14ac:dyDescent="0.2">
      <c r="A1858" t="str">
        <f t="shared" si="1943"/>
        <v>2025020897 SJS</v>
      </c>
      <c r="B1858">
        <v>2025020897</v>
      </c>
      <c r="C1858" s="1">
        <v>46057</v>
      </c>
      <c r="D1858" s="2" t="s">
        <v>6</v>
      </c>
      <c r="E1858" t="s">
        <v>40</v>
      </c>
      <c r="F1858" s="2">
        <v>1</v>
      </c>
      <c r="G1858" s="2">
        <v>1</v>
      </c>
      <c r="H1858" t="s">
        <v>46</v>
      </c>
      <c r="I1858" t="str">
        <f t="shared" si="1942"/>
        <v xml:space="preserve">SJS </v>
      </c>
      <c r="K1858" s="14"/>
      <c r="L1858" s="13">
        <v>0.15</v>
      </c>
      <c r="M1858" s="28">
        <v>0.1</v>
      </c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23"/>
      <c r="AF1858" s="23"/>
      <c r="AG1858" s="26"/>
      <c r="AH1858" s="26"/>
      <c r="AI1858" s="53"/>
      <c r="AJ1858" s="6"/>
      <c r="AK1858" s="23"/>
      <c r="AL1858" s="23"/>
      <c r="AM1858" s="23"/>
      <c r="AN1858" s="23"/>
      <c r="AO1858" s="23"/>
      <c r="AP1858" s="23"/>
      <c r="AQ1858" s="23"/>
      <c r="AR1858" s="66">
        <v>0</v>
      </c>
      <c r="AS1858" s="8"/>
      <c r="AT1858" s="19"/>
      <c r="AU1858" s="19"/>
      <c r="AV1858" s="12"/>
      <c r="AW1858" s="12"/>
      <c r="AX1858" s="8"/>
      <c r="AY1858" s="8"/>
      <c r="AZ1858" s="8"/>
      <c r="BA1858" s="8"/>
      <c r="BB1858" s="62"/>
      <c r="BC1858" s="21"/>
      <c r="BD1858" s="21"/>
      <c r="BE1858" s="21"/>
      <c r="BF1858" s="22"/>
      <c r="BG1858" s="22"/>
      <c r="BH1858" s="22"/>
      <c r="BI1858" s="22"/>
      <c r="BJ1858" s="8"/>
      <c r="BK1858" s="8"/>
      <c r="BL1858" s="8"/>
      <c r="BM1858" s="8"/>
      <c r="BN1858" s="5"/>
      <c r="BO1858" s="5"/>
      <c r="BP1858" s="8"/>
      <c r="BQ1858" s="8"/>
      <c r="BR1858">
        <v>4.3499999999999996</v>
      </c>
      <c r="BS1858">
        <v>4.8</v>
      </c>
      <c r="BT1858">
        <v>0.43751000000000001</v>
      </c>
      <c r="BU1858">
        <v>0.10289</v>
      </c>
      <c r="BV1858">
        <v>0.10931905353860499</v>
      </c>
      <c r="BW1858">
        <v>0.16170000000000001</v>
      </c>
    </row>
    <row r="1859" spans="1:75" ht="16.75" customHeight="1" x14ac:dyDescent="0.2">
      <c r="A1859" t="str">
        <f t="shared" si="1943"/>
        <v>2025020897 COL</v>
      </c>
      <c r="B1859">
        <v>2025020897</v>
      </c>
      <c r="C1859" s="1">
        <v>46057</v>
      </c>
      <c r="D1859" s="2" t="s">
        <v>9</v>
      </c>
      <c r="E1859" t="s">
        <v>24</v>
      </c>
      <c r="F1859" s="2">
        <v>1</v>
      </c>
      <c r="G1859" s="2">
        <v>1</v>
      </c>
      <c r="H1859" t="s">
        <v>47</v>
      </c>
      <c r="I1859" t="str">
        <f t="shared" si="1942"/>
        <v xml:space="preserve">COL </v>
      </c>
      <c r="K1859" s="14"/>
      <c r="L1859" s="13">
        <v>0.15</v>
      </c>
      <c r="M1859" s="28">
        <v>0.1</v>
      </c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23"/>
      <c r="AF1859" s="23"/>
      <c r="AG1859" s="26"/>
      <c r="AH1859" s="26"/>
      <c r="AI1859" s="53"/>
      <c r="AJ1859" s="6"/>
      <c r="AK1859" s="23"/>
      <c r="AL1859" s="23"/>
      <c r="AM1859" s="23"/>
      <c r="AN1859" s="23"/>
      <c r="AO1859" s="23"/>
      <c r="AP1859" s="23"/>
      <c r="AQ1859" s="23"/>
      <c r="AR1859" s="66">
        <v>0</v>
      </c>
      <c r="AS1859" s="8"/>
      <c r="AT1859" s="19"/>
      <c r="AU1859" s="19"/>
      <c r="AV1859" s="12"/>
      <c r="AW1859" s="12"/>
      <c r="AX1859" s="8"/>
      <c r="AY1859" s="8"/>
      <c r="AZ1859" s="8"/>
      <c r="BA1859" s="8"/>
      <c r="BB1859" s="62"/>
      <c r="BC1859" s="21"/>
      <c r="BD1859" s="21"/>
      <c r="BE1859" s="21"/>
      <c r="BF1859" s="22"/>
      <c r="BG1859" s="22"/>
      <c r="BH1859" s="22"/>
      <c r="BI1859" s="22"/>
      <c r="BJ1859" s="8"/>
      <c r="BK1859" s="8"/>
      <c r="BL1859" s="8"/>
      <c r="BM1859" s="8"/>
      <c r="BN1859" s="5"/>
      <c r="BO1859" s="5"/>
      <c r="BP1859" s="8"/>
      <c r="BQ1859" s="8"/>
      <c r="BR1859">
        <v>4.3499999999999996</v>
      </c>
      <c r="BS1859">
        <v>4.8499999999999996</v>
      </c>
      <c r="BT1859">
        <v>0.43251000000000001</v>
      </c>
      <c r="BU1859">
        <v>9.912E-2</v>
      </c>
      <c r="BV1859">
        <v>0.10512583919310101</v>
      </c>
      <c r="BW1859">
        <v>0.15625</v>
      </c>
    </row>
    <row r="1860" spans="1:75" ht="16.75" customHeight="1" x14ac:dyDescent="0.2">
      <c r="A1860" t="str">
        <f t="shared" si="1943"/>
        <v>2025020899 STL</v>
      </c>
      <c r="B1860">
        <v>2025020899</v>
      </c>
      <c r="C1860" s="1">
        <v>46057</v>
      </c>
      <c r="D1860" s="2" t="s">
        <v>6</v>
      </c>
      <c r="E1860" t="s">
        <v>12</v>
      </c>
      <c r="F1860" s="2">
        <v>1</v>
      </c>
      <c r="G1860" s="2">
        <v>1</v>
      </c>
      <c r="H1860" t="s">
        <v>46</v>
      </c>
      <c r="I1860" t="str">
        <f t="shared" si="1942"/>
        <v xml:space="preserve">STL </v>
      </c>
      <c r="K1860" s="14"/>
      <c r="L1860" s="13">
        <v>0.15</v>
      </c>
      <c r="M1860" s="28">
        <v>0.1</v>
      </c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23"/>
      <c r="AF1860" s="23"/>
      <c r="AG1860" s="26"/>
      <c r="AH1860" s="26"/>
      <c r="AI1860" s="53"/>
      <c r="AJ1860" s="6"/>
      <c r="AK1860" s="23"/>
      <c r="AL1860" s="23"/>
      <c r="AM1860" s="23"/>
      <c r="AN1860" s="23"/>
      <c r="AO1860" s="23"/>
      <c r="AP1860" s="23"/>
      <c r="AQ1860" s="23"/>
      <c r="AR1860" s="66">
        <v>0</v>
      </c>
      <c r="AS1860" s="8"/>
      <c r="AT1860" s="19"/>
      <c r="AU1860" s="19"/>
      <c r="AV1860" s="12"/>
      <c r="AW1860" s="12"/>
      <c r="AX1860" s="8"/>
      <c r="AY1860" s="8"/>
      <c r="AZ1860" s="8"/>
      <c r="BA1860" s="8"/>
      <c r="BB1860" s="62"/>
      <c r="BC1860" s="21"/>
      <c r="BD1860" s="21"/>
      <c r="BE1860" s="21"/>
      <c r="BF1860" s="22"/>
      <c r="BG1860" s="22"/>
      <c r="BH1860" s="22"/>
      <c r="BI1860" s="22"/>
      <c r="BJ1860" s="8"/>
      <c r="BK1860" s="8"/>
      <c r="BL1860" s="8"/>
      <c r="BM1860" s="8"/>
      <c r="BN1860" s="5"/>
      <c r="BO1860" s="5"/>
      <c r="BP1860" s="8"/>
      <c r="BQ1860" s="8"/>
      <c r="BR1860">
        <v>4.3499999999999996</v>
      </c>
      <c r="BS1860">
        <v>4.9000000000000004</v>
      </c>
      <c r="BT1860">
        <v>0.42734</v>
      </c>
      <c r="BU1860">
        <v>9.7549999999999998E-2</v>
      </c>
      <c r="BV1860">
        <v>0.103380669775328</v>
      </c>
      <c r="BW1860">
        <v>0.15395</v>
      </c>
    </row>
    <row r="1861" spans="1:75" ht="16.75" customHeight="1" x14ac:dyDescent="0.2">
      <c r="A1861" t="str">
        <f t="shared" si="1943"/>
        <v>2025020899 DAL</v>
      </c>
      <c r="B1861">
        <v>2025020899</v>
      </c>
      <c r="C1861" s="1">
        <v>46057</v>
      </c>
      <c r="D1861" s="2" t="s">
        <v>9</v>
      </c>
      <c r="E1861" t="s">
        <v>34</v>
      </c>
      <c r="F1861" s="2">
        <v>1</v>
      </c>
      <c r="G1861" s="2">
        <v>1</v>
      </c>
      <c r="H1861" t="s">
        <v>47</v>
      </c>
      <c r="I1861" t="str">
        <f t="shared" si="1942"/>
        <v xml:space="preserve">DAL </v>
      </c>
      <c r="K1861" s="14"/>
      <c r="L1861" s="13">
        <v>0.15</v>
      </c>
      <c r="M1861" s="28">
        <v>0.1</v>
      </c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23"/>
      <c r="AF1861" s="23"/>
      <c r="AG1861" s="26"/>
      <c r="AH1861" s="26"/>
      <c r="AI1861" s="53"/>
      <c r="AJ1861" s="6"/>
      <c r="AK1861" s="23"/>
      <c r="AL1861" s="23"/>
      <c r="AM1861" s="23"/>
      <c r="AN1861" s="23"/>
      <c r="AO1861" s="23"/>
      <c r="AP1861" s="23"/>
      <c r="AQ1861" s="23"/>
      <c r="AR1861" s="66">
        <v>0</v>
      </c>
      <c r="AS1861" s="8"/>
      <c r="AT1861" s="19"/>
      <c r="AU1861" s="19"/>
      <c r="AV1861" s="12"/>
      <c r="AW1861" s="12"/>
      <c r="AX1861" s="8"/>
      <c r="AY1861" s="8"/>
      <c r="AZ1861" s="8"/>
      <c r="BA1861" s="8"/>
      <c r="BB1861" s="62"/>
      <c r="BC1861" s="21"/>
      <c r="BD1861" s="21"/>
      <c r="BE1861" s="21"/>
      <c r="BF1861" s="22"/>
      <c r="BG1861" s="22"/>
      <c r="BH1861" s="22"/>
      <c r="BI1861" s="22"/>
      <c r="BJ1861" s="8"/>
      <c r="BK1861" s="8"/>
      <c r="BL1861" s="8"/>
      <c r="BM1861" s="8"/>
      <c r="BN1861" s="5"/>
      <c r="BO1861" s="5"/>
      <c r="BP1861" s="8"/>
      <c r="BQ1861" s="8"/>
      <c r="BR1861">
        <v>4.3499999999999996</v>
      </c>
      <c r="BS1861">
        <v>4.95</v>
      </c>
      <c r="BT1861">
        <v>0.42137000000000002</v>
      </c>
      <c r="BU1861">
        <v>9.4200000000000006E-2</v>
      </c>
      <c r="BV1861">
        <v>9.9540339197971103E-2</v>
      </c>
      <c r="BW1861">
        <v>0.14785000000000001</v>
      </c>
    </row>
    <row r="1862" spans="1:75" ht="16.75" customHeight="1" x14ac:dyDescent="0.2">
      <c r="A1862" t="str">
        <f t="shared" si="1943"/>
        <v>2025020900 EDM</v>
      </c>
      <c r="B1862">
        <v>2025020900</v>
      </c>
      <c r="C1862" s="1">
        <v>46057</v>
      </c>
      <c r="D1862" s="2" t="s">
        <v>6</v>
      </c>
      <c r="E1862" t="s">
        <v>17</v>
      </c>
      <c r="F1862" s="2">
        <v>0</v>
      </c>
      <c r="G1862" s="2">
        <v>1</v>
      </c>
      <c r="H1862" t="s">
        <v>26</v>
      </c>
      <c r="I1862" t="str">
        <f t="shared" si="1942"/>
        <v xml:space="preserve">EDM </v>
      </c>
      <c r="K1862" s="14"/>
      <c r="L1862" s="13">
        <v>0.15</v>
      </c>
      <c r="M1862" s="28">
        <v>0.1</v>
      </c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23"/>
      <c r="AF1862" s="23"/>
      <c r="AG1862" s="26"/>
      <c r="AH1862" s="26"/>
      <c r="AI1862" s="53"/>
      <c r="AJ1862" s="6"/>
      <c r="AK1862" s="23"/>
      <c r="AL1862" s="23"/>
      <c r="AM1862" s="23"/>
      <c r="AN1862" s="23"/>
      <c r="AO1862" s="23"/>
      <c r="AP1862" s="23"/>
      <c r="AQ1862" s="23"/>
      <c r="AR1862" s="66">
        <v>0</v>
      </c>
      <c r="AS1862" s="8"/>
      <c r="AT1862" s="19"/>
      <c r="AU1862" s="19"/>
      <c r="AV1862" s="12"/>
      <c r="AW1862" s="12"/>
      <c r="AX1862" s="8"/>
      <c r="AY1862" s="8"/>
      <c r="AZ1862" s="8"/>
      <c r="BA1862" s="8"/>
      <c r="BB1862" s="62"/>
      <c r="BC1862" s="21"/>
      <c r="BD1862" s="21"/>
      <c r="BE1862" s="21"/>
      <c r="BF1862" s="22"/>
      <c r="BG1862" s="22"/>
      <c r="BH1862" s="22"/>
      <c r="BI1862" s="22"/>
      <c r="BJ1862" s="8"/>
      <c r="BK1862" s="8"/>
      <c r="BL1862" s="8"/>
      <c r="BM1862" s="8"/>
      <c r="BN1862" s="5"/>
      <c r="BO1862" s="5"/>
      <c r="BP1862" s="8"/>
      <c r="BQ1862" s="8"/>
      <c r="BR1862">
        <v>4.3499999999999996</v>
      </c>
      <c r="BS1862">
        <v>5</v>
      </c>
      <c r="BT1862">
        <v>0.41446</v>
      </c>
      <c r="BU1862">
        <v>9.3799999999999994E-2</v>
      </c>
      <c r="BV1862">
        <v>9.9277118635098305E-2</v>
      </c>
      <c r="BW1862">
        <v>0.14896999999999999</v>
      </c>
    </row>
    <row r="1863" spans="1:75" ht="16.75" customHeight="1" x14ac:dyDescent="0.2">
      <c r="A1863" t="str">
        <f t="shared" si="1943"/>
        <v>2025020900 CGY</v>
      </c>
      <c r="B1863">
        <v>2025020900</v>
      </c>
      <c r="C1863" s="1">
        <v>46057</v>
      </c>
      <c r="D1863" s="2" t="s">
        <v>9</v>
      </c>
      <c r="E1863" t="s">
        <v>22</v>
      </c>
      <c r="F1863" s="2">
        <v>1</v>
      </c>
      <c r="G1863" s="2">
        <v>0</v>
      </c>
      <c r="H1863" t="s">
        <v>27</v>
      </c>
      <c r="I1863" t="str">
        <f t="shared" si="1942"/>
        <v xml:space="preserve">CGY </v>
      </c>
      <c r="K1863" s="14"/>
      <c r="L1863" s="13">
        <v>0.15</v>
      </c>
      <c r="M1863" s="28">
        <v>0.1</v>
      </c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23"/>
      <c r="AF1863" s="23"/>
      <c r="AG1863" s="26"/>
      <c r="AH1863" s="26"/>
      <c r="AI1863" s="53"/>
      <c r="AJ1863" s="6"/>
      <c r="AK1863" s="23"/>
      <c r="AL1863" s="23"/>
      <c r="AM1863" s="23"/>
      <c r="AN1863" s="23"/>
      <c r="AO1863" s="23"/>
      <c r="AP1863" s="23"/>
      <c r="AQ1863" s="23"/>
      <c r="AR1863" s="66">
        <v>0</v>
      </c>
      <c r="AS1863" s="8"/>
      <c r="AT1863" s="19"/>
      <c r="AU1863" s="19"/>
      <c r="AV1863" s="12"/>
      <c r="AW1863" s="12"/>
      <c r="AX1863" s="8"/>
      <c r="AY1863" s="8"/>
      <c r="AZ1863" s="8"/>
      <c r="BA1863" s="8"/>
      <c r="BB1863" s="62"/>
      <c r="BC1863" s="21"/>
      <c r="BD1863" s="21"/>
      <c r="BE1863" s="21"/>
      <c r="BF1863" s="22"/>
      <c r="BG1863" s="22"/>
      <c r="BH1863" s="22"/>
      <c r="BI1863" s="22"/>
      <c r="BJ1863" s="8"/>
      <c r="BK1863" s="8"/>
      <c r="BL1863" s="8"/>
      <c r="BM1863" s="8"/>
      <c r="BN1863" s="5"/>
      <c r="BO1863" s="5"/>
      <c r="BP1863" s="8"/>
      <c r="BQ1863" s="8"/>
      <c r="BR1863">
        <v>4.4000000000000004</v>
      </c>
      <c r="BS1863">
        <v>4.4000000000000004</v>
      </c>
      <c r="BT1863">
        <v>0.49457000000000001</v>
      </c>
      <c r="BU1863">
        <v>0.12336</v>
      </c>
      <c r="BV1863">
        <v>0.131824447792774</v>
      </c>
      <c r="BW1863">
        <v>0.18756999999999999</v>
      </c>
    </row>
    <row r="1864" spans="1:75" ht="16.75" customHeight="1" x14ac:dyDescent="0.2">
      <c r="A1864" t="str">
        <f t="shared" si="1943"/>
        <v>2025020902 SEA</v>
      </c>
      <c r="B1864">
        <v>2025020902</v>
      </c>
      <c r="C1864" s="1">
        <v>46057</v>
      </c>
      <c r="D1864" s="2" t="s">
        <v>6</v>
      </c>
      <c r="E1864" t="s">
        <v>13</v>
      </c>
      <c r="F1864" s="2">
        <v>0</v>
      </c>
      <c r="G1864" s="2">
        <v>2</v>
      </c>
      <c r="H1864" t="s">
        <v>29</v>
      </c>
      <c r="I1864" t="str">
        <f t="shared" si="1942"/>
        <v xml:space="preserve">SEA </v>
      </c>
      <c r="K1864" s="14"/>
      <c r="L1864" s="13">
        <v>0.15</v>
      </c>
      <c r="M1864" s="28">
        <v>0.1</v>
      </c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23"/>
      <c r="AF1864" s="23"/>
      <c r="AG1864" s="26"/>
      <c r="AH1864" s="26"/>
      <c r="AI1864" s="53"/>
      <c r="AJ1864" s="6"/>
      <c r="AK1864" s="23"/>
      <c r="AL1864" s="23"/>
      <c r="AM1864" s="23"/>
      <c r="AN1864" s="23"/>
      <c r="AO1864" s="23"/>
      <c r="AP1864" s="23"/>
      <c r="AQ1864" s="23"/>
      <c r="AR1864" s="66">
        <v>0</v>
      </c>
      <c r="AS1864" s="8"/>
      <c r="AT1864" s="19"/>
      <c r="AU1864" s="19"/>
      <c r="AV1864" s="12"/>
      <c r="AW1864" s="12"/>
      <c r="AX1864" s="8"/>
      <c r="AY1864" s="8"/>
      <c r="AZ1864" s="8"/>
      <c r="BA1864" s="8"/>
      <c r="BB1864" s="62"/>
      <c r="BC1864" s="21"/>
      <c r="BD1864" s="21"/>
      <c r="BE1864" s="21"/>
      <c r="BF1864" s="22"/>
      <c r="BG1864" s="22"/>
      <c r="BH1864" s="22"/>
      <c r="BI1864" s="22"/>
      <c r="BJ1864" s="8"/>
      <c r="BK1864" s="8"/>
      <c r="BL1864" s="8"/>
      <c r="BM1864" s="8"/>
      <c r="BN1864" s="5"/>
      <c r="BO1864" s="5"/>
      <c r="BP1864" s="8"/>
      <c r="BQ1864" s="8"/>
      <c r="BR1864">
        <v>4.4000000000000004</v>
      </c>
      <c r="BS1864">
        <v>4.45</v>
      </c>
      <c r="BT1864">
        <v>0.48875000000000002</v>
      </c>
      <c r="BU1864">
        <v>0.12316000000000001</v>
      </c>
      <c r="BV1864">
        <v>0.13145199163215601</v>
      </c>
      <c r="BW1864">
        <v>0.18623999999999999</v>
      </c>
    </row>
    <row r="1865" spans="1:75" ht="16.75" customHeight="1" x14ac:dyDescent="0.2">
      <c r="A1865" t="str">
        <f t="shared" si="1943"/>
        <v>2025020902 LAK</v>
      </c>
      <c r="B1865">
        <v>2025020902</v>
      </c>
      <c r="C1865" s="1">
        <v>46057</v>
      </c>
      <c r="D1865" s="2" t="s">
        <v>9</v>
      </c>
      <c r="E1865" t="s">
        <v>28</v>
      </c>
      <c r="F1865" s="2">
        <v>2</v>
      </c>
      <c r="G1865" s="2">
        <v>0</v>
      </c>
      <c r="H1865" t="s">
        <v>31</v>
      </c>
      <c r="I1865" t="str">
        <f t="shared" si="1942"/>
        <v xml:space="preserve">LAK </v>
      </c>
      <c r="K1865" s="14"/>
      <c r="L1865" s="13">
        <v>0.15</v>
      </c>
      <c r="M1865" s="28">
        <v>0.1</v>
      </c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23"/>
      <c r="AF1865" s="23"/>
      <c r="AG1865" s="26"/>
      <c r="AH1865" s="26"/>
      <c r="AI1865" s="53"/>
      <c r="AJ1865" s="6"/>
      <c r="AK1865" s="23"/>
      <c r="AL1865" s="23"/>
      <c r="AM1865" s="23"/>
      <c r="AN1865" s="23"/>
      <c r="AO1865" s="23"/>
      <c r="AP1865" s="23"/>
      <c r="AQ1865" s="23"/>
      <c r="AR1865" s="66">
        <v>0</v>
      </c>
      <c r="AS1865" s="8"/>
      <c r="AT1865" s="19"/>
      <c r="AU1865" s="19"/>
      <c r="AV1865" s="12"/>
      <c r="AW1865" s="12"/>
      <c r="AX1865" s="8"/>
      <c r="AY1865" s="8"/>
      <c r="AZ1865" s="8"/>
      <c r="BA1865" s="8"/>
      <c r="BB1865" s="62"/>
      <c r="BC1865" s="21"/>
      <c r="BD1865" s="21"/>
      <c r="BE1865" s="21"/>
      <c r="BF1865" s="22"/>
      <c r="BG1865" s="22"/>
      <c r="BH1865" s="22"/>
      <c r="BI1865" s="22"/>
      <c r="BJ1865" s="8"/>
      <c r="BK1865" s="8"/>
      <c r="BL1865" s="8"/>
      <c r="BM1865" s="8"/>
      <c r="BN1865" s="5"/>
      <c r="BO1865" s="5"/>
      <c r="BP1865" s="8"/>
      <c r="BQ1865" s="8"/>
      <c r="BR1865">
        <v>4.4000000000000004</v>
      </c>
      <c r="BS1865">
        <v>4.5</v>
      </c>
      <c r="BT1865">
        <v>0.47975000000000001</v>
      </c>
      <c r="BU1865">
        <v>0.11817999999999999</v>
      </c>
      <c r="BV1865">
        <v>0.12632546605096601</v>
      </c>
      <c r="BW1865">
        <v>0.18265999999999999</v>
      </c>
    </row>
    <row r="1866" spans="1:75" ht="16.75" customHeight="1" x14ac:dyDescent="0.2">
      <c r="A1866" t="str">
        <f t="shared" si="1943"/>
        <v>2025020901 VAN</v>
      </c>
      <c r="B1866">
        <v>2025020901</v>
      </c>
      <c r="C1866" s="1">
        <v>46057</v>
      </c>
      <c r="D1866" s="2" t="s">
        <v>6</v>
      </c>
      <c r="E1866" t="s">
        <v>23</v>
      </c>
      <c r="F1866" s="2">
        <v>1</v>
      </c>
      <c r="G1866" s="2">
        <v>2</v>
      </c>
      <c r="H1866" t="s">
        <v>36</v>
      </c>
      <c r="I1866" t="str">
        <f t="shared" si="1942"/>
        <v xml:space="preserve">VAN </v>
      </c>
      <c r="K1866" s="14"/>
      <c r="L1866" s="13">
        <v>0.15</v>
      </c>
      <c r="M1866" s="28">
        <v>0.1</v>
      </c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23"/>
      <c r="AF1866" s="23"/>
      <c r="AG1866" s="26"/>
      <c r="AH1866" s="26"/>
      <c r="AI1866" s="53"/>
      <c r="AJ1866" s="6"/>
      <c r="AK1866" s="23"/>
      <c r="AL1866" s="23"/>
      <c r="AM1866" s="23"/>
      <c r="AN1866" s="23"/>
      <c r="AO1866" s="23"/>
      <c r="AP1866" s="23"/>
      <c r="AQ1866" s="23"/>
      <c r="AR1866" s="66">
        <v>0</v>
      </c>
      <c r="AS1866" s="8"/>
      <c r="AT1866" s="19"/>
      <c r="AU1866" s="19"/>
      <c r="AV1866" s="12"/>
      <c r="AW1866" s="12"/>
      <c r="AX1866" s="8"/>
      <c r="AY1866" s="8"/>
      <c r="AZ1866" s="8"/>
      <c r="BA1866" s="8"/>
      <c r="BB1866" s="62"/>
      <c r="BC1866" s="21"/>
      <c r="BD1866" s="21"/>
      <c r="BE1866" s="21"/>
      <c r="BF1866" s="22"/>
      <c r="BG1866" s="22"/>
      <c r="BH1866" s="22"/>
      <c r="BI1866" s="22"/>
      <c r="BJ1866" s="8"/>
      <c r="BK1866" s="8"/>
      <c r="BL1866" s="8"/>
      <c r="BM1866" s="8"/>
      <c r="BN1866" s="5"/>
      <c r="BO1866" s="5"/>
      <c r="BP1866" s="8"/>
      <c r="BQ1866" s="8"/>
      <c r="BR1866">
        <v>4.4000000000000004</v>
      </c>
      <c r="BS1866">
        <v>4.55</v>
      </c>
      <c r="BT1866">
        <v>0.47481000000000001</v>
      </c>
      <c r="BU1866">
        <v>0.11569</v>
      </c>
      <c r="BV1866">
        <v>0.12344480249258399</v>
      </c>
      <c r="BW1866">
        <v>0.17851</v>
      </c>
    </row>
    <row r="1867" spans="1:75" ht="16.75" customHeight="1" x14ac:dyDescent="0.2">
      <c r="A1867" t="str">
        <f t="shared" si="1943"/>
        <v>2025020901 VGK</v>
      </c>
      <c r="B1867">
        <v>2025020901</v>
      </c>
      <c r="C1867" s="1">
        <v>46057</v>
      </c>
      <c r="D1867" s="2" t="s">
        <v>9</v>
      </c>
      <c r="E1867" t="s">
        <v>25</v>
      </c>
      <c r="F1867" s="2">
        <v>2</v>
      </c>
      <c r="G1867" s="2">
        <v>1</v>
      </c>
      <c r="H1867" t="s">
        <v>38</v>
      </c>
      <c r="I1867" t="str">
        <f t="shared" si="1942"/>
        <v xml:space="preserve">VGK </v>
      </c>
      <c r="K1867" s="14"/>
      <c r="L1867" s="13">
        <v>0.15</v>
      </c>
      <c r="M1867" s="28">
        <v>0.1</v>
      </c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23"/>
      <c r="AF1867" s="23"/>
      <c r="AG1867" s="26"/>
      <c r="AH1867" s="26"/>
      <c r="AI1867" s="53"/>
      <c r="AJ1867" s="6"/>
      <c r="AK1867" s="23"/>
      <c r="AL1867" s="23"/>
      <c r="AM1867" s="23"/>
      <c r="AN1867" s="23"/>
      <c r="AO1867" s="23"/>
      <c r="AP1867" s="23"/>
      <c r="AQ1867" s="23"/>
      <c r="AR1867" s="66">
        <v>0</v>
      </c>
      <c r="AS1867" s="8"/>
      <c r="AT1867" s="19"/>
      <c r="AU1867" s="19"/>
      <c r="AV1867" s="12"/>
      <c r="AW1867" s="12"/>
      <c r="AX1867" s="8"/>
      <c r="AY1867" s="8"/>
      <c r="AZ1867" s="8"/>
      <c r="BA1867" s="8"/>
      <c r="BB1867" s="62"/>
      <c r="BC1867" s="21"/>
      <c r="BD1867" s="21"/>
      <c r="BE1867" s="21"/>
      <c r="BF1867" s="22"/>
      <c r="BG1867" s="22"/>
      <c r="BH1867" s="22"/>
      <c r="BI1867" s="22"/>
      <c r="BJ1867" s="8"/>
      <c r="BK1867" s="8"/>
      <c r="BL1867" s="8"/>
      <c r="BM1867" s="8"/>
      <c r="BN1867" s="5"/>
      <c r="BO1867" s="5"/>
      <c r="BP1867" s="8"/>
      <c r="BQ1867" s="8"/>
      <c r="BR1867">
        <v>4.4000000000000004</v>
      </c>
      <c r="BS1867">
        <v>4.5999999999999996</v>
      </c>
      <c r="BT1867">
        <v>0.46983000000000003</v>
      </c>
      <c r="BU1867">
        <v>0.11176</v>
      </c>
      <c r="BV1867">
        <v>0.118773579892661</v>
      </c>
      <c r="BW1867">
        <v>0.17080999999999999</v>
      </c>
    </row>
    <row r="1868" spans="1:75" ht="16.75" customHeight="1" x14ac:dyDescent="0.2">
      <c r="A1868" t="str">
        <f t="shared" si="1943"/>
        <v>2025020906 CAR</v>
      </c>
      <c r="B1868">
        <v>2025020906</v>
      </c>
      <c r="C1868" s="1">
        <v>46058</v>
      </c>
      <c r="D1868" s="2" t="s">
        <v>6</v>
      </c>
      <c r="E1868" t="s">
        <v>42</v>
      </c>
      <c r="F1868" s="2">
        <v>1</v>
      </c>
      <c r="G1868" s="2">
        <v>2</v>
      </c>
      <c r="H1868" t="s">
        <v>36</v>
      </c>
      <c r="I1868" t="str">
        <f t="shared" si="1942"/>
        <v xml:space="preserve">CAR </v>
      </c>
      <c r="K1868" s="14"/>
      <c r="L1868" s="13">
        <v>0.15</v>
      </c>
      <c r="M1868" s="28">
        <v>0.1</v>
      </c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23"/>
      <c r="AF1868" s="23"/>
      <c r="AG1868" s="26"/>
      <c r="AH1868" s="26"/>
      <c r="AI1868" s="53"/>
      <c r="AJ1868" s="6"/>
      <c r="AK1868" s="23"/>
      <c r="AL1868" s="23"/>
      <c r="AM1868" s="23"/>
      <c r="AN1868" s="23"/>
      <c r="AO1868" s="23"/>
      <c r="AP1868" s="23"/>
      <c r="AQ1868" s="23"/>
      <c r="AR1868" s="66">
        <v>0</v>
      </c>
      <c r="AS1868" s="8"/>
      <c r="AT1868" s="19"/>
      <c r="AU1868" s="19"/>
      <c r="AV1868" s="12"/>
      <c r="AW1868" s="12"/>
      <c r="AX1868" s="8"/>
      <c r="AY1868" s="8"/>
      <c r="AZ1868" s="8"/>
      <c r="BA1868" s="8"/>
      <c r="BB1868" s="62"/>
      <c r="BC1868" s="21"/>
      <c r="BD1868" s="21"/>
      <c r="BE1868" s="21"/>
      <c r="BF1868" s="22"/>
      <c r="BG1868" s="22"/>
      <c r="BH1868" s="22"/>
      <c r="BI1868" s="22"/>
      <c r="BJ1868" s="8"/>
      <c r="BK1868" s="8"/>
      <c r="BL1868" s="8"/>
      <c r="BM1868" s="8"/>
      <c r="BN1868" s="5"/>
      <c r="BO1868" s="5"/>
      <c r="BP1868" s="8"/>
      <c r="BQ1868" s="8"/>
      <c r="BR1868">
        <v>4.4000000000000004</v>
      </c>
      <c r="BS1868">
        <v>4.6500000000000004</v>
      </c>
      <c r="BT1868">
        <v>0.46256000000000003</v>
      </c>
      <c r="BU1868">
        <v>0.10826</v>
      </c>
      <c r="BV1868">
        <v>0.115115104471263</v>
      </c>
      <c r="BW1868">
        <v>0.16780999999999999</v>
      </c>
    </row>
    <row r="1869" spans="1:75" ht="16.75" customHeight="1" x14ac:dyDescent="0.2">
      <c r="A1869" t="str">
        <f t="shared" si="1943"/>
        <v>2025020906 NYR</v>
      </c>
      <c r="B1869">
        <v>2025020906</v>
      </c>
      <c r="C1869" s="1">
        <v>46058</v>
      </c>
      <c r="D1869" s="2" t="s">
        <v>9</v>
      </c>
      <c r="E1869" t="s">
        <v>20</v>
      </c>
      <c r="F1869" s="2">
        <v>2</v>
      </c>
      <c r="G1869" s="2">
        <v>1</v>
      </c>
      <c r="H1869" t="s">
        <v>38</v>
      </c>
      <c r="I1869" t="str">
        <f t="shared" si="1942"/>
        <v xml:space="preserve">NYR </v>
      </c>
      <c r="K1869" s="14"/>
      <c r="L1869" s="13">
        <v>0.15</v>
      </c>
      <c r="M1869" s="28">
        <v>0.1</v>
      </c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23"/>
      <c r="AF1869" s="23"/>
      <c r="AG1869" s="26"/>
      <c r="AH1869" s="26"/>
      <c r="AI1869" s="53"/>
      <c r="AJ1869" s="6"/>
      <c r="AK1869" s="23"/>
      <c r="AL1869" s="23"/>
      <c r="AM1869" s="23"/>
      <c r="AN1869" s="23"/>
      <c r="AO1869" s="23"/>
      <c r="AP1869" s="23"/>
      <c r="AQ1869" s="23"/>
      <c r="AR1869" s="66">
        <v>0</v>
      </c>
      <c r="AS1869" s="8"/>
      <c r="AT1869" s="19"/>
      <c r="AU1869" s="19"/>
      <c r="AV1869" s="12"/>
      <c r="AW1869" s="12"/>
      <c r="AX1869" s="8"/>
      <c r="AY1869" s="8"/>
      <c r="AZ1869" s="8"/>
      <c r="BA1869" s="8"/>
      <c r="BB1869" s="62"/>
      <c r="BC1869" s="21"/>
      <c r="BD1869" s="21"/>
      <c r="BE1869" s="21"/>
      <c r="BF1869" s="22"/>
      <c r="BG1869" s="22"/>
      <c r="BH1869" s="22"/>
      <c r="BI1869" s="22"/>
      <c r="BJ1869" s="8"/>
      <c r="BK1869" s="8"/>
      <c r="BL1869" s="8"/>
      <c r="BM1869" s="8"/>
      <c r="BN1869" s="5"/>
      <c r="BO1869" s="5"/>
      <c r="BP1869" s="8"/>
      <c r="BQ1869" s="8"/>
      <c r="BR1869">
        <v>4.4000000000000004</v>
      </c>
      <c r="BS1869">
        <v>4.7</v>
      </c>
      <c r="BT1869">
        <v>0.45772000000000002</v>
      </c>
      <c r="BU1869">
        <v>0.10485999999999999</v>
      </c>
      <c r="BV1869">
        <v>0.111491515331944</v>
      </c>
      <c r="BW1869">
        <v>0.16434000000000001</v>
      </c>
    </row>
    <row r="1870" spans="1:75" ht="16.75" customHeight="1" x14ac:dyDescent="0.2">
      <c r="A1870" t="str">
        <f t="shared" si="1943"/>
        <v>2025020908 NSH</v>
      </c>
      <c r="B1870">
        <v>2025020908</v>
      </c>
      <c r="C1870" s="1">
        <v>46058</v>
      </c>
      <c r="D1870" s="2" t="s">
        <v>6</v>
      </c>
      <c r="E1870" t="s">
        <v>35</v>
      </c>
      <c r="F1870" s="2">
        <v>0</v>
      </c>
      <c r="G1870" s="2">
        <v>1</v>
      </c>
      <c r="H1870" t="s">
        <v>26</v>
      </c>
      <c r="I1870" t="str">
        <f t="shared" si="1942"/>
        <v xml:space="preserve">NSH </v>
      </c>
      <c r="K1870" s="14"/>
      <c r="L1870" s="13">
        <v>0.15</v>
      </c>
      <c r="M1870" s="28">
        <v>0.1</v>
      </c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23"/>
      <c r="AF1870" s="23"/>
      <c r="AG1870" s="26"/>
      <c r="AH1870" s="26"/>
      <c r="AI1870" s="53"/>
      <c r="AJ1870" s="6"/>
      <c r="AK1870" s="23"/>
      <c r="AL1870" s="23"/>
      <c r="AM1870" s="23"/>
      <c r="AN1870" s="23"/>
      <c r="AO1870" s="23"/>
      <c r="AP1870" s="23"/>
      <c r="AQ1870" s="23"/>
      <c r="AR1870" s="66">
        <v>0</v>
      </c>
      <c r="AS1870" s="8"/>
      <c r="AT1870" s="19"/>
      <c r="AU1870" s="19"/>
      <c r="AV1870" s="12"/>
      <c r="AW1870" s="12"/>
      <c r="AX1870" s="8"/>
      <c r="AY1870" s="8"/>
      <c r="AZ1870" s="8"/>
      <c r="BA1870" s="8"/>
      <c r="BB1870" s="62"/>
      <c r="BC1870" s="21"/>
      <c r="BD1870" s="21"/>
      <c r="BE1870" s="21"/>
      <c r="BF1870" s="22"/>
      <c r="BG1870" s="22"/>
      <c r="BH1870" s="22"/>
      <c r="BI1870" s="22"/>
      <c r="BJ1870" s="8"/>
      <c r="BK1870" s="8"/>
      <c r="BL1870" s="8"/>
      <c r="BM1870" s="8"/>
      <c r="BN1870" s="5"/>
      <c r="BO1870" s="5"/>
      <c r="BP1870" s="8"/>
      <c r="BQ1870" s="8"/>
      <c r="BR1870">
        <v>4.4000000000000004</v>
      </c>
      <c r="BS1870">
        <v>4.75</v>
      </c>
      <c r="BT1870">
        <v>0.44895000000000002</v>
      </c>
      <c r="BU1870">
        <v>0.1022</v>
      </c>
      <c r="BV1870">
        <v>0.10850754350388001</v>
      </c>
      <c r="BW1870">
        <v>0.16033</v>
      </c>
    </row>
    <row r="1871" spans="1:75" ht="16.75" customHeight="1" x14ac:dyDescent="0.2">
      <c r="A1871" t="str">
        <f t="shared" si="1943"/>
        <v>2025020908 WSH</v>
      </c>
      <c r="B1871">
        <v>2025020908</v>
      </c>
      <c r="C1871" s="1">
        <v>46058</v>
      </c>
      <c r="D1871" s="2" t="s">
        <v>9</v>
      </c>
      <c r="E1871" t="s">
        <v>49</v>
      </c>
      <c r="F1871" s="2">
        <v>1</v>
      </c>
      <c r="G1871" s="2">
        <v>0</v>
      </c>
      <c r="H1871" t="s">
        <v>27</v>
      </c>
      <c r="I1871" t="str">
        <f t="shared" si="1942"/>
        <v xml:space="preserve">WSH </v>
      </c>
      <c r="K1871" s="14"/>
      <c r="L1871" s="13">
        <v>0.15</v>
      </c>
      <c r="M1871" s="28">
        <v>0.1</v>
      </c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23"/>
      <c r="AF1871" s="23"/>
      <c r="AG1871" s="26"/>
      <c r="AH1871" s="26"/>
      <c r="AI1871" s="53"/>
      <c r="AJ1871" s="6"/>
      <c r="AK1871" s="23"/>
      <c r="AL1871" s="23"/>
      <c r="AM1871" s="23"/>
      <c r="AN1871" s="23"/>
      <c r="AO1871" s="23"/>
      <c r="AP1871" s="23"/>
      <c r="AQ1871" s="23"/>
      <c r="AR1871" s="66">
        <v>0</v>
      </c>
      <c r="AS1871" s="8"/>
      <c r="AT1871" s="19"/>
      <c r="AU1871" s="19"/>
      <c r="AV1871" s="12"/>
      <c r="AW1871" s="12"/>
      <c r="AX1871" s="8"/>
      <c r="AY1871" s="8"/>
      <c r="AZ1871" s="8"/>
      <c r="BA1871" s="8"/>
      <c r="BB1871" s="62"/>
      <c r="BC1871" s="21"/>
      <c r="BD1871" s="21"/>
      <c r="BE1871" s="21"/>
      <c r="BF1871" s="22"/>
      <c r="BG1871" s="22"/>
      <c r="BH1871" s="22"/>
      <c r="BI1871" s="22"/>
      <c r="BJ1871" s="8"/>
      <c r="BK1871" s="8"/>
      <c r="BL1871" s="8"/>
      <c r="BM1871" s="8"/>
      <c r="BN1871" s="5"/>
      <c r="BO1871" s="5"/>
      <c r="BP1871" s="8"/>
      <c r="BQ1871" s="8"/>
      <c r="BR1871">
        <v>4.4000000000000004</v>
      </c>
      <c r="BS1871">
        <v>4.8</v>
      </c>
      <c r="BT1871">
        <v>0.44314999999999999</v>
      </c>
      <c r="BU1871">
        <v>0.10169</v>
      </c>
      <c r="BV1871">
        <v>0.107837834971738</v>
      </c>
      <c r="BW1871">
        <v>0.15870000000000001</v>
      </c>
    </row>
    <row r="1872" spans="1:75" ht="16.75" customHeight="1" x14ac:dyDescent="0.2">
      <c r="A1872" t="str">
        <f t="shared" si="1943"/>
        <v>2025020905 NYI</v>
      </c>
      <c r="B1872">
        <v>2025020905</v>
      </c>
      <c r="C1872" s="1">
        <v>46058</v>
      </c>
      <c r="D1872" s="2" t="s">
        <v>6</v>
      </c>
      <c r="E1872" t="s">
        <v>37</v>
      </c>
      <c r="F1872" s="2">
        <v>1</v>
      </c>
      <c r="G1872" s="2">
        <v>1</v>
      </c>
      <c r="H1872" t="s">
        <v>46</v>
      </c>
      <c r="I1872" t="str">
        <f t="shared" si="1942"/>
        <v xml:space="preserve">NYI </v>
      </c>
      <c r="K1872" s="14"/>
      <c r="L1872" s="13">
        <v>0.15</v>
      </c>
      <c r="M1872" s="28">
        <v>0.1</v>
      </c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23"/>
      <c r="AF1872" s="23"/>
      <c r="AG1872" s="26"/>
      <c r="AH1872" s="26"/>
      <c r="AI1872" s="53"/>
      <c r="AJ1872" s="6"/>
      <c r="AK1872" s="23"/>
      <c r="AL1872" s="23"/>
      <c r="AM1872" s="23"/>
      <c r="AN1872" s="23"/>
      <c r="AO1872" s="23"/>
      <c r="AP1872" s="23"/>
      <c r="AQ1872" s="23"/>
      <c r="AR1872" s="66">
        <v>0</v>
      </c>
      <c r="AS1872" s="8"/>
      <c r="AT1872" s="19"/>
      <c r="AU1872" s="19"/>
      <c r="AV1872" s="12"/>
      <c r="AW1872" s="12"/>
      <c r="AX1872" s="8"/>
      <c r="AY1872" s="8"/>
      <c r="AZ1872" s="8"/>
      <c r="BA1872" s="8"/>
      <c r="BB1872" s="62"/>
      <c r="BC1872" s="21"/>
      <c r="BD1872" s="21"/>
      <c r="BE1872" s="21"/>
      <c r="BF1872" s="22"/>
      <c r="BG1872" s="22"/>
      <c r="BH1872" s="22"/>
      <c r="BI1872" s="22"/>
      <c r="BJ1872" s="8"/>
      <c r="BK1872" s="8"/>
      <c r="BL1872" s="8"/>
      <c r="BM1872" s="8"/>
      <c r="BN1872" s="5"/>
      <c r="BO1872" s="5"/>
      <c r="BP1872" s="8"/>
      <c r="BQ1872" s="8"/>
      <c r="BR1872">
        <v>4.4000000000000004</v>
      </c>
      <c r="BS1872">
        <v>4.8499999999999996</v>
      </c>
      <c r="BT1872">
        <v>0.43587999999999999</v>
      </c>
      <c r="BU1872">
        <v>9.9010000000000001E-2</v>
      </c>
      <c r="BV1872">
        <v>0.104833500979406</v>
      </c>
      <c r="BW1872">
        <v>0.15456</v>
      </c>
    </row>
    <row r="1873" spans="1:75" ht="16.75" customHeight="1" x14ac:dyDescent="0.2">
      <c r="A1873" t="str">
        <f t="shared" si="1943"/>
        <v>2025020905 NJD</v>
      </c>
      <c r="B1873">
        <v>2025020905</v>
      </c>
      <c r="C1873" s="1">
        <v>46058</v>
      </c>
      <c r="D1873" s="2" t="s">
        <v>9</v>
      </c>
      <c r="E1873" t="s">
        <v>4</v>
      </c>
      <c r="F1873" s="2">
        <v>1</v>
      </c>
      <c r="G1873" s="2">
        <v>1</v>
      </c>
      <c r="H1873" t="s">
        <v>47</v>
      </c>
      <c r="I1873" t="str">
        <f t="shared" si="1942"/>
        <v xml:space="preserve">NJD </v>
      </c>
      <c r="K1873" s="14"/>
      <c r="L1873" s="13">
        <v>0.15</v>
      </c>
      <c r="M1873" s="28">
        <v>0.1</v>
      </c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23"/>
      <c r="AF1873" s="23"/>
      <c r="AG1873" s="26"/>
      <c r="AH1873" s="26"/>
      <c r="AI1873" s="53"/>
      <c r="AJ1873" s="6"/>
      <c r="AK1873" s="23"/>
      <c r="AL1873" s="23"/>
      <c r="AM1873" s="23"/>
      <c r="AN1873" s="23"/>
      <c r="AO1873" s="23"/>
      <c r="AP1873" s="23"/>
      <c r="AQ1873" s="23"/>
      <c r="AR1873" s="66">
        <v>0</v>
      </c>
      <c r="AS1873" s="8"/>
      <c r="AT1873" s="19"/>
      <c r="AU1873" s="19"/>
      <c r="AV1873" s="12"/>
      <c r="AW1873" s="12"/>
      <c r="AX1873" s="8"/>
      <c r="AY1873" s="8"/>
      <c r="AZ1873" s="8"/>
      <c r="BA1873" s="8"/>
      <c r="BB1873" s="62"/>
      <c r="BC1873" s="21"/>
      <c r="BD1873" s="21"/>
      <c r="BE1873" s="21"/>
      <c r="BF1873" s="22"/>
      <c r="BG1873" s="22"/>
      <c r="BH1873" s="22"/>
      <c r="BI1873" s="22"/>
      <c r="BJ1873" s="8"/>
      <c r="BK1873" s="8"/>
      <c r="BL1873" s="8"/>
      <c r="BM1873" s="8"/>
      <c r="BN1873" s="5"/>
      <c r="BO1873" s="5"/>
      <c r="BP1873" s="8"/>
      <c r="BQ1873" s="8"/>
      <c r="BR1873">
        <v>4.4000000000000004</v>
      </c>
      <c r="BS1873">
        <v>4.9000000000000004</v>
      </c>
      <c r="BT1873">
        <v>0.43470999999999999</v>
      </c>
      <c r="BU1873">
        <v>9.5780000000000004E-2</v>
      </c>
      <c r="BV1873">
        <v>0.101186388750964</v>
      </c>
      <c r="BW1873">
        <v>0.14921000000000001</v>
      </c>
    </row>
    <row r="1874" spans="1:75" ht="16.75" customHeight="1" x14ac:dyDescent="0.2">
      <c r="A1874" t="str">
        <f t="shared" si="1943"/>
        <v>2025020907 OTT</v>
      </c>
      <c r="B1874">
        <v>2025020907</v>
      </c>
      <c r="C1874" s="1">
        <v>46058</v>
      </c>
      <c r="D1874" s="2" t="s">
        <v>6</v>
      </c>
      <c r="E1874" t="s">
        <v>39</v>
      </c>
      <c r="F1874" s="2">
        <v>1</v>
      </c>
      <c r="G1874" s="2">
        <v>1</v>
      </c>
      <c r="H1874" t="s">
        <v>46</v>
      </c>
      <c r="I1874" t="str">
        <f t="shared" si="1942"/>
        <v xml:space="preserve">OTT </v>
      </c>
      <c r="K1874" s="14"/>
      <c r="L1874" s="13">
        <v>0.15</v>
      </c>
      <c r="M1874" s="28">
        <v>0.1</v>
      </c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23"/>
      <c r="AF1874" s="23"/>
      <c r="AG1874" s="26"/>
      <c r="AH1874" s="26"/>
      <c r="AI1874" s="53"/>
      <c r="AJ1874" s="6"/>
      <c r="AK1874" s="23"/>
      <c r="AL1874" s="23"/>
      <c r="AM1874" s="23"/>
      <c r="AN1874" s="23"/>
      <c r="AO1874" s="23"/>
      <c r="AP1874" s="23"/>
      <c r="AQ1874" s="23"/>
      <c r="AR1874" s="66">
        <v>0</v>
      </c>
      <c r="AS1874" s="8"/>
      <c r="AT1874" s="19"/>
      <c r="AU1874" s="19"/>
      <c r="AV1874" s="12"/>
      <c r="AW1874" s="12"/>
      <c r="AX1874" s="8"/>
      <c r="AY1874" s="8"/>
      <c r="AZ1874" s="8"/>
      <c r="BA1874" s="8"/>
      <c r="BB1874" s="62"/>
      <c r="BC1874" s="21"/>
      <c r="BD1874" s="21"/>
      <c r="BE1874" s="21"/>
      <c r="BF1874" s="22"/>
      <c r="BG1874" s="22"/>
      <c r="BH1874" s="22"/>
      <c r="BI1874" s="22"/>
      <c r="BJ1874" s="8"/>
      <c r="BK1874" s="8"/>
      <c r="BL1874" s="8"/>
      <c r="BM1874" s="8"/>
      <c r="BN1874" s="5"/>
      <c r="BO1874" s="5"/>
      <c r="BP1874" s="8"/>
      <c r="BQ1874" s="8"/>
      <c r="BR1874">
        <v>4.4000000000000004</v>
      </c>
      <c r="BS1874">
        <v>4.95</v>
      </c>
      <c r="BT1874">
        <v>0.42657</v>
      </c>
      <c r="BU1874">
        <v>9.2850000000000002E-2</v>
      </c>
      <c r="BV1874">
        <v>9.8210319223202294E-2</v>
      </c>
      <c r="BW1874">
        <v>0.14743000000000001</v>
      </c>
    </row>
    <row r="1875" spans="1:75" ht="16.75" customHeight="1" x14ac:dyDescent="0.2">
      <c r="A1875" t="str">
        <f t="shared" si="1943"/>
        <v>2025020907 PHI</v>
      </c>
      <c r="B1875">
        <v>2025020907</v>
      </c>
      <c r="C1875" s="1">
        <v>46058</v>
      </c>
      <c r="D1875" s="2" t="s">
        <v>9</v>
      </c>
      <c r="E1875" t="s">
        <v>43</v>
      </c>
      <c r="F1875" s="2">
        <v>1</v>
      </c>
      <c r="G1875" s="2">
        <v>1</v>
      </c>
      <c r="H1875" t="s">
        <v>47</v>
      </c>
      <c r="I1875" t="str">
        <f t="shared" si="1942"/>
        <v xml:space="preserve">PHI </v>
      </c>
      <c r="K1875" s="14"/>
      <c r="L1875" s="13">
        <v>0.15</v>
      </c>
      <c r="M1875" s="28">
        <v>0.1</v>
      </c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23"/>
      <c r="AF1875" s="23"/>
      <c r="AG1875" s="26"/>
      <c r="AH1875" s="26"/>
      <c r="AI1875" s="53"/>
      <c r="AJ1875" s="6"/>
      <c r="AK1875" s="23"/>
      <c r="AL1875" s="23"/>
      <c r="AM1875" s="23"/>
      <c r="AN1875" s="23"/>
      <c r="AO1875" s="23"/>
      <c r="AP1875" s="23"/>
      <c r="AQ1875" s="23"/>
      <c r="AR1875" s="66">
        <v>0</v>
      </c>
      <c r="AS1875" s="8"/>
      <c r="AT1875" s="19"/>
      <c r="AU1875" s="19"/>
      <c r="AV1875" s="12"/>
      <c r="AW1875" s="12"/>
      <c r="AX1875" s="8"/>
      <c r="AY1875" s="8"/>
      <c r="AZ1875" s="8"/>
      <c r="BA1875" s="8"/>
      <c r="BB1875" s="62"/>
      <c r="BC1875" s="21"/>
      <c r="BD1875" s="21"/>
      <c r="BE1875" s="21"/>
      <c r="BF1875" s="22"/>
      <c r="BG1875" s="22"/>
      <c r="BH1875" s="22"/>
      <c r="BI1875" s="22"/>
      <c r="BJ1875" s="8"/>
      <c r="BK1875" s="8"/>
      <c r="BL1875" s="8"/>
      <c r="BM1875" s="8"/>
      <c r="BN1875" s="5"/>
      <c r="BO1875" s="5"/>
      <c r="BP1875" s="8"/>
      <c r="BQ1875" s="8"/>
      <c r="BR1875">
        <v>4.4000000000000004</v>
      </c>
      <c r="BS1875">
        <v>5</v>
      </c>
      <c r="BT1875">
        <v>0.42071999999999998</v>
      </c>
      <c r="BU1875">
        <v>9.0889999999999999E-2</v>
      </c>
      <c r="BV1875">
        <v>9.6173787907645997E-2</v>
      </c>
      <c r="BW1875">
        <v>0.14582999999999999</v>
      </c>
    </row>
    <row r="1876" spans="1:75" ht="16.75" customHeight="1" x14ac:dyDescent="0.2">
      <c r="A1876" t="str">
        <f t="shared" si="1943"/>
        <v>2025020903 PIT</v>
      </c>
      <c r="B1876">
        <v>2025020903</v>
      </c>
      <c r="C1876" s="1">
        <v>46058</v>
      </c>
      <c r="D1876" s="2" t="s">
        <v>6</v>
      </c>
      <c r="E1876" t="s">
        <v>21</v>
      </c>
      <c r="F1876" s="2">
        <v>1</v>
      </c>
      <c r="G1876" s="2">
        <v>1</v>
      </c>
      <c r="H1876" t="s">
        <v>46</v>
      </c>
      <c r="I1876" t="str">
        <f t="shared" si="1942"/>
        <v xml:space="preserve">PIT </v>
      </c>
      <c r="K1876" s="14"/>
      <c r="L1876" s="13">
        <v>0.15</v>
      </c>
      <c r="M1876" s="28">
        <v>0.1</v>
      </c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23"/>
      <c r="AF1876" s="23"/>
      <c r="AG1876" s="26"/>
      <c r="AH1876" s="26"/>
      <c r="AI1876" s="53"/>
      <c r="AJ1876" s="6"/>
      <c r="AK1876" s="23"/>
      <c r="AL1876" s="23"/>
      <c r="AM1876" s="23"/>
      <c r="AN1876" s="23"/>
      <c r="AO1876" s="23"/>
      <c r="AP1876" s="23"/>
      <c r="AQ1876" s="23"/>
      <c r="AR1876" s="66">
        <v>0</v>
      </c>
      <c r="AS1876" s="8"/>
      <c r="AT1876" s="19"/>
      <c r="AU1876" s="19"/>
      <c r="AV1876" s="12"/>
      <c r="AW1876" s="12"/>
      <c r="AX1876" s="8"/>
      <c r="AY1876" s="8"/>
      <c r="AZ1876" s="8"/>
      <c r="BA1876" s="8"/>
      <c r="BB1876" s="62"/>
      <c r="BC1876" s="21"/>
      <c r="BD1876" s="21"/>
      <c r="BE1876" s="21"/>
      <c r="BF1876" s="22"/>
      <c r="BG1876" s="22"/>
      <c r="BH1876" s="22"/>
      <c r="BI1876" s="22"/>
      <c r="BJ1876" s="8"/>
      <c r="BK1876" s="8"/>
      <c r="BL1876" s="8"/>
      <c r="BM1876" s="8"/>
      <c r="BN1876" s="5"/>
      <c r="BO1876" s="5"/>
      <c r="BP1876" s="8"/>
      <c r="BQ1876" s="8"/>
      <c r="BR1876">
        <v>4.45</v>
      </c>
      <c r="BS1876">
        <v>4.45</v>
      </c>
      <c r="BT1876">
        <v>0.49340000000000001</v>
      </c>
      <c r="BU1876">
        <v>0.11897000000000001</v>
      </c>
      <c r="BV1876">
        <v>0.12694060029235699</v>
      </c>
      <c r="BW1876">
        <v>0.18176</v>
      </c>
    </row>
    <row r="1877" spans="1:75" ht="16.75" customHeight="1" x14ac:dyDescent="0.2">
      <c r="A1877" t="str">
        <f t="shared" si="1943"/>
        <v>2025020903 BUF</v>
      </c>
      <c r="B1877">
        <v>2025020903</v>
      </c>
      <c r="C1877" s="1">
        <v>46058</v>
      </c>
      <c r="D1877" s="2" t="s">
        <v>9</v>
      </c>
      <c r="E1877" t="s">
        <v>5</v>
      </c>
      <c r="F1877" s="2">
        <v>1</v>
      </c>
      <c r="G1877" s="2">
        <v>1</v>
      </c>
      <c r="H1877" t="s">
        <v>47</v>
      </c>
      <c r="I1877" t="str">
        <f t="shared" si="1942"/>
        <v xml:space="preserve">BUF </v>
      </c>
      <c r="K1877" s="14"/>
      <c r="L1877" s="13">
        <v>0.15</v>
      </c>
      <c r="M1877" s="28">
        <v>0.1</v>
      </c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23"/>
      <c r="AF1877" s="23"/>
      <c r="AG1877" s="26"/>
      <c r="AH1877" s="26"/>
      <c r="AI1877" s="53"/>
      <c r="AJ1877" s="6"/>
      <c r="AK1877" s="23"/>
      <c r="AL1877" s="23"/>
      <c r="AM1877" s="23"/>
      <c r="AN1877" s="23"/>
      <c r="AO1877" s="23"/>
      <c r="AP1877" s="23"/>
      <c r="AQ1877" s="23"/>
      <c r="AR1877" s="66">
        <v>0</v>
      </c>
      <c r="AS1877" s="8"/>
      <c r="AT1877" s="19"/>
      <c r="AU1877" s="19"/>
      <c r="AV1877" s="12"/>
      <c r="AW1877" s="12"/>
      <c r="AX1877" s="8"/>
      <c r="AY1877" s="8"/>
      <c r="AZ1877" s="8"/>
      <c r="BA1877" s="8"/>
      <c r="BB1877" s="62"/>
      <c r="BC1877" s="21"/>
      <c r="BD1877" s="21"/>
      <c r="BE1877" s="21"/>
      <c r="BF1877" s="22"/>
      <c r="BG1877" s="22"/>
      <c r="BH1877" s="22"/>
      <c r="BI1877" s="22"/>
      <c r="BJ1877" s="8"/>
      <c r="BK1877" s="8"/>
      <c r="BL1877" s="8"/>
      <c r="BM1877" s="8"/>
      <c r="BN1877" s="5"/>
      <c r="BO1877" s="5"/>
      <c r="BP1877" s="8"/>
      <c r="BQ1877" s="8"/>
      <c r="BR1877">
        <v>4.45</v>
      </c>
      <c r="BS1877">
        <v>4.5</v>
      </c>
      <c r="BT1877">
        <v>0.49062</v>
      </c>
      <c r="BU1877">
        <v>0.11598</v>
      </c>
      <c r="BV1877">
        <v>0.12362496802251199</v>
      </c>
      <c r="BW1877">
        <v>0.17782000000000001</v>
      </c>
    </row>
    <row r="1878" spans="1:75" ht="16.75" customHeight="1" x14ac:dyDescent="0.2">
      <c r="A1878" t="str">
        <f t="shared" si="1943"/>
        <v>2025020904 FLA</v>
      </c>
      <c r="B1878">
        <v>2025020904</v>
      </c>
      <c r="C1878" s="1">
        <v>46058</v>
      </c>
      <c r="D1878" s="2" t="s">
        <v>6</v>
      </c>
      <c r="E1878" t="s">
        <v>10</v>
      </c>
      <c r="F1878" s="2">
        <v>0</v>
      </c>
      <c r="G1878" s="2">
        <v>1</v>
      </c>
      <c r="H1878" t="s">
        <v>26</v>
      </c>
      <c r="I1878" t="str">
        <f t="shared" si="1942"/>
        <v xml:space="preserve">FLA </v>
      </c>
      <c r="K1878" s="14"/>
      <c r="L1878" s="13">
        <v>0.15</v>
      </c>
      <c r="M1878" s="28">
        <v>0.1</v>
      </c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23"/>
      <c r="AF1878" s="23"/>
      <c r="AG1878" s="26"/>
      <c r="AH1878" s="26"/>
      <c r="AI1878" s="53"/>
      <c r="AJ1878" s="6"/>
      <c r="AK1878" s="23"/>
      <c r="AL1878" s="23"/>
      <c r="AM1878" s="23"/>
      <c r="AN1878" s="23"/>
      <c r="AO1878" s="23"/>
      <c r="AP1878" s="23"/>
      <c r="AQ1878" s="23"/>
      <c r="AR1878" s="66">
        <v>0</v>
      </c>
      <c r="AS1878" s="8"/>
      <c r="AT1878" s="19"/>
      <c r="AU1878" s="19"/>
      <c r="AV1878" s="12"/>
      <c r="AW1878" s="12"/>
      <c r="AX1878" s="8"/>
      <c r="AY1878" s="8"/>
      <c r="AZ1878" s="8"/>
      <c r="BA1878" s="8"/>
      <c r="BB1878" s="62"/>
      <c r="BC1878" s="21"/>
      <c r="BD1878" s="21"/>
      <c r="BE1878" s="21"/>
      <c r="BF1878" s="22"/>
      <c r="BG1878" s="22"/>
      <c r="BH1878" s="22"/>
      <c r="BI1878" s="22"/>
      <c r="BJ1878" s="8"/>
      <c r="BK1878" s="8"/>
      <c r="BL1878" s="8"/>
      <c r="BM1878" s="8"/>
      <c r="BN1878" s="5"/>
      <c r="BO1878" s="5"/>
      <c r="BP1878" s="8"/>
      <c r="BQ1878" s="8"/>
      <c r="BR1878">
        <v>4.45</v>
      </c>
      <c r="BS1878">
        <v>4.55</v>
      </c>
      <c r="BT1878">
        <v>0.48492000000000002</v>
      </c>
      <c r="BU1878">
        <v>0.10952000000000001</v>
      </c>
      <c r="BV1878">
        <v>0.11662353980981501</v>
      </c>
      <c r="BW1878">
        <v>0.17043</v>
      </c>
    </row>
    <row r="1879" spans="1:75" ht="16.75" customHeight="1" x14ac:dyDescent="0.2">
      <c r="A1879" t="str">
        <f t="shared" si="1943"/>
        <v>2025020904 TBL</v>
      </c>
      <c r="B1879">
        <v>2025020904</v>
      </c>
      <c r="C1879" s="1">
        <v>46058</v>
      </c>
      <c r="D1879" s="2" t="s">
        <v>9</v>
      </c>
      <c r="E1879" t="s">
        <v>41</v>
      </c>
      <c r="F1879" s="2">
        <v>1</v>
      </c>
      <c r="G1879" s="2">
        <v>0</v>
      </c>
      <c r="H1879" t="s">
        <v>27</v>
      </c>
      <c r="I1879" t="str">
        <f t="shared" si="1942"/>
        <v xml:space="preserve">TBL </v>
      </c>
      <c r="K1879" s="14"/>
      <c r="L1879" s="13">
        <v>0.15</v>
      </c>
      <c r="M1879" s="28">
        <v>0.1</v>
      </c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23"/>
      <c r="AF1879" s="23"/>
      <c r="AG1879" s="26"/>
      <c r="AH1879" s="26"/>
      <c r="AI1879" s="53"/>
      <c r="AJ1879" s="6"/>
      <c r="AK1879" s="23"/>
      <c r="AL1879" s="23"/>
      <c r="AM1879" s="23"/>
      <c r="AN1879" s="23"/>
      <c r="AO1879" s="23"/>
      <c r="AP1879" s="23"/>
      <c r="AQ1879" s="23"/>
      <c r="AR1879" s="66">
        <v>0</v>
      </c>
      <c r="AS1879" s="8"/>
      <c r="AT1879" s="19"/>
      <c r="AU1879" s="19"/>
      <c r="AV1879" s="12"/>
      <c r="AW1879" s="12"/>
      <c r="AX1879" s="8"/>
      <c r="AY1879" s="8"/>
      <c r="AZ1879" s="8"/>
      <c r="BA1879" s="8"/>
      <c r="BB1879" s="62"/>
      <c r="BC1879" s="21"/>
      <c r="BD1879" s="21"/>
      <c r="BE1879" s="21"/>
      <c r="BF1879" s="22"/>
      <c r="BG1879" s="22"/>
      <c r="BH1879" s="22"/>
      <c r="BI1879" s="22"/>
      <c r="BJ1879" s="8"/>
      <c r="BK1879" s="8"/>
      <c r="BL1879" s="8"/>
      <c r="BM1879" s="8"/>
      <c r="BN1879" s="5"/>
      <c r="BO1879" s="5"/>
      <c r="BP1879" s="8"/>
      <c r="BQ1879" s="8"/>
      <c r="BR1879">
        <v>4.45</v>
      </c>
      <c r="BS1879">
        <v>4.5999999999999996</v>
      </c>
      <c r="BT1879">
        <v>0.47599000000000002</v>
      </c>
      <c r="BU1879">
        <v>0.10851</v>
      </c>
      <c r="BV1879">
        <v>0.115568951561368</v>
      </c>
      <c r="BW1879">
        <v>0.16958999999999999</v>
      </c>
    </row>
    <row r="1880" spans="1:75" ht="16.75" customHeight="1" x14ac:dyDescent="0.2">
      <c r="A1880" t="str">
        <f t="shared" si="1943"/>
        <v>2025020909 LAK</v>
      </c>
      <c r="B1880">
        <v>2025020909</v>
      </c>
      <c r="C1880" s="1">
        <v>46058</v>
      </c>
      <c r="D1880" s="2" t="s">
        <v>6</v>
      </c>
      <c r="E1880" t="s">
        <v>28</v>
      </c>
      <c r="F1880" s="2">
        <v>0</v>
      </c>
      <c r="G1880" s="2">
        <v>0</v>
      </c>
      <c r="H1880" t="s">
        <v>50</v>
      </c>
      <c r="I1880" t="str">
        <f t="shared" si="1942"/>
        <v xml:space="preserve">LAK </v>
      </c>
      <c r="K1880" s="14"/>
      <c r="L1880" s="13">
        <v>0.15</v>
      </c>
      <c r="M1880" s="28">
        <v>0.1</v>
      </c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23"/>
      <c r="AF1880" s="23"/>
      <c r="AG1880" s="26"/>
      <c r="AH1880" s="26"/>
      <c r="AI1880" s="53"/>
      <c r="AJ1880" s="6"/>
      <c r="AK1880" s="23"/>
      <c r="AL1880" s="23"/>
      <c r="AM1880" s="23"/>
      <c r="AN1880" s="23"/>
      <c r="AO1880" s="23"/>
      <c r="AP1880" s="23"/>
      <c r="AQ1880" s="23"/>
      <c r="AR1880" s="66">
        <v>0</v>
      </c>
      <c r="AS1880" s="8"/>
      <c r="AT1880" s="19"/>
      <c r="AU1880" s="19"/>
      <c r="AV1880" s="12"/>
      <c r="AW1880" s="12"/>
      <c r="AX1880" s="8"/>
      <c r="AY1880" s="8"/>
      <c r="AZ1880" s="8"/>
      <c r="BA1880" s="8"/>
      <c r="BB1880" s="62"/>
      <c r="BC1880" s="21"/>
      <c r="BD1880" s="21"/>
      <c r="BE1880" s="21"/>
      <c r="BF1880" s="22"/>
      <c r="BG1880" s="22"/>
      <c r="BH1880" s="22"/>
      <c r="BI1880" s="22"/>
      <c r="BJ1880" s="8"/>
      <c r="BK1880" s="8"/>
      <c r="BL1880" s="8"/>
      <c r="BM1880" s="8"/>
      <c r="BN1880" s="5"/>
      <c r="BO1880" s="5"/>
      <c r="BP1880" s="8"/>
      <c r="BQ1880" s="8"/>
      <c r="BR1880">
        <v>4.45</v>
      </c>
      <c r="BS1880">
        <v>4.6500000000000004</v>
      </c>
      <c r="BT1880">
        <v>0.46623999999999999</v>
      </c>
      <c r="BU1880">
        <v>0.10512000000000001</v>
      </c>
      <c r="BV1880">
        <v>0.111745383805848</v>
      </c>
      <c r="BW1880">
        <v>0.16441</v>
      </c>
    </row>
    <row r="1881" spans="1:75" ht="16.75" customHeight="1" x14ac:dyDescent="0.2">
      <c r="A1881" t="str">
        <f t="shared" si="1943"/>
        <v>2025020909 VGK</v>
      </c>
      <c r="B1881">
        <v>2025020909</v>
      </c>
      <c r="C1881" s="1">
        <v>46058</v>
      </c>
      <c r="D1881" s="2" t="s">
        <v>9</v>
      </c>
      <c r="E1881" t="s">
        <v>25</v>
      </c>
      <c r="F1881" s="2">
        <v>0</v>
      </c>
      <c r="G1881" s="2">
        <v>0</v>
      </c>
      <c r="H1881" t="s">
        <v>51</v>
      </c>
      <c r="I1881" t="str">
        <f t="shared" si="1942"/>
        <v xml:space="preserve">VGK </v>
      </c>
      <c r="K1881" s="14"/>
      <c r="L1881" s="13">
        <v>0.15</v>
      </c>
      <c r="M1881" s="28">
        <v>0.1</v>
      </c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23"/>
      <c r="AF1881" s="23"/>
      <c r="AG1881" s="26"/>
      <c r="AH1881" s="26"/>
      <c r="AI1881" s="53"/>
      <c r="AJ1881" s="6"/>
      <c r="AK1881" s="23"/>
      <c r="AL1881" s="23"/>
      <c r="AM1881" s="23"/>
      <c r="AN1881" s="23"/>
      <c r="AO1881" s="23"/>
      <c r="AP1881" s="23"/>
      <c r="AQ1881" s="23"/>
      <c r="AR1881" s="66">
        <v>0</v>
      </c>
      <c r="AS1881" s="8"/>
      <c r="AT1881" s="19"/>
      <c r="AU1881" s="19"/>
      <c r="AV1881" s="12"/>
      <c r="AW1881" s="12"/>
      <c r="AX1881" s="8"/>
      <c r="AY1881" s="8"/>
      <c r="AZ1881" s="8"/>
      <c r="BA1881" s="8"/>
      <c r="BB1881" s="62"/>
      <c r="BC1881" s="21"/>
      <c r="BD1881" s="21"/>
      <c r="BE1881" s="21"/>
      <c r="BF1881" s="22"/>
      <c r="BG1881" s="22"/>
      <c r="BH1881" s="22"/>
      <c r="BI1881" s="22"/>
      <c r="BJ1881" s="8"/>
      <c r="BK1881" s="8"/>
      <c r="BL1881" s="8"/>
      <c r="BM1881" s="8"/>
      <c r="BN1881" s="5"/>
      <c r="BO1881" s="5"/>
      <c r="BP1881" s="8"/>
      <c r="BQ1881" s="8"/>
      <c r="BR1881">
        <v>4.45</v>
      </c>
      <c r="BS1881">
        <v>4.7</v>
      </c>
      <c r="BT1881">
        <v>0.46381</v>
      </c>
      <c r="BU1881">
        <v>0.1037</v>
      </c>
      <c r="BV1881">
        <v>0.109989181391994</v>
      </c>
      <c r="BW1881">
        <v>0.16088</v>
      </c>
    </row>
    <row r="1882" spans="1:75" ht="16.75" customHeight="1" x14ac:dyDescent="0.2">
      <c r="A1882" t="str">
        <f t="shared" si="1943"/>
        <v>2025020910 BUF</v>
      </c>
      <c r="B1882">
        <v>2025020910</v>
      </c>
      <c r="C1882" s="1">
        <v>46078</v>
      </c>
      <c r="D1882" s="2" t="s">
        <v>6</v>
      </c>
      <c r="E1882" t="s">
        <v>5</v>
      </c>
      <c r="F1882" s="2">
        <v>2</v>
      </c>
      <c r="G1882" s="2">
        <v>2</v>
      </c>
      <c r="H1882" t="s">
        <v>8</v>
      </c>
      <c r="I1882" t="str">
        <f t="shared" si="1942"/>
        <v xml:space="preserve">BUF </v>
      </c>
      <c r="K1882" s="14"/>
      <c r="L1882" s="13">
        <v>0.15</v>
      </c>
      <c r="M1882" s="28">
        <v>0.1</v>
      </c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23"/>
      <c r="AF1882" s="23"/>
      <c r="AG1882" s="26"/>
      <c r="AH1882" s="26"/>
      <c r="AI1882" s="53"/>
      <c r="AJ1882" s="6"/>
      <c r="AK1882" s="23"/>
      <c r="AL1882" s="23"/>
      <c r="AM1882" s="23"/>
      <c r="AN1882" s="23"/>
      <c r="AO1882" s="23"/>
      <c r="AP1882" s="23"/>
      <c r="AQ1882" s="23"/>
      <c r="AR1882" s="66">
        <v>0</v>
      </c>
      <c r="AS1882" s="8"/>
      <c r="AT1882" s="19"/>
      <c r="AU1882" s="19"/>
      <c r="AV1882" s="12"/>
      <c r="AW1882" s="12"/>
      <c r="AX1882" s="8"/>
      <c r="AY1882" s="8"/>
      <c r="AZ1882" s="8"/>
      <c r="BA1882" s="8"/>
      <c r="BB1882" s="62"/>
      <c r="BC1882" s="21"/>
      <c r="BD1882" s="21"/>
      <c r="BE1882" s="21"/>
      <c r="BF1882" s="22"/>
      <c r="BG1882" s="22"/>
      <c r="BH1882" s="22"/>
      <c r="BI1882" s="22"/>
      <c r="BJ1882" s="8"/>
      <c r="BK1882" s="8"/>
      <c r="BL1882" s="8"/>
      <c r="BM1882" s="8"/>
      <c r="BN1882" s="5"/>
      <c r="BO1882" s="5"/>
      <c r="BP1882" s="8"/>
      <c r="BQ1882" s="8"/>
      <c r="BR1882">
        <v>4.45</v>
      </c>
      <c r="BS1882">
        <v>4.75</v>
      </c>
      <c r="BT1882">
        <v>0.45704</v>
      </c>
      <c r="BU1882">
        <v>0.10029</v>
      </c>
      <c r="BV1882">
        <v>0.106318244460935</v>
      </c>
      <c r="BW1882">
        <v>0.15698999999999999</v>
      </c>
    </row>
    <row r="1883" spans="1:75" ht="16.75" customHeight="1" x14ac:dyDescent="0.2">
      <c r="A1883" t="str">
        <f t="shared" si="1943"/>
        <v>2025020910 NJD</v>
      </c>
      <c r="B1883">
        <v>2025020910</v>
      </c>
      <c r="C1883" s="1">
        <v>46078</v>
      </c>
      <c r="D1883" s="2" t="s">
        <v>9</v>
      </c>
      <c r="E1883" t="s">
        <v>4</v>
      </c>
      <c r="F1883" s="2">
        <v>2</v>
      </c>
      <c r="G1883" s="2">
        <v>2</v>
      </c>
      <c r="H1883" t="s">
        <v>11</v>
      </c>
      <c r="I1883" t="str">
        <f t="shared" si="1942"/>
        <v xml:space="preserve">NJD </v>
      </c>
      <c r="K1883" s="14"/>
      <c r="L1883" s="13">
        <v>0.15</v>
      </c>
      <c r="M1883" s="28">
        <v>0.1</v>
      </c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23"/>
      <c r="AF1883" s="23"/>
      <c r="AG1883" s="26"/>
      <c r="AH1883" s="26"/>
      <c r="AI1883" s="53"/>
      <c r="AJ1883" s="6"/>
      <c r="AK1883" s="23"/>
      <c r="AL1883" s="23"/>
      <c r="AM1883" s="23"/>
      <c r="AN1883" s="23"/>
      <c r="AO1883" s="23"/>
      <c r="AP1883" s="23"/>
      <c r="AQ1883" s="23"/>
      <c r="AR1883" s="66">
        <v>0</v>
      </c>
      <c r="AS1883" s="8"/>
      <c r="AT1883" s="19"/>
      <c r="AU1883" s="19"/>
      <c r="AV1883" s="12"/>
      <c r="AW1883" s="12"/>
      <c r="AX1883" s="8"/>
      <c r="AY1883" s="8"/>
      <c r="AZ1883" s="8"/>
      <c r="BA1883" s="8"/>
      <c r="BB1883" s="62"/>
      <c r="BC1883" s="21"/>
      <c r="BD1883" s="21"/>
      <c r="BE1883" s="21"/>
      <c r="BF1883" s="22"/>
      <c r="BG1883" s="22"/>
      <c r="BH1883" s="22"/>
      <c r="BI1883" s="22"/>
      <c r="BJ1883" s="8"/>
      <c r="BK1883" s="8"/>
      <c r="BL1883" s="8"/>
      <c r="BM1883" s="8"/>
      <c r="BN1883" s="5"/>
      <c r="BO1883" s="5"/>
      <c r="BP1883" s="8"/>
      <c r="BQ1883" s="8"/>
      <c r="BR1883">
        <v>4.45</v>
      </c>
      <c r="BS1883">
        <v>4.8</v>
      </c>
      <c r="BT1883">
        <v>0.45163999999999999</v>
      </c>
      <c r="BU1883">
        <v>9.9669999999999995E-2</v>
      </c>
      <c r="BV1883">
        <v>0.105581508670459</v>
      </c>
      <c r="BW1883">
        <v>0.15565999999999999</v>
      </c>
    </row>
    <row r="1884" spans="1:75" ht="16.75" customHeight="1" x14ac:dyDescent="0.2">
      <c r="A1884" t="str">
        <f t="shared" si="1943"/>
        <v>2025020911 PHI</v>
      </c>
      <c r="B1884">
        <v>2025020911</v>
      </c>
      <c r="C1884" s="1">
        <v>46078</v>
      </c>
      <c r="D1884" s="2" t="s">
        <v>6</v>
      </c>
      <c r="E1884" t="s">
        <v>43</v>
      </c>
      <c r="F1884" s="2">
        <v>2</v>
      </c>
      <c r="G1884" s="2">
        <v>2</v>
      </c>
      <c r="H1884" t="s">
        <v>8</v>
      </c>
      <c r="I1884" t="str">
        <f t="shared" si="1942"/>
        <v xml:space="preserve">PHI </v>
      </c>
      <c r="K1884" s="14"/>
      <c r="L1884" s="13">
        <v>0.15</v>
      </c>
      <c r="M1884" s="28">
        <v>0.1</v>
      </c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23"/>
      <c r="AF1884" s="23"/>
      <c r="AG1884" s="26"/>
      <c r="AH1884" s="26"/>
      <c r="AI1884" s="53"/>
      <c r="AJ1884" s="6"/>
      <c r="AK1884" s="23"/>
      <c r="AL1884" s="23"/>
      <c r="AM1884" s="23"/>
      <c r="AN1884" s="23"/>
      <c r="AO1884" s="23"/>
      <c r="AP1884" s="23"/>
      <c r="AQ1884" s="23"/>
      <c r="AR1884" s="66">
        <v>0</v>
      </c>
      <c r="AS1884" s="8"/>
      <c r="AT1884" s="19"/>
      <c r="AU1884" s="19"/>
      <c r="AV1884" s="12"/>
      <c r="AW1884" s="12"/>
      <c r="AX1884" s="8"/>
      <c r="AY1884" s="8"/>
      <c r="AZ1884" s="8"/>
      <c r="BA1884" s="8"/>
      <c r="BB1884" s="62"/>
      <c r="BC1884" s="21"/>
      <c r="BD1884" s="21"/>
      <c r="BE1884" s="21"/>
      <c r="BF1884" s="22"/>
      <c r="BG1884" s="22"/>
      <c r="BH1884" s="22"/>
      <c r="BI1884" s="22"/>
      <c r="BJ1884" s="8"/>
      <c r="BK1884" s="8"/>
      <c r="BL1884" s="8"/>
      <c r="BM1884" s="8"/>
      <c r="BN1884" s="5"/>
      <c r="BO1884" s="5"/>
      <c r="BP1884" s="8"/>
      <c r="BQ1884" s="8"/>
      <c r="BR1884">
        <v>4.45</v>
      </c>
      <c r="BS1884">
        <v>4.8499999999999996</v>
      </c>
      <c r="BT1884">
        <v>0.44441999999999998</v>
      </c>
      <c r="BU1884">
        <v>9.6610000000000001E-2</v>
      </c>
      <c r="BV1884">
        <v>0.102283675478809</v>
      </c>
      <c r="BW1884">
        <v>0.15207999999999999</v>
      </c>
    </row>
    <row r="1885" spans="1:75" ht="16.75" customHeight="1" x14ac:dyDescent="0.2">
      <c r="A1885" t="str">
        <f t="shared" si="1943"/>
        <v>2025020911 WSH</v>
      </c>
      <c r="B1885">
        <v>2025020911</v>
      </c>
      <c r="C1885" s="1">
        <v>46078</v>
      </c>
      <c r="D1885" s="2" t="s">
        <v>9</v>
      </c>
      <c r="E1885" t="s">
        <v>49</v>
      </c>
      <c r="F1885" s="2">
        <v>2</v>
      </c>
      <c r="G1885" s="2">
        <v>2</v>
      </c>
      <c r="H1885" t="s">
        <v>11</v>
      </c>
      <c r="I1885" t="str">
        <f t="shared" si="1942"/>
        <v xml:space="preserve">WSH </v>
      </c>
      <c r="K1885" s="14"/>
      <c r="L1885" s="13">
        <v>0.15</v>
      </c>
      <c r="M1885" s="28">
        <v>0.1</v>
      </c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23"/>
      <c r="AF1885" s="23"/>
      <c r="AG1885" s="26"/>
      <c r="AH1885" s="26"/>
      <c r="AI1885" s="53"/>
      <c r="AJ1885" s="6"/>
      <c r="AK1885" s="23"/>
      <c r="AL1885" s="23"/>
      <c r="AM1885" s="23"/>
      <c r="AN1885" s="23"/>
      <c r="AO1885" s="23"/>
      <c r="AP1885" s="23"/>
      <c r="AQ1885" s="23"/>
      <c r="AR1885" s="66">
        <v>0</v>
      </c>
      <c r="AS1885" s="8"/>
      <c r="AT1885" s="19"/>
      <c r="AU1885" s="19"/>
      <c r="AV1885" s="12"/>
      <c r="AW1885" s="12"/>
      <c r="AX1885" s="8"/>
      <c r="AY1885" s="8"/>
      <c r="AZ1885" s="8"/>
      <c r="BA1885" s="8"/>
      <c r="BB1885" s="62"/>
      <c r="BC1885" s="21"/>
      <c r="BD1885" s="21"/>
      <c r="BE1885" s="21"/>
      <c r="BF1885" s="22"/>
      <c r="BG1885" s="22"/>
      <c r="BH1885" s="22"/>
      <c r="BI1885" s="22"/>
      <c r="BJ1885" s="8"/>
      <c r="BK1885" s="8"/>
      <c r="BL1885" s="8"/>
      <c r="BM1885" s="8"/>
      <c r="BN1885" s="5"/>
      <c r="BO1885" s="5"/>
      <c r="BP1885" s="8"/>
      <c r="BQ1885" s="8"/>
      <c r="BR1885">
        <v>4.45</v>
      </c>
      <c r="BS1885">
        <v>4.9000000000000004</v>
      </c>
      <c r="BT1885">
        <v>0.44302000000000002</v>
      </c>
      <c r="BU1885">
        <v>9.1689999999999994E-2</v>
      </c>
      <c r="BV1885">
        <v>9.6905451394026496E-2</v>
      </c>
      <c r="BW1885">
        <v>0.14551</v>
      </c>
    </row>
    <row r="1886" spans="1:75" ht="16.75" customHeight="1" x14ac:dyDescent="0.2">
      <c r="A1886" t="str">
        <f t="shared" si="1943"/>
        <v>2025020912 TOR</v>
      </c>
      <c r="B1886">
        <v>2025020912</v>
      </c>
      <c r="C1886" s="1">
        <v>46078</v>
      </c>
      <c r="D1886" s="2" t="s">
        <v>6</v>
      </c>
      <c r="E1886" t="s">
        <v>18</v>
      </c>
      <c r="F1886" s="2">
        <v>2</v>
      </c>
      <c r="G1886" s="2">
        <v>2</v>
      </c>
      <c r="H1886" t="s">
        <v>8</v>
      </c>
      <c r="I1886" t="str">
        <f t="shared" si="1942"/>
        <v xml:space="preserve">TOR </v>
      </c>
      <c r="K1886" s="14"/>
      <c r="L1886" s="13">
        <v>0.15</v>
      </c>
      <c r="M1886" s="28">
        <v>0.1</v>
      </c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23"/>
      <c r="AF1886" s="23"/>
      <c r="AG1886" s="26"/>
      <c r="AH1886" s="26"/>
      <c r="AI1886" s="53"/>
      <c r="AJ1886" s="6"/>
      <c r="AK1886" s="23"/>
      <c r="AL1886" s="23"/>
      <c r="AM1886" s="23"/>
      <c r="AN1886" s="23"/>
      <c r="AO1886" s="23"/>
      <c r="AP1886" s="23"/>
      <c r="AQ1886" s="23"/>
      <c r="AR1886" s="66">
        <v>0</v>
      </c>
      <c r="AS1886" s="8"/>
      <c r="AT1886" s="19"/>
      <c r="AU1886" s="19"/>
      <c r="AV1886" s="12"/>
      <c r="AW1886" s="12"/>
      <c r="AX1886" s="8"/>
      <c r="AY1886" s="8"/>
      <c r="AZ1886" s="8"/>
      <c r="BA1886" s="8"/>
      <c r="BB1886" s="62"/>
      <c r="BC1886" s="21"/>
      <c r="BD1886" s="21"/>
      <c r="BE1886" s="21"/>
      <c r="BF1886" s="22"/>
      <c r="BG1886" s="22"/>
      <c r="BH1886" s="22"/>
      <c r="BI1886" s="22"/>
      <c r="BJ1886" s="8"/>
      <c r="BK1886" s="8"/>
      <c r="BL1886" s="8"/>
      <c r="BM1886" s="8"/>
      <c r="BN1886" s="5"/>
      <c r="BO1886" s="5"/>
      <c r="BP1886" s="8"/>
      <c r="BQ1886" s="8"/>
      <c r="BR1886">
        <v>4.45</v>
      </c>
      <c r="BS1886">
        <v>4.95</v>
      </c>
      <c r="BT1886">
        <v>0.4335</v>
      </c>
      <c r="BU1886">
        <v>9.1560000000000002E-2</v>
      </c>
      <c r="BV1886">
        <v>9.674965129549E-2</v>
      </c>
      <c r="BW1886">
        <v>0.1452</v>
      </c>
    </row>
    <row r="1887" spans="1:75" ht="16.75" customHeight="1" x14ac:dyDescent="0.2">
      <c r="A1887" t="str">
        <f t="shared" si="1943"/>
        <v>2025020912 TBL</v>
      </c>
      <c r="B1887">
        <v>2025020912</v>
      </c>
      <c r="C1887" s="1">
        <v>46078</v>
      </c>
      <c r="D1887" s="2" t="s">
        <v>9</v>
      </c>
      <c r="E1887" t="s">
        <v>41</v>
      </c>
      <c r="F1887" s="2">
        <v>2</v>
      </c>
      <c r="G1887" s="2">
        <v>2</v>
      </c>
      <c r="H1887" t="s">
        <v>11</v>
      </c>
      <c r="I1887" t="str">
        <f t="shared" si="1942"/>
        <v xml:space="preserve">TBL </v>
      </c>
      <c r="K1887" s="14"/>
      <c r="L1887" s="13">
        <v>0.15</v>
      </c>
      <c r="M1887" s="28">
        <v>0.1</v>
      </c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23"/>
      <c r="AF1887" s="23"/>
      <c r="AG1887" s="26"/>
      <c r="AH1887" s="26"/>
      <c r="AI1887" s="53"/>
      <c r="AJ1887" s="6"/>
      <c r="AK1887" s="23"/>
      <c r="AL1887" s="23"/>
      <c r="AM1887" s="23"/>
      <c r="AN1887" s="23"/>
      <c r="AO1887" s="23"/>
      <c r="AP1887" s="23"/>
      <c r="AQ1887" s="23"/>
      <c r="AR1887" s="66">
        <v>0</v>
      </c>
      <c r="AS1887" s="8"/>
      <c r="AT1887" s="19"/>
      <c r="AU1887" s="19"/>
      <c r="AV1887" s="12"/>
      <c r="AW1887" s="12"/>
      <c r="AX1887" s="8"/>
      <c r="AY1887" s="8"/>
      <c r="AZ1887" s="8"/>
      <c r="BA1887" s="8"/>
      <c r="BB1887" s="62"/>
      <c r="BC1887" s="21"/>
      <c r="BD1887" s="21"/>
      <c r="BE1887" s="21"/>
      <c r="BF1887" s="22"/>
      <c r="BG1887" s="22"/>
      <c r="BH1887" s="22"/>
      <c r="BI1887" s="22"/>
      <c r="BJ1887" s="8"/>
      <c r="BK1887" s="8"/>
      <c r="BL1887" s="8"/>
      <c r="BM1887" s="8"/>
      <c r="BN1887" s="5"/>
      <c r="BO1887" s="5"/>
      <c r="BP1887" s="8"/>
      <c r="BQ1887" s="8"/>
      <c r="BR1887">
        <v>4.45</v>
      </c>
      <c r="BS1887">
        <v>5</v>
      </c>
      <c r="BT1887">
        <v>0.42464000000000002</v>
      </c>
      <c r="BU1887">
        <v>8.8789999999999994E-2</v>
      </c>
      <c r="BV1887">
        <v>9.3698884562214396E-2</v>
      </c>
      <c r="BW1887">
        <v>0.14118</v>
      </c>
    </row>
    <row r="1888" spans="1:75" ht="16.75" customHeight="1" x14ac:dyDescent="0.2">
      <c r="A1888" t="str">
        <f t="shared" si="1943"/>
        <v>2025020913 SEA</v>
      </c>
      <c r="B1888">
        <v>2025020913</v>
      </c>
      <c r="C1888" s="1">
        <v>46078</v>
      </c>
      <c r="D1888" s="2" t="s">
        <v>6</v>
      </c>
      <c r="E1888" t="s">
        <v>13</v>
      </c>
      <c r="F1888" s="2">
        <v>2</v>
      </c>
      <c r="G1888" s="2">
        <v>2</v>
      </c>
      <c r="H1888" t="s">
        <v>8</v>
      </c>
      <c r="I1888" t="str">
        <f t="shared" si="1942"/>
        <v xml:space="preserve">SEA </v>
      </c>
      <c r="K1888" s="14"/>
      <c r="L1888" s="13">
        <v>0.15</v>
      </c>
      <c r="M1888" s="28">
        <v>0.1</v>
      </c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23"/>
      <c r="AF1888" s="23"/>
      <c r="AG1888" s="26"/>
      <c r="AH1888" s="26"/>
      <c r="AI1888" s="53"/>
      <c r="AJ1888" s="6"/>
      <c r="AK1888" s="23"/>
      <c r="AL1888" s="23"/>
      <c r="AM1888" s="23"/>
      <c r="AN1888" s="23"/>
      <c r="AO1888" s="23"/>
      <c r="AP1888" s="23"/>
      <c r="AQ1888" s="23"/>
      <c r="AR1888" s="66">
        <v>0</v>
      </c>
      <c r="AS1888" s="8"/>
      <c r="AT1888" s="19"/>
      <c r="AU1888" s="19"/>
      <c r="AV1888" s="12"/>
      <c r="AW1888" s="12"/>
      <c r="AX1888" s="8"/>
      <c r="AY1888" s="8"/>
      <c r="AZ1888" s="8"/>
      <c r="BA1888" s="8"/>
      <c r="BB1888" s="62"/>
      <c r="BC1888" s="21"/>
      <c r="BD1888" s="21"/>
      <c r="BE1888" s="21"/>
      <c r="BF1888" s="22"/>
      <c r="BG1888" s="22"/>
      <c r="BH1888" s="22"/>
      <c r="BI1888" s="22"/>
      <c r="BJ1888" s="8"/>
      <c r="BK1888" s="8"/>
      <c r="BL1888" s="8"/>
      <c r="BM1888" s="8"/>
      <c r="BN1888" s="5"/>
      <c r="BO1888" s="5"/>
      <c r="BP1888" s="8"/>
      <c r="BQ1888" s="8"/>
      <c r="BR1888">
        <v>4.5</v>
      </c>
      <c r="BS1888">
        <v>4.5</v>
      </c>
      <c r="BT1888">
        <v>0.49621999999999999</v>
      </c>
      <c r="BU1888">
        <v>0.11051999999999999</v>
      </c>
      <c r="BV1888">
        <v>0.117783722144661</v>
      </c>
      <c r="BW1888">
        <v>0.17219000000000001</v>
      </c>
    </row>
    <row r="1889" spans="1:75" ht="16.75" customHeight="1" x14ac:dyDescent="0.2">
      <c r="A1889" t="str">
        <f t="shared" si="1943"/>
        <v>2025020913 DAL</v>
      </c>
      <c r="B1889">
        <v>2025020913</v>
      </c>
      <c r="C1889" s="1">
        <v>46078</v>
      </c>
      <c r="D1889" s="2" t="s">
        <v>9</v>
      </c>
      <c r="E1889" t="s">
        <v>34</v>
      </c>
      <c r="F1889" s="2">
        <v>2</v>
      </c>
      <c r="G1889" s="2">
        <v>2</v>
      </c>
      <c r="H1889" t="s">
        <v>11</v>
      </c>
      <c r="I1889" t="str">
        <f t="shared" si="1942"/>
        <v xml:space="preserve">DAL </v>
      </c>
      <c r="K1889" s="14"/>
      <c r="L1889" s="13">
        <v>0.15</v>
      </c>
      <c r="M1889" s="28">
        <v>0.1</v>
      </c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23"/>
      <c r="AF1889" s="23"/>
      <c r="AG1889" s="26"/>
      <c r="AH1889" s="26"/>
      <c r="AI1889" s="53"/>
      <c r="AJ1889" s="6"/>
      <c r="AK1889" s="23"/>
      <c r="AL1889" s="23"/>
      <c r="AM1889" s="23"/>
      <c r="AN1889" s="23"/>
      <c r="AO1889" s="23"/>
      <c r="AP1889" s="23"/>
      <c r="AQ1889" s="23"/>
      <c r="AR1889" s="66">
        <v>0</v>
      </c>
      <c r="AS1889" s="8"/>
      <c r="AT1889" s="19"/>
      <c r="AU1889" s="19"/>
      <c r="AV1889" s="12"/>
      <c r="AW1889" s="12"/>
      <c r="AX1889" s="8"/>
      <c r="AY1889" s="8"/>
      <c r="AZ1889" s="8"/>
      <c r="BA1889" s="8"/>
      <c r="BB1889" s="62"/>
      <c r="BC1889" s="21"/>
      <c r="BD1889" s="21"/>
      <c r="BE1889" s="21"/>
      <c r="BF1889" s="22"/>
      <c r="BG1889" s="22"/>
      <c r="BH1889" s="22"/>
      <c r="BI1889" s="22"/>
      <c r="BJ1889" s="8"/>
      <c r="BK1889" s="8"/>
      <c r="BL1889" s="8"/>
      <c r="BM1889" s="8"/>
      <c r="BN1889" s="5"/>
      <c r="BO1889" s="5"/>
      <c r="BP1889" s="8"/>
      <c r="BQ1889" s="8"/>
      <c r="BR1889">
        <v>4.5</v>
      </c>
      <c r="BS1889">
        <v>4.55</v>
      </c>
      <c r="BT1889">
        <v>0.49003000000000002</v>
      </c>
      <c r="BU1889">
        <v>0.10661</v>
      </c>
      <c r="BV1889">
        <v>0.11340524210705399</v>
      </c>
      <c r="BW1889">
        <v>0.16653000000000001</v>
      </c>
    </row>
    <row r="1890" spans="1:75" ht="16.75" customHeight="1" x14ac:dyDescent="0.2">
      <c r="A1890" t="str">
        <f t="shared" si="1943"/>
        <v>2025020914 COL</v>
      </c>
      <c r="B1890">
        <v>2025020914</v>
      </c>
      <c r="C1890" s="1">
        <v>46078</v>
      </c>
      <c r="D1890" s="2" t="s">
        <v>6</v>
      </c>
      <c r="E1890" t="s">
        <v>24</v>
      </c>
      <c r="F1890" s="2">
        <v>2</v>
      </c>
      <c r="G1890" s="2">
        <v>2</v>
      </c>
      <c r="H1890" t="s">
        <v>8</v>
      </c>
      <c r="I1890" t="str">
        <f t="shared" si="1942"/>
        <v xml:space="preserve">COL </v>
      </c>
      <c r="K1890" s="14"/>
      <c r="L1890" s="13">
        <v>0.15</v>
      </c>
      <c r="M1890" s="28">
        <v>0.1</v>
      </c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23"/>
      <c r="AF1890" s="23"/>
      <c r="AG1890" s="26"/>
      <c r="AH1890" s="26"/>
      <c r="AI1890" s="53"/>
      <c r="AJ1890" s="6"/>
      <c r="AK1890" s="23"/>
      <c r="AL1890" s="23"/>
      <c r="AM1890" s="23"/>
      <c r="AN1890" s="23"/>
      <c r="AO1890" s="23"/>
      <c r="AP1890" s="23"/>
      <c r="AQ1890" s="23"/>
      <c r="AR1890" s="66">
        <v>0</v>
      </c>
      <c r="AS1890" s="8"/>
      <c r="AT1890" s="19"/>
      <c r="AU1890" s="19"/>
      <c r="AV1890" s="12"/>
      <c r="AW1890" s="12"/>
      <c r="AX1890" s="8"/>
      <c r="AY1890" s="8"/>
      <c r="AZ1890" s="8"/>
      <c r="BA1890" s="8"/>
      <c r="BB1890" s="62"/>
      <c r="BC1890" s="21"/>
      <c r="BD1890" s="21"/>
      <c r="BE1890" s="21"/>
      <c r="BF1890" s="22"/>
      <c r="BG1890" s="22"/>
      <c r="BH1890" s="22"/>
      <c r="BI1890" s="22"/>
      <c r="BJ1890" s="8"/>
      <c r="BK1890" s="8"/>
      <c r="BL1890" s="8"/>
      <c r="BM1890" s="8"/>
      <c r="BN1890" s="5"/>
      <c r="BO1890" s="5"/>
      <c r="BP1890" s="8"/>
      <c r="BQ1890" s="8"/>
      <c r="BR1890">
        <v>4.5</v>
      </c>
      <c r="BS1890">
        <v>4.5999999999999996</v>
      </c>
      <c r="BT1890">
        <v>0.48283999999999999</v>
      </c>
      <c r="BU1890">
        <v>0.10553</v>
      </c>
      <c r="BV1890">
        <v>0.112097810730712</v>
      </c>
      <c r="BW1890">
        <v>0.16411999999999999</v>
      </c>
    </row>
    <row r="1891" spans="1:75" ht="16.75" customHeight="1" x14ac:dyDescent="0.2">
      <c r="A1891" t="str">
        <f t="shared" si="1943"/>
        <v>2025020914 UTA</v>
      </c>
      <c r="B1891">
        <v>2025020914</v>
      </c>
      <c r="C1891" s="1">
        <v>46078</v>
      </c>
      <c r="D1891" s="2" t="s">
        <v>9</v>
      </c>
      <c r="E1891" t="s">
        <v>15</v>
      </c>
      <c r="F1891" s="2">
        <v>2</v>
      </c>
      <c r="G1891" s="2">
        <v>2</v>
      </c>
      <c r="H1891" t="s">
        <v>11</v>
      </c>
      <c r="I1891" t="str">
        <f t="shared" si="1942"/>
        <v xml:space="preserve">UTA </v>
      </c>
      <c r="K1891" s="14"/>
      <c r="L1891" s="13">
        <v>0.15</v>
      </c>
      <c r="M1891" s="28">
        <v>0.1</v>
      </c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23"/>
      <c r="AF1891" s="23"/>
      <c r="AG1891" s="26"/>
      <c r="AH1891" s="26"/>
      <c r="AI1891" s="53"/>
      <c r="AJ1891" s="6"/>
      <c r="AK1891" s="23"/>
      <c r="AL1891" s="23"/>
      <c r="AM1891" s="23"/>
      <c r="AN1891" s="23"/>
      <c r="AO1891" s="23"/>
      <c r="AP1891" s="23"/>
      <c r="AQ1891" s="23"/>
      <c r="AR1891" s="66">
        <v>0</v>
      </c>
      <c r="AS1891" s="8"/>
      <c r="AT1891" s="19"/>
      <c r="AU1891" s="19"/>
      <c r="AV1891" s="12"/>
      <c r="AW1891" s="12"/>
      <c r="AX1891" s="8"/>
      <c r="AY1891" s="8"/>
      <c r="AZ1891" s="8"/>
      <c r="BA1891" s="8"/>
      <c r="BB1891" s="62"/>
      <c r="BC1891" s="21"/>
      <c r="BD1891" s="21"/>
      <c r="BE1891" s="21"/>
      <c r="BF1891" s="22"/>
      <c r="BG1891" s="22"/>
      <c r="BH1891" s="22"/>
      <c r="BI1891" s="22"/>
      <c r="BJ1891" s="8"/>
      <c r="BK1891" s="8"/>
      <c r="BL1891" s="8"/>
      <c r="BM1891" s="8"/>
      <c r="BN1891" s="5"/>
      <c r="BO1891" s="5"/>
      <c r="BP1891" s="8"/>
      <c r="BQ1891" s="8"/>
      <c r="BR1891">
        <v>4.5</v>
      </c>
      <c r="BS1891">
        <v>4.6500000000000004</v>
      </c>
      <c r="BT1891">
        <v>0.47344999999999998</v>
      </c>
      <c r="BU1891">
        <v>0.10333000000000001</v>
      </c>
      <c r="BV1891">
        <v>0.10964791273159399</v>
      </c>
      <c r="BW1891">
        <v>0.16095000000000001</v>
      </c>
    </row>
    <row r="1892" spans="1:75" ht="16.75" customHeight="1" x14ac:dyDescent="0.2">
      <c r="A1892" t="str">
        <f t="shared" si="1943"/>
        <v>2025020916 VGK</v>
      </c>
      <c r="B1892">
        <v>2025020916</v>
      </c>
      <c r="C1892" s="1">
        <v>46078</v>
      </c>
      <c r="D1892" s="2" t="s">
        <v>6</v>
      </c>
      <c r="E1892" t="s">
        <v>25</v>
      </c>
      <c r="F1892" s="2">
        <v>2</v>
      </c>
      <c r="G1892" s="2">
        <v>2</v>
      </c>
      <c r="H1892" t="s">
        <v>8</v>
      </c>
      <c r="I1892" t="str">
        <f t="shared" si="1942"/>
        <v xml:space="preserve">VGK </v>
      </c>
      <c r="K1892" s="14"/>
      <c r="L1892" s="13">
        <v>0.15</v>
      </c>
      <c r="M1892" s="28">
        <v>0.1</v>
      </c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23"/>
      <c r="AF1892" s="23"/>
      <c r="AG1892" s="26"/>
      <c r="AH1892" s="26"/>
      <c r="AI1892" s="53"/>
      <c r="AJ1892" s="6"/>
      <c r="AK1892" s="23"/>
      <c r="AL1892" s="23"/>
      <c r="AM1892" s="23"/>
      <c r="AN1892" s="23"/>
      <c r="AO1892" s="23"/>
      <c r="AP1892" s="23"/>
      <c r="AQ1892" s="23"/>
      <c r="AR1892" s="66">
        <v>0</v>
      </c>
      <c r="AS1892" s="8"/>
      <c r="AT1892" s="19"/>
      <c r="AU1892" s="19"/>
      <c r="AV1892" s="12"/>
      <c r="AW1892" s="12"/>
      <c r="AX1892" s="8"/>
      <c r="AY1892" s="8"/>
      <c r="AZ1892" s="8"/>
      <c r="BA1892" s="8"/>
      <c r="BB1892" s="62"/>
      <c r="BC1892" s="21"/>
      <c r="BD1892" s="21"/>
      <c r="BE1892" s="21"/>
      <c r="BF1892" s="22"/>
      <c r="BG1892" s="22"/>
      <c r="BH1892" s="22"/>
      <c r="BI1892" s="22"/>
      <c r="BJ1892" s="8"/>
      <c r="BK1892" s="8"/>
      <c r="BL1892" s="8"/>
      <c r="BM1892" s="8"/>
      <c r="BN1892" s="5"/>
      <c r="BO1892" s="5"/>
      <c r="BP1892" s="8"/>
      <c r="BQ1892" s="8"/>
      <c r="BR1892">
        <v>4.5</v>
      </c>
      <c r="BS1892">
        <v>4.7</v>
      </c>
      <c r="BT1892">
        <v>0.47128999999999999</v>
      </c>
      <c r="BU1892">
        <v>0.10069</v>
      </c>
      <c r="BV1892">
        <v>0.10686690723837799</v>
      </c>
      <c r="BW1892">
        <v>0.15848999999999999</v>
      </c>
    </row>
    <row r="1893" spans="1:75" ht="16.75" customHeight="1" x14ac:dyDescent="0.2">
      <c r="A1893" t="str">
        <f t="shared" si="1943"/>
        <v>2025020916 LAK</v>
      </c>
      <c r="B1893">
        <v>2025020916</v>
      </c>
      <c r="C1893" s="1">
        <v>46078</v>
      </c>
      <c r="D1893" s="2" t="s">
        <v>9</v>
      </c>
      <c r="E1893" t="s">
        <v>28</v>
      </c>
      <c r="F1893" s="2">
        <v>2</v>
      </c>
      <c r="G1893" s="2">
        <v>2</v>
      </c>
      <c r="H1893" t="s">
        <v>11</v>
      </c>
      <c r="I1893" t="str">
        <f t="shared" si="1942"/>
        <v xml:space="preserve">LAK </v>
      </c>
      <c r="K1893" s="14"/>
      <c r="L1893" s="13">
        <v>0.15</v>
      </c>
      <c r="M1893" s="28">
        <v>0.1</v>
      </c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23"/>
      <c r="AF1893" s="23"/>
      <c r="AG1893" s="26"/>
      <c r="AH1893" s="26"/>
      <c r="AI1893" s="53"/>
      <c r="AJ1893" s="6"/>
      <c r="AK1893" s="23"/>
      <c r="AL1893" s="23"/>
      <c r="AM1893" s="23"/>
      <c r="AN1893" s="23"/>
      <c r="AO1893" s="23"/>
      <c r="AP1893" s="23"/>
      <c r="AQ1893" s="23"/>
      <c r="AR1893" s="66">
        <v>0</v>
      </c>
      <c r="AS1893" s="8"/>
      <c r="AT1893" s="19"/>
      <c r="AU1893" s="19"/>
      <c r="AV1893" s="12"/>
      <c r="AW1893" s="12"/>
      <c r="AX1893" s="8"/>
      <c r="AY1893" s="8"/>
      <c r="AZ1893" s="8"/>
      <c r="BA1893" s="8"/>
      <c r="BB1893" s="62"/>
      <c r="BC1893" s="21"/>
      <c r="BD1893" s="21"/>
      <c r="BE1893" s="21"/>
      <c r="BF1893" s="22"/>
      <c r="BG1893" s="22"/>
      <c r="BH1893" s="22"/>
      <c r="BI1893" s="22"/>
      <c r="BJ1893" s="8"/>
      <c r="BK1893" s="8"/>
      <c r="BL1893" s="8"/>
      <c r="BM1893" s="8"/>
      <c r="BN1893" s="5"/>
      <c r="BO1893" s="5"/>
      <c r="BP1893" s="8"/>
      <c r="BQ1893" s="8"/>
      <c r="BR1893">
        <v>4.5</v>
      </c>
      <c r="BS1893">
        <v>4.75</v>
      </c>
      <c r="BT1893">
        <v>0.46285999999999999</v>
      </c>
      <c r="BU1893">
        <v>9.9510000000000001E-2</v>
      </c>
      <c r="BV1893">
        <v>0.105364025242471</v>
      </c>
      <c r="BW1893">
        <v>0.15507000000000001</v>
      </c>
    </row>
    <row r="1894" spans="1:75" ht="16.75" customHeight="1" x14ac:dyDescent="0.2">
      <c r="A1894" t="str">
        <f t="shared" si="1943"/>
        <v>2025020915 WPG</v>
      </c>
      <c r="B1894">
        <v>2025020915</v>
      </c>
      <c r="C1894" s="1">
        <v>46078</v>
      </c>
      <c r="D1894" s="2" t="s">
        <v>6</v>
      </c>
      <c r="E1894" t="s">
        <v>16</v>
      </c>
      <c r="F1894" s="2">
        <v>2</v>
      </c>
      <c r="G1894" s="2">
        <v>2</v>
      </c>
      <c r="H1894" t="s">
        <v>8</v>
      </c>
      <c r="I1894" t="str">
        <f t="shared" si="1942"/>
        <v xml:space="preserve">WPG </v>
      </c>
      <c r="K1894" s="14"/>
      <c r="L1894" s="13">
        <v>0.15</v>
      </c>
      <c r="M1894" s="28">
        <v>0.1</v>
      </c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23"/>
      <c r="AF1894" s="23"/>
      <c r="AG1894" s="26"/>
      <c r="AH1894" s="26"/>
      <c r="AI1894" s="53"/>
      <c r="AJ1894" s="6"/>
      <c r="AK1894" s="23"/>
      <c r="AL1894" s="23"/>
      <c r="AM1894" s="23"/>
      <c r="AN1894" s="23"/>
      <c r="AO1894" s="23"/>
      <c r="AP1894" s="23"/>
      <c r="AQ1894" s="23"/>
      <c r="AR1894" s="66">
        <v>0</v>
      </c>
      <c r="AS1894" s="8"/>
      <c r="AT1894" s="19"/>
      <c r="AU1894" s="19"/>
      <c r="AV1894" s="12"/>
      <c r="AW1894" s="12"/>
      <c r="AX1894" s="8"/>
      <c r="AY1894" s="8"/>
      <c r="AZ1894" s="8"/>
      <c r="BA1894" s="8"/>
      <c r="BB1894" s="62"/>
      <c r="BC1894" s="21"/>
      <c r="BD1894" s="21"/>
      <c r="BE1894" s="21"/>
      <c r="BF1894" s="22"/>
      <c r="BG1894" s="22"/>
      <c r="BH1894" s="22"/>
      <c r="BI1894" s="22"/>
      <c r="BJ1894" s="8"/>
      <c r="BK1894" s="8"/>
      <c r="BL1894" s="8"/>
      <c r="BM1894" s="8"/>
      <c r="BN1894" s="5"/>
      <c r="BO1894" s="5"/>
      <c r="BP1894" s="8"/>
      <c r="BQ1894" s="8"/>
      <c r="BR1894">
        <v>4.5</v>
      </c>
      <c r="BS1894">
        <v>4.8</v>
      </c>
      <c r="BT1894">
        <v>0.45816000000000001</v>
      </c>
      <c r="BU1894">
        <v>9.4759999999999997E-2</v>
      </c>
      <c r="BV1894">
        <v>0.100309099377567</v>
      </c>
      <c r="BW1894">
        <v>0.15007999999999999</v>
      </c>
    </row>
    <row r="1895" spans="1:75" ht="16.75" customHeight="1" x14ac:dyDescent="0.2">
      <c r="A1895" t="str">
        <f t="shared" si="1943"/>
        <v>2025020915 VAN</v>
      </c>
      <c r="B1895">
        <v>2025020915</v>
      </c>
      <c r="C1895" s="1">
        <v>46078</v>
      </c>
      <c r="D1895" s="2" t="s">
        <v>9</v>
      </c>
      <c r="E1895" t="s">
        <v>23</v>
      </c>
      <c r="F1895" s="2">
        <v>2</v>
      </c>
      <c r="G1895" s="2">
        <v>2</v>
      </c>
      <c r="H1895" t="s">
        <v>11</v>
      </c>
      <c r="I1895" t="str">
        <f t="shared" si="1942"/>
        <v xml:space="preserve">VAN </v>
      </c>
      <c r="K1895" s="14"/>
      <c r="L1895" s="13">
        <v>0.15</v>
      </c>
      <c r="M1895" s="28">
        <v>0.1</v>
      </c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23"/>
      <c r="AF1895" s="23"/>
      <c r="AG1895" s="26"/>
      <c r="AH1895" s="26"/>
      <c r="AI1895" s="53"/>
      <c r="AJ1895" s="6"/>
      <c r="AK1895" s="23"/>
      <c r="AL1895" s="23"/>
      <c r="AM1895" s="23"/>
      <c r="AN1895" s="23"/>
      <c r="AO1895" s="23"/>
      <c r="AP1895" s="23"/>
      <c r="AQ1895" s="23"/>
      <c r="AR1895" s="66">
        <v>0</v>
      </c>
      <c r="AS1895" s="8"/>
      <c r="AT1895" s="19"/>
      <c r="AU1895" s="19"/>
      <c r="AV1895" s="12"/>
      <c r="AW1895" s="12"/>
      <c r="AX1895" s="8"/>
      <c r="AY1895" s="8"/>
      <c r="AZ1895" s="8"/>
      <c r="BA1895" s="8"/>
      <c r="BB1895" s="62"/>
      <c r="BC1895" s="21"/>
      <c r="BD1895" s="21"/>
      <c r="BE1895" s="21"/>
      <c r="BF1895" s="22"/>
      <c r="BG1895" s="22"/>
      <c r="BH1895" s="22"/>
      <c r="BI1895" s="22"/>
      <c r="BJ1895" s="8"/>
      <c r="BK1895" s="8"/>
      <c r="BL1895" s="8"/>
      <c r="BM1895" s="8"/>
      <c r="BN1895" s="5"/>
      <c r="BO1895" s="5"/>
      <c r="BP1895" s="8"/>
      <c r="BQ1895" s="8"/>
      <c r="BR1895">
        <v>4.5</v>
      </c>
      <c r="BS1895">
        <v>4.8499999999999996</v>
      </c>
      <c r="BT1895">
        <v>0.45323000000000002</v>
      </c>
      <c r="BU1895">
        <v>9.0660000000000004E-2</v>
      </c>
      <c r="BV1895">
        <v>9.5862455457688706E-2</v>
      </c>
      <c r="BW1895">
        <v>0.14493</v>
      </c>
    </row>
    <row r="1896" spans="1:75" ht="16.75" customHeight="1" x14ac:dyDescent="0.2">
      <c r="A1896" t="str">
        <f t="shared" si="1943"/>
        <v>2025020917 EDM</v>
      </c>
      <c r="B1896">
        <v>2025020917</v>
      </c>
      <c r="C1896" s="1">
        <v>46078</v>
      </c>
      <c r="D1896" s="2" t="s">
        <v>6</v>
      </c>
      <c r="E1896" t="s">
        <v>17</v>
      </c>
      <c r="F1896" s="2">
        <v>2</v>
      </c>
      <c r="G1896" s="2">
        <v>2</v>
      </c>
      <c r="H1896" t="s">
        <v>8</v>
      </c>
      <c r="I1896" t="str">
        <f t="shared" si="1942"/>
        <v xml:space="preserve">EDM </v>
      </c>
      <c r="K1896" s="14"/>
      <c r="L1896" s="13">
        <v>0.15</v>
      </c>
      <c r="M1896" s="28">
        <v>0.1</v>
      </c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23"/>
      <c r="AF1896" s="23"/>
      <c r="AG1896" s="26"/>
      <c r="AH1896" s="26"/>
      <c r="AI1896" s="53"/>
      <c r="AJ1896" s="6"/>
      <c r="AK1896" s="23"/>
      <c r="AL1896" s="23"/>
      <c r="AM1896" s="23"/>
      <c r="AN1896" s="23"/>
      <c r="AO1896" s="23"/>
      <c r="AP1896" s="23"/>
      <c r="AQ1896" s="23"/>
      <c r="AR1896" s="66">
        <v>0</v>
      </c>
      <c r="AS1896" s="8"/>
      <c r="AT1896" s="19"/>
      <c r="AU1896" s="19"/>
      <c r="AV1896" s="12"/>
      <c r="AW1896" s="12"/>
      <c r="AX1896" s="8"/>
      <c r="AY1896" s="8"/>
      <c r="AZ1896" s="8"/>
      <c r="BA1896" s="8"/>
      <c r="BB1896" s="62"/>
      <c r="BC1896" s="21"/>
      <c r="BD1896" s="21"/>
      <c r="BE1896" s="21"/>
      <c r="BF1896" s="22"/>
      <c r="BG1896" s="22"/>
      <c r="BH1896" s="22"/>
      <c r="BI1896" s="22"/>
      <c r="BJ1896" s="8"/>
      <c r="BK1896" s="8"/>
      <c r="BL1896" s="8"/>
      <c r="BM1896" s="8"/>
      <c r="BN1896" s="5"/>
      <c r="BO1896" s="5"/>
      <c r="BP1896" s="8"/>
      <c r="BQ1896" s="8"/>
      <c r="BR1896">
        <v>4.5</v>
      </c>
      <c r="BS1896">
        <v>4.9000000000000004</v>
      </c>
      <c r="BT1896">
        <v>0.44368000000000002</v>
      </c>
      <c r="BU1896">
        <v>8.9050000000000004E-2</v>
      </c>
      <c r="BV1896">
        <v>9.4058621600211195E-2</v>
      </c>
      <c r="BW1896">
        <v>0.14230000000000001</v>
      </c>
    </row>
    <row r="1897" spans="1:75" ht="16.75" customHeight="1" x14ac:dyDescent="0.2">
      <c r="A1897" t="str">
        <f t="shared" si="1943"/>
        <v>2025020917 ANA</v>
      </c>
      <c r="B1897">
        <v>2025020917</v>
      </c>
      <c r="C1897" s="1">
        <v>46078</v>
      </c>
      <c r="D1897" s="2" t="s">
        <v>9</v>
      </c>
      <c r="E1897" t="s">
        <v>48</v>
      </c>
      <c r="F1897" s="2">
        <v>2</v>
      </c>
      <c r="G1897" s="2">
        <v>2</v>
      </c>
      <c r="H1897" t="s">
        <v>11</v>
      </c>
      <c r="I1897" t="str">
        <f t="shared" si="1942"/>
        <v xml:space="preserve">ANA </v>
      </c>
      <c r="K1897" s="14"/>
      <c r="L1897" s="13">
        <v>0.15</v>
      </c>
      <c r="M1897" s="28">
        <v>0.1</v>
      </c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23"/>
      <c r="AF1897" s="23"/>
      <c r="AG1897" s="26"/>
      <c r="AH1897" s="26"/>
      <c r="AI1897" s="53"/>
      <c r="AJ1897" s="6"/>
      <c r="AK1897" s="23"/>
      <c r="AL1897" s="23"/>
      <c r="AM1897" s="23"/>
      <c r="AN1897" s="23"/>
      <c r="AO1897" s="23"/>
      <c r="AP1897" s="23"/>
      <c r="AQ1897" s="23"/>
      <c r="AR1897" s="66">
        <v>0</v>
      </c>
      <c r="AS1897" s="8"/>
      <c r="AT1897" s="19"/>
      <c r="AU1897" s="19"/>
      <c r="AV1897" s="12"/>
      <c r="AW1897" s="12"/>
      <c r="AX1897" s="8"/>
      <c r="AY1897" s="8"/>
      <c r="AZ1897" s="8"/>
      <c r="BA1897" s="8"/>
      <c r="BB1897" s="62"/>
      <c r="BC1897" s="21"/>
      <c r="BD1897" s="21"/>
      <c r="BE1897" s="21"/>
      <c r="BF1897" s="22"/>
      <c r="BG1897" s="22"/>
      <c r="BH1897" s="22"/>
      <c r="BI1897" s="22"/>
      <c r="BJ1897" s="8"/>
      <c r="BK1897" s="8"/>
      <c r="BL1897" s="8"/>
      <c r="BM1897" s="8"/>
      <c r="BN1897" s="5"/>
      <c r="BO1897" s="5"/>
      <c r="BP1897" s="8"/>
      <c r="BQ1897" s="8"/>
      <c r="BR1897">
        <v>4.5</v>
      </c>
      <c r="BS1897">
        <v>4.95</v>
      </c>
      <c r="BT1897">
        <v>0.43558999999999998</v>
      </c>
      <c r="BU1897">
        <v>8.6870000000000003E-2</v>
      </c>
      <c r="BV1897">
        <v>9.1660159959482498E-2</v>
      </c>
      <c r="BW1897">
        <v>0.13913</v>
      </c>
    </row>
    <row r="1898" spans="1:75" ht="16.75" customHeight="1" x14ac:dyDescent="0.2">
      <c r="A1898" t="str">
        <f t="shared" si="1943"/>
        <v>2025020918 CBJ</v>
      </c>
      <c r="B1898">
        <v>2025020918</v>
      </c>
      <c r="C1898" s="1">
        <v>46079</v>
      </c>
      <c r="D1898" s="2" t="s">
        <v>6</v>
      </c>
      <c r="E1898" t="s">
        <v>32</v>
      </c>
      <c r="F1898" s="2">
        <v>2</v>
      </c>
      <c r="G1898" s="2">
        <v>2</v>
      </c>
      <c r="H1898" t="s">
        <v>8</v>
      </c>
      <c r="I1898" t="str">
        <f t="shared" si="1942"/>
        <v xml:space="preserve">CBJ </v>
      </c>
      <c r="K1898" s="14"/>
      <c r="L1898" s="13">
        <v>0.15</v>
      </c>
      <c r="M1898" s="28">
        <v>0.1</v>
      </c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23"/>
      <c r="AF1898" s="23"/>
      <c r="AG1898" s="26"/>
      <c r="AH1898" s="26"/>
      <c r="AI1898" s="53"/>
      <c r="AJ1898" s="6"/>
      <c r="AK1898" s="23"/>
      <c r="AL1898" s="23"/>
      <c r="AM1898" s="23"/>
      <c r="AN1898" s="23"/>
      <c r="AO1898" s="23"/>
      <c r="AP1898" s="23"/>
      <c r="AQ1898" s="23"/>
      <c r="AR1898" s="66">
        <v>0</v>
      </c>
      <c r="AS1898" s="8"/>
      <c r="AT1898" s="19"/>
      <c r="AU1898" s="19"/>
      <c r="AV1898" s="12"/>
      <c r="AW1898" s="12"/>
      <c r="AX1898" s="8"/>
      <c r="AY1898" s="8"/>
      <c r="AZ1898" s="8"/>
      <c r="BA1898" s="8"/>
      <c r="BB1898" s="62"/>
      <c r="BC1898" s="21"/>
      <c r="BD1898" s="21"/>
      <c r="BE1898" s="21"/>
      <c r="BF1898" s="22"/>
      <c r="BG1898" s="22"/>
      <c r="BH1898" s="22"/>
      <c r="BI1898" s="22"/>
      <c r="BJ1898" s="8"/>
      <c r="BK1898" s="8"/>
      <c r="BL1898" s="8"/>
      <c r="BM1898" s="8"/>
      <c r="BN1898" s="5"/>
      <c r="BO1898" s="5"/>
      <c r="BP1898" s="8"/>
      <c r="BQ1898" s="8"/>
      <c r="BR1898">
        <v>4.5</v>
      </c>
      <c r="BS1898">
        <v>5</v>
      </c>
      <c r="BT1898">
        <v>0.43313000000000001</v>
      </c>
      <c r="BU1898">
        <v>8.4900000000000003E-2</v>
      </c>
      <c r="BV1898">
        <v>8.9551294221884695E-2</v>
      </c>
      <c r="BW1898">
        <v>0.13683999999999999</v>
      </c>
    </row>
    <row r="1899" spans="1:75" ht="16.75" customHeight="1" x14ac:dyDescent="0.2">
      <c r="A1899" t="str">
        <f t="shared" si="1943"/>
        <v>2025020918 BOS</v>
      </c>
      <c r="B1899">
        <v>2025020918</v>
      </c>
      <c r="C1899" s="1">
        <v>46079</v>
      </c>
      <c r="D1899" s="2" t="s">
        <v>9</v>
      </c>
      <c r="E1899" t="s">
        <v>7</v>
      </c>
      <c r="F1899" s="2">
        <v>2</v>
      </c>
      <c r="G1899" s="2">
        <v>2</v>
      </c>
      <c r="H1899" t="s">
        <v>11</v>
      </c>
      <c r="I1899" t="str">
        <f t="shared" ref="I1899:I1962" si="1944">E1899&amp;" "&amp;J1899</f>
        <v xml:space="preserve">BOS </v>
      </c>
      <c r="K1899" s="14"/>
      <c r="L1899" s="13">
        <v>0.15</v>
      </c>
      <c r="M1899" s="28">
        <v>0.1</v>
      </c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23"/>
      <c r="AF1899" s="23"/>
      <c r="AG1899" s="26"/>
      <c r="AH1899" s="26"/>
      <c r="AI1899" s="53"/>
      <c r="AJ1899" s="6"/>
      <c r="AK1899" s="23"/>
      <c r="AL1899" s="23"/>
      <c r="AM1899" s="23"/>
      <c r="AN1899" s="23"/>
      <c r="AO1899" s="23"/>
      <c r="AP1899" s="23"/>
      <c r="AQ1899" s="23"/>
      <c r="AR1899" s="66">
        <v>0</v>
      </c>
      <c r="AS1899" s="8"/>
      <c r="AT1899" s="19"/>
      <c r="AU1899" s="19"/>
      <c r="AV1899" s="12"/>
      <c r="AW1899" s="12"/>
      <c r="AX1899" s="8"/>
      <c r="AY1899" s="8"/>
      <c r="AZ1899" s="8"/>
      <c r="BA1899" s="8"/>
      <c r="BB1899" s="62"/>
      <c r="BC1899" s="21"/>
      <c r="BD1899" s="21"/>
      <c r="BE1899" s="21"/>
      <c r="BF1899" s="22"/>
      <c r="BG1899" s="22"/>
      <c r="BH1899" s="22"/>
      <c r="BI1899" s="22"/>
      <c r="BJ1899" s="8"/>
      <c r="BK1899" s="8"/>
      <c r="BL1899" s="8"/>
      <c r="BM1899" s="8"/>
      <c r="BN1899" s="5"/>
      <c r="BO1899" s="5"/>
      <c r="BP1899" s="8"/>
      <c r="BQ1899" s="8"/>
      <c r="BR1899">
        <v>4.55</v>
      </c>
      <c r="BS1899">
        <v>4.55</v>
      </c>
      <c r="BT1899">
        <v>0.49328</v>
      </c>
      <c r="BU1899">
        <v>0.10481</v>
      </c>
      <c r="BV1899">
        <v>0.111370857197505</v>
      </c>
      <c r="BW1899">
        <v>0.16372</v>
      </c>
    </row>
    <row r="1900" spans="1:75" ht="16.75" customHeight="1" x14ac:dyDescent="0.2">
      <c r="A1900" t="str">
        <f t="shared" si="1943"/>
        <v>2025020920 DET</v>
      </c>
      <c r="B1900">
        <v>2025020920</v>
      </c>
      <c r="C1900" s="1">
        <v>46079</v>
      </c>
      <c r="D1900" s="2" t="s">
        <v>6</v>
      </c>
      <c r="E1900" t="s">
        <v>30</v>
      </c>
      <c r="F1900" s="2">
        <v>2</v>
      </c>
      <c r="G1900" s="2">
        <v>2</v>
      </c>
      <c r="H1900" t="s">
        <v>8</v>
      </c>
      <c r="I1900" t="str">
        <f t="shared" si="1944"/>
        <v xml:space="preserve">DET </v>
      </c>
      <c r="K1900" s="14"/>
      <c r="L1900" s="13">
        <v>0.15</v>
      </c>
      <c r="M1900" s="28">
        <v>0.1</v>
      </c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23"/>
      <c r="AF1900" s="23"/>
      <c r="AG1900" s="26"/>
      <c r="AH1900" s="26"/>
      <c r="AI1900" s="53"/>
      <c r="AJ1900" s="6"/>
      <c r="AK1900" s="23"/>
      <c r="AL1900" s="23"/>
      <c r="AM1900" s="23"/>
      <c r="AN1900" s="23"/>
      <c r="AO1900" s="23"/>
      <c r="AP1900" s="23"/>
      <c r="AQ1900" s="23"/>
      <c r="AR1900" s="66">
        <v>0</v>
      </c>
      <c r="AS1900" s="8"/>
      <c r="AT1900" s="19"/>
      <c r="AU1900" s="19"/>
      <c r="AV1900" s="12"/>
      <c r="AW1900" s="12"/>
      <c r="AX1900" s="8"/>
      <c r="AY1900" s="8"/>
      <c r="AZ1900" s="8"/>
      <c r="BA1900" s="8"/>
      <c r="BB1900" s="62"/>
      <c r="BC1900" s="21"/>
      <c r="BD1900" s="21"/>
      <c r="BE1900" s="21"/>
      <c r="BF1900" s="22"/>
      <c r="BG1900" s="22"/>
      <c r="BH1900" s="22"/>
      <c r="BI1900" s="22"/>
      <c r="BJ1900" s="8"/>
      <c r="BK1900" s="8"/>
      <c r="BL1900" s="8"/>
      <c r="BM1900" s="8"/>
      <c r="BN1900" s="5"/>
      <c r="BO1900" s="5"/>
      <c r="BP1900" s="8"/>
      <c r="BQ1900" s="8"/>
      <c r="BR1900">
        <v>4.55</v>
      </c>
      <c r="BS1900">
        <v>4.5999999999999996</v>
      </c>
      <c r="BT1900">
        <v>0.48812</v>
      </c>
      <c r="BU1900">
        <v>0.10374</v>
      </c>
      <c r="BV1900">
        <v>0.110158962760026</v>
      </c>
      <c r="BW1900">
        <v>0.16200999999999999</v>
      </c>
    </row>
    <row r="1901" spans="1:75" ht="16.75" customHeight="1" x14ac:dyDescent="0.2">
      <c r="A1901" t="str">
        <f t="shared" si="1943"/>
        <v>2025020920 OTT</v>
      </c>
      <c r="B1901">
        <v>2025020920</v>
      </c>
      <c r="C1901" s="1">
        <v>46079</v>
      </c>
      <c r="D1901" s="2" t="s">
        <v>9</v>
      </c>
      <c r="E1901" t="s">
        <v>39</v>
      </c>
      <c r="F1901" s="2">
        <v>2</v>
      </c>
      <c r="G1901" s="2">
        <v>2</v>
      </c>
      <c r="H1901" t="s">
        <v>11</v>
      </c>
      <c r="I1901" t="str">
        <f t="shared" si="1944"/>
        <v xml:space="preserve">OTT </v>
      </c>
      <c r="K1901" s="14"/>
      <c r="L1901" s="13">
        <v>0.15</v>
      </c>
      <c r="M1901" s="28">
        <v>0.1</v>
      </c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23"/>
      <c r="AF1901" s="23"/>
      <c r="AG1901" s="26"/>
      <c r="AH1901" s="26"/>
      <c r="AI1901" s="53"/>
      <c r="AJ1901" s="6"/>
      <c r="AK1901" s="23"/>
      <c r="AL1901" s="23"/>
      <c r="AM1901" s="23"/>
      <c r="AN1901" s="23"/>
      <c r="AO1901" s="23"/>
      <c r="AP1901" s="23"/>
      <c r="AQ1901" s="23"/>
      <c r="AR1901" s="66">
        <v>0</v>
      </c>
      <c r="AS1901" s="8"/>
      <c r="AT1901" s="19"/>
      <c r="AU1901" s="19"/>
      <c r="AV1901" s="12"/>
      <c r="AW1901" s="12"/>
      <c r="AX1901" s="8"/>
      <c r="AY1901" s="8"/>
      <c r="AZ1901" s="8"/>
      <c r="BA1901" s="8"/>
      <c r="BB1901" s="62"/>
      <c r="BC1901" s="21"/>
      <c r="BD1901" s="21"/>
      <c r="BE1901" s="21"/>
      <c r="BF1901" s="22"/>
      <c r="BG1901" s="22"/>
      <c r="BH1901" s="22"/>
      <c r="BI1901" s="22"/>
      <c r="BJ1901" s="8"/>
      <c r="BK1901" s="8"/>
      <c r="BL1901" s="8"/>
      <c r="BM1901" s="8"/>
      <c r="BN1901" s="5"/>
      <c r="BO1901" s="5"/>
      <c r="BP1901" s="8"/>
      <c r="BQ1901" s="8"/>
      <c r="BR1901">
        <v>4.55</v>
      </c>
      <c r="BS1901">
        <v>4.6500000000000004</v>
      </c>
      <c r="BT1901">
        <v>0.48249999999999998</v>
      </c>
      <c r="BU1901">
        <v>0.10016</v>
      </c>
      <c r="BV1901">
        <v>0.10610394288014501</v>
      </c>
      <c r="BW1901">
        <v>0.15618000000000001</v>
      </c>
    </row>
    <row r="1902" spans="1:75" ht="16.75" customHeight="1" x14ac:dyDescent="0.2">
      <c r="A1902" t="str">
        <f t="shared" si="1943"/>
        <v>2025020922 NJD</v>
      </c>
      <c r="B1902">
        <v>2025020922</v>
      </c>
      <c r="C1902" s="1">
        <v>46079</v>
      </c>
      <c r="D1902" s="2" t="s">
        <v>6</v>
      </c>
      <c r="E1902" t="s">
        <v>4</v>
      </c>
      <c r="F1902" s="2">
        <v>0</v>
      </c>
      <c r="G1902" s="2">
        <v>2</v>
      </c>
      <c r="H1902" t="s">
        <v>29</v>
      </c>
      <c r="I1902" t="str">
        <f t="shared" si="1944"/>
        <v xml:space="preserve">NJD </v>
      </c>
      <c r="K1902" s="14"/>
      <c r="L1902" s="13">
        <v>0.15</v>
      </c>
      <c r="M1902" s="28">
        <v>0.1</v>
      </c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23"/>
      <c r="AF1902" s="23"/>
      <c r="AG1902" s="26"/>
      <c r="AH1902" s="26"/>
      <c r="AI1902" s="53"/>
      <c r="AJ1902" s="6"/>
      <c r="AK1902" s="23"/>
      <c r="AL1902" s="23"/>
      <c r="AM1902" s="23"/>
      <c r="AN1902" s="23"/>
      <c r="AO1902" s="23"/>
      <c r="AP1902" s="23"/>
      <c r="AQ1902" s="23"/>
      <c r="AR1902" s="66">
        <v>0</v>
      </c>
      <c r="AS1902" s="8"/>
      <c r="AT1902" s="19"/>
      <c r="AU1902" s="19"/>
      <c r="AV1902" s="12"/>
      <c r="AW1902" s="12"/>
      <c r="AX1902" s="8"/>
      <c r="AY1902" s="8"/>
      <c r="AZ1902" s="8"/>
      <c r="BA1902" s="8"/>
      <c r="BB1902" s="62"/>
      <c r="BC1902" s="21"/>
      <c r="BD1902" s="21"/>
      <c r="BE1902" s="21"/>
      <c r="BF1902" s="22"/>
      <c r="BG1902" s="22"/>
      <c r="BH1902" s="22"/>
      <c r="BI1902" s="22"/>
      <c r="BJ1902" s="8"/>
      <c r="BK1902" s="8"/>
      <c r="BL1902" s="8"/>
      <c r="BM1902" s="8"/>
      <c r="BN1902" s="5"/>
      <c r="BO1902" s="5"/>
      <c r="BP1902" s="8"/>
      <c r="BQ1902" s="8"/>
      <c r="BR1902">
        <v>4.55</v>
      </c>
      <c r="BS1902">
        <v>4.7</v>
      </c>
      <c r="BT1902">
        <v>0.47500999999999999</v>
      </c>
      <c r="BU1902">
        <v>9.6060000000000006E-2</v>
      </c>
      <c r="BV1902">
        <v>0.101771411620121</v>
      </c>
      <c r="BW1902">
        <v>0.15218000000000001</v>
      </c>
    </row>
    <row r="1903" spans="1:75" ht="16.75" customHeight="1" x14ac:dyDescent="0.2">
      <c r="A1903" t="str">
        <f t="shared" si="1943"/>
        <v>2025020922 PIT</v>
      </c>
      <c r="B1903">
        <v>2025020922</v>
      </c>
      <c r="C1903" s="1">
        <v>46079</v>
      </c>
      <c r="D1903" s="2" t="s">
        <v>9</v>
      </c>
      <c r="E1903" t="s">
        <v>21</v>
      </c>
      <c r="F1903" s="2">
        <v>2</v>
      </c>
      <c r="G1903" s="2">
        <v>0</v>
      </c>
      <c r="H1903" t="s">
        <v>31</v>
      </c>
      <c r="I1903" t="str">
        <f t="shared" si="1944"/>
        <v xml:space="preserve">PIT </v>
      </c>
      <c r="K1903" s="14"/>
      <c r="L1903" s="13">
        <v>0.15</v>
      </c>
      <c r="M1903" s="28">
        <v>0.1</v>
      </c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23"/>
      <c r="AF1903" s="23"/>
      <c r="AG1903" s="26"/>
      <c r="AH1903" s="26"/>
      <c r="AI1903" s="53"/>
      <c r="AJ1903" s="6"/>
      <c r="AK1903" s="23"/>
      <c r="AL1903" s="23"/>
      <c r="AM1903" s="23"/>
      <c r="AN1903" s="23"/>
      <c r="AO1903" s="23"/>
      <c r="AP1903" s="23"/>
      <c r="AQ1903" s="23"/>
      <c r="AR1903" s="66">
        <v>0</v>
      </c>
      <c r="AS1903" s="8"/>
      <c r="AT1903" s="19"/>
      <c r="AU1903" s="19"/>
      <c r="AV1903" s="12"/>
      <c r="AW1903" s="12"/>
      <c r="AX1903" s="8"/>
      <c r="AY1903" s="8"/>
      <c r="AZ1903" s="8"/>
      <c r="BA1903" s="8"/>
      <c r="BB1903" s="62"/>
      <c r="BC1903" s="21"/>
      <c r="BD1903" s="21"/>
      <c r="BE1903" s="21"/>
      <c r="BF1903" s="22"/>
      <c r="BG1903" s="22"/>
      <c r="BH1903" s="22"/>
      <c r="BI1903" s="22"/>
      <c r="BJ1903" s="8"/>
      <c r="BK1903" s="8"/>
      <c r="BL1903" s="8"/>
      <c r="BM1903" s="8"/>
      <c r="BN1903" s="5"/>
      <c r="BO1903" s="5"/>
      <c r="BP1903" s="8"/>
      <c r="BQ1903" s="8"/>
      <c r="BR1903">
        <v>4.55</v>
      </c>
      <c r="BS1903">
        <v>4.75</v>
      </c>
      <c r="BT1903">
        <v>0.47178999999999999</v>
      </c>
      <c r="BU1903">
        <v>9.4E-2</v>
      </c>
      <c r="BV1903">
        <v>9.9380457995897897E-2</v>
      </c>
      <c r="BW1903">
        <v>0.14813999999999999</v>
      </c>
    </row>
    <row r="1904" spans="1:75" ht="16.75" customHeight="1" x14ac:dyDescent="0.2">
      <c r="A1904" t="str">
        <f t="shared" si="1943"/>
        <v>2025020919 NYI</v>
      </c>
      <c r="B1904">
        <v>2025020919</v>
      </c>
      <c r="C1904" s="1">
        <v>46079</v>
      </c>
      <c r="D1904" s="2" t="s">
        <v>6</v>
      </c>
      <c r="E1904" t="s">
        <v>37</v>
      </c>
      <c r="F1904" s="2">
        <v>2</v>
      </c>
      <c r="G1904" s="2">
        <v>2</v>
      </c>
      <c r="H1904" t="s">
        <v>8</v>
      </c>
      <c r="I1904" t="str">
        <f t="shared" si="1944"/>
        <v xml:space="preserve">NYI </v>
      </c>
      <c r="K1904" s="14"/>
      <c r="L1904" s="13">
        <v>0.15</v>
      </c>
      <c r="M1904" s="28">
        <v>0.1</v>
      </c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23"/>
      <c r="AF1904" s="23"/>
      <c r="AG1904" s="26"/>
      <c r="AH1904" s="26"/>
      <c r="AI1904" s="53"/>
      <c r="AJ1904" s="6"/>
      <c r="AK1904" s="23"/>
      <c r="AL1904" s="23"/>
      <c r="AM1904" s="23"/>
      <c r="AN1904" s="23"/>
      <c r="AO1904" s="23"/>
      <c r="AP1904" s="23"/>
      <c r="AQ1904" s="23"/>
      <c r="AR1904" s="66">
        <v>0</v>
      </c>
      <c r="AS1904" s="8"/>
      <c r="AT1904" s="19"/>
      <c r="AU1904" s="19"/>
      <c r="AV1904" s="12"/>
      <c r="AW1904" s="12"/>
      <c r="AX1904" s="8"/>
      <c r="AY1904" s="8"/>
      <c r="AZ1904" s="8"/>
      <c r="BA1904" s="8"/>
      <c r="BB1904" s="62"/>
      <c r="BC1904" s="21"/>
      <c r="BD1904" s="21"/>
      <c r="BE1904" s="21"/>
      <c r="BF1904" s="22"/>
      <c r="BG1904" s="22"/>
      <c r="BH1904" s="22"/>
      <c r="BI1904" s="22"/>
      <c r="BJ1904" s="8"/>
      <c r="BK1904" s="8"/>
      <c r="BL1904" s="8"/>
      <c r="BM1904" s="8"/>
      <c r="BN1904" s="5"/>
      <c r="BO1904" s="5"/>
      <c r="BP1904" s="8"/>
      <c r="BQ1904" s="8"/>
      <c r="BR1904">
        <v>4.55</v>
      </c>
      <c r="BS1904">
        <v>4.8</v>
      </c>
      <c r="BT1904">
        <v>0.46333000000000002</v>
      </c>
      <c r="BU1904">
        <v>9.2920000000000003E-2</v>
      </c>
      <c r="BV1904">
        <v>9.8128669792590703E-2</v>
      </c>
      <c r="BW1904">
        <v>0.14599999999999999</v>
      </c>
    </row>
    <row r="1905" spans="1:75" ht="16.75" customHeight="1" x14ac:dyDescent="0.2">
      <c r="A1905" t="str">
        <f t="shared" si="1943"/>
        <v>2025020919 MTL</v>
      </c>
      <c r="B1905">
        <v>2025020919</v>
      </c>
      <c r="C1905" s="1">
        <v>46079</v>
      </c>
      <c r="D1905" s="2" t="s">
        <v>9</v>
      </c>
      <c r="E1905" t="s">
        <v>19</v>
      </c>
      <c r="F1905" s="2">
        <v>2</v>
      </c>
      <c r="G1905" s="2">
        <v>2</v>
      </c>
      <c r="H1905" t="s">
        <v>11</v>
      </c>
      <c r="I1905" t="str">
        <f t="shared" si="1944"/>
        <v xml:space="preserve">MTL </v>
      </c>
      <c r="K1905" s="14"/>
      <c r="L1905" s="13">
        <v>0.15</v>
      </c>
      <c r="M1905" s="28">
        <v>0.1</v>
      </c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23"/>
      <c r="AF1905" s="23"/>
      <c r="AG1905" s="26"/>
      <c r="AH1905" s="26"/>
      <c r="AI1905" s="53"/>
      <c r="AJ1905" s="6"/>
      <c r="AK1905" s="23"/>
      <c r="AL1905" s="23"/>
      <c r="AM1905" s="23"/>
      <c r="AN1905" s="23"/>
      <c r="AO1905" s="23"/>
      <c r="AP1905" s="23"/>
      <c r="AQ1905" s="23"/>
      <c r="AR1905" s="66">
        <v>0</v>
      </c>
      <c r="AS1905" s="8"/>
      <c r="AT1905" s="19"/>
      <c r="AU1905" s="19"/>
      <c r="AV1905" s="12"/>
      <c r="AW1905" s="12"/>
      <c r="AX1905" s="8"/>
      <c r="AY1905" s="8"/>
      <c r="AZ1905" s="8"/>
      <c r="BA1905" s="8"/>
      <c r="BB1905" s="62"/>
      <c r="BC1905" s="21"/>
      <c r="BD1905" s="21"/>
      <c r="BE1905" s="21"/>
      <c r="BF1905" s="22"/>
      <c r="BG1905" s="22"/>
      <c r="BH1905" s="22"/>
      <c r="BI1905" s="22"/>
      <c r="BJ1905" s="8"/>
      <c r="BK1905" s="8"/>
      <c r="BL1905" s="8"/>
      <c r="BM1905" s="8"/>
      <c r="BN1905" s="5"/>
      <c r="BO1905" s="5"/>
      <c r="BP1905" s="8"/>
      <c r="BQ1905" s="8"/>
      <c r="BR1905">
        <v>4.55</v>
      </c>
      <c r="BS1905">
        <v>4.8499999999999996</v>
      </c>
      <c r="BT1905">
        <v>0.45652999999999999</v>
      </c>
      <c r="BU1905">
        <v>9.0829999999999994E-2</v>
      </c>
      <c r="BV1905">
        <v>9.5913410770855301E-2</v>
      </c>
      <c r="BW1905">
        <v>0.14383000000000001</v>
      </c>
    </row>
    <row r="1906" spans="1:75" ht="16.75" customHeight="1" x14ac:dyDescent="0.2">
      <c r="A1906" t="str">
        <f t="shared" si="1943"/>
        <v>2025020923 TBL</v>
      </c>
      <c r="B1906">
        <v>2025020923</v>
      </c>
      <c r="C1906" s="1">
        <v>46079</v>
      </c>
      <c r="D1906" s="2" t="s">
        <v>6</v>
      </c>
      <c r="E1906" t="s">
        <v>41</v>
      </c>
      <c r="F1906" s="2">
        <v>0</v>
      </c>
      <c r="G1906" s="2">
        <v>2</v>
      </c>
      <c r="H1906" t="s">
        <v>29</v>
      </c>
      <c r="I1906" t="str">
        <f t="shared" si="1944"/>
        <v xml:space="preserve">TBL </v>
      </c>
      <c r="K1906" s="14"/>
      <c r="L1906" s="13">
        <v>0.15</v>
      </c>
      <c r="M1906" s="28">
        <v>0.1</v>
      </c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23"/>
      <c r="AF1906" s="23"/>
      <c r="AG1906" s="26"/>
      <c r="AH1906" s="26"/>
      <c r="AI1906" s="53"/>
      <c r="AJ1906" s="6"/>
      <c r="AK1906" s="23"/>
      <c r="AL1906" s="23"/>
      <c r="AM1906" s="23"/>
      <c r="AN1906" s="23"/>
      <c r="AO1906" s="23"/>
      <c r="AP1906" s="23"/>
      <c r="AQ1906" s="23"/>
      <c r="AR1906" s="66">
        <v>0</v>
      </c>
      <c r="AS1906" s="8"/>
      <c r="AT1906" s="19"/>
      <c r="AU1906" s="19"/>
      <c r="AV1906" s="12"/>
      <c r="AW1906" s="12"/>
      <c r="AX1906" s="8"/>
      <c r="AY1906" s="8"/>
      <c r="AZ1906" s="8"/>
      <c r="BA1906" s="8"/>
      <c r="BB1906" s="62"/>
      <c r="BC1906" s="21"/>
      <c r="BD1906" s="21"/>
      <c r="BE1906" s="21"/>
      <c r="BF1906" s="22"/>
      <c r="BG1906" s="22"/>
      <c r="BH1906" s="22"/>
      <c r="BI1906" s="22"/>
      <c r="BJ1906" s="8"/>
      <c r="BK1906" s="8"/>
      <c r="BL1906" s="8"/>
      <c r="BM1906" s="8"/>
      <c r="BN1906" s="5"/>
      <c r="BO1906" s="5"/>
      <c r="BP1906" s="8"/>
      <c r="BQ1906" s="8"/>
      <c r="BR1906">
        <v>4.55</v>
      </c>
      <c r="BS1906">
        <v>4.9000000000000004</v>
      </c>
      <c r="BT1906">
        <v>0.45246999999999998</v>
      </c>
      <c r="BU1906">
        <v>8.8510000000000005E-2</v>
      </c>
      <c r="BV1906">
        <v>9.3320681111286802E-2</v>
      </c>
      <c r="BW1906">
        <v>0.14005999999999999</v>
      </c>
    </row>
    <row r="1907" spans="1:75" ht="16.75" customHeight="1" x14ac:dyDescent="0.2">
      <c r="A1907" t="str">
        <f t="shared" si="1943"/>
        <v>2025020923 CAR</v>
      </c>
      <c r="B1907">
        <v>2025020923</v>
      </c>
      <c r="C1907" s="1">
        <v>46079</v>
      </c>
      <c r="D1907" s="2" t="s">
        <v>9</v>
      </c>
      <c r="E1907" t="s">
        <v>42</v>
      </c>
      <c r="F1907" s="2">
        <v>2</v>
      </c>
      <c r="G1907" s="2">
        <v>0</v>
      </c>
      <c r="H1907" t="s">
        <v>31</v>
      </c>
      <c r="I1907" t="str">
        <f t="shared" si="1944"/>
        <v xml:space="preserve">CAR </v>
      </c>
      <c r="K1907" s="14"/>
      <c r="L1907" s="13">
        <v>0.15</v>
      </c>
      <c r="M1907" s="28">
        <v>0.1</v>
      </c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23"/>
      <c r="AF1907" s="23"/>
      <c r="AG1907" s="26"/>
      <c r="AH1907" s="26"/>
      <c r="AI1907" s="53"/>
      <c r="AJ1907" s="6"/>
      <c r="AK1907" s="23"/>
      <c r="AL1907" s="23"/>
      <c r="AM1907" s="23"/>
      <c r="AN1907" s="23"/>
      <c r="AO1907" s="23"/>
      <c r="AP1907" s="23"/>
      <c r="AQ1907" s="23"/>
      <c r="AR1907" s="66">
        <v>0</v>
      </c>
      <c r="AS1907" s="8"/>
      <c r="AT1907" s="19"/>
      <c r="AU1907" s="19"/>
      <c r="AV1907" s="12"/>
      <c r="AW1907" s="12"/>
      <c r="AX1907" s="8"/>
      <c r="AY1907" s="8"/>
      <c r="AZ1907" s="8"/>
      <c r="BA1907" s="8"/>
      <c r="BB1907" s="62"/>
      <c r="BC1907" s="21"/>
      <c r="BD1907" s="21"/>
      <c r="BE1907" s="21"/>
      <c r="BF1907" s="22"/>
      <c r="BG1907" s="22"/>
      <c r="BH1907" s="22"/>
      <c r="BI1907" s="22"/>
      <c r="BJ1907" s="8"/>
      <c r="BK1907" s="8"/>
      <c r="BL1907" s="8"/>
      <c r="BM1907" s="8"/>
      <c r="BN1907" s="5"/>
      <c r="BO1907" s="5"/>
      <c r="BP1907" s="8"/>
      <c r="BQ1907" s="8"/>
      <c r="BR1907">
        <v>4.55</v>
      </c>
      <c r="BS1907">
        <v>4.95</v>
      </c>
      <c r="BT1907">
        <v>0.44680999999999998</v>
      </c>
      <c r="BU1907">
        <v>8.6290000000000006E-2</v>
      </c>
      <c r="BV1907">
        <v>9.0848792402770995E-2</v>
      </c>
      <c r="BW1907">
        <v>0.13647000000000001</v>
      </c>
    </row>
    <row r="1908" spans="1:75" ht="16.75" customHeight="1" x14ac:dyDescent="0.2">
      <c r="A1908" t="str">
        <f t="shared" si="1943"/>
        <v>2025020921 TOR</v>
      </c>
      <c r="B1908">
        <v>2025020921</v>
      </c>
      <c r="C1908" s="1">
        <v>46079</v>
      </c>
      <c r="D1908" s="2" t="s">
        <v>6</v>
      </c>
      <c r="E1908" t="s">
        <v>18</v>
      </c>
      <c r="F1908" s="2">
        <v>0</v>
      </c>
      <c r="G1908" s="2">
        <v>2</v>
      </c>
      <c r="H1908" t="s">
        <v>29</v>
      </c>
      <c r="I1908" t="str">
        <f t="shared" si="1944"/>
        <v xml:space="preserve">TOR </v>
      </c>
      <c r="K1908" s="14"/>
      <c r="L1908" s="13">
        <v>0.15</v>
      </c>
      <c r="M1908" s="28">
        <v>0.1</v>
      </c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23"/>
      <c r="AF1908" s="23"/>
      <c r="AG1908" s="26"/>
      <c r="AH1908" s="26"/>
      <c r="AI1908" s="53"/>
      <c r="AJ1908" s="6"/>
      <c r="AK1908" s="23"/>
      <c r="AL1908" s="23"/>
      <c r="AM1908" s="23"/>
      <c r="AN1908" s="23"/>
      <c r="AO1908" s="23"/>
      <c r="AP1908" s="23"/>
      <c r="AQ1908" s="23"/>
      <c r="AR1908" s="66">
        <v>0</v>
      </c>
      <c r="AS1908" s="8"/>
      <c r="AT1908" s="19"/>
      <c r="AU1908" s="19"/>
      <c r="AV1908" s="12"/>
      <c r="AW1908" s="12"/>
      <c r="AX1908" s="8"/>
      <c r="AY1908" s="8"/>
      <c r="AZ1908" s="8"/>
      <c r="BA1908" s="8"/>
      <c r="BB1908" s="62"/>
      <c r="BC1908" s="21"/>
      <c r="BD1908" s="21"/>
      <c r="BE1908" s="21"/>
      <c r="BF1908" s="22"/>
      <c r="BG1908" s="22"/>
      <c r="BH1908" s="22"/>
      <c r="BI1908" s="22"/>
      <c r="BJ1908" s="8"/>
      <c r="BK1908" s="8"/>
      <c r="BL1908" s="8"/>
      <c r="BM1908" s="8"/>
      <c r="BN1908" s="5"/>
      <c r="BO1908" s="5"/>
      <c r="BP1908" s="8"/>
      <c r="BQ1908" s="8"/>
      <c r="BR1908">
        <v>4.55</v>
      </c>
      <c r="BS1908">
        <v>5</v>
      </c>
      <c r="BT1908">
        <v>0.43841999999999998</v>
      </c>
      <c r="BU1908">
        <v>8.4260000000000002E-2</v>
      </c>
      <c r="BV1908">
        <v>8.8744246790314493E-2</v>
      </c>
      <c r="BW1908">
        <v>0.13478999999999999</v>
      </c>
    </row>
    <row r="1909" spans="1:75" ht="16.75" customHeight="1" x14ac:dyDescent="0.2">
      <c r="A1909" t="str">
        <f t="shared" si="1943"/>
        <v>2025020921 FLA</v>
      </c>
      <c r="B1909">
        <v>2025020921</v>
      </c>
      <c r="C1909" s="1">
        <v>46079</v>
      </c>
      <c r="D1909" s="2" t="s">
        <v>9</v>
      </c>
      <c r="E1909" t="s">
        <v>10</v>
      </c>
      <c r="F1909" s="2">
        <v>2</v>
      </c>
      <c r="G1909" s="2">
        <v>0</v>
      </c>
      <c r="H1909" t="s">
        <v>31</v>
      </c>
      <c r="I1909" t="str">
        <f t="shared" si="1944"/>
        <v xml:space="preserve">FLA </v>
      </c>
      <c r="K1909" s="14"/>
      <c r="L1909" s="13">
        <v>0.15</v>
      </c>
      <c r="M1909" s="28">
        <v>0.1</v>
      </c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23"/>
      <c r="AF1909" s="23"/>
      <c r="AG1909" s="26"/>
      <c r="AH1909" s="26"/>
      <c r="AI1909" s="53"/>
      <c r="AJ1909" s="6"/>
      <c r="AK1909" s="23"/>
      <c r="AL1909" s="23"/>
      <c r="AM1909" s="23"/>
      <c r="AN1909" s="23"/>
      <c r="AO1909" s="23"/>
      <c r="AP1909" s="23"/>
      <c r="AQ1909" s="23"/>
      <c r="AR1909" s="66">
        <v>0</v>
      </c>
      <c r="AS1909" s="8"/>
      <c r="AT1909" s="19"/>
      <c r="AU1909" s="19"/>
      <c r="AV1909" s="12"/>
      <c r="AW1909" s="12"/>
      <c r="AX1909" s="8"/>
      <c r="AY1909" s="8"/>
      <c r="AZ1909" s="8"/>
      <c r="BA1909" s="8"/>
      <c r="BB1909" s="62"/>
      <c r="BC1909" s="21"/>
      <c r="BD1909" s="21"/>
      <c r="BE1909" s="21"/>
      <c r="BF1909" s="22"/>
      <c r="BG1909" s="22"/>
      <c r="BH1909" s="22"/>
      <c r="BI1909" s="22"/>
      <c r="BJ1909" s="8"/>
      <c r="BK1909" s="8"/>
      <c r="BL1909" s="8"/>
      <c r="BM1909" s="8"/>
      <c r="BN1909" s="5"/>
      <c r="BO1909" s="5"/>
      <c r="BP1909" s="8"/>
      <c r="BQ1909" s="8"/>
      <c r="BR1909">
        <v>4.5999999999999996</v>
      </c>
      <c r="BS1909">
        <v>4.5999999999999996</v>
      </c>
      <c r="BT1909">
        <v>0.49293999999999999</v>
      </c>
      <c r="BU1909">
        <v>9.9460000000000007E-2</v>
      </c>
      <c r="BV1909">
        <v>0.105424943291429</v>
      </c>
      <c r="BW1909">
        <v>0.15604000000000001</v>
      </c>
    </row>
    <row r="1910" spans="1:75" ht="16.75" customHeight="1" x14ac:dyDescent="0.2">
      <c r="A1910" t="str">
        <f t="shared" si="1943"/>
        <v>2025020926 CHI</v>
      </c>
      <c r="B1910">
        <v>2025020926</v>
      </c>
      <c r="C1910" s="1">
        <v>46079</v>
      </c>
      <c r="D1910" s="2" t="s">
        <v>6</v>
      </c>
      <c r="E1910" t="s">
        <v>14</v>
      </c>
      <c r="F1910" s="2">
        <v>2</v>
      </c>
      <c r="G1910" s="2">
        <v>2</v>
      </c>
      <c r="H1910" t="s">
        <v>8</v>
      </c>
      <c r="I1910" t="str">
        <f t="shared" si="1944"/>
        <v xml:space="preserve">CHI </v>
      </c>
      <c r="K1910" s="14"/>
      <c r="L1910" s="13">
        <v>0.15</v>
      </c>
      <c r="M1910" s="28">
        <v>0.1</v>
      </c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23"/>
      <c r="AF1910" s="23"/>
      <c r="AG1910" s="26"/>
      <c r="AH1910" s="26"/>
      <c r="AI1910" s="53"/>
      <c r="AJ1910" s="6"/>
      <c r="AK1910" s="23"/>
      <c r="AL1910" s="23"/>
      <c r="AM1910" s="23"/>
      <c r="AN1910" s="23"/>
      <c r="AO1910" s="23"/>
      <c r="AP1910" s="23"/>
      <c r="AQ1910" s="23"/>
      <c r="AR1910" s="66">
        <v>0</v>
      </c>
      <c r="AS1910" s="8"/>
      <c r="AT1910" s="19"/>
      <c r="AU1910" s="19"/>
      <c r="AV1910" s="12"/>
      <c r="AW1910" s="12"/>
      <c r="AX1910" s="8"/>
      <c r="AY1910" s="8"/>
      <c r="AZ1910" s="8"/>
      <c r="BA1910" s="8"/>
      <c r="BB1910" s="62"/>
      <c r="BC1910" s="21"/>
      <c r="BD1910" s="21"/>
      <c r="BE1910" s="21"/>
      <c r="BF1910" s="22"/>
      <c r="BG1910" s="22"/>
      <c r="BH1910" s="22"/>
      <c r="BI1910" s="22"/>
      <c r="BJ1910" s="8"/>
      <c r="BK1910" s="8"/>
      <c r="BL1910" s="8"/>
      <c r="BM1910" s="8"/>
      <c r="BN1910" s="5"/>
      <c r="BO1910" s="5"/>
      <c r="BP1910" s="8"/>
      <c r="BQ1910" s="8"/>
      <c r="BR1910">
        <v>4.5999999999999996</v>
      </c>
      <c r="BS1910">
        <v>4.6500000000000004</v>
      </c>
      <c r="BT1910">
        <v>0.48875000000000002</v>
      </c>
      <c r="BU1910">
        <v>9.8169999999999993E-2</v>
      </c>
      <c r="BV1910">
        <v>0.10389569156198</v>
      </c>
      <c r="BW1910">
        <v>0.15328</v>
      </c>
    </row>
    <row r="1911" spans="1:75" ht="16.75" customHeight="1" x14ac:dyDescent="0.2">
      <c r="A1911" t="str">
        <f t="shared" si="1943"/>
        <v>2025020926 NSH</v>
      </c>
      <c r="B1911">
        <v>2025020926</v>
      </c>
      <c r="C1911" s="1">
        <v>46079</v>
      </c>
      <c r="D1911" s="2" t="s">
        <v>9</v>
      </c>
      <c r="E1911" t="s">
        <v>35</v>
      </c>
      <c r="F1911" s="2">
        <v>2</v>
      </c>
      <c r="G1911" s="2">
        <v>2</v>
      </c>
      <c r="H1911" t="s">
        <v>11</v>
      </c>
      <c r="I1911" t="str">
        <f t="shared" si="1944"/>
        <v xml:space="preserve">NSH </v>
      </c>
      <c r="K1911" s="14"/>
      <c r="L1911" s="13">
        <v>0.15</v>
      </c>
      <c r="M1911" s="28">
        <v>0.1</v>
      </c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23"/>
      <c r="AF1911" s="23"/>
      <c r="AG1911" s="26"/>
      <c r="AH1911" s="26"/>
      <c r="AI1911" s="53"/>
      <c r="AJ1911" s="6"/>
      <c r="AK1911" s="23"/>
      <c r="AL1911" s="23"/>
      <c r="AM1911" s="23"/>
      <c r="AN1911" s="23"/>
      <c r="AO1911" s="23"/>
      <c r="AP1911" s="23"/>
      <c r="AQ1911" s="23"/>
      <c r="AR1911" s="66">
        <v>0</v>
      </c>
      <c r="AS1911" s="8"/>
      <c r="AT1911" s="19"/>
      <c r="AU1911" s="19"/>
      <c r="AV1911" s="12"/>
      <c r="AW1911" s="12"/>
      <c r="AX1911" s="8"/>
      <c r="AY1911" s="8"/>
      <c r="AZ1911" s="8"/>
      <c r="BA1911" s="8"/>
      <c r="BB1911" s="62"/>
      <c r="BC1911" s="21"/>
      <c r="BD1911" s="21"/>
      <c r="BE1911" s="21"/>
      <c r="BF1911" s="22"/>
      <c r="BG1911" s="22"/>
      <c r="BH1911" s="22"/>
      <c r="BI1911" s="22"/>
      <c r="BJ1911" s="8"/>
      <c r="BK1911" s="8"/>
      <c r="BL1911" s="8"/>
      <c r="BM1911" s="8"/>
      <c r="BN1911" s="5"/>
      <c r="BO1911" s="5"/>
      <c r="BP1911" s="8"/>
      <c r="BQ1911" s="8"/>
      <c r="BR1911">
        <v>4.5999999999999996</v>
      </c>
      <c r="BS1911">
        <v>4.7</v>
      </c>
      <c r="BT1911">
        <v>0.48499999999999999</v>
      </c>
      <c r="BU1911">
        <v>9.6030000000000004E-2</v>
      </c>
      <c r="BV1911">
        <v>0.101651317878691</v>
      </c>
      <c r="BW1911">
        <v>0.15132999999999999</v>
      </c>
    </row>
    <row r="1912" spans="1:75" ht="16.75" customHeight="1" x14ac:dyDescent="0.2">
      <c r="A1912" t="str">
        <f t="shared" si="1943"/>
        <v>2025020924 PHI</v>
      </c>
      <c r="B1912">
        <v>2025020924</v>
      </c>
      <c r="C1912" s="1">
        <v>46079</v>
      </c>
      <c r="D1912" s="2" t="s">
        <v>6</v>
      </c>
      <c r="E1912" t="s">
        <v>43</v>
      </c>
      <c r="F1912" s="2">
        <v>0</v>
      </c>
      <c r="G1912" s="2">
        <v>2</v>
      </c>
      <c r="H1912" t="s">
        <v>29</v>
      </c>
      <c r="I1912" t="str">
        <f t="shared" si="1944"/>
        <v xml:space="preserve">PHI </v>
      </c>
      <c r="K1912" s="14"/>
      <c r="L1912" s="13">
        <v>0.15</v>
      </c>
      <c r="M1912" s="28">
        <v>0.1</v>
      </c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23"/>
      <c r="AF1912" s="23"/>
      <c r="AG1912" s="26"/>
      <c r="AH1912" s="26"/>
      <c r="AI1912" s="53"/>
      <c r="AJ1912" s="6"/>
      <c r="AK1912" s="23"/>
      <c r="AL1912" s="23"/>
      <c r="AM1912" s="23"/>
      <c r="AN1912" s="23"/>
      <c r="AO1912" s="23"/>
      <c r="AP1912" s="23"/>
      <c r="AQ1912" s="23"/>
      <c r="AR1912" s="66">
        <v>0</v>
      </c>
      <c r="AS1912" s="8"/>
      <c r="AT1912" s="19"/>
      <c r="AU1912" s="19"/>
      <c r="AV1912" s="12"/>
      <c r="AW1912" s="12"/>
      <c r="AX1912" s="8"/>
      <c r="AY1912" s="8"/>
      <c r="AZ1912" s="8"/>
      <c r="BA1912" s="8"/>
      <c r="BB1912" s="62"/>
      <c r="BC1912" s="21"/>
      <c r="BD1912" s="21"/>
      <c r="BE1912" s="21"/>
      <c r="BF1912" s="22"/>
      <c r="BG1912" s="22"/>
      <c r="BH1912" s="22"/>
      <c r="BI1912" s="22"/>
      <c r="BJ1912" s="8"/>
      <c r="BK1912" s="8"/>
      <c r="BL1912" s="8"/>
      <c r="BM1912" s="8"/>
      <c r="BN1912" s="5"/>
      <c r="BO1912" s="5"/>
      <c r="BP1912" s="8"/>
      <c r="BQ1912" s="8"/>
      <c r="BR1912">
        <v>4.5999999999999996</v>
      </c>
      <c r="BS1912">
        <v>4.75</v>
      </c>
      <c r="BT1912">
        <v>0.47526000000000002</v>
      </c>
      <c r="BU1912">
        <v>9.2719999999999997E-2</v>
      </c>
      <c r="BV1912">
        <v>9.8005433001786296E-2</v>
      </c>
      <c r="BW1912">
        <v>0.14665</v>
      </c>
    </row>
    <row r="1913" spans="1:75" ht="16.75" customHeight="1" x14ac:dyDescent="0.2">
      <c r="A1913" t="str">
        <f t="shared" si="1943"/>
        <v>2025020924 NYR</v>
      </c>
      <c r="B1913">
        <v>2025020924</v>
      </c>
      <c r="C1913" s="1">
        <v>46079</v>
      </c>
      <c r="D1913" s="2" t="s">
        <v>9</v>
      </c>
      <c r="E1913" t="s">
        <v>20</v>
      </c>
      <c r="F1913" s="2">
        <v>2</v>
      </c>
      <c r="G1913" s="2">
        <v>0</v>
      </c>
      <c r="H1913" t="s">
        <v>31</v>
      </c>
      <c r="I1913" t="str">
        <f t="shared" si="1944"/>
        <v xml:space="preserve">NYR </v>
      </c>
      <c r="K1913" s="14"/>
      <c r="L1913" s="13">
        <v>0.15</v>
      </c>
      <c r="M1913" s="28">
        <v>0.1</v>
      </c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23"/>
      <c r="AF1913" s="23"/>
      <c r="AG1913" s="26"/>
      <c r="AH1913" s="26"/>
      <c r="AI1913" s="53"/>
      <c r="AJ1913" s="6"/>
      <c r="AK1913" s="23"/>
      <c r="AL1913" s="23"/>
      <c r="AM1913" s="23"/>
      <c r="AN1913" s="23"/>
      <c r="AO1913" s="23"/>
      <c r="AP1913" s="23"/>
      <c r="AQ1913" s="23"/>
      <c r="AR1913" s="66">
        <v>0</v>
      </c>
      <c r="AS1913" s="8"/>
      <c r="AT1913" s="19"/>
      <c r="AU1913" s="19"/>
      <c r="AV1913" s="12"/>
      <c r="AW1913" s="12"/>
      <c r="AX1913" s="8"/>
      <c r="AY1913" s="8"/>
      <c r="AZ1913" s="8"/>
      <c r="BA1913" s="8"/>
      <c r="BB1913" s="62"/>
      <c r="BC1913" s="21"/>
      <c r="BD1913" s="21"/>
      <c r="BE1913" s="21"/>
      <c r="BF1913" s="22"/>
      <c r="BG1913" s="22"/>
      <c r="BH1913" s="22"/>
      <c r="BI1913" s="22"/>
      <c r="BJ1913" s="8"/>
      <c r="BK1913" s="8"/>
      <c r="BL1913" s="8"/>
      <c r="BM1913" s="8"/>
      <c r="BN1913" s="5"/>
      <c r="BO1913" s="5"/>
      <c r="BP1913" s="8"/>
      <c r="BQ1913" s="8"/>
      <c r="BR1913">
        <v>4.5999999999999996</v>
      </c>
      <c r="BS1913">
        <v>4.8</v>
      </c>
      <c r="BT1913">
        <v>0.46997</v>
      </c>
      <c r="BU1913">
        <v>8.8749999999999996E-2</v>
      </c>
      <c r="BV1913">
        <v>9.3675455447425601E-2</v>
      </c>
      <c r="BW1913">
        <v>0.14133000000000001</v>
      </c>
    </row>
    <row r="1914" spans="1:75" ht="16.75" customHeight="1" x14ac:dyDescent="0.2">
      <c r="A1914" t="str">
        <f t="shared" si="1943"/>
        <v>2025020925 SEA</v>
      </c>
      <c r="B1914">
        <v>2025020925</v>
      </c>
      <c r="C1914" s="1">
        <v>46079</v>
      </c>
      <c r="D1914" s="2" t="s">
        <v>6</v>
      </c>
      <c r="E1914" t="s">
        <v>13</v>
      </c>
      <c r="F1914" s="2">
        <v>0</v>
      </c>
      <c r="G1914" s="2">
        <v>2</v>
      </c>
      <c r="H1914" t="s">
        <v>29</v>
      </c>
      <c r="I1914" t="str">
        <f t="shared" si="1944"/>
        <v xml:space="preserve">SEA </v>
      </c>
      <c r="K1914" s="14"/>
      <c r="L1914" s="13">
        <v>0.15</v>
      </c>
      <c r="M1914" s="28">
        <v>0.1</v>
      </c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23"/>
      <c r="AF1914" s="23"/>
      <c r="AG1914" s="26"/>
      <c r="AH1914" s="26"/>
      <c r="AI1914" s="53"/>
      <c r="AJ1914" s="6"/>
      <c r="AK1914" s="23"/>
      <c r="AL1914" s="23"/>
      <c r="AM1914" s="23"/>
      <c r="AN1914" s="23"/>
      <c r="AO1914" s="23"/>
      <c r="AP1914" s="23"/>
      <c r="AQ1914" s="23"/>
      <c r="AR1914" s="66">
        <v>0</v>
      </c>
      <c r="AS1914" s="8"/>
      <c r="AT1914" s="19"/>
      <c r="AU1914" s="19"/>
      <c r="AV1914" s="12"/>
      <c r="AW1914" s="12"/>
      <c r="AX1914" s="8"/>
      <c r="AY1914" s="8"/>
      <c r="AZ1914" s="8"/>
      <c r="BA1914" s="8"/>
      <c r="BB1914" s="62"/>
      <c r="BC1914" s="21"/>
      <c r="BD1914" s="21"/>
      <c r="BE1914" s="21"/>
      <c r="BF1914" s="22"/>
      <c r="BG1914" s="22"/>
      <c r="BH1914" s="22"/>
      <c r="BI1914" s="22"/>
      <c r="BJ1914" s="8"/>
      <c r="BK1914" s="8"/>
      <c r="BL1914" s="8"/>
      <c r="BM1914" s="8"/>
      <c r="BN1914" s="5"/>
      <c r="BO1914" s="5"/>
      <c r="BP1914" s="8"/>
      <c r="BQ1914" s="8"/>
      <c r="BR1914">
        <v>4.5999999999999996</v>
      </c>
      <c r="BS1914">
        <v>4.8499999999999996</v>
      </c>
      <c r="BT1914">
        <v>0.46504000000000001</v>
      </c>
      <c r="BU1914">
        <v>8.8150000000000006E-2</v>
      </c>
      <c r="BV1914">
        <v>9.3029391588834304E-2</v>
      </c>
      <c r="BW1914">
        <v>0.1406</v>
      </c>
    </row>
    <row r="1915" spans="1:75" ht="16.75" customHeight="1" x14ac:dyDescent="0.2">
      <c r="A1915" t="str">
        <f t="shared" si="1943"/>
        <v>2025020925 STL</v>
      </c>
      <c r="B1915">
        <v>2025020925</v>
      </c>
      <c r="C1915" s="1">
        <v>46079</v>
      </c>
      <c r="D1915" s="2" t="s">
        <v>9</v>
      </c>
      <c r="E1915" t="s">
        <v>12</v>
      </c>
      <c r="F1915" s="2">
        <v>2</v>
      </c>
      <c r="G1915" s="2">
        <v>0</v>
      </c>
      <c r="H1915" t="s">
        <v>31</v>
      </c>
      <c r="I1915" t="str">
        <f t="shared" si="1944"/>
        <v xml:space="preserve">STL </v>
      </c>
      <c r="K1915" s="14"/>
      <c r="L1915" s="13">
        <v>0.15</v>
      </c>
      <c r="M1915" s="28">
        <v>0.1</v>
      </c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23"/>
      <c r="AF1915" s="23"/>
      <c r="AG1915" s="26"/>
      <c r="AH1915" s="26"/>
      <c r="AI1915" s="53"/>
      <c r="AJ1915" s="6"/>
      <c r="AK1915" s="23"/>
      <c r="AL1915" s="23"/>
      <c r="AM1915" s="23"/>
      <c r="AN1915" s="23"/>
      <c r="AO1915" s="23"/>
      <c r="AP1915" s="23"/>
      <c r="AQ1915" s="23"/>
      <c r="AR1915" s="66">
        <v>0</v>
      </c>
      <c r="AS1915" s="8"/>
      <c r="AT1915" s="19"/>
      <c r="AU1915" s="19"/>
      <c r="AV1915" s="12"/>
      <c r="AW1915" s="12"/>
      <c r="AX1915" s="8"/>
      <c r="AY1915" s="8"/>
      <c r="AZ1915" s="8"/>
      <c r="BA1915" s="8"/>
      <c r="BB1915" s="62"/>
      <c r="BC1915" s="21"/>
      <c r="BD1915" s="21"/>
      <c r="BE1915" s="21"/>
      <c r="BF1915" s="22"/>
      <c r="BG1915" s="22"/>
      <c r="BH1915" s="22"/>
      <c r="BI1915" s="22"/>
      <c r="BJ1915" s="8"/>
      <c r="BK1915" s="8"/>
      <c r="BL1915" s="8"/>
      <c r="BM1915" s="8"/>
      <c r="BN1915" s="5"/>
      <c r="BO1915" s="5"/>
      <c r="BP1915" s="8"/>
      <c r="BQ1915" s="8"/>
      <c r="BR1915">
        <v>4.5999999999999996</v>
      </c>
      <c r="BS1915">
        <v>4.9000000000000004</v>
      </c>
      <c r="BT1915">
        <v>0.45687</v>
      </c>
      <c r="BU1915">
        <v>8.4339999999999998E-2</v>
      </c>
      <c r="BV1915">
        <v>8.8760260997684595E-2</v>
      </c>
      <c r="BW1915">
        <v>0.13414000000000001</v>
      </c>
    </row>
    <row r="1916" spans="1:75" ht="16.75" customHeight="1" x14ac:dyDescent="0.2">
      <c r="A1916" t="str">
        <f t="shared" si="1943"/>
        <v>2025020927 MIN</v>
      </c>
      <c r="B1916">
        <v>2025020927</v>
      </c>
      <c r="C1916" s="1">
        <v>46079</v>
      </c>
      <c r="D1916" s="2" t="s">
        <v>6</v>
      </c>
      <c r="E1916" t="s">
        <v>33</v>
      </c>
      <c r="F1916" s="2">
        <v>2</v>
      </c>
      <c r="G1916" s="2">
        <v>0</v>
      </c>
      <c r="H1916" t="s">
        <v>107</v>
      </c>
      <c r="I1916" t="str">
        <f t="shared" si="1944"/>
        <v xml:space="preserve">MIN </v>
      </c>
      <c r="K1916" s="14"/>
      <c r="L1916" s="13">
        <v>0.15</v>
      </c>
      <c r="M1916" s="28">
        <v>0.1</v>
      </c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23"/>
      <c r="AF1916" s="23"/>
      <c r="AG1916" s="26"/>
      <c r="AH1916" s="26"/>
      <c r="AI1916" s="53"/>
      <c r="AJ1916" s="6"/>
      <c r="AK1916" s="23"/>
      <c r="AL1916" s="23"/>
      <c r="AM1916" s="23"/>
      <c r="AN1916" s="23"/>
      <c r="AO1916" s="23"/>
      <c r="AP1916" s="23"/>
      <c r="AQ1916" s="23"/>
      <c r="AR1916" s="66">
        <v>0</v>
      </c>
      <c r="AS1916" s="8"/>
      <c r="AT1916" s="19"/>
      <c r="AU1916" s="19"/>
      <c r="AV1916" s="12"/>
      <c r="AW1916" s="12"/>
      <c r="AX1916" s="8"/>
      <c r="AY1916" s="8"/>
      <c r="AZ1916" s="8"/>
      <c r="BA1916" s="8"/>
      <c r="BB1916" s="62"/>
      <c r="BC1916" s="21"/>
      <c r="BD1916" s="21"/>
      <c r="BE1916" s="21"/>
      <c r="BF1916" s="22"/>
      <c r="BG1916" s="22"/>
      <c r="BH1916" s="22"/>
      <c r="BI1916" s="22"/>
      <c r="BJ1916" s="8"/>
      <c r="BK1916" s="8"/>
      <c r="BL1916" s="8"/>
      <c r="BM1916" s="8"/>
      <c r="BN1916" s="5"/>
      <c r="BO1916" s="5"/>
      <c r="BP1916" s="8"/>
      <c r="BQ1916" s="8"/>
      <c r="BR1916">
        <v>4.5999999999999996</v>
      </c>
      <c r="BS1916">
        <v>4.95</v>
      </c>
      <c r="BT1916">
        <v>0.45206000000000002</v>
      </c>
      <c r="BU1916">
        <v>8.3659999999999998E-2</v>
      </c>
      <c r="BV1916">
        <v>8.8004796818951597E-2</v>
      </c>
      <c r="BW1916">
        <v>0.13303000000000001</v>
      </c>
    </row>
    <row r="1917" spans="1:75" ht="16.75" customHeight="1" x14ac:dyDescent="0.2">
      <c r="A1917" t="str">
        <f t="shared" si="1943"/>
        <v>2025020927 COL</v>
      </c>
      <c r="B1917">
        <v>2025020927</v>
      </c>
      <c r="C1917" s="1">
        <v>46079</v>
      </c>
      <c r="D1917" s="2" t="s">
        <v>9</v>
      </c>
      <c r="E1917" t="s">
        <v>24</v>
      </c>
      <c r="F1917" s="2">
        <v>0</v>
      </c>
      <c r="G1917" s="2">
        <v>2</v>
      </c>
      <c r="H1917" t="s">
        <v>106</v>
      </c>
      <c r="I1917" t="str">
        <f t="shared" si="1944"/>
        <v xml:space="preserve">COL </v>
      </c>
      <c r="K1917" s="14"/>
      <c r="L1917" s="13">
        <v>0.15</v>
      </c>
      <c r="M1917" s="28">
        <v>0.1</v>
      </c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23"/>
      <c r="AF1917" s="23"/>
      <c r="AG1917" s="26"/>
      <c r="AH1917" s="26"/>
      <c r="AI1917" s="53"/>
      <c r="AJ1917" s="6"/>
      <c r="AK1917" s="23"/>
      <c r="AL1917" s="23"/>
      <c r="AM1917" s="23"/>
      <c r="AN1917" s="23"/>
      <c r="AO1917" s="23"/>
      <c r="AP1917" s="23"/>
      <c r="AQ1917" s="23"/>
      <c r="AR1917" s="66">
        <v>0</v>
      </c>
      <c r="AS1917" s="8"/>
      <c r="AT1917" s="19"/>
      <c r="AU1917" s="19"/>
      <c r="AV1917" s="12"/>
      <c r="AW1917" s="12"/>
      <c r="AX1917" s="8"/>
      <c r="AY1917" s="8"/>
      <c r="AZ1917" s="8"/>
      <c r="BA1917" s="8"/>
      <c r="BB1917" s="62"/>
      <c r="BC1917" s="21"/>
      <c r="BD1917" s="21"/>
      <c r="BE1917" s="21"/>
      <c r="BF1917" s="22"/>
      <c r="BG1917" s="22"/>
      <c r="BH1917" s="22"/>
      <c r="BI1917" s="22"/>
      <c r="BJ1917" s="8"/>
      <c r="BK1917" s="8"/>
      <c r="BL1917" s="8"/>
      <c r="BM1917" s="8"/>
      <c r="BN1917" s="5"/>
      <c r="BO1917" s="5"/>
      <c r="BP1917" s="8"/>
      <c r="BQ1917" s="8"/>
      <c r="BR1917">
        <v>4.5999999999999996</v>
      </c>
      <c r="BS1917">
        <v>5</v>
      </c>
      <c r="BT1917">
        <v>0.44496000000000002</v>
      </c>
      <c r="BU1917">
        <v>8.1589999999999996E-2</v>
      </c>
      <c r="BV1917">
        <v>8.5830905016884201E-2</v>
      </c>
      <c r="BW1917">
        <v>0.13100000000000001</v>
      </c>
    </row>
    <row r="1918" spans="1:75" ht="16.75" customHeight="1" x14ac:dyDescent="0.2">
      <c r="A1918" t="str">
        <f t="shared" si="1943"/>
        <v>2025020928 CGY</v>
      </c>
      <c r="B1918">
        <v>2025020928</v>
      </c>
      <c r="C1918" s="1">
        <v>46079</v>
      </c>
      <c r="D1918" s="2" t="s">
        <v>6</v>
      </c>
      <c r="E1918" t="s">
        <v>22</v>
      </c>
      <c r="F1918" s="2">
        <v>2</v>
      </c>
      <c r="G1918" s="2">
        <v>2</v>
      </c>
      <c r="H1918" t="s">
        <v>8</v>
      </c>
      <c r="I1918" t="str">
        <f t="shared" si="1944"/>
        <v xml:space="preserve">CGY </v>
      </c>
      <c r="K1918" s="14"/>
      <c r="L1918" s="13">
        <v>0.15</v>
      </c>
      <c r="M1918" s="28">
        <v>0.1</v>
      </c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23"/>
      <c r="AF1918" s="23"/>
      <c r="AG1918" s="26"/>
      <c r="AH1918" s="26"/>
      <c r="AI1918" s="53"/>
      <c r="AJ1918" s="6"/>
      <c r="AK1918" s="23"/>
      <c r="AL1918" s="23"/>
      <c r="AM1918" s="23"/>
      <c r="AN1918" s="23"/>
      <c r="AO1918" s="23"/>
      <c r="AP1918" s="23"/>
      <c r="AQ1918" s="23"/>
      <c r="AR1918" s="66">
        <v>0</v>
      </c>
      <c r="AS1918" s="8"/>
      <c r="AT1918" s="19"/>
      <c r="AU1918" s="19"/>
      <c r="AV1918" s="12"/>
      <c r="AW1918" s="12"/>
      <c r="AX1918" s="8"/>
      <c r="AY1918" s="8"/>
      <c r="AZ1918" s="8"/>
      <c r="BA1918" s="8"/>
      <c r="BB1918" s="62"/>
      <c r="BC1918" s="21"/>
      <c r="BD1918" s="21"/>
      <c r="BE1918" s="21"/>
      <c r="BF1918" s="22"/>
      <c r="BG1918" s="22"/>
      <c r="BH1918" s="22"/>
      <c r="BI1918" s="22"/>
      <c r="BJ1918" s="8"/>
      <c r="BK1918" s="8"/>
      <c r="BL1918" s="8"/>
      <c r="BM1918" s="8"/>
      <c r="BN1918" s="5"/>
      <c r="BO1918" s="5"/>
      <c r="BP1918" s="8"/>
      <c r="BQ1918" s="8"/>
      <c r="BR1918">
        <v>4.6500000000000004</v>
      </c>
      <c r="BS1918">
        <v>4.6500000000000004</v>
      </c>
      <c r="BT1918">
        <v>0.49331000000000003</v>
      </c>
      <c r="BU1918">
        <v>9.4729999999999995E-2</v>
      </c>
      <c r="BV1918">
        <v>0.100224295901309</v>
      </c>
      <c r="BW1918">
        <v>0.14954999999999999</v>
      </c>
    </row>
    <row r="1919" spans="1:75" ht="16.75" customHeight="1" x14ac:dyDescent="0.2">
      <c r="A1919" t="str">
        <f t="shared" si="1943"/>
        <v>2025020928 SJS</v>
      </c>
      <c r="B1919">
        <v>2025020928</v>
      </c>
      <c r="C1919" s="1">
        <v>46079</v>
      </c>
      <c r="D1919" s="2" t="s">
        <v>9</v>
      </c>
      <c r="E1919" t="s">
        <v>40</v>
      </c>
      <c r="F1919" s="2">
        <v>2</v>
      </c>
      <c r="G1919" s="2">
        <v>2</v>
      </c>
      <c r="H1919" t="s">
        <v>11</v>
      </c>
      <c r="I1919" t="str">
        <f t="shared" si="1944"/>
        <v xml:space="preserve">SJS </v>
      </c>
      <c r="K1919" s="14"/>
      <c r="L1919" s="13">
        <v>0.15</v>
      </c>
      <c r="M1919" s="28">
        <v>0.1</v>
      </c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23"/>
      <c r="AF1919" s="23"/>
      <c r="AG1919" s="26"/>
      <c r="AH1919" s="26"/>
      <c r="AI1919" s="53"/>
      <c r="AJ1919" s="6"/>
      <c r="AK1919" s="23"/>
      <c r="AL1919" s="23"/>
      <c r="AM1919" s="23"/>
      <c r="AN1919" s="23"/>
      <c r="AO1919" s="23"/>
      <c r="AP1919" s="23"/>
      <c r="AQ1919" s="23"/>
      <c r="AR1919" s="66">
        <v>0</v>
      </c>
      <c r="AS1919" s="8"/>
      <c r="AT1919" s="19"/>
      <c r="AU1919" s="19"/>
      <c r="AV1919" s="12"/>
      <c r="AW1919" s="12"/>
      <c r="AX1919" s="8"/>
      <c r="AY1919" s="8"/>
      <c r="AZ1919" s="8"/>
      <c r="BA1919" s="8"/>
      <c r="BB1919" s="62"/>
      <c r="BC1919" s="21"/>
      <c r="BD1919" s="21"/>
      <c r="BE1919" s="21"/>
      <c r="BF1919" s="22"/>
      <c r="BG1919" s="22"/>
      <c r="BH1919" s="22"/>
      <c r="BI1919" s="22"/>
      <c r="BJ1919" s="8"/>
      <c r="BK1919" s="8"/>
      <c r="BL1919" s="8"/>
      <c r="BM1919" s="8"/>
      <c r="BN1919" s="5"/>
      <c r="BO1919" s="5"/>
      <c r="BP1919" s="8"/>
      <c r="BQ1919" s="8"/>
      <c r="BR1919">
        <v>4.6500000000000004</v>
      </c>
      <c r="BS1919">
        <v>4.7</v>
      </c>
      <c r="BT1919">
        <v>0.48947000000000002</v>
      </c>
      <c r="BU1919">
        <v>9.0670000000000001E-2</v>
      </c>
      <c r="BV1919">
        <v>9.5788962136578698E-2</v>
      </c>
      <c r="BW1919">
        <v>0.14410999999999999</v>
      </c>
    </row>
    <row r="1920" spans="1:75" ht="16.75" customHeight="1" x14ac:dyDescent="0.2">
      <c r="A1920" t="str">
        <f t="shared" ref="A1920:A1983" si="1945">B1920&amp;" "&amp;E1920</f>
        <v>2025020929 EDM</v>
      </c>
      <c r="B1920">
        <v>2025020929</v>
      </c>
      <c r="C1920" s="1">
        <v>46079</v>
      </c>
      <c r="D1920" s="2" t="s">
        <v>6</v>
      </c>
      <c r="E1920" t="s">
        <v>17</v>
      </c>
      <c r="F1920" s="2">
        <v>0</v>
      </c>
      <c r="G1920" s="2">
        <v>0</v>
      </c>
      <c r="H1920" t="s">
        <v>50</v>
      </c>
      <c r="I1920" t="str">
        <f t="shared" si="1944"/>
        <v xml:space="preserve">EDM </v>
      </c>
      <c r="K1920" s="14"/>
      <c r="L1920" s="13">
        <v>0.15</v>
      </c>
      <c r="M1920" s="28">
        <v>0.1</v>
      </c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23"/>
      <c r="AF1920" s="23"/>
      <c r="AG1920" s="26"/>
      <c r="AH1920" s="26"/>
      <c r="AI1920" s="53"/>
      <c r="AJ1920" s="6"/>
      <c r="AK1920" s="23"/>
      <c r="AL1920" s="23"/>
      <c r="AM1920" s="23"/>
      <c r="AN1920" s="23"/>
      <c r="AO1920" s="23"/>
      <c r="AP1920" s="23"/>
      <c r="AQ1920" s="23"/>
      <c r="AR1920" s="66">
        <v>0</v>
      </c>
      <c r="AS1920" s="8"/>
      <c r="AT1920" s="19"/>
      <c r="AU1920" s="19"/>
      <c r="AV1920" s="12"/>
      <c r="AW1920" s="12"/>
      <c r="AX1920" s="8"/>
      <c r="AY1920" s="8"/>
      <c r="AZ1920" s="8"/>
      <c r="BA1920" s="8"/>
      <c r="BB1920" s="62"/>
      <c r="BC1920" s="21"/>
      <c r="BD1920" s="21"/>
      <c r="BE1920" s="21"/>
      <c r="BF1920" s="22"/>
      <c r="BG1920" s="22"/>
      <c r="BH1920" s="22"/>
      <c r="BI1920" s="22"/>
      <c r="BJ1920" s="8"/>
      <c r="BK1920" s="8"/>
      <c r="BL1920" s="8"/>
      <c r="BM1920" s="8"/>
      <c r="BN1920" s="5"/>
      <c r="BO1920" s="5"/>
      <c r="BP1920" s="8"/>
      <c r="BQ1920" s="8"/>
      <c r="BR1920">
        <v>4.6500000000000004</v>
      </c>
      <c r="BS1920">
        <v>4.75</v>
      </c>
      <c r="BT1920">
        <v>0.48277999999999999</v>
      </c>
      <c r="BU1920">
        <v>8.9029999999999998E-2</v>
      </c>
      <c r="BV1920">
        <v>9.3916474150025797E-2</v>
      </c>
      <c r="BW1920">
        <v>0.14105999999999999</v>
      </c>
    </row>
    <row r="1921" spans="1:75" ht="16.75" customHeight="1" x14ac:dyDescent="0.2">
      <c r="A1921" t="str">
        <f t="shared" si="1945"/>
        <v>2025020929 LAK</v>
      </c>
      <c r="B1921">
        <v>2025020929</v>
      </c>
      <c r="C1921" s="1">
        <v>46079</v>
      </c>
      <c r="D1921" s="2" t="s">
        <v>9</v>
      </c>
      <c r="E1921" t="s">
        <v>28</v>
      </c>
      <c r="F1921" s="2">
        <v>0</v>
      </c>
      <c r="G1921" s="2">
        <v>0</v>
      </c>
      <c r="H1921" t="s">
        <v>51</v>
      </c>
      <c r="I1921" t="str">
        <f t="shared" si="1944"/>
        <v xml:space="preserve">LAK </v>
      </c>
      <c r="K1921" s="14"/>
      <c r="L1921" s="13">
        <v>0.15</v>
      </c>
      <c r="M1921" s="28">
        <v>0.1</v>
      </c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23"/>
      <c r="AF1921" s="23"/>
      <c r="AG1921" s="26"/>
      <c r="AH1921" s="26"/>
      <c r="AI1921" s="53"/>
      <c r="AJ1921" s="6"/>
      <c r="AK1921" s="23"/>
      <c r="AL1921" s="23"/>
      <c r="AM1921" s="23"/>
      <c r="AN1921" s="23"/>
      <c r="AO1921" s="23"/>
      <c r="AP1921" s="23"/>
      <c r="AQ1921" s="23"/>
      <c r="AR1921" s="66">
        <v>0</v>
      </c>
      <c r="AS1921" s="8"/>
      <c r="AT1921" s="19"/>
      <c r="AU1921" s="19"/>
      <c r="AV1921" s="12"/>
      <c r="AW1921" s="12"/>
      <c r="AX1921" s="8"/>
      <c r="AY1921" s="8"/>
      <c r="AZ1921" s="8"/>
      <c r="BA1921" s="8"/>
      <c r="BB1921" s="62"/>
      <c r="BC1921" s="21"/>
      <c r="BD1921" s="21"/>
      <c r="BE1921" s="21"/>
      <c r="BF1921" s="22"/>
      <c r="BG1921" s="22"/>
      <c r="BH1921" s="22"/>
      <c r="BI1921" s="22"/>
      <c r="BJ1921" s="8"/>
      <c r="BK1921" s="8"/>
      <c r="BL1921" s="8"/>
      <c r="BM1921" s="8"/>
      <c r="BN1921" s="5"/>
      <c r="BO1921" s="5"/>
      <c r="BP1921" s="8"/>
      <c r="BQ1921" s="8"/>
      <c r="BR1921">
        <v>4.6500000000000004</v>
      </c>
      <c r="BS1921">
        <v>4.8</v>
      </c>
      <c r="BT1921">
        <v>0.47359000000000001</v>
      </c>
      <c r="BU1921">
        <v>8.9039999999999994E-2</v>
      </c>
      <c r="BV1921">
        <v>9.3900278410528906E-2</v>
      </c>
      <c r="BW1921">
        <v>0.14080000000000001</v>
      </c>
    </row>
    <row r="1922" spans="1:75" ht="16.75" customHeight="1" x14ac:dyDescent="0.2">
      <c r="A1922" t="str">
        <f t="shared" si="1945"/>
        <v>2025020930 BUF</v>
      </c>
      <c r="B1922">
        <v>2025020930</v>
      </c>
      <c r="C1922" s="1">
        <v>46080</v>
      </c>
      <c r="D1922" s="2" t="s">
        <v>6</v>
      </c>
      <c r="E1922" t="s">
        <v>5</v>
      </c>
      <c r="F1922" s="2">
        <v>1</v>
      </c>
      <c r="G1922" s="2">
        <v>0</v>
      </c>
      <c r="H1922" t="s">
        <v>52</v>
      </c>
      <c r="I1922" t="str">
        <f t="shared" si="1944"/>
        <v xml:space="preserve">BUF </v>
      </c>
      <c r="K1922" s="14"/>
      <c r="L1922" s="13">
        <v>0.15</v>
      </c>
      <c r="M1922" s="28">
        <v>0.1</v>
      </c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23"/>
      <c r="AF1922" s="23"/>
      <c r="AG1922" s="26"/>
      <c r="AH1922" s="26"/>
      <c r="AI1922" s="53"/>
      <c r="AJ1922" s="6"/>
      <c r="AK1922" s="23"/>
      <c r="AL1922" s="23"/>
      <c r="AM1922" s="23"/>
      <c r="AN1922" s="23"/>
      <c r="AO1922" s="23"/>
      <c r="AP1922" s="23"/>
      <c r="AQ1922" s="23"/>
      <c r="AR1922" s="66">
        <v>0</v>
      </c>
      <c r="AS1922" s="8"/>
      <c r="AT1922" s="19"/>
      <c r="AU1922" s="19"/>
      <c r="AV1922" s="12"/>
      <c r="AW1922" s="12"/>
      <c r="AX1922" s="8"/>
      <c r="AY1922" s="8"/>
      <c r="AZ1922" s="8"/>
      <c r="BA1922" s="8"/>
      <c r="BB1922" s="62"/>
      <c r="BC1922" s="21"/>
      <c r="BD1922" s="21"/>
      <c r="BE1922" s="21"/>
      <c r="BF1922" s="22"/>
      <c r="BG1922" s="22"/>
      <c r="BH1922" s="22"/>
      <c r="BI1922" s="22"/>
      <c r="BJ1922" s="8"/>
      <c r="BK1922" s="8"/>
      <c r="BL1922" s="8"/>
      <c r="BM1922" s="8"/>
      <c r="BN1922" s="5"/>
      <c r="BO1922" s="5"/>
      <c r="BP1922" s="8"/>
      <c r="BQ1922" s="8"/>
      <c r="BR1922">
        <v>4.6500000000000004</v>
      </c>
      <c r="BS1922">
        <v>4.8499999999999996</v>
      </c>
      <c r="BT1922">
        <v>0.46986</v>
      </c>
      <c r="BU1922">
        <v>8.6290000000000006E-2</v>
      </c>
      <c r="BV1922">
        <v>9.0800993349608505E-2</v>
      </c>
      <c r="BW1922">
        <v>0.13597000000000001</v>
      </c>
    </row>
    <row r="1923" spans="1:75" ht="16.75" customHeight="1" x14ac:dyDescent="0.2">
      <c r="A1923" t="str">
        <f t="shared" si="1945"/>
        <v>2025020930 FLA</v>
      </c>
      <c r="B1923">
        <v>2025020930</v>
      </c>
      <c r="C1923" s="1">
        <v>46080</v>
      </c>
      <c r="D1923" s="2" t="s">
        <v>9</v>
      </c>
      <c r="E1923" t="s">
        <v>10</v>
      </c>
      <c r="F1923" s="2">
        <v>0</v>
      </c>
      <c r="G1923" s="2">
        <v>1</v>
      </c>
      <c r="H1923" t="s">
        <v>53</v>
      </c>
      <c r="I1923" t="str">
        <f t="shared" si="1944"/>
        <v xml:space="preserve">FLA </v>
      </c>
      <c r="K1923" s="14"/>
      <c r="L1923" s="13">
        <v>0.15</v>
      </c>
      <c r="M1923" s="28">
        <v>0.1</v>
      </c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23"/>
      <c r="AF1923" s="23"/>
      <c r="AG1923" s="26"/>
      <c r="AH1923" s="26"/>
      <c r="AI1923" s="53"/>
      <c r="AJ1923" s="6"/>
      <c r="AK1923" s="23"/>
      <c r="AL1923" s="23"/>
      <c r="AM1923" s="23"/>
      <c r="AN1923" s="23"/>
      <c r="AO1923" s="23"/>
      <c r="AP1923" s="23"/>
      <c r="AQ1923" s="23"/>
      <c r="AR1923" s="66">
        <v>0</v>
      </c>
      <c r="AS1923" s="8"/>
      <c r="AT1923" s="19"/>
      <c r="AU1923" s="19"/>
      <c r="AV1923" s="12"/>
      <c r="AW1923" s="12"/>
      <c r="AX1923" s="8"/>
      <c r="AY1923" s="8"/>
      <c r="AZ1923" s="8"/>
      <c r="BA1923" s="8"/>
      <c r="BB1923" s="62"/>
      <c r="BC1923" s="21"/>
      <c r="BD1923" s="21"/>
      <c r="BE1923" s="21"/>
      <c r="BF1923" s="22"/>
      <c r="BG1923" s="22"/>
      <c r="BH1923" s="22"/>
      <c r="BI1923" s="22"/>
      <c r="BJ1923" s="8"/>
      <c r="BK1923" s="8"/>
      <c r="BL1923" s="8"/>
      <c r="BM1923" s="8"/>
      <c r="BN1923" s="5"/>
      <c r="BO1923" s="5"/>
      <c r="BP1923" s="8"/>
      <c r="BQ1923" s="8"/>
      <c r="BR1923">
        <v>4.6500000000000004</v>
      </c>
      <c r="BS1923">
        <v>4.9000000000000004</v>
      </c>
      <c r="BT1923">
        <v>0.46521000000000001</v>
      </c>
      <c r="BU1923">
        <v>8.2489999999999994E-2</v>
      </c>
      <c r="BV1923">
        <v>8.6784076084669398E-2</v>
      </c>
      <c r="BW1923">
        <v>0.13197</v>
      </c>
    </row>
    <row r="1924" spans="1:75" ht="16.75" customHeight="1" x14ac:dyDescent="0.2">
      <c r="A1924" t="str">
        <f t="shared" si="1945"/>
        <v>2025020931 VGK</v>
      </c>
      <c r="B1924">
        <v>2025020931</v>
      </c>
      <c r="C1924" s="1">
        <v>46080</v>
      </c>
      <c r="D1924" s="2" t="s">
        <v>6</v>
      </c>
      <c r="E1924" t="s">
        <v>25</v>
      </c>
      <c r="F1924" s="2">
        <v>1</v>
      </c>
      <c r="G1924" s="2">
        <v>1</v>
      </c>
      <c r="H1924" t="s">
        <v>46</v>
      </c>
      <c r="I1924" t="str">
        <f t="shared" si="1944"/>
        <v xml:space="preserve">VGK </v>
      </c>
      <c r="K1924" s="14"/>
      <c r="L1924" s="13">
        <v>0.15</v>
      </c>
      <c r="M1924" s="28">
        <v>0.1</v>
      </c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23"/>
      <c r="AF1924" s="23"/>
      <c r="AG1924" s="26"/>
      <c r="AH1924" s="26"/>
      <c r="AI1924" s="53"/>
      <c r="AJ1924" s="6"/>
      <c r="AK1924" s="23"/>
      <c r="AL1924" s="23"/>
      <c r="AM1924" s="23"/>
      <c r="AN1924" s="23"/>
      <c r="AO1924" s="23"/>
      <c r="AP1924" s="23"/>
      <c r="AQ1924" s="23"/>
      <c r="AR1924" s="66">
        <v>0</v>
      </c>
      <c r="AS1924" s="8"/>
      <c r="AT1924" s="19"/>
      <c r="AU1924" s="19"/>
      <c r="AV1924" s="12"/>
      <c r="AW1924" s="12"/>
      <c r="AX1924" s="8"/>
      <c r="AY1924" s="8"/>
      <c r="AZ1924" s="8"/>
      <c r="BA1924" s="8"/>
      <c r="BB1924" s="62"/>
      <c r="BC1924" s="21"/>
      <c r="BD1924" s="21"/>
      <c r="BE1924" s="21"/>
      <c r="BF1924" s="22"/>
      <c r="BG1924" s="22"/>
      <c r="BH1924" s="22"/>
      <c r="BI1924" s="22"/>
      <c r="BJ1924" s="8"/>
      <c r="BK1924" s="8"/>
      <c r="BL1924" s="8"/>
      <c r="BM1924" s="8"/>
      <c r="BN1924" s="5"/>
      <c r="BO1924" s="5"/>
      <c r="BP1924" s="8"/>
      <c r="BQ1924" s="8"/>
      <c r="BR1924">
        <v>4.6500000000000004</v>
      </c>
      <c r="BS1924">
        <v>4.95</v>
      </c>
      <c r="BT1924">
        <v>0.46282000000000001</v>
      </c>
      <c r="BU1924">
        <v>8.1820000000000004E-2</v>
      </c>
      <c r="BV1924">
        <v>8.6017661900756895E-2</v>
      </c>
      <c r="BW1924">
        <v>0.13062000000000001</v>
      </c>
    </row>
    <row r="1925" spans="1:75" ht="16.75" customHeight="1" x14ac:dyDescent="0.2">
      <c r="A1925" t="str">
        <f t="shared" si="1945"/>
        <v>2025020931 WSH</v>
      </c>
      <c r="B1925">
        <v>2025020931</v>
      </c>
      <c r="C1925" s="1">
        <v>46080</v>
      </c>
      <c r="D1925" s="2" t="s">
        <v>9</v>
      </c>
      <c r="E1925" t="s">
        <v>49</v>
      </c>
      <c r="F1925" s="2">
        <v>1</v>
      </c>
      <c r="G1925" s="2">
        <v>1</v>
      </c>
      <c r="H1925" t="s">
        <v>47</v>
      </c>
      <c r="I1925" t="str">
        <f t="shared" si="1944"/>
        <v xml:space="preserve">WSH </v>
      </c>
      <c r="K1925" s="14"/>
      <c r="L1925" s="13">
        <v>0.15</v>
      </c>
      <c r="M1925" s="28">
        <v>0.1</v>
      </c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23"/>
      <c r="AF1925" s="23"/>
      <c r="AG1925" s="26"/>
      <c r="AH1925" s="26"/>
      <c r="AI1925" s="53"/>
      <c r="AJ1925" s="6"/>
      <c r="AK1925" s="23"/>
      <c r="AL1925" s="23"/>
      <c r="AM1925" s="23"/>
      <c r="AN1925" s="23"/>
      <c r="AO1925" s="23"/>
      <c r="AP1925" s="23"/>
      <c r="AQ1925" s="23"/>
      <c r="AR1925" s="66">
        <v>0</v>
      </c>
      <c r="AS1925" s="8"/>
      <c r="AT1925" s="19"/>
      <c r="AU1925" s="19"/>
      <c r="AV1925" s="12"/>
      <c r="AW1925" s="12"/>
      <c r="AX1925" s="8"/>
      <c r="AY1925" s="8"/>
      <c r="AZ1925" s="8"/>
      <c r="BA1925" s="8"/>
      <c r="BB1925" s="62"/>
      <c r="BC1925" s="21"/>
      <c r="BD1925" s="21"/>
      <c r="BE1925" s="21"/>
      <c r="BF1925" s="22"/>
      <c r="BG1925" s="22"/>
      <c r="BH1925" s="22"/>
      <c r="BI1925" s="22"/>
      <c r="BJ1925" s="8"/>
      <c r="BK1925" s="8"/>
      <c r="BL1925" s="8"/>
      <c r="BM1925" s="8"/>
      <c r="BN1925" s="5"/>
      <c r="BO1925" s="5"/>
      <c r="BP1925" s="8"/>
      <c r="BQ1925" s="8"/>
      <c r="BR1925">
        <v>4.6500000000000004</v>
      </c>
      <c r="BS1925">
        <v>5</v>
      </c>
      <c r="BT1925">
        <v>0.45121</v>
      </c>
      <c r="BU1925">
        <v>7.8539999999999999E-2</v>
      </c>
      <c r="BV1925">
        <v>8.24402481394787E-2</v>
      </c>
      <c r="BW1925">
        <v>0.12584999999999999</v>
      </c>
    </row>
    <row r="1926" spans="1:75" ht="16.75" customHeight="1" x14ac:dyDescent="0.2">
      <c r="A1926" t="str">
        <f t="shared" si="1945"/>
        <v>2025020932 MIN</v>
      </c>
      <c r="B1926">
        <v>2025020932</v>
      </c>
      <c r="C1926" s="1">
        <v>46080</v>
      </c>
      <c r="D1926" s="2" t="s">
        <v>6</v>
      </c>
      <c r="E1926" t="s">
        <v>33</v>
      </c>
      <c r="F1926" s="2">
        <v>0</v>
      </c>
      <c r="G1926" s="2">
        <v>1</v>
      </c>
      <c r="H1926" t="s">
        <v>26</v>
      </c>
      <c r="I1926" t="str">
        <f t="shared" si="1944"/>
        <v xml:space="preserve">MIN </v>
      </c>
      <c r="K1926" s="14"/>
      <c r="L1926" s="13">
        <v>0.15</v>
      </c>
      <c r="M1926" s="28">
        <v>0.1</v>
      </c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23"/>
      <c r="AF1926" s="23"/>
      <c r="AG1926" s="26"/>
      <c r="AH1926" s="26"/>
      <c r="AI1926" s="53"/>
      <c r="AJ1926" s="6"/>
      <c r="AK1926" s="23"/>
      <c r="AL1926" s="23"/>
      <c r="AM1926" s="23"/>
      <c r="AN1926" s="23"/>
      <c r="AO1926" s="23"/>
      <c r="AP1926" s="23"/>
      <c r="AQ1926" s="23"/>
      <c r="AR1926" s="66">
        <v>0</v>
      </c>
      <c r="AS1926" s="8"/>
      <c r="AT1926" s="19"/>
      <c r="AU1926" s="19"/>
      <c r="AV1926" s="12"/>
      <c r="AW1926" s="12"/>
      <c r="AX1926" s="8"/>
      <c r="AY1926" s="8"/>
      <c r="AZ1926" s="8"/>
      <c r="BA1926" s="8"/>
      <c r="BB1926" s="62"/>
      <c r="BC1926" s="21"/>
      <c r="BD1926" s="21"/>
      <c r="BE1926" s="21"/>
      <c r="BF1926" s="22"/>
      <c r="BG1926" s="22"/>
      <c r="BH1926" s="22"/>
      <c r="BI1926" s="22"/>
      <c r="BJ1926" s="8"/>
      <c r="BK1926" s="8"/>
      <c r="BL1926" s="8"/>
      <c r="BM1926" s="8"/>
      <c r="BN1926" s="5"/>
      <c r="BO1926" s="5"/>
      <c r="BP1926" s="8"/>
      <c r="BQ1926" s="8"/>
      <c r="BR1926">
        <v>4.7</v>
      </c>
      <c r="BS1926">
        <v>4.7</v>
      </c>
      <c r="BT1926">
        <v>0.49730000000000002</v>
      </c>
      <c r="BU1926">
        <v>8.9929999999999996E-2</v>
      </c>
      <c r="BV1926">
        <v>9.4892898596602299E-2</v>
      </c>
      <c r="BW1926">
        <v>0.14223</v>
      </c>
    </row>
    <row r="1927" spans="1:75" ht="16.75" customHeight="1" x14ac:dyDescent="0.2">
      <c r="A1927" t="str">
        <f t="shared" si="1945"/>
        <v>2025020932 UTA</v>
      </c>
      <c r="B1927">
        <v>2025020932</v>
      </c>
      <c r="C1927" s="1">
        <v>46080</v>
      </c>
      <c r="D1927" s="2" t="s">
        <v>9</v>
      </c>
      <c r="E1927" t="s">
        <v>15</v>
      </c>
      <c r="F1927" s="2">
        <v>1</v>
      </c>
      <c r="G1927" s="2">
        <v>0</v>
      </c>
      <c r="H1927" t="s">
        <v>27</v>
      </c>
      <c r="I1927" t="str">
        <f t="shared" si="1944"/>
        <v xml:space="preserve">UTA </v>
      </c>
      <c r="K1927" s="14"/>
      <c r="L1927" s="13">
        <v>0.15</v>
      </c>
      <c r="M1927" s="28">
        <v>0.1</v>
      </c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23"/>
      <c r="AF1927" s="23"/>
      <c r="AG1927" s="26"/>
      <c r="AH1927" s="26"/>
      <c r="AI1927" s="53"/>
      <c r="AJ1927" s="6"/>
      <c r="AK1927" s="23"/>
      <c r="AL1927" s="23"/>
      <c r="AM1927" s="23"/>
      <c r="AN1927" s="23"/>
      <c r="AO1927" s="23"/>
      <c r="AP1927" s="23"/>
      <c r="AQ1927" s="23"/>
      <c r="AR1927" s="66">
        <v>0</v>
      </c>
      <c r="AS1927" s="8"/>
      <c r="AT1927" s="19"/>
      <c r="AU1927" s="19"/>
      <c r="AV1927" s="12"/>
      <c r="AW1927" s="12"/>
      <c r="AX1927" s="8"/>
      <c r="AY1927" s="8"/>
      <c r="AZ1927" s="8"/>
      <c r="BA1927" s="8"/>
      <c r="BB1927" s="62"/>
      <c r="BC1927" s="21"/>
      <c r="BD1927" s="21"/>
      <c r="BE1927" s="21"/>
      <c r="BF1927" s="22"/>
      <c r="BG1927" s="22"/>
      <c r="BH1927" s="22"/>
      <c r="BI1927" s="22"/>
      <c r="BJ1927" s="8"/>
      <c r="BK1927" s="8"/>
      <c r="BL1927" s="8"/>
      <c r="BM1927" s="8"/>
      <c r="BN1927" s="5"/>
      <c r="BO1927" s="5"/>
      <c r="BP1927" s="8"/>
      <c r="BQ1927" s="8"/>
      <c r="BR1927">
        <v>4.7</v>
      </c>
      <c r="BS1927">
        <v>4.75</v>
      </c>
      <c r="BT1927">
        <v>0.48963000000000001</v>
      </c>
      <c r="BU1927">
        <v>8.702E-2</v>
      </c>
      <c r="BV1927">
        <v>9.1726485996479298E-2</v>
      </c>
      <c r="BW1927">
        <v>0.13833000000000001</v>
      </c>
    </row>
    <row r="1928" spans="1:75" ht="16.75" customHeight="1" x14ac:dyDescent="0.2">
      <c r="A1928" t="str">
        <f t="shared" si="1945"/>
        <v>2025020933 WPG</v>
      </c>
      <c r="B1928">
        <v>2025020933</v>
      </c>
      <c r="C1928" s="1">
        <v>46080</v>
      </c>
      <c r="D1928" s="2" t="s">
        <v>6</v>
      </c>
      <c r="E1928" t="s">
        <v>16</v>
      </c>
      <c r="F1928" s="2">
        <v>1</v>
      </c>
      <c r="G1928" s="2">
        <v>1</v>
      </c>
      <c r="H1928" t="s">
        <v>46</v>
      </c>
      <c r="I1928" t="str">
        <f t="shared" si="1944"/>
        <v xml:space="preserve">WPG </v>
      </c>
      <c r="K1928" s="14"/>
      <c r="L1928" s="13">
        <v>0.15</v>
      </c>
      <c r="M1928" s="28">
        <v>0.1</v>
      </c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23"/>
      <c r="AF1928" s="23"/>
      <c r="AG1928" s="26"/>
      <c r="AH1928" s="26"/>
      <c r="AI1928" s="53"/>
      <c r="AJ1928" s="6"/>
      <c r="AK1928" s="23"/>
      <c r="AL1928" s="23"/>
      <c r="AM1928" s="23"/>
      <c r="AN1928" s="23"/>
      <c r="AO1928" s="23"/>
      <c r="AP1928" s="23"/>
      <c r="AQ1928" s="23"/>
      <c r="AR1928" s="66">
        <v>0</v>
      </c>
      <c r="AS1928" s="8"/>
      <c r="AT1928" s="19"/>
      <c r="AU1928" s="19"/>
      <c r="AV1928" s="12"/>
      <c r="AW1928" s="12"/>
      <c r="AX1928" s="8"/>
      <c r="AY1928" s="8"/>
      <c r="AZ1928" s="8"/>
      <c r="BA1928" s="8"/>
      <c r="BB1928" s="62"/>
      <c r="BC1928" s="21"/>
      <c r="BD1928" s="21"/>
      <c r="BE1928" s="21"/>
      <c r="BF1928" s="22"/>
      <c r="BG1928" s="22"/>
      <c r="BH1928" s="22"/>
      <c r="BI1928" s="22"/>
      <c r="BJ1928" s="8"/>
      <c r="BK1928" s="8"/>
      <c r="BL1928" s="8"/>
      <c r="BM1928" s="8"/>
      <c r="BN1928" s="5"/>
      <c r="BO1928" s="5"/>
      <c r="BP1928" s="8"/>
      <c r="BQ1928" s="8"/>
      <c r="BR1928">
        <v>4.7</v>
      </c>
      <c r="BS1928">
        <v>4.8</v>
      </c>
      <c r="BT1928">
        <v>0.48259999999999997</v>
      </c>
      <c r="BU1928">
        <v>8.4779999999999994E-2</v>
      </c>
      <c r="BV1928">
        <v>8.9245862983704502E-2</v>
      </c>
      <c r="BW1928">
        <v>0.13482</v>
      </c>
    </row>
    <row r="1929" spans="1:75" ht="16.75" customHeight="1" x14ac:dyDescent="0.2">
      <c r="A1929" t="str">
        <f t="shared" si="1945"/>
        <v>2025020933 ANA</v>
      </c>
      <c r="B1929">
        <v>2025020933</v>
      </c>
      <c r="C1929" s="1">
        <v>46080</v>
      </c>
      <c r="D1929" s="2" t="s">
        <v>9</v>
      </c>
      <c r="E1929" t="s">
        <v>48</v>
      </c>
      <c r="F1929" s="2">
        <v>1</v>
      </c>
      <c r="G1929" s="2">
        <v>1</v>
      </c>
      <c r="H1929" t="s">
        <v>47</v>
      </c>
      <c r="I1929" t="str">
        <f t="shared" si="1944"/>
        <v xml:space="preserve">ANA </v>
      </c>
      <c r="K1929" s="14"/>
      <c r="L1929" s="13">
        <v>0.15</v>
      </c>
      <c r="M1929" s="28">
        <v>0.1</v>
      </c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23"/>
      <c r="AF1929" s="23"/>
      <c r="AG1929" s="26"/>
      <c r="AH1929" s="26"/>
      <c r="AI1929" s="53"/>
      <c r="AJ1929" s="6"/>
      <c r="AK1929" s="23"/>
      <c r="AL1929" s="23"/>
      <c r="AM1929" s="23"/>
      <c r="AN1929" s="23"/>
      <c r="AO1929" s="23"/>
      <c r="AP1929" s="23"/>
      <c r="AQ1929" s="23"/>
      <c r="AR1929" s="66">
        <v>0</v>
      </c>
      <c r="AS1929" s="8"/>
      <c r="AT1929" s="19"/>
      <c r="AU1929" s="19"/>
      <c r="AV1929" s="12"/>
      <c r="AW1929" s="12"/>
      <c r="AX1929" s="8"/>
      <c r="AY1929" s="8"/>
      <c r="AZ1929" s="8"/>
      <c r="BA1929" s="8"/>
      <c r="BB1929" s="62"/>
      <c r="BC1929" s="21"/>
      <c r="BD1929" s="21"/>
      <c r="BE1929" s="21"/>
      <c r="BF1929" s="22"/>
      <c r="BG1929" s="22"/>
      <c r="BH1929" s="22"/>
      <c r="BI1929" s="22"/>
      <c r="BJ1929" s="8"/>
      <c r="BK1929" s="8"/>
      <c r="BL1929" s="8"/>
      <c r="BM1929" s="8"/>
      <c r="BN1929" s="5"/>
      <c r="BO1929" s="5"/>
      <c r="BP1929" s="8"/>
      <c r="BQ1929" s="8"/>
      <c r="BR1929">
        <v>4.7</v>
      </c>
      <c r="BS1929">
        <v>4.8499999999999996</v>
      </c>
      <c r="BT1929">
        <v>0.47595999999999999</v>
      </c>
      <c r="BU1929">
        <v>8.2580000000000001E-2</v>
      </c>
      <c r="BV1929">
        <v>8.7026166865140003E-2</v>
      </c>
      <c r="BW1929">
        <v>0.13367000000000001</v>
      </c>
    </row>
    <row r="1930" spans="1:75" ht="16.75" customHeight="1" x14ac:dyDescent="0.2">
      <c r="A1930" t="str">
        <f t="shared" si="1945"/>
        <v>2025020934 PIT</v>
      </c>
      <c r="B1930">
        <v>2025020934</v>
      </c>
      <c r="C1930" s="1">
        <v>46081</v>
      </c>
      <c r="D1930" s="2" t="s">
        <v>6</v>
      </c>
      <c r="E1930" t="s">
        <v>21</v>
      </c>
      <c r="F1930" s="2">
        <v>1</v>
      </c>
      <c r="G1930" s="2">
        <v>1</v>
      </c>
      <c r="H1930" t="s">
        <v>46</v>
      </c>
      <c r="I1930" t="str">
        <f t="shared" si="1944"/>
        <v xml:space="preserve">PIT </v>
      </c>
      <c r="K1930" s="14"/>
      <c r="L1930" s="13">
        <v>0.15</v>
      </c>
      <c r="M1930" s="28">
        <v>0.1</v>
      </c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23"/>
      <c r="AF1930" s="23"/>
      <c r="AG1930" s="26"/>
      <c r="AH1930" s="26"/>
      <c r="AI1930" s="53"/>
      <c r="AJ1930" s="6"/>
      <c r="AK1930" s="23"/>
      <c r="AL1930" s="23"/>
      <c r="AM1930" s="23"/>
      <c r="AN1930" s="23"/>
      <c r="AO1930" s="23"/>
      <c r="AP1930" s="23"/>
      <c r="AQ1930" s="23"/>
      <c r="AR1930" s="66">
        <v>0</v>
      </c>
      <c r="AS1930" s="8"/>
      <c r="AT1930" s="19"/>
      <c r="AU1930" s="19"/>
      <c r="AV1930" s="12"/>
      <c r="AW1930" s="12"/>
      <c r="AX1930" s="8"/>
      <c r="AY1930" s="8"/>
      <c r="AZ1930" s="8"/>
      <c r="BA1930" s="8"/>
      <c r="BB1930" s="62"/>
      <c r="BC1930" s="21"/>
      <c r="BD1930" s="21"/>
      <c r="BE1930" s="21"/>
      <c r="BF1930" s="22"/>
      <c r="BG1930" s="22"/>
      <c r="BH1930" s="22"/>
      <c r="BI1930" s="22"/>
      <c r="BJ1930" s="8"/>
      <c r="BK1930" s="8"/>
      <c r="BL1930" s="8"/>
      <c r="BM1930" s="8"/>
      <c r="BN1930" s="5"/>
      <c r="BO1930" s="5"/>
      <c r="BP1930" s="8"/>
      <c r="BQ1930" s="8"/>
      <c r="BR1930">
        <v>4.7</v>
      </c>
      <c r="BS1930">
        <v>4.9000000000000004</v>
      </c>
      <c r="BT1930">
        <v>0.46854000000000001</v>
      </c>
      <c r="BU1930">
        <v>7.9799999999999996E-2</v>
      </c>
      <c r="BV1930">
        <v>8.3886973341182405E-2</v>
      </c>
      <c r="BW1930">
        <v>0.12852</v>
      </c>
    </row>
    <row r="1931" spans="1:75" ht="16.75" customHeight="1" x14ac:dyDescent="0.2">
      <c r="A1931" t="str">
        <f t="shared" si="1945"/>
        <v>2025020934 NYR</v>
      </c>
      <c r="B1931">
        <v>2025020934</v>
      </c>
      <c r="C1931" s="1">
        <v>46081</v>
      </c>
      <c r="D1931" s="2" t="s">
        <v>9</v>
      </c>
      <c r="E1931" t="s">
        <v>20</v>
      </c>
      <c r="F1931" s="2">
        <v>1</v>
      </c>
      <c r="G1931" s="2">
        <v>1</v>
      </c>
      <c r="H1931" t="s">
        <v>47</v>
      </c>
      <c r="I1931" t="str">
        <f t="shared" si="1944"/>
        <v xml:space="preserve">NYR </v>
      </c>
      <c r="K1931" s="14"/>
      <c r="L1931" s="13">
        <v>0.15</v>
      </c>
      <c r="M1931" s="28">
        <v>0.1</v>
      </c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23"/>
      <c r="AF1931" s="23"/>
      <c r="AG1931" s="26"/>
      <c r="AH1931" s="26"/>
      <c r="AI1931" s="53"/>
      <c r="AJ1931" s="6"/>
      <c r="AK1931" s="23"/>
      <c r="AL1931" s="23"/>
      <c r="AM1931" s="23"/>
      <c r="AN1931" s="23"/>
      <c r="AO1931" s="23"/>
      <c r="AP1931" s="23"/>
      <c r="AQ1931" s="23"/>
      <c r="AR1931" s="66">
        <v>0</v>
      </c>
      <c r="AS1931" s="8"/>
      <c r="AT1931" s="19"/>
      <c r="AU1931" s="19"/>
      <c r="AV1931" s="12"/>
      <c r="AW1931" s="12"/>
      <c r="AX1931" s="8"/>
      <c r="AY1931" s="8"/>
      <c r="AZ1931" s="8"/>
      <c r="BA1931" s="8"/>
      <c r="BB1931" s="62"/>
      <c r="BC1931" s="21"/>
      <c r="BD1931" s="21"/>
      <c r="BE1931" s="21"/>
      <c r="BF1931" s="22"/>
      <c r="BG1931" s="22"/>
      <c r="BH1931" s="22"/>
      <c r="BI1931" s="22"/>
      <c r="BJ1931" s="8"/>
      <c r="BK1931" s="8"/>
      <c r="BL1931" s="8"/>
      <c r="BM1931" s="8"/>
      <c r="BN1931" s="5"/>
      <c r="BO1931" s="5"/>
      <c r="BP1931" s="8"/>
      <c r="BQ1931" s="8"/>
      <c r="BR1931">
        <v>4.7</v>
      </c>
      <c r="BS1931">
        <v>4.95</v>
      </c>
      <c r="BT1931">
        <v>0.46450999999999998</v>
      </c>
      <c r="BU1931">
        <v>7.8210000000000002E-2</v>
      </c>
      <c r="BV1931">
        <v>8.2132655633033694E-2</v>
      </c>
      <c r="BW1931">
        <v>0.12597</v>
      </c>
    </row>
    <row r="1932" spans="1:75" ht="16.75" customHeight="1" x14ac:dyDescent="0.2">
      <c r="A1932" t="str">
        <f t="shared" si="1945"/>
        <v>2025020935 BOS</v>
      </c>
      <c r="B1932">
        <v>2025020935</v>
      </c>
      <c r="C1932" s="1">
        <v>46081</v>
      </c>
      <c r="D1932" s="2" t="s">
        <v>6</v>
      </c>
      <c r="E1932" t="s">
        <v>7</v>
      </c>
      <c r="F1932" s="2">
        <v>1</v>
      </c>
      <c r="G1932" s="2">
        <v>1</v>
      </c>
      <c r="H1932" t="s">
        <v>46</v>
      </c>
      <c r="I1932" t="str">
        <f t="shared" si="1944"/>
        <v xml:space="preserve">BOS </v>
      </c>
      <c r="K1932" s="14"/>
      <c r="L1932" s="13">
        <v>0.15</v>
      </c>
      <c r="M1932" s="28">
        <v>0.1</v>
      </c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23"/>
      <c r="AF1932" s="23"/>
      <c r="AG1932" s="26"/>
      <c r="AH1932" s="26"/>
      <c r="AI1932" s="53"/>
      <c r="AJ1932" s="6"/>
      <c r="AK1932" s="23"/>
      <c r="AL1932" s="23"/>
      <c r="AM1932" s="23"/>
      <c r="AN1932" s="23"/>
      <c r="AO1932" s="23"/>
      <c r="AP1932" s="23"/>
      <c r="AQ1932" s="23"/>
      <c r="AR1932" s="66">
        <v>0</v>
      </c>
      <c r="AS1932" s="8"/>
      <c r="AT1932" s="19"/>
      <c r="AU1932" s="19"/>
      <c r="AV1932" s="12"/>
      <c r="AW1932" s="12"/>
      <c r="AX1932" s="8"/>
      <c r="AY1932" s="8"/>
      <c r="AZ1932" s="8"/>
      <c r="BA1932" s="8"/>
      <c r="BB1932" s="62"/>
      <c r="BC1932" s="21"/>
      <c r="BD1932" s="21"/>
      <c r="BE1932" s="21"/>
      <c r="BF1932" s="22"/>
      <c r="BG1932" s="22"/>
      <c r="BH1932" s="22"/>
      <c r="BI1932" s="22"/>
      <c r="BJ1932" s="8"/>
      <c r="BK1932" s="8"/>
      <c r="BL1932" s="8"/>
      <c r="BM1932" s="8"/>
      <c r="BN1932" s="5"/>
      <c r="BO1932" s="5"/>
      <c r="BP1932" s="8"/>
      <c r="BQ1932" s="8"/>
      <c r="BR1932">
        <v>4.7</v>
      </c>
      <c r="BS1932">
        <v>5</v>
      </c>
      <c r="BT1932">
        <v>0.45616000000000001</v>
      </c>
      <c r="BU1932">
        <v>7.7689999999999995E-2</v>
      </c>
      <c r="BV1932">
        <v>8.1462529752854701E-2</v>
      </c>
      <c r="BW1932">
        <v>0.124</v>
      </c>
    </row>
    <row r="1933" spans="1:75" ht="16.75" customHeight="1" x14ac:dyDescent="0.2">
      <c r="A1933" t="str">
        <f t="shared" si="1945"/>
        <v>2025020935 PHI</v>
      </c>
      <c r="B1933">
        <v>2025020935</v>
      </c>
      <c r="C1933" s="1">
        <v>46081</v>
      </c>
      <c r="D1933" s="2" t="s">
        <v>9</v>
      </c>
      <c r="E1933" t="s">
        <v>43</v>
      </c>
      <c r="F1933" s="2">
        <v>1</v>
      </c>
      <c r="G1933" s="2">
        <v>1</v>
      </c>
      <c r="H1933" t="s">
        <v>47</v>
      </c>
      <c r="I1933" t="str">
        <f t="shared" si="1944"/>
        <v xml:space="preserve">PHI </v>
      </c>
      <c r="K1933" s="14"/>
      <c r="L1933" s="13">
        <v>0.15</v>
      </c>
      <c r="M1933" s="28">
        <v>0.1</v>
      </c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23"/>
      <c r="AF1933" s="23"/>
      <c r="AG1933" s="26"/>
      <c r="AH1933" s="26"/>
      <c r="AI1933" s="53"/>
      <c r="AJ1933" s="6"/>
      <c r="AK1933" s="23"/>
      <c r="AL1933" s="23"/>
      <c r="AM1933" s="23"/>
      <c r="AN1933" s="23"/>
      <c r="AO1933" s="23"/>
      <c r="AP1933" s="23"/>
      <c r="AQ1933" s="23"/>
      <c r="AR1933" s="66">
        <v>0</v>
      </c>
      <c r="AS1933" s="8"/>
      <c r="AT1933" s="19"/>
      <c r="AU1933" s="19"/>
      <c r="AV1933" s="12"/>
      <c r="AW1933" s="12"/>
      <c r="AX1933" s="8"/>
      <c r="AY1933" s="8"/>
      <c r="AZ1933" s="8"/>
      <c r="BA1933" s="8"/>
      <c r="BB1933" s="62"/>
      <c r="BC1933" s="21"/>
      <c r="BD1933" s="21"/>
      <c r="BE1933" s="21"/>
      <c r="BF1933" s="22"/>
      <c r="BG1933" s="22"/>
      <c r="BH1933" s="22"/>
      <c r="BI1933" s="22"/>
      <c r="BJ1933" s="8"/>
      <c r="BK1933" s="8"/>
      <c r="BL1933" s="8"/>
      <c r="BM1933" s="8"/>
      <c r="BN1933" s="5"/>
      <c r="BO1933" s="5"/>
      <c r="BP1933" s="8"/>
      <c r="BQ1933" s="8"/>
      <c r="BR1933">
        <v>4.75</v>
      </c>
      <c r="BS1933">
        <v>4.75</v>
      </c>
      <c r="BT1933">
        <v>0.49418000000000001</v>
      </c>
      <c r="BU1933">
        <v>8.6830000000000004E-2</v>
      </c>
      <c r="BV1933">
        <v>9.1358648190818806E-2</v>
      </c>
      <c r="BW1933">
        <v>0.13639999999999999</v>
      </c>
    </row>
    <row r="1934" spans="1:75" ht="16.75" customHeight="1" x14ac:dyDescent="0.2">
      <c r="A1934" t="str">
        <f t="shared" si="1945"/>
        <v>2025020936 EDM</v>
      </c>
      <c r="B1934">
        <v>2025020936</v>
      </c>
      <c r="C1934" s="1">
        <v>46081</v>
      </c>
      <c r="D1934" s="2" t="s">
        <v>6</v>
      </c>
      <c r="E1934" t="s">
        <v>17</v>
      </c>
      <c r="F1934" s="2">
        <v>1</v>
      </c>
      <c r="G1934" s="2">
        <v>1</v>
      </c>
      <c r="H1934" t="s">
        <v>46</v>
      </c>
      <c r="I1934" t="str">
        <f t="shared" si="1944"/>
        <v xml:space="preserve">EDM </v>
      </c>
      <c r="K1934" s="14"/>
      <c r="L1934" s="13">
        <v>0.15</v>
      </c>
      <c r="M1934" s="28">
        <v>0.1</v>
      </c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23"/>
      <c r="AF1934" s="23"/>
      <c r="AG1934" s="26"/>
      <c r="AH1934" s="26"/>
      <c r="AI1934" s="53"/>
      <c r="AJ1934" s="6"/>
      <c r="AK1934" s="23"/>
      <c r="AL1934" s="23"/>
      <c r="AM1934" s="23"/>
      <c r="AN1934" s="23"/>
      <c r="AO1934" s="23"/>
      <c r="AP1934" s="23"/>
      <c r="AQ1934" s="23"/>
      <c r="AR1934" s="66">
        <v>0</v>
      </c>
      <c r="AS1934" s="8"/>
      <c r="AT1934" s="19"/>
      <c r="AU1934" s="19"/>
      <c r="AV1934" s="12"/>
      <c r="AW1934" s="12"/>
      <c r="AX1934" s="8"/>
      <c r="AY1934" s="8"/>
      <c r="AZ1934" s="8"/>
      <c r="BA1934" s="8"/>
      <c r="BB1934" s="62"/>
      <c r="BC1934" s="21"/>
      <c r="BD1934" s="21"/>
      <c r="BE1934" s="21"/>
      <c r="BF1934" s="22"/>
      <c r="BG1934" s="22"/>
      <c r="BH1934" s="22"/>
      <c r="BI1934" s="22"/>
      <c r="BJ1934" s="8"/>
      <c r="BK1934" s="8"/>
      <c r="BL1934" s="8"/>
      <c r="BM1934" s="8"/>
      <c r="BN1934" s="5"/>
      <c r="BO1934" s="5"/>
      <c r="BP1934" s="8"/>
      <c r="BQ1934" s="8"/>
      <c r="BR1934">
        <v>4.75</v>
      </c>
      <c r="BS1934">
        <v>4.8</v>
      </c>
      <c r="BT1934">
        <v>0.48920000000000002</v>
      </c>
      <c r="BU1934">
        <v>8.2830000000000001E-2</v>
      </c>
      <c r="BV1934">
        <v>8.7035558170813695E-2</v>
      </c>
      <c r="BW1934">
        <v>0.13114999999999999</v>
      </c>
    </row>
    <row r="1935" spans="1:75" ht="16.75" customHeight="1" x14ac:dyDescent="0.2">
      <c r="A1935" t="str">
        <f t="shared" si="1945"/>
        <v>2025020936 SJS</v>
      </c>
      <c r="B1935">
        <v>2025020936</v>
      </c>
      <c r="C1935" s="1">
        <v>46081</v>
      </c>
      <c r="D1935" s="2" t="s">
        <v>9</v>
      </c>
      <c r="E1935" t="s">
        <v>40</v>
      </c>
      <c r="F1935" s="2">
        <v>1</v>
      </c>
      <c r="G1935" s="2">
        <v>1</v>
      </c>
      <c r="H1935" t="s">
        <v>47</v>
      </c>
      <c r="I1935" t="str">
        <f t="shared" si="1944"/>
        <v xml:space="preserve">SJS </v>
      </c>
      <c r="K1935" s="14"/>
      <c r="L1935" s="13">
        <v>0.15</v>
      </c>
      <c r="M1935" s="28">
        <v>0.1</v>
      </c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23"/>
      <c r="AF1935" s="23"/>
      <c r="AG1935" s="26"/>
      <c r="AH1935" s="26"/>
      <c r="AI1935" s="53"/>
      <c r="AJ1935" s="6"/>
      <c r="AK1935" s="23"/>
      <c r="AL1935" s="23"/>
      <c r="AM1935" s="23"/>
      <c r="AN1935" s="23"/>
      <c r="AO1935" s="23"/>
      <c r="AP1935" s="23"/>
      <c r="AQ1935" s="23"/>
      <c r="AR1935" s="66">
        <v>0</v>
      </c>
      <c r="AS1935" s="8"/>
      <c r="AT1935" s="19"/>
      <c r="AU1935" s="19"/>
      <c r="AV1935" s="12"/>
      <c r="AW1935" s="12"/>
      <c r="AX1935" s="8"/>
      <c r="AY1935" s="8"/>
      <c r="AZ1935" s="8"/>
      <c r="BA1935" s="8"/>
      <c r="BB1935" s="62"/>
      <c r="BC1935" s="21"/>
      <c r="BD1935" s="21"/>
      <c r="BE1935" s="21"/>
      <c r="BF1935" s="22"/>
      <c r="BG1935" s="22"/>
      <c r="BH1935" s="22"/>
      <c r="BI1935" s="22"/>
      <c r="BJ1935" s="8"/>
      <c r="BK1935" s="8"/>
      <c r="BL1935" s="8"/>
      <c r="BM1935" s="8"/>
      <c r="BN1935" s="5"/>
      <c r="BO1935" s="5"/>
      <c r="BP1935" s="8"/>
      <c r="BQ1935" s="8"/>
      <c r="BR1935">
        <v>4.75</v>
      </c>
      <c r="BS1935">
        <v>4.8499999999999996</v>
      </c>
      <c r="BT1935">
        <v>0.48596</v>
      </c>
      <c r="BU1935">
        <v>8.0430000000000001E-2</v>
      </c>
      <c r="BV1935">
        <v>8.4587474365041798E-2</v>
      </c>
      <c r="BW1935">
        <v>0.12958</v>
      </c>
    </row>
    <row r="1936" spans="1:75" ht="16.75" customHeight="1" x14ac:dyDescent="0.2">
      <c r="A1936" t="str">
        <f t="shared" si="1945"/>
        <v>2025020943 NJD</v>
      </c>
      <c r="B1936">
        <v>2025020943</v>
      </c>
      <c r="C1936" s="1">
        <v>46081</v>
      </c>
      <c r="D1936" s="2" t="s">
        <v>6</v>
      </c>
      <c r="E1936" t="s">
        <v>4</v>
      </c>
      <c r="F1936" s="2">
        <v>1</v>
      </c>
      <c r="G1936" s="2">
        <v>1</v>
      </c>
      <c r="H1936" t="s">
        <v>46</v>
      </c>
      <c r="I1936" t="str">
        <f t="shared" si="1944"/>
        <v xml:space="preserve">NJD </v>
      </c>
      <c r="K1936" s="14"/>
      <c r="L1936" s="13">
        <v>0.15</v>
      </c>
      <c r="M1936" s="28">
        <v>0.1</v>
      </c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23"/>
      <c r="AF1936" s="23"/>
      <c r="AG1936" s="26"/>
      <c r="AH1936" s="26"/>
      <c r="AI1936" s="53"/>
      <c r="AJ1936" s="6"/>
      <c r="AK1936" s="23"/>
      <c r="AL1936" s="23"/>
      <c r="AM1936" s="23"/>
      <c r="AN1936" s="23"/>
      <c r="AO1936" s="23"/>
      <c r="AP1936" s="23"/>
      <c r="AQ1936" s="23"/>
      <c r="AR1936" s="66">
        <v>0</v>
      </c>
      <c r="AS1936" s="8"/>
      <c r="AT1936" s="19"/>
      <c r="AU1936" s="19"/>
      <c r="AV1936" s="12"/>
      <c r="AW1936" s="12"/>
      <c r="AX1936" s="8"/>
      <c r="AY1936" s="8"/>
      <c r="AZ1936" s="8"/>
      <c r="BA1936" s="8"/>
      <c r="BB1936" s="62"/>
      <c r="BC1936" s="21"/>
      <c r="BD1936" s="21"/>
      <c r="BE1936" s="21"/>
      <c r="BF1936" s="22"/>
      <c r="BG1936" s="22"/>
      <c r="BH1936" s="22"/>
      <c r="BI1936" s="22"/>
      <c r="BJ1936" s="8"/>
      <c r="BK1936" s="8"/>
      <c r="BL1936" s="8"/>
      <c r="BM1936" s="8"/>
      <c r="BN1936" s="5"/>
      <c r="BO1936" s="5"/>
      <c r="BP1936" s="8"/>
      <c r="BQ1936" s="8"/>
      <c r="BR1936">
        <v>4.75</v>
      </c>
      <c r="BS1936">
        <v>4.9000000000000004</v>
      </c>
      <c r="BT1936">
        <v>0.47791</v>
      </c>
      <c r="BU1936">
        <v>7.8759999999999997E-2</v>
      </c>
      <c r="BV1936">
        <v>8.2698951037936896E-2</v>
      </c>
      <c r="BW1936">
        <v>0.12639</v>
      </c>
    </row>
    <row r="1937" spans="1:75" ht="16.75" customHeight="1" x14ac:dyDescent="0.2">
      <c r="A1937" t="str">
        <f t="shared" si="1945"/>
        <v>2025020943 STL</v>
      </c>
      <c r="B1937">
        <v>2025020943</v>
      </c>
      <c r="C1937" s="1">
        <v>46081</v>
      </c>
      <c r="D1937" s="2" t="s">
        <v>9</v>
      </c>
      <c r="E1937" t="s">
        <v>12</v>
      </c>
      <c r="F1937" s="2">
        <v>1</v>
      </c>
      <c r="G1937" s="2">
        <v>1</v>
      </c>
      <c r="H1937" t="s">
        <v>47</v>
      </c>
      <c r="I1937" t="str">
        <f t="shared" si="1944"/>
        <v xml:space="preserve">STL </v>
      </c>
      <c r="K1937" s="14"/>
      <c r="L1937" s="13">
        <v>0.15</v>
      </c>
      <c r="M1937" s="28">
        <v>0.1</v>
      </c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23"/>
      <c r="AF1937" s="23"/>
      <c r="AG1937" s="26"/>
      <c r="AH1937" s="26"/>
      <c r="AI1937" s="53"/>
      <c r="AJ1937" s="6"/>
      <c r="AK1937" s="23"/>
      <c r="AL1937" s="23"/>
      <c r="AM1937" s="23"/>
      <c r="AN1937" s="23"/>
      <c r="AO1937" s="23"/>
      <c r="AP1937" s="23"/>
      <c r="AQ1937" s="23"/>
      <c r="AR1937" s="66">
        <v>0</v>
      </c>
      <c r="AS1937" s="8"/>
      <c r="AT1937" s="19"/>
      <c r="AU1937" s="19"/>
      <c r="AV1937" s="12"/>
      <c r="AW1937" s="12"/>
      <c r="AX1937" s="8"/>
      <c r="AY1937" s="8"/>
      <c r="AZ1937" s="8"/>
      <c r="BA1937" s="8"/>
      <c r="BB1937" s="62"/>
      <c r="BC1937" s="21"/>
      <c r="BD1937" s="21"/>
      <c r="BE1937" s="21"/>
      <c r="BF1937" s="22"/>
      <c r="BG1937" s="22"/>
      <c r="BH1937" s="22"/>
      <c r="BI1937" s="22"/>
      <c r="BJ1937" s="8"/>
      <c r="BK1937" s="8"/>
      <c r="BL1937" s="8"/>
      <c r="BM1937" s="8"/>
      <c r="BN1937" s="5"/>
      <c r="BO1937" s="5"/>
      <c r="BP1937" s="8"/>
      <c r="BQ1937" s="8"/>
      <c r="BR1937">
        <v>4.75</v>
      </c>
      <c r="BS1937">
        <v>4.95</v>
      </c>
      <c r="BT1937">
        <v>0.46993000000000001</v>
      </c>
      <c r="BU1937">
        <v>7.5520000000000004E-2</v>
      </c>
      <c r="BV1937">
        <v>7.9293581545762798E-2</v>
      </c>
      <c r="BW1937">
        <v>0.12311</v>
      </c>
    </row>
    <row r="1938" spans="1:75" ht="16.75" customHeight="1" x14ac:dyDescent="0.2">
      <c r="A1938" t="str">
        <f t="shared" si="1945"/>
        <v>2025020938 CHI</v>
      </c>
      <c r="B1938">
        <v>2025020938</v>
      </c>
      <c r="C1938" s="1">
        <v>46081</v>
      </c>
      <c r="D1938" s="2" t="s">
        <v>6</v>
      </c>
      <c r="E1938" t="s">
        <v>14</v>
      </c>
      <c r="F1938" s="2">
        <v>1</v>
      </c>
      <c r="G1938" s="2">
        <v>1</v>
      </c>
      <c r="H1938" t="s">
        <v>46</v>
      </c>
      <c r="I1938" t="str">
        <f t="shared" si="1944"/>
        <v xml:space="preserve">CHI </v>
      </c>
      <c r="K1938" s="14"/>
      <c r="L1938" s="13">
        <v>0.15</v>
      </c>
      <c r="M1938" s="28">
        <v>0.1</v>
      </c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23"/>
      <c r="AF1938" s="23"/>
      <c r="AG1938" s="26"/>
      <c r="AH1938" s="26"/>
      <c r="AI1938" s="53"/>
      <c r="AJ1938" s="6"/>
      <c r="AK1938" s="23"/>
      <c r="AL1938" s="23"/>
      <c r="AM1938" s="23"/>
      <c r="AN1938" s="23"/>
      <c r="AO1938" s="23"/>
      <c r="AP1938" s="23"/>
      <c r="AQ1938" s="23"/>
      <c r="AR1938" s="66">
        <v>0</v>
      </c>
      <c r="AS1938" s="8"/>
      <c r="AT1938" s="19"/>
      <c r="AU1938" s="19"/>
      <c r="AV1938" s="12"/>
      <c r="AW1938" s="12"/>
      <c r="AX1938" s="8"/>
      <c r="AY1938" s="8"/>
      <c r="AZ1938" s="8"/>
      <c r="BA1938" s="8"/>
      <c r="BB1938" s="62"/>
      <c r="BC1938" s="21"/>
      <c r="BD1938" s="21"/>
      <c r="BE1938" s="21"/>
      <c r="BF1938" s="22"/>
      <c r="BG1938" s="22"/>
      <c r="BH1938" s="22"/>
      <c r="BI1938" s="22"/>
      <c r="BJ1938" s="8"/>
      <c r="BK1938" s="8"/>
      <c r="BL1938" s="8"/>
      <c r="BM1938" s="8"/>
      <c r="BN1938" s="5"/>
      <c r="BO1938" s="5"/>
      <c r="BP1938" s="8"/>
      <c r="BQ1938" s="8"/>
      <c r="BR1938">
        <v>4.75</v>
      </c>
      <c r="BS1938">
        <v>5</v>
      </c>
      <c r="BT1938">
        <v>0.46290999999999999</v>
      </c>
      <c r="BU1938">
        <v>7.5439999999999993E-2</v>
      </c>
      <c r="BV1938">
        <v>7.90245537584848E-2</v>
      </c>
      <c r="BW1938">
        <v>0.1208</v>
      </c>
    </row>
    <row r="1939" spans="1:75" ht="16.75" customHeight="1" x14ac:dyDescent="0.2">
      <c r="A1939" t="str">
        <f t="shared" si="1945"/>
        <v>2025020938 COL</v>
      </c>
      <c r="B1939">
        <v>2025020938</v>
      </c>
      <c r="C1939" s="1">
        <v>46081</v>
      </c>
      <c r="D1939" s="2" t="s">
        <v>9</v>
      </c>
      <c r="E1939" t="s">
        <v>24</v>
      </c>
      <c r="F1939" s="2">
        <v>1</v>
      </c>
      <c r="G1939" s="2">
        <v>1</v>
      </c>
      <c r="H1939" t="s">
        <v>47</v>
      </c>
      <c r="I1939" t="str">
        <f t="shared" si="1944"/>
        <v xml:space="preserve">COL </v>
      </c>
      <c r="K1939" s="14"/>
      <c r="L1939" s="13">
        <v>0.15</v>
      </c>
      <c r="M1939" s="28">
        <v>0.1</v>
      </c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23"/>
      <c r="AF1939" s="23"/>
      <c r="AG1939" s="26"/>
      <c r="AH1939" s="26"/>
      <c r="AI1939" s="53"/>
      <c r="AJ1939" s="6"/>
      <c r="AK1939" s="23"/>
      <c r="AL1939" s="23"/>
      <c r="AM1939" s="23"/>
      <c r="AN1939" s="23"/>
      <c r="AO1939" s="23"/>
      <c r="AP1939" s="23"/>
      <c r="AQ1939" s="23"/>
      <c r="AR1939" s="66">
        <v>0</v>
      </c>
      <c r="AS1939" s="8"/>
      <c r="AT1939" s="19"/>
      <c r="AU1939" s="19"/>
      <c r="AV1939" s="12"/>
      <c r="AW1939" s="12"/>
      <c r="AX1939" s="8"/>
      <c r="AY1939" s="8"/>
      <c r="AZ1939" s="8"/>
      <c r="BA1939" s="8"/>
      <c r="BB1939" s="62"/>
      <c r="BC1939" s="21"/>
      <c r="BD1939" s="21"/>
      <c r="BE1939" s="21"/>
      <c r="BF1939" s="22"/>
      <c r="BG1939" s="22"/>
      <c r="BH1939" s="22"/>
      <c r="BI1939" s="22"/>
      <c r="BJ1939" s="8"/>
      <c r="BK1939" s="8"/>
      <c r="BL1939" s="8"/>
      <c r="BM1939" s="8"/>
      <c r="BN1939" s="5"/>
      <c r="BO1939" s="5"/>
      <c r="BP1939" s="8"/>
      <c r="BQ1939" s="8"/>
      <c r="BR1939">
        <v>4.8</v>
      </c>
      <c r="BS1939">
        <v>4.8</v>
      </c>
      <c r="BT1939">
        <v>0.49452000000000002</v>
      </c>
      <c r="BU1939">
        <v>8.0180000000000001E-2</v>
      </c>
      <c r="BV1939">
        <v>8.4316570971880403E-2</v>
      </c>
      <c r="BW1939">
        <v>0.12923999999999999</v>
      </c>
    </row>
    <row r="1940" spans="1:75" ht="16.75" customHeight="1" x14ac:dyDescent="0.2">
      <c r="A1940" t="str">
        <f t="shared" si="1945"/>
        <v>2025020937 NYI</v>
      </c>
      <c r="B1940">
        <v>2025020937</v>
      </c>
      <c r="C1940" s="1">
        <v>46081</v>
      </c>
      <c r="D1940" s="2" t="s">
        <v>6</v>
      </c>
      <c r="E1940" t="s">
        <v>37</v>
      </c>
      <c r="F1940" s="2">
        <v>1</v>
      </c>
      <c r="G1940" s="2">
        <v>1</v>
      </c>
      <c r="H1940" t="s">
        <v>46</v>
      </c>
      <c r="I1940" t="str">
        <f t="shared" si="1944"/>
        <v xml:space="preserve">NYI </v>
      </c>
      <c r="K1940" s="14"/>
      <c r="L1940" s="13">
        <v>0.15</v>
      </c>
      <c r="M1940" s="28">
        <v>0.1</v>
      </c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23"/>
      <c r="AF1940" s="23"/>
      <c r="AG1940" s="26"/>
      <c r="AH1940" s="26"/>
      <c r="AI1940" s="53"/>
      <c r="AJ1940" s="6"/>
      <c r="AK1940" s="23"/>
      <c r="AL1940" s="23"/>
      <c r="AM1940" s="23"/>
      <c r="AN1940" s="23"/>
      <c r="AO1940" s="23"/>
      <c r="AP1940" s="23"/>
      <c r="AQ1940" s="23"/>
      <c r="AR1940" s="66">
        <v>0</v>
      </c>
      <c r="AS1940" s="8"/>
      <c r="AT1940" s="19"/>
      <c r="AU1940" s="19"/>
      <c r="AV1940" s="12"/>
      <c r="AW1940" s="12"/>
      <c r="AX1940" s="8"/>
      <c r="AY1940" s="8"/>
      <c r="AZ1940" s="8"/>
      <c r="BA1940" s="8"/>
      <c r="BB1940" s="62"/>
      <c r="BC1940" s="21"/>
      <c r="BD1940" s="21"/>
      <c r="BE1940" s="21"/>
      <c r="BF1940" s="22"/>
      <c r="BG1940" s="22"/>
      <c r="BH1940" s="22"/>
      <c r="BI1940" s="22"/>
      <c r="BJ1940" s="8"/>
      <c r="BK1940" s="8"/>
      <c r="BL1940" s="8"/>
      <c r="BM1940" s="8"/>
      <c r="BN1940" s="5"/>
      <c r="BO1940" s="5"/>
      <c r="BP1940" s="8"/>
      <c r="BQ1940" s="8"/>
      <c r="BR1940">
        <v>4.8</v>
      </c>
      <c r="BS1940">
        <v>4.8499999999999996</v>
      </c>
      <c r="BT1940">
        <v>0.48808000000000001</v>
      </c>
      <c r="BU1940">
        <v>7.8890000000000002E-2</v>
      </c>
      <c r="BV1940">
        <v>8.2813713757846699E-2</v>
      </c>
      <c r="BW1940">
        <v>0.12626999999999999</v>
      </c>
    </row>
    <row r="1941" spans="1:75" ht="16.75" customHeight="1" x14ac:dyDescent="0.2">
      <c r="A1941" t="str">
        <f t="shared" si="1945"/>
        <v>2025020937 CBJ</v>
      </c>
      <c r="B1941">
        <v>2025020937</v>
      </c>
      <c r="C1941" s="1">
        <v>46081</v>
      </c>
      <c r="D1941" s="2" t="s">
        <v>9</v>
      </c>
      <c r="E1941" t="s">
        <v>32</v>
      </c>
      <c r="F1941" s="2">
        <v>1</v>
      </c>
      <c r="G1941" s="2">
        <v>1</v>
      </c>
      <c r="H1941" t="s">
        <v>47</v>
      </c>
      <c r="I1941" t="str">
        <f t="shared" si="1944"/>
        <v xml:space="preserve">CBJ </v>
      </c>
      <c r="K1941" s="14"/>
      <c r="L1941" s="13">
        <v>0.15</v>
      </c>
      <c r="M1941" s="28">
        <v>0.1</v>
      </c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23"/>
      <c r="AF1941" s="23"/>
      <c r="AG1941" s="26"/>
      <c r="AH1941" s="26"/>
      <c r="AI1941" s="53"/>
      <c r="AJ1941" s="6"/>
      <c r="AK1941" s="23"/>
      <c r="AL1941" s="23"/>
      <c r="AM1941" s="23"/>
      <c r="AN1941" s="23"/>
      <c r="AO1941" s="23"/>
      <c r="AP1941" s="23"/>
      <c r="AQ1941" s="23"/>
      <c r="AR1941" s="66">
        <v>0</v>
      </c>
      <c r="AS1941" s="8"/>
      <c r="AT1941" s="19"/>
      <c r="AU1941" s="19"/>
      <c r="AV1941" s="12"/>
      <c r="AW1941" s="12"/>
      <c r="AX1941" s="8"/>
      <c r="AY1941" s="8"/>
      <c r="AZ1941" s="8"/>
      <c r="BA1941" s="8"/>
      <c r="BB1941" s="62"/>
      <c r="BC1941" s="21"/>
      <c r="BD1941" s="21"/>
      <c r="BE1941" s="21"/>
      <c r="BF1941" s="22"/>
      <c r="BG1941" s="22"/>
      <c r="BH1941" s="22"/>
      <c r="BI1941" s="22"/>
      <c r="BJ1941" s="8"/>
      <c r="BK1941" s="8"/>
      <c r="BL1941" s="8"/>
      <c r="BM1941" s="8"/>
      <c r="BN1941" s="5"/>
      <c r="BO1941" s="5"/>
      <c r="BP1941" s="8"/>
      <c r="BQ1941" s="8"/>
      <c r="BR1941">
        <v>4.8</v>
      </c>
      <c r="BS1941">
        <v>4.9000000000000004</v>
      </c>
      <c r="BT1941">
        <v>0.48177999999999999</v>
      </c>
      <c r="BU1941">
        <v>7.553E-2</v>
      </c>
      <c r="BV1941">
        <v>7.9177717442579607E-2</v>
      </c>
      <c r="BW1941">
        <v>0.1216</v>
      </c>
    </row>
    <row r="1942" spans="1:75" ht="16.75" customHeight="1" x14ac:dyDescent="0.2">
      <c r="A1942" t="str">
        <f t="shared" si="1945"/>
        <v>2025020941 BUF</v>
      </c>
      <c r="B1942">
        <v>2025020941</v>
      </c>
      <c r="C1942" s="1">
        <v>46081</v>
      </c>
      <c r="D1942" s="2" t="s">
        <v>6</v>
      </c>
      <c r="E1942" t="s">
        <v>5</v>
      </c>
      <c r="F1942" s="2">
        <v>0</v>
      </c>
      <c r="G1942" s="2">
        <v>1</v>
      </c>
      <c r="H1942" t="s">
        <v>26</v>
      </c>
      <c r="I1942" t="str">
        <f t="shared" si="1944"/>
        <v xml:space="preserve">BUF </v>
      </c>
      <c r="K1942" s="14"/>
      <c r="L1942" s="13">
        <v>0.15</v>
      </c>
      <c r="M1942" s="28">
        <v>0.1</v>
      </c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23"/>
      <c r="AF1942" s="23"/>
      <c r="AG1942" s="26"/>
      <c r="AH1942" s="26"/>
      <c r="AI1942" s="53"/>
      <c r="AJ1942" s="6"/>
      <c r="AK1942" s="23"/>
      <c r="AL1942" s="23"/>
      <c r="AM1942" s="23"/>
      <c r="AN1942" s="23"/>
      <c r="AO1942" s="23"/>
      <c r="AP1942" s="23"/>
      <c r="AQ1942" s="23"/>
      <c r="AR1942" s="66">
        <v>0</v>
      </c>
      <c r="AS1942" s="8"/>
      <c r="AT1942" s="19"/>
      <c r="AU1942" s="19"/>
      <c r="AV1942" s="12"/>
      <c r="AW1942" s="12"/>
      <c r="AX1942" s="8"/>
      <c r="AY1942" s="8"/>
      <c r="AZ1942" s="8"/>
      <c r="BA1942" s="8"/>
      <c r="BB1942" s="62"/>
      <c r="BC1942" s="21"/>
      <c r="BD1942" s="21"/>
      <c r="BE1942" s="21"/>
      <c r="BF1942" s="22"/>
      <c r="BG1942" s="22"/>
      <c r="BH1942" s="22"/>
      <c r="BI1942" s="22"/>
      <c r="BJ1942" s="8"/>
      <c r="BK1942" s="8"/>
      <c r="BL1942" s="8"/>
      <c r="BM1942" s="8"/>
      <c r="BN1942" s="5"/>
      <c r="BO1942" s="5"/>
      <c r="BP1942" s="8"/>
      <c r="BQ1942" s="8"/>
      <c r="BR1942">
        <v>4.8</v>
      </c>
      <c r="BS1942">
        <v>4.95</v>
      </c>
      <c r="BT1942">
        <v>0.47789999999999999</v>
      </c>
      <c r="BU1942">
        <v>7.3679999999999995E-2</v>
      </c>
      <c r="BV1942">
        <v>7.7228656778994806E-2</v>
      </c>
      <c r="BW1942">
        <v>0.11963</v>
      </c>
    </row>
    <row r="1943" spans="1:75" ht="16.75" customHeight="1" x14ac:dyDescent="0.2">
      <c r="A1943" t="str">
        <f t="shared" si="1945"/>
        <v>2025020941 TBL</v>
      </c>
      <c r="B1943">
        <v>2025020941</v>
      </c>
      <c r="C1943" s="1">
        <v>46081</v>
      </c>
      <c r="D1943" s="2" t="s">
        <v>9</v>
      </c>
      <c r="E1943" t="s">
        <v>41</v>
      </c>
      <c r="F1943" s="2">
        <v>1</v>
      </c>
      <c r="G1943" s="2">
        <v>0</v>
      </c>
      <c r="H1943" t="s">
        <v>27</v>
      </c>
      <c r="I1943" t="str">
        <f t="shared" si="1944"/>
        <v xml:space="preserve">TBL </v>
      </c>
      <c r="K1943" s="14"/>
      <c r="L1943" s="13">
        <v>0.15</v>
      </c>
      <c r="M1943" s="28">
        <v>0.1</v>
      </c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23"/>
      <c r="AF1943" s="23"/>
      <c r="AG1943" s="26"/>
      <c r="AH1943" s="26"/>
      <c r="AI1943" s="53"/>
      <c r="AJ1943" s="6"/>
      <c r="AK1943" s="23"/>
      <c r="AL1943" s="23"/>
      <c r="AM1943" s="23"/>
      <c r="AN1943" s="23"/>
      <c r="AO1943" s="23"/>
      <c r="AP1943" s="23"/>
      <c r="AQ1943" s="23"/>
      <c r="AR1943" s="66">
        <v>0</v>
      </c>
      <c r="AS1943" s="8"/>
      <c r="AT1943" s="19"/>
      <c r="AU1943" s="19"/>
      <c r="AV1943" s="12"/>
      <c r="AW1943" s="12"/>
      <c r="AX1943" s="8"/>
      <c r="AY1943" s="8"/>
      <c r="AZ1943" s="8"/>
      <c r="BA1943" s="8"/>
      <c r="BB1943" s="62"/>
      <c r="BC1943" s="21"/>
      <c r="BD1943" s="21"/>
      <c r="BE1943" s="21"/>
      <c r="BF1943" s="22"/>
      <c r="BG1943" s="22"/>
      <c r="BH1943" s="22"/>
      <c r="BI1943" s="22"/>
      <c r="BJ1943" s="8"/>
      <c r="BK1943" s="8"/>
      <c r="BL1943" s="8"/>
      <c r="BM1943" s="8"/>
      <c r="BN1943" s="5"/>
      <c r="BO1943" s="5"/>
      <c r="BP1943" s="8"/>
      <c r="BQ1943" s="8"/>
      <c r="BR1943">
        <v>4.8</v>
      </c>
      <c r="BS1943">
        <v>5</v>
      </c>
      <c r="BT1943">
        <v>0.47255999999999998</v>
      </c>
      <c r="BU1943">
        <v>7.3359999999999995E-2</v>
      </c>
      <c r="BV1943">
        <v>7.6733191079871102E-2</v>
      </c>
      <c r="BW1943">
        <v>0.11731999999999999</v>
      </c>
    </row>
    <row r="1944" spans="1:75" ht="16.75" customHeight="1" x14ac:dyDescent="0.2">
      <c r="A1944" t="str">
        <f t="shared" si="1945"/>
        <v>2025020944 CGY</v>
      </c>
      <c r="B1944">
        <v>2025020944</v>
      </c>
      <c r="C1944" s="1">
        <v>46081</v>
      </c>
      <c r="D1944" s="2" t="s">
        <v>6</v>
      </c>
      <c r="E1944" t="s">
        <v>22</v>
      </c>
      <c r="F1944" s="2">
        <v>1</v>
      </c>
      <c r="G1944" s="2">
        <v>1</v>
      </c>
      <c r="H1944" t="s">
        <v>46</v>
      </c>
      <c r="I1944" t="str">
        <f t="shared" si="1944"/>
        <v xml:space="preserve">CGY </v>
      </c>
      <c r="K1944" s="14"/>
      <c r="L1944" s="13">
        <v>0.15</v>
      </c>
      <c r="M1944" s="28">
        <v>0.1</v>
      </c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23"/>
      <c r="AF1944" s="23"/>
      <c r="AG1944" s="26"/>
      <c r="AH1944" s="26"/>
      <c r="AI1944" s="53"/>
      <c r="AJ1944" s="6"/>
      <c r="AK1944" s="23"/>
      <c r="AL1944" s="23"/>
      <c r="AM1944" s="23"/>
      <c r="AN1944" s="23"/>
      <c r="AO1944" s="23"/>
      <c r="AP1944" s="23"/>
      <c r="AQ1944" s="23"/>
      <c r="AR1944" s="66">
        <v>0</v>
      </c>
      <c r="AS1944" s="8"/>
      <c r="AT1944" s="19"/>
      <c r="AU1944" s="19"/>
      <c r="AV1944" s="12"/>
      <c r="AW1944" s="12"/>
      <c r="AX1944" s="8"/>
      <c r="AY1944" s="8"/>
      <c r="AZ1944" s="8"/>
      <c r="BA1944" s="8"/>
      <c r="BB1944" s="62"/>
      <c r="BC1944" s="21"/>
      <c r="BD1944" s="21"/>
      <c r="BE1944" s="21"/>
      <c r="BF1944" s="22"/>
      <c r="BG1944" s="22"/>
      <c r="BH1944" s="22"/>
      <c r="BI1944" s="22"/>
      <c r="BJ1944" s="8"/>
      <c r="BK1944" s="8"/>
      <c r="BL1944" s="8"/>
      <c r="BM1944" s="8"/>
      <c r="BN1944" s="5"/>
      <c r="BO1944" s="5"/>
      <c r="BP1944" s="8"/>
      <c r="BQ1944" s="8"/>
      <c r="BR1944">
        <v>4.8499999999999996</v>
      </c>
      <c r="BS1944">
        <v>4.8499999999999996</v>
      </c>
      <c r="BT1944">
        <v>0.49368000000000001</v>
      </c>
      <c r="BU1944">
        <v>7.6069999999999999E-2</v>
      </c>
      <c r="BV1944">
        <v>7.9784779325390104E-2</v>
      </c>
      <c r="BW1944">
        <v>0.12263</v>
      </c>
    </row>
    <row r="1945" spans="1:75" ht="16.75" customHeight="1" x14ac:dyDescent="0.2">
      <c r="A1945" t="str">
        <f t="shared" si="1945"/>
        <v>2025020944 LAK</v>
      </c>
      <c r="B1945">
        <v>2025020944</v>
      </c>
      <c r="C1945" s="1">
        <v>46081</v>
      </c>
      <c r="D1945" s="2" t="s">
        <v>9</v>
      </c>
      <c r="E1945" t="s">
        <v>28</v>
      </c>
      <c r="F1945" s="2">
        <v>1</v>
      </c>
      <c r="G1945" s="2">
        <v>1</v>
      </c>
      <c r="H1945" t="s">
        <v>47</v>
      </c>
      <c r="I1945" t="str">
        <f t="shared" si="1944"/>
        <v xml:space="preserve">LAK </v>
      </c>
      <c r="K1945" s="14"/>
      <c r="L1945" s="13">
        <v>0.15</v>
      </c>
      <c r="M1945" s="28">
        <v>0.1</v>
      </c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23"/>
      <c r="AF1945" s="23"/>
      <c r="AG1945" s="26"/>
      <c r="AH1945" s="26"/>
      <c r="AI1945" s="53"/>
      <c r="AJ1945" s="6"/>
      <c r="AK1945" s="23"/>
      <c r="AL1945" s="23"/>
      <c r="AM1945" s="23"/>
      <c r="AN1945" s="23"/>
      <c r="AO1945" s="23"/>
      <c r="AP1945" s="23"/>
      <c r="AQ1945" s="23"/>
      <c r="AR1945" s="66">
        <v>0</v>
      </c>
      <c r="AS1945" s="8"/>
      <c r="AT1945" s="19"/>
      <c r="AU1945" s="19"/>
      <c r="AV1945" s="12"/>
      <c r="AW1945" s="12"/>
      <c r="AX1945" s="8"/>
      <c r="AY1945" s="8"/>
      <c r="AZ1945" s="8"/>
      <c r="BA1945" s="8"/>
      <c r="BB1945" s="62"/>
      <c r="BC1945" s="21"/>
      <c r="BD1945" s="21"/>
      <c r="BE1945" s="21"/>
      <c r="BF1945" s="22"/>
      <c r="BG1945" s="22"/>
      <c r="BH1945" s="22"/>
      <c r="BI1945" s="22"/>
      <c r="BJ1945" s="8"/>
      <c r="BK1945" s="8"/>
      <c r="BL1945" s="8"/>
      <c r="BM1945" s="8"/>
      <c r="BN1945" s="5"/>
      <c r="BO1945" s="5"/>
      <c r="BP1945" s="8"/>
      <c r="BQ1945" s="8"/>
      <c r="BR1945">
        <v>4.8499999999999996</v>
      </c>
      <c r="BS1945">
        <v>4.9000000000000004</v>
      </c>
      <c r="BT1945">
        <v>0.49048000000000003</v>
      </c>
      <c r="BU1945">
        <v>7.4529999999999999E-2</v>
      </c>
      <c r="BV1945">
        <v>7.8167935728819193E-2</v>
      </c>
      <c r="BW1945">
        <v>0.12107</v>
      </c>
    </row>
    <row r="1946" spans="1:75" ht="16.75" customHeight="1" x14ac:dyDescent="0.2">
      <c r="A1946" t="str">
        <f t="shared" si="1945"/>
        <v>2025020942 DET</v>
      </c>
      <c r="B1946">
        <v>2025020942</v>
      </c>
      <c r="C1946" s="1">
        <v>46081</v>
      </c>
      <c r="D1946" s="2" t="s">
        <v>6</v>
      </c>
      <c r="E1946" t="s">
        <v>30</v>
      </c>
      <c r="F1946" s="2">
        <v>1</v>
      </c>
      <c r="G1946" s="2">
        <v>1</v>
      </c>
      <c r="H1946" t="s">
        <v>46</v>
      </c>
      <c r="I1946" t="str">
        <f t="shared" si="1944"/>
        <v xml:space="preserve">DET </v>
      </c>
      <c r="K1946" s="14"/>
      <c r="L1946" s="13">
        <v>0.15</v>
      </c>
      <c r="M1946" s="28">
        <v>0.1</v>
      </c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23"/>
      <c r="AF1946" s="23"/>
      <c r="AG1946" s="26"/>
      <c r="AH1946" s="26"/>
      <c r="AI1946" s="53"/>
      <c r="AJ1946" s="6"/>
      <c r="AK1946" s="23"/>
      <c r="AL1946" s="23"/>
      <c r="AM1946" s="23"/>
      <c r="AN1946" s="23"/>
      <c r="AO1946" s="23"/>
      <c r="AP1946" s="23"/>
      <c r="AQ1946" s="23"/>
      <c r="AR1946" s="66">
        <v>0</v>
      </c>
      <c r="AS1946" s="8"/>
      <c r="AT1946" s="19"/>
      <c r="AU1946" s="19"/>
      <c r="AV1946" s="12"/>
      <c r="AW1946" s="12"/>
      <c r="AX1946" s="8"/>
      <c r="AY1946" s="8"/>
      <c r="AZ1946" s="8"/>
      <c r="BA1946" s="8"/>
      <c r="BB1946" s="62"/>
      <c r="BC1946" s="21"/>
      <c r="BD1946" s="21"/>
      <c r="BE1946" s="21"/>
      <c r="BF1946" s="22"/>
      <c r="BG1946" s="22"/>
      <c r="BH1946" s="22"/>
      <c r="BI1946" s="22"/>
      <c r="BJ1946" s="8"/>
      <c r="BK1946" s="8"/>
      <c r="BL1946" s="8"/>
      <c r="BM1946" s="8"/>
      <c r="BN1946" s="5"/>
      <c r="BO1946" s="5"/>
      <c r="BP1946" s="8"/>
      <c r="BQ1946" s="8"/>
      <c r="BR1946">
        <v>4.8499999999999996</v>
      </c>
      <c r="BS1946">
        <v>4.95</v>
      </c>
      <c r="BT1946">
        <v>0.48105999999999999</v>
      </c>
      <c r="BU1946">
        <v>7.0930000000000007E-2</v>
      </c>
      <c r="BV1946">
        <v>7.4232608763906097E-2</v>
      </c>
      <c r="BW1946">
        <v>0.11541999999999999</v>
      </c>
    </row>
    <row r="1947" spans="1:75" ht="16.75" customHeight="1" x14ac:dyDescent="0.2">
      <c r="A1947" t="str">
        <f t="shared" si="1945"/>
        <v>2025020942 CAR</v>
      </c>
      <c r="B1947">
        <v>2025020942</v>
      </c>
      <c r="C1947" s="1">
        <v>46081</v>
      </c>
      <c r="D1947" s="2" t="s">
        <v>9</v>
      </c>
      <c r="E1947" t="s">
        <v>42</v>
      </c>
      <c r="F1947" s="2">
        <v>1</v>
      </c>
      <c r="G1947" s="2">
        <v>1</v>
      </c>
      <c r="H1947" t="s">
        <v>47</v>
      </c>
      <c r="I1947" t="str">
        <f t="shared" si="1944"/>
        <v xml:space="preserve">CAR </v>
      </c>
      <c r="K1947" s="14"/>
      <c r="L1947" s="13">
        <v>0.15</v>
      </c>
      <c r="M1947" s="28">
        <v>0.1</v>
      </c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23"/>
      <c r="AF1947" s="23"/>
      <c r="AG1947" s="26"/>
      <c r="AH1947" s="26"/>
      <c r="AI1947" s="53"/>
      <c r="AJ1947" s="6"/>
      <c r="AK1947" s="23"/>
      <c r="AL1947" s="23"/>
      <c r="AM1947" s="23"/>
      <c r="AN1947" s="23"/>
      <c r="AO1947" s="23"/>
      <c r="AP1947" s="23"/>
      <c r="AQ1947" s="23"/>
      <c r="AR1947" s="66">
        <v>0</v>
      </c>
      <c r="AS1947" s="8"/>
      <c r="AT1947" s="19"/>
      <c r="AU1947" s="19"/>
      <c r="AV1947" s="12"/>
      <c r="AW1947" s="12"/>
      <c r="AX1947" s="8"/>
      <c r="AY1947" s="8"/>
      <c r="AZ1947" s="8"/>
      <c r="BA1947" s="8"/>
      <c r="BB1947" s="62"/>
      <c r="BC1947" s="21"/>
      <c r="BD1947" s="21"/>
      <c r="BE1947" s="21"/>
      <c r="BF1947" s="22"/>
      <c r="BG1947" s="22"/>
      <c r="BH1947" s="22"/>
      <c r="BI1947" s="22"/>
      <c r="BJ1947" s="8"/>
      <c r="BK1947" s="8"/>
      <c r="BL1947" s="8"/>
      <c r="BM1947" s="8"/>
      <c r="BN1947" s="5"/>
      <c r="BO1947" s="5"/>
      <c r="BP1947" s="8"/>
      <c r="BQ1947" s="8"/>
      <c r="BR1947">
        <v>4.8499999999999996</v>
      </c>
      <c r="BS1947">
        <v>5</v>
      </c>
      <c r="BT1947">
        <v>0.47892000000000001</v>
      </c>
      <c r="BU1947">
        <v>6.9830000000000003E-2</v>
      </c>
      <c r="BV1947">
        <v>7.3041640952689696E-2</v>
      </c>
      <c r="BW1947">
        <v>0.1138</v>
      </c>
    </row>
    <row r="1948" spans="1:75" ht="16.75" customHeight="1" x14ac:dyDescent="0.2">
      <c r="A1948" t="str">
        <f t="shared" si="1945"/>
        <v>2025020939 OTT</v>
      </c>
      <c r="B1948">
        <v>2025020939</v>
      </c>
      <c r="C1948" s="1">
        <v>46081</v>
      </c>
      <c r="D1948" s="2" t="s">
        <v>6</v>
      </c>
      <c r="E1948" t="s">
        <v>39</v>
      </c>
      <c r="F1948" s="2">
        <v>1</v>
      </c>
      <c r="G1948" s="2">
        <v>1</v>
      </c>
      <c r="H1948" t="s">
        <v>46</v>
      </c>
      <c r="I1948" t="str">
        <f t="shared" si="1944"/>
        <v xml:space="preserve">OTT </v>
      </c>
      <c r="K1948" s="14"/>
      <c r="L1948" s="13">
        <v>0.15</v>
      </c>
      <c r="M1948" s="28">
        <v>0.1</v>
      </c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23"/>
      <c r="AF1948" s="23"/>
      <c r="AG1948" s="26"/>
      <c r="AH1948" s="26"/>
      <c r="AI1948" s="53"/>
      <c r="AJ1948" s="6"/>
      <c r="AK1948" s="23"/>
      <c r="AL1948" s="23"/>
      <c r="AM1948" s="23"/>
      <c r="AN1948" s="23"/>
      <c r="AO1948" s="23"/>
      <c r="AP1948" s="23"/>
      <c r="AQ1948" s="23"/>
      <c r="AR1948" s="66">
        <v>0</v>
      </c>
      <c r="AS1948" s="8"/>
      <c r="AT1948" s="19"/>
      <c r="AU1948" s="19"/>
      <c r="AV1948" s="12"/>
      <c r="AW1948" s="12"/>
      <c r="AX1948" s="8"/>
      <c r="AY1948" s="8"/>
      <c r="AZ1948" s="8"/>
      <c r="BA1948" s="8"/>
      <c r="BB1948" s="62"/>
      <c r="BC1948" s="21"/>
      <c r="BD1948" s="21"/>
      <c r="BE1948" s="21"/>
      <c r="BF1948" s="22"/>
      <c r="BG1948" s="22"/>
      <c r="BH1948" s="22"/>
      <c r="BI1948" s="22"/>
      <c r="BJ1948" s="8"/>
      <c r="BK1948" s="8"/>
      <c r="BL1948" s="8"/>
      <c r="BM1948" s="8"/>
      <c r="BN1948" s="5"/>
      <c r="BO1948" s="5"/>
      <c r="BP1948" s="8"/>
      <c r="BQ1948" s="8"/>
      <c r="BR1948">
        <v>4.9000000000000004</v>
      </c>
      <c r="BS1948">
        <v>4.9000000000000004</v>
      </c>
      <c r="BT1948">
        <v>0.49687999999999999</v>
      </c>
      <c r="BU1948">
        <v>7.1929999999999994E-2</v>
      </c>
      <c r="BV1948">
        <v>7.5268142102233995E-2</v>
      </c>
      <c r="BW1948">
        <v>0.11627999999999999</v>
      </c>
    </row>
    <row r="1949" spans="1:75" ht="16.75" customHeight="1" x14ac:dyDescent="0.2">
      <c r="A1949" t="str">
        <f t="shared" si="1945"/>
        <v>2025020939 TOR</v>
      </c>
      <c r="B1949">
        <v>2025020939</v>
      </c>
      <c r="C1949" s="1">
        <v>46081</v>
      </c>
      <c r="D1949" s="2" t="s">
        <v>9</v>
      </c>
      <c r="E1949" t="s">
        <v>18</v>
      </c>
      <c r="F1949" s="2">
        <v>1</v>
      </c>
      <c r="G1949" s="2">
        <v>1</v>
      </c>
      <c r="H1949" t="s">
        <v>47</v>
      </c>
      <c r="I1949" t="str">
        <f t="shared" si="1944"/>
        <v xml:space="preserve">TOR </v>
      </c>
      <c r="K1949" s="14"/>
      <c r="L1949" s="13">
        <v>0.15</v>
      </c>
      <c r="M1949" s="28">
        <v>0.1</v>
      </c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23"/>
      <c r="AF1949" s="23"/>
      <c r="AG1949" s="26"/>
      <c r="AH1949" s="26"/>
      <c r="AI1949" s="53"/>
      <c r="AJ1949" s="6"/>
      <c r="AK1949" s="23"/>
      <c r="AL1949" s="23"/>
      <c r="AM1949" s="23"/>
      <c r="AN1949" s="23"/>
      <c r="AO1949" s="23"/>
      <c r="AP1949" s="23"/>
      <c r="AQ1949" s="23"/>
      <c r="AR1949" s="66">
        <v>0</v>
      </c>
      <c r="AS1949" s="8"/>
      <c r="AT1949" s="19"/>
      <c r="AU1949" s="19"/>
      <c r="AV1949" s="12"/>
      <c r="AW1949" s="12"/>
      <c r="AX1949" s="8"/>
      <c r="AY1949" s="8"/>
      <c r="AZ1949" s="8"/>
      <c r="BA1949" s="8"/>
      <c r="BB1949" s="62"/>
      <c r="BC1949" s="21"/>
      <c r="BD1949" s="21"/>
      <c r="BE1949" s="21"/>
      <c r="BF1949" s="22"/>
      <c r="BG1949" s="22"/>
      <c r="BH1949" s="22"/>
      <c r="BI1949" s="22"/>
      <c r="BJ1949" s="8"/>
      <c r="BK1949" s="8"/>
      <c r="BL1949" s="8"/>
      <c r="BM1949" s="8"/>
      <c r="BN1949" s="5"/>
      <c r="BO1949" s="5"/>
      <c r="BP1949" s="8"/>
      <c r="BQ1949" s="8"/>
      <c r="BR1949">
        <v>4.9000000000000004</v>
      </c>
      <c r="BS1949">
        <v>4.95</v>
      </c>
      <c r="BT1949">
        <v>0.48964999999999997</v>
      </c>
      <c r="BU1949">
        <v>7.0540000000000005E-2</v>
      </c>
      <c r="BV1949">
        <v>7.3824449770279701E-2</v>
      </c>
      <c r="BW1949">
        <v>0.11502999999999999</v>
      </c>
    </row>
    <row r="1950" spans="1:75" ht="16.75" customHeight="1" x14ac:dyDescent="0.2">
      <c r="A1950" t="str">
        <f t="shared" si="1945"/>
        <v>2025020940 WSH</v>
      </c>
      <c r="B1950">
        <v>2025020940</v>
      </c>
      <c r="C1950" s="1">
        <v>46081</v>
      </c>
      <c r="D1950" s="2" t="s">
        <v>6</v>
      </c>
      <c r="E1950" t="s">
        <v>49</v>
      </c>
      <c r="F1950" s="2">
        <v>0</v>
      </c>
      <c r="G1950" s="2">
        <v>1</v>
      </c>
      <c r="H1950" t="s">
        <v>26</v>
      </c>
      <c r="I1950" t="str">
        <f t="shared" si="1944"/>
        <v xml:space="preserve">WSH </v>
      </c>
      <c r="K1950" s="14"/>
      <c r="L1950" s="13">
        <v>0.15</v>
      </c>
      <c r="M1950" s="28">
        <v>0.1</v>
      </c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23"/>
      <c r="AF1950" s="23"/>
      <c r="AG1950" s="26"/>
      <c r="AH1950" s="26"/>
      <c r="AI1950" s="53"/>
      <c r="AJ1950" s="6"/>
      <c r="AK1950" s="23"/>
      <c r="AL1950" s="23"/>
      <c r="AM1950" s="23"/>
      <c r="AN1950" s="23"/>
      <c r="AO1950" s="23"/>
      <c r="AP1950" s="23"/>
      <c r="AQ1950" s="23"/>
      <c r="AR1950" s="66">
        <v>0</v>
      </c>
      <c r="AS1950" s="8"/>
      <c r="AT1950" s="19"/>
      <c r="AU1950" s="19"/>
      <c r="AV1950" s="12"/>
      <c r="AW1950" s="12"/>
      <c r="AX1950" s="8"/>
      <c r="AY1950" s="8"/>
      <c r="AZ1950" s="8"/>
      <c r="BA1950" s="8"/>
      <c r="BB1950" s="62"/>
      <c r="BC1950" s="21"/>
      <c r="BD1950" s="21"/>
      <c r="BE1950" s="21"/>
      <c r="BF1950" s="22"/>
      <c r="BG1950" s="22"/>
      <c r="BH1950" s="22"/>
      <c r="BI1950" s="22"/>
      <c r="BJ1950" s="8"/>
      <c r="BK1950" s="8"/>
      <c r="BL1950" s="8"/>
      <c r="BM1950" s="8"/>
      <c r="BN1950" s="5"/>
      <c r="BO1950" s="5"/>
      <c r="BP1950" s="8"/>
      <c r="BQ1950" s="8"/>
      <c r="BR1950">
        <v>4.9000000000000004</v>
      </c>
      <c r="BS1950">
        <v>5</v>
      </c>
      <c r="BT1950">
        <v>0.47883999999999999</v>
      </c>
      <c r="BU1950">
        <v>6.6989999999999994E-2</v>
      </c>
      <c r="BV1950">
        <v>6.9960523842345995E-2</v>
      </c>
      <c r="BW1950">
        <v>0.10945000000000001</v>
      </c>
    </row>
    <row r="1951" spans="1:75" ht="16.75" customHeight="1" x14ac:dyDescent="0.2">
      <c r="A1951" t="str">
        <f t="shared" si="1945"/>
        <v>2025020940 MTL</v>
      </c>
      <c r="B1951">
        <v>2025020940</v>
      </c>
      <c r="C1951" s="1">
        <v>46081</v>
      </c>
      <c r="D1951" s="2" t="s">
        <v>9</v>
      </c>
      <c r="E1951" t="s">
        <v>19</v>
      </c>
      <c r="F1951" s="2">
        <v>1</v>
      </c>
      <c r="G1951" s="2">
        <v>0</v>
      </c>
      <c r="H1951" t="s">
        <v>27</v>
      </c>
      <c r="I1951" t="str">
        <f t="shared" si="1944"/>
        <v xml:space="preserve">MTL </v>
      </c>
      <c r="K1951" s="14"/>
      <c r="L1951" s="13">
        <v>0.15</v>
      </c>
      <c r="M1951" s="28">
        <v>0.1</v>
      </c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23"/>
      <c r="AF1951" s="23"/>
      <c r="AG1951" s="26"/>
      <c r="AH1951" s="26"/>
      <c r="AI1951" s="53"/>
      <c r="AJ1951" s="6"/>
      <c r="AK1951" s="23"/>
      <c r="AL1951" s="23"/>
      <c r="AM1951" s="23"/>
      <c r="AN1951" s="23"/>
      <c r="AO1951" s="23"/>
      <c r="AP1951" s="23"/>
      <c r="AQ1951" s="23"/>
      <c r="AR1951" s="66">
        <v>0</v>
      </c>
      <c r="AS1951" s="8"/>
      <c r="AT1951" s="19"/>
      <c r="AU1951" s="19"/>
      <c r="AV1951" s="12"/>
      <c r="AW1951" s="12"/>
      <c r="AX1951" s="8"/>
      <c r="AY1951" s="8"/>
      <c r="AZ1951" s="8"/>
      <c r="BA1951" s="8"/>
      <c r="BB1951" s="62"/>
      <c r="BC1951" s="21"/>
      <c r="BD1951" s="21"/>
      <c r="BE1951" s="21"/>
      <c r="BF1951" s="22"/>
      <c r="BG1951" s="22"/>
      <c r="BH1951" s="22"/>
      <c r="BI1951" s="22"/>
      <c r="BJ1951" s="8"/>
      <c r="BK1951" s="8"/>
      <c r="BL1951" s="8"/>
      <c r="BM1951" s="8"/>
      <c r="BN1951" s="5"/>
      <c r="BO1951" s="5"/>
      <c r="BP1951" s="8"/>
      <c r="BQ1951" s="8"/>
      <c r="BR1951">
        <v>4.95</v>
      </c>
      <c r="BS1951">
        <v>4.95</v>
      </c>
      <c r="BT1951">
        <v>0.49578</v>
      </c>
      <c r="BU1951">
        <v>6.8610000000000004E-2</v>
      </c>
      <c r="BV1951">
        <v>7.1662088342507396E-2</v>
      </c>
      <c r="BW1951">
        <v>0.11119999999999999</v>
      </c>
    </row>
    <row r="1952" spans="1:75" ht="16.75" customHeight="1" x14ac:dyDescent="0.2">
      <c r="A1952" t="str">
        <f t="shared" si="1945"/>
        <v>2025020945 NSH</v>
      </c>
      <c r="B1952">
        <v>2025020945</v>
      </c>
      <c r="C1952" s="1">
        <v>46081</v>
      </c>
      <c r="D1952" s="2" t="s">
        <v>6</v>
      </c>
      <c r="E1952" t="s">
        <v>35</v>
      </c>
      <c r="F1952" s="2">
        <v>1</v>
      </c>
      <c r="G1952" s="2">
        <v>2</v>
      </c>
      <c r="H1952" t="s">
        <v>36</v>
      </c>
      <c r="I1952" t="str">
        <f t="shared" si="1944"/>
        <v xml:space="preserve">NSH </v>
      </c>
      <c r="K1952" s="14"/>
      <c r="L1952" s="13">
        <v>0.15</v>
      </c>
      <c r="M1952" s="28">
        <v>0.1</v>
      </c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23"/>
      <c r="AF1952" s="23"/>
      <c r="AG1952" s="26"/>
      <c r="AH1952" s="26"/>
      <c r="AI1952" s="53"/>
      <c r="AJ1952" s="6"/>
      <c r="AK1952" s="23"/>
      <c r="AL1952" s="23"/>
      <c r="AM1952" s="23"/>
      <c r="AN1952" s="23"/>
      <c r="AO1952" s="23"/>
      <c r="AP1952" s="23"/>
      <c r="AQ1952" s="23"/>
      <c r="AR1952" s="66">
        <v>0</v>
      </c>
      <c r="AS1952" s="8"/>
      <c r="AT1952" s="19"/>
      <c r="AU1952" s="19"/>
      <c r="AV1952" s="12"/>
      <c r="AW1952" s="12"/>
      <c r="AX1952" s="8"/>
      <c r="AY1952" s="8"/>
      <c r="AZ1952" s="8"/>
      <c r="BA1952" s="8"/>
      <c r="BB1952" s="62"/>
      <c r="BC1952" s="21"/>
      <c r="BD1952" s="21"/>
      <c r="BE1952" s="21"/>
      <c r="BF1952" s="22"/>
      <c r="BG1952" s="22"/>
      <c r="BH1952" s="22"/>
      <c r="BI1952" s="22"/>
      <c r="BJ1952" s="8"/>
      <c r="BK1952" s="8"/>
      <c r="BL1952" s="8"/>
      <c r="BM1952" s="8"/>
      <c r="BN1952" s="5"/>
      <c r="BO1952" s="5"/>
      <c r="BP1952" s="8"/>
      <c r="BQ1952" s="8"/>
      <c r="BR1952">
        <v>4.95</v>
      </c>
      <c r="BS1952">
        <v>5</v>
      </c>
      <c r="BT1952">
        <v>0.48957000000000001</v>
      </c>
      <c r="BU1952">
        <v>6.5479999999999997E-2</v>
      </c>
      <c r="BV1952">
        <v>6.8380709705716497E-2</v>
      </c>
      <c r="BW1952">
        <v>0.1079</v>
      </c>
    </row>
    <row r="1953" spans="1:69" ht="16.75" customHeight="1" x14ac:dyDescent="0.2">
      <c r="A1953" t="str">
        <f t="shared" si="1945"/>
        <v>2025020945 DAL</v>
      </c>
      <c r="B1953">
        <v>2025020945</v>
      </c>
      <c r="C1953" s="1">
        <v>46081</v>
      </c>
      <c r="D1953" s="2" t="s">
        <v>9</v>
      </c>
      <c r="E1953" t="s">
        <v>34</v>
      </c>
      <c r="F1953" s="2">
        <v>2</v>
      </c>
      <c r="G1953" s="2">
        <v>1</v>
      </c>
      <c r="H1953" t="s">
        <v>38</v>
      </c>
      <c r="I1953" t="str">
        <f t="shared" si="1944"/>
        <v xml:space="preserve">DAL </v>
      </c>
      <c r="K1953" s="14"/>
      <c r="L1953" s="13">
        <v>0.15</v>
      </c>
      <c r="M1953" s="28">
        <v>0.1</v>
      </c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23"/>
      <c r="AF1953" s="23"/>
      <c r="AG1953" s="26"/>
      <c r="AH1953" s="26"/>
      <c r="AI1953" s="53"/>
      <c r="AJ1953" s="6"/>
      <c r="AK1953" s="23"/>
      <c r="AL1953" s="23"/>
      <c r="AM1953" s="23"/>
      <c r="AN1953" s="23"/>
      <c r="AO1953" s="23"/>
      <c r="AP1953" s="23"/>
      <c r="AQ1953" s="23"/>
      <c r="AR1953" s="66">
        <v>0</v>
      </c>
      <c r="AS1953" s="8"/>
      <c r="AT1953" s="19"/>
      <c r="AU1953" s="19"/>
      <c r="AV1953" s="12"/>
      <c r="AW1953" s="12"/>
      <c r="AX1953" s="8"/>
      <c r="AY1953" s="8"/>
      <c r="AZ1953" s="8"/>
      <c r="BA1953" s="8"/>
      <c r="BB1953" s="62"/>
      <c r="BC1953" s="21"/>
      <c r="BD1953" s="21"/>
      <c r="BE1953" s="21"/>
      <c r="BF1953" s="22"/>
      <c r="BG1953" s="22"/>
      <c r="BH1953" s="22"/>
      <c r="BI1953" s="22"/>
      <c r="BJ1953" s="8"/>
      <c r="BK1953" s="8"/>
      <c r="BL1953" s="8"/>
      <c r="BM1953" s="8"/>
      <c r="BN1953" s="5"/>
      <c r="BO1953" s="5"/>
      <c r="BP1953" s="8"/>
      <c r="BQ1953" s="8"/>
    </row>
    <row r="1954" spans="1:69" ht="16.75" customHeight="1" x14ac:dyDescent="0.2">
      <c r="A1954" t="str">
        <f t="shared" si="1945"/>
        <v>2025020946 VAN</v>
      </c>
      <c r="B1954">
        <v>2025020946</v>
      </c>
      <c r="C1954" s="1">
        <v>46081</v>
      </c>
      <c r="D1954" s="2" t="s">
        <v>6</v>
      </c>
      <c r="E1954" t="s">
        <v>23</v>
      </c>
      <c r="F1954" s="2">
        <v>2</v>
      </c>
      <c r="G1954" s="2">
        <v>1</v>
      </c>
      <c r="H1954" t="s">
        <v>44</v>
      </c>
      <c r="I1954" t="str">
        <f t="shared" si="1944"/>
        <v xml:space="preserve">VAN </v>
      </c>
      <c r="K1954" s="14"/>
      <c r="L1954" s="13">
        <v>0.15</v>
      </c>
      <c r="M1954" s="28">
        <v>0.1</v>
      </c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23"/>
      <c r="AF1954" s="23"/>
      <c r="AG1954" s="26"/>
      <c r="AH1954" s="26"/>
      <c r="AI1954" s="53"/>
      <c r="AJ1954" s="6"/>
      <c r="AK1954" s="23"/>
      <c r="AL1954" s="23"/>
      <c r="AM1954" s="23"/>
      <c r="AN1954" s="23"/>
      <c r="AO1954" s="23"/>
      <c r="AP1954" s="23"/>
      <c r="AQ1954" s="23"/>
      <c r="AR1954" s="66">
        <v>0</v>
      </c>
      <c r="AS1954" s="8"/>
      <c r="AT1954" s="19"/>
      <c r="AU1954" s="19"/>
      <c r="AV1954" s="12"/>
      <c r="AW1954" s="12"/>
      <c r="AX1954" s="8"/>
      <c r="AY1954" s="8"/>
      <c r="AZ1954" s="8"/>
      <c r="BA1954" s="8"/>
      <c r="BB1954" s="62"/>
      <c r="BC1954" s="21"/>
      <c r="BD1954" s="21"/>
      <c r="BE1954" s="21"/>
      <c r="BF1954" s="22"/>
      <c r="BG1954" s="22"/>
      <c r="BH1954" s="22"/>
      <c r="BI1954" s="22"/>
      <c r="BJ1954" s="8"/>
      <c r="BK1954" s="8"/>
      <c r="BL1954" s="8"/>
      <c r="BM1954" s="8"/>
      <c r="BN1954" s="5"/>
      <c r="BO1954" s="5"/>
      <c r="BP1954" s="8"/>
      <c r="BQ1954" s="8"/>
    </row>
    <row r="1955" spans="1:69" ht="16.75" customHeight="1" x14ac:dyDescent="0.2">
      <c r="A1955" t="str">
        <f t="shared" si="1945"/>
        <v>2025020946 SEA</v>
      </c>
      <c r="B1955">
        <v>2025020946</v>
      </c>
      <c r="C1955" s="1">
        <v>46081</v>
      </c>
      <c r="D1955" s="2" t="s">
        <v>9</v>
      </c>
      <c r="E1955" t="s">
        <v>13</v>
      </c>
      <c r="F1955" s="2">
        <v>1</v>
      </c>
      <c r="G1955" s="2">
        <v>2</v>
      </c>
      <c r="H1955" t="s">
        <v>45</v>
      </c>
      <c r="I1955" t="str">
        <f t="shared" si="1944"/>
        <v xml:space="preserve">SEA </v>
      </c>
      <c r="K1955" s="14"/>
      <c r="L1955" s="13">
        <v>0.15</v>
      </c>
      <c r="M1955" s="28">
        <v>0.1</v>
      </c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23"/>
      <c r="AF1955" s="23"/>
      <c r="AG1955" s="26"/>
      <c r="AH1955" s="26"/>
      <c r="AI1955" s="53"/>
      <c r="AJ1955" s="6"/>
      <c r="AK1955" s="23"/>
      <c r="AL1955" s="23"/>
      <c r="AM1955" s="23"/>
      <c r="AN1955" s="23"/>
      <c r="AO1955" s="23"/>
      <c r="AP1955" s="23"/>
      <c r="AQ1955" s="23"/>
      <c r="AR1955" s="66">
        <v>0</v>
      </c>
      <c r="AS1955" s="8"/>
      <c r="AT1955" s="19"/>
      <c r="AU1955" s="19"/>
      <c r="AV1955" s="12"/>
      <c r="AW1955" s="12"/>
      <c r="AX1955" s="8"/>
      <c r="AY1955" s="8"/>
      <c r="AZ1955" s="8"/>
      <c r="BA1955" s="8"/>
      <c r="BB1955" s="62"/>
      <c r="BC1955" s="21"/>
      <c r="BD1955" s="21"/>
      <c r="BE1955" s="21"/>
      <c r="BF1955" s="22"/>
      <c r="BG1955" s="22"/>
      <c r="BH1955" s="22"/>
      <c r="BI1955" s="22"/>
      <c r="BJ1955" s="8"/>
      <c r="BK1955" s="8"/>
      <c r="BL1955" s="8"/>
      <c r="BM1955" s="8"/>
      <c r="BN1955" s="5"/>
      <c r="BO1955" s="5"/>
      <c r="BP1955" s="8"/>
      <c r="BQ1955" s="8"/>
    </row>
    <row r="1956" spans="1:69" ht="16.75" customHeight="1" x14ac:dyDescent="0.2">
      <c r="A1956" t="str">
        <f t="shared" si="1945"/>
        <v>2025020947 VGK</v>
      </c>
      <c r="B1956">
        <v>2025020947</v>
      </c>
      <c r="C1956" s="1">
        <v>46082</v>
      </c>
      <c r="D1956" s="2" t="s">
        <v>6</v>
      </c>
      <c r="E1956" t="s">
        <v>25</v>
      </c>
      <c r="F1956" s="2">
        <v>1</v>
      </c>
      <c r="G1956" s="2">
        <v>0</v>
      </c>
      <c r="H1956" t="s">
        <v>52</v>
      </c>
      <c r="I1956" t="str">
        <f t="shared" si="1944"/>
        <v xml:space="preserve">VGK </v>
      </c>
      <c r="K1956" s="14"/>
      <c r="L1956" s="13">
        <v>0.15</v>
      </c>
      <c r="M1956" s="28">
        <v>0.1</v>
      </c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23"/>
      <c r="AF1956" s="23"/>
      <c r="AG1956" s="26"/>
      <c r="AH1956" s="26"/>
      <c r="AI1956" s="53"/>
      <c r="AJ1956" s="6"/>
      <c r="AK1956" s="23"/>
      <c r="AL1956" s="23"/>
      <c r="AM1956" s="23"/>
      <c r="AN1956" s="23"/>
      <c r="AO1956" s="23"/>
      <c r="AP1956" s="23"/>
      <c r="AQ1956" s="23"/>
      <c r="AR1956" s="66">
        <v>0</v>
      </c>
      <c r="AS1956" s="8"/>
      <c r="AT1956" s="19"/>
      <c r="AU1956" s="19"/>
      <c r="AV1956" s="12"/>
      <c r="AW1956" s="12"/>
      <c r="AX1956" s="8"/>
      <c r="AY1956" s="8"/>
      <c r="AZ1956" s="8"/>
      <c r="BA1956" s="8"/>
      <c r="BB1956" s="62"/>
      <c r="BC1956" s="21"/>
      <c r="BD1956" s="21"/>
      <c r="BE1956" s="21"/>
      <c r="BF1956" s="22"/>
      <c r="BG1956" s="22"/>
      <c r="BH1956" s="22"/>
      <c r="BI1956" s="22"/>
      <c r="BJ1956" s="8"/>
      <c r="BK1956" s="8"/>
      <c r="BL1956" s="8"/>
      <c r="BM1956" s="8"/>
      <c r="BN1956" s="5"/>
      <c r="BO1956" s="5"/>
      <c r="BP1956" s="8"/>
      <c r="BQ1956" s="8"/>
    </row>
    <row r="1957" spans="1:69" ht="16.75" customHeight="1" x14ac:dyDescent="0.2">
      <c r="A1957" t="str">
        <f t="shared" si="1945"/>
        <v>2025020947 PIT</v>
      </c>
      <c r="B1957">
        <v>2025020947</v>
      </c>
      <c r="C1957" s="1">
        <v>46082</v>
      </c>
      <c r="D1957" s="2" t="s">
        <v>9</v>
      </c>
      <c r="E1957" t="s">
        <v>21</v>
      </c>
      <c r="F1957" s="2">
        <v>0</v>
      </c>
      <c r="G1957" s="2">
        <v>1</v>
      </c>
      <c r="H1957" t="s">
        <v>53</v>
      </c>
      <c r="I1957" t="str">
        <f t="shared" si="1944"/>
        <v xml:space="preserve">PIT </v>
      </c>
      <c r="K1957" s="14"/>
      <c r="L1957" s="13">
        <v>0.15</v>
      </c>
      <c r="M1957" s="28">
        <v>0.1</v>
      </c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23"/>
      <c r="AF1957" s="23"/>
      <c r="AG1957" s="26"/>
      <c r="AH1957" s="26"/>
      <c r="AI1957" s="53"/>
      <c r="AJ1957" s="6"/>
      <c r="AK1957" s="23"/>
      <c r="AL1957" s="23"/>
      <c r="AM1957" s="23"/>
      <c r="AN1957" s="23"/>
      <c r="AO1957" s="23"/>
      <c r="AP1957" s="23"/>
      <c r="AQ1957" s="23"/>
      <c r="AR1957" s="66">
        <v>0</v>
      </c>
      <c r="AS1957" s="8"/>
      <c r="AT1957" s="19"/>
      <c r="AU1957" s="19"/>
      <c r="AV1957" s="12"/>
      <c r="AW1957" s="12"/>
      <c r="AX1957" s="8"/>
      <c r="AY1957" s="8"/>
      <c r="AZ1957" s="8"/>
      <c r="BA1957" s="8"/>
      <c r="BB1957" s="62"/>
      <c r="BC1957" s="21"/>
      <c r="BD1957" s="21"/>
      <c r="BE1957" s="21"/>
      <c r="BF1957" s="22"/>
      <c r="BG1957" s="22"/>
      <c r="BH1957" s="22"/>
      <c r="BI1957" s="22"/>
      <c r="BJ1957" s="8"/>
      <c r="BK1957" s="8"/>
      <c r="BL1957" s="8"/>
      <c r="BM1957" s="8"/>
      <c r="BN1957" s="5"/>
      <c r="BO1957" s="5"/>
      <c r="BP1957" s="8"/>
      <c r="BQ1957" s="8"/>
    </row>
    <row r="1958" spans="1:69" ht="16.75" customHeight="1" x14ac:dyDescent="0.2">
      <c r="A1958" t="str">
        <f t="shared" si="1945"/>
        <v>2025020949 CHI</v>
      </c>
      <c r="B1958">
        <v>2025020949</v>
      </c>
      <c r="C1958" s="1">
        <v>46082</v>
      </c>
      <c r="D1958" s="2" t="s">
        <v>6</v>
      </c>
      <c r="E1958" t="s">
        <v>14</v>
      </c>
      <c r="F1958" s="2">
        <v>0</v>
      </c>
      <c r="G1958" s="2">
        <v>1</v>
      </c>
      <c r="H1958" t="s">
        <v>26</v>
      </c>
      <c r="I1958" t="str">
        <f t="shared" si="1944"/>
        <v xml:space="preserve">CHI </v>
      </c>
      <c r="K1958" s="14"/>
      <c r="L1958" s="13">
        <v>0.15</v>
      </c>
      <c r="M1958" s="28">
        <v>0.1</v>
      </c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23"/>
      <c r="AF1958" s="23"/>
      <c r="AG1958" s="26"/>
      <c r="AH1958" s="26"/>
      <c r="AI1958" s="53"/>
      <c r="AJ1958" s="6"/>
      <c r="AK1958" s="23"/>
      <c r="AL1958" s="23"/>
      <c r="AM1958" s="23"/>
      <c r="AN1958" s="23"/>
      <c r="AO1958" s="23"/>
      <c r="AP1958" s="23"/>
      <c r="AQ1958" s="23"/>
      <c r="AR1958" s="66">
        <v>0</v>
      </c>
      <c r="AS1958" s="8"/>
      <c r="AT1958" s="19"/>
      <c r="AU1958" s="19"/>
      <c r="AV1958" s="12"/>
      <c r="AW1958" s="12"/>
      <c r="AX1958" s="8"/>
      <c r="AY1958" s="8"/>
      <c r="AZ1958" s="8"/>
      <c r="BA1958" s="8"/>
      <c r="BB1958" s="62"/>
      <c r="BC1958" s="21"/>
      <c r="BD1958" s="21"/>
      <c r="BE1958" s="21"/>
      <c r="BF1958" s="22"/>
      <c r="BG1958" s="22"/>
      <c r="BH1958" s="22"/>
      <c r="BI1958" s="22"/>
      <c r="BJ1958" s="8"/>
      <c r="BK1958" s="8"/>
      <c r="BL1958" s="8"/>
      <c r="BM1958" s="8"/>
      <c r="BN1958" s="5"/>
      <c r="BO1958" s="5"/>
      <c r="BP1958" s="8"/>
      <c r="BQ1958" s="8"/>
    </row>
    <row r="1959" spans="1:69" ht="16.75" customHeight="1" x14ac:dyDescent="0.2">
      <c r="A1959" t="str">
        <f t="shared" si="1945"/>
        <v>2025020949 UTA</v>
      </c>
      <c r="B1959">
        <v>2025020949</v>
      </c>
      <c r="C1959" s="1">
        <v>46082</v>
      </c>
      <c r="D1959" s="2" t="s">
        <v>9</v>
      </c>
      <c r="E1959" t="s">
        <v>15</v>
      </c>
      <c r="F1959" s="2">
        <v>1</v>
      </c>
      <c r="G1959" s="2">
        <v>0</v>
      </c>
      <c r="H1959" t="s">
        <v>27</v>
      </c>
      <c r="I1959" t="str">
        <f t="shared" si="1944"/>
        <v xml:space="preserve">UTA </v>
      </c>
      <c r="K1959" s="14"/>
      <c r="L1959" s="13">
        <v>0.15</v>
      </c>
      <c r="M1959" s="28">
        <v>0.1</v>
      </c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23"/>
      <c r="AF1959" s="23"/>
      <c r="AG1959" s="26"/>
      <c r="AH1959" s="26"/>
      <c r="AI1959" s="53"/>
      <c r="AJ1959" s="6"/>
      <c r="AK1959" s="23"/>
      <c r="AL1959" s="23"/>
      <c r="AM1959" s="23"/>
      <c r="AN1959" s="23"/>
      <c r="AO1959" s="23"/>
      <c r="AP1959" s="23"/>
      <c r="AQ1959" s="23"/>
      <c r="AR1959" s="66">
        <v>0</v>
      </c>
      <c r="AS1959" s="8"/>
      <c r="AT1959" s="19"/>
      <c r="AU1959" s="19"/>
      <c r="AV1959" s="12"/>
      <c r="AW1959" s="12"/>
      <c r="AX1959" s="8"/>
      <c r="AY1959" s="8"/>
      <c r="AZ1959" s="8"/>
      <c r="BA1959" s="8"/>
      <c r="BB1959" s="62"/>
      <c r="BC1959" s="21"/>
      <c r="BD1959" s="21"/>
      <c r="BE1959" s="21"/>
      <c r="BF1959" s="22"/>
      <c r="BG1959" s="22"/>
      <c r="BH1959" s="22"/>
      <c r="BI1959" s="22"/>
      <c r="BJ1959" s="8"/>
      <c r="BK1959" s="8"/>
      <c r="BL1959" s="8"/>
      <c r="BM1959" s="8"/>
      <c r="BN1959" s="5"/>
      <c r="BO1959" s="5"/>
      <c r="BP1959" s="8"/>
      <c r="BQ1959" s="8"/>
    </row>
    <row r="1960" spans="1:69" ht="16.75" customHeight="1" x14ac:dyDescent="0.2">
      <c r="A1960" t="str">
        <f t="shared" si="1945"/>
        <v>2025020950 WPG</v>
      </c>
      <c r="B1960">
        <v>2025020950</v>
      </c>
      <c r="C1960" s="1">
        <v>46082</v>
      </c>
      <c r="D1960" s="2" t="s">
        <v>6</v>
      </c>
      <c r="E1960" t="s">
        <v>16</v>
      </c>
      <c r="F1960" s="2">
        <v>1</v>
      </c>
      <c r="G1960" s="2">
        <v>0</v>
      </c>
      <c r="H1960" t="s">
        <v>52</v>
      </c>
      <c r="I1960" t="str">
        <f t="shared" si="1944"/>
        <v xml:space="preserve">WPG </v>
      </c>
      <c r="K1960" s="14"/>
      <c r="L1960" s="13">
        <v>0.15</v>
      </c>
      <c r="M1960" s="28">
        <v>0.1</v>
      </c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23"/>
      <c r="AF1960" s="23"/>
      <c r="AG1960" s="26"/>
      <c r="AH1960" s="26"/>
      <c r="AI1960" s="53"/>
      <c r="AJ1960" s="6"/>
      <c r="AK1960" s="23"/>
      <c r="AL1960" s="23"/>
      <c r="AM1960" s="23"/>
      <c r="AN1960" s="23"/>
      <c r="AO1960" s="23"/>
      <c r="AP1960" s="23"/>
      <c r="AQ1960" s="23"/>
      <c r="AR1960" s="66">
        <v>0</v>
      </c>
      <c r="AS1960" s="8"/>
      <c r="AT1960" s="19"/>
      <c r="AU1960" s="19"/>
      <c r="AV1960" s="12"/>
      <c r="AW1960" s="12"/>
      <c r="AX1960" s="8"/>
      <c r="AY1960" s="8"/>
      <c r="AZ1960" s="8"/>
      <c r="BA1960" s="8"/>
      <c r="BB1960" s="62"/>
      <c r="BC1960" s="21"/>
      <c r="BD1960" s="21"/>
      <c r="BE1960" s="21"/>
      <c r="BF1960" s="22"/>
      <c r="BG1960" s="22"/>
      <c r="BH1960" s="22"/>
      <c r="BI1960" s="22"/>
      <c r="BJ1960" s="8"/>
      <c r="BK1960" s="8"/>
      <c r="BL1960" s="8"/>
      <c r="BM1960" s="8"/>
      <c r="BN1960" s="5"/>
      <c r="BO1960" s="5"/>
      <c r="BP1960" s="8"/>
      <c r="BQ1960" s="8"/>
    </row>
    <row r="1961" spans="1:69" ht="16.75" customHeight="1" x14ac:dyDescent="0.2">
      <c r="A1961" t="str">
        <f t="shared" si="1945"/>
        <v>2025020950 SJS</v>
      </c>
      <c r="B1961">
        <v>2025020950</v>
      </c>
      <c r="C1961" s="1">
        <v>46082</v>
      </c>
      <c r="D1961" s="2" t="s">
        <v>9</v>
      </c>
      <c r="E1961" t="s">
        <v>40</v>
      </c>
      <c r="F1961" s="2">
        <v>0</v>
      </c>
      <c r="G1961" s="2">
        <v>1</v>
      </c>
      <c r="H1961" t="s">
        <v>53</v>
      </c>
      <c r="I1961" t="str">
        <f t="shared" si="1944"/>
        <v xml:space="preserve">SJS </v>
      </c>
      <c r="K1961" s="14"/>
      <c r="L1961" s="13">
        <v>0.15</v>
      </c>
      <c r="M1961" s="28">
        <v>0.1</v>
      </c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23"/>
      <c r="AF1961" s="23"/>
      <c r="AG1961" s="26"/>
      <c r="AH1961" s="26"/>
      <c r="AI1961" s="53"/>
      <c r="AJ1961" s="6"/>
      <c r="AK1961" s="23"/>
      <c r="AL1961" s="23"/>
      <c r="AM1961" s="23"/>
      <c r="AN1961" s="23"/>
      <c r="AO1961" s="23"/>
      <c r="AP1961" s="23"/>
      <c r="AQ1961" s="23"/>
      <c r="AR1961" s="66">
        <v>0</v>
      </c>
      <c r="AS1961" s="8"/>
      <c r="AT1961" s="19"/>
      <c r="AU1961" s="19"/>
      <c r="AV1961" s="12"/>
      <c r="AW1961" s="12"/>
      <c r="AX1961" s="8"/>
      <c r="AY1961" s="8"/>
      <c r="AZ1961" s="8"/>
      <c r="BA1961" s="8"/>
      <c r="BB1961" s="62"/>
      <c r="BC1961" s="21"/>
      <c r="BD1961" s="21"/>
      <c r="BE1961" s="21"/>
      <c r="BF1961" s="22"/>
      <c r="BG1961" s="22"/>
      <c r="BH1961" s="22"/>
      <c r="BI1961" s="22"/>
      <c r="BJ1961" s="8"/>
      <c r="BK1961" s="8"/>
      <c r="BL1961" s="8"/>
      <c r="BM1961" s="8"/>
      <c r="BN1961" s="5"/>
      <c r="BO1961" s="5"/>
      <c r="BP1961" s="8"/>
      <c r="BQ1961" s="8"/>
    </row>
    <row r="1962" spans="1:69" ht="16.75" customHeight="1" x14ac:dyDescent="0.2">
      <c r="A1962" t="str">
        <f t="shared" si="1945"/>
        <v>2025020951 STL</v>
      </c>
      <c r="B1962">
        <v>2025020951</v>
      </c>
      <c r="C1962" s="1">
        <v>46082</v>
      </c>
      <c r="D1962" s="2" t="s">
        <v>6</v>
      </c>
      <c r="E1962" t="s">
        <v>12</v>
      </c>
      <c r="F1962" s="2">
        <v>0</v>
      </c>
      <c r="G1962" s="2">
        <v>1</v>
      </c>
      <c r="H1962" t="s">
        <v>26</v>
      </c>
      <c r="I1962" t="str">
        <f t="shared" si="1944"/>
        <v xml:space="preserve">STL </v>
      </c>
      <c r="K1962" s="14"/>
      <c r="L1962" s="13">
        <v>0.15</v>
      </c>
      <c r="M1962" s="28">
        <v>0.1</v>
      </c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23"/>
      <c r="AF1962" s="23"/>
      <c r="AG1962" s="26"/>
      <c r="AH1962" s="26"/>
      <c r="AI1962" s="53"/>
      <c r="AJ1962" s="6"/>
      <c r="AK1962" s="23"/>
      <c r="AL1962" s="23"/>
      <c r="AM1962" s="23"/>
      <c r="AN1962" s="23"/>
      <c r="AO1962" s="23"/>
      <c r="AP1962" s="23"/>
      <c r="AQ1962" s="23"/>
      <c r="AR1962" s="66">
        <v>0</v>
      </c>
      <c r="AS1962" s="8"/>
      <c r="AT1962" s="19"/>
      <c r="AU1962" s="19"/>
      <c r="AV1962" s="12"/>
      <c r="AW1962" s="12"/>
      <c r="AX1962" s="8"/>
      <c r="AY1962" s="8"/>
      <c r="AZ1962" s="8"/>
      <c r="BA1962" s="8"/>
      <c r="BB1962" s="62"/>
      <c r="BC1962" s="21"/>
      <c r="BD1962" s="21"/>
      <c r="BE1962" s="21"/>
      <c r="BF1962" s="22"/>
      <c r="BG1962" s="22"/>
      <c r="BH1962" s="22"/>
      <c r="BI1962" s="22"/>
      <c r="BJ1962" s="8"/>
      <c r="BK1962" s="8"/>
      <c r="BL1962" s="8"/>
      <c r="BM1962" s="8"/>
      <c r="BN1962" s="5"/>
      <c r="BO1962" s="5"/>
      <c r="BP1962" s="8"/>
      <c r="BQ1962" s="8"/>
    </row>
    <row r="1963" spans="1:69" ht="16.75" customHeight="1" x14ac:dyDescent="0.2">
      <c r="A1963" t="str">
        <f t="shared" si="1945"/>
        <v>2025020951 MIN</v>
      </c>
      <c r="B1963">
        <v>2025020951</v>
      </c>
      <c r="C1963" s="1">
        <v>46082</v>
      </c>
      <c r="D1963" s="2" t="s">
        <v>9</v>
      </c>
      <c r="E1963" t="s">
        <v>33</v>
      </c>
      <c r="F1963" s="2">
        <v>1</v>
      </c>
      <c r="G1963" s="2">
        <v>0</v>
      </c>
      <c r="H1963" t="s">
        <v>27</v>
      </c>
      <c r="I1963" t="str">
        <f t="shared" ref="I1963:I2026" si="1946">E1963&amp;" "&amp;J1963</f>
        <v xml:space="preserve">MIN </v>
      </c>
      <c r="K1963" s="14"/>
      <c r="L1963" s="13">
        <v>0.15</v>
      </c>
      <c r="M1963" s="28">
        <v>0.1</v>
      </c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23"/>
      <c r="AF1963" s="23"/>
      <c r="AG1963" s="26"/>
      <c r="AH1963" s="26"/>
      <c r="AI1963" s="53"/>
      <c r="AJ1963" s="6"/>
      <c r="AK1963" s="23"/>
      <c r="AL1963" s="23"/>
      <c r="AM1963" s="23"/>
      <c r="AN1963" s="23"/>
      <c r="AO1963" s="23"/>
      <c r="AP1963" s="23"/>
      <c r="AQ1963" s="23"/>
      <c r="AR1963" s="66">
        <v>0</v>
      </c>
      <c r="AS1963" s="8"/>
      <c r="AT1963" s="19"/>
      <c r="AU1963" s="19"/>
      <c r="AV1963" s="12"/>
      <c r="AW1963" s="12"/>
      <c r="AX1963" s="8"/>
      <c r="AY1963" s="8"/>
      <c r="AZ1963" s="8"/>
      <c r="BA1963" s="8"/>
      <c r="BB1963" s="62"/>
      <c r="BC1963" s="21"/>
      <c r="BD1963" s="21"/>
      <c r="BE1963" s="21"/>
      <c r="BF1963" s="22"/>
      <c r="BG1963" s="22"/>
      <c r="BH1963" s="22"/>
      <c r="BI1963" s="22"/>
      <c r="BJ1963" s="8"/>
      <c r="BK1963" s="8"/>
      <c r="BL1963" s="8"/>
      <c r="BM1963" s="8"/>
      <c r="BN1963" s="5"/>
      <c r="BO1963" s="5"/>
      <c r="BP1963" s="8"/>
      <c r="BQ1963" s="8"/>
    </row>
    <row r="1964" spans="1:69" ht="16.75" customHeight="1" x14ac:dyDescent="0.2">
      <c r="A1964" t="str">
        <f t="shared" si="1945"/>
        <v>2025020948 FLA</v>
      </c>
      <c r="B1964">
        <v>2025020948</v>
      </c>
      <c r="C1964" s="1">
        <v>46082</v>
      </c>
      <c r="D1964" s="2" t="s">
        <v>6</v>
      </c>
      <c r="E1964" t="s">
        <v>10</v>
      </c>
      <c r="F1964" s="2">
        <v>1</v>
      </c>
      <c r="G1964" s="2">
        <v>0</v>
      </c>
      <c r="H1964" t="s">
        <v>52</v>
      </c>
      <c r="I1964" t="str">
        <f t="shared" si="1946"/>
        <v xml:space="preserve">FLA </v>
      </c>
      <c r="K1964" s="14"/>
      <c r="L1964" s="13">
        <v>0.15</v>
      </c>
      <c r="M1964" s="28">
        <v>0.1</v>
      </c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23"/>
      <c r="AF1964" s="23"/>
      <c r="AG1964" s="26"/>
      <c r="AH1964" s="26"/>
      <c r="AI1964" s="53"/>
      <c r="AJ1964" s="6"/>
      <c r="AK1964" s="23"/>
      <c r="AL1964" s="23"/>
      <c r="AM1964" s="23"/>
      <c r="AN1964" s="23"/>
      <c r="AO1964" s="23"/>
      <c r="AP1964" s="23"/>
      <c r="AQ1964" s="23"/>
      <c r="AR1964" s="66">
        <v>0</v>
      </c>
      <c r="AS1964" s="8"/>
      <c r="AT1964" s="19"/>
      <c r="AU1964" s="19"/>
      <c r="AV1964" s="12"/>
      <c r="AW1964" s="12"/>
      <c r="AX1964" s="8"/>
      <c r="AY1964" s="8"/>
      <c r="AZ1964" s="8"/>
      <c r="BA1964" s="8"/>
      <c r="BB1964" s="62"/>
      <c r="BC1964" s="21"/>
      <c r="BD1964" s="21"/>
      <c r="BE1964" s="21"/>
      <c r="BF1964" s="22"/>
      <c r="BG1964" s="22"/>
      <c r="BH1964" s="22"/>
      <c r="BI1964" s="22"/>
      <c r="BJ1964" s="8"/>
      <c r="BK1964" s="8"/>
      <c r="BL1964" s="8"/>
      <c r="BM1964" s="8"/>
      <c r="BN1964" s="5"/>
      <c r="BO1964" s="5"/>
      <c r="BP1964" s="8"/>
      <c r="BQ1964" s="8"/>
    </row>
    <row r="1965" spans="1:69" ht="16.75" customHeight="1" x14ac:dyDescent="0.2">
      <c r="A1965" t="str">
        <f t="shared" si="1945"/>
        <v>2025020948 NYI</v>
      </c>
      <c r="B1965">
        <v>2025020948</v>
      </c>
      <c r="C1965" s="1">
        <v>46082</v>
      </c>
      <c r="D1965" s="2" t="s">
        <v>9</v>
      </c>
      <c r="E1965" t="s">
        <v>37</v>
      </c>
      <c r="F1965" s="2">
        <v>0</v>
      </c>
      <c r="G1965" s="2">
        <v>1</v>
      </c>
      <c r="H1965" t="s">
        <v>53</v>
      </c>
      <c r="I1965" t="str">
        <f t="shared" si="1946"/>
        <v xml:space="preserve">NYI </v>
      </c>
      <c r="K1965" s="14"/>
      <c r="L1965" s="13">
        <v>0.15</v>
      </c>
      <c r="M1965" s="28">
        <v>0.1</v>
      </c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23"/>
      <c r="AF1965" s="23"/>
      <c r="AG1965" s="26"/>
      <c r="AH1965" s="26"/>
      <c r="AI1965" s="53"/>
      <c r="AJ1965" s="6"/>
      <c r="AK1965" s="23"/>
      <c r="AL1965" s="23"/>
      <c r="AM1965" s="23"/>
      <c r="AN1965" s="23"/>
      <c r="AO1965" s="23"/>
      <c r="AP1965" s="23"/>
      <c r="AQ1965" s="23"/>
      <c r="AR1965" s="66">
        <v>0</v>
      </c>
      <c r="AS1965" s="8"/>
      <c r="AT1965" s="19"/>
      <c r="AU1965" s="19"/>
      <c r="AV1965" s="12"/>
      <c r="AW1965" s="12"/>
      <c r="AX1965" s="8"/>
      <c r="AY1965" s="8"/>
      <c r="AZ1965" s="8"/>
      <c r="BA1965" s="8"/>
      <c r="BB1965" s="62"/>
      <c r="BC1965" s="21"/>
      <c r="BD1965" s="21"/>
      <c r="BE1965" s="21"/>
      <c r="BF1965" s="22"/>
      <c r="BG1965" s="22"/>
      <c r="BH1965" s="22"/>
      <c r="BI1965" s="22"/>
      <c r="BJ1965" s="8"/>
      <c r="BK1965" s="8"/>
      <c r="BL1965" s="8"/>
      <c r="BM1965" s="8"/>
      <c r="BN1965" s="5"/>
      <c r="BO1965" s="5"/>
      <c r="BP1965" s="8"/>
      <c r="BQ1965" s="8"/>
    </row>
    <row r="1966" spans="1:69" ht="16.75" customHeight="1" x14ac:dyDescent="0.2">
      <c r="A1966" t="str">
        <f t="shared" si="1945"/>
        <v>2025020952 CGY</v>
      </c>
      <c r="B1966">
        <v>2025020952</v>
      </c>
      <c r="C1966" s="1">
        <v>46082</v>
      </c>
      <c r="D1966" s="2" t="s">
        <v>6</v>
      </c>
      <c r="E1966" t="s">
        <v>22</v>
      </c>
      <c r="F1966" s="2">
        <v>0</v>
      </c>
      <c r="G1966" s="2">
        <v>1</v>
      </c>
      <c r="H1966" t="s">
        <v>26</v>
      </c>
      <c r="I1966" t="str">
        <f t="shared" si="1946"/>
        <v xml:space="preserve">CGY </v>
      </c>
      <c r="K1966" s="14"/>
      <c r="L1966" s="13">
        <v>0.15</v>
      </c>
      <c r="M1966" s="28">
        <v>0.1</v>
      </c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23"/>
      <c r="AF1966" s="23"/>
      <c r="AG1966" s="26"/>
      <c r="AH1966" s="26"/>
      <c r="AI1966" s="53"/>
      <c r="AJ1966" s="6"/>
      <c r="AK1966" s="23"/>
      <c r="AL1966" s="23"/>
      <c r="AM1966" s="23"/>
      <c r="AN1966" s="23"/>
      <c r="AO1966" s="23"/>
      <c r="AP1966" s="23"/>
      <c r="AQ1966" s="23"/>
      <c r="AR1966" s="66">
        <v>0</v>
      </c>
      <c r="AS1966" s="8"/>
      <c r="AT1966" s="19"/>
      <c r="AU1966" s="19"/>
      <c r="AV1966" s="12"/>
      <c r="AW1966" s="12"/>
      <c r="AX1966" s="8"/>
      <c r="AY1966" s="8"/>
      <c r="AZ1966" s="8"/>
      <c r="BA1966" s="8"/>
      <c r="BB1966" s="62"/>
      <c r="BC1966" s="21"/>
      <c r="BD1966" s="21"/>
      <c r="BE1966" s="21"/>
      <c r="BF1966" s="22"/>
      <c r="BG1966" s="22"/>
      <c r="BH1966" s="22"/>
      <c r="BI1966" s="22"/>
      <c r="BJ1966" s="8"/>
      <c r="BK1966" s="8"/>
      <c r="BL1966" s="8"/>
      <c r="BM1966" s="8"/>
      <c r="BN1966" s="5"/>
      <c r="BO1966" s="5"/>
      <c r="BP1966" s="8"/>
      <c r="BQ1966" s="8"/>
    </row>
    <row r="1967" spans="1:69" ht="16.75" customHeight="1" x14ac:dyDescent="0.2">
      <c r="A1967" t="str">
        <f t="shared" si="1945"/>
        <v>2025020952 ANA</v>
      </c>
      <c r="B1967">
        <v>2025020952</v>
      </c>
      <c r="C1967" s="1">
        <v>46082</v>
      </c>
      <c r="D1967" s="2" t="s">
        <v>9</v>
      </c>
      <c r="E1967" t="s">
        <v>48</v>
      </c>
      <c r="F1967" s="2">
        <v>1</v>
      </c>
      <c r="G1967" s="2">
        <v>0</v>
      </c>
      <c r="H1967" t="s">
        <v>27</v>
      </c>
      <c r="I1967" t="str">
        <f t="shared" si="1946"/>
        <v xml:space="preserve">ANA </v>
      </c>
      <c r="K1967" s="14"/>
      <c r="L1967" s="13">
        <v>0.15</v>
      </c>
      <c r="M1967" s="28">
        <v>0.1</v>
      </c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23"/>
      <c r="AF1967" s="23"/>
      <c r="AG1967" s="26"/>
      <c r="AH1967" s="26"/>
      <c r="AI1967" s="53"/>
      <c r="AJ1967" s="6"/>
      <c r="AK1967" s="23"/>
      <c r="AL1967" s="23"/>
      <c r="AM1967" s="23"/>
      <c r="AN1967" s="23"/>
      <c r="AO1967" s="23"/>
      <c r="AP1967" s="23"/>
      <c r="AQ1967" s="23"/>
      <c r="AR1967" s="66">
        <v>0</v>
      </c>
      <c r="AS1967" s="8"/>
      <c r="AT1967" s="19"/>
      <c r="AU1967" s="19"/>
      <c r="AV1967" s="12"/>
      <c r="AW1967" s="12"/>
      <c r="AX1967" s="8"/>
      <c r="AY1967" s="8"/>
      <c r="AZ1967" s="8"/>
      <c r="BA1967" s="8"/>
      <c r="BB1967" s="62"/>
      <c r="BC1967" s="21"/>
      <c r="BD1967" s="21"/>
      <c r="BE1967" s="21"/>
      <c r="BF1967" s="22"/>
      <c r="BG1967" s="22"/>
      <c r="BH1967" s="22"/>
      <c r="BI1967" s="22"/>
      <c r="BJ1967" s="8"/>
      <c r="BK1967" s="8"/>
      <c r="BL1967" s="8"/>
      <c r="BM1967" s="8"/>
      <c r="BN1967" s="5"/>
      <c r="BO1967" s="5"/>
      <c r="BP1967" s="8"/>
      <c r="BQ1967" s="8"/>
    </row>
    <row r="1968" spans="1:69" ht="16.75" customHeight="1" x14ac:dyDescent="0.2">
      <c r="A1968" t="str">
        <f t="shared" si="1945"/>
        <v>2025020953 CBJ</v>
      </c>
      <c r="B1968">
        <v>2025020953</v>
      </c>
      <c r="C1968" s="1">
        <v>46083</v>
      </c>
      <c r="D1968" s="2" t="s">
        <v>6</v>
      </c>
      <c r="E1968" t="s">
        <v>32</v>
      </c>
      <c r="F1968" s="2">
        <v>1</v>
      </c>
      <c r="G1968" s="2">
        <v>1</v>
      </c>
      <c r="H1968" t="s">
        <v>46</v>
      </c>
      <c r="I1968" t="str">
        <f t="shared" si="1946"/>
        <v xml:space="preserve">CBJ </v>
      </c>
      <c r="K1968" s="14"/>
      <c r="L1968" s="13">
        <v>0.15</v>
      </c>
      <c r="M1968" s="28">
        <v>0.1</v>
      </c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23"/>
      <c r="AF1968" s="23"/>
      <c r="AG1968" s="26"/>
      <c r="AH1968" s="26"/>
      <c r="AI1968" s="53"/>
      <c r="AJ1968" s="6"/>
      <c r="AK1968" s="23"/>
      <c r="AL1968" s="23"/>
      <c r="AM1968" s="23"/>
      <c r="AN1968" s="23"/>
      <c r="AO1968" s="23"/>
      <c r="AP1968" s="23"/>
      <c r="AQ1968" s="23"/>
      <c r="AR1968" s="66">
        <v>0</v>
      </c>
      <c r="AS1968" s="8"/>
      <c r="AT1968" s="19"/>
      <c r="AU1968" s="19"/>
      <c r="AV1968" s="12"/>
      <c r="AW1968" s="12"/>
      <c r="AX1968" s="8"/>
      <c r="AY1968" s="8"/>
      <c r="AZ1968" s="8"/>
      <c r="BA1968" s="8"/>
      <c r="BB1968" s="62"/>
      <c r="BC1968" s="21"/>
      <c r="BD1968" s="21"/>
      <c r="BE1968" s="21"/>
      <c r="BF1968" s="22"/>
      <c r="BG1968" s="22"/>
      <c r="BH1968" s="22"/>
      <c r="BI1968" s="22"/>
      <c r="BJ1968" s="8"/>
      <c r="BK1968" s="8"/>
      <c r="BL1968" s="8"/>
      <c r="BM1968" s="8"/>
      <c r="BN1968" s="5"/>
      <c r="BO1968" s="5"/>
      <c r="BP1968" s="8"/>
      <c r="BQ1968" s="8"/>
    </row>
    <row r="1969" spans="1:69" ht="16.75" customHeight="1" x14ac:dyDescent="0.2">
      <c r="A1969" t="str">
        <f t="shared" si="1945"/>
        <v>2025020953 NYR</v>
      </c>
      <c r="B1969">
        <v>2025020953</v>
      </c>
      <c r="C1969" s="1">
        <v>46083</v>
      </c>
      <c r="D1969" s="2" t="s">
        <v>9</v>
      </c>
      <c r="E1969" t="s">
        <v>20</v>
      </c>
      <c r="F1969" s="2">
        <v>1</v>
      </c>
      <c r="G1969" s="2">
        <v>1</v>
      </c>
      <c r="H1969" t="s">
        <v>47</v>
      </c>
      <c r="I1969" t="str">
        <f t="shared" si="1946"/>
        <v xml:space="preserve">NYR </v>
      </c>
      <c r="K1969" s="14"/>
      <c r="L1969" s="13">
        <v>0.15</v>
      </c>
      <c r="M1969" s="28">
        <v>0.1</v>
      </c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23"/>
      <c r="AF1969" s="23"/>
      <c r="AG1969" s="26"/>
      <c r="AH1969" s="26"/>
      <c r="AI1969" s="53"/>
      <c r="AJ1969" s="6"/>
      <c r="AK1969" s="23"/>
      <c r="AL1969" s="23"/>
      <c r="AM1969" s="23"/>
      <c r="AN1969" s="23"/>
      <c r="AO1969" s="23"/>
      <c r="AP1969" s="23"/>
      <c r="AQ1969" s="23"/>
      <c r="AR1969" s="66">
        <v>0</v>
      </c>
      <c r="AS1969" s="8"/>
      <c r="AT1969" s="19"/>
      <c r="AU1969" s="19"/>
      <c r="AV1969" s="12"/>
      <c r="AW1969" s="12"/>
      <c r="AX1969" s="8"/>
      <c r="AY1969" s="8"/>
      <c r="AZ1969" s="8"/>
      <c r="BA1969" s="8"/>
      <c r="BB1969" s="62"/>
      <c r="BC1969" s="21"/>
      <c r="BD1969" s="21"/>
      <c r="BE1969" s="21"/>
      <c r="BF1969" s="22"/>
      <c r="BG1969" s="22"/>
      <c r="BH1969" s="22"/>
      <c r="BI1969" s="22"/>
      <c r="BJ1969" s="8"/>
      <c r="BK1969" s="8"/>
      <c r="BL1969" s="8"/>
      <c r="BM1969" s="8"/>
      <c r="BN1969" s="5"/>
      <c r="BO1969" s="5"/>
      <c r="BP1969" s="8"/>
      <c r="BQ1969" s="8"/>
    </row>
    <row r="1970" spans="1:69" ht="16.75" customHeight="1" x14ac:dyDescent="0.2">
      <c r="A1970" t="str">
        <f t="shared" si="1945"/>
        <v>2025020954 PHI</v>
      </c>
      <c r="B1970">
        <v>2025020954</v>
      </c>
      <c r="C1970" s="1">
        <v>46083</v>
      </c>
      <c r="D1970" s="2" t="s">
        <v>6</v>
      </c>
      <c r="E1970" t="s">
        <v>43</v>
      </c>
      <c r="F1970" s="2">
        <v>1</v>
      </c>
      <c r="G1970" s="2">
        <v>1</v>
      </c>
      <c r="H1970" t="s">
        <v>46</v>
      </c>
      <c r="I1970" t="str">
        <f t="shared" si="1946"/>
        <v xml:space="preserve">PHI </v>
      </c>
      <c r="K1970" s="14"/>
      <c r="L1970" s="13">
        <v>0.15</v>
      </c>
      <c r="M1970" s="28">
        <v>0.1</v>
      </c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23"/>
      <c r="AF1970" s="23"/>
      <c r="AG1970" s="26"/>
      <c r="AH1970" s="26"/>
      <c r="AI1970" s="53"/>
      <c r="AJ1970" s="6"/>
      <c r="AK1970" s="23"/>
      <c r="AL1970" s="23"/>
      <c r="AM1970" s="23"/>
      <c r="AN1970" s="23"/>
      <c r="AO1970" s="23"/>
      <c r="AP1970" s="23"/>
      <c r="AQ1970" s="23"/>
      <c r="AR1970" s="66">
        <v>0</v>
      </c>
      <c r="AS1970" s="8"/>
      <c r="AT1970" s="19"/>
      <c r="AU1970" s="19"/>
      <c r="AV1970" s="12"/>
      <c r="AW1970" s="12"/>
      <c r="AX1970" s="8"/>
      <c r="AY1970" s="8"/>
      <c r="AZ1970" s="8"/>
      <c r="BA1970" s="8"/>
      <c r="BB1970" s="62"/>
      <c r="BC1970" s="21"/>
      <c r="BD1970" s="21"/>
      <c r="BE1970" s="21"/>
      <c r="BF1970" s="22"/>
      <c r="BG1970" s="22"/>
      <c r="BH1970" s="22"/>
      <c r="BI1970" s="22"/>
      <c r="BJ1970" s="8"/>
      <c r="BK1970" s="8"/>
      <c r="BL1970" s="8"/>
      <c r="BM1970" s="8"/>
      <c r="BN1970" s="5"/>
      <c r="BO1970" s="5"/>
      <c r="BP1970" s="8"/>
      <c r="BQ1970" s="8"/>
    </row>
    <row r="1971" spans="1:69" ht="16.75" customHeight="1" x14ac:dyDescent="0.2">
      <c r="A1971" t="str">
        <f t="shared" si="1945"/>
        <v>2025020954 TOR</v>
      </c>
      <c r="B1971">
        <v>2025020954</v>
      </c>
      <c r="C1971" s="1">
        <v>46083</v>
      </c>
      <c r="D1971" s="2" t="s">
        <v>9</v>
      </c>
      <c r="E1971" t="s">
        <v>18</v>
      </c>
      <c r="F1971" s="2">
        <v>1</v>
      </c>
      <c r="G1971" s="2">
        <v>1</v>
      </c>
      <c r="H1971" t="s">
        <v>47</v>
      </c>
      <c r="I1971" t="str">
        <f t="shared" si="1946"/>
        <v xml:space="preserve">TOR </v>
      </c>
      <c r="K1971" s="14"/>
      <c r="L1971" s="13">
        <v>0.15</v>
      </c>
      <c r="M1971" s="28">
        <v>0.1</v>
      </c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23"/>
      <c r="AF1971" s="23"/>
      <c r="AG1971" s="26"/>
      <c r="AH1971" s="26"/>
      <c r="AI1971" s="53"/>
      <c r="AJ1971" s="6"/>
      <c r="AK1971" s="23"/>
      <c r="AL1971" s="23"/>
      <c r="AM1971" s="23"/>
      <c r="AN1971" s="23"/>
      <c r="AO1971" s="23"/>
      <c r="AP1971" s="23"/>
      <c r="AQ1971" s="23"/>
      <c r="AR1971" s="66">
        <v>0</v>
      </c>
      <c r="AS1971" s="8"/>
      <c r="AT1971" s="19"/>
      <c r="AU1971" s="19"/>
      <c r="AV1971" s="12"/>
      <c r="AW1971" s="12"/>
      <c r="AX1971" s="8"/>
      <c r="AY1971" s="8"/>
      <c r="AZ1971" s="8"/>
      <c r="BA1971" s="8"/>
      <c r="BB1971" s="62"/>
      <c r="BC1971" s="21"/>
      <c r="BD1971" s="21"/>
      <c r="BE1971" s="21"/>
      <c r="BF1971" s="22"/>
      <c r="BG1971" s="22"/>
      <c r="BH1971" s="22"/>
      <c r="BI1971" s="22"/>
      <c r="BJ1971" s="8"/>
      <c r="BK1971" s="8"/>
      <c r="BL1971" s="8"/>
      <c r="BM1971" s="8"/>
      <c r="BN1971" s="5"/>
      <c r="BO1971" s="5"/>
      <c r="BP1971" s="8"/>
      <c r="BQ1971" s="8"/>
    </row>
    <row r="1972" spans="1:69" ht="16.75" customHeight="1" x14ac:dyDescent="0.2">
      <c r="A1972" t="str">
        <f t="shared" si="1945"/>
        <v>2025020955 DET</v>
      </c>
      <c r="B1972">
        <v>2025020955</v>
      </c>
      <c r="C1972" s="1">
        <v>46083</v>
      </c>
      <c r="D1972" s="2" t="s">
        <v>6</v>
      </c>
      <c r="E1972" t="s">
        <v>30</v>
      </c>
      <c r="F1972" s="2">
        <v>1</v>
      </c>
      <c r="G1972" s="2">
        <v>1</v>
      </c>
      <c r="H1972" t="s">
        <v>46</v>
      </c>
      <c r="I1972" t="str">
        <f t="shared" si="1946"/>
        <v xml:space="preserve">DET </v>
      </c>
      <c r="K1972" s="14"/>
      <c r="L1972" s="13">
        <v>0.15</v>
      </c>
      <c r="M1972" s="28">
        <v>0.1</v>
      </c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23"/>
      <c r="AF1972" s="23"/>
      <c r="AG1972" s="26"/>
      <c r="AH1972" s="26"/>
      <c r="AI1972" s="53"/>
      <c r="AJ1972" s="6"/>
      <c r="AK1972" s="23"/>
      <c r="AL1972" s="23"/>
      <c r="AM1972" s="23"/>
      <c r="AN1972" s="23"/>
      <c r="AO1972" s="23"/>
      <c r="AP1972" s="23"/>
      <c r="AQ1972" s="23"/>
      <c r="AR1972" s="66">
        <v>0</v>
      </c>
      <c r="AS1972" s="8"/>
      <c r="AT1972" s="19"/>
      <c r="AU1972" s="19"/>
      <c r="AV1972" s="12"/>
      <c r="AW1972" s="12"/>
      <c r="AX1972" s="8"/>
      <c r="AY1972" s="8"/>
      <c r="AZ1972" s="8"/>
      <c r="BA1972" s="8"/>
      <c r="BB1972" s="62"/>
      <c r="BC1972" s="21"/>
      <c r="BD1972" s="21"/>
      <c r="BE1972" s="21"/>
      <c r="BF1972" s="22"/>
      <c r="BG1972" s="22"/>
      <c r="BH1972" s="22"/>
      <c r="BI1972" s="22"/>
      <c r="BJ1972" s="8"/>
      <c r="BK1972" s="8"/>
      <c r="BL1972" s="8"/>
      <c r="BM1972" s="8"/>
      <c r="BN1972" s="5"/>
      <c r="BO1972" s="5"/>
      <c r="BP1972" s="8"/>
      <c r="BQ1972" s="8"/>
    </row>
    <row r="1973" spans="1:69" ht="16.75" customHeight="1" x14ac:dyDescent="0.2">
      <c r="A1973" t="str">
        <f t="shared" si="1945"/>
        <v>2025020955 NSH</v>
      </c>
      <c r="B1973">
        <v>2025020955</v>
      </c>
      <c r="C1973" s="1">
        <v>46083</v>
      </c>
      <c r="D1973" s="2" t="s">
        <v>9</v>
      </c>
      <c r="E1973" t="s">
        <v>35</v>
      </c>
      <c r="F1973" s="2">
        <v>1</v>
      </c>
      <c r="G1973" s="2">
        <v>1</v>
      </c>
      <c r="H1973" t="s">
        <v>47</v>
      </c>
      <c r="I1973" t="str">
        <f t="shared" si="1946"/>
        <v xml:space="preserve">NSH </v>
      </c>
      <c r="K1973" s="14"/>
      <c r="L1973" s="13">
        <v>0.15</v>
      </c>
      <c r="M1973" s="28">
        <v>0.1</v>
      </c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23"/>
      <c r="AF1973" s="23"/>
      <c r="AG1973" s="26"/>
      <c r="AH1973" s="26"/>
      <c r="AI1973" s="53"/>
      <c r="AJ1973" s="6"/>
      <c r="AK1973" s="23"/>
      <c r="AL1973" s="23"/>
      <c r="AM1973" s="23"/>
      <c r="AN1973" s="23"/>
      <c r="AO1973" s="23"/>
      <c r="AP1973" s="23"/>
      <c r="AQ1973" s="23"/>
      <c r="AR1973" s="66">
        <v>0</v>
      </c>
      <c r="AS1973" s="8"/>
      <c r="AT1973" s="19"/>
      <c r="AU1973" s="19"/>
      <c r="AV1973" s="12"/>
      <c r="AW1973" s="12"/>
      <c r="AX1973" s="8"/>
      <c r="AY1973" s="8"/>
      <c r="AZ1973" s="8"/>
      <c r="BA1973" s="8"/>
      <c r="BB1973" s="62"/>
      <c r="BC1973" s="21"/>
      <c r="BD1973" s="21"/>
      <c r="BE1973" s="21"/>
      <c r="BF1973" s="22"/>
      <c r="BG1973" s="22"/>
      <c r="BH1973" s="22"/>
      <c r="BI1973" s="22"/>
      <c r="BJ1973" s="8"/>
      <c r="BK1973" s="8"/>
      <c r="BL1973" s="8"/>
      <c r="BM1973" s="8"/>
      <c r="BN1973" s="5"/>
      <c r="BO1973" s="5"/>
      <c r="BP1973" s="8"/>
      <c r="BQ1973" s="8"/>
    </row>
    <row r="1974" spans="1:69" ht="16.75" customHeight="1" x14ac:dyDescent="0.2">
      <c r="A1974" t="str">
        <f t="shared" si="1945"/>
        <v>2025020957 CAR</v>
      </c>
      <c r="B1974">
        <v>2025020957</v>
      </c>
      <c r="C1974" s="1">
        <v>46083</v>
      </c>
      <c r="D1974" s="2" t="s">
        <v>6</v>
      </c>
      <c r="E1974" t="s">
        <v>42</v>
      </c>
      <c r="F1974" s="2">
        <v>1</v>
      </c>
      <c r="G1974" s="2">
        <v>1</v>
      </c>
      <c r="H1974" t="s">
        <v>46</v>
      </c>
      <c r="I1974" t="str">
        <f t="shared" si="1946"/>
        <v xml:space="preserve">CAR </v>
      </c>
      <c r="K1974" s="14"/>
      <c r="L1974" s="13">
        <v>0.15</v>
      </c>
      <c r="M1974" s="28">
        <v>0.1</v>
      </c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23"/>
      <c r="AF1974" s="23"/>
      <c r="AG1974" s="26"/>
      <c r="AH1974" s="26"/>
      <c r="AI1974" s="53"/>
      <c r="AJ1974" s="6"/>
      <c r="AK1974" s="23"/>
      <c r="AL1974" s="23"/>
      <c r="AM1974" s="23"/>
      <c r="AN1974" s="23"/>
      <c r="AO1974" s="23"/>
      <c r="AP1974" s="23"/>
      <c r="AQ1974" s="23"/>
      <c r="AR1974" s="66">
        <v>0</v>
      </c>
      <c r="AS1974" s="8"/>
      <c r="AT1974" s="19"/>
      <c r="AU1974" s="19"/>
      <c r="AV1974" s="12"/>
      <c r="AW1974" s="12"/>
      <c r="AX1974" s="8"/>
      <c r="AY1974" s="8"/>
      <c r="AZ1974" s="8"/>
      <c r="BA1974" s="8"/>
      <c r="BB1974" s="62"/>
      <c r="BC1974" s="21"/>
      <c r="BD1974" s="21"/>
      <c r="BE1974" s="21"/>
      <c r="BF1974" s="22"/>
      <c r="BG1974" s="22"/>
      <c r="BH1974" s="22"/>
      <c r="BI1974" s="22"/>
      <c r="BJ1974" s="8"/>
      <c r="BK1974" s="8"/>
      <c r="BL1974" s="8"/>
      <c r="BM1974" s="8"/>
      <c r="BN1974" s="5"/>
      <c r="BO1974" s="5"/>
      <c r="BP1974" s="8"/>
      <c r="BQ1974" s="8"/>
    </row>
    <row r="1975" spans="1:69" ht="16.75" customHeight="1" x14ac:dyDescent="0.2">
      <c r="A1975" t="str">
        <f t="shared" si="1945"/>
        <v>2025020957 SEA</v>
      </c>
      <c r="B1975">
        <v>2025020957</v>
      </c>
      <c r="C1975" s="1">
        <v>46083</v>
      </c>
      <c r="D1975" s="2" t="s">
        <v>9</v>
      </c>
      <c r="E1975" t="s">
        <v>13</v>
      </c>
      <c r="F1975" s="2">
        <v>1</v>
      </c>
      <c r="G1975" s="2">
        <v>1</v>
      </c>
      <c r="H1975" t="s">
        <v>47</v>
      </c>
      <c r="I1975" t="str">
        <f t="shared" si="1946"/>
        <v xml:space="preserve">SEA </v>
      </c>
      <c r="K1975" s="14"/>
      <c r="L1975" s="13">
        <v>0.15</v>
      </c>
      <c r="M1975" s="28">
        <v>0.1</v>
      </c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23"/>
      <c r="AF1975" s="23"/>
      <c r="AG1975" s="26"/>
      <c r="AH1975" s="26"/>
      <c r="AI1975" s="53"/>
      <c r="AJ1975" s="6"/>
      <c r="AK1975" s="23"/>
      <c r="AL1975" s="23"/>
      <c r="AM1975" s="23"/>
      <c r="AN1975" s="23"/>
      <c r="AO1975" s="23"/>
      <c r="AP1975" s="23"/>
      <c r="AQ1975" s="23"/>
      <c r="AR1975" s="66">
        <v>0</v>
      </c>
      <c r="AS1975" s="8"/>
      <c r="AT1975" s="19"/>
      <c r="AU1975" s="19"/>
      <c r="AV1975" s="12"/>
      <c r="AW1975" s="12"/>
      <c r="AX1975" s="8"/>
      <c r="AY1975" s="8"/>
      <c r="AZ1975" s="8"/>
      <c r="BA1975" s="8"/>
      <c r="BB1975" s="62"/>
      <c r="BC1975" s="21"/>
      <c r="BD1975" s="21"/>
      <c r="BE1975" s="21"/>
      <c r="BF1975" s="22"/>
      <c r="BG1975" s="22"/>
      <c r="BH1975" s="22"/>
      <c r="BI1975" s="22"/>
      <c r="BJ1975" s="8"/>
      <c r="BK1975" s="8"/>
      <c r="BL1975" s="8"/>
      <c r="BM1975" s="8"/>
      <c r="BN1975" s="5"/>
      <c r="BO1975" s="5"/>
      <c r="BP1975" s="8"/>
      <c r="BQ1975" s="8"/>
    </row>
    <row r="1976" spans="1:69" ht="16.75" customHeight="1" x14ac:dyDescent="0.2">
      <c r="A1976" t="str">
        <f t="shared" si="1945"/>
        <v>2025020956 DAL</v>
      </c>
      <c r="B1976">
        <v>2025020956</v>
      </c>
      <c r="C1976" s="1">
        <v>46083</v>
      </c>
      <c r="D1976" s="2" t="s">
        <v>6</v>
      </c>
      <c r="E1976" t="s">
        <v>34</v>
      </c>
      <c r="F1976" s="2">
        <v>1</v>
      </c>
      <c r="G1976" s="2">
        <v>1</v>
      </c>
      <c r="H1976" t="s">
        <v>46</v>
      </c>
      <c r="I1976" t="str">
        <f t="shared" si="1946"/>
        <v xml:space="preserve">DAL </v>
      </c>
      <c r="K1976" s="14"/>
      <c r="L1976" s="13">
        <v>0.15</v>
      </c>
      <c r="M1976" s="28">
        <v>0.1</v>
      </c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23"/>
      <c r="AF1976" s="23"/>
      <c r="AG1976" s="26"/>
      <c r="AH1976" s="26"/>
      <c r="AI1976" s="53"/>
      <c r="AJ1976" s="6"/>
      <c r="AK1976" s="23"/>
      <c r="AL1976" s="23"/>
      <c r="AM1976" s="23"/>
      <c r="AN1976" s="23"/>
      <c r="AO1976" s="23"/>
      <c r="AP1976" s="23"/>
      <c r="AQ1976" s="23"/>
      <c r="AR1976" s="66">
        <v>0</v>
      </c>
      <c r="AS1976" s="8"/>
      <c r="AT1976" s="19"/>
      <c r="AU1976" s="19"/>
      <c r="AV1976" s="12"/>
      <c r="AW1976" s="12"/>
      <c r="AX1976" s="8"/>
      <c r="AY1976" s="8"/>
      <c r="AZ1976" s="8"/>
      <c r="BA1976" s="8"/>
      <c r="BB1976" s="62"/>
      <c r="BC1976" s="21"/>
      <c r="BD1976" s="21"/>
      <c r="BE1976" s="21"/>
      <c r="BF1976" s="22"/>
      <c r="BG1976" s="22"/>
      <c r="BH1976" s="22"/>
      <c r="BI1976" s="22"/>
      <c r="BJ1976" s="8"/>
      <c r="BK1976" s="8"/>
      <c r="BL1976" s="8"/>
      <c r="BM1976" s="8"/>
      <c r="BN1976" s="5"/>
      <c r="BO1976" s="5"/>
      <c r="BP1976" s="8"/>
      <c r="BQ1976" s="8"/>
    </row>
    <row r="1977" spans="1:69" ht="16.75" customHeight="1" x14ac:dyDescent="0.2">
      <c r="A1977" t="str">
        <f t="shared" si="1945"/>
        <v>2025020956 VAN</v>
      </c>
      <c r="B1977">
        <v>2025020956</v>
      </c>
      <c r="C1977" s="1">
        <v>46083</v>
      </c>
      <c r="D1977" s="2" t="s">
        <v>9</v>
      </c>
      <c r="E1977" t="s">
        <v>23</v>
      </c>
      <c r="F1977" s="2">
        <v>1</v>
      </c>
      <c r="G1977" s="2">
        <v>1</v>
      </c>
      <c r="H1977" t="s">
        <v>47</v>
      </c>
      <c r="I1977" t="str">
        <f t="shared" si="1946"/>
        <v xml:space="preserve">VAN </v>
      </c>
      <c r="K1977" s="14"/>
      <c r="L1977" s="13">
        <v>0.15</v>
      </c>
      <c r="M1977" s="28">
        <v>0.1</v>
      </c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23"/>
      <c r="AF1977" s="23"/>
      <c r="AG1977" s="26"/>
      <c r="AH1977" s="26"/>
      <c r="AI1977" s="53"/>
      <c r="AJ1977" s="6"/>
      <c r="AK1977" s="23"/>
      <c r="AL1977" s="23"/>
      <c r="AM1977" s="23"/>
      <c r="AN1977" s="23"/>
      <c r="AO1977" s="23"/>
      <c r="AP1977" s="23"/>
      <c r="AQ1977" s="23"/>
      <c r="AR1977" s="66">
        <v>0</v>
      </c>
      <c r="AS1977" s="8"/>
      <c r="AT1977" s="19"/>
      <c r="AU1977" s="19"/>
      <c r="AV1977" s="12"/>
      <c r="AW1977" s="12"/>
      <c r="AX1977" s="8"/>
      <c r="AY1977" s="8"/>
      <c r="AZ1977" s="8"/>
      <c r="BA1977" s="8"/>
      <c r="BB1977" s="62"/>
      <c r="BC1977" s="21"/>
      <c r="BD1977" s="21"/>
      <c r="BE1977" s="21"/>
      <c r="BF1977" s="22"/>
      <c r="BG1977" s="22"/>
      <c r="BH1977" s="22"/>
      <c r="BI1977" s="22"/>
      <c r="BJ1977" s="8"/>
      <c r="BK1977" s="8"/>
      <c r="BL1977" s="8"/>
      <c r="BM1977" s="8"/>
      <c r="BN1977" s="5"/>
      <c r="BO1977" s="5"/>
      <c r="BP1977" s="8"/>
      <c r="BQ1977" s="8"/>
    </row>
    <row r="1978" spans="1:69" ht="16.75" customHeight="1" x14ac:dyDescent="0.2">
      <c r="A1978" t="str">
        <f t="shared" si="1945"/>
        <v>2025020958 COL</v>
      </c>
      <c r="B1978">
        <v>2025020958</v>
      </c>
      <c r="C1978" s="1">
        <v>46083</v>
      </c>
      <c r="D1978" s="2" t="s">
        <v>6</v>
      </c>
      <c r="E1978" t="s">
        <v>24</v>
      </c>
      <c r="F1978" s="2">
        <v>1</v>
      </c>
      <c r="G1978" s="2">
        <v>1</v>
      </c>
      <c r="H1978" t="s">
        <v>46</v>
      </c>
      <c r="I1978" t="str">
        <f t="shared" si="1946"/>
        <v xml:space="preserve">COL </v>
      </c>
      <c r="K1978" s="14"/>
      <c r="L1978" s="13">
        <v>0.15</v>
      </c>
      <c r="M1978" s="28">
        <v>0.1</v>
      </c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23"/>
      <c r="AF1978" s="23"/>
      <c r="AG1978" s="26"/>
      <c r="AH1978" s="26"/>
      <c r="AI1978" s="53"/>
      <c r="AJ1978" s="6"/>
      <c r="AK1978" s="23"/>
      <c r="AL1978" s="23"/>
      <c r="AM1978" s="23"/>
      <c r="AN1978" s="23"/>
      <c r="AO1978" s="23"/>
      <c r="AP1978" s="23"/>
      <c r="AQ1978" s="23"/>
      <c r="AR1978" s="66">
        <v>0</v>
      </c>
      <c r="AS1978" s="8"/>
      <c r="AT1978" s="19"/>
      <c r="AU1978" s="19"/>
      <c r="AV1978" s="12"/>
      <c r="AW1978" s="12"/>
      <c r="AX1978" s="8"/>
      <c r="AY1978" s="8"/>
      <c r="AZ1978" s="8"/>
      <c r="BA1978" s="8"/>
      <c r="BB1978" s="62"/>
      <c r="BC1978" s="21"/>
      <c r="BD1978" s="21"/>
      <c r="BE1978" s="21"/>
      <c r="BF1978" s="22"/>
      <c r="BG1978" s="22"/>
      <c r="BH1978" s="22"/>
      <c r="BI1978" s="22"/>
      <c r="BJ1978" s="8"/>
      <c r="BK1978" s="8"/>
      <c r="BL1978" s="8"/>
      <c r="BM1978" s="8"/>
      <c r="BN1978" s="5"/>
      <c r="BO1978" s="5"/>
      <c r="BP1978" s="8"/>
      <c r="BQ1978" s="8"/>
    </row>
    <row r="1979" spans="1:69" ht="16.75" customHeight="1" x14ac:dyDescent="0.2">
      <c r="A1979" t="str">
        <f t="shared" si="1945"/>
        <v>2025020958 LAK</v>
      </c>
      <c r="B1979">
        <v>2025020958</v>
      </c>
      <c r="C1979" s="1">
        <v>46083</v>
      </c>
      <c r="D1979" s="2" t="s">
        <v>9</v>
      </c>
      <c r="E1979" t="s">
        <v>28</v>
      </c>
      <c r="F1979" s="2">
        <v>1</v>
      </c>
      <c r="G1979" s="2">
        <v>1</v>
      </c>
      <c r="H1979" t="s">
        <v>47</v>
      </c>
      <c r="I1979" t="str">
        <f t="shared" si="1946"/>
        <v xml:space="preserve">LAK </v>
      </c>
      <c r="K1979" s="14"/>
      <c r="L1979" s="13">
        <v>0.15</v>
      </c>
      <c r="M1979" s="28">
        <v>0.1</v>
      </c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23"/>
      <c r="AF1979" s="23"/>
      <c r="AG1979" s="26"/>
      <c r="AH1979" s="26"/>
      <c r="AI1979" s="53"/>
      <c r="AJ1979" s="6"/>
      <c r="AK1979" s="23"/>
      <c r="AL1979" s="23"/>
      <c r="AM1979" s="23"/>
      <c r="AN1979" s="23"/>
      <c r="AO1979" s="23"/>
      <c r="AP1979" s="23"/>
      <c r="AQ1979" s="23"/>
      <c r="AR1979" s="66">
        <v>0</v>
      </c>
      <c r="AS1979" s="8"/>
      <c r="AT1979" s="19"/>
      <c r="AU1979" s="19"/>
      <c r="AV1979" s="12"/>
      <c r="AW1979" s="12"/>
      <c r="AX1979" s="8"/>
      <c r="AY1979" s="8"/>
      <c r="AZ1979" s="8"/>
      <c r="BA1979" s="8"/>
      <c r="BB1979" s="62"/>
      <c r="BC1979" s="21"/>
      <c r="BD1979" s="21"/>
      <c r="BE1979" s="21"/>
      <c r="BF1979" s="22"/>
      <c r="BG1979" s="22"/>
      <c r="BH1979" s="22"/>
      <c r="BI1979" s="22"/>
      <c r="BJ1979" s="8"/>
      <c r="BK1979" s="8"/>
      <c r="BL1979" s="8"/>
      <c r="BM1979" s="8"/>
      <c r="BN1979" s="5"/>
      <c r="BO1979" s="5"/>
      <c r="BP1979" s="8"/>
      <c r="BQ1979" s="8"/>
    </row>
    <row r="1980" spans="1:69" ht="16.75" customHeight="1" x14ac:dyDescent="0.2">
      <c r="A1980" t="str">
        <f t="shared" si="1945"/>
        <v>2025020961 FLA</v>
      </c>
      <c r="B1980">
        <v>2025020961</v>
      </c>
      <c r="C1980" s="1">
        <v>46084</v>
      </c>
      <c r="D1980" s="2" t="s">
        <v>6</v>
      </c>
      <c r="E1980" t="s">
        <v>10</v>
      </c>
      <c r="F1980" s="2">
        <v>1</v>
      </c>
      <c r="G1980" s="2">
        <v>2</v>
      </c>
      <c r="H1980" t="s">
        <v>36</v>
      </c>
      <c r="I1980" t="str">
        <f t="shared" si="1946"/>
        <v xml:space="preserve">FLA </v>
      </c>
      <c r="K1980" s="14"/>
      <c r="L1980" s="13">
        <v>0.15</v>
      </c>
      <c r="M1980" s="28">
        <v>0.1</v>
      </c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23"/>
      <c r="AF1980" s="23"/>
      <c r="AG1980" s="26"/>
      <c r="AH1980" s="26"/>
      <c r="AI1980" s="53"/>
      <c r="AJ1980" s="6"/>
      <c r="AK1980" s="23"/>
      <c r="AL1980" s="23"/>
      <c r="AM1980" s="23"/>
      <c r="AN1980" s="23"/>
      <c r="AO1980" s="23"/>
      <c r="AP1980" s="23"/>
      <c r="AQ1980" s="23"/>
      <c r="AR1980" s="66">
        <v>0</v>
      </c>
      <c r="AS1980" s="8"/>
      <c r="AT1980" s="19"/>
      <c r="AU1980" s="19"/>
      <c r="AV1980" s="12"/>
      <c r="AW1980" s="12"/>
      <c r="AX1980" s="8"/>
      <c r="AY1980" s="8"/>
      <c r="AZ1980" s="8"/>
      <c r="BA1980" s="8"/>
      <c r="BB1980" s="62"/>
      <c r="BC1980" s="21"/>
      <c r="BD1980" s="21"/>
      <c r="BE1980" s="21"/>
      <c r="BF1980" s="22"/>
      <c r="BG1980" s="22"/>
      <c r="BH1980" s="22"/>
      <c r="BI1980" s="22"/>
      <c r="BJ1980" s="8"/>
      <c r="BK1980" s="8"/>
      <c r="BL1980" s="8"/>
      <c r="BM1980" s="8"/>
      <c r="BN1980" s="5"/>
      <c r="BO1980" s="5"/>
      <c r="BP1980" s="8"/>
      <c r="BQ1980" s="8"/>
    </row>
    <row r="1981" spans="1:69" ht="16.75" customHeight="1" x14ac:dyDescent="0.2">
      <c r="A1981" t="str">
        <f t="shared" si="1945"/>
        <v>2025020961 NJD</v>
      </c>
      <c r="B1981">
        <v>2025020961</v>
      </c>
      <c r="C1981" s="1">
        <v>46084</v>
      </c>
      <c r="D1981" s="2" t="s">
        <v>9</v>
      </c>
      <c r="E1981" t="s">
        <v>4</v>
      </c>
      <c r="F1981" s="2">
        <v>2</v>
      </c>
      <c r="G1981" s="2">
        <v>1</v>
      </c>
      <c r="H1981" t="s">
        <v>38</v>
      </c>
      <c r="I1981" t="str">
        <f t="shared" si="1946"/>
        <v xml:space="preserve">NJD </v>
      </c>
      <c r="K1981" s="14"/>
      <c r="L1981" s="13">
        <v>0.15</v>
      </c>
      <c r="M1981" s="28">
        <v>0.1</v>
      </c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23"/>
      <c r="AF1981" s="23"/>
      <c r="AG1981" s="26"/>
      <c r="AH1981" s="26"/>
      <c r="AI1981" s="53"/>
      <c r="AJ1981" s="6"/>
      <c r="AK1981" s="23"/>
      <c r="AL1981" s="23"/>
      <c r="AM1981" s="23"/>
      <c r="AN1981" s="23"/>
      <c r="AO1981" s="23"/>
      <c r="AP1981" s="23"/>
      <c r="AQ1981" s="23"/>
      <c r="AR1981" s="66">
        <v>0</v>
      </c>
      <c r="AS1981" s="8"/>
      <c r="AT1981" s="19"/>
      <c r="AU1981" s="19"/>
      <c r="AV1981" s="12"/>
      <c r="AW1981" s="12"/>
      <c r="AX1981" s="8"/>
      <c r="AY1981" s="8"/>
      <c r="AZ1981" s="8"/>
      <c r="BA1981" s="8"/>
      <c r="BB1981" s="62"/>
      <c r="BC1981" s="21"/>
      <c r="BD1981" s="21"/>
      <c r="BE1981" s="21"/>
      <c r="BF1981" s="22"/>
      <c r="BG1981" s="22"/>
      <c r="BH1981" s="22"/>
      <c r="BI1981" s="22"/>
      <c r="BJ1981" s="8"/>
      <c r="BK1981" s="8"/>
      <c r="BL1981" s="8"/>
      <c r="BM1981" s="8"/>
      <c r="BN1981" s="5"/>
      <c r="BO1981" s="5"/>
      <c r="BP1981" s="8"/>
      <c r="BQ1981" s="8"/>
    </row>
    <row r="1982" spans="1:69" ht="16.75" customHeight="1" x14ac:dyDescent="0.2">
      <c r="A1982" t="str">
        <f t="shared" si="1945"/>
        <v>2025020963 NSH</v>
      </c>
      <c r="B1982">
        <v>2025020963</v>
      </c>
      <c r="C1982" s="1">
        <v>46084</v>
      </c>
      <c r="D1982" s="2" t="s">
        <v>6</v>
      </c>
      <c r="E1982" t="s">
        <v>35</v>
      </c>
      <c r="F1982" s="2">
        <v>0</v>
      </c>
      <c r="G1982" s="2">
        <v>0</v>
      </c>
      <c r="H1982" t="s">
        <v>50</v>
      </c>
      <c r="I1982" t="str">
        <f t="shared" si="1946"/>
        <v xml:space="preserve">NSH </v>
      </c>
      <c r="K1982" s="14"/>
      <c r="L1982" s="13">
        <v>0.15</v>
      </c>
      <c r="M1982" s="28">
        <v>0.1</v>
      </c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23"/>
      <c r="AF1982" s="23"/>
      <c r="AG1982" s="26"/>
      <c r="AH1982" s="26"/>
      <c r="AI1982" s="53"/>
      <c r="AJ1982" s="6"/>
      <c r="AK1982" s="23"/>
      <c r="AL1982" s="23"/>
      <c r="AM1982" s="23"/>
      <c r="AN1982" s="23"/>
      <c r="AO1982" s="23"/>
      <c r="AP1982" s="23"/>
      <c r="AQ1982" s="23"/>
      <c r="AR1982" s="66">
        <v>0</v>
      </c>
      <c r="AS1982" s="8"/>
      <c r="AT1982" s="19"/>
      <c r="AU1982" s="19"/>
      <c r="AV1982" s="12"/>
      <c r="AW1982" s="12"/>
      <c r="AX1982" s="8"/>
      <c r="AY1982" s="8"/>
      <c r="AZ1982" s="8"/>
      <c r="BA1982" s="8"/>
      <c r="BB1982" s="62"/>
      <c r="BC1982" s="21"/>
      <c r="BD1982" s="21"/>
      <c r="BE1982" s="21"/>
      <c r="BF1982" s="22"/>
      <c r="BG1982" s="22"/>
      <c r="BH1982" s="22"/>
      <c r="BI1982" s="22"/>
      <c r="BJ1982" s="8"/>
      <c r="BK1982" s="8"/>
      <c r="BL1982" s="8"/>
      <c r="BM1982" s="8"/>
      <c r="BN1982" s="5"/>
      <c r="BO1982" s="5"/>
      <c r="BP1982" s="8"/>
      <c r="BQ1982" s="8"/>
    </row>
    <row r="1983" spans="1:69" ht="16.75" customHeight="1" x14ac:dyDescent="0.2">
      <c r="A1983" t="str">
        <f t="shared" si="1945"/>
        <v>2025020963 CBJ</v>
      </c>
      <c r="B1983">
        <v>2025020963</v>
      </c>
      <c r="C1983" s="1">
        <v>46084</v>
      </c>
      <c r="D1983" s="2" t="s">
        <v>9</v>
      </c>
      <c r="E1983" t="s">
        <v>32</v>
      </c>
      <c r="F1983" s="2">
        <v>0</v>
      </c>
      <c r="G1983" s="2">
        <v>0</v>
      </c>
      <c r="H1983" t="s">
        <v>51</v>
      </c>
      <c r="I1983" t="str">
        <f t="shared" si="1946"/>
        <v xml:space="preserve">CBJ </v>
      </c>
      <c r="K1983" s="14"/>
      <c r="L1983" s="13">
        <v>0.15</v>
      </c>
      <c r="M1983" s="28">
        <v>0.1</v>
      </c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23"/>
      <c r="AF1983" s="23"/>
      <c r="AG1983" s="26"/>
      <c r="AH1983" s="26"/>
      <c r="AI1983" s="53"/>
      <c r="AJ1983" s="6"/>
      <c r="AK1983" s="23"/>
      <c r="AL1983" s="23"/>
      <c r="AM1983" s="23"/>
      <c r="AN1983" s="23"/>
      <c r="AO1983" s="23"/>
      <c r="AP1983" s="23"/>
      <c r="AQ1983" s="23"/>
      <c r="AR1983" s="66">
        <v>0</v>
      </c>
      <c r="AS1983" s="8"/>
      <c r="AT1983" s="19"/>
      <c r="AU1983" s="19"/>
      <c r="AV1983" s="12"/>
      <c r="AW1983" s="12"/>
      <c r="AX1983" s="8"/>
      <c r="AY1983" s="8"/>
      <c r="AZ1983" s="8"/>
      <c r="BA1983" s="8"/>
      <c r="BB1983" s="62"/>
      <c r="BC1983" s="21"/>
      <c r="BD1983" s="21"/>
      <c r="BE1983" s="21"/>
      <c r="BF1983" s="22"/>
      <c r="BG1983" s="22"/>
      <c r="BH1983" s="22"/>
      <c r="BI1983" s="22"/>
      <c r="BJ1983" s="8"/>
      <c r="BK1983" s="8"/>
      <c r="BL1983" s="8"/>
      <c r="BM1983" s="8"/>
      <c r="BN1983" s="5"/>
      <c r="BO1983" s="5"/>
      <c r="BP1983" s="8"/>
      <c r="BQ1983" s="8"/>
    </row>
    <row r="1984" spans="1:69" ht="16.75" customHeight="1" x14ac:dyDescent="0.2">
      <c r="A1984" t="str">
        <f t="shared" ref="A1984:A2047" si="1947">B1984&amp;" "&amp;E1984</f>
        <v>2025020959 PIT</v>
      </c>
      <c r="B1984">
        <v>2025020959</v>
      </c>
      <c r="C1984" s="1">
        <v>46084</v>
      </c>
      <c r="D1984" s="2" t="s">
        <v>6</v>
      </c>
      <c r="E1984" t="s">
        <v>21</v>
      </c>
      <c r="F1984" s="2">
        <v>1</v>
      </c>
      <c r="G1984" s="2">
        <v>2</v>
      </c>
      <c r="H1984" t="s">
        <v>36</v>
      </c>
      <c r="I1984" t="str">
        <f t="shared" si="1946"/>
        <v xml:space="preserve">PIT </v>
      </c>
      <c r="K1984" s="14"/>
      <c r="L1984" s="13">
        <v>0.15</v>
      </c>
      <c r="M1984" s="28">
        <v>0.1</v>
      </c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23"/>
      <c r="AF1984" s="23"/>
      <c r="AG1984" s="26"/>
      <c r="AH1984" s="26"/>
      <c r="AI1984" s="53"/>
      <c r="AJ1984" s="6"/>
      <c r="AK1984" s="23"/>
      <c r="AL1984" s="23"/>
      <c r="AM1984" s="23"/>
      <c r="AN1984" s="23"/>
      <c r="AO1984" s="23"/>
      <c r="AP1984" s="23"/>
      <c r="AQ1984" s="23"/>
      <c r="AR1984" s="66">
        <v>0</v>
      </c>
      <c r="AS1984" s="8"/>
      <c r="AT1984" s="19"/>
      <c r="AU1984" s="19"/>
      <c r="AV1984" s="12"/>
      <c r="AW1984" s="12"/>
      <c r="AX1984" s="8"/>
      <c r="AY1984" s="8"/>
      <c r="AZ1984" s="8"/>
      <c r="BA1984" s="8"/>
      <c r="BB1984" s="62"/>
      <c r="BC1984" s="21"/>
      <c r="BD1984" s="21"/>
      <c r="BE1984" s="21"/>
      <c r="BF1984" s="22"/>
      <c r="BG1984" s="22"/>
      <c r="BH1984" s="22"/>
      <c r="BI1984" s="22"/>
      <c r="BJ1984" s="8"/>
      <c r="BK1984" s="8"/>
      <c r="BL1984" s="8"/>
      <c r="BM1984" s="8"/>
      <c r="BN1984" s="5"/>
      <c r="BO1984" s="5"/>
      <c r="BP1984" s="8"/>
      <c r="BQ1984" s="8"/>
    </row>
    <row r="1985" spans="1:69" ht="16.75" customHeight="1" x14ac:dyDescent="0.2">
      <c r="A1985" t="str">
        <f t="shared" si="1947"/>
        <v>2025020959 BOS</v>
      </c>
      <c r="B1985">
        <v>2025020959</v>
      </c>
      <c r="C1985" s="1">
        <v>46084</v>
      </c>
      <c r="D1985" s="2" t="s">
        <v>9</v>
      </c>
      <c r="E1985" t="s">
        <v>7</v>
      </c>
      <c r="F1985" s="2">
        <v>2</v>
      </c>
      <c r="G1985" s="2">
        <v>1</v>
      </c>
      <c r="H1985" t="s">
        <v>38</v>
      </c>
      <c r="I1985" t="str">
        <f t="shared" si="1946"/>
        <v xml:space="preserve">BOS </v>
      </c>
      <c r="K1985" s="14"/>
      <c r="L1985" s="13">
        <v>0.15</v>
      </c>
      <c r="M1985" s="28">
        <v>0.1</v>
      </c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23"/>
      <c r="AF1985" s="23"/>
      <c r="AG1985" s="26"/>
      <c r="AH1985" s="26"/>
      <c r="AI1985" s="53"/>
      <c r="AJ1985" s="6"/>
      <c r="AK1985" s="23"/>
      <c r="AL1985" s="23"/>
      <c r="AM1985" s="23"/>
      <c r="AN1985" s="23"/>
      <c r="AO1985" s="23"/>
      <c r="AP1985" s="23"/>
      <c r="AQ1985" s="23"/>
      <c r="AR1985" s="66">
        <v>0</v>
      </c>
      <c r="AS1985" s="8"/>
      <c r="AT1985" s="19"/>
      <c r="AU1985" s="19"/>
      <c r="AV1985" s="12"/>
      <c r="AW1985" s="12"/>
      <c r="AX1985" s="8"/>
      <c r="AY1985" s="8"/>
      <c r="AZ1985" s="8"/>
      <c r="BA1985" s="8"/>
      <c r="BB1985" s="62"/>
      <c r="BC1985" s="21"/>
      <c r="BD1985" s="21"/>
      <c r="BE1985" s="21"/>
      <c r="BF1985" s="22"/>
      <c r="BG1985" s="22"/>
      <c r="BH1985" s="22"/>
      <c r="BI1985" s="22"/>
      <c r="BJ1985" s="8"/>
      <c r="BK1985" s="8"/>
      <c r="BL1985" s="8"/>
      <c r="BM1985" s="8"/>
      <c r="BN1985" s="5"/>
      <c r="BO1985" s="5"/>
      <c r="BP1985" s="8"/>
      <c r="BQ1985" s="8"/>
    </row>
    <row r="1986" spans="1:69" ht="16.75" customHeight="1" x14ac:dyDescent="0.2">
      <c r="A1986" t="str">
        <f t="shared" si="1947"/>
        <v>2025020962 UTA</v>
      </c>
      <c r="B1986">
        <v>2025020962</v>
      </c>
      <c r="C1986" s="1">
        <v>46084</v>
      </c>
      <c r="D1986" s="2" t="s">
        <v>6</v>
      </c>
      <c r="E1986" t="s">
        <v>15</v>
      </c>
      <c r="F1986" s="2">
        <v>1</v>
      </c>
      <c r="G1986" s="2">
        <v>2</v>
      </c>
      <c r="H1986" t="s">
        <v>36</v>
      </c>
      <c r="I1986" t="str">
        <f t="shared" si="1946"/>
        <v xml:space="preserve">UTA </v>
      </c>
      <c r="K1986" s="14"/>
      <c r="L1986" s="13">
        <v>0.15</v>
      </c>
      <c r="M1986" s="28">
        <v>0.1</v>
      </c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23"/>
      <c r="AF1986" s="23"/>
      <c r="AG1986" s="26"/>
      <c r="AH1986" s="26"/>
      <c r="AI1986" s="53"/>
      <c r="AJ1986" s="6"/>
      <c r="AK1986" s="23"/>
      <c r="AL1986" s="23"/>
      <c r="AM1986" s="23"/>
      <c r="AN1986" s="23"/>
      <c r="AO1986" s="23"/>
      <c r="AP1986" s="23"/>
      <c r="AQ1986" s="23"/>
      <c r="AR1986" s="66">
        <v>0</v>
      </c>
      <c r="AS1986" s="8"/>
      <c r="AT1986" s="19"/>
      <c r="AU1986" s="19"/>
      <c r="AV1986" s="12"/>
      <c r="AW1986" s="12"/>
      <c r="AX1986" s="8"/>
      <c r="AY1986" s="8"/>
      <c r="AZ1986" s="8"/>
      <c r="BA1986" s="8"/>
      <c r="BB1986" s="62"/>
      <c r="BC1986" s="21"/>
      <c r="BD1986" s="21"/>
      <c r="BE1986" s="21"/>
      <c r="BF1986" s="22"/>
      <c r="BG1986" s="22"/>
      <c r="BH1986" s="22"/>
      <c r="BI1986" s="22"/>
      <c r="BJ1986" s="8"/>
      <c r="BK1986" s="8"/>
      <c r="BL1986" s="8"/>
      <c r="BM1986" s="8"/>
      <c r="BN1986" s="5"/>
      <c r="BO1986" s="5"/>
      <c r="BP1986" s="8"/>
      <c r="BQ1986" s="8"/>
    </row>
    <row r="1987" spans="1:69" ht="16.75" customHeight="1" x14ac:dyDescent="0.2">
      <c r="A1987" t="str">
        <f t="shared" si="1947"/>
        <v>2025020962 WSH</v>
      </c>
      <c r="B1987">
        <v>2025020962</v>
      </c>
      <c r="C1987" s="1">
        <v>46084</v>
      </c>
      <c r="D1987" s="2" t="s">
        <v>9</v>
      </c>
      <c r="E1987" t="s">
        <v>49</v>
      </c>
      <c r="F1987" s="2">
        <v>2</v>
      </c>
      <c r="G1987" s="2">
        <v>1</v>
      </c>
      <c r="H1987" t="s">
        <v>38</v>
      </c>
      <c r="I1987" t="str">
        <f t="shared" si="1946"/>
        <v xml:space="preserve">WSH </v>
      </c>
      <c r="K1987" s="14"/>
      <c r="L1987" s="13">
        <v>0.15</v>
      </c>
      <c r="M1987" s="28">
        <v>0.1</v>
      </c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23"/>
      <c r="AF1987" s="23"/>
      <c r="AG1987" s="26"/>
      <c r="AH1987" s="26"/>
      <c r="AI1987" s="53"/>
      <c r="AJ1987" s="6"/>
      <c r="AK1987" s="23"/>
      <c r="AL1987" s="23"/>
      <c r="AM1987" s="23"/>
      <c r="AN1987" s="23"/>
      <c r="AO1987" s="23"/>
      <c r="AP1987" s="23"/>
      <c r="AQ1987" s="23"/>
      <c r="AR1987" s="66">
        <v>0</v>
      </c>
      <c r="AS1987" s="8"/>
      <c r="AT1987" s="19"/>
      <c r="AU1987" s="19"/>
      <c r="AV1987" s="12"/>
      <c r="AW1987" s="12"/>
      <c r="AX1987" s="8"/>
      <c r="AY1987" s="8"/>
      <c r="AZ1987" s="8"/>
      <c r="BA1987" s="8"/>
      <c r="BB1987" s="62"/>
      <c r="BC1987" s="21"/>
      <c r="BD1987" s="21"/>
      <c r="BE1987" s="21"/>
      <c r="BF1987" s="22"/>
      <c r="BG1987" s="22"/>
      <c r="BH1987" s="22"/>
      <c r="BI1987" s="22"/>
      <c r="BJ1987" s="8"/>
      <c r="BK1987" s="8"/>
      <c r="BL1987" s="8"/>
      <c r="BM1987" s="8"/>
      <c r="BN1987" s="5"/>
      <c r="BO1987" s="5"/>
      <c r="BP1987" s="8"/>
      <c r="BQ1987" s="8"/>
    </row>
    <row r="1988" spans="1:69" ht="16.75" customHeight="1" x14ac:dyDescent="0.2">
      <c r="A1988" t="str">
        <f t="shared" si="1947"/>
        <v>2025020960 VGK</v>
      </c>
      <c r="B1988">
        <v>2025020960</v>
      </c>
      <c r="C1988" s="1">
        <v>46084</v>
      </c>
      <c r="D1988" s="2" t="s">
        <v>6</v>
      </c>
      <c r="E1988" t="s">
        <v>25</v>
      </c>
      <c r="F1988" s="2">
        <v>1</v>
      </c>
      <c r="G1988" s="2">
        <v>2</v>
      </c>
      <c r="H1988" t="s">
        <v>36</v>
      </c>
      <c r="I1988" t="str">
        <f t="shared" si="1946"/>
        <v xml:space="preserve">VGK </v>
      </c>
      <c r="K1988" s="14"/>
      <c r="L1988" s="13">
        <v>0.15</v>
      </c>
      <c r="M1988" s="28">
        <v>0.1</v>
      </c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23"/>
      <c r="AF1988" s="23"/>
      <c r="AG1988" s="26"/>
      <c r="AH1988" s="26"/>
      <c r="AI1988" s="53"/>
      <c r="AJ1988" s="6"/>
      <c r="AK1988" s="23"/>
      <c r="AL1988" s="23"/>
      <c r="AM1988" s="23"/>
      <c r="AN1988" s="23"/>
      <c r="AO1988" s="23"/>
      <c r="AP1988" s="23"/>
      <c r="AQ1988" s="23"/>
      <c r="AR1988" s="66">
        <v>0</v>
      </c>
      <c r="AS1988" s="8"/>
      <c r="AT1988" s="19"/>
      <c r="AU1988" s="19"/>
      <c r="AV1988" s="12"/>
      <c r="AW1988" s="12"/>
      <c r="AX1988" s="8"/>
      <c r="AY1988" s="8"/>
      <c r="AZ1988" s="8"/>
      <c r="BA1988" s="8"/>
      <c r="BB1988" s="62"/>
      <c r="BC1988" s="21"/>
      <c r="BD1988" s="21"/>
      <c r="BE1988" s="21"/>
      <c r="BF1988" s="22"/>
      <c r="BG1988" s="22"/>
      <c r="BH1988" s="22"/>
      <c r="BI1988" s="22"/>
      <c r="BJ1988" s="8"/>
      <c r="BK1988" s="8"/>
      <c r="BL1988" s="8"/>
      <c r="BM1988" s="8"/>
      <c r="BN1988" s="5"/>
      <c r="BO1988" s="5"/>
      <c r="BP1988" s="8"/>
      <c r="BQ1988" s="8"/>
    </row>
    <row r="1989" spans="1:69" ht="16.75" customHeight="1" x14ac:dyDescent="0.2">
      <c r="A1989" t="str">
        <f t="shared" si="1947"/>
        <v>2025020960 BUF</v>
      </c>
      <c r="B1989">
        <v>2025020960</v>
      </c>
      <c r="C1989" s="1">
        <v>46084</v>
      </c>
      <c r="D1989" s="2" t="s">
        <v>9</v>
      </c>
      <c r="E1989" t="s">
        <v>5</v>
      </c>
      <c r="F1989" s="2">
        <v>2</v>
      </c>
      <c r="G1989" s="2">
        <v>1</v>
      </c>
      <c r="H1989" t="s">
        <v>38</v>
      </c>
      <c r="I1989" t="str">
        <f t="shared" si="1946"/>
        <v xml:space="preserve">BUF </v>
      </c>
      <c r="K1989" s="14"/>
      <c r="L1989" s="13">
        <v>0.15</v>
      </c>
      <c r="M1989" s="28">
        <v>0.1</v>
      </c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23"/>
      <c r="AF1989" s="23"/>
      <c r="AG1989" s="26"/>
      <c r="AH1989" s="26"/>
      <c r="AI1989" s="53"/>
      <c r="AJ1989" s="6"/>
      <c r="AK1989" s="23"/>
      <c r="AL1989" s="23"/>
      <c r="AM1989" s="23"/>
      <c r="AN1989" s="23"/>
      <c r="AO1989" s="23"/>
      <c r="AP1989" s="23"/>
      <c r="AQ1989" s="23"/>
      <c r="AR1989" s="66">
        <v>0</v>
      </c>
      <c r="AS1989" s="8"/>
      <c r="AT1989" s="19"/>
      <c r="AU1989" s="19"/>
      <c r="AV1989" s="12"/>
      <c r="AW1989" s="12"/>
      <c r="AX1989" s="8"/>
      <c r="AY1989" s="8"/>
      <c r="AZ1989" s="8"/>
      <c r="BA1989" s="8"/>
      <c r="BB1989" s="62"/>
      <c r="BC1989" s="21"/>
      <c r="BD1989" s="21"/>
      <c r="BE1989" s="21"/>
      <c r="BF1989" s="22"/>
      <c r="BG1989" s="22"/>
      <c r="BH1989" s="22"/>
      <c r="BI1989" s="22"/>
      <c r="BJ1989" s="8"/>
      <c r="BK1989" s="8"/>
      <c r="BL1989" s="8"/>
      <c r="BM1989" s="8"/>
      <c r="BN1989" s="5"/>
      <c r="BO1989" s="5"/>
      <c r="BP1989" s="8"/>
      <c r="BQ1989" s="8"/>
    </row>
    <row r="1990" spans="1:69" ht="16.75" customHeight="1" x14ac:dyDescent="0.2">
      <c r="A1990" t="str">
        <f t="shared" si="1947"/>
        <v>2025020964 CHI</v>
      </c>
      <c r="B1990">
        <v>2025020964</v>
      </c>
      <c r="C1990" s="1">
        <v>46084</v>
      </c>
      <c r="D1990" s="2" t="s">
        <v>6</v>
      </c>
      <c r="E1990" t="s">
        <v>14</v>
      </c>
      <c r="F1990" s="2">
        <v>1</v>
      </c>
      <c r="G1990" s="2">
        <v>1</v>
      </c>
      <c r="H1990" t="s">
        <v>46</v>
      </c>
      <c r="I1990" t="str">
        <f t="shared" si="1946"/>
        <v xml:space="preserve">CHI </v>
      </c>
      <c r="K1990" s="14"/>
      <c r="L1990" s="13">
        <v>0.15</v>
      </c>
      <c r="M1990" s="28">
        <v>0.1</v>
      </c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23"/>
      <c r="AF1990" s="23"/>
      <c r="AG1990" s="26"/>
      <c r="AH1990" s="26"/>
      <c r="AI1990" s="53"/>
      <c r="AJ1990" s="6"/>
      <c r="AK1990" s="23"/>
      <c r="AL1990" s="23"/>
      <c r="AM1990" s="23"/>
      <c r="AN1990" s="23"/>
      <c r="AO1990" s="23"/>
      <c r="AP1990" s="23"/>
      <c r="AQ1990" s="23"/>
      <c r="AR1990" s="66">
        <v>0</v>
      </c>
      <c r="AS1990" s="8"/>
      <c r="AT1990" s="19"/>
      <c r="AU1990" s="19"/>
      <c r="AV1990" s="12"/>
      <c r="AW1990" s="12"/>
      <c r="AX1990" s="8"/>
      <c r="AY1990" s="8"/>
      <c r="AZ1990" s="8"/>
      <c r="BA1990" s="8"/>
      <c r="BB1990" s="62"/>
      <c r="BC1990" s="21"/>
      <c r="BD1990" s="21"/>
      <c r="BE1990" s="21"/>
      <c r="BF1990" s="22"/>
      <c r="BG1990" s="22"/>
      <c r="BH1990" s="22"/>
      <c r="BI1990" s="22"/>
      <c r="BJ1990" s="8"/>
      <c r="BK1990" s="8"/>
      <c r="BL1990" s="8"/>
      <c r="BM1990" s="8"/>
      <c r="BN1990" s="5"/>
      <c r="BO1990" s="5"/>
      <c r="BP1990" s="8"/>
      <c r="BQ1990" s="8"/>
    </row>
    <row r="1991" spans="1:69" ht="16.75" customHeight="1" x14ac:dyDescent="0.2">
      <c r="A1991" t="str">
        <f t="shared" si="1947"/>
        <v>2025020964 WPG</v>
      </c>
      <c r="B1991">
        <v>2025020964</v>
      </c>
      <c r="C1991" s="1">
        <v>46084</v>
      </c>
      <c r="D1991" s="2" t="s">
        <v>9</v>
      </c>
      <c r="E1991" t="s">
        <v>16</v>
      </c>
      <c r="F1991" s="2">
        <v>1</v>
      </c>
      <c r="G1991" s="2">
        <v>1</v>
      </c>
      <c r="H1991" t="s">
        <v>47</v>
      </c>
      <c r="I1991" t="str">
        <f t="shared" si="1946"/>
        <v xml:space="preserve">WPG </v>
      </c>
      <c r="K1991" s="14"/>
      <c r="L1991" s="13">
        <v>0.15</v>
      </c>
      <c r="M1991" s="28">
        <v>0.1</v>
      </c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23"/>
      <c r="AF1991" s="23"/>
      <c r="AG1991" s="26"/>
      <c r="AH1991" s="26"/>
      <c r="AI1991" s="53"/>
      <c r="AJ1991" s="6"/>
      <c r="AK1991" s="23"/>
      <c r="AL1991" s="23"/>
      <c r="AM1991" s="23"/>
      <c r="AN1991" s="23"/>
      <c r="AO1991" s="23"/>
      <c r="AP1991" s="23"/>
      <c r="AQ1991" s="23"/>
      <c r="AR1991" s="66">
        <v>0</v>
      </c>
      <c r="AS1991" s="8"/>
      <c r="AT1991" s="19"/>
      <c r="AU1991" s="19"/>
      <c r="AV1991" s="12"/>
      <c r="AW1991" s="12"/>
      <c r="AX1991" s="8"/>
      <c r="AY1991" s="8"/>
      <c r="AZ1991" s="8"/>
      <c r="BA1991" s="8"/>
      <c r="BB1991" s="62"/>
      <c r="BC1991" s="21"/>
      <c r="BD1991" s="21"/>
      <c r="BE1991" s="21"/>
      <c r="BF1991" s="22"/>
      <c r="BG1991" s="22"/>
      <c r="BH1991" s="22"/>
      <c r="BI1991" s="22"/>
      <c r="BJ1991" s="8"/>
      <c r="BK1991" s="8"/>
      <c r="BL1991" s="8"/>
      <c r="BM1991" s="8"/>
      <c r="BN1991" s="5"/>
      <c r="BO1991" s="5"/>
      <c r="BP1991" s="8"/>
      <c r="BQ1991" s="8"/>
    </row>
    <row r="1992" spans="1:69" ht="16.75" customHeight="1" x14ac:dyDescent="0.2">
      <c r="A1992" t="str">
        <f t="shared" si="1947"/>
        <v>2025020965 DAL</v>
      </c>
      <c r="B1992">
        <v>2025020965</v>
      </c>
      <c r="C1992" s="1">
        <v>46084</v>
      </c>
      <c r="D1992" s="2" t="s">
        <v>6</v>
      </c>
      <c r="E1992" t="s">
        <v>34</v>
      </c>
      <c r="F1992" s="2">
        <v>0</v>
      </c>
      <c r="G1992" s="2">
        <v>1</v>
      </c>
      <c r="H1992" t="s">
        <v>26</v>
      </c>
      <c r="I1992" t="str">
        <f t="shared" si="1946"/>
        <v xml:space="preserve">DAL </v>
      </c>
      <c r="K1992" s="14"/>
      <c r="L1992" s="13">
        <v>0.15</v>
      </c>
      <c r="M1992" s="28">
        <v>0.1</v>
      </c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23"/>
      <c r="AF1992" s="23"/>
      <c r="AG1992" s="26"/>
      <c r="AH1992" s="26"/>
      <c r="AI1992" s="53"/>
      <c r="AJ1992" s="6"/>
      <c r="AK1992" s="23"/>
      <c r="AL1992" s="23"/>
      <c r="AM1992" s="23"/>
      <c r="AN1992" s="23"/>
      <c r="AO1992" s="23"/>
      <c r="AP1992" s="23"/>
      <c r="AQ1992" s="23"/>
      <c r="AR1992" s="66">
        <v>0</v>
      </c>
      <c r="AS1992" s="8"/>
      <c r="AT1992" s="19"/>
      <c r="AU1992" s="19"/>
      <c r="AV1992" s="12"/>
      <c r="AW1992" s="12"/>
      <c r="AX1992" s="8"/>
      <c r="AY1992" s="8"/>
      <c r="AZ1992" s="8"/>
      <c r="BA1992" s="8"/>
      <c r="BB1992" s="62"/>
      <c r="BC1992" s="21"/>
      <c r="BD1992" s="21"/>
      <c r="BE1992" s="21"/>
      <c r="BF1992" s="22"/>
      <c r="BG1992" s="22"/>
      <c r="BH1992" s="22"/>
      <c r="BI1992" s="22"/>
      <c r="BJ1992" s="8"/>
      <c r="BK1992" s="8"/>
      <c r="BL1992" s="8"/>
      <c r="BM1992" s="8"/>
      <c r="BN1992" s="5"/>
      <c r="BO1992" s="5"/>
      <c r="BP1992" s="8"/>
      <c r="BQ1992" s="8"/>
    </row>
    <row r="1993" spans="1:69" ht="16.75" customHeight="1" x14ac:dyDescent="0.2">
      <c r="A1993" t="str">
        <f t="shared" si="1947"/>
        <v>2025020965 CGY</v>
      </c>
      <c r="B1993">
        <v>2025020965</v>
      </c>
      <c r="C1993" s="1">
        <v>46084</v>
      </c>
      <c r="D1993" s="2" t="s">
        <v>9</v>
      </c>
      <c r="E1993" t="s">
        <v>22</v>
      </c>
      <c r="F1993" s="2">
        <v>1</v>
      </c>
      <c r="G1993" s="2">
        <v>0</v>
      </c>
      <c r="H1993" t="s">
        <v>27</v>
      </c>
      <c r="I1993" t="str">
        <f t="shared" si="1946"/>
        <v xml:space="preserve">CGY </v>
      </c>
      <c r="K1993" s="14"/>
      <c r="L1993" s="13">
        <v>0.15</v>
      </c>
      <c r="M1993" s="28">
        <v>0.1</v>
      </c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23"/>
      <c r="AF1993" s="23"/>
      <c r="AG1993" s="26"/>
      <c r="AH1993" s="26"/>
      <c r="AI1993" s="53"/>
      <c r="AJ1993" s="6"/>
      <c r="AK1993" s="23"/>
      <c r="AL1993" s="23"/>
      <c r="AM1993" s="23"/>
      <c r="AN1993" s="23"/>
      <c r="AO1993" s="23"/>
      <c r="AP1993" s="23"/>
      <c r="AQ1993" s="23"/>
      <c r="AR1993" s="66">
        <v>0</v>
      </c>
      <c r="AS1993" s="8"/>
      <c r="AT1993" s="19"/>
      <c r="AU1993" s="19"/>
      <c r="AV1993" s="12"/>
      <c r="AW1993" s="12"/>
      <c r="AX1993" s="8"/>
      <c r="AY1993" s="8"/>
      <c r="AZ1993" s="8"/>
      <c r="BA1993" s="8"/>
      <c r="BB1993" s="62"/>
      <c r="BC1993" s="21"/>
      <c r="BD1993" s="21"/>
      <c r="BE1993" s="21"/>
      <c r="BF1993" s="22"/>
      <c r="BG1993" s="22"/>
      <c r="BH1993" s="22"/>
      <c r="BI1993" s="22"/>
      <c r="BJ1993" s="8"/>
      <c r="BK1993" s="8"/>
      <c r="BL1993" s="8"/>
      <c r="BM1993" s="8"/>
      <c r="BN1993" s="5"/>
      <c r="BO1993" s="5"/>
      <c r="BP1993" s="8"/>
      <c r="BQ1993" s="8"/>
    </row>
    <row r="1994" spans="1:69" ht="16.75" customHeight="1" x14ac:dyDescent="0.2">
      <c r="A1994" t="str">
        <f t="shared" si="1947"/>
        <v>2025020966 OTT</v>
      </c>
      <c r="B1994">
        <v>2025020966</v>
      </c>
      <c r="C1994" s="1">
        <v>46084</v>
      </c>
      <c r="D1994" s="2" t="s">
        <v>6</v>
      </c>
      <c r="E1994" t="s">
        <v>39</v>
      </c>
      <c r="F1994" s="2">
        <v>2</v>
      </c>
      <c r="G1994" s="2">
        <v>2</v>
      </c>
      <c r="H1994" t="s">
        <v>8</v>
      </c>
      <c r="I1994" t="str">
        <f t="shared" si="1946"/>
        <v xml:space="preserve">OTT </v>
      </c>
      <c r="K1994" s="14"/>
      <c r="L1994" s="13">
        <v>0.15</v>
      </c>
      <c r="M1994" s="28">
        <v>0.1</v>
      </c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23"/>
      <c r="AF1994" s="23"/>
      <c r="AG1994" s="26"/>
      <c r="AH1994" s="26"/>
      <c r="AI1994" s="53"/>
      <c r="AJ1994" s="6"/>
      <c r="AK1994" s="23"/>
      <c r="AL1994" s="23"/>
      <c r="AM1994" s="23"/>
      <c r="AN1994" s="23"/>
      <c r="AO1994" s="23"/>
      <c r="AP1994" s="23"/>
      <c r="AQ1994" s="23"/>
      <c r="AR1994" s="66">
        <v>0</v>
      </c>
      <c r="AS1994" s="8"/>
      <c r="AT1994" s="19"/>
      <c r="AU1994" s="19"/>
      <c r="AV1994" s="12"/>
      <c r="AW1994" s="12"/>
      <c r="AX1994" s="8"/>
      <c r="AY1994" s="8"/>
      <c r="AZ1994" s="8"/>
      <c r="BA1994" s="8"/>
      <c r="BB1994" s="62"/>
      <c r="BC1994" s="21"/>
      <c r="BD1994" s="21"/>
      <c r="BE1994" s="21"/>
      <c r="BF1994" s="22"/>
      <c r="BG1994" s="22"/>
      <c r="BH1994" s="22"/>
      <c r="BI1994" s="22"/>
      <c r="BJ1994" s="8"/>
      <c r="BK1994" s="8"/>
      <c r="BL1994" s="8"/>
      <c r="BM1994" s="8"/>
      <c r="BN1994" s="5"/>
      <c r="BO1994" s="5"/>
      <c r="BP1994" s="8"/>
      <c r="BQ1994" s="8"/>
    </row>
    <row r="1995" spans="1:69" ht="16.75" customHeight="1" x14ac:dyDescent="0.2">
      <c r="A1995" t="str">
        <f t="shared" si="1947"/>
        <v>2025020966 EDM</v>
      </c>
      <c r="B1995">
        <v>2025020966</v>
      </c>
      <c r="C1995" s="1">
        <v>46084</v>
      </c>
      <c r="D1995" s="2" t="s">
        <v>9</v>
      </c>
      <c r="E1995" t="s">
        <v>17</v>
      </c>
      <c r="F1995" s="2">
        <v>2</v>
      </c>
      <c r="G1995" s="2">
        <v>2</v>
      </c>
      <c r="H1995" t="s">
        <v>11</v>
      </c>
      <c r="I1995" t="str">
        <f t="shared" si="1946"/>
        <v xml:space="preserve">EDM </v>
      </c>
      <c r="K1995" s="14"/>
      <c r="L1995" s="13">
        <v>0.15</v>
      </c>
      <c r="M1995" s="28">
        <v>0.1</v>
      </c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23"/>
      <c r="AF1995" s="23"/>
      <c r="AG1995" s="26"/>
      <c r="AH1995" s="26"/>
      <c r="AI1995" s="53"/>
      <c r="AJ1995" s="6"/>
      <c r="AK1995" s="23"/>
      <c r="AL1995" s="23"/>
      <c r="AM1995" s="23"/>
      <c r="AN1995" s="23"/>
      <c r="AO1995" s="23"/>
      <c r="AP1995" s="23"/>
      <c r="AQ1995" s="23"/>
      <c r="AR1995" s="66">
        <v>0</v>
      </c>
      <c r="AS1995" s="8"/>
      <c r="AT1995" s="19"/>
      <c r="AU1995" s="19"/>
      <c r="AV1995" s="12"/>
      <c r="AW1995" s="12"/>
      <c r="AX1995" s="8"/>
      <c r="AY1995" s="8"/>
      <c r="AZ1995" s="8"/>
      <c r="BA1995" s="8"/>
      <c r="BB1995" s="62"/>
      <c r="BC1995" s="21"/>
      <c r="BD1995" s="21"/>
      <c r="BE1995" s="21"/>
      <c r="BF1995" s="22"/>
      <c r="BG1995" s="22"/>
      <c r="BH1995" s="22"/>
      <c r="BI1995" s="22"/>
      <c r="BJ1995" s="8"/>
      <c r="BK1995" s="8"/>
      <c r="BL1995" s="8"/>
      <c r="BM1995" s="8"/>
      <c r="BN1995" s="5"/>
      <c r="BO1995" s="5"/>
      <c r="BP1995" s="8"/>
      <c r="BQ1995" s="8"/>
    </row>
    <row r="1996" spans="1:69" ht="16.75" customHeight="1" x14ac:dyDescent="0.2">
      <c r="A1996" t="str">
        <f t="shared" si="1947"/>
        <v>2025020967 TBL</v>
      </c>
      <c r="B1996">
        <v>2025020967</v>
      </c>
      <c r="C1996" s="1">
        <v>46084</v>
      </c>
      <c r="D1996" s="2" t="s">
        <v>6</v>
      </c>
      <c r="E1996" t="s">
        <v>41</v>
      </c>
      <c r="F1996" s="2">
        <v>2</v>
      </c>
      <c r="G1996" s="2">
        <v>1</v>
      </c>
      <c r="H1996" t="s">
        <v>44</v>
      </c>
      <c r="I1996" t="str">
        <f t="shared" si="1946"/>
        <v xml:space="preserve">TBL </v>
      </c>
      <c r="K1996" s="14"/>
      <c r="L1996" s="13">
        <v>0.15</v>
      </c>
      <c r="M1996" s="28">
        <v>0.1</v>
      </c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23"/>
      <c r="AF1996" s="23"/>
      <c r="AG1996" s="26"/>
      <c r="AH1996" s="26"/>
      <c r="AI1996" s="53"/>
      <c r="AJ1996" s="6"/>
      <c r="AK1996" s="23"/>
      <c r="AL1996" s="23"/>
      <c r="AM1996" s="23"/>
      <c r="AN1996" s="23"/>
      <c r="AO1996" s="23"/>
      <c r="AP1996" s="23"/>
      <c r="AQ1996" s="23"/>
      <c r="AR1996" s="66">
        <v>0</v>
      </c>
      <c r="AS1996" s="8"/>
      <c r="AT1996" s="19"/>
      <c r="AU1996" s="19"/>
      <c r="AV1996" s="12"/>
      <c r="AW1996" s="12"/>
      <c r="AX1996" s="8"/>
      <c r="AY1996" s="8"/>
      <c r="AZ1996" s="8"/>
      <c r="BA1996" s="8"/>
      <c r="BB1996" s="62"/>
      <c r="BC1996" s="21"/>
      <c r="BD1996" s="21"/>
      <c r="BE1996" s="21"/>
      <c r="BF1996" s="22"/>
      <c r="BG1996" s="22"/>
      <c r="BH1996" s="22"/>
      <c r="BI1996" s="22"/>
      <c r="BJ1996" s="8"/>
      <c r="BK1996" s="8"/>
      <c r="BL1996" s="8"/>
      <c r="BM1996" s="8"/>
      <c r="BN1996" s="5"/>
      <c r="BO1996" s="5"/>
      <c r="BP1996" s="8"/>
      <c r="BQ1996" s="8"/>
    </row>
    <row r="1997" spans="1:69" ht="16.75" customHeight="1" x14ac:dyDescent="0.2">
      <c r="A1997" t="str">
        <f t="shared" si="1947"/>
        <v>2025020967 MIN</v>
      </c>
      <c r="B1997">
        <v>2025020967</v>
      </c>
      <c r="C1997" s="1">
        <v>46084</v>
      </c>
      <c r="D1997" s="2" t="s">
        <v>9</v>
      </c>
      <c r="E1997" t="s">
        <v>33</v>
      </c>
      <c r="F1997" s="2">
        <v>1</v>
      </c>
      <c r="G1997" s="2">
        <v>2</v>
      </c>
      <c r="H1997" t="s">
        <v>45</v>
      </c>
      <c r="I1997" t="str">
        <f t="shared" si="1946"/>
        <v xml:space="preserve">MIN </v>
      </c>
      <c r="K1997" s="14"/>
      <c r="L1997" s="13">
        <v>0.15</v>
      </c>
      <c r="M1997" s="28">
        <v>0.1</v>
      </c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23"/>
      <c r="AF1997" s="23"/>
      <c r="AG1997" s="26"/>
      <c r="AH1997" s="26"/>
      <c r="AI1997" s="53"/>
      <c r="AJ1997" s="6"/>
      <c r="AK1997" s="23"/>
      <c r="AL1997" s="23"/>
      <c r="AM1997" s="23"/>
      <c r="AN1997" s="23"/>
      <c r="AO1997" s="23"/>
      <c r="AP1997" s="23"/>
      <c r="AQ1997" s="23"/>
      <c r="AR1997" s="66">
        <v>0</v>
      </c>
      <c r="AS1997" s="8"/>
      <c r="AT1997" s="19"/>
      <c r="AU1997" s="19"/>
      <c r="AV1997" s="12"/>
      <c r="AW1997" s="12"/>
      <c r="AX1997" s="8"/>
      <c r="AY1997" s="8"/>
      <c r="AZ1997" s="8"/>
      <c r="BA1997" s="8"/>
      <c r="BB1997" s="62"/>
      <c r="BC1997" s="21"/>
      <c r="BD1997" s="21"/>
      <c r="BE1997" s="21"/>
      <c r="BF1997" s="22"/>
      <c r="BG1997" s="22"/>
      <c r="BH1997" s="22"/>
      <c r="BI1997" s="22"/>
      <c r="BJ1997" s="8"/>
      <c r="BK1997" s="8"/>
      <c r="BL1997" s="8"/>
      <c r="BM1997" s="8"/>
      <c r="BN1997" s="5"/>
      <c r="BO1997" s="5"/>
      <c r="BP1997" s="8"/>
      <c r="BQ1997" s="8"/>
    </row>
    <row r="1998" spans="1:69" ht="16.75" customHeight="1" x14ac:dyDescent="0.2">
      <c r="A1998" t="str">
        <f t="shared" si="1947"/>
        <v>2025020968 COL</v>
      </c>
      <c r="B1998">
        <v>2025020968</v>
      </c>
      <c r="C1998" s="1">
        <v>46084</v>
      </c>
      <c r="D1998" s="2" t="s">
        <v>6</v>
      </c>
      <c r="E1998" t="s">
        <v>24</v>
      </c>
      <c r="F1998" s="2">
        <v>0</v>
      </c>
      <c r="G1998" s="2">
        <v>1</v>
      </c>
      <c r="H1998" t="s">
        <v>26</v>
      </c>
      <c r="I1998" t="str">
        <f t="shared" si="1946"/>
        <v xml:space="preserve">COL </v>
      </c>
      <c r="K1998" s="14"/>
      <c r="L1998" s="13">
        <v>0.15</v>
      </c>
      <c r="M1998" s="28">
        <v>0.1</v>
      </c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23"/>
      <c r="AF1998" s="23"/>
      <c r="AG1998" s="26"/>
      <c r="AH1998" s="26"/>
      <c r="AI1998" s="53"/>
      <c r="AJ1998" s="6"/>
      <c r="AK1998" s="23"/>
      <c r="AL1998" s="23"/>
      <c r="AM1998" s="23"/>
      <c r="AN1998" s="23"/>
      <c r="AO1998" s="23"/>
      <c r="AP1998" s="23"/>
      <c r="AQ1998" s="23"/>
      <c r="AR1998" s="66">
        <v>0</v>
      </c>
      <c r="AS1998" s="8"/>
      <c r="AT1998" s="19"/>
      <c r="AU1998" s="19"/>
      <c r="AV1998" s="12"/>
      <c r="AW1998" s="12"/>
      <c r="AX1998" s="8"/>
      <c r="AY1998" s="8"/>
      <c r="AZ1998" s="8"/>
      <c r="BA1998" s="8"/>
      <c r="BB1998" s="62"/>
      <c r="BC1998" s="21"/>
      <c r="BD1998" s="21"/>
      <c r="BE1998" s="21"/>
      <c r="BF1998" s="22"/>
      <c r="BG1998" s="22"/>
      <c r="BH1998" s="22"/>
      <c r="BI1998" s="22"/>
      <c r="BJ1998" s="8"/>
      <c r="BK1998" s="8"/>
      <c r="BL1998" s="8"/>
      <c r="BM1998" s="8"/>
      <c r="BN1998" s="5"/>
      <c r="BO1998" s="5"/>
      <c r="BP1998" s="8"/>
      <c r="BQ1998" s="8"/>
    </row>
    <row r="1999" spans="1:69" ht="16.75" customHeight="1" x14ac:dyDescent="0.2">
      <c r="A1999" t="str">
        <f t="shared" si="1947"/>
        <v>2025020968 ANA</v>
      </c>
      <c r="B1999">
        <v>2025020968</v>
      </c>
      <c r="C1999" s="1">
        <v>46084</v>
      </c>
      <c r="D1999" s="2" t="s">
        <v>9</v>
      </c>
      <c r="E1999" t="s">
        <v>48</v>
      </c>
      <c r="F1999" s="2">
        <v>1</v>
      </c>
      <c r="G1999" s="2">
        <v>0</v>
      </c>
      <c r="H1999" t="s">
        <v>27</v>
      </c>
      <c r="I1999" t="str">
        <f t="shared" si="1946"/>
        <v xml:space="preserve">ANA </v>
      </c>
      <c r="K1999" s="14"/>
      <c r="L1999" s="13">
        <v>0.15</v>
      </c>
      <c r="M1999" s="28">
        <v>0.1</v>
      </c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23"/>
      <c r="AF1999" s="23"/>
      <c r="AG1999" s="26"/>
      <c r="AH1999" s="26"/>
      <c r="AI1999" s="53"/>
      <c r="AJ1999" s="6"/>
      <c r="AK1999" s="23"/>
      <c r="AL1999" s="23"/>
      <c r="AM1999" s="23"/>
      <c r="AN1999" s="23"/>
      <c r="AO1999" s="23"/>
      <c r="AP1999" s="23"/>
      <c r="AQ1999" s="23"/>
      <c r="AR1999" s="66">
        <v>0</v>
      </c>
      <c r="AS1999" s="8"/>
      <c r="AT1999" s="19"/>
      <c r="AU1999" s="19"/>
      <c r="AV1999" s="12"/>
      <c r="AW1999" s="12"/>
      <c r="AX1999" s="8"/>
      <c r="AY1999" s="8"/>
      <c r="AZ1999" s="8"/>
      <c r="BA1999" s="8"/>
      <c r="BB1999" s="62"/>
      <c r="BC1999" s="21"/>
      <c r="BD1999" s="21"/>
      <c r="BE1999" s="21"/>
      <c r="BF1999" s="22"/>
      <c r="BG1999" s="22"/>
      <c r="BH1999" s="22"/>
      <c r="BI1999" s="22"/>
      <c r="BJ1999" s="8"/>
      <c r="BK1999" s="8"/>
      <c r="BL1999" s="8"/>
      <c r="BM1999" s="8"/>
      <c r="BN1999" s="5"/>
      <c r="BO1999" s="5"/>
      <c r="BP1999" s="8"/>
      <c r="BQ1999" s="8"/>
    </row>
    <row r="2000" spans="1:69" ht="16.75" customHeight="1" x14ac:dyDescent="0.2">
      <c r="A2000" t="str">
        <f t="shared" si="1947"/>
        <v>2025020969 MTL</v>
      </c>
      <c r="B2000">
        <v>2025020969</v>
      </c>
      <c r="C2000" s="1">
        <v>46084</v>
      </c>
      <c r="D2000" s="2" t="s">
        <v>6</v>
      </c>
      <c r="E2000" t="s">
        <v>19</v>
      </c>
      <c r="F2000" s="2">
        <v>2</v>
      </c>
      <c r="G2000" s="2">
        <v>1</v>
      </c>
      <c r="H2000" t="s">
        <v>44</v>
      </c>
      <c r="I2000" t="str">
        <f t="shared" si="1946"/>
        <v xml:space="preserve">MTL </v>
      </c>
      <c r="K2000" s="14"/>
      <c r="L2000" s="13">
        <v>0.15</v>
      </c>
      <c r="M2000" s="28">
        <v>0.1</v>
      </c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23"/>
      <c r="AF2000" s="23"/>
      <c r="AG2000" s="26"/>
      <c r="AH2000" s="26"/>
      <c r="AI2000" s="53"/>
      <c r="AJ2000" s="6"/>
      <c r="AK2000" s="23"/>
      <c r="AL2000" s="23"/>
      <c r="AM2000" s="23"/>
      <c r="AN2000" s="23"/>
      <c r="AO2000" s="23"/>
      <c r="AP2000" s="23"/>
      <c r="AQ2000" s="23"/>
      <c r="AR2000" s="66">
        <v>0</v>
      </c>
      <c r="AS2000" s="8"/>
      <c r="AT2000" s="19"/>
      <c r="AU2000" s="19"/>
      <c r="AV2000" s="12"/>
      <c r="AW2000" s="12"/>
      <c r="AX2000" s="8"/>
      <c r="AY2000" s="8"/>
      <c r="AZ2000" s="8"/>
      <c r="BA2000" s="8"/>
      <c r="BB2000" s="62"/>
      <c r="BC2000" s="21"/>
      <c r="BD2000" s="21"/>
      <c r="BE2000" s="21"/>
      <c r="BF2000" s="22"/>
      <c r="BG2000" s="22"/>
      <c r="BH2000" s="22"/>
      <c r="BI2000" s="22"/>
      <c r="BJ2000" s="8"/>
      <c r="BK2000" s="8"/>
      <c r="BL2000" s="8"/>
      <c r="BM2000" s="8"/>
      <c r="BN2000" s="5"/>
      <c r="BO2000" s="5"/>
      <c r="BP2000" s="8"/>
      <c r="BQ2000" s="8"/>
    </row>
    <row r="2001" spans="1:69" ht="16.75" customHeight="1" x14ac:dyDescent="0.2">
      <c r="A2001" t="str">
        <f t="shared" si="1947"/>
        <v>2025020969 SJS</v>
      </c>
      <c r="B2001">
        <v>2025020969</v>
      </c>
      <c r="C2001" s="1">
        <v>46084</v>
      </c>
      <c r="D2001" s="2" t="s">
        <v>9</v>
      </c>
      <c r="E2001" t="s">
        <v>40</v>
      </c>
      <c r="F2001" s="2">
        <v>1</v>
      </c>
      <c r="G2001" s="2">
        <v>2</v>
      </c>
      <c r="H2001" t="s">
        <v>45</v>
      </c>
      <c r="I2001" t="str">
        <f t="shared" si="1946"/>
        <v xml:space="preserve">SJS </v>
      </c>
      <c r="K2001" s="14"/>
      <c r="L2001" s="13">
        <v>0.15</v>
      </c>
      <c r="M2001" s="28">
        <v>0.1</v>
      </c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23"/>
      <c r="AF2001" s="23"/>
      <c r="AG2001" s="26"/>
      <c r="AH2001" s="26"/>
      <c r="AI2001" s="53"/>
      <c r="AJ2001" s="6"/>
      <c r="AK2001" s="23"/>
      <c r="AL2001" s="23"/>
      <c r="AM2001" s="23"/>
      <c r="AN2001" s="23"/>
      <c r="AO2001" s="23"/>
      <c r="AP2001" s="23"/>
      <c r="AQ2001" s="23"/>
      <c r="AR2001" s="66">
        <v>0</v>
      </c>
      <c r="AS2001" s="8"/>
      <c r="AT2001" s="19"/>
      <c r="AU2001" s="19"/>
      <c r="AV2001" s="12"/>
      <c r="AW2001" s="12"/>
      <c r="AX2001" s="8"/>
      <c r="AY2001" s="8"/>
      <c r="AZ2001" s="8"/>
      <c r="BA2001" s="8"/>
      <c r="BB2001" s="62"/>
      <c r="BC2001" s="21"/>
      <c r="BD2001" s="21"/>
      <c r="BE2001" s="21"/>
      <c r="BF2001" s="22"/>
      <c r="BG2001" s="22"/>
      <c r="BH2001" s="22"/>
      <c r="BI2001" s="22"/>
      <c r="BJ2001" s="8"/>
      <c r="BK2001" s="8"/>
      <c r="BL2001" s="8"/>
      <c r="BM2001" s="8"/>
      <c r="BN2001" s="5"/>
      <c r="BO2001" s="5"/>
      <c r="BP2001" s="8"/>
      <c r="BQ2001" s="8"/>
    </row>
    <row r="2002" spans="1:69" ht="16.75" customHeight="1" x14ac:dyDescent="0.2">
      <c r="A2002" t="str">
        <f t="shared" si="1947"/>
        <v>2025020971 TOR</v>
      </c>
      <c r="B2002">
        <v>2025020971</v>
      </c>
      <c r="C2002" s="1">
        <v>46085</v>
      </c>
      <c r="D2002" s="2" t="s">
        <v>6</v>
      </c>
      <c r="E2002" t="s">
        <v>18</v>
      </c>
      <c r="F2002" s="2">
        <v>1</v>
      </c>
      <c r="G2002" s="2">
        <v>0</v>
      </c>
      <c r="H2002" t="s">
        <v>52</v>
      </c>
      <c r="I2002" t="str">
        <f t="shared" si="1946"/>
        <v xml:space="preserve">TOR </v>
      </c>
      <c r="K2002" s="14"/>
      <c r="L2002" s="13">
        <v>0.15</v>
      </c>
      <c r="M2002" s="28">
        <v>0.1</v>
      </c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23"/>
      <c r="AF2002" s="23"/>
      <c r="AG2002" s="26"/>
      <c r="AH2002" s="26"/>
      <c r="AI2002" s="53"/>
      <c r="AJ2002" s="6"/>
      <c r="AK2002" s="23"/>
      <c r="AL2002" s="23"/>
      <c r="AM2002" s="23"/>
      <c r="AN2002" s="23"/>
      <c r="AO2002" s="23"/>
      <c r="AP2002" s="23"/>
      <c r="AQ2002" s="23"/>
      <c r="AR2002" s="66">
        <v>0</v>
      </c>
      <c r="AS2002" s="8"/>
      <c r="AT2002" s="19"/>
      <c r="AU2002" s="19"/>
      <c r="AV2002" s="12"/>
      <c r="AW2002" s="12"/>
      <c r="AX2002" s="8"/>
      <c r="AY2002" s="8"/>
      <c r="AZ2002" s="8"/>
      <c r="BA2002" s="8"/>
      <c r="BB2002" s="62"/>
      <c r="BC2002" s="21"/>
      <c r="BD2002" s="21"/>
      <c r="BE2002" s="21"/>
      <c r="BF2002" s="22"/>
      <c r="BG2002" s="22"/>
      <c r="BH2002" s="22"/>
      <c r="BI2002" s="22"/>
      <c r="BJ2002" s="8"/>
      <c r="BK2002" s="8"/>
      <c r="BL2002" s="8"/>
      <c r="BM2002" s="8"/>
      <c r="BN2002" s="5"/>
      <c r="BO2002" s="5"/>
      <c r="BP2002" s="8"/>
      <c r="BQ2002" s="8"/>
    </row>
    <row r="2003" spans="1:69" ht="16.75" customHeight="1" x14ac:dyDescent="0.2">
      <c r="A2003" t="str">
        <f t="shared" si="1947"/>
        <v>2025020971 NJD</v>
      </c>
      <c r="B2003">
        <v>2025020971</v>
      </c>
      <c r="C2003" s="1">
        <v>46085</v>
      </c>
      <c r="D2003" s="2" t="s">
        <v>9</v>
      </c>
      <c r="E2003" t="s">
        <v>4</v>
      </c>
      <c r="F2003" s="2">
        <v>0</v>
      </c>
      <c r="G2003" s="2">
        <v>1</v>
      </c>
      <c r="H2003" t="s">
        <v>53</v>
      </c>
      <c r="I2003" t="str">
        <f t="shared" si="1946"/>
        <v xml:space="preserve">NJD </v>
      </c>
      <c r="K2003" s="14"/>
      <c r="L2003" s="13">
        <v>0.15</v>
      </c>
      <c r="M2003" s="28">
        <v>0.1</v>
      </c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23"/>
      <c r="AF2003" s="23"/>
      <c r="AG2003" s="26"/>
      <c r="AH2003" s="26"/>
      <c r="AI2003" s="53"/>
      <c r="AJ2003" s="6"/>
      <c r="AK2003" s="23"/>
      <c r="AL2003" s="23"/>
      <c r="AM2003" s="23"/>
      <c r="AN2003" s="23"/>
      <c r="AO2003" s="23"/>
      <c r="AP2003" s="23"/>
      <c r="AQ2003" s="23"/>
      <c r="AR2003" s="66">
        <v>0</v>
      </c>
      <c r="AS2003" s="8"/>
      <c r="AT2003" s="19"/>
      <c r="AU2003" s="19"/>
      <c r="AV2003" s="12"/>
      <c r="AW2003" s="12"/>
      <c r="AX2003" s="8"/>
      <c r="AY2003" s="8"/>
      <c r="AZ2003" s="8"/>
      <c r="BA2003" s="8"/>
      <c r="BB2003" s="62"/>
      <c r="BC2003" s="21"/>
      <c r="BD2003" s="21"/>
      <c r="BE2003" s="21"/>
      <c r="BF2003" s="22"/>
      <c r="BG2003" s="22"/>
      <c r="BH2003" s="22"/>
      <c r="BI2003" s="22"/>
      <c r="BJ2003" s="8"/>
      <c r="BK2003" s="8"/>
      <c r="BL2003" s="8"/>
      <c r="BM2003" s="8"/>
      <c r="BN2003" s="5"/>
      <c r="BO2003" s="5"/>
      <c r="BP2003" s="8"/>
      <c r="BQ2003" s="8"/>
    </row>
    <row r="2004" spans="1:69" ht="16.75" customHeight="1" x14ac:dyDescent="0.2">
      <c r="A2004" t="str">
        <f t="shared" si="1947"/>
        <v>2025020970 VGK</v>
      </c>
      <c r="B2004">
        <v>2025020970</v>
      </c>
      <c r="C2004" s="1">
        <v>46085</v>
      </c>
      <c r="D2004" s="2" t="s">
        <v>6</v>
      </c>
      <c r="E2004" t="s">
        <v>25</v>
      </c>
      <c r="F2004" s="2">
        <v>0</v>
      </c>
      <c r="G2004" s="2">
        <v>1</v>
      </c>
      <c r="H2004" t="s">
        <v>26</v>
      </c>
      <c r="I2004" t="str">
        <f t="shared" si="1946"/>
        <v xml:space="preserve">VGK </v>
      </c>
      <c r="K2004" s="14"/>
      <c r="L2004" s="13">
        <v>0.15</v>
      </c>
      <c r="M2004" s="28">
        <v>0.1</v>
      </c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23"/>
      <c r="AF2004" s="23"/>
      <c r="AG2004" s="26"/>
      <c r="AH2004" s="26"/>
      <c r="AI2004" s="53"/>
      <c r="AJ2004" s="6"/>
      <c r="AK2004" s="23"/>
      <c r="AL2004" s="23"/>
      <c r="AM2004" s="23"/>
      <c r="AN2004" s="23"/>
      <c r="AO2004" s="23"/>
      <c r="AP2004" s="23"/>
      <c r="AQ2004" s="23"/>
      <c r="AR2004" s="66">
        <v>0</v>
      </c>
      <c r="AS2004" s="8"/>
      <c r="AT2004" s="19"/>
      <c r="AU2004" s="19"/>
      <c r="AV2004" s="12"/>
      <c r="AW2004" s="12"/>
      <c r="AX2004" s="8"/>
      <c r="AY2004" s="8"/>
      <c r="AZ2004" s="8"/>
      <c r="BA2004" s="8"/>
      <c r="BB2004" s="62"/>
      <c r="BC2004" s="21"/>
      <c r="BD2004" s="21"/>
      <c r="BE2004" s="21"/>
      <c r="BF2004" s="22"/>
      <c r="BG2004" s="22"/>
      <c r="BH2004" s="22"/>
      <c r="BI2004" s="22"/>
      <c r="BJ2004" s="8"/>
      <c r="BK2004" s="8"/>
      <c r="BL2004" s="8"/>
      <c r="BM2004" s="8"/>
      <c r="BN2004" s="5"/>
      <c r="BO2004" s="5"/>
      <c r="BP2004" s="8"/>
      <c r="BQ2004" s="8"/>
    </row>
    <row r="2005" spans="1:69" ht="16.75" customHeight="1" x14ac:dyDescent="0.2">
      <c r="A2005" t="str">
        <f t="shared" si="1947"/>
        <v>2025020970 DET</v>
      </c>
      <c r="B2005">
        <v>2025020970</v>
      </c>
      <c r="C2005" s="1">
        <v>46085</v>
      </c>
      <c r="D2005" s="2" t="s">
        <v>9</v>
      </c>
      <c r="E2005" t="s">
        <v>30</v>
      </c>
      <c r="F2005" s="2">
        <v>1</v>
      </c>
      <c r="G2005" s="2">
        <v>0</v>
      </c>
      <c r="H2005" t="s">
        <v>27</v>
      </c>
      <c r="I2005" t="str">
        <f t="shared" si="1946"/>
        <v xml:space="preserve">DET </v>
      </c>
      <c r="K2005" s="14"/>
      <c r="L2005" s="13">
        <v>0.15</v>
      </c>
      <c r="M2005" s="28">
        <v>0.1</v>
      </c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23"/>
      <c r="AF2005" s="23"/>
      <c r="AG2005" s="26"/>
      <c r="AH2005" s="26"/>
      <c r="AI2005" s="53"/>
      <c r="AJ2005" s="6"/>
      <c r="AK2005" s="23"/>
      <c r="AL2005" s="23"/>
      <c r="AM2005" s="23"/>
      <c r="AN2005" s="23"/>
      <c r="AO2005" s="23"/>
      <c r="AP2005" s="23"/>
      <c r="AQ2005" s="23"/>
      <c r="AR2005" s="66">
        <v>0</v>
      </c>
      <c r="AS2005" s="8"/>
      <c r="AT2005" s="19"/>
      <c r="AU2005" s="19"/>
      <c r="AV2005" s="12"/>
      <c r="AW2005" s="12"/>
      <c r="AX2005" s="8"/>
      <c r="AY2005" s="8"/>
      <c r="AZ2005" s="8"/>
      <c r="BA2005" s="8"/>
      <c r="BB2005" s="62"/>
      <c r="BC2005" s="21"/>
      <c r="BD2005" s="21"/>
      <c r="BE2005" s="21"/>
      <c r="BF2005" s="22"/>
      <c r="BG2005" s="22"/>
      <c r="BH2005" s="22"/>
      <c r="BI2005" s="22"/>
      <c r="BJ2005" s="8"/>
      <c r="BK2005" s="8"/>
      <c r="BL2005" s="8"/>
      <c r="BM2005" s="8"/>
      <c r="BN2005" s="5"/>
      <c r="BO2005" s="5"/>
      <c r="BP2005" s="8"/>
      <c r="BQ2005" s="8"/>
    </row>
    <row r="2006" spans="1:69" ht="16.75" customHeight="1" x14ac:dyDescent="0.2">
      <c r="A2006" t="str">
        <f t="shared" si="1947"/>
        <v>2025020972 CAR</v>
      </c>
      <c r="B2006">
        <v>2025020972</v>
      </c>
      <c r="C2006" s="1">
        <v>46085</v>
      </c>
      <c r="D2006" s="2" t="s">
        <v>6</v>
      </c>
      <c r="E2006" t="s">
        <v>42</v>
      </c>
      <c r="F2006" s="2">
        <v>1</v>
      </c>
      <c r="G2006" s="2">
        <v>1</v>
      </c>
      <c r="H2006" t="s">
        <v>46</v>
      </c>
      <c r="I2006" t="str">
        <f t="shared" si="1946"/>
        <v xml:space="preserve">CAR </v>
      </c>
      <c r="K2006" s="14"/>
      <c r="L2006" s="13">
        <v>0.15</v>
      </c>
      <c r="M2006" s="28">
        <v>0.1</v>
      </c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23"/>
      <c r="AF2006" s="23"/>
      <c r="AG2006" s="26"/>
      <c r="AH2006" s="26"/>
      <c r="AI2006" s="53"/>
      <c r="AJ2006" s="6"/>
      <c r="AK2006" s="23"/>
      <c r="AL2006" s="23"/>
      <c r="AM2006" s="23"/>
      <c r="AN2006" s="23"/>
      <c r="AO2006" s="23"/>
      <c r="AP2006" s="23"/>
      <c r="AQ2006" s="23"/>
      <c r="AR2006" s="66">
        <v>0</v>
      </c>
      <c r="AS2006" s="8"/>
      <c r="AT2006" s="19"/>
      <c r="AU2006" s="19"/>
      <c r="AV2006" s="12"/>
      <c r="AW2006" s="12"/>
      <c r="AX2006" s="8"/>
      <c r="AY2006" s="8"/>
      <c r="AZ2006" s="8"/>
      <c r="BA2006" s="8"/>
      <c r="BB2006" s="62"/>
      <c r="BC2006" s="21"/>
      <c r="BD2006" s="21"/>
      <c r="BE2006" s="21"/>
      <c r="BF2006" s="22"/>
      <c r="BG2006" s="22"/>
      <c r="BH2006" s="22"/>
      <c r="BI2006" s="22"/>
      <c r="BJ2006" s="8"/>
      <c r="BK2006" s="8"/>
      <c r="BL2006" s="8"/>
      <c r="BM2006" s="8"/>
      <c r="BN2006" s="5"/>
      <c r="BO2006" s="5"/>
      <c r="BP2006" s="8"/>
      <c r="BQ2006" s="8"/>
    </row>
    <row r="2007" spans="1:69" ht="16.75" customHeight="1" x14ac:dyDescent="0.2">
      <c r="A2007" t="str">
        <f t="shared" si="1947"/>
        <v>2025020972 VAN</v>
      </c>
      <c r="B2007">
        <v>2025020972</v>
      </c>
      <c r="C2007" s="1">
        <v>46085</v>
      </c>
      <c r="D2007" s="2" t="s">
        <v>9</v>
      </c>
      <c r="E2007" t="s">
        <v>23</v>
      </c>
      <c r="F2007" s="2">
        <v>1</v>
      </c>
      <c r="G2007" s="2">
        <v>1</v>
      </c>
      <c r="H2007" t="s">
        <v>47</v>
      </c>
      <c r="I2007" t="str">
        <f t="shared" si="1946"/>
        <v xml:space="preserve">VAN </v>
      </c>
      <c r="K2007" s="14"/>
      <c r="L2007" s="13">
        <v>0.15</v>
      </c>
      <c r="M2007" s="28">
        <v>0.1</v>
      </c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23"/>
      <c r="AF2007" s="23"/>
      <c r="AG2007" s="26"/>
      <c r="AH2007" s="26"/>
      <c r="AI2007" s="53"/>
      <c r="AJ2007" s="6"/>
      <c r="AK2007" s="23"/>
      <c r="AL2007" s="23"/>
      <c r="AM2007" s="23"/>
      <c r="AN2007" s="23"/>
      <c r="AO2007" s="23"/>
      <c r="AP2007" s="23"/>
      <c r="AQ2007" s="23"/>
      <c r="AR2007" s="66">
        <v>0</v>
      </c>
      <c r="AS2007" s="8"/>
      <c r="AT2007" s="19"/>
      <c r="AU2007" s="19"/>
      <c r="AV2007" s="12"/>
      <c r="AW2007" s="12"/>
      <c r="AX2007" s="8"/>
      <c r="AY2007" s="8"/>
      <c r="AZ2007" s="8"/>
      <c r="BA2007" s="8"/>
      <c r="BB2007" s="62"/>
      <c r="BC2007" s="21"/>
      <c r="BD2007" s="21"/>
      <c r="BE2007" s="21"/>
      <c r="BF2007" s="22"/>
      <c r="BG2007" s="22"/>
      <c r="BH2007" s="22"/>
      <c r="BI2007" s="22"/>
      <c r="BJ2007" s="8"/>
      <c r="BK2007" s="8"/>
      <c r="BL2007" s="8"/>
      <c r="BM2007" s="8"/>
      <c r="BN2007" s="5"/>
      <c r="BO2007" s="5"/>
      <c r="BP2007" s="8"/>
      <c r="BQ2007" s="8"/>
    </row>
    <row r="2008" spans="1:69" ht="16.75" customHeight="1" x14ac:dyDescent="0.2">
      <c r="A2008" t="str">
        <f t="shared" si="1947"/>
        <v>2025020973 NYI</v>
      </c>
      <c r="B2008">
        <v>2025020973</v>
      </c>
      <c r="C2008" s="1">
        <v>46085</v>
      </c>
      <c r="D2008" s="2" t="s">
        <v>6</v>
      </c>
      <c r="E2008" t="s">
        <v>37</v>
      </c>
      <c r="F2008" s="2">
        <v>2</v>
      </c>
      <c r="G2008" s="2">
        <v>0</v>
      </c>
      <c r="H2008" t="s">
        <v>107</v>
      </c>
      <c r="I2008" t="str">
        <f t="shared" si="1946"/>
        <v xml:space="preserve">NYI </v>
      </c>
      <c r="K2008" s="14"/>
      <c r="L2008" s="13">
        <v>0.15</v>
      </c>
      <c r="M2008" s="28">
        <v>0.1</v>
      </c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23"/>
      <c r="AF2008" s="23"/>
      <c r="AG2008" s="26"/>
      <c r="AH2008" s="26"/>
      <c r="AI2008" s="53"/>
      <c r="AJ2008" s="6"/>
      <c r="AK2008" s="23"/>
      <c r="AL2008" s="23"/>
      <c r="AM2008" s="23"/>
      <c r="AN2008" s="23"/>
      <c r="AO2008" s="23"/>
      <c r="AP2008" s="23"/>
      <c r="AQ2008" s="23"/>
      <c r="AR2008" s="66">
        <v>0</v>
      </c>
      <c r="AS2008" s="8"/>
      <c r="AT2008" s="19"/>
      <c r="AU2008" s="19"/>
      <c r="AV2008" s="12"/>
      <c r="AW2008" s="12"/>
      <c r="AX2008" s="8"/>
      <c r="AY2008" s="8"/>
      <c r="AZ2008" s="8"/>
      <c r="BA2008" s="8"/>
      <c r="BB2008" s="62"/>
      <c r="BC2008" s="21"/>
      <c r="BD2008" s="21"/>
      <c r="BE2008" s="21"/>
      <c r="BF2008" s="22"/>
      <c r="BG2008" s="22"/>
      <c r="BH2008" s="22"/>
      <c r="BI2008" s="22"/>
      <c r="BJ2008" s="8"/>
      <c r="BK2008" s="8"/>
      <c r="BL2008" s="8"/>
      <c r="BM2008" s="8"/>
      <c r="BN2008" s="5"/>
      <c r="BO2008" s="5"/>
      <c r="BP2008" s="8"/>
      <c r="BQ2008" s="8"/>
    </row>
    <row r="2009" spans="1:69" ht="16.75" customHeight="1" x14ac:dyDescent="0.2">
      <c r="A2009" t="str">
        <f t="shared" si="1947"/>
        <v>2025020973 ANA</v>
      </c>
      <c r="B2009">
        <v>2025020973</v>
      </c>
      <c r="C2009" s="1">
        <v>46085</v>
      </c>
      <c r="D2009" s="2" t="s">
        <v>9</v>
      </c>
      <c r="E2009" t="s">
        <v>48</v>
      </c>
      <c r="F2009" s="2">
        <v>0</v>
      </c>
      <c r="G2009" s="2">
        <v>2</v>
      </c>
      <c r="H2009" t="s">
        <v>106</v>
      </c>
      <c r="I2009" t="str">
        <f t="shared" si="1946"/>
        <v xml:space="preserve">ANA </v>
      </c>
      <c r="K2009" s="14"/>
      <c r="L2009" s="13">
        <v>0.15</v>
      </c>
      <c r="M2009" s="28">
        <v>0.1</v>
      </c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23"/>
      <c r="AF2009" s="23"/>
      <c r="AG2009" s="26"/>
      <c r="AH2009" s="26"/>
      <c r="AI2009" s="53"/>
      <c r="AJ2009" s="6"/>
      <c r="AK2009" s="23"/>
      <c r="AL2009" s="23"/>
      <c r="AM2009" s="23"/>
      <c r="AN2009" s="23"/>
      <c r="AO2009" s="23"/>
      <c r="AP2009" s="23"/>
      <c r="AQ2009" s="23"/>
      <c r="AR2009" s="66">
        <v>0</v>
      </c>
      <c r="AS2009" s="8"/>
      <c r="AT2009" s="19"/>
      <c r="AU2009" s="19"/>
      <c r="AV2009" s="12"/>
      <c r="AW2009" s="12"/>
      <c r="AX2009" s="8"/>
      <c r="AY2009" s="8"/>
      <c r="AZ2009" s="8"/>
      <c r="BA2009" s="8"/>
      <c r="BB2009" s="62"/>
      <c r="BC2009" s="21"/>
      <c r="BD2009" s="21"/>
      <c r="BE2009" s="21"/>
      <c r="BF2009" s="22"/>
      <c r="BG2009" s="22"/>
      <c r="BH2009" s="22"/>
      <c r="BI2009" s="22"/>
      <c r="BJ2009" s="8"/>
      <c r="BK2009" s="8"/>
      <c r="BL2009" s="8"/>
      <c r="BM2009" s="8"/>
      <c r="BN2009" s="5"/>
      <c r="BO2009" s="5"/>
      <c r="BP2009" s="8"/>
      <c r="BQ2009" s="8"/>
    </row>
    <row r="2010" spans="1:69" ht="16.75" customHeight="1" x14ac:dyDescent="0.2">
      <c r="A2010" t="str">
        <f t="shared" si="1947"/>
        <v>2025020974 STL</v>
      </c>
      <c r="B2010">
        <v>2025020974</v>
      </c>
      <c r="C2010" s="1">
        <v>46085</v>
      </c>
      <c r="D2010" s="2" t="s">
        <v>6</v>
      </c>
      <c r="E2010" t="s">
        <v>12</v>
      </c>
      <c r="F2010" s="2">
        <v>2</v>
      </c>
      <c r="G2010" s="2">
        <v>1</v>
      </c>
      <c r="H2010" t="s">
        <v>44</v>
      </c>
      <c r="I2010" t="str">
        <f t="shared" si="1946"/>
        <v xml:space="preserve">STL </v>
      </c>
      <c r="K2010" s="14"/>
      <c r="L2010" s="13">
        <v>0.15</v>
      </c>
      <c r="M2010" s="28">
        <v>0.1</v>
      </c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23"/>
      <c r="AF2010" s="23"/>
      <c r="AG2010" s="26"/>
      <c r="AH2010" s="26"/>
      <c r="AI2010" s="53"/>
      <c r="AJ2010" s="6"/>
      <c r="AK2010" s="23"/>
      <c r="AL2010" s="23"/>
      <c r="AM2010" s="23"/>
      <c r="AN2010" s="23"/>
      <c r="AO2010" s="23"/>
      <c r="AP2010" s="23"/>
      <c r="AQ2010" s="23"/>
      <c r="AR2010" s="66">
        <v>0</v>
      </c>
      <c r="AS2010" s="8"/>
      <c r="AT2010" s="19"/>
      <c r="AU2010" s="19"/>
      <c r="AV2010" s="12"/>
      <c r="AW2010" s="12"/>
      <c r="AX2010" s="8"/>
      <c r="AY2010" s="8"/>
      <c r="AZ2010" s="8"/>
      <c r="BA2010" s="8"/>
      <c r="BB2010" s="62"/>
      <c r="BC2010" s="21"/>
      <c r="BD2010" s="21"/>
      <c r="BE2010" s="21"/>
      <c r="BF2010" s="22"/>
      <c r="BG2010" s="22"/>
      <c r="BH2010" s="22"/>
      <c r="BI2010" s="22"/>
      <c r="BJ2010" s="8"/>
      <c r="BK2010" s="8"/>
      <c r="BL2010" s="8"/>
      <c r="BM2010" s="8"/>
      <c r="BN2010" s="5"/>
      <c r="BO2010" s="5"/>
      <c r="BP2010" s="8"/>
      <c r="BQ2010" s="8"/>
    </row>
    <row r="2011" spans="1:69" ht="16.75" customHeight="1" x14ac:dyDescent="0.2">
      <c r="A2011" t="str">
        <f t="shared" si="1947"/>
        <v>2025020974 SEA</v>
      </c>
      <c r="B2011">
        <v>2025020974</v>
      </c>
      <c r="C2011" s="1">
        <v>46085</v>
      </c>
      <c r="D2011" s="2" t="s">
        <v>9</v>
      </c>
      <c r="E2011" t="s">
        <v>13</v>
      </c>
      <c r="F2011" s="2">
        <v>1</v>
      </c>
      <c r="G2011" s="2">
        <v>2</v>
      </c>
      <c r="H2011" t="s">
        <v>45</v>
      </c>
      <c r="I2011" t="str">
        <f t="shared" si="1946"/>
        <v xml:space="preserve">SEA </v>
      </c>
      <c r="K2011" s="14"/>
      <c r="L2011" s="13">
        <v>0.15</v>
      </c>
      <c r="M2011" s="28">
        <v>0.1</v>
      </c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23"/>
      <c r="AF2011" s="23"/>
      <c r="AG2011" s="26"/>
      <c r="AH2011" s="26"/>
      <c r="AI2011" s="53"/>
      <c r="AJ2011" s="6"/>
      <c r="AK2011" s="23"/>
      <c r="AL2011" s="23"/>
      <c r="AM2011" s="23"/>
      <c r="AN2011" s="23"/>
      <c r="AO2011" s="23"/>
      <c r="AP2011" s="23"/>
      <c r="AQ2011" s="23"/>
      <c r="AR2011" s="66">
        <v>0</v>
      </c>
      <c r="AS2011" s="8"/>
      <c r="AT2011" s="19"/>
      <c r="AU2011" s="19"/>
      <c r="AV2011" s="12"/>
      <c r="AW2011" s="12"/>
      <c r="AX2011" s="8"/>
      <c r="AY2011" s="8"/>
      <c r="AZ2011" s="8"/>
      <c r="BA2011" s="8"/>
      <c r="BB2011" s="62"/>
      <c r="BC2011" s="21"/>
      <c r="BD2011" s="21"/>
      <c r="BE2011" s="21"/>
      <c r="BF2011" s="22"/>
      <c r="BG2011" s="22"/>
      <c r="BH2011" s="22"/>
      <c r="BI2011" s="22"/>
      <c r="BJ2011" s="8"/>
      <c r="BK2011" s="8"/>
      <c r="BL2011" s="8"/>
      <c r="BM2011" s="8"/>
      <c r="BN2011" s="5"/>
      <c r="BO2011" s="5"/>
      <c r="BP2011" s="8"/>
      <c r="BQ2011" s="8"/>
    </row>
    <row r="2012" spans="1:69" ht="16.75" customHeight="1" x14ac:dyDescent="0.2">
      <c r="A2012" t="str">
        <f t="shared" si="1947"/>
        <v>2025020977 BUF</v>
      </c>
      <c r="B2012">
        <v>2025020977</v>
      </c>
      <c r="C2012" s="1">
        <v>46086</v>
      </c>
      <c r="D2012" s="2" t="s">
        <v>6</v>
      </c>
      <c r="E2012" t="s">
        <v>5</v>
      </c>
      <c r="F2012" s="2">
        <v>1</v>
      </c>
      <c r="G2012" s="2">
        <v>1</v>
      </c>
      <c r="H2012" t="s">
        <v>46</v>
      </c>
      <c r="I2012" t="str">
        <f t="shared" si="1946"/>
        <v xml:space="preserve">BUF </v>
      </c>
      <c r="K2012" s="14"/>
      <c r="L2012" s="13">
        <v>0.15</v>
      </c>
      <c r="M2012" s="28">
        <v>0.1</v>
      </c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23"/>
      <c r="AF2012" s="23"/>
      <c r="AG2012" s="26"/>
      <c r="AH2012" s="26"/>
      <c r="AI2012" s="53"/>
      <c r="AJ2012" s="6"/>
      <c r="AK2012" s="23"/>
      <c r="AL2012" s="23"/>
      <c r="AM2012" s="23"/>
      <c r="AN2012" s="23"/>
      <c r="AO2012" s="23"/>
      <c r="AP2012" s="23"/>
      <c r="AQ2012" s="23"/>
      <c r="AR2012" s="66">
        <v>0</v>
      </c>
      <c r="AS2012" s="8"/>
      <c r="AT2012" s="19"/>
      <c r="AU2012" s="19"/>
      <c r="AV2012" s="12"/>
      <c r="AW2012" s="12"/>
      <c r="AX2012" s="8"/>
      <c r="AY2012" s="8"/>
      <c r="AZ2012" s="8"/>
      <c r="BA2012" s="8"/>
      <c r="BB2012" s="62"/>
      <c r="BC2012" s="21"/>
      <c r="BD2012" s="21"/>
      <c r="BE2012" s="21"/>
      <c r="BF2012" s="22"/>
      <c r="BG2012" s="22"/>
      <c r="BH2012" s="22"/>
      <c r="BI2012" s="22"/>
      <c r="BJ2012" s="8"/>
      <c r="BK2012" s="8"/>
      <c r="BL2012" s="8"/>
      <c r="BM2012" s="8"/>
      <c r="BN2012" s="5"/>
      <c r="BO2012" s="5"/>
      <c r="BP2012" s="8"/>
      <c r="BQ2012" s="8"/>
    </row>
    <row r="2013" spans="1:69" ht="16.75" customHeight="1" x14ac:dyDescent="0.2">
      <c r="A2013" t="str">
        <f t="shared" si="1947"/>
        <v>2025020977 PIT</v>
      </c>
      <c r="B2013">
        <v>2025020977</v>
      </c>
      <c r="C2013" s="1">
        <v>46086</v>
      </c>
      <c r="D2013" s="2" t="s">
        <v>9</v>
      </c>
      <c r="E2013" t="s">
        <v>21</v>
      </c>
      <c r="F2013" s="2">
        <v>1</v>
      </c>
      <c r="G2013" s="2">
        <v>1</v>
      </c>
      <c r="H2013" t="s">
        <v>47</v>
      </c>
      <c r="I2013" t="str">
        <f t="shared" si="1946"/>
        <v xml:space="preserve">PIT </v>
      </c>
      <c r="K2013" s="14"/>
      <c r="L2013" s="13">
        <v>0.15</v>
      </c>
      <c r="M2013" s="28">
        <v>0.1</v>
      </c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23"/>
      <c r="AF2013" s="23"/>
      <c r="AG2013" s="26"/>
      <c r="AH2013" s="26"/>
      <c r="AI2013" s="53"/>
      <c r="AJ2013" s="6"/>
      <c r="AK2013" s="23"/>
      <c r="AL2013" s="23"/>
      <c r="AM2013" s="23"/>
      <c r="AN2013" s="23"/>
      <c r="AO2013" s="23"/>
      <c r="AP2013" s="23"/>
      <c r="AQ2013" s="23"/>
      <c r="AR2013" s="66">
        <v>0</v>
      </c>
      <c r="AS2013" s="8"/>
      <c r="AT2013" s="19"/>
      <c r="AU2013" s="19"/>
      <c r="AV2013" s="12"/>
      <c r="AW2013" s="12"/>
      <c r="AX2013" s="8"/>
      <c r="AY2013" s="8"/>
      <c r="AZ2013" s="8"/>
      <c r="BA2013" s="8"/>
      <c r="BB2013" s="62"/>
      <c r="BC2013" s="21"/>
      <c r="BD2013" s="21"/>
      <c r="BE2013" s="21"/>
      <c r="BF2013" s="22"/>
      <c r="BG2013" s="22"/>
      <c r="BH2013" s="22"/>
      <c r="BI2013" s="22"/>
      <c r="BJ2013" s="8"/>
      <c r="BK2013" s="8"/>
      <c r="BL2013" s="8"/>
      <c r="BM2013" s="8"/>
      <c r="BN2013" s="5"/>
      <c r="BO2013" s="5"/>
      <c r="BP2013" s="8"/>
      <c r="BQ2013" s="8"/>
    </row>
    <row r="2014" spans="1:69" ht="16.75" customHeight="1" x14ac:dyDescent="0.2">
      <c r="A2014" t="str">
        <f t="shared" si="1947"/>
        <v>2025020978 FLA</v>
      </c>
      <c r="B2014">
        <v>2025020978</v>
      </c>
      <c r="C2014" s="1">
        <v>46086</v>
      </c>
      <c r="D2014" s="2" t="s">
        <v>6</v>
      </c>
      <c r="E2014" t="s">
        <v>10</v>
      </c>
      <c r="F2014" s="2">
        <v>1</v>
      </c>
      <c r="G2014" s="2">
        <v>1</v>
      </c>
      <c r="H2014" t="s">
        <v>46</v>
      </c>
      <c r="I2014" t="str">
        <f t="shared" si="1946"/>
        <v xml:space="preserve">FLA </v>
      </c>
      <c r="K2014" s="14"/>
      <c r="L2014" s="13">
        <v>0.15</v>
      </c>
      <c r="M2014" s="28">
        <v>0.1</v>
      </c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23"/>
      <c r="AF2014" s="23"/>
      <c r="AG2014" s="26"/>
      <c r="AH2014" s="26"/>
      <c r="AI2014" s="53"/>
      <c r="AJ2014" s="6"/>
      <c r="AK2014" s="23"/>
      <c r="AL2014" s="23"/>
      <c r="AM2014" s="23"/>
      <c r="AN2014" s="23"/>
      <c r="AO2014" s="23"/>
      <c r="AP2014" s="23"/>
      <c r="AQ2014" s="23"/>
      <c r="AR2014" s="66">
        <v>0</v>
      </c>
      <c r="AS2014" s="8"/>
      <c r="AT2014" s="19"/>
      <c r="AU2014" s="19"/>
      <c r="AV2014" s="12"/>
      <c r="AW2014" s="12"/>
      <c r="AX2014" s="8"/>
      <c r="AY2014" s="8"/>
      <c r="AZ2014" s="8"/>
      <c r="BA2014" s="8"/>
      <c r="BB2014" s="62"/>
      <c r="BC2014" s="21"/>
      <c r="BD2014" s="21"/>
      <c r="BE2014" s="21"/>
      <c r="BF2014" s="22"/>
      <c r="BG2014" s="22"/>
      <c r="BH2014" s="22"/>
      <c r="BI2014" s="22"/>
      <c r="BJ2014" s="8"/>
      <c r="BK2014" s="8"/>
      <c r="BL2014" s="8"/>
      <c r="BM2014" s="8"/>
      <c r="BN2014" s="5"/>
      <c r="BO2014" s="5"/>
      <c r="BP2014" s="8"/>
      <c r="BQ2014" s="8"/>
    </row>
    <row r="2015" spans="1:69" ht="16.75" customHeight="1" x14ac:dyDescent="0.2">
      <c r="A2015" t="str">
        <f t="shared" si="1947"/>
        <v>2025020978 CBJ</v>
      </c>
      <c r="B2015">
        <v>2025020978</v>
      </c>
      <c r="C2015" s="1">
        <v>46086</v>
      </c>
      <c r="D2015" s="2" t="s">
        <v>9</v>
      </c>
      <c r="E2015" t="s">
        <v>32</v>
      </c>
      <c r="F2015" s="2">
        <v>1</v>
      </c>
      <c r="G2015" s="2">
        <v>1</v>
      </c>
      <c r="H2015" t="s">
        <v>47</v>
      </c>
      <c r="I2015" t="str">
        <f t="shared" si="1946"/>
        <v xml:space="preserve">CBJ </v>
      </c>
      <c r="K2015" s="14"/>
      <c r="L2015" s="13">
        <v>0.15</v>
      </c>
      <c r="M2015" s="28">
        <v>0.1</v>
      </c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23"/>
      <c r="AF2015" s="23"/>
      <c r="AG2015" s="26"/>
      <c r="AH2015" s="26"/>
      <c r="AI2015" s="53"/>
      <c r="AJ2015" s="6"/>
      <c r="AK2015" s="23"/>
      <c r="AL2015" s="23"/>
      <c r="AM2015" s="23"/>
      <c r="AN2015" s="23"/>
      <c r="AO2015" s="23"/>
      <c r="AP2015" s="23"/>
      <c r="AQ2015" s="23"/>
      <c r="AR2015" s="66">
        <v>0</v>
      </c>
      <c r="AS2015" s="8"/>
      <c r="AT2015" s="19"/>
      <c r="AU2015" s="19"/>
      <c r="AV2015" s="12"/>
      <c r="AW2015" s="12"/>
      <c r="AX2015" s="8"/>
      <c r="AY2015" s="8"/>
      <c r="AZ2015" s="8"/>
      <c r="BA2015" s="8"/>
      <c r="BB2015" s="62"/>
      <c r="BC2015" s="21"/>
      <c r="BD2015" s="21"/>
      <c r="BE2015" s="21"/>
      <c r="BF2015" s="22"/>
      <c r="BG2015" s="22"/>
      <c r="BH2015" s="22"/>
      <c r="BI2015" s="22"/>
      <c r="BJ2015" s="8"/>
      <c r="BK2015" s="8"/>
      <c r="BL2015" s="8"/>
      <c r="BM2015" s="8"/>
      <c r="BN2015" s="5"/>
      <c r="BO2015" s="5"/>
      <c r="BP2015" s="8"/>
      <c r="BQ2015" s="8"/>
    </row>
    <row r="2016" spans="1:69" ht="16.75" customHeight="1" x14ac:dyDescent="0.2">
      <c r="A2016" t="str">
        <f t="shared" si="1947"/>
        <v>2025020975 TOR</v>
      </c>
      <c r="B2016">
        <v>2025020975</v>
      </c>
      <c r="C2016" s="1">
        <v>46086</v>
      </c>
      <c r="D2016" s="2" t="s">
        <v>6</v>
      </c>
      <c r="E2016" t="s">
        <v>18</v>
      </c>
      <c r="F2016" s="2">
        <v>0</v>
      </c>
      <c r="G2016" s="2">
        <v>2</v>
      </c>
      <c r="H2016" t="s">
        <v>29</v>
      </c>
      <c r="I2016" t="str">
        <f t="shared" si="1946"/>
        <v xml:space="preserve">TOR </v>
      </c>
      <c r="K2016" s="14"/>
      <c r="L2016" s="13">
        <v>0.15</v>
      </c>
      <c r="M2016" s="28">
        <v>0.1</v>
      </c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23"/>
      <c r="AF2016" s="23"/>
      <c r="AG2016" s="26"/>
      <c r="AH2016" s="26"/>
      <c r="AI2016" s="53"/>
      <c r="AJ2016" s="6"/>
      <c r="AK2016" s="23"/>
      <c r="AL2016" s="23"/>
      <c r="AM2016" s="23"/>
      <c r="AN2016" s="23"/>
      <c r="AO2016" s="23"/>
      <c r="AP2016" s="23"/>
      <c r="AQ2016" s="23"/>
      <c r="AR2016" s="66">
        <v>0</v>
      </c>
      <c r="AS2016" s="8"/>
      <c r="AT2016" s="19"/>
      <c r="AU2016" s="19"/>
      <c r="AV2016" s="12"/>
      <c r="AW2016" s="12"/>
      <c r="AX2016" s="8"/>
      <c r="AY2016" s="8"/>
      <c r="AZ2016" s="8"/>
      <c r="BA2016" s="8"/>
      <c r="BB2016" s="62"/>
      <c r="BC2016" s="21"/>
      <c r="BD2016" s="21"/>
      <c r="BE2016" s="21"/>
      <c r="BF2016" s="22"/>
      <c r="BG2016" s="22"/>
      <c r="BH2016" s="22"/>
      <c r="BI2016" s="22"/>
      <c r="BJ2016" s="8"/>
      <c r="BK2016" s="8"/>
      <c r="BL2016" s="8"/>
      <c r="BM2016" s="8"/>
      <c r="BN2016" s="5"/>
      <c r="BO2016" s="5"/>
      <c r="BP2016" s="8"/>
      <c r="BQ2016" s="8"/>
    </row>
    <row r="2017" spans="1:69" ht="16.75" customHeight="1" x14ac:dyDescent="0.2">
      <c r="A2017" t="str">
        <f t="shared" si="1947"/>
        <v>2025020975 NYR</v>
      </c>
      <c r="B2017">
        <v>2025020975</v>
      </c>
      <c r="C2017" s="1">
        <v>46086</v>
      </c>
      <c r="D2017" s="2" t="s">
        <v>9</v>
      </c>
      <c r="E2017" t="s">
        <v>20</v>
      </c>
      <c r="F2017" s="2">
        <v>2</v>
      </c>
      <c r="G2017" s="2">
        <v>0</v>
      </c>
      <c r="H2017" t="s">
        <v>31</v>
      </c>
      <c r="I2017" t="str">
        <f t="shared" si="1946"/>
        <v xml:space="preserve">NYR </v>
      </c>
      <c r="K2017" s="14"/>
      <c r="L2017" s="13">
        <v>0.15</v>
      </c>
      <c r="M2017" s="28">
        <v>0.1</v>
      </c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23"/>
      <c r="AF2017" s="23"/>
      <c r="AG2017" s="26"/>
      <c r="AH2017" s="26"/>
      <c r="AI2017" s="53"/>
      <c r="AJ2017" s="6"/>
      <c r="AK2017" s="23"/>
      <c r="AL2017" s="23"/>
      <c r="AM2017" s="23"/>
      <c r="AN2017" s="23"/>
      <c r="AO2017" s="23"/>
      <c r="AP2017" s="23"/>
      <c r="AQ2017" s="23"/>
      <c r="AR2017" s="66">
        <v>0</v>
      </c>
      <c r="AS2017" s="8"/>
      <c r="AT2017" s="19"/>
      <c r="AU2017" s="19"/>
      <c r="AV2017" s="12"/>
      <c r="AW2017" s="12"/>
      <c r="AX2017" s="8"/>
      <c r="AY2017" s="8"/>
      <c r="AZ2017" s="8"/>
      <c r="BA2017" s="8"/>
      <c r="BB2017" s="62"/>
      <c r="BC2017" s="21"/>
      <c r="BD2017" s="21"/>
      <c r="BE2017" s="21"/>
      <c r="BF2017" s="22"/>
      <c r="BG2017" s="22"/>
      <c r="BH2017" s="22"/>
      <c r="BI2017" s="22"/>
      <c r="BJ2017" s="8"/>
      <c r="BK2017" s="8"/>
      <c r="BL2017" s="8"/>
      <c r="BM2017" s="8"/>
      <c r="BN2017" s="5"/>
      <c r="BO2017" s="5"/>
      <c r="BP2017" s="8"/>
      <c r="BQ2017" s="8"/>
    </row>
    <row r="2018" spans="1:69" ht="16.75" customHeight="1" x14ac:dyDescent="0.2">
      <c r="A2018" t="str">
        <f t="shared" si="1947"/>
        <v>2025020976 UTA</v>
      </c>
      <c r="B2018">
        <v>2025020976</v>
      </c>
      <c r="C2018" s="1">
        <v>46086</v>
      </c>
      <c r="D2018" s="2" t="s">
        <v>6</v>
      </c>
      <c r="E2018" t="s">
        <v>15</v>
      </c>
      <c r="F2018" s="2">
        <v>1</v>
      </c>
      <c r="G2018" s="2">
        <v>2</v>
      </c>
      <c r="H2018" t="s">
        <v>36</v>
      </c>
      <c r="I2018" t="str">
        <f t="shared" si="1946"/>
        <v xml:space="preserve">UTA </v>
      </c>
      <c r="K2018" s="14"/>
      <c r="L2018" s="13">
        <v>0.15</v>
      </c>
      <c r="M2018" s="28">
        <v>0.1</v>
      </c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23"/>
      <c r="AF2018" s="23"/>
      <c r="AG2018" s="26"/>
      <c r="AH2018" s="26"/>
      <c r="AI2018" s="53"/>
      <c r="AJ2018" s="6"/>
      <c r="AK2018" s="23"/>
      <c r="AL2018" s="23"/>
      <c r="AM2018" s="23"/>
      <c r="AN2018" s="23"/>
      <c r="AO2018" s="23"/>
      <c r="AP2018" s="23"/>
      <c r="AQ2018" s="23"/>
      <c r="AR2018" s="66">
        <v>0</v>
      </c>
      <c r="AS2018" s="8"/>
      <c r="AT2018" s="19"/>
      <c r="AU2018" s="19"/>
      <c r="AV2018" s="12"/>
      <c r="AW2018" s="12"/>
      <c r="AX2018" s="8"/>
      <c r="AY2018" s="8"/>
      <c r="AZ2018" s="8"/>
      <c r="BA2018" s="8"/>
      <c r="BB2018" s="62"/>
      <c r="BC2018" s="21"/>
      <c r="BD2018" s="21"/>
      <c r="BE2018" s="21"/>
      <c r="BF2018" s="22"/>
      <c r="BG2018" s="22"/>
      <c r="BH2018" s="22"/>
      <c r="BI2018" s="22"/>
      <c r="BJ2018" s="8"/>
      <c r="BK2018" s="8"/>
      <c r="BL2018" s="8"/>
      <c r="BM2018" s="8"/>
      <c r="BN2018" s="5"/>
      <c r="BO2018" s="5"/>
      <c r="BP2018" s="8"/>
      <c r="BQ2018" s="8"/>
    </row>
    <row r="2019" spans="1:69" ht="16.75" customHeight="1" x14ac:dyDescent="0.2">
      <c r="A2019" t="str">
        <f t="shared" si="1947"/>
        <v>2025020976 PHI</v>
      </c>
      <c r="B2019">
        <v>2025020976</v>
      </c>
      <c r="C2019" s="1">
        <v>46086</v>
      </c>
      <c r="D2019" s="2" t="s">
        <v>9</v>
      </c>
      <c r="E2019" t="s">
        <v>43</v>
      </c>
      <c r="F2019" s="2">
        <v>2</v>
      </c>
      <c r="G2019" s="2">
        <v>1</v>
      </c>
      <c r="H2019" t="s">
        <v>38</v>
      </c>
      <c r="I2019" t="str">
        <f t="shared" si="1946"/>
        <v xml:space="preserve">PHI </v>
      </c>
      <c r="K2019" s="14"/>
      <c r="L2019" s="13">
        <v>0.15</v>
      </c>
      <c r="M2019" s="28">
        <v>0.1</v>
      </c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23"/>
      <c r="AF2019" s="23"/>
      <c r="AG2019" s="26"/>
      <c r="AH2019" s="26"/>
      <c r="AI2019" s="53"/>
      <c r="AJ2019" s="6"/>
      <c r="AK2019" s="23"/>
      <c r="AL2019" s="23"/>
      <c r="AM2019" s="23"/>
      <c r="AN2019" s="23"/>
      <c r="AO2019" s="23"/>
      <c r="AP2019" s="23"/>
      <c r="AQ2019" s="23"/>
      <c r="AR2019" s="66">
        <v>0</v>
      </c>
      <c r="AS2019" s="8"/>
      <c r="AT2019" s="19"/>
      <c r="AU2019" s="19"/>
      <c r="AV2019" s="12"/>
      <c r="AW2019" s="12"/>
      <c r="AX2019" s="8"/>
      <c r="AY2019" s="8"/>
      <c r="AZ2019" s="8"/>
      <c r="BA2019" s="8"/>
      <c r="BB2019" s="62"/>
      <c r="BC2019" s="21"/>
      <c r="BD2019" s="21"/>
      <c r="BE2019" s="21"/>
      <c r="BF2019" s="22"/>
      <c r="BG2019" s="22"/>
      <c r="BH2019" s="22"/>
      <c r="BI2019" s="22"/>
      <c r="BJ2019" s="8"/>
      <c r="BK2019" s="8"/>
      <c r="BL2019" s="8"/>
      <c r="BM2019" s="8"/>
      <c r="BN2019" s="5"/>
      <c r="BO2019" s="5"/>
      <c r="BP2019" s="8"/>
      <c r="BQ2019" s="8"/>
    </row>
    <row r="2020" spans="1:69" ht="16.75" customHeight="1" x14ac:dyDescent="0.2">
      <c r="A2020" t="str">
        <f t="shared" si="1947"/>
        <v>2025020979 BOS</v>
      </c>
      <c r="B2020">
        <v>2025020979</v>
      </c>
      <c r="C2020" s="1">
        <v>46086</v>
      </c>
      <c r="D2020" s="2" t="s">
        <v>6</v>
      </c>
      <c r="E2020" t="s">
        <v>7</v>
      </c>
      <c r="F2020" s="2">
        <v>1</v>
      </c>
      <c r="G2020" s="2">
        <v>1</v>
      </c>
      <c r="H2020" t="s">
        <v>46</v>
      </c>
      <c r="I2020" t="str">
        <f t="shared" si="1946"/>
        <v xml:space="preserve">BOS </v>
      </c>
      <c r="K2020" s="14"/>
      <c r="L2020" s="13">
        <v>0.15</v>
      </c>
      <c r="M2020" s="28">
        <v>0.1</v>
      </c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23"/>
      <c r="AF2020" s="23"/>
      <c r="AG2020" s="26"/>
      <c r="AH2020" s="26"/>
      <c r="AI2020" s="53"/>
      <c r="AJ2020" s="6"/>
      <c r="AK2020" s="23"/>
      <c r="AL2020" s="23"/>
      <c r="AM2020" s="23"/>
      <c r="AN2020" s="23"/>
      <c r="AO2020" s="23"/>
      <c r="AP2020" s="23"/>
      <c r="AQ2020" s="23"/>
      <c r="AR2020" s="66">
        <v>0</v>
      </c>
      <c r="AS2020" s="8"/>
      <c r="AT2020" s="19"/>
      <c r="AU2020" s="19"/>
      <c r="AV2020" s="12"/>
      <c r="AW2020" s="12"/>
      <c r="AX2020" s="8"/>
      <c r="AY2020" s="8"/>
      <c r="AZ2020" s="8"/>
      <c r="BA2020" s="8"/>
      <c r="BB2020" s="62"/>
      <c r="BC2020" s="21"/>
      <c r="BD2020" s="21"/>
      <c r="BE2020" s="21"/>
      <c r="BF2020" s="22"/>
      <c r="BG2020" s="22"/>
      <c r="BH2020" s="22"/>
      <c r="BI2020" s="22"/>
      <c r="BJ2020" s="8"/>
      <c r="BK2020" s="8"/>
      <c r="BL2020" s="8"/>
      <c r="BM2020" s="8"/>
      <c r="BN2020" s="5"/>
      <c r="BO2020" s="5"/>
      <c r="BP2020" s="8"/>
      <c r="BQ2020" s="8"/>
    </row>
    <row r="2021" spans="1:69" ht="16.75" customHeight="1" x14ac:dyDescent="0.2">
      <c r="A2021" t="str">
        <f t="shared" si="1947"/>
        <v>2025020979 NSH</v>
      </c>
      <c r="B2021">
        <v>2025020979</v>
      </c>
      <c r="C2021" s="1">
        <v>46086</v>
      </c>
      <c r="D2021" s="2" t="s">
        <v>9</v>
      </c>
      <c r="E2021" t="s">
        <v>35</v>
      </c>
      <c r="F2021" s="2">
        <v>1</v>
      </c>
      <c r="G2021" s="2">
        <v>1</v>
      </c>
      <c r="H2021" t="s">
        <v>47</v>
      </c>
      <c r="I2021" t="str">
        <f t="shared" si="1946"/>
        <v xml:space="preserve">NSH </v>
      </c>
      <c r="K2021" s="14"/>
      <c r="L2021" s="13">
        <v>0.15</v>
      </c>
      <c r="M2021" s="28">
        <v>0.1</v>
      </c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23"/>
      <c r="AF2021" s="23"/>
      <c r="AG2021" s="26"/>
      <c r="AH2021" s="26"/>
      <c r="AI2021" s="53"/>
      <c r="AJ2021" s="6"/>
      <c r="AK2021" s="23"/>
      <c r="AL2021" s="23"/>
      <c r="AM2021" s="23"/>
      <c r="AN2021" s="23"/>
      <c r="AO2021" s="23"/>
      <c r="AP2021" s="23"/>
      <c r="AQ2021" s="23"/>
      <c r="AR2021" s="66">
        <v>0</v>
      </c>
      <c r="AS2021" s="8"/>
      <c r="AT2021" s="19"/>
      <c r="AU2021" s="19"/>
      <c r="AV2021" s="12"/>
      <c r="AW2021" s="12"/>
      <c r="AX2021" s="8"/>
      <c r="AY2021" s="8"/>
      <c r="AZ2021" s="8"/>
      <c r="BA2021" s="8"/>
      <c r="BB2021" s="62"/>
      <c r="BC2021" s="21"/>
      <c r="BD2021" s="21"/>
      <c r="BE2021" s="21"/>
      <c r="BF2021" s="22"/>
      <c r="BG2021" s="22"/>
      <c r="BH2021" s="22"/>
      <c r="BI2021" s="22"/>
      <c r="BJ2021" s="8"/>
      <c r="BK2021" s="8"/>
      <c r="BL2021" s="8"/>
      <c r="BM2021" s="8"/>
      <c r="BN2021" s="5"/>
      <c r="BO2021" s="5"/>
      <c r="BP2021" s="8"/>
      <c r="BQ2021" s="8"/>
    </row>
    <row r="2022" spans="1:69" ht="16.75" customHeight="1" x14ac:dyDescent="0.2">
      <c r="A2022" t="str">
        <f t="shared" si="1947"/>
        <v>2025020980 TBL</v>
      </c>
      <c r="B2022">
        <v>2025020980</v>
      </c>
      <c r="C2022" s="1">
        <v>46086</v>
      </c>
      <c r="D2022" s="2" t="s">
        <v>6</v>
      </c>
      <c r="E2022" t="s">
        <v>41</v>
      </c>
      <c r="F2022" s="2">
        <v>1</v>
      </c>
      <c r="G2022" s="2">
        <v>1</v>
      </c>
      <c r="H2022" t="s">
        <v>46</v>
      </c>
      <c r="I2022" t="str">
        <f t="shared" si="1946"/>
        <v xml:space="preserve">TBL </v>
      </c>
      <c r="K2022" s="14"/>
      <c r="L2022" s="13">
        <v>0.15</v>
      </c>
      <c r="M2022" s="28">
        <v>0.1</v>
      </c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23"/>
      <c r="AF2022" s="23"/>
      <c r="AG2022" s="26"/>
      <c r="AH2022" s="26"/>
      <c r="AI2022" s="53"/>
      <c r="AJ2022" s="6"/>
      <c r="AK2022" s="23"/>
      <c r="AL2022" s="23"/>
      <c r="AM2022" s="23"/>
      <c r="AN2022" s="23"/>
      <c r="AO2022" s="23"/>
      <c r="AP2022" s="23"/>
      <c r="AQ2022" s="23"/>
      <c r="AR2022" s="66">
        <v>0</v>
      </c>
      <c r="AS2022" s="8"/>
      <c r="AT2022" s="19"/>
      <c r="AU2022" s="19"/>
      <c r="AV2022" s="12"/>
      <c r="AW2022" s="12"/>
      <c r="AX2022" s="8"/>
      <c r="AY2022" s="8"/>
      <c r="AZ2022" s="8"/>
      <c r="BA2022" s="8"/>
      <c r="BB2022" s="62"/>
      <c r="BC2022" s="21"/>
      <c r="BD2022" s="21"/>
      <c r="BE2022" s="21"/>
      <c r="BF2022" s="22"/>
      <c r="BG2022" s="22"/>
      <c r="BH2022" s="22"/>
      <c r="BI2022" s="22"/>
      <c r="BJ2022" s="8"/>
      <c r="BK2022" s="8"/>
      <c r="BL2022" s="8"/>
      <c r="BM2022" s="8"/>
      <c r="BN2022" s="5"/>
      <c r="BO2022" s="5"/>
      <c r="BP2022" s="8"/>
      <c r="BQ2022" s="8"/>
    </row>
    <row r="2023" spans="1:69" ht="16.75" customHeight="1" x14ac:dyDescent="0.2">
      <c r="A2023" t="str">
        <f t="shared" si="1947"/>
        <v>2025020980 WPG</v>
      </c>
      <c r="B2023">
        <v>2025020980</v>
      </c>
      <c r="C2023" s="1">
        <v>46086</v>
      </c>
      <c r="D2023" s="2" t="s">
        <v>9</v>
      </c>
      <c r="E2023" t="s">
        <v>16</v>
      </c>
      <c r="F2023" s="2">
        <v>1</v>
      </c>
      <c r="G2023" s="2">
        <v>1</v>
      </c>
      <c r="H2023" t="s">
        <v>47</v>
      </c>
      <c r="I2023" t="str">
        <f t="shared" si="1946"/>
        <v xml:space="preserve">WPG </v>
      </c>
      <c r="K2023" s="14"/>
      <c r="L2023" s="13">
        <v>0.15</v>
      </c>
      <c r="M2023" s="28">
        <v>0.1</v>
      </c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23"/>
      <c r="AF2023" s="23"/>
      <c r="AG2023" s="26"/>
      <c r="AH2023" s="26"/>
      <c r="AI2023" s="53"/>
      <c r="AJ2023" s="6"/>
      <c r="AK2023" s="23"/>
      <c r="AL2023" s="23"/>
      <c r="AM2023" s="23"/>
      <c r="AN2023" s="23"/>
      <c r="AO2023" s="23"/>
      <c r="AP2023" s="23"/>
      <c r="AQ2023" s="23"/>
      <c r="AR2023" s="66">
        <v>0</v>
      </c>
      <c r="AS2023" s="8"/>
      <c r="AT2023" s="19"/>
      <c r="AU2023" s="19"/>
      <c r="AV2023" s="12"/>
      <c r="AW2023" s="12"/>
      <c r="AX2023" s="8"/>
      <c r="AY2023" s="8"/>
      <c r="AZ2023" s="8"/>
      <c r="BA2023" s="8"/>
      <c r="BB2023" s="62"/>
      <c r="BC2023" s="21"/>
      <c r="BD2023" s="21"/>
      <c r="BE2023" s="21"/>
      <c r="BF2023" s="22"/>
      <c r="BG2023" s="22"/>
      <c r="BH2023" s="22"/>
      <c r="BI2023" s="22"/>
      <c r="BJ2023" s="8"/>
      <c r="BK2023" s="8"/>
      <c r="BL2023" s="8"/>
      <c r="BM2023" s="8"/>
      <c r="BN2023" s="5"/>
      <c r="BO2023" s="5"/>
      <c r="BP2023" s="8"/>
      <c r="BQ2023" s="8"/>
    </row>
    <row r="2024" spans="1:69" ht="16.75" customHeight="1" x14ac:dyDescent="0.2">
      <c r="A2024" t="str">
        <f t="shared" si="1947"/>
        <v>2025020981 OTT</v>
      </c>
      <c r="B2024">
        <v>2025020981</v>
      </c>
      <c r="C2024" s="1">
        <v>46086</v>
      </c>
      <c r="D2024" s="2" t="s">
        <v>6</v>
      </c>
      <c r="E2024" t="s">
        <v>39</v>
      </c>
      <c r="F2024" s="2">
        <v>1</v>
      </c>
      <c r="G2024" s="2">
        <v>1</v>
      </c>
      <c r="H2024" t="s">
        <v>46</v>
      </c>
      <c r="I2024" t="str">
        <f t="shared" si="1946"/>
        <v xml:space="preserve">OTT </v>
      </c>
      <c r="K2024" s="14"/>
      <c r="L2024" s="13">
        <v>0.15</v>
      </c>
      <c r="M2024" s="28">
        <v>0.1</v>
      </c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23"/>
      <c r="AF2024" s="23"/>
      <c r="AG2024" s="26"/>
      <c r="AH2024" s="26"/>
      <c r="AI2024" s="53"/>
      <c r="AJ2024" s="6"/>
      <c r="AK2024" s="23"/>
      <c r="AL2024" s="23"/>
      <c r="AM2024" s="23"/>
      <c r="AN2024" s="23"/>
      <c r="AO2024" s="23"/>
      <c r="AP2024" s="23"/>
      <c r="AQ2024" s="23"/>
      <c r="AR2024" s="66">
        <v>0</v>
      </c>
      <c r="AS2024" s="8"/>
      <c r="AT2024" s="19"/>
      <c r="AU2024" s="19"/>
      <c r="AV2024" s="12"/>
      <c r="AW2024" s="12"/>
      <c r="AX2024" s="8"/>
      <c r="AY2024" s="8"/>
      <c r="AZ2024" s="8"/>
      <c r="BA2024" s="8"/>
      <c r="BB2024" s="62"/>
      <c r="BC2024" s="21"/>
      <c r="BD2024" s="21"/>
      <c r="BE2024" s="21"/>
      <c r="BF2024" s="22"/>
      <c r="BG2024" s="22"/>
      <c r="BH2024" s="22"/>
      <c r="BI2024" s="22"/>
      <c r="BJ2024" s="8"/>
      <c r="BK2024" s="8"/>
      <c r="BL2024" s="8"/>
      <c r="BM2024" s="8"/>
      <c r="BN2024" s="5"/>
      <c r="BO2024" s="5"/>
      <c r="BP2024" s="8"/>
      <c r="BQ2024" s="8"/>
    </row>
    <row r="2025" spans="1:69" ht="16.75" customHeight="1" x14ac:dyDescent="0.2">
      <c r="A2025" t="str">
        <f t="shared" si="1947"/>
        <v>2025020981 CGY</v>
      </c>
      <c r="B2025">
        <v>2025020981</v>
      </c>
      <c r="C2025" s="1">
        <v>46086</v>
      </c>
      <c r="D2025" s="2" t="s">
        <v>9</v>
      </c>
      <c r="E2025" t="s">
        <v>22</v>
      </c>
      <c r="F2025" s="2">
        <v>1</v>
      </c>
      <c r="G2025" s="2">
        <v>1</v>
      </c>
      <c r="H2025" t="s">
        <v>47</v>
      </c>
      <c r="I2025" t="str">
        <f t="shared" si="1946"/>
        <v xml:space="preserve">CGY </v>
      </c>
      <c r="K2025" s="14"/>
      <c r="L2025" s="13">
        <v>0.15</v>
      </c>
      <c r="M2025" s="28">
        <v>0.1</v>
      </c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23"/>
      <c r="AF2025" s="23"/>
      <c r="AG2025" s="26"/>
      <c r="AH2025" s="26"/>
      <c r="AI2025" s="53"/>
      <c r="AJ2025" s="6"/>
      <c r="AK2025" s="23"/>
      <c r="AL2025" s="23"/>
      <c r="AM2025" s="23"/>
      <c r="AN2025" s="23"/>
      <c r="AO2025" s="23"/>
      <c r="AP2025" s="23"/>
      <c r="AQ2025" s="23"/>
      <c r="AR2025" s="66">
        <v>0</v>
      </c>
      <c r="AS2025" s="8"/>
      <c r="AT2025" s="19"/>
      <c r="AU2025" s="19"/>
      <c r="AV2025" s="12"/>
      <c r="AW2025" s="12"/>
      <c r="AX2025" s="8"/>
      <c r="AY2025" s="8"/>
      <c r="AZ2025" s="8"/>
      <c r="BA2025" s="8"/>
      <c r="BB2025" s="62"/>
      <c r="BC2025" s="21"/>
      <c r="BD2025" s="21"/>
      <c r="BE2025" s="21"/>
      <c r="BF2025" s="22"/>
      <c r="BG2025" s="22"/>
      <c r="BH2025" s="22"/>
      <c r="BI2025" s="22"/>
      <c r="BJ2025" s="8"/>
      <c r="BK2025" s="8"/>
      <c r="BL2025" s="8"/>
      <c r="BM2025" s="8"/>
      <c r="BN2025" s="5"/>
      <c r="BO2025" s="5"/>
      <c r="BP2025" s="8"/>
      <c r="BQ2025" s="8"/>
    </row>
    <row r="2026" spans="1:69" ht="16.75" customHeight="1" x14ac:dyDescent="0.2">
      <c r="A2026" t="str">
        <f t="shared" si="1947"/>
        <v>2025020982 NYI</v>
      </c>
      <c r="B2026">
        <v>2025020982</v>
      </c>
      <c r="C2026" s="1">
        <v>46086</v>
      </c>
      <c r="D2026" s="2" t="s">
        <v>6</v>
      </c>
      <c r="E2026" t="s">
        <v>37</v>
      </c>
      <c r="F2026" s="2">
        <v>0</v>
      </c>
      <c r="G2026" s="2">
        <v>2</v>
      </c>
      <c r="H2026" t="s">
        <v>29</v>
      </c>
      <c r="I2026" t="str">
        <f t="shared" si="1946"/>
        <v xml:space="preserve">NYI </v>
      </c>
      <c r="K2026" s="14"/>
      <c r="L2026" s="13">
        <v>0.15</v>
      </c>
      <c r="M2026" s="28">
        <v>0.1</v>
      </c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23"/>
      <c r="AF2026" s="23"/>
      <c r="AG2026" s="26"/>
      <c r="AH2026" s="26"/>
      <c r="AI2026" s="53"/>
      <c r="AJ2026" s="6"/>
      <c r="AK2026" s="23"/>
      <c r="AL2026" s="23"/>
      <c r="AM2026" s="23"/>
      <c r="AN2026" s="23"/>
      <c r="AO2026" s="23"/>
      <c r="AP2026" s="23"/>
      <c r="AQ2026" s="23"/>
      <c r="AR2026" s="66">
        <v>0</v>
      </c>
      <c r="AS2026" s="8"/>
      <c r="AT2026" s="19"/>
      <c r="AU2026" s="19"/>
      <c r="AV2026" s="12"/>
      <c r="AW2026" s="12"/>
      <c r="AX2026" s="8"/>
      <c r="AY2026" s="8"/>
      <c r="AZ2026" s="8"/>
      <c r="BA2026" s="8"/>
      <c r="BB2026" s="62"/>
      <c r="BC2026" s="21"/>
      <c r="BD2026" s="21"/>
      <c r="BE2026" s="21"/>
      <c r="BF2026" s="22"/>
      <c r="BG2026" s="22"/>
      <c r="BH2026" s="22"/>
      <c r="BI2026" s="22"/>
      <c r="BJ2026" s="8"/>
      <c r="BK2026" s="8"/>
      <c r="BL2026" s="8"/>
      <c r="BM2026" s="8"/>
      <c r="BN2026" s="5"/>
      <c r="BO2026" s="5"/>
      <c r="BP2026" s="8"/>
      <c r="BQ2026" s="8"/>
    </row>
    <row r="2027" spans="1:69" ht="16.75" customHeight="1" x14ac:dyDescent="0.2">
      <c r="A2027" t="str">
        <f t="shared" si="1947"/>
        <v>2025020982 LAK</v>
      </c>
      <c r="B2027">
        <v>2025020982</v>
      </c>
      <c r="C2027" s="1">
        <v>46086</v>
      </c>
      <c r="D2027" s="2" t="s">
        <v>9</v>
      </c>
      <c r="E2027" t="s">
        <v>28</v>
      </c>
      <c r="F2027" s="2">
        <v>2</v>
      </c>
      <c r="G2027" s="2">
        <v>0</v>
      </c>
      <c r="H2027" t="s">
        <v>31</v>
      </c>
      <c r="I2027" t="str">
        <f t="shared" ref="I2027:I2090" si="1948">E2027&amp;" "&amp;J2027</f>
        <v xml:space="preserve">LAK </v>
      </c>
      <c r="K2027" s="14"/>
      <c r="L2027" s="13">
        <v>0.15</v>
      </c>
      <c r="M2027" s="28">
        <v>0.1</v>
      </c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23"/>
      <c r="AF2027" s="23"/>
      <c r="AG2027" s="26"/>
      <c r="AH2027" s="26"/>
      <c r="AI2027" s="53"/>
      <c r="AJ2027" s="6"/>
      <c r="AK2027" s="23"/>
      <c r="AL2027" s="23"/>
      <c r="AM2027" s="23"/>
      <c r="AN2027" s="23"/>
      <c r="AO2027" s="23"/>
      <c r="AP2027" s="23"/>
      <c r="AQ2027" s="23"/>
      <c r="AR2027" s="66">
        <v>0</v>
      </c>
      <c r="AS2027" s="8"/>
      <c r="AT2027" s="19"/>
      <c r="AU2027" s="19"/>
      <c r="AV2027" s="12"/>
      <c r="AW2027" s="12"/>
      <c r="AX2027" s="8"/>
      <c r="AY2027" s="8"/>
      <c r="AZ2027" s="8"/>
      <c r="BA2027" s="8"/>
      <c r="BB2027" s="62"/>
      <c r="BC2027" s="21"/>
      <c r="BD2027" s="21"/>
      <c r="BE2027" s="21"/>
      <c r="BF2027" s="22"/>
      <c r="BG2027" s="22"/>
      <c r="BH2027" s="22"/>
      <c r="BI2027" s="22"/>
      <c r="BJ2027" s="8"/>
      <c r="BK2027" s="8"/>
      <c r="BL2027" s="8"/>
      <c r="BM2027" s="8"/>
      <c r="BN2027" s="5"/>
      <c r="BO2027" s="5"/>
      <c r="BP2027" s="8"/>
      <c r="BQ2027" s="8"/>
    </row>
    <row r="2028" spans="1:69" ht="16.75" customHeight="1" x14ac:dyDescent="0.2">
      <c r="A2028" t="str">
        <f t="shared" si="1947"/>
        <v>2025020983 FLA</v>
      </c>
      <c r="B2028">
        <v>2025020983</v>
      </c>
      <c r="C2028" s="1">
        <v>46087</v>
      </c>
      <c r="D2028" s="2" t="s">
        <v>6</v>
      </c>
      <c r="E2028" t="s">
        <v>10</v>
      </c>
      <c r="F2028" s="2">
        <v>0</v>
      </c>
      <c r="G2028" s="2">
        <v>1</v>
      </c>
      <c r="H2028" t="s">
        <v>26</v>
      </c>
      <c r="I2028" t="str">
        <f t="shared" si="1948"/>
        <v xml:space="preserve">FLA </v>
      </c>
      <c r="K2028" s="14"/>
      <c r="L2028" s="13">
        <v>0.15</v>
      </c>
      <c r="M2028" s="28">
        <v>0.1</v>
      </c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23"/>
      <c r="AF2028" s="23"/>
      <c r="AG2028" s="26"/>
      <c r="AH2028" s="26"/>
      <c r="AI2028" s="53"/>
      <c r="AJ2028" s="6"/>
      <c r="AK2028" s="23"/>
      <c r="AL2028" s="23"/>
      <c r="AM2028" s="23"/>
      <c r="AN2028" s="23"/>
      <c r="AO2028" s="23"/>
      <c r="AP2028" s="23"/>
      <c r="AQ2028" s="23"/>
      <c r="AR2028" s="66">
        <v>0</v>
      </c>
      <c r="AS2028" s="8"/>
      <c r="AT2028" s="19"/>
      <c r="AU2028" s="19"/>
      <c r="AV2028" s="12"/>
      <c r="AW2028" s="12"/>
      <c r="AX2028" s="8"/>
      <c r="AY2028" s="8"/>
      <c r="AZ2028" s="8"/>
      <c r="BA2028" s="8"/>
      <c r="BB2028" s="62"/>
      <c r="BC2028" s="21"/>
      <c r="BD2028" s="21"/>
      <c r="BE2028" s="21"/>
      <c r="BF2028" s="22"/>
      <c r="BG2028" s="22"/>
      <c r="BH2028" s="22"/>
      <c r="BI2028" s="22"/>
      <c r="BJ2028" s="8"/>
      <c r="BK2028" s="8"/>
      <c r="BL2028" s="8"/>
      <c r="BM2028" s="8"/>
      <c r="BN2028" s="5"/>
      <c r="BO2028" s="5"/>
      <c r="BP2028" s="8"/>
      <c r="BQ2028" s="8"/>
    </row>
    <row r="2029" spans="1:69" ht="16.75" customHeight="1" x14ac:dyDescent="0.2">
      <c r="A2029" t="str">
        <f t="shared" si="1947"/>
        <v>2025020983 DET</v>
      </c>
      <c r="B2029">
        <v>2025020983</v>
      </c>
      <c r="C2029" s="1">
        <v>46087</v>
      </c>
      <c r="D2029" s="2" t="s">
        <v>9</v>
      </c>
      <c r="E2029" t="s">
        <v>30</v>
      </c>
      <c r="F2029" s="2">
        <v>1</v>
      </c>
      <c r="G2029" s="2">
        <v>0</v>
      </c>
      <c r="H2029" t="s">
        <v>27</v>
      </c>
      <c r="I2029" t="str">
        <f t="shared" si="1948"/>
        <v xml:space="preserve">DET </v>
      </c>
      <c r="K2029" s="14"/>
      <c r="L2029" s="13">
        <v>0.15</v>
      </c>
      <c r="M2029" s="28">
        <v>0.1</v>
      </c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23"/>
      <c r="AF2029" s="23"/>
      <c r="AG2029" s="26"/>
      <c r="AH2029" s="26"/>
      <c r="AI2029" s="53"/>
      <c r="AJ2029" s="6"/>
      <c r="AK2029" s="23"/>
      <c r="AL2029" s="23"/>
      <c r="AM2029" s="23"/>
      <c r="AN2029" s="23"/>
      <c r="AO2029" s="23"/>
      <c r="AP2029" s="23"/>
      <c r="AQ2029" s="23"/>
      <c r="AR2029" s="66">
        <v>0</v>
      </c>
      <c r="AS2029" s="8"/>
      <c r="AT2029" s="19"/>
      <c r="AU2029" s="19"/>
      <c r="AV2029" s="12"/>
      <c r="AW2029" s="12"/>
      <c r="AX2029" s="8"/>
      <c r="AY2029" s="8"/>
      <c r="AZ2029" s="8"/>
      <c r="BA2029" s="8"/>
      <c r="BB2029" s="62"/>
      <c r="BC2029" s="21"/>
      <c r="BD2029" s="21"/>
      <c r="BE2029" s="21"/>
      <c r="BF2029" s="22"/>
      <c r="BG2029" s="22"/>
      <c r="BH2029" s="22"/>
      <c r="BI2029" s="22"/>
      <c r="BJ2029" s="8"/>
      <c r="BK2029" s="8"/>
      <c r="BL2029" s="8"/>
      <c r="BM2029" s="8"/>
      <c r="BN2029" s="5"/>
      <c r="BO2029" s="5"/>
      <c r="BP2029" s="8"/>
      <c r="BQ2029" s="8"/>
    </row>
    <row r="2030" spans="1:69" ht="16.75" customHeight="1" x14ac:dyDescent="0.2">
      <c r="A2030" t="str">
        <f t="shared" si="1947"/>
        <v>2025020984 COL</v>
      </c>
      <c r="B2030">
        <v>2025020984</v>
      </c>
      <c r="C2030" s="1">
        <v>46087</v>
      </c>
      <c r="D2030" s="2" t="s">
        <v>6</v>
      </c>
      <c r="E2030" t="s">
        <v>24</v>
      </c>
      <c r="F2030" s="2">
        <v>2</v>
      </c>
      <c r="G2030" s="2">
        <v>2</v>
      </c>
      <c r="H2030" t="s">
        <v>8</v>
      </c>
      <c r="I2030" t="str">
        <f t="shared" si="1948"/>
        <v xml:space="preserve">COL </v>
      </c>
      <c r="K2030" s="14"/>
      <c r="L2030" s="13">
        <v>0.15</v>
      </c>
      <c r="M2030" s="28">
        <v>0.1</v>
      </c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23"/>
      <c r="AF2030" s="23"/>
      <c r="AG2030" s="26"/>
      <c r="AH2030" s="26"/>
      <c r="AI2030" s="53"/>
      <c r="AJ2030" s="6"/>
      <c r="AK2030" s="23"/>
      <c r="AL2030" s="23"/>
      <c r="AM2030" s="23"/>
      <c r="AN2030" s="23"/>
      <c r="AO2030" s="23"/>
      <c r="AP2030" s="23"/>
      <c r="AQ2030" s="23"/>
      <c r="AR2030" s="66">
        <v>0</v>
      </c>
      <c r="AS2030" s="8"/>
      <c r="AT2030" s="19"/>
      <c r="AU2030" s="19"/>
      <c r="AV2030" s="12"/>
      <c r="AW2030" s="12"/>
      <c r="AX2030" s="8"/>
      <c r="AY2030" s="8"/>
      <c r="AZ2030" s="8"/>
      <c r="BA2030" s="8"/>
      <c r="BB2030" s="62"/>
      <c r="BC2030" s="21"/>
      <c r="BD2030" s="21"/>
      <c r="BE2030" s="21"/>
      <c r="BF2030" s="22"/>
      <c r="BG2030" s="22"/>
      <c r="BH2030" s="22"/>
      <c r="BI2030" s="22"/>
      <c r="BJ2030" s="8"/>
      <c r="BK2030" s="8"/>
      <c r="BL2030" s="8"/>
      <c r="BM2030" s="8"/>
      <c r="BN2030" s="5"/>
      <c r="BO2030" s="5"/>
      <c r="BP2030" s="8"/>
      <c r="BQ2030" s="8"/>
    </row>
    <row r="2031" spans="1:69" ht="16.75" customHeight="1" x14ac:dyDescent="0.2">
      <c r="A2031" t="str">
        <f t="shared" si="1947"/>
        <v>2025020984 DAL</v>
      </c>
      <c r="B2031">
        <v>2025020984</v>
      </c>
      <c r="C2031" s="1">
        <v>46087</v>
      </c>
      <c r="D2031" s="2" t="s">
        <v>9</v>
      </c>
      <c r="E2031" t="s">
        <v>34</v>
      </c>
      <c r="F2031" s="2">
        <v>2</v>
      </c>
      <c r="G2031" s="2">
        <v>2</v>
      </c>
      <c r="H2031" t="s">
        <v>11</v>
      </c>
      <c r="I2031" t="str">
        <f t="shared" si="1948"/>
        <v xml:space="preserve">DAL </v>
      </c>
      <c r="K2031" s="14"/>
      <c r="L2031" s="13">
        <v>0.15</v>
      </c>
      <c r="M2031" s="28">
        <v>0.1</v>
      </c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23"/>
      <c r="AF2031" s="23"/>
      <c r="AG2031" s="26"/>
      <c r="AH2031" s="26"/>
      <c r="AI2031" s="53"/>
      <c r="AJ2031" s="6"/>
      <c r="AK2031" s="23"/>
      <c r="AL2031" s="23"/>
      <c r="AM2031" s="23"/>
      <c r="AN2031" s="23"/>
      <c r="AO2031" s="23"/>
      <c r="AP2031" s="23"/>
      <c r="AQ2031" s="23"/>
      <c r="AR2031" s="66">
        <v>0</v>
      </c>
      <c r="AS2031" s="8"/>
      <c r="AT2031" s="19"/>
      <c r="AU2031" s="19"/>
      <c r="AV2031" s="12"/>
      <c r="AW2031" s="12"/>
      <c r="AX2031" s="8"/>
      <c r="AY2031" s="8"/>
      <c r="AZ2031" s="8"/>
      <c r="BA2031" s="8"/>
      <c r="BB2031" s="62"/>
      <c r="BC2031" s="21"/>
      <c r="BD2031" s="21"/>
      <c r="BE2031" s="21"/>
      <c r="BF2031" s="22"/>
      <c r="BG2031" s="22"/>
      <c r="BH2031" s="22"/>
      <c r="BI2031" s="22"/>
      <c r="BJ2031" s="8"/>
      <c r="BK2031" s="8"/>
      <c r="BL2031" s="8"/>
      <c r="BM2031" s="8"/>
      <c r="BN2031" s="5"/>
      <c r="BO2031" s="5"/>
      <c r="BP2031" s="8"/>
      <c r="BQ2031" s="8"/>
    </row>
    <row r="2032" spans="1:69" ht="16.75" customHeight="1" x14ac:dyDescent="0.2">
      <c r="A2032" t="str">
        <f t="shared" si="1947"/>
        <v>2025020985 VAN</v>
      </c>
      <c r="B2032">
        <v>2025020985</v>
      </c>
      <c r="C2032" s="1">
        <v>46087</v>
      </c>
      <c r="D2032" s="2" t="s">
        <v>6</v>
      </c>
      <c r="E2032" t="s">
        <v>23</v>
      </c>
      <c r="F2032" s="2">
        <v>1</v>
      </c>
      <c r="G2032" s="2">
        <v>2</v>
      </c>
      <c r="H2032" t="s">
        <v>36</v>
      </c>
      <c r="I2032" t="str">
        <f t="shared" si="1948"/>
        <v xml:space="preserve">VAN </v>
      </c>
      <c r="K2032" s="14"/>
      <c r="L2032" s="13">
        <v>0.15</v>
      </c>
      <c r="M2032" s="28">
        <v>0.1</v>
      </c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23"/>
      <c r="AF2032" s="23"/>
      <c r="AG2032" s="26"/>
      <c r="AH2032" s="26"/>
      <c r="AI2032" s="53"/>
      <c r="AJ2032" s="6"/>
      <c r="AK2032" s="23"/>
      <c r="AL2032" s="23"/>
      <c r="AM2032" s="23"/>
      <c r="AN2032" s="23"/>
      <c r="AO2032" s="23"/>
      <c r="AP2032" s="23"/>
      <c r="AQ2032" s="23"/>
      <c r="AR2032" s="66">
        <v>0</v>
      </c>
      <c r="AS2032" s="8"/>
      <c r="AT2032" s="19"/>
      <c r="AU2032" s="19"/>
      <c r="AV2032" s="12"/>
      <c r="AW2032" s="12"/>
      <c r="AX2032" s="8"/>
      <c r="AY2032" s="8"/>
      <c r="AZ2032" s="8"/>
      <c r="BA2032" s="8"/>
      <c r="BB2032" s="62"/>
      <c r="BC2032" s="21"/>
      <c r="BD2032" s="21"/>
      <c r="BE2032" s="21"/>
      <c r="BF2032" s="22"/>
      <c r="BG2032" s="22"/>
      <c r="BH2032" s="22"/>
      <c r="BI2032" s="22"/>
      <c r="BJ2032" s="8"/>
      <c r="BK2032" s="8"/>
      <c r="BL2032" s="8"/>
      <c r="BM2032" s="8"/>
      <c r="BN2032" s="5"/>
      <c r="BO2032" s="5"/>
      <c r="BP2032" s="8"/>
      <c r="BQ2032" s="8"/>
    </row>
    <row r="2033" spans="1:69" ht="16.75" customHeight="1" x14ac:dyDescent="0.2">
      <c r="A2033" t="str">
        <f t="shared" si="1947"/>
        <v>2025020985 CHI</v>
      </c>
      <c r="B2033">
        <v>2025020985</v>
      </c>
      <c r="C2033" s="1">
        <v>46087</v>
      </c>
      <c r="D2033" s="2" t="s">
        <v>9</v>
      </c>
      <c r="E2033" t="s">
        <v>14</v>
      </c>
      <c r="F2033" s="2">
        <v>2</v>
      </c>
      <c r="G2033" s="2">
        <v>1</v>
      </c>
      <c r="H2033" t="s">
        <v>38</v>
      </c>
      <c r="I2033" t="str">
        <f t="shared" si="1948"/>
        <v xml:space="preserve">CHI </v>
      </c>
      <c r="K2033" s="14"/>
      <c r="L2033" s="13">
        <v>0.15</v>
      </c>
      <c r="M2033" s="28">
        <v>0.1</v>
      </c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23"/>
      <c r="AF2033" s="23"/>
      <c r="AG2033" s="26"/>
      <c r="AH2033" s="26"/>
      <c r="AI2033" s="53"/>
      <c r="AJ2033" s="6"/>
      <c r="AK2033" s="23"/>
      <c r="AL2033" s="23"/>
      <c r="AM2033" s="23"/>
      <c r="AN2033" s="23"/>
      <c r="AO2033" s="23"/>
      <c r="AP2033" s="23"/>
      <c r="AQ2033" s="23"/>
      <c r="AR2033" s="66">
        <v>0</v>
      </c>
      <c r="AS2033" s="8"/>
      <c r="AT2033" s="19"/>
      <c r="AU2033" s="19"/>
      <c r="AV2033" s="12"/>
      <c r="AW2033" s="12"/>
      <c r="AX2033" s="8"/>
      <c r="AY2033" s="8"/>
      <c r="AZ2033" s="8"/>
      <c r="BA2033" s="8"/>
      <c r="BB2033" s="62"/>
      <c r="BC2033" s="21"/>
      <c r="BD2033" s="21"/>
      <c r="BE2033" s="21"/>
      <c r="BF2033" s="22"/>
      <c r="BG2033" s="22"/>
      <c r="BH2033" s="22"/>
      <c r="BI2033" s="22"/>
      <c r="BJ2033" s="8"/>
      <c r="BK2033" s="8"/>
      <c r="BL2033" s="8"/>
      <c r="BM2033" s="8"/>
      <c r="BN2033" s="5"/>
      <c r="BO2033" s="5"/>
      <c r="BP2033" s="8"/>
      <c r="BQ2033" s="8"/>
    </row>
    <row r="2034" spans="1:69" ht="16.75" customHeight="1" x14ac:dyDescent="0.2">
      <c r="A2034" t="str">
        <f t="shared" si="1947"/>
        <v>2025020986 CAR</v>
      </c>
      <c r="B2034">
        <v>2025020986</v>
      </c>
      <c r="C2034" s="1">
        <v>46087</v>
      </c>
      <c r="D2034" s="2" t="s">
        <v>6</v>
      </c>
      <c r="E2034" t="s">
        <v>42</v>
      </c>
      <c r="F2034" s="2">
        <v>1</v>
      </c>
      <c r="G2034" s="2">
        <v>2</v>
      </c>
      <c r="H2034" t="s">
        <v>36</v>
      </c>
      <c r="I2034" t="str">
        <f t="shared" si="1948"/>
        <v xml:space="preserve">CAR </v>
      </c>
      <c r="K2034" s="14"/>
      <c r="L2034" s="13">
        <v>0.15</v>
      </c>
      <c r="M2034" s="28">
        <v>0.1</v>
      </c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23"/>
      <c r="AF2034" s="23"/>
      <c r="AG2034" s="26"/>
      <c r="AH2034" s="26"/>
      <c r="AI2034" s="53"/>
      <c r="AJ2034" s="6"/>
      <c r="AK2034" s="23"/>
      <c r="AL2034" s="23"/>
      <c r="AM2034" s="23"/>
      <c r="AN2034" s="23"/>
      <c r="AO2034" s="23"/>
      <c r="AP2034" s="23"/>
      <c r="AQ2034" s="23"/>
      <c r="AR2034" s="66">
        <v>0</v>
      </c>
      <c r="AS2034" s="8"/>
      <c r="AT2034" s="19"/>
      <c r="AU2034" s="19"/>
      <c r="AV2034" s="12"/>
      <c r="AW2034" s="12"/>
      <c r="AX2034" s="8"/>
      <c r="AY2034" s="8"/>
      <c r="AZ2034" s="8"/>
      <c r="BA2034" s="8"/>
      <c r="BB2034" s="62"/>
      <c r="BC2034" s="21"/>
      <c r="BD2034" s="21"/>
      <c r="BE2034" s="21"/>
      <c r="BF2034" s="22"/>
      <c r="BG2034" s="22"/>
      <c r="BH2034" s="22"/>
      <c r="BI2034" s="22"/>
      <c r="BJ2034" s="8"/>
      <c r="BK2034" s="8"/>
      <c r="BL2034" s="8"/>
      <c r="BM2034" s="8"/>
      <c r="BN2034" s="5"/>
      <c r="BO2034" s="5"/>
      <c r="BP2034" s="8"/>
      <c r="BQ2034" s="8"/>
    </row>
    <row r="2035" spans="1:69" ht="16.75" customHeight="1" x14ac:dyDescent="0.2">
      <c r="A2035" t="str">
        <f t="shared" si="1947"/>
        <v>2025020986 EDM</v>
      </c>
      <c r="B2035">
        <v>2025020986</v>
      </c>
      <c r="C2035" s="1">
        <v>46087</v>
      </c>
      <c r="D2035" s="2" t="s">
        <v>9</v>
      </c>
      <c r="E2035" t="s">
        <v>17</v>
      </c>
      <c r="F2035" s="2">
        <v>2</v>
      </c>
      <c r="G2035" s="2">
        <v>1</v>
      </c>
      <c r="H2035" t="s">
        <v>38</v>
      </c>
      <c r="I2035" t="str">
        <f t="shared" si="1948"/>
        <v xml:space="preserve">EDM </v>
      </c>
      <c r="K2035" s="14"/>
      <c r="L2035" s="13">
        <v>0.15</v>
      </c>
      <c r="M2035" s="28">
        <v>0.1</v>
      </c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23"/>
      <c r="AF2035" s="23"/>
      <c r="AG2035" s="26"/>
      <c r="AH2035" s="26"/>
      <c r="AI2035" s="53"/>
      <c r="AJ2035" s="6"/>
      <c r="AK2035" s="23"/>
      <c r="AL2035" s="23"/>
      <c r="AM2035" s="23"/>
      <c r="AN2035" s="23"/>
      <c r="AO2035" s="23"/>
      <c r="AP2035" s="23"/>
      <c r="AQ2035" s="23"/>
      <c r="AR2035" s="66">
        <v>0</v>
      </c>
      <c r="AS2035" s="8"/>
      <c r="AT2035" s="19"/>
      <c r="AU2035" s="19"/>
      <c r="AV2035" s="12"/>
      <c r="AW2035" s="12"/>
      <c r="AX2035" s="8"/>
      <c r="AY2035" s="8"/>
      <c r="AZ2035" s="8"/>
      <c r="BA2035" s="8"/>
      <c r="BB2035" s="62"/>
      <c r="BC2035" s="21"/>
      <c r="BD2035" s="21"/>
      <c r="BE2035" s="21"/>
      <c r="BF2035" s="22"/>
      <c r="BG2035" s="22"/>
      <c r="BH2035" s="22"/>
      <c r="BI2035" s="22"/>
      <c r="BJ2035" s="8"/>
      <c r="BK2035" s="8"/>
      <c r="BL2035" s="8"/>
      <c r="BM2035" s="8"/>
      <c r="BN2035" s="5"/>
      <c r="BO2035" s="5"/>
      <c r="BP2035" s="8"/>
      <c r="BQ2035" s="8"/>
    </row>
    <row r="2036" spans="1:69" ht="16.75" customHeight="1" x14ac:dyDescent="0.2">
      <c r="A2036" t="str">
        <f t="shared" si="1947"/>
        <v>2025020987 MTL</v>
      </c>
      <c r="B2036">
        <v>2025020987</v>
      </c>
      <c r="C2036" s="1">
        <v>46087</v>
      </c>
      <c r="D2036" s="2" t="s">
        <v>6</v>
      </c>
      <c r="E2036" t="s">
        <v>19</v>
      </c>
      <c r="F2036" s="2">
        <v>2</v>
      </c>
      <c r="G2036" s="2">
        <v>1</v>
      </c>
      <c r="H2036" t="s">
        <v>44</v>
      </c>
      <c r="I2036" t="str">
        <f t="shared" si="1948"/>
        <v xml:space="preserve">MTL </v>
      </c>
      <c r="K2036" s="14"/>
      <c r="L2036" s="13">
        <v>0.15</v>
      </c>
      <c r="M2036" s="28">
        <v>0.1</v>
      </c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23"/>
      <c r="AF2036" s="23"/>
      <c r="AG2036" s="26"/>
      <c r="AH2036" s="26"/>
      <c r="AI2036" s="53"/>
      <c r="AJ2036" s="6"/>
      <c r="AK2036" s="23"/>
      <c r="AL2036" s="23"/>
      <c r="AM2036" s="23"/>
      <c r="AN2036" s="23"/>
      <c r="AO2036" s="23"/>
      <c r="AP2036" s="23"/>
      <c r="AQ2036" s="23"/>
      <c r="AR2036" s="66">
        <v>0</v>
      </c>
      <c r="AS2036" s="8"/>
      <c r="AT2036" s="19"/>
      <c r="AU2036" s="19"/>
      <c r="AV2036" s="12"/>
      <c r="AW2036" s="12"/>
      <c r="AX2036" s="8"/>
      <c r="AY2036" s="8"/>
      <c r="AZ2036" s="8"/>
      <c r="BA2036" s="8"/>
      <c r="BB2036" s="62"/>
      <c r="BC2036" s="21"/>
      <c r="BD2036" s="21"/>
      <c r="BE2036" s="21"/>
      <c r="BF2036" s="22"/>
      <c r="BG2036" s="22"/>
      <c r="BH2036" s="22"/>
      <c r="BI2036" s="22"/>
      <c r="BJ2036" s="8"/>
      <c r="BK2036" s="8"/>
      <c r="BL2036" s="8"/>
      <c r="BM2036" s="8"/>
      <c r="BN2036" s="5"/>
      <c r="BO2036" s="5"/>
      <c r="BP2036" s="8"/>
      <c r="BQ2036" s="8"/>
    </row>
    <row r="2037" spans="1:69" ht="16.75" customHeight="1" x14ac:dyDescent="0.2">
      <c r="A2037" t="str">
        <f t="shared" si="1947"/>
        <v>2025020987 ANA</v>
      </c>
      <c r="B2037">
        <v>2025020987</v>
      </c>
      <c r="C2037" s="1">
        <v>46087</v>
      </c>
      <c r="D2037" s="2" t="s">
        <v>9</v>
      </c>
      <c r="E2037" t="s">
        <v>48</v>
      </c>
      <c r="F2037" s="2">
        <v>1</v>
      </c>
      <c r="G2037" s="2">
        <v>2</v>
      </c>
      <c r="H2037" t="s">
        <v>45</v>
      </c>
      <c r="I2037" t="str">
        <f t="shared" si="1948"/>
        <v xml:space="preserve">ANA </v>
      </c>
      <c r="K2037" s="14"/>
      <c r="L2037" s="13">
        <v>0.15</v>
      </c>
      <c r="M2037" s="28">
        <v>0.1</v>
      </c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23"/>
      <c r="AF2037" s="23"/>
      <c r="AG2037" s="26"/>
      <c r="AH2037" s="26"/>
      <c r="AI2037" s="53"/>
      <c r="AJ2037" s="6"/>
      <c r="AK2037" s="23"/>
      <c r="AL2037" s="23"/>
      <c r="AM2037" s="23"/>
      <c r="AN2037" s="23"/>
      <c r="AO2037" s="23"/>
      <c r="AP2037" s="23"/>
      <c r="AQ2037" s="23"/>
      <c r="AR2037" s="66">
        <v>0</v>
      </c>
      <c r="AS2037" s="8"/>
      <c r="AT2037" s="19"/>
      <c r="AU2037" s="19"/>
      <c r="AV2037" s="12"/>
      <c r="AW2037" s="12"/>
      <c r="AX2037" s="8"/>
      <c r="AY2037" s="8"/>
      <c r="AZ2037" s="8"/>
      <c r="BA2037" s="8"/>
      <c r="BB2037" s="62"/>
      <c r="BC2037" s="21"/>
      <c r="BD2037" s="21"/>
      <c r="BE2037" s="21"/>
      <c r="BF2037" s="22"/>
      <c r="BG2037" s="22"/>
      <c r="BH2037" s="22"/>
      <c r="BI2037" s="22"/>
      <c r="BJ2037" s="8"/>
      <c r="BK2037" s="8"/>
      <c r="BL2037" s="8"/>
      <c r="BM2037" s="8"/>
      <c r="BN2037" s="5"/>
      <c r="BO2037" s="5"/>
      <c r="BP2037" s="8"/>
      <c r="BQ2037" s="8"/>
    </row>
    <row r="2038" spans="1:69" ht="16.75" customHeight="1" x14ac:dyDescent="0.2">
      <c r="A2038" t="str">
        <f t="shared" si="1947"/>
        <v>2025020988 MIN</v>
      </c>
      <c r="B2038">
        <v>2025020988</v>
      </c>
      <c r="C2038" s="1">
        <v>46087</v>
      </c>
      <c r="D2038" s="2" t="s">
        <v>6</v>
      </c>
      <c r="E2038" t="s">
        <v>33</v>
      </c>
      <c r="F2038" s="2">
        <v>2</v>
      </c>
      <c r="G2038" s="2">
        <v>1</v>
      </c>
      <c r="H2038" t="s">
        <v>44</v>
      </c>
      <c r="I2038" t="str">
        <f t="shared" si="1948"/>
        <v xml:space="preserve">MIN </v>
      </c>
      <c r="K2038" s="14"/>
      <c r="L2038" s="13">
        <v>0.15</v>
      </c>
      <c r="M2038" s="28">
        <v>0.1</v>
      </c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23"/>
      <c r="AF2038" s="23"/>
      <c r="AG2038" s="26"/>
      <c r="AH2038" s="26"/>
      <c r="AI2038" s="53"/>
      <c r="AJ2038" s="6"/>
      <c r="AK2038" s="23"/>
      <c r="AL2038" s="23"/>
      <c r="AM2038" s="23"/>
      <c r="AN2038" s="23"/>
      <c r="AO2038" s="23"/>
      <c r="AP2038" s="23"/>
      <c r="AQ2038" s="23"/>
      <c r="AR2038" s="66">
        <v>0</v>
      </c>
      <c r="AS2038" s="8"/>
      <c r="AT2038" s="19"/>
      <c r="AU2038" s="19"/>
      <c r="AV2038" s="12"/>
      <c r="AW2038" s="12"/>
      <c r="AX2038" s="8"/>
      <c r="AY2038" s="8"/>
      <c r="AZ2038" s="8"/>
      <c r="BA2038" s="8"/>
      <c r="BB2038" s="62"/>
      <c r="BC2038" s="21"/>
      <c r="BD2038" s="21"/>
      <c r="BE2038" s="21"/>
      <c r="BF2038" s="22"/>
      <c r="BG2038" s="22"/>
      <c r="BH2038" s="22"/>
      <c r="BI2038" s="22"/>
      <c r="BJ2038" s="8"/>
      <c r="BK2038" s="8"/>
      <c r="BL2038" s="8"/>
      <c r="BM2038" s="8"/>
      <c r="BN2038" s="5"/>
      <c r="BO2038" s="5"/>
      <c r="BP2038" s="8"/>
      <c r="BQ2038" s="8"/>
    </row>
    <row r="2039" spans="1:69" ht="16.75" customHeight="1" x14ac:dyDescent="0.2">
      <c r="A2039" t="str">
        <f t="shared" si="1947"/>
        <v>2025020988 VGK</v>
      </c>
      <c r="B2039">
        <v>2025020988</v>
      </c>
      <c r="C2039" s="1">
        <v>46087</v>
      </c>
      <c r="D2039" s="2" t="s">
        <v>9</v>
      </c>
      <c r="E2039" t="s">
        <v>25</v>
      </c>
      <c r="F2039" s="2">
        <v>1</v>
      </c>
      <c r="G2039" s="2">
        <v>2</v>
      </c>
      <c r="H2039" t="s">
        <v>45</v>
      </c>
      <c r="I2039" t="str">
        <f t="shared" si="1948"/>
        <v xml:space="preserve">VGK </v>
      </c>
      <c r="K2039" s="14"/>
      <c r="L2039" s="13">
        <v>0.15</v>
      </c>
      <c r="M2039" s="28">
        <v>0.1</v>
      </c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23"/>
      <c r="AF2039" s="23"/>
      <c r="AG2039" s="26"/>
      <c r="AH2039" s="26"/>
      <c r="AI2039" s="53"/>
      <c r="AJ2039" s="6"/>
      <c r="AK2039" s="23"/>
      <c r="AL2039" s="23"/>
      <c r="AM2039" s="23"/>
      <c r="AN2039" s="23"/>
      <c r="AO2039" s="23"/>
      <c r="AP2039" s="23"/>
      <c r="AQ2039" s="23"/>
      <c r="AR2039" s="66">
        <v>0</v>
      </c>
      <c r="AS2039" s="8"/>
      <c r="AT2039" s="19"/>
      <c r="AU2039" s="19"/>
      <c r="AV2039" s="12"/>
      <c r="AW2039" s="12"/>
      <c r="AX2039" s="8"/>
      <c r="AY2039" s="8"/>
      <c r="AZ2039" s="8"/>
      <c r="BA2039" s="8"/>
      <c r="BB2039" s="62"/>
      <c r="BC2039" s="21"/>
      <c r="BD2039" s="21"/>
      <c r="BE2039" s="21"/>
      <c r="BF2039" s="22"/>
      <c r="BG2039" s="22"/>
      <c r="BH2039" s="22"/>
      <c r="BI2039" s="22"/>
      <c r="BJ2039" s="8"/>
      <c r="BK2039" s="8"/>
      <c r="BL2039" s="8"/>
      <c r="BM2039" s="8"/>
      <c r="BN2039" s="5"/>
      <c r="BO2039" s="5"/>
      <c r="BP2039" s="8"/>
      <c r="BQ2039" s="8"/>
    </row>
    <row r="2040" spans="1:69" ht="16.75" customHeight="1" x14ac:dyDescent="0.2">
      <c r="A2040" t="str">
        <f t="shared" si="1947"/>
        <v>2025020989 STL</v>
      </c>
      <c r="B2040">
        <v>2025020989</v>
      </c>
      <c r="C2040" s="1">
        <v>46087</v>
      </c>
      <c r="D2040" s="2" t="s">
        <v>6</v>
      </c>
      <c r="E2040" t="s">
        <v>12</v>
      </c>
      <c r="F2040" s="2">
        <v>1</v>
      </c>
      <c r="G2040" s="2">
        <v>2</v>
      </c>
      <c r="H2040" t="s">
        <v>36</v>
      </c>
      <c r="I2040" t="str">
        <f t="shared" si="1948"/>
        <v xml:space="preserve">STL </v>
      </c>
      <c r="K2040" s="14"/>
      <c r="L2040" s="13">
        <v>0.15</v>
      </c>
      <c r="M2040" s="28">
        <v>0.1</v>
      </c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23"/>
      <c r="AF2040" s="23"/>
      <c r="AG2040" s="26"/>
      <c r="AH2040" s="26"/>
      <c r="AI2040" s="53"/>
      <c r="AJ2040" s="6"/>
      <c r="AK2040" s="23"/>
      <c r="AL2040" s="23"/>
      <c r="AM2040" s="23"/>
      <c r="AN2040" s="23"/>
      <c r="AO2040" s="23"/>
      <c r="AP2040" s="23"/>
      <c r="AQ2040" s="23"/>
      <c r="AR2040" s="66">
        <v>0</v>
      </c>
      <c r="AS2040" s="8"/>
      <c r="AT2040" s="19"/>
      <c r="AU2040" s="19"/>
      <c r="AV2040" s="12"/>
      <c r="AW2040" s="12"/>
      <c r="AX2040" s="8"/>
      <c r="AY2040" s="8"/>
      <c r="AZ2040" s="8"/>
      <c r="BA2040" s="8"/>
      <c r="BB2040" s="62"/>
      <c r="BC2040" s="21"/>
      <c r="BD2040" s="21"/>
      <c r="BE2040" s="21"/>
      <c r="BF2040" s="22"/>
      <c r="BG2040" s="22"/>
      <c r="BH2040" s="22"/>
      <c r="BI2040" s="22"/>
      <c r="BJ2040" s="8"/>
      <c r="BK2040" s="8"/>
      <c r="BL2040" s="8"/>
      <c r="BM2040" s="8"/>
      <c r="BN2040" s="5"/>
      <c r="BO2040" s="5"/>
      <c r="BP2040" s="8"/>
      <c r="BQ2040" s="8"/>
    </row>
    <row r="2041" spans="1:69" ht="16.75" customHeight="1" x14ac:dyDescent="0.2">
      <c r="A2041" t="str">
        <f t="shared" si="1947"/>
        <v>2025020989 SJS</v>
      </c>
      <c r="B2041">
        <v>2025020989</v>
      </c>
      <c r="C2041" s="1">
        <v>46087</v>
      </c>
      <c r="D2041" s="2" t="s">
        <v>9</v>
      </c>
      <c r="E2041" t="s">
        <v>40</v>
      </c>
      <c r="F2041" s="2">
        <v>2</v>
      </c>
      <c r="G2041" s="2">
        <v>1</v>
      </c>
      <c r="H2041" t="s">
        <v>38</v>
      </c>
      <c r="I2041" t="str">
        <f t="shared" si="1948"/>
        <v xml:space="preserve">SJS </v>
      </c>
      <c r="K2041" s="14"/>
      <c r="L2041" s="13">
        <v>0.15</v>
      </c>
      <c r="M2041" s="28">
        <v>0.1</v>
      </c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23"/>
      <c r="AF2041" s="23"/>
      <c r="AG2041" s="26"/>
      <c r="AH2041" s="26"/>
      <c r="AI2041" s="53"/>
      <c r="AJ2041" s="6"/>
      <c r="AK2041" s="23"/>
      <c r="AL2041" s="23"/>
      <c r="AM2041" s="23"/>
      <c r="AN2041" s="23"/>
      <c r="AO2041" s="23"/>
      <c r="AP2041" s="23"/>
      <c r="AQ2041" s="23"/>
      <c r="AR2041" s="66">
        <v>0</v>
      </c>
      <c r="AS2041" s="8"/>
      <c r="AT2041" s="19"/>
      <c r="AU2041" s="19"/>
      <c r="AV2041" s="12"/>
      <c r="AW2041" s="12"/>
      <c r="AX2041" s="8"/>
      <c r="AY2041" s="8"/>
      <c r="AZ2041" s="8"/>
      <c r="BA2041" s="8"/>
      <c r="BB2041" s="62"/>
      <c r="BC2041" s="21"/>
      <c r="BD2041" s="21"/>
      <c r="BE2041" s="21"/>
      <c r="BF2041" s="22"/>
      <c r="BG2041" s="22"/>
      <c r="BH2041" s="22"/>
      <c r="BI2041" s="22"/>
      <c r="BJ2041" s="8"/>
      <c r="BK2041" s="8"/>
      <c r="BL2041" s="8"/>
      <c r="BM2041" s="8"/>
      <c r="BN2041" s="5"/>
      <c r="BO2041" s="5"/>
      <c r="BP2041" s="8"/>
      <c r="BQ2041" s="8"/>
    </row>
    <row r="2042" spans="1:69" ht="16.75" customHeight="1" x14ac:dyDescent="0.2">
      <c r="A2042" t="str">
        <f t="shared" si="1947"/>
        <v>2025020990 WSH</v>
      </c>
      <c r="B2042">
        <v>2025020990</v>
      </c>
      <c r="C2042" s="1">
        <v>46088</v>
      </c>
      <c r="D2042" s="2" t="s">
        <v>6</v>
      </c>
      <c r="E2042" t="s">
        <v>49</v>
      </c>
      <c r="F2042" s="2">
        <v>2</v>
      </c>
      <c r="G2042" s="2">
        <v>1</v>
      </c>
      <c r="H2042" t="s">
        <v>44</v>
      </c>
      <c r="I2042" t="str">
        <f t="shared" si="1948"/>
        <v xml:space="preserve">WSH </v>
      </c>
      <c r="K2042" s="14"/>
      <c r="L2042" s="13">
        <v>0.15</v>
      </c>
      <c r="M2042" s="28">
        <v>0.1</v>
      </c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23"/>
      <c r="AF2042" s="23"/>
      <c r="AG2042" s="26"/>
      <c r="AH2042" s="26"/>
      <c r="AI2042" s="53"/>
      <c r="AJ2042" s="6"/>
      <c r="AK2042" s="23"/>
      <c r="AL2042" s="23"/>
      <c r="AM2042" s="23"/>
      <c r="AN2042" s="23"/>
      <c r="AO2042" s="23"/>
      <c r="AP2042" s="23"/>
      <c r="AQ2042" s="23"/>
      <c r="AR2042" s="66">
        <v>0</v>
      </c>
      <c r="AS2042" s="8"/>
      <c r="AT2042" s="19"/>
      <c r="AU2042" s="19"/>
      <c r="AV2042" s="12"/>
      <c r="AW2042" s="12"/>
      <c r="AX2042" s="8"/>
      <c r="AY2042" s="8"/>
      <c r="AZ2042" s="8"/>
      <c r="BA2042" s="8"/>
      <c r="BB2042" s="62"/>
      <c r="BC2042" s="21"/>
      <c r="BD2042" s="21"/>
      <c r="BE2042" s="21"/>
      <c r="BF2042" s="22"/>
      <c r="BG2042" s="22"/>
      <c r="BH2042" s="22"/>
      <c r="BI2042" s="22"/>
      <c r="BJ2042" s="8"/>
      <c r="BK2042" s="8"/>
      <c r="BL2042" s="8"/>
      <c r="BM2042" s="8"/>
      <c r="BN2042" s="5"/>
      <c r="BO2042" s="5"/>
      <c r="BP2042" s="8"/>
      <c r="BQ2042" s="8"/>
    </row>
    <row r="2043" spans="1:69" ht="16.75" customHeight="1" x14ac:dyDescent="0.2">
      <c r="A2043" t="str">
        <f t="shared" si="1947"/>
        <v>2025020990 BOS</v>
      </c>
      <c r="B2043">
        <v>2025020990</v>
      </c>
      <c r="C2043" s="1">
        <v>46088</v>
      </c>
      <c r="D2043" s="2" t="s">
        <v>9</v>
      </c>
      <c r="E2043" t="s">
        <v>7</v>
      </c>
      <c r="F2043" s="2">
        <v>1</v>
      </c>
      <c r="G2043" s="2">
        <v>2</v>
      </c>
      <c r="H2043" t="s">
        <v>45</v>
      </c>
      <c r="I2043" t="str">
        <f t="shared" si="1948"/>
        <v xml:space="preserve">BOS </v>
      </c>
      <c r="K2043" s="14"/>
      <c r="L2043" s="13">
        <v>0.15</v>
      </c>
      <c r="M2043" s="28">
        <v>0.1</v>
      </c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23"/>
      <c r="AF2043" s="23"/>
      <c r="AG2043" s="26"/>
      <c r="AH2043" s="26"/>
      <c r="AI2043" s="53"/>
      <c r="AJ2043" s="6"/>
      <c r="AK2043" s="23"/>
      <c r="AL2043" s="23"/>
      <c r="AM2043" s="23"/>
      <c r="AN2043" s="23"/>
      <c r="AO2043" s="23"/>
      <c r="AP2043" s="23"/>
      <c r="AQ2043" s="23"/>
      <c r="AR2043" s="66">
        <v>0</v>
      </c>
      <c r="AS2043" s="8"/>
      <c r="AT2043" s="19"/>
      <c r="AU2043" s="19"/>
      <c r="AV2043" s="12"/>
      <c r="AW2043" s="12"/>
      <c r="AX2043" s="8"/>
      <c r="AY2043" s="8"/>
      <c r="AZ2043" s="8"/>
      <c r="BA2043" s="8"/>
      <c r="BB2043" s="62"/>
      <c r="BC2043" s="21"/>
      <c r="BD2043" s="21"/>
      <c r="BE2043" s="21"/>
      <c r="BF2043" s="22"/>
      <c r="BG2043" s="22"/>
      <c r="BH2043" s="22"/>
      <c r="BI2043" s="22"/>
      <c r="BJ2043" s="8"/>
      <c r="BK2043" s="8"/>
      <c r="BL2043" s="8"/>
      <c r="BM2043" s="8"/>
      <c r="BN2043" s="5"/>
      <c r="BO2043" s="5"/>
      <c r="BP2043" s="8"/>
      <c r="BQ2043" s="8"/>
    </row>
    <row r="2044" spans="1:69" ht="16.75" customHeight="1" x14ac:dyDescent="0.2">
      <c r="A2044" t="str">
        <f t="shared" si="1947"/>
        <v>2025020991 NYR</v>
      </c>
      <c r="B2044">
        <v>2025020991</v>
      </c>
      <c r="C2044" s="1">
        <v>46088</v>
      </c>
      <c r="D2044" s="2" t="s">
        <v>6</v>
      </c>
      <c r="E2044" t="s">
        <v>20</v>
      </c>
      <c r="F2044" s="2">
        <v>1</v>
      </c>
      <c r="G2044" s="2">
        <v>2</v>
      </c>
      <c r="H2044" t="s">
        <v>36</v>
      </c>
      <c r="I2044" t="str">
        <f t="shared" si="1948"/>
        <v xml:space="preserve">NYR </v>
      </c>
      <c r="K2044" s="14"/>
      <c r="L2044" s="13">
        <v>0.15</v>
      </c>
      <c r="M2044" s="28">
        <v>0.1</v>
      </c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23"/>
      <c r="AF2044" s="23"/>
      <c r="AG2044" s="26"/>
      <c r="AH2044" s="26"/>
      <c r="AI2044" s="53"/>
      <c r="AJ2044" s="6"/>
      <c r="AK2044" s="23"/>
      <c r="AL2044" s="23"/>
      <c r="AM2044" s="23"/>
      <c r="AN2044" s="23"/>
      <c r="AO2044" s="23"/>
      <c r="AP2044" s="23"/>
      <c r="AQ2044" s="23"/>
      <c r="AR2044" s="66">
        <v>0</v>
      </c>
      <c r="AS2044" s="8"/>
      <c r="AT2044" s="19"/>
      <c r="AU2044" s="19"/>
      <c r="AV2044" s="12"/>
      <c r="AW2044" s="12"/>
      <c r="AX2044" s="8"/>
      <c r="AY2044" s="8"/>
      <c r="AZ2044" s="8"/>
      <c r="BA2044" s="8"/>
      <c r="BB2044" s="62"/>
      <c r="BC2044" s="21"/>
      <c r="BD2044" s="21"/>
      <c r="BE2044" s="21"/>
      <c r="BF2044" s="22"/>
      <c r="BG2044" s="22"/>
      <c r="BH2044" s="22"/>
      <c r="BI2044" s="22"/>
      <c r="BJ2044" s="8"/>
      <c r="BK2044" s="8"/>
      <c r="BL2044" s="8"/>
      <c r="BM2044" s="8"/>
      <c r="BN2044" s="5"/>
      <c r="BO2044" s="5"/>
      <c r="BP2044" s="8"/>
      <c r="BQ2044" s="8"/>
    </row>
    <row r="2045" spans="1:69" ht="16.75" customHeight="1" x14ac:dyDescent="0.2">
      <c r="A2045" t="str">
        <f t="shared" si="1947"/>
        <v>2025020991 NJD</v>
      </c>
      <c r="B2045">
        <v>2025020991</v>
      </c>
      <c r="C2045" s="1">
        <v>46088</v>
      </c>
      <c r="D2045" s="2" t="s">
        <v>9</v>
      </c>
      <c r="E2045" t="s">
        <v>4</v>
      </c>
      <c r="F2045" s="2">
        <v>2</v>
      </c>
      <c r="G2045" s="2">
        <v>1</v>
      </c>
      <c r="H2045" t="s">
        <v>38</v>
      </c>
      <c r="I2045" t="str">
        <f t="shared" si="1948"/>
        <v xml:space="preserve">NJD </v>
      </c>
      <c r="K2045" s="14"/>
      <c r="L2045" s="13">
        <v>0.15</v>
      </c>
      <c r="M2045" s="28">
        <v>0.1</v>
      </c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23"/>
      <c r="AF2045" s="23"/>
      <c r="AG2045" s="26"/>
      <c r="AH2045" s="26"/>
      <c r="AI2045" s="53"/>
      <c r="AJ2045" s="6"/>
      <c r="AK2045" s="23"/>
      <c r="AL2045" s="23"/>
      <c r="AM2045" s="23"/>
      <c r="AN2045" s="23"/>
      <c r="AO2045" s="23"/>
      <c r="AP2045" s="23"/>
      <c r="AQ2045" s="23"/>
      <c r="AR2045" s="66">
        <v>0</v>
      </c>
      <c r="AS2045" s="8"/>
      <c r="AT2045" s="19"/>
      <c r="AU2045" s="19"/>
      <c r="AV2045" s="12"/>
      <c r="AW2045" s="12"/>
      <c r="AX2045" s="8"/>
      <c r="AY2045" s="8"/>
      <c r="AZ2045" s="8"/>
      <c r="BA2045" s="8"/>
      <c r="BB2045" s="62"/>
      <c r="BC2045" s="21"/>
      <c r="BD2045" s="21"/>
      <c r="BE2045" s="21"/>
      <c r="BF2045" s="22"/>
      <c r="BG2045" s="22"/>
      <c r="BH2045" s="22"/>
      <c r="BI2045" s="22"/>
      <c r="BJ2045" s="8"/>
      <c r="BK2045" s="8"/>
      <c r="BL2045" s="8"/>
      <c r="BM2045" s="8"/>
      <c r="BN2045" s="5"/>
      <c r="BO2045" s="5"/>
      <c r="BP2045" s="8"/>
      <c r="BQ2045" s="8"/>
    </row>
    <row r="2046" spans="1:69" ht="16.75" customHeight="1" x14ac:dyDescent="0.2">
      <c r="A2046" t="str">
        <f t="shared" si="1947"/>
        <v>2025020992 NSH</v>
      </c>
      <c r="B2046">
        <v>2025020992</v>
      </c>
      <c r="C2046" s="1">
        <v>46088</v>
      </c>
      <c r="D2046" s="2" t="s">
        <v>6</v>
      </c>
      <c r="E2046" t="s">
        <v>35</v>
      </c>
      <c r="F2046" s="2">
        <v>1</v>
      </c>
      <c r="G2046" s="2">
        <v>1</v>
      </c>
      <c r="H2046" t="s">
        <v>46</v>
      </c>
      <c r="I2046" t="str">
        <f t="shared" si="1948"/>
        <v xml:space="preserve">NSH </v>
      </c>
      <c r="K2046" s="14"/>
      <c r="L2046" s="13">
        <v>0.15</v>
      </c>
      <c r="M2046" s="28">
        <v>0.1</v>
      </c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23"/>
      <c r="AF2046" s="23"/>
      <c r="AG2046" s="26"/>
      <c r="AH2046" s="26"/>
      <c r="AI2046" s="53"/>
      <c r="AJ2046" s="6"/>
      <c r="AK2046" s="23"/>
      <c r="AL2046" s="23"/>
      <c r="AM2046" s="23"/>
      <c r="AN2046" s="23"/>
      <c r="AO2046" s="23"/>
      <c r="AP2046" s="23"/>
      <c r="AQ2046" s="23"/>
      <c r="AR2046" s="66">
        <v>0</v>
      </c>
      <c r="AS2046" s="8"/>
      <c r="AT2046" s="19"/>
      <c r="AU2046" s="19"/>
      <c r="AV2046" s="12"/>
      <c r="AW2046" s="12"/>
      <c r="AX2046" s="8"/>
      <c r="AY2046" s="8"/>
      <c r="AZ2046" s="8"/>
      <c r="BA2046" s="8"/>
      <c r="BB2046" s="62"/>
      <c r="BC2046" s="21"/>
      <c r="BD2046" s="21"/>
      <c r="BE2046" s="21"/>
      <c r="BF2046" s="22"/>
      <c r="BG2046" s="22"/>
      <c r="BH2046" s="22"/>
      <c r="BI2046" s="22"/>
      <c r="BJ2046" s="8"/>
      <c r="BK2046" s="8"/>
      <c r="BL2046" s="8"/>
      <c r="BM2046" s="8"/>
      <c r="BN2046" s="5"/>
      <c r="BO2046" s="5"/>
      <c r="BP2046" s="8"/>
      <c r="BQ2046" s="8"/>
    </row>
    <row r="2047" spans="1:69" ht="16.75" customHeight="1" x14ac:dyDescent="0.2">
      <c r="A2047" t="str">
        <f t="shared" si="1947"/>
        <v>2025020992 BUF</v>
      </c>
      <c r="B2047">
        <v>2025020992</v>
      </c>
      <c r="C2047" s="1">
        <v>46088</v>
      </c>
      <c r="D2047" s="2" t="s">
        <v>9</v>
      </c>
      <c r="E2047" t="s">
        <v>5</v>
      </c>
      <c r="F2047" s="2">
        <v>1</v>
      </c>
      <c r="G2047" s="2">
        <v>1</v>
      </c>
      <c r="H2047" t="s">
        <v>47</v>
      </c>
      <c r="I2047" t="str">
        <f t="shared" si="1948"/>
        <v xml:space="preserve">BUF </v>
      </c>
      <c r="K2047" s="14"/>
      <c r="L2047" s="13">
        <v>0.15</v>
      </c>
      <c r="M2047" s="28">
        <v>0.1</v>
      </c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23"/>
      <c r="AF2047" s="23"/>
      <c r="AG2047" s="26"/>
      <c r="AH2047" s="26"/>
      <c r="AI2047" s="53"/>
      <c r="AJ2047" s="6"/>
      <c r="AK2047" s="23"/>
      <c r="AL2047" s="23"/>
      <c r="AM2047" s="23"/>
      <c r="AN2047" s="23"/>
      <c r="AO2047" s="23"/>
      <c r="AP2047" s="23"/>
      <c r="AQ2047" s="23"/>
      <c r="AR2047" s="66">
        <v>0</v>
      </c>
      <c r="AS2047" s="8"/>
      <c r="AT2047" s="19"/>
      <c r="AU2047" s="19"/>
      <c r="AV2047" s="12"/>
      <c r="AW2047" s="12"/>
      <c r="AX2047" s="8"/>
      <c r="AY2047" s="8"/>
      <c r="AZ2047" s="8"/>
      <c r="BA2047" s="8"/>
      <c r="BB2047" s="62"/>
      <c r="BC2047" s="21"/>
      <c r="BD2047" s="21"/>
      <c r="BE2047" s="21"/>
      <c r="BF2047" s="22"/>
      <c r="BG2047" s="22"/>
      <c r="BH2047" s="22"/>
      <c r="BI2047" s="22"/>
      <c r="BJ2047" s="8"/>
      <c r="BK2047" s="8"/>
      <c r="BL2047" s="8"/>
      <c r="BM2047" s="8"/>
      <c r="BN2047" s="5"/>
      <c r="BO2047" s="5"/>
      <c r="BP2047" s="8"/>
      <c r="BQ2047" s="8"/>
    </row>
    <row r="2048" spans="1:69" ht="16.75" customHeight="1" x14ac:dyDescent="0.2">
      <c r="A2048" t="str">
        <f t="shared" ref="A2048:A2111" si="1949">B2048&amp;" "&amp;E2048</f>
        <v>2025020993 PHI</v>
      </c>
      <c r="B2048">
        <v>2025020993</v>
      </c>
      <c r="C2048" s="1">
        <v>46088</v>
      </c>
      <c r="D2048" s="2" t="s">
        <v>6</v>
      </c>
      <c r="E2048" t="s">
        <v>43</v>
      </c>
      <c r="F2048" s="2">
        <v>1</v>
      </c>
      <c r="G2048" s="2">
        <v>1</v>
      </c>
      <c r="H2048" t="s">
        <v>46</v>
      </c>
      <c r="I2048" t="str">
        <f t="shared" si="1948"/>
        <v xml:space="preserve">PHI </v>
      </c>
      <c r="K2048" s="14"/>
      <c r="L2048" s="13">
        <v>0.15</v>
      </c>
      <c r="M2048" s="28">
        <v>0.1</v>
      </c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23"/>
      <c r="AF2048" s="23"/>
      <c r="AG2048" s="26"/>
      <c r="AH2048" s="26"/>
      <c r="AI2048" s="53"/>
      <c r="AJ2048" s="6"/>
      <c r="AK2048" s="23"/>
      <c r="AL2048" s="23"/>
      <c r="AM2048" s="23"/>
      <c r="AN2048" s="23"/>
      <c r="AO2048" s="23"/>
      <c r="AP2048" s="23"/>
      <c r="AQ2048" s="23"/>
      <c r="AR2048" s="66">
        <v>0</v>
      </c>
      <c r="AS2048" s="8"/>
      <c r="AT2048" s="19"/>
      <c r="AU2048" s="19"/>
      <c r="AV2048" s="12"/>
      <c r="AW2048" s="12"/>
      <c r="AX2048" s="8"/>
      <c r="AY2048" s="8"/>
      <c r="AZ2048" s="8"/>
      <c r="BA2048" s="8"/>
      <c r="BB2048" s="62"/>
      <c r="BC2048" s="21"/>
      <c r="BD2048" s="21"/>
      <c r="BE2048" s="21"/>
      <c r="BF2048" s="22"/>
      <c r="BG2048" s="22"/>
      <c r="BH2048" s="22"/>
      <c r="BI2048" s="22"/>
      <c r="BJ2048" s="8"/>
      <c r="BK2048" s="8"/>
      <c r="BL2048" s="8"/>
      <c r="BM2048" s="8"/>
      <c r="BN2048" s="5"/>
      <c r="BO2048" s="5"/>
      <c r="BP2048" s="8"/>
      <c r="BQ2048" s="8"/>
    </row>
    <row r="2049" spans="1:69" ht="16.75" customHeight="1" x14ac:dyDescent="0.2">
      <c r="A2049" t="str">
        <f t="shared" si="1949"/>
        <v>2025020993 PIT</v>
      </c>
      <c r="B2049">
        <v>2025020993</v>
      </c>
      <c r="C2049" s="1">
        <v>46088</v>
      </c>
      <c r="D2049" s="2" t="s">
        <v>9</v>
      </c>
      <c r="E2049" t="s">
        <v>21</v>
      </c>
      <c r="F2049" s="2">
        <v>1</v>
      </c>
      <c r="G2049" s="2">
        <v>1</v>
      </c>
      <c r="H2049" t="s">
        <v>47</v>
      </c>
      <c r="I2049" t="str">
        <f t="shared" si="1948"/>
        <v xml:space="preserve">PIT </v>
      </c>
      <c r="K2049" s="14"/>
      <c r="L2049" s="13">
        <v>0.15</v>
      </c>
      <c r="M2049" s="28">
        <v>0.1</v>
      </c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23"/>
      <c r="AF2049" s="23"/>
      <c r="AG2049" s="26"/>
      <c r="AH2049" s="26"/>
      <c r="AI2049" s="53"/>
      <c r="AJ2049" s="6"/>
      <c r="AK2049" s="23"/>
      <c r="AL2049" s="23"/>
      <c r="AM2049" s="23"/>
      <c r="AN2049" s="23"/>
      <c r="AO2049" s="23"/>
      <c r="AP2049" s="23"/>
      <c r="AQ2049" s="23"/>
      <c r="AR2049" s="66">
        <v>0</v>
      </c>
      <c r="AS2049" s="8"/>
      <c r="AT2049" s="19"/>
      <c r="AU2049" s="19"/>
      <c r="AV2049" s="12"/>
      <c r="AW2049" s="12"/>
      <c r="AX2049" s="8"/>
      <c r="AY2049" s="8"/>
      <c r="AZ2049" s="8"/>
      <c r="BA2049" s="8"/>
      <c r="BB2049" s="62"/>
      <c r="BC2049" s="21"/>
      <c r="BD2049" s="21"/>
      <c r="BE2049" s="21"/>
      <c r="BF2049" s="22"/>
      <c r="BG2049" s="22"/>
      <c r="BH2049" s="22"/>
      <c r="BI2049" s="22"/>
      <c r="BJ2049" s="8"/>
      <c r="BK2049" s="8"/>
      <c r="BL2049" s="8"/>
      <c r="BM2049" s="8"/>
      <c r="BN2049" s="5"/>
      <c r="BO2049" s="5"/>
      <c r="BP2049" s="8"/>
      <c r="BQ2049" s="8"/>
    </row>
    <row r="2050" spans="1:69" ht="16.75" customHeight="1" x14ac:dyDescent="0.2">
      <c r="A2050" t="str">
        <f t="shared" si="1949"/>
        <v>2025020997 MTL</v>
      </c>
      <c r="B2050">
        <v>2025020997</v>
      </c>
      <c r="C2050" s="1">
        <v>46088</v>
      </c>
      <c r="D2050" s="2" t="s">
        <v>6</v>
      </c>
      <c r="E2050" t="s">
        <v>19</v>
      </c>
      <c r="F2050" s="2">
        <v>0</v>
      </c>
      <c r="G2050" s="2">
        <v>1</v>
      </c>
      <c r="H2050" t="s">
        <v>26</v>
      </c>
      <c r="I2050" t="str">
        <f t="shared" si="1948"/>
        <v xml:space="preserve">MTL </v>
      </c>
      <c r="K2050" s="14"/>
      <c r="L2050" s="13">
        <v>0.15</v>
      </c>
      <c r="M2050" s="28">
        <v>0.1</v>
      </c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23"/>
      <c r="AF2050" s="23"/>
      <c r="AG2050" s="26"/>
      <c r="AH2050" s="26"/>
      <c r="AI2050" s="53"/>
      <c r="AJ2050" s="6"/>
      <c r="AK2050" s="23"/>
      <c r="AL2050" s="23"/>
      <c r="AM2050" s="23"/>
      <c r="AN2050" s="23"/>
      <c r="AO2050" s="23"/>
      <c r="AP2050" s="23"/>
      <c r="AQ2050" s="23"/>
      <c r="AR2050" s="66">
        <v>0</v>
      </c>
      <c r="AS2050" s="8"/>
      <c r="AT2050" s="19"/>
      <c r="AU2050" s="19"/>
      <c r="AV2050" s="12"/>
      <c r="AW2050" s="12"/>
      <c r="AX2050" s="8"/>
      <c r="AY2050" s="8"/>
      <c r="AZ2050" s="8"/>
      <c r="BA2050" s="8"/>
      <c r="BB2050" s="62"/>
      <c r="BC2050" s="21"/>
      <c r="BD2050" s="21"/>
      <c r="BE2050" s="21"/>
      <c r="BF2050" s="22"/>
      <c r="BG2050" s="22"/>
      <c r="BH2050" s="22"/>
      <c r="BI2050" s="22"/>
      <c r="BJ2050" s="8"/>
      <c r="BK2050" s="8"/>
      <c r="BL2050" s="8"/>
      <c r="BM2050" s="8"/>
      <c r="BN2050" s="5"/>
      <c r="BO2050" s="5"/>
      <c r="BP2050" s="8"/>
      <c r="BQ2050" s="8"/>
    </row>
    <row r="2051" spans="1:69" ht="16.75" customHeight="1" x14ac:dyDescent="0.2">
      <c r="A2051" t="str">
        <f t="shared" si="1949"/>
        <v>2025020997 LAK</v>
      </c>
      <c r="B2051">
        <v>2025020997</v>
      </c>
      <c r="C2051" s="1">
        <v>46088</v>
      </c>
      <c r="D2051" s="2" t="s">
        <v>9</v>
      </c>
      <c r="E2051" t="s">
        <v>28</v>
      </c>
      <c r="F2051" s="2">
        <v>1</v>
      </c>
      <c r="G2051" s="2">
        <v>0</v>
      </c>
      <c r="H2051" t="s">
        <v>27</v>
      </c>
      <c r="I2051" t="str">
        <f t="shared" si="1948"/>
        <v xml:space="preserve">LAK </v>
      </c>
      <c r="K2051" s="14"/>
      <c r="L2051" s="13">
        <v>0.15</v>
      </c>
      <c r="M2051" s="28">
        <v>0.1</v>
      </c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23"/>
      <c r="AF2051" s="23"/>
      <c r="AG2051" s="26"/>
      <c r="AH2051" s="26"/>
      <c r="AI2051" s="53"/>
      <c r="AJ2051" s="6"/>
      <c r="AK2051" s="23"/>
      <c r="AL2051" s="23"/>
      <c r="AM2051" s="23"/>
      <c r="AN2051" s="23"/>
      <c r="AO2051" s="23"/>
      <c r="AP2051" s="23"/>
      <c r="AQ2051" s="23"/>
      <c r="AR2051" s="66">
        <v>0</v>
      </c>
      <c r="AS2051" s="8"/>
      <c r="AT2051" s="19"/>
      <c r="AU2051" s="19"/>
      <c r="AV2051" s="12"/>
      <c r="AW2051" s="12"/>
      <c r="AX2051" s="8"/>
      <c r="AY2051" s="8"/>
      <c r="AZ2051" s="8"/>
      <c r="BA2051" s="8"/>
      <c r="BB2051" s="62"/>
      <c r="BC2051" s="21"/>
      <c r="BD2051" s="21"/>
      <c r="BE2051" s="21"/>
      <c r="BF2051" s="22"/>
      <c r="BG2051" s="22"/>
      <c r="BH2051" s="22"/>
      <c r="BI2051" s="22"/>
      <c r="BJ2051" s="8"/>
      <c r="BK2051" s="8"/>
      <c r="BL2051" s="8"/>
      <c r="BM2051" s="8"/>
      <c r="BN2051" s="5"/>
      <c r="BO2051" s="5"/>
      <c r="BP2051" s="8"/>
      <c r="BQ2051" s="8"/>
    </row>
    <row r="2052" spans="1:69" ht="16.75" customHeight="1" x14ac:dyDescent="0.2">
      <c r="A2052" t="str">
        <f t="shared" si="1949"/>
        <v>2025020994 TBL</v>
      </c>
      <c r="B2052">
        <v>2025020994</v>
      </c>
      <c r="C2052" s="1">
        <v>46088</v>
      </c>
      <c r="D2052" s="2" t="s">
        <v>6</v>
      </c>
      <c r="E2052" t="s">
        <v>41</v>
      </c>
      <c r="F2052" s="2">
        <v>1</v>
      </c>
      <c r="G2052" s="2">
        <v>1</v>
      </c>
      <c r="H2052" t="s">
        <v>46</v>
      </c>
      <c r="I2052" t="str">
        <f t="shared" si="1948"/>
        <v xml:space="preserve">TBL </v>
      </c>
      <c r="K2052" s="14"/>
      <c r="L2052" s="13">
        <v>0.15</v>
      </c>
      <c r="M2052" s="28">
        <v>0.1</v>
      </c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23"/>
      <c r="AF2052" s="23"/>
      <c r="AG2052" s="26"/>
      <c r="AH2052" s="26"/>
      <c r="AI2052" s="53"/>
      <c r="AJ2052" s="6"/>
      <c r="AK2052" s="23"/>
      <c r="AL2052" s="23"/>
      <c r="AM2052" s="23"/>
      <c r="AN2052" s="23"/>
      <c r="AO2052" s="23"/>
      <c r="AP2052" s="23"/>
      <c r="AQ2052" s="23"/>
      <c r="AR2052" s="66">
        <v>0</v>
      </c>
      <c r="AS2052" s="8"/>
      <c r="AT2052" s="19"/>
      <c r="AU2052" s="19"/>
      <c r="AV2052" s="12"/>
      <c r="AW2052" s="12"/>
      <c r="AX2052" s="8"/>
      <c r="AY2052" s="8"/>
      <c r="AZ2052" s="8"/>
      <c r="BA2052" s="8"/>
      <c r="BB2052" s="62"/>
      <c r="BC2052" s="21"/>
      <c r="BD2052" s="21"/>
      <c r="BE2052" s="21"/>
      <c r="BF2052" s="22"/>
      <c r="BG2052" s="22"/>
      <c r="BH2052" s="22"/>
      <c r="BI2052" s="22"/>
      <c r="BJ2052" s="8"/>
      <c r="BK2052" s="8"/>
      <c r="BL2052" s="8"/>
      <c r="BM2052" s="8"/>
      <c r="BN2052" s="5"/>
      <c r="BO2052" s="5"/>
      <c r="BP2052" s="8"/>
      <c r="BQ2052" s="8"/>
    </row>
    <row r="2053" spans="1:69" ht="16.75" customHeight="1" x14ac:dyDescent="0.2">
      <c r="A2053" t="str">
        <f t="shared" si="1949"/>
        <v>2025020994 TOR</v>
      </c>
      <c r="B2053">
        <v>2025020994</v>
      </c>
      <c r="C2053" s="1">
        <v>46088</v>
      </c>
      <c r="D2053" s="2" t="s">
        <v>9</v>
      </c>
      <c r="E2053" t="s">
        <v>18</v>
      </c>
      <c r="F2053" s="2">
        <v>1</v>
      </c>
      <c r="G2053" s="2">
        <v>1</v>
      </c>
      <c r="H2053" t="s">
        <v>47</v>
      </c>
      <c r="I2053" t="str">
        <f t="shared" si="1948"/>
        <v xml:space="preserve">TOR </v>
      </c>
      <c r="K2053" s="14"/>
      <c r="L2053" s="13">
        <v>0.15</v>
      </c>
      <c r="M2053" s="28">
        <v>0.1</v>
      </c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23"/>
      <c r="AF2053" s="23"/>
      <c r="AG2053" s="26"/>
      <c r="AH2053" s="26"/>
      <c r="AI2053" s="53"/>
      <c r="AJ2053" s="6"/>
      <c r="AK2053" s="23"/>
      <c r="AL2053" s="23"/>
      <c r="AM2053" s="23"/>
      <c r="AN2053" s="23"/>
      <c r="AO2053" s="23"/>
      <c r="AP2053" s="23"/>
      <c r="AQ2053" s="23"/>
      <c r="AR2053" s="66">
        <v>0</v>
      </c>
      <c r="AS2053" s="8"/>
      <c r="AT2053" s="19"/>
      <c r="AU2053" s="19"/>
      <c r="AV2053" s="12"/>
      <c r="AW2053" s="12"/>
      <c r="AX2053" s="8"/>
      <c r="AY2053" s="8"/>
      <c r="AZ2053" s="8"/>
      <c r="BA2053" s="8"/>
      <c r="BB2053" s="62"/>
      <c r="BC2053" s="21"/>
      <c r="BD2053" s="21"/>
      <c r="BE2053" s="21"/>
      <c r="BF2053" s="22"/>
      <c r="BG2053" s="22"/>
      <c r="BH2053" s="22"/>
      <c r="BI2053" s="22"/>
      <c r="BJ2053" s="8"/>
      <c r="BK2053" s="8"/>
      <c r="BL2053" s="8"/>
      <c r="BM2053" s="8"/>
      <c r="BN2053" s="5"/>
      <c r="BO2053" s="5"/>
      <c r="BP2053" s="8"/>
      <c r="BQ2053" s="8"/>
    </row>
    <row r="2054" spans="1:69" ht="16.75" customHeight="1" x14ac:dyDescent="0.2">
      <c r="A2054" t="str">
        <f t="shared" si="1949"/>
        <v>2025020995 UTA</v>
      </c>
      <c r="B2054">
        <v>2025020995</v>
      </c>
      <c r="C2054" s="1">
        <v>46088</v>
      </c>
      <c r="D2054" s="2" t="s">
        <v>6</v>
      </c>
      <c r="E2054" t="s">
        <v>15</v>
      </c>
      <c r="F2054" s="2">
        <v>1</v>
      </c>
      <c r="G2054" s="2">
        <v>1</v>
      </c>
      <c r="H2054" t="s">
        <v>46</v>
      </c>
      <c r="I2054" t="str">
        <f t="shared" si="1948"/>
        <v xml:space="preserve">UTA </v>
      </c>
      <c r="K2054" s="14"/>
      <c r="L2054" s="13">
        <v>0.15</v>
      </c>
      <c r="M2054" s="28">
        <v>0.1</v>
      </c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23"/>
      <c r="AF2054" s="23"/>
      <c r="AG2054" s="26"/>
      <c r="AH2054" s="26"/>
      <c r="AI2054" s="53"/>
      <c r="AJ2054" s="6"/>
      <c r="AK2054" s="23"/>
      <c r="AL2054" s="23"/>
      <c r="AM2054" s="23"/>
      <c r="AN2054" s="23"/>
      <c r="AO2054" s="23"/>
      <c r="AP2054" s="23"/>
      <c r="AQ2054" s="23"/>
      <c r="AR2054" s="66">
        <v>0</v>
      </c>
      <c r="AS2054" s="8"/>
      <c r="AT2054" s="19"/>
      <c r="AU2054" s="19"/>
      <c r="AV2054" s="12"/>
      <c r="AW2054" s="12"/>
      <c r="AX2054" s="8"/>
      <c r="AY2054" s="8"/>
      <c r="AZ2054" s="8"/>
      <c r="BA2054" s="8"/>
      <c r="BB2054" s="62"/>
      <c r="BC2054" s="21"/>
      <c r="BD2054" s="21"/>
      <c r="BE2054" s="21"/>
      <c r="BF2054" s="22"/>
      <c r="BG2054" s="22"/>
      <c r="BH2054" s="22"/>
      <c r="BI2054" s="22"/>
      <c r="BJ2054" s="8"/>
      <c r="BK2054" s="8"/>
      <c r="BL2054" s="8"/>
      <c r="BM2054" s="8"/>
      <c r="BN2054" s="5"/>
      <c r="BO2054" s="5"/>
      <c r="BP2054" s="8"/>
      <c r="BQ2054" s="8"/>
    </row>
    <row r="2055" spans="1:69" ht="16.75" customHeight="1" x14ac:dyDescent="0.2">
      <c r="A2055" t="str">
        <f t="shared" si="1949"/>
        <v>2025020995 CBJ</v>
      </c>
      <c r="B2055">
        <v>2025020995</v>
      </c>
      <c r="C2055" s="1">
        <v>46088</v>
      </c>
      <c r="D2055" s="2" t="s">
        <v>9</v>
      </c>
      <c r="E2055" t="s">
        <v>32</v>
      </c>
      <c r="F2055" s="2">
        <v>1</v>
      </c>
      <c r="G2055" s="2">
        <v>1</v>
      </c>
      <c r="H2055" t="s">
        <v>47</v>
      </c>
      <c r="I2055" t="str">
        <f t="shared" si="1948"/>
        <v xml:space="preserve">CBJ </v>
      </c>
      <c r="K2055" s="14"/>
      <c r="L2055" s="13">
        <v>0.15</v>
      </c>
      <c r="M2055" s="28">
        <v>0.1</v>
      </c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23"/>
      <c r="AF2055" s="23"/>
      <c r="AG2055" s="26"/>
      <c r="AH2055" s="26"/>
      <c r="AI2055" s="53"/>
      <c r="AJ2055" s="6"/>
      <c r="AK2055" s="23"/>
      <c r="AL2055" s="23"/>
      <c r="AM2055" s="23"/>
      <c r="AN2055" s="23"/>
      <c r="AO2055" s="23"/>
      <c r="AP2055" s="23"/>
      <c r="AQ2055" s="23"/>
      <c r="AR2055" s="66">
        <v>0</v>
      </c>
      <c r="AS2055" s="8"/>
      <c r="AT2055" s="19"/>
      <c r="AU2055" s="19"/>
      <c r="AV2055" s="12"/>
      <c r="AW2055" s="12"/>
      <c r="AX2055" s="8"/>
      <c r="AY2055" s="8"/>
      <c r="AZ2055" s="8"/>
      <c r="BA2055" s="8"/>
      <c r="BB2055" s="62"/>
      <c r="BC2055" s="21"/>
      <c r="BD2055" s="21"/>
      <c r="BE2055" s="21"/>
      <c r="BF2055" s="22"/>
      <c r="BG2055" s="22"/>
      <c r="BH2055" s="22"/>
      <c r="BI2055" s="22"/>
      <c r="BJ2055" s="8"/>
      <c r="BK2055" s="8"/>
      <c r="BL2055" s="8"/>
      <c r="BM2055" s="8"/>
      <c r="BN2055" s="5"/>
      <c r="BO2055" s="5"/>
      <c r="BP2055" s="8"/>
      <c r="BQ2055" s="8"/>
    </row>
    <row r="2056" spans="1:69" ht="16.75" customHeight="1" x14ac:dyDescent="0.2">
      <c r="A2056" t="str">
        <f t="shared" si="1949"/>
        <v>2025020996 VAN</v>
      </c>
      <c r="B2056">
        <v>2025020996</v>
      </c>
      <c r="C2056" s="1">
        <v>46088</v>
      </c>
      <c r="D2056" s="2" t="s">
        <v>6</v>
      </c>
      <c r="E2056" t="s">
        <v>23</v>
      </c>
      <c r="F2056" s="2">
        <v>0</v>
      </c>
      <c r="G2056" s="2">
        <v>1</v>
      </c>
      <c r="H2056" t="s">
        <v>26</v>
      </c>
      <c r="I2056" t="str">
        <f t="shared" si="1948"/>
        <v xml:space="preserve">VAN </v>
      </c>
      <c r="K2056" s="14"/>
      <c r="L2056" s="13">
        <v>0.15</v>
      </c>
      <c r="M2056" s="28">
        <v>0.1</v>
      </c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23"/>
      <c r="AF2056" s="23"/>
      <c r="AG2056" s="26"/>
      <c r="AH2056" s="26"/>
      <c r="AI2056" s="53"/>
      <c r="AJ2056" s="6"/>
      <c r="AK2056" s="23"/>
      <c r="AL2056" s="23"/>
      <c r="AM2056" s="23"/>
      <c r="AN2056" s="23"/>
      <c r="AO2056" s="23"/>
      <c r="AP2056" s="23"/>
      <c r="AQ2056" s="23"/>
      <c r="AR2056" s="66">
        <v>0</v>
      </c>
      <c r="AS2056" s="8"/>
      <c r="AT2056" s="19"/>
      <c r="AU2056" s="19"/>
      <c r="AV2056" s="12"/>
      <c r="AW2056" s="12"/>
      <c r="AX2056" s="8"/>
      <c r="AY2056" s="8"/>
      <c r="AZ2056" s="8"/>
      <c r="BA2056" s="8"/>
      <c r="BB2056" s="62"/>
      <c r="BC2056" s="21"/>
      <c r="BD2056" s="21"/>
      <c r="BE2056" s="21"/>
      <c r="BF2056" s="22"/>
      <c r="BG2056" s="22"/>
      <c r="BH2056" s="22"/>
      <c r="BI2056" s="22"/>
      <c r="BJ2056" s="8"/>
      <c r="BK2056" s="8"/>
      <c r="BL2056" s="8"/>
      <c r="BM2056" s="8"/>
      <c r="BN2056" s="5"/>
      <c r="BO2056" s="5"/>
      <c r="BP2056" s="8"/>
      <c r="BQ2056" s="8"/>
    </row>
    <row r="2057" spans="1:69" ht="16.75" customHeight="1" x14ac:dyDescent="0.2">
      <c r="A2057" t="str">
        <f t="shared" si="1949"/>
        <v>2025020996 WPG</v>
      </c>
      <c r="B2057">
        <v>2025020996</v>
      </c>
      <c r="C2057" s="1">
        <v>46088</v>
      </c>
      <c r="D2057" s="2" t="s">
        <v>9</v>
      </c>
      <c r="E2057" t="s">
        <v>16</v>
      </c>
      <c r="F2057" s="2">
        <v>1</v>
      </c>
      <c r="G2057" s="2">
        <v>0</v>
      </c>
      <c r="H2057" t="s">
        <v>27</v>
      </c>
      <c r="I2057" t="str">
        <f t="shared" si="1948"/>
        <v xml:space="preserve">WPG </v>
      </c>
      <c r="K2057" s="14"/>
      <c r="L2057" s="13">
        <v>0.15</v>
      </c>
      <c r="M2057" s="28">
        <v>0.1</v>
      </c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23"/>
      <c r="AF2057" s="23"/>
      <c r="AG2057" s="26"/>
      <c r="AH2057" s="26"/>
      <c r="AI2057" s="53"/>
      <c r="AJ2057" s="6"/>
      <c r="AK2057" s="23"/>
      <c r="AL2057" s="23"/>
      <c r="AM2057" s="23"/>
      <c r="AN2057" s="23"/>
      <c r="AO2057" s="23"/>
      <c r="AP2057" s="23"/>
      <c r="AQ2057" s="23"/>
      <c r="AR2057" s="66">
        <v>0</v>
      </c>
      <c r="AS2057" s="8"/>
      <c r="AT2057" s="19"/>
      <c r="AU2057" s="19"/>
      <c r="AV2057" s="12"/>
      <c r="AW2057" s="12"/>
      <c r="AX2057" s="8"/>
      <c r="AY2057" s="8"/>
      <c r="AZ2057" s="8"/>
      <c r="BA2057" s="8"/>
      <c r="BB2057" s="62"/>
      <c r="BC2057" s="21"/>
      <c r="BD2057" s="21"/>
      <c r="BE2057" s="21"/>
      <c r="BF2057" s="22"/>
      <c r="BG2057" s="22"/>
      <c r="BH2057" s="22"/>
      <c r="BI2057" s="22"/>
      <c r="BJ2057" s="8"/>
      <c r="BK2057" s="8"/>
      <c r="BL2057" s="8"/>
      <c r="BM2057" s="8"/>
      <c r="BN2057" s="5"/>
      <c r="BO2057" s="5"/>
      <c r="BP2057" s="8"/>
      <c r="BQ2057" s="8"/>
    </row>
    <row r="2058" spans="1:69" ht="16.75" customHeight="1" x14ac:dyDescent="0.2">
      <c r="A2058" t="str">
        <f t="shared" si="1949"/>
        <v>2025020998 CAR</v>
      </c>
      <c r="B2058">
        <v>2025020998</v>
      </c>
      <c r="C2058" s="1">
        <v>46088</v>
      </c>
      <c r="D2058" s="2" t="s">
        <v>6</v>
      </c>
      <c r="E2058" t="s">
        <v>42</v>
      </c>
      <c r="F2058" s="2">
        <v>0</v>
      </c>
      <c r="G2058" s="2">
        <v>1</v>
      </c>
      <c r="H2058" t="s">
        <v>26</v>
      </c>
      <c r="I2058" t="str">
        <f t="shared" si="1948"/>
        <v xml:space="preserve">CAR </v>
      </c>
      <c r="K2058" s="14"/>
      <c r="L2058" s="13">
        <v>0.15</v>
      </c>
      <c r="M2058" s="28">
        <v>0.1</v>
      </c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23"/>
      <c r="AF2058" s="23"/>
      <c r="AG2058" s="26"/>
      <c r="AH2058" s="26"/>
      <c r="AI2058" s="53"/>
      <c r="AJ2058" s="6"/>
      <c r="AK2058" s="23"/>
      <c r="AL2058" s="23"/>
      <c r="AM2058" s="23"/>
      <c r="AN2058" s="23"/>
      <c r="AO2058" s="23"/>
      <c r="AP2058" s="23"/>
      <c r="AQ2058" s="23"/>
      <c r="AR2058" s="66">
        <v>0</v>
      </c>
      <c r="AS2058" s="8"/>
      <c r="AT2058" s="19"/>
      <c r="AU2058" s="19"/>
      <c r="AV2058" s="12"/>
      <c r="AW2058" s="12"/>
      <c r="AX2058" s="8"/>
      <c r="AY2058" s="8"/>
      <c r="AZ2058" s="8"/>
      <c r="BA2058" s="8"/>
      <c r="BB2058" s="62"/>
      <c r="BC2058" s="21"/>
      <c r="BD2058" s="21"/>
      <c r="BE2058" s="21"/>
      <c r="BF2058" s="22"/>
      <c r="BG2058" s="22"/>
      <c r="BH2058" s="22"/>
      <c r="BI2058" s="22"/>
      <c r="BJ2058" s="8"/>
      <c r="BK2058" s="8"/>
      <c r="BL2058" s="8"/>
      <c r="BM2058" s="8"/>
      <c r="BN2058" s="5"/>
      <c r="BO2058" s="5"/>
      <c r="BP2058" s="8"/>
      <c r="BQ2058" s="8"/>
    </row>
    <row r="2059" spans="1:69" ht="16.75" customHeight="1" x14ac:dyDescent="0.2">
      <c r="A2059" t="str">
        <f t="shared" si="1949"/>
        <v>2025020998 CGY</v>
      </c>
      <c r="B2059">
        <v>2025020998</v>
      </c>
      <c r="C2059" s="1">
        <v>46088</v>
      </c>
      <c r="D2059" s="2" t="s">
        <v>9</v>
      </c>
      <c r="E2059" t="s">
        <v>22</v>
      </c>
      <c r="F2059" s="2">
        <v>1</v>
      </c>
      <c r="G2059" s="2">
        <v>0</v>
      </c>
      <c r="H2059" t="s">
        <v>27</v>
      </c>
      <c r="I2059" t="str">
        <f t="shared" si="1948"/>
        <v xml:space="preserve">CGY </v>
      </c>
      <c r="K2059" s="14"/>
      <c r="L2059" s="13">
        <v>0.15</v>
      </c>
      <c r="M2059" s="28">
        <v>0.1</v>
      </c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23"/>
      <c r="AF2059" s="23"/>
      <c r="AG2059" s="26"/>
      <c r="AH2059" s="26"/>
      <c r="AI2059" s="53"/>
      <c r="AJ2059" s="6"/>
      <c r="AK2059" s="23"/>
      <c r="AL2059" s="23"/>
      <c r="AM2059" s="23"/>
      <c r="AN2059" s="23"/>
      <c r="AO2059" s="23"/>
      <c r="AP2059" s="23"/>
      <c r="AQ2059" s="23"/>
      <c r="AR2059" s="66">
        <v>0</v>
      </c>
      <c r="AS2059" s="8"/>
      <c r="AT2059" s="19"/>
      <c r="AU2059" s="19"/>
      <c r="AV2059" s="12"/>
      <c r="AW2059" s="12"/>
      <c r="AX2059" s="8"/>
      <c r="AY2059" s="8"/>
      <c r="AZ2059" s="8"/>
      <c r="BA2059" s="8"/>
      <c r="BB2059" s="62"/>
      <c r="BC2059" s="21"/>
      <c r="BD2059" s="21"/>
      <c r="BE2059" s="21"/>
      <c r="BF2059" s="22"/>
      <c r="BG2059" s="22"/>
      <c r="BH2059" s="22"/>
      <c r="BI2059" s="22"/>
      <c r="BJ2059" s="8"/>
      <c r="BK2059" s="8"/>
      <c r="BL2059" s="8"/>
      <c r="BM2059" s="8"/>
      <c r="BN2059" s="5"/>
      <c r="BO2059" s="5"/>
      <c r="BP2059" s="8"/>
      <c r="BQ2059" s="8"/>
    </row>
    <row r="2060" spans="1:69" ht="16.75" customHeight="1" x14ac:dyDescent="0.2">
      <c r="A2060" t="str">
        <f t="shared" si="1949"/>
        <v>2025020999 NYI</v>
      </c>
      <c r="B2060">
        <v>2025020999</v>
      </c>
      <c r="C2060" s="1">
        <v>46088</v>
      </c>
      <c r="D2060" s="2" t="s">
        <v>6</v>
      </c>
      <c r="E2060" t="s">
        <v>37</v>
      </c>
      <c r="F2060" s="2">
        <v>1</v>
      </c>
      <c r="G2060" s="2">
        <v>0</v>
      </c>
      <c r="H2060" t="s">
        <v>52</v>
      </c>
      <c r="I2060" t="str">
        <f t="shared" si="1948"/>
        <v xml:space="preserve">NYI </v>
      </c>
      <c r="K2060" s="14"/>
      <c r="L2060" s="13">
        <v>0.15</v>
      </c>
      <c r="M2060" s="28">
        <v>0.1</v>
      </c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23"/>
      <c r="AF2060" s="23"/>
      <c r="AG2060" s="26"/>
      <c r="AH2060" s="26"/>
      <c r="AI2060" s="53"/>
      <c r="AJ2060" s="6"/>
      <c r="AK2060" s="23"/>
      <c r="AL2060" s="23"/>
      <c r="AM2060" s="23"/>
      <c r="AN2060" s="23"/>
      <c r="AO2060" s="23"/>
      <c r="AP2060" s="23"/>
      <c r="AQ2060" s="23"/>
      <c r="AR2060" s="66">
        <v>0</v>
      </c>
      <c r="AS2060" s="8"/>
      <c r="AT2060" s="19"/>
      <c r="AU2060" s="19"/>
      <c r="AV2060" s="12"/>
      <c r="AW2060" s="12"/>
      <c r="AX2060" s="8"/>
      <c r="AY2060" s="8"/>
      <c r="AZ2060" s="8"/>
      <c r="BA2060" s="8"/>
      <c r="BB2060" s="62"/>
      <c r="BC2060" s="21"/>
      <c r="BD2060" s="21"/>
      <c r="BE2060" s="21"/>
      <c r="BF2060" s="22"/>
      <c r="BG2060" s="22"/>
      <c r="BH2060" s="22"/>
      <c r="BI2060" s="22"/>
      <c r="BJ2060" s="8"/>
      <c r="BK2060" s="8"/>
      <c r="BL2060" s="8"/>
      <c r="BM2060" s="8"/>
      <c r="BN2060" s="5"/>
      <c r="BO2060" s="5"/>
      <c r="BP2060" s="8"/>
      <c r="BQ2060" s="8"/>
    </row>
    <row r="2061" spans="1:69" ht="16.75" customHeight="1" x14ac:dyDescent="0.2">
      <c r="A2061" t="str">
        <f t="shared" si="1949"/>
        <v>2025020999 SJS</v>
      </c>
      <c r="B2061">
        <v>2025020999</v>
      </c>
      <c r="C2061" s="1">
        <v>46088</v>
      </c>
      <c r="D2061" s="2" t="s">
        <v>9</v>
      </c>
      <c r="E2061" t="s">
        <v>40</v>
      </c>
      <c r="F2061" s="2">
        <v>0</v>
      </c>
      <c r="G2061" s="2">
        <v>1</v>
      </c>
      <c r="H2061" t="s">
        <v>53</v>
      </c>
      <c r="I2061" t="str">
        <f t="shared" si="1948"/>
        <v xml:space="preserve">SJS </v>
      </c>
      <c r="K2061" s="14"/>
      <c r="L2061" s="13">
        <v>0.15</v>
      </c>
      <c r="M2061" s="28">
        <v>0.1</v>
      </c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23"/>
      <c r="AF2061" s="23"/>
      <c r="AG2061" s="26"/>
      <c r="AH2061" s="26"/>
      <c r="AI2061" s="53"/>
      <c r="AJ2061" s="6"/>
      <c r="AK2061" s="23"/>
      <c r="AL2061" s="23"/>
      <c r="AM2061" s="23"/>
      <c r="AN2061" s="23"/>
      <c r="AO2061" s="23"/>
      <c r="AP2061" s="23"/>
      <c r="AQ2061" s="23"/>
      <c r="AR2061" s="66">
        <v>0</v>
      </c>
      <c r="AS2061" s="8"/>
      <c r="AT2061" s="19"/>
      <c r="AU2061" s="19"/>
      <c r="AV2061" s="12"/>
      <c r="AW2061" s="12"/>
      <c r="AX2061" s="8"/>
      <c r="AY2061" s="8"/>
      <c r="AZ2061" s="8"/>
      <c r="BA2061" s="8"/>
      <c r="BB2061" s="62"/>
      <c r="BC2061" s="21"/>
      <c r="BD2061" s="21"/>
      <c r="BE2061" s="21"/>
      <c r="BF2061" s="22"/>
      <c r="BG2061" s="22"/>
      <c r="BH2061" s="22"/>
      <c r="BI2061" s="22"/>
      <c r="BJ2061" s="8"/>
      <c r="BK2061" s="8"/>
      <c r="BL2061" s="8"/>
      <c r="BM2061" s="8"/>
      <c r="BN2061" s="5"/>
      <c r="BO2061" s="5"/>
      <c r="BP2061" s="8"/>
      <c r="BQ2061" s="8"/>
    </row>
    <row r="2062" spans="1:69" ht="16.75" customHeight="1" x14ac:dyDescent="0.2">
      <c r="A2062" t="str">
        <f t="shared" si="1949"/>
        <v>2025021000 OTT</v>
      </c>
      <c r="B2062">
        <v>2025021000</v>
      </c>
      <c r="C2062" s="1">
        <v>46088</v>
      </c>
      <c r="D2062" s="2" t="s">
        <v>6</v>
      </c>
      <c r="E2062" t="s">
        <v>39</v>
      </c>
      <c r="F2062" s="2">
        <v>1</v>
      </c>
      <c r="G2062" s="2">
        <v>2</v>
      </c>
      <c r="H2062" t="s">
        <v>36</v>
      </c>
      <c r="I2062" t="str">
        <f t="shared" si="1948"/>
        <v xml:space="preserve">OTT </v>
      </c>
      <c r="K2062" s="14"/>
      <c r="L2062" s="13">
        <v>0.15</v>
      </c>
      <c r="M2062" s="28">
        <v>0.1</v>
      </c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23"/>
      <c r="AF2062" s="23"/>
      <c r="AG2062" s="26"/>
      <c r="AH2062" s="26"/>
      <c r="AI2062" s="53"/>
      <c r="AJ2062" s="6"/>
      <c r="AK2062" s="23"/>
      <c r="AL2062" s="23"/>
      <c r="AM2062" s="23"/>
      <c r="AN2062" s="23"/>
      <c r="AO2062" s="23"/>
      <c r="AP2062" s="23"/>
      <c r="AQ2062" s="23"/>
      <c r="AR2062" s="66">
        <v>0</v>
      </c>
      <c r="AS2062" s="8"/>
      <c r="AT2062" s="19"/>
      <c r="AU2062" s="19"/>
      <c r="AV2062" s="12"/>
      <c r="AW2062" s="12"/>
      <c r="AX2062" s="8"/>
      <c r="AY2062" s="8"/>
      <c r="AZ2062" s="8"/>
      <c r="BA2062" s="8"/>
      <c r="BB2062" s="62"/>
      <c r="BC2062" s="21"/>
      <c r="BD2062" s="21"/>
      <c r="BE2062" s="21"/>
      <c r="BF2062" s="22"/>
      <c r="BG2062" s="22"/>
      <c r="BH2062" s="22"/>
      <c r="BI2062" s="22"/>
      <c r="BJ2062" s="8"/>
      <c r="BK2062" s="8"/>
      <c r="BL2062" s="8"/>
      <c r="BM2062" s="8"/>
      <c r="BN2062" s="5"/>
      <c r="BO2062" s="5"/>
      <c r="BP2062" s="8"/>
      <c r="BQ2062" s="8"/>
    </row>
    <row r="2063" spans="1:69" ht="16.75" customHeight="1" x14ac:dyDescent="0.2">
      <c r="A2063" t="str">
        <f t="shared" si="1949"/>
        <v>2025021000 SEA</v>
      </c>
      <c r="B2063">
        <v>2025021000</v>
      </c>
      <c r="C2063" s="1">
        <v>46088</v>
      </c>
      <c r="D2063" s="2" t="s">
        <v>9</v>
      </c>
      <c r="E2063" t="s">
        <v>13</v>
      </c>
      <c r="F2063" s="2">
        <v>2</v>
      </c>
      <c r="G2063" s="2">
        <v>1</v>
      </c>
      <c r="H2063" t="s">
        <v>38</v>
      </c>
      <c r="I2063" t="str">
        <f t="shared" si="1948"/>
        <v xml:space="preserve">SEA </v>
      </c>
      <c r="K2063" s="14"/>
      <c r="L2063" s="13">
        <v>0.15</v>
      </c>
      <c r="M2063" s="28">
        <v>0.1</v>
      </c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23"/>
      <c r="AF2063" s="23"/>
      <c r="AG2063" s="26"/>
      <c r="AH2063" s="26"/>
      <c r="AI2063" s="53"/>
      <c r="AJ2063" s="6"/>
      <c r="AK2063" s="23"/>
      <c r="AL2063" s="23"/>
      <c r="AM2063" s="23"/>
      <c r="AN2063" s="23"/>
      <c r="AO2063" s="23"/>
      <c r="AP2063" s="23"/>
      <c r="AQ2063" s="23"/>
      <c r="AR2063" s="66">
        <v>0</v>
      </c>
      <c r="AS2063" s="8"/>
      <c r="AT2063" s="19"/>
      <c r="AU2063" s="19"/>
      <c r="AV2063" s="12"/>
      <c r="AW2063" s="12"/>
      <c r="AX2063" s="8"/>
      <c r="AY2063" s="8"/>
      <c r="AZ2063" s="8"/>
      <c r="BA2063" s="8"/>
      <c r="BB2063" s="62"/>
      <c r="BC2063" s="21"/>
      <c r="BD2063" s="21"/>
      <c r="BE2063" s="21"/>
      <c r="BF2063" s="22"/>
      <c r="BG2063" s="22"/>
      <c r="BH2063" s="22"/>
      <c r="BI2063" s="22"/>
      <c r="BJ2063" s="8"/>
      <c r="BK2063" s="8"/>
      <c r="BL2063" s="8"/>
      <c r="BM2063" s="8"/>
      <c r="BN2063" s="5"/>
      <c r="BO2063" s="5"/>
      <c r="BP2063" s="8"/>
      <c r="BQ2063" s="8"/>
    </row>
    <row r="2064" spans="1:69" ht="16.75" customHeight="1" x14ac:dyDescent="0.2">
      <c r="A2064" t="str">
        <f t="shared" si="1949"/>
        <v>2025021001 MIN</v>
      </c>
      <c r="B2064">
        <v>2025021001</v>
      </c>
      <c r="C2064" s="1">
        <v>46089</v>
      </c>
      <c r="D2064" s="2" t="s">
        <v>6</v>
      </c>
      <c r="E2064" t="s">
        <v>33</v>
      </c>
      <c r="F2064" s="2">
        <v>1</v>
      </c>
      <c r="G2064" s="2">
        <v>1</v>
      </c>
      <c r="H2064" t="s">
        <v>46</v>
      </c>
      <c r="I2064" t="str">
        <f t="shared" si="1948"/>
        <v xml:space="preserve">MIN </v>
      </c>
      <c r="K2064" s="14"/>
      <c r="L2064" s="13">
        <v>0.15</v>
      </c>
      <c r="M2064" s="28">
        <v>0.1</v>
      </c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23"/>
      <c r="AF2064" s="23"/>
      <c r="AG2064" s="26"/>
      <c r="AH2064" s="26"/>
      <c r="AI2064" s="53"/>
      <c r="AJ2064" s="6"/>
      <c r="AK2064" s="23"/>
      <c r="AL2064" s="23"/>
      <c r="AM2064" s="23"/>
      <c r="AN2064" s="23"/>
      <c r="AO2064" s="23"/>
      <c r="AP2064" s="23"/>
      <c r="AQ2064" s="23"/>
      <c r="AR2064" s="66">
        <v>0</v>
      </c>
      <c r="AS2064" s="8"/>
      <c r="AT2064" s="19"/>
      <c r="AU2064" s="19"/>
      <c r="AV2064" s="12"/>
      <c r="AW2064" s="12"/>
      <c r="AX2064" s="8"/>
      <c r="AY2064" s="8"/>
      <c r="AZ2064" s="8"/>
      <c r="BA2064" s="8"/>
      <c r="BB2064" s="62"/>
      <c r="BC2064" s="21"/>
      <c r="BD2064" s="21"/>
      <c r="BE2064" s="21"/>
      <c r="BF2064" s="22"/>
      <c r="BG2064" s="22"/>
      <c r="BH2064" s="22"/>
      <c r="BI2064" s="22"/>
      <c r="BJ2064" s="8"/>
      <c r="BK2064" s="8"/>
      <c r="BL2064" s="8"/>
      <c r="BM2064" s="8"/>
      <c r="BN2064" s="5"/>
      <c r="BO2064" s="5"/>
      <c r="BP2064" s="8"/>
      <c r="BQ2064" s="8"/>
    </row>
    <row r="2065" spans="1:69" ht="16.75" customHeight="1" x14ac:dyDescent="0.2">
      <c r="A2065" t="str">
        <f t="shared" si="1949"/>
        <v>2025021001 COL</v>
      </c>
      <c r="B2065">
        <v>2025021001</v>
      </c>
      <c r="C2065" s="1">
        <v>46089</v>
      </c>
      <c r="D2065" s="2" t="s">
        <v>9</v>
      </c>
      <c r="E2065" t="s">
        <v>24</v>
      </c>
      <c r="F2065" s="2">
        <v>1</v>
      </c>
      <c r="G2065" s="2">
        <v>1</v>
      </c>
      <c r="H2065" t="s">
        <v>47</v>
      </c>
      <c r="I2065" t="str">
        <f t="shared" si="1948"/>
        <v xml:space="preserve">COL </v>
      </c>
      <c r="K2065" s="14"/>
      <c r="L2065" s="13">
        <v>0.15</v>
      </c>
      <c r="M2065" s="28">
        <v>0.1</v>
      </c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23"/>
      <c r="AF2065" s="23"/>
      <c r="AG2065" s="26"/>
      <c r="AH2065" s="26"/>
      <c r="AI2065" s="53"/>
      <c r="AJ2065" s="6"/>
      <c r="AK2065" s="23"/>
      <c r="AL2065" s="23"/>
      <c r="AM2065" s="23"/>
      <c r="AN2065" s="23"/>
      <c r="AO2065" s="23"/>
      <c r="AP2065" s="23"/>
      <c r="AQ2065" s="23"/>
      <c r="AR2065" s="66">
        <v>0</v>
      </c>
      <c r="AS2065" s="8"/>
      <c r="AT2065" s="19"/>
      <c r="AU2065" s="19"/>
      <c r="AV2065" s="12"/>
      <c r="AW2065" s="12"/>
      <c r="AX2065" s="8"/>
      <c r="AY2065" s="8"/>
      <c r="AZ2065" s="8"/>
      <c r="BA2065" s="8"/>
      <c r="BB2065" s="62"/>
      <c r="BC2065" s="21"/>
      <c r="BD2065" s="21"/>
      <c r="BE2065" s="21"/>
      <c r="BF2065" s="22"/>
      <c r="BG2065" s="22"/>
      <c r="BH2065" s="22"/>
      <c r="BI2065" s="22"/>
      <c r="BJ2065" s="8"/>
      <c r="BK2065" s="8"/>
      <c r="BL2065" s="8"/>
      <c r="BM2065" s="8"/>
      <c r="BN2065" s="5"/>
      <c r="BO2065" s="5"/>
      <c r="BP2065" s="8"/>
      <c r="BQ2065" s="8"/>
    </row>
    <row r="2066" spans="1:69" ht="16.75" customHeight="1" x14ac:dyDescent="0.2">
      <c r="A2066" t="str">
        <f t="shared" si="1949"/>
        <v>2025021002 BOS</v>
      </c>
      <c r="B2066">
        <v>2025021002</v>
      </c>
      <c r="C2066" s="1">
        <v>46089</v>
      </c>
      <c r="D2066" s="2" t="s">
        <v>6</v>
      </c>
      <c r="E2066" t="s">
        <v>7</v>
      </c>
      <c r="F2066" s="2">
        <v>0</v>
      </c>
      <c r="G2066" s="2">
        <v>0</v>
      </c>
      <c r="H2066" t="s">
        <v>50</v>
      </c>
      <c r="I2066" t="str">
        <f t="shared" si="1948"/>
        <v xml:space="preserve">BOS </v>
      </c>
      <c r="K2066" s="14"/>
      <c r="L2066" s="13">
        <v>0.15</v>
      </c>
      <c r="M2066" s="28">
        <v>0.1</v>
      </c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23"/>
      <c r="AF2066" s="23"/>
      <c r="AG2066" s="26"/>
      <c r="AH2066" s="26"/>
      <c r="AI2066" s="53"/>
      <c r="AJ2066" s="6"/>
      <c r="AK2066" s="23"/>
      <c r="AL2066" s="23"/>
      <c r="AM2066" s="23"/>
      <c r="AN2066" s="23"/>
      <c r="AO2066" s="23"/>
      <c r="AP2066" s="23"/>
      <c r="AQ2066" s="23"/>
      <c r="AR2066" s="66">
        <v>0</v>
      </c>
      <c r="AS2066" s="8"/>
      <c r="AT2066" s="19"/>
      <c r="AU2066" s="19"/>
      <c r="AV2066" s="12"/>
      <c r="AW2066" s="12"/>
      <c r="AX2066" s="8"/>
      <c r="AY2066" s="8"/>
      <c r="AZ2066" s="8"/>
      <c r="BA2066" s="8"/>
      <c r="BB2066" s="62"/>
      <c r="BC2066" s="21"/>
      <c r="BD2066" s="21"/>
      <c r="BE2066" s="21"/>
      <c r="BF2066" s="22"/>
      <c r="BG2066" s="22"/>
      <c r="BH2066" s="22"/>
      <c r="BI2066" s="22"/>
      <c r="BJ2066" s="8"/>
      <c r="BK2066" s="8"/>
      <c r="BL2066" s="8"/>
      <c r="BM2066" s="8"/>
      <c r="BN2066" s="5"/>
      <c r="BO2066" s="5"/>
      <c r="BP2066" s="8"/>
      <c r="BQ2066" s="8"/>
    </row>
    <row r="2067" spans="1:69" ht="16.75" customHeight="1" x14ac:dyDescent="0.2">
      <c r="A2067" t="str">
        <f t="shared" si="1949"/>
        <v>2025021002 PIT</v>
      </c>
      <c r="B2067">
        <v>2025021002</v>
      </c>
      <c r="C2067" s="1">
        <v>46089</v>
      </c>
      <c r="D2067" s="2" t="s">
        <v>9</v>
      </c>
      <c r="E2067" t="s">
        <v>21</v>
      </c>
      <c r="F2067" s="2">
        <v>0</v>
      </c>
      <c r="G2067" s="2">
        <v>0</v>
      </c>
      <c r="H2067" t="s">
        <v>51</v>
      </c>
      <c r="I2067" t="str">
        <f t="shared" si="1948"/>
        <v xml:space="preserve">PIT </v>
      </c>
      <c r="K2067" s="14"/>
      <c r="L2067" s="13">
        <v>0.15</v>
      </c>
      <c r="M2067" s="28">
        <v>0.1</v>
      </c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23"/>
      <c r="AF2067" s="23"/>
      <c r="AG2067" s="26"/>
      <c r="AH2067" s="26"/>
      <c r="AI2067" s="53"/>
      <c r="AJ2067" s="6"/>
      <c r="AK2067" s="23"/>
      <c r="AL2067" s="23"/>
      <c r="AM2067" s="23"/>
      <c r="AN2067" s="23"/>
      <c r="AO2067" s="23"/>
      <c r="AP2067" s="23"/>
      <c r="AQ2067" s="23"/>
      <c r="AR2067" s="66">
        <v>0</v>
      </c>
      <c r="AS2067" s="8"/>
      <c r="AT2067" s="19"/>
      <c r="AU2067" s="19"/>
      <c r="AV2067" s="12"/>
      <c r="AW2067" s="12"/>
      <c r="AX2067" s="8"/>
      <c r="AY2067" s="8"/>
      <c r="AZ2067" s="8"/>
      <c r="BA2067" s="8"/>
      <c r="BB2067" s="62"/>
      <c r="BC2067" s="21"/>
      <c r="BD2067" s="21"/>
      <c r="BE2067" s="21"/>
      <c r="BF2067" s="22"/>
      <c r="BG2067" s="22"/>
      <c r="BH2067" s="22"/>
      <c r="BI2067" s="22"/>
      <c r="BJ2067" s="8"/>
      <c r="BK2067" s="8"/>
      <c r="BL2067" s="8"/>
      <c r="BM2067" s="8"/>
      <c r="BN2067" s="5"/>
      <c r="BO2067" s="5"/>
      <c r="BP2067" s="8"/>
      <c r="BQ2067" s="8"/>
    </row>
    <row r="2068" spans="1:69" ht="16.75" customHeight="1" x14ac:dyDescent="0.2">
      <c r="A2068" t="str">
        <f t="shared" si="1949"/>
        <v>2025021004 CHI</v>
      </c>
      <c r="B2068">
        <v>2025021004</v>
      </c>
      <c r="C2068" s="1">
        <v>46089</v>
      </c>
      <c r="D2068" s="2" t="s">
        <v>6</v>
      </c>
      <c r="E2068" t="s">
        <v>14</v>
      </c>
      <c r="F2068" s="2">
        <v>1</v>
      </c>
      <c r="G2068" s="2">
        <v>1</v>
      </c>
      <c r="H2068" t="s">
        <v>46</v>
      </c>
      <c r="I2068" t="str">
        <f t="shared" si="1948"/>
        <v xml:space="preserve">CHI </v>
      </c>
      <c r="K2068" s="14"/>
      <c r="L2068" s="13">
        <v>0.15</v>
      </c>
      <c r="M2068" s="28">
        <v>0.1</v>
      </c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23"/>
      <c r="AF2068" s="23"/>
      <c r="AG2068" s="26"/>
      <c r="AH2068" s="26"/>
      <c r="AI2068" s="53"/>
      <c r="AJ2068" s="6"/>
      <c r="AK2068" s="23"/>
      <c r="AL2068" s="23"/>
      <c r="AM2068" s="23"/>
      <c r="AN2068" s="23"/>
      <c r="AO2068" s="23"/>
      <c r="AP2068" s="23"/>
      <c r="AQ2068" s="23"/>
      <c r="AR2068" s="66">
        <v>0</v>
      </c>
      <c r="AS2068" s="8"/>
      <c r="AT2068" s="19"/>
      <c r="AU2068" s="19"/>
      <c r="AV2068" s="12"/>
      <c r="AW2068" s="12"/>
      <c r="AX2068" s="8"/>
      <c r="AY2068" s="8"/>
      <c r="AZ2068" s="8"/>
      <c r="BA2068" s="8"/>
      <c r="BB2068" s="62"/>
      <c r="BC2068" s="21"/>
      <c r="BD2068" s="21"/>
      <c r="BE2068" s="21"/>
      <c r="BF2068" s="22"/>
      <c r="BG2068" s="22"/>
      <c r="BH2068" s="22"/>
      <c r="BI2068" s="22"/>
      <c r="BJ2068" s="8"/>
      <c r="BK2068" s="8"/>
      <c r="BL2068" s="8"/>
      <c r="BM2068" s="8"/>
      <c r="BN2068" s="5"/>
      <c r="BO2068" s="5"/>
      <c r="BP2068" s="8"/>
      <c r="BQ2068" s="8"/>
    </row>
    <row r="2069" spans="1:69" ht="16.75" customHeight="1" x14ac:dyDescent="0.2">
      <c r="A2069" t="str">
        <f t="shared" si="1949"/>
        <v>2025021004 DAL</v>
      </c>
      <c r="B2069">
        <v>2025021004</v>
      </c>
      <c r="C2069" s="1">
        <v>46089</v>
      </c>
      <c r="D2069" s="2" t="s">
        <v>9</v>
      </c>
      <c r="E2069" t="s">
        <v>34</v>
      </c>
      <c r="F2069" s="2">
        <v>1</v>
      </c>
      <c r="G2069" s="2">
        <v>1</v>
      </c>
      <c r="H2069" t="s">
        <v>47</v>
      </c>
      <c r="I2069" t="str">
        <f t="shared" si="1948"/>
        <v xml:space="preserve">DAL </v>
      </c>
      <c r="K2069" s="14"/>
      <c r="L2069" s="13">
        <v>0.15</v>
      </c>
      <c r="M2069" s="28">
        <v>0.1</v>
      </c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23"/>
      <c r="AF2069" s="23"/>
      <c r="AG2069" s="26"/>
      <c r="AH2069" s="26"/>
      <c r="AI2069" s="53"/>
      <c r="AJ2069" s="6"/>
      <c r="AK2069" s="23"/>
      <c r="AL2069" s="23"/>
      <c r="AM2069" s="23"/>
      <c r="AN2069" s="23"/>
      <c r="AO2069" s="23"/>
      <c r="AP2069" s="23"/>
      <c r="AQ2069" s="23"/>
      <c r="AR2069" s="66">
        <v>0</v>
      </c>
      <c r="AS2069" s="8"/>
      <c r="AT2069" s="19"/>
      <c r="AU2069" s="19"/>
      <c r="AV2069" s="12"/>
      <c r="AW2069" s="12"/>
      <c r="AX2069" s="8"/>
      <c r="AY2069" s="8"/>
      <c r="AZ2069" s="8"/>
      <c r="BA2069" s="8"/>
      <c r="BB2069" s="62"/>
      <c r="BC2069" s="21"/>
      <c r="BD2069" s="21"/>
      <c r="BE2069" s="21"/>
      <c r="BF2069" s="22"/>
      <c r="BG2069" s="22"/>
      <c r="BH2069" s="22"/>
      <c r="BI2069" s="22"/>
      <c r="BJ2069" s="8"/>
      <c r="BK2069" s="8"/>
      <c r="BL2069" s="8"/>
      <c r="BM2069" s="8"/>
      <c r="BN2069" s="5"/>
      <c r="BO2069" s="5"/>
      <c r="BP2069" s="8"/>
      <c r="BQ2069" s="8"/>
    </row>
    <row r="2070" spans="1:69" ht="16.75" customHeight="1" x14ac:dyDescent="0.2">
      <c r="A2070" t="str">
        <f t="shared" si="1949"/>
        <v>2025021003 TBL</v>
      </c>
      <c r="B2070">
        <v>2025021003</v>
      </c>
      <c r="C2070" s="1">
        <v>46089</v>
      </c>
      <c r="D2070" s="2" t="s">
        <v>6</v>
      </c>
      <c r="E2070" t="s">
        <v>41</v>
      </c>
      <c r="F2070" s="2">
        <v>0</v>
      </c>
      <c r="G2070" s="2">
        <v>0</v>
      </c>
      <c r="H2070" t="s">
        <v>50</v>
      </c>
      <c r="I2070" t="str">
        <f t="shared" si="1948"/>
        <v xml:space="preserve">TBL </v>
      </c>
      <c r="K2070" s="14"/>
      <c r="L2070" s="13">
        <v>0.15</v>
      </c>
      <c r="M2070" s="28">
        <v>0.1</v>
      </c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23"/>
      <c r="AF2070" s="23"/>
      <c r="AG2070" s="26"/>
      <c r="AH2070" s="26"/>
      <c r="AI2070" s="53"/>
      <c r="AJ2070" s="6"/>
      <c r="AK2070" s="23"/>
      <c r="AL2070" s="23"/>
      <c r="AM2070" s="23"/>
      <c r="AN2070" s="23"/>
      <c r="AO2070" s="23"/>
      <c r="AP2070" s="23"/>
      <c r="AQ2070" s="23"/>
      <c r="AR2070" s="66">
        <v>0</v>
      </c>
      <c r="AS2070" s="8"/>
      <c r="AT2070" s="19"/>
      <c r="AU2070" s="19"/>
      <c r="AV2070" s="12"/>
      <c r="AW2070" s="12"/>
      <c r="AX2070" s="8"/>
      <c r="AY2070" s="8"/>
      <c r="AZ2070" s="8"/>
      <c r="BA2070" s="8"/>
      <c r="BB2070" s="62"/>
      <c r="BC2070" s="21"/>
      <c r="BD2070" s="21"/>
      <c r="BE2070" s="21"/>
      <c r="BF2070" s="22"/>
      <c r="BG2070" s="22"/>
      <c r="BH2070" s="22"/>
      <c r="BI2070" s="22"/>
      <c r="BJ2070" s="8"/>
      <c r="BK2070" s="8"/>
      <c r="BL2070" s="8"/>
      <c r="BM2070" s="8"/>
      <c r="BN2070" s="5"/>
      <c r="BO2070" s="5"/>
      <c r="BP2070" s="8"/>
      <c r="BQ2070" s="8"/>
    </row>
    <row r="2071" spans="1:69" ht="16.75" customHeight="1" x14ac:dyDescent="0.2">
      <c r="A2071" t="str">
        <f t="shared" si="1949"/>
        <v>2025021003 BUF</v>
      </c>
      <c r="B2071">
        <v>2025021003</v>
      </c>
      <c r="C2071" s="1">
        <v>46089</v>
      </c>
      <c r="D2071" s="2" t="s">
        <v>9</v>
      </c>
      <c r="E2071" t="s">
        <v>5</v>
      </c>
      <c r="F2071" s="2">
        <v>0</v>
      </c>
      <c r="G2071" s="2">
        <v>0</v>
      </c>
      <c r="H2071" t="s">
        <v>51</v>
      </c>
      <c r="I2071" t="str">
        <f t="shared" si="1948"/>
        <v xml:space="preserve">BUF </v>
      </c>
      <c r="K2071" s="14"/>
      <c r="L2071" s="13">
        <v>0.15</v>
      </c>
      <c r="M2071" s="28">
        <v>0.1</v>
      </c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23"/>
      <c r="AF2071" s="23"/>
      <c r="AG2071" s="26"/>
      <c r="AH2071" s="26"/>
      <c r="AI2071" s="53"/>
      <c r="AJ2071" s="6"/>
      <c r="AK2071" s="23"/>
      <c r="AL2071" s="23"/>
      <c r="AM2071" s="23"/>
      <c r="AN2071" s="23"/>
      <c r="AO2071" s="23"/>
      <c r="AP2071" s="23"/>
      <c r="AQ2071" s="23"/>
      <c r="AR2071" s="66">
        <v>0</v>
      </c>
      <c r="AS2071" s="8"/>
      <c r="AT2071" s="19"/>
      <c r="AU2071" s="19"/>
      <c r="AV2071" s="12"/>
      <c r="AW2071" s="12"/>
      <c r="AX2071" s="8"/>
      <c r="AY2071" s="8"/>
      <c r="AZ2071" s="8"/>
      <c r="BA2071" s="8"/>
      <c r="BB2071" s="62"/>
      <c r="BC2071" s="21"/>
      <c r="BD2071" s="21"/>
      <c r="BE2071" s="21"/>
      <c r="BF2071" s="22"/>
      <c r="BG2071" s="22"/>
      <c r="BH2071" s="22"/>
      <c r="BI2071" s="22"/>
      <c r="BJ2071" s="8"/>
      <c r="BK2071" s="8"/>
      <c r="BL2071" s="8"/>
      <c r="BM2071" s="8"/>
      <c r="BN2071" s="5"/>
      <c r="BO2071" s="5"/>
      <c r="BP2071" s="8"/>
      <c r="BQ2071" s="8"/>
    </row>
    <row r="2072" spans="1:69" ht="16.75" customHeight="1" x14ac:dyDescent="0.2">
      <c r="A2072" t="str">
        <f t="shared" si="1949"/>
        <v>2025021005 DET</v>
      </c>
      <c r="B2072">
        <v>2025021005</v>
      </c>
      <c r="C2072" s="1">
        <v>46089</v>
      </c>
      <c r="D2072" s="2" t="s">
        <v>6</v>
      </c>
      <c r="E2072" t="s">
        <v>30</v>
      </c>
      <c r="F2072" s="2">
        <v>1</v>
      </c>
      <c r="G2072" s="2">
        <v>0</v>
      </c>
      <c r="H2072" t="s">
        <v>52</v>
      </c>
      <c r="I2072" t="str">
        <f t="shared" si="1948"/>
        <v xml:space="preserve">DET </v>
      </c>
      <c r="K2072" s="14"/>
      <c r="L2072" s="13">
        <v>0.15</v>
      </c>
      <c r="M2072" s="28">
        <v>0.1</v>
      </c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23"/>
      <c r="AF2072" s="23"/>
      <c r="AG2072" s="26"/>
      <c r="AH2072" s="26"/>
      <c r="AI2072" s="53"/>
      <c r="AJ2072" s="6"/>
      <c r="AK2072" s="23"/>
      <c r="AL2072" s="23"/>
      <c r="AM2072" s="23"/>
      <c r="AN2072" s="23"/>
      <c r="AO2072" s="23"/>
      <c r="AP2072" s="23"/>
      <c r="AQ2072" s="23"/>
      <c r="AR2072" s="66">
        <v>0</v>
      </c>
      <c r="AS2072" s="8"/>
      <c r="AT2072" s="19"/>
      <c r="AU2072" s="19"/>
      <c r="AV2072" s="12"/>
      <c r="AW2072" s="12"/>
      <c r="AX2072" s="8"/>
      <c r="AY2072" s="8"/>
      <c r="AZ2072" s="8"/>
      <c r="BA2072" s="8"/>
      <c r="BB2072" s="62"/>
      <c r="BC2072" s="21"/>
      <c r="BD2072" s="21"/>
      <c r="BE2072" s="21"/>
      <c r="BF2072" s="22"/>
      <c r="BG2072" s="22"/>
      <c r="BH2072" s="22"/>
      <c r="BI2072" s="22"/>
      <c r="BJ2072" s="8"/>
      <c r="BK2072" s="8"/>
      <c r="BL2072" s="8"/>
      <c r="BM2072" s="8"/>
      <c r="BN2072" s="5"/>
      <c r="BO2072" s="5"/>
      <c r="BP2072" s="8"/>
      <c r="BQ2072" s="8"/>
    </row>
    <row r="2073" spans="1:69" ht="16.75" customHeight="1" x14ac:dyDescent="0.2">
      <c r="A2073" t="str">
        <f t="shared" si="1949"/>
        <v>2025021005 NJD</v>
      </c>
      <c r="B2073">
        <v>2025021005</v>
      </c>
      <c r="C2073" s="1">
        <v>46089</v>
      </c>
      <c r="D2073" s="2" t="s">
        <v>9</v>
      </c>
      <c r="E2073" t="s">
        <v>4</v>
      </c>
      <c r="F2073" s="2">
        <v>0</v>
      </c>
      <c r="G2073" s="2">
        <v>1</v>
      </c>
      <c r="H2073" t="s">
        <v>53</v>
      </c>
      <c r="I2073" t="str">
        <f t="shared" si="1948"/>
        <v xml:space="preserve">NJD </v>
      </c>
      <c r="K2073" s="14"/>
      <c r="L2073" s="13">
        <v>0.15</v>
      </c>
      <c r="M2073" s="28">
        <v>0.1</v>
      </c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23"/>
      <c r="AF2073" s="23"/>
      <c r="AG2073" s="26"/>
      <c r="AH2073" s="26"/>
      <c r="AI2073" s="53"/>
      <c r="AJ2073" s="6"/>
      <c r="AK2073" s="23"/>
      <c r="AL2073" s="23"/>
      <c r="AM2073" s="23"/>
      <c r="AN2073" s="23"/>
      <c r="AO2073" s="23"/>
      <c r="AP2073" s="23"/>
      <c r="AQ2073" s="23"/>
      <c r="AR2073" s="66">
        <v>0</v>
      </c>
      <c r="AS2073" s="8"/>
      <c r="AT2073" s="19"/>
      <c r="AU2073" s="19"/>
      <c r="AV2073" s="12"/>
      <c r="AW2073" s="12"/>
      <c r="AX2073" s="8"/>
      <c r="AY2073" s="8"/>
      <c r="AZ2073" s="8"/>
      <c r="BA2073" s="8"/>
      <c r="BB2073" s="62"/>
      <c r="BC2073" s="21"/>
      <c r="BD2073" s="21"/>
      <c r="BE2073" s="21"/>
      <c r="BF2073" s="22"/>
      <c r="BG2073" s="22"/>
      <c r="BH2073" s="22"/>
      <c r="BI2073" s="22"/>
      <c r="BJ2073" s="8"/>
      <c r="BK2073" s="8"/>
      <c r="BL2073" s="8"/>
      <c r="BM2073" s="8"/>
      <c r="BN2073" s="5"/>
      <c r="BO2073" s="5"/>
      <c r="BP2073" s="8"/>
      <c r="BQ2073" s="8"/>
    </row>
    <row r="2074" spans="1:69" ht="16.75" customHeight="1" x14ac:dyDescent="0.2">
      <c r="A2074" t="str">
        <f t="shared" si="1949"/>
        <v>2025021006 STL</v>
      </c>
      <c r="B2074">
        <v>2025021006</v>
      </c>
      <c r="C2074" s="1">
        <v>46089</v>
      </c>
      <c r="D2074" s="2" t="s">
        <v>6</v>
      </c>
      <c r="E2074" t="s">
        <v>12</v>
      </c>
      <c r="F2074" s="2">
        <v>1</v>
      </c>
      <c r="G2074" s="2">
        <v>1</v>
      </c>
      <c r="H2074" t="s">
        <v>46</v>
      </c>
      <c r="I2074" t="str">
        <f t="shared" si="1948"/>
        <v xml:space="preserve">STL </v>
      </c>
      <c r="K2074" s="14"/>
      <c r="L2074" s="13">
        <v>0.15</v>
      </c>
      <c r="M2074" s="28">
        <v>0.1</v>
      </c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23"/>
      <c r="AF2074" s="23"/>
      <c r="AG2074" s="26"/>
      <c r="AH2074" s="26"/>
      <c r="AI2074" s="53"/>
      <c r="AJ2074" s="6"/>
      <c r="AK2074" s="23"/>
      <c r="AL2074" s="23"/>
      <c r="AM2074" s="23"/>
      <c r="AN2074" s="23"/>
      <c r="AO2074" s="23"/>
      <c r="AP2074" s="23"/>
      <c r="AQ2074" s="23"/>
      <c r="AR2074" s="66">
        <v>0</v>
      </c>
      <c r="AS2074" s="8"/>
      <c r="AT2074" s="19"/>
      <c r="AU2074" s="19"/>
      <c r="AV2074" s="12"/>
      <c r="AW2074" s="12"/>
      <c r="AX2074" s="8"/>
      <c r="AY2074" s="8"/>
      <c r="AZ2074" s="8"/>
      <c r="BA2074" s="8"/>
      <c r="BB2074" s="62"/>
      <c r="BC2074" s="21"/>
      <c r="BD2074" s="21"/>
      <c r="BE2074" s="21"/>
      <c r="BF2074" s="22"/>
      <c r="BG2074" s="22"/>
      <c r="BH2074" s="22"/>
      <c r="BI2074" s="22"/>
      <c r="BJ2074" s="8"/>
      <c r="BK2074" s="8"/>
      <c r="BL2074" s="8"/>
      <c r="BM2074" s="8"/>
      <c r="BN2074" s="5"/>
      <c r="BO2074" s="5"/>
      <c r="BP2074" s="8"/>
      <c r="BQ2074" s="8"/>
    </row>
    <row r="2075" spans="1:69" ht="16.75" customHeight="1" x14ac:dyDescent="0.2">
      <c r="A2075" t="str">
        <f t="shared" si="1949"/>
        <v>2025021006 ANA</v>
      </c>
      <c r="B2075">
        <v>2025021006</v>
      </c>
      <c r="C2075" s="1">
        <v>46089</v>
      </c>
      <c r="D2075" s="2" t="s">
        <v>9</v>
      </c>
      <c r="E2075" t="s">
        <v>48</v>
      </c>
      <c r="F2075" s="2">
        <v>1</v>
      </c>
      <c r="G2075" s="2">
        <v>1</v>
      </c>
      <c r="H2075" t="s">
        <v>47</v>
      </c>
      <c r="I2075" t="str">
        <f t="shared" si="1948"/>
        <v xml:space="preserve">ANA </v>
      </c>
      <c r="K2075" s="14"/>
      <c r="L2075" s="13">
        <v>0.15</v>
      </c>
      <c r="M2075" s="28">
        <v>0.1</v>
      </c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23"/>
      <c r="AF2075" s="23"/>
      <c r="AG2075" s="26"/>
      <c r="AH2075" s="26"/>
      <c r="AI2075" s="53"/>
      <c r="AJ2075" s="6"/>
      <c r="AK2075" s="23"/>
      <c r="AL2075" s="23"/>
      <c r="AM2075" s="23"/>
      <c r="AN2075" s="23"/>
      <c r="AO2075" s="23"/>
      <c r="AP2075" s="23"/>
      <c r="AQ2075" s="23"/>
      <c r="AR2075" s="66">
        <v>0</v>
      </c>
      <c r="AS2075" s="8"/>
      <c r="AT2075" s="19"/>
      <c r="AU2075" s="19"/>
      <c r="AV2075" s="12"/>
      <c r="AW2075" s="12"/>
      <c r="AX2075" s="8"/>
      <c r="AY2075" s="8"/>
      <c r="AZ2075" s="8"/>
      <c r="BA2075" s="8"/>
      <c r="BB2075" s="62"/>
      <c r="BC2075" s="21"/>
      <c r="BD2075" s="21"/>
      <c r="BE2075" s="21"/>
      <c r="BF2075" s="22"/>
      <c r="BG2075" s="22"/>
      <c r="BH2075" s="22"/>
      <c r="BI2075" s="22"/>
      <c r="BJ2075" s="8"/>
      <c r="BK2075" s="8"/>
      <c r="BL2075" s="8"/>
      <c r="BM2075" s="8"/>
      <c r="BN2075" s="5"/>
      <c r="BO2075" s="5"/>
      <c r="BP2075" s="8"/>
      <c r="BQ2075" s="8"/>
    </row>
    <row r="2076" spans="1:69" ht="16.75" customHeight="1" x14ac:dyDescent="0.2">
      <c r="A2076" t="str">
        <f t="shared" si="1949"/>
        <v>2025021007 EDM</v>
      </c>
      <c r="B2076">
        <v>2025021007</v>
      </c>
      <c r="C2076" s="1">
        <v>46089</v>
      </c>
      <c r="D2076" s="2" t="s">
        <v>6</v>
      </c>
      <c r="E2076" t="s">
        <v>17</v>
      </c>
      <c r="F2076" s="2">
        <v>1</v>
      </c>
      <c r="G2076" s="2">
        <v>1</v>
      </c>
      <c r="H2076" t="s">
        <v>46</v>
      </c>
      <c r="I2076" t="str">
        <f t="shared" si="1948"/>
        <v xml:space="preserve">EDM </v>
      </c>
      <c r="K2076" s="14"/>
      <c r="L2076" s="13">
        <v>0.15</v>
      </c>
      <c r="M2076" s="28">
        <v>0.1</v>
      </c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23"/>
      <c r="AF2076" s="23"/>
      <c r="AG2076" s="26"/>
      <c r="AH2076" s="26"/>
      <c r="AI2076" s="53"/>
      <c r="AJ2076" s="6"/>
      <c r="AK2076" s="23"/>
      <c r="AL2076" s="23"/>
      <c r="AM2076" s="23"/>
      <c r="AN2076" s="23"/>
      <c r="AO2076" s="23"/>
      <c r="AP2076" s="23"/>
      <c r="AQ2076" s="23"/>
      <c r="AR2076" s="66">
        <v>0</v>
      </c>
      <c r="AS2076" s="8"/>
      <c r="AT2076" s="19"/>
      <c r="AU2076" s="19"/>
      <c r="AV2076" s="12"/>
      <c r="AW2076" s="12"/>
      <c r="AX2076" s="8"/>
      <c r="AY2076" s="8"/>
      <c r="AZ2076" s="8"/>
      <c r="BA2076" s="8"/>
      <c r="BB2076" s="62"/>
      <c r="BC2076" s="21"/>
      <c r="BD2076" s="21"/>
      <c r="BE2076" s="21"/>
      <c r="BF2076" s="22"/>
      <c r="BG2076" s="22"/>
      <c r="BH2076" s="22"/>
      <c r="BI2076" s="22"/>
      <c r="BJ2076" s="8"/>
      <c r="BK2076" s="8"/>
      <c r="BL2076" s="8"/>
      <c r="BM2076" s="8"/>
      <c r="BN2076" s="5"/>
      <c r="BO2076" s="5"/>
      <c r="BP2076" s="8"/>
      <c r="BQ2076" s="8"/>
    </row>
    <row r="2077" spans="1:69" ht="16.75" customHeight="1" x14ac:dyDescent="0.2">
      <c r="A2077" t="str">
        <f t="shared" si="1949"/>
        <v>2025021007 VGK</v>
      </c>
      <c r="B2077">
        <v>2025021007</v>
      </c>
      <c r="C2077" s="1">
        <v>46089</v>
      </c>
      <c r="D2077" s="2" t="s">
        <v>9</v>
      </c>
      <c r="E2077" t="s">
        <v>25</v>
      </c>
      <c r="F2077" s="2">
        <v>1</v>
      </c>
      <c r="G2077" s="2">
        <v>1</v>
      </c>
      <c r="H2077" t="s">
        <v>47</v>
      </c>
      <c r="I2077" t="str">
        <f t="shared" si="1948"/>
        <v xml:space="preserve">VGK </v>
      </c>
      <c r="K2077" s="14"/>
      <c r="L2077" s="13">
        <v>0.15</v>
      </c>
      <c r="M2077" s="28">
        <v>0.1</v>
      </c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23"/>
      <c r="AF2077" s="23"/>
      <c r="AG2077" s="26"/>
      <c r="AH2077" s="26"/>
      <c r="AI2077" s="53"/>
      <c r="AJ2077" s="6"/>
      <c r="AK2077" s="23"/>
      <c r="AL2077" s="23"/>
      <c r="AM2077" s="23"/>
      <c r="AN2077" s="23"/>
      <c r="AO2077" s="23"/>
      <c r="AP2077" s="23"/>
      <c r="AQ2077" s="23"/>
      <c r="AR2077" s="66">
        <v>0</v>
      </c>
      <c r="AS2077" s="8"/>
      <c r="AT2077" s="19"/>
      <c r="AU2077" s="19"/>
      <c r="AV2077" s="12"/>
      <c r="AW2077" s="12"/>
      <c r="AX2077" s="8"/>
      <c r="AY2077" s="8"/>
      <c r="AZ2077" s="8"/>
      <c r="BA2077" s="8"/>
      <c r="BB2077" s="62"/>
      <c r="BC2077" s="21"/>
      <c r="BD2077" s="21"/>
      <c r="BE2077" s="21"/>
      <c r="BF2077" s="22"/>
      <c r="BG2077" s="22"/>
      <c r="BH2077" s="22"/>
      <c r="BI2077" s="22"/>
      <c r="BJ2077" s="8"/>
      <c r="BK2077" s="8"/>
      <c r="BL2077" s="8"/>
      <c r="BM2077" s="8"/>
      <c r="BN2077" s="5"/>
      <c r="BO2077" s="5"/>
      <c r="BP2077" s="8"/>
      <c r="BQ2077" s="8"/>
    </row>
    <row r="2078" spans="1:69" ht="16.75" customHeight="1" x14ac:dyDescent="0.2">
      <c r="A2078" t="str">
        <f t="shared" si="1949"/>
        <v>2025021009 CGY</v>
      </c>
      <c r="B2078">
        <v>2025021009</v>
      </c>
      <c r="C2078" s="1">
        <v>46090</v>
      </c>
      <c r="D2078" s="2" t="s">
        <v>6</v>
      </c>
      <c r="E2078" t="s">
        <v>22</v>
      </c>
      <c r="F2078" s="2">
        <v>1</v>
      </c>
      <c r="G2078" s="2">
        <v>1</v>
      </c>
      <c r="H2078" t="s">
        <v>46</v>
      </c>
      <c r="I2078" t="str">
        <f t="shared" si="1948"/>
        <v xml:space="preserve">CGY </v>
      </c>
      <c r="K2078" s="14"/>
      <c r="L2078" s="13">
        <v>0.15</v>
      </c>
      <c r="M2078" s="28">
        <v>0.1</v>
      </c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23"/>
      <c r="AF2078" s="23"/>
      <c r="AG2078" s="26"/>
      <c r="AH2078" s="26"/>
      <c r="AI2078" s="53"/>
      <c r="AJ2078" s="6"/>
      <c r="AK2078" s="23"/>
      <c r="AL2078" s="23"/>
      <c r="AM2078" s="23"/>
      <c r="AN2078" s="23"/>
      <c r="AO2078" s="23"/>
      <c r="AP2078" s="23"/>
      <c r="AQ2078" s="23"/>
      <c r="AR2078" s="66">
        <v>0</v>
      </c>
      <c r="AS2078" s="8"/>
      <c r="AT2078" s="19"/>
      <c r="AU2078" s="19"/>
      <c r="AV2078" s="12"/>
      <c r="AW2078" s="12"/>
      <c r="AX2078" s="8"/>
      <c r="AY2078" s="8"/>
      <c r="AZ2078" s="8"/>
      <c r="BA2078" s="8"/>
      <c r="BB2078" s="62"/>
      <c r="BC2078" s="21"/>
      <c r="BD2078" s="21"/>
      <c r="BE2078" s="21"/>
      <c r="BF2078" s="22"/>
      <c r="BG2078" s="22"/>
      <c r="BH2078" s="22"/>
      <c r="BI2078" s="22"/>
      <c r="BJ2078" s="8"/>
      <c r="BK2078" s="8"/>
      <c r="BL2078" s="8"/>
      <c r="BM2078" s="8"/>
      <c r="BN2078" s="5"/>
      <c r="BO2078" s="5"/>
      <c r="BP2078" s="8"/>
      <c r="BQ2078" s="8"/>
    </row>
    <row r="2079" spans="1:69" ht="16.75" customHeight="1" x14ac:dyDescent="0.2">
      <c r="A2079" t="str">
        <f t="shared" si="1949"/>
        <v>2025021009 WSH</v>
      </c>
      <c r="B2079">
        <v>2025021009</v>
      </c>
      <c r="C2079" s="1">
        <v>46090</v>
      </c>
      <c r="D2079" s="2" t="s">
        <v>9</v>
      </c>
      <c r="E2079" t="s">
        <v>49</v>
      </c>
      <c r="F2079" s="2">
        <v>1</v>
      </c>
      <c r="G2079" s="2">
        <v>1</v>
      </c>
      <c r="H2079" t="s">
        <v>47</v>
      </c>
      <c r="I2079" t="str">
        <f t="shared" si="1948"/>
        <v xml:space="preserve">WSH </v>
      </c>
      <c r="K2079" s="14"/>
      <c r="L2079" s="13">
        <v>0.15</v>
      </c>
      <c r="M2079" s="28">
        <v>0.1</v>
      </c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23"/>
      <c r="AF2079" s="23"/>
      <c r="AG2079" s="26"/>
      <c r="AH2079" s="26"/>
      <c r="AI2079" s="53"/>
      <c r="AJ2079" s="6"/>
      <c r="AK2079" s="23"/>
      <c r="AL2079" s="23"/>
      <c r="AM2079" s="23"/>
      <c r="AN2079" s="23"/>
      <c r="AO2079" s="23"/>
      <c r="AP2079" s="23"/>
      <c r="AQ2079" s="23"/>
      <c r="AR2079" s="66">
        <v>0</v>
      </c>
      <c r="AS2079" s="8"/>
      <c r="AT2079" s="19"/>
      <c r="AU2079" s="19"/>
      <c r="AV2079" s="12"/>
      <c r="AW2079" s="12"/>
      <c r="AX2079" s="8"/>
      <c r="AY2079" s="8"/>
      <c r="AZ2079" s="8"/>
      <c r="BA2079" s="8"/>
      <c r="BB2079" s="62"/>
      <c r="BC2079" s="21"/>
      <c r="BD2079" s="21"/>
      <c r="BE2079" s="21"/>
      <c r="BF2079" s="22"/>
      <c r="BG2079" s="22"/>
      <c r="BH2079" s="22"/>
      <c r="BI2079" s="22"/>
      <c r="BJ2079" s="8"/>
      <c r="BK2079" s="8"/>
      <c r="BL2079" s="8"/>
      <c r="BM2079" s="8"/>
      <c r="BN2079" s="5"/>
      <c r="BO2079" s="5"/>
      <c r="BP2079" s="8"/>
      <c r="BQ2079" s="8"/>
    </row>
    <row r="2080" spans="1:69" ht="16.75" customHeight="1" x14ac:dyDescent="0.2">
      <c r="A2080" t="str">
        <f t="shared" si="1949"/>
        <v>2025021008 NYR</v>
      </c>
      <c r="B2080">
        <v>2025021008</v>
      </c>
      <c r="C2080" s="1">
        <v>46090</v>
      </c>
      <c r="D2080" s="2" t="s">
        <v>6</v>
      </c>
      <c r="E2080" t="s">
        <v>20</v>
      </c>
      <c r="F2080" s="2">
        <v>1</v>
      </c>
      <c r="G2080" s="2">
        <v>1</v>
      </c>
      <c r="H2080" t="s">
        <v>46</v>
      </c>
      <c r="I2080" t="str">
        <f t="shared" si="1948"/>
        <v xml:space="preserve">NYR </v>
      </c>
      <c r="K2080" s="14"/>
      <c r="L2080" s="13">
        <v>0.15</v>
      </c>
      <c r="M2080" s="28">
        <v>0.1</v>
      </c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23"/>
      <c r="AF2080" s="23"/>
      <c r="AG2080" s="26"/>
      <c r="AH2080" s="26"/>
      <c r="AI2080" s="53"/>
      <c r="AJ2080" s="6"/>
      <c r="AK2080" s="23"/>
      <c r="AL2080" s="23"/>
      <c r="AM2080" s="23"/>
      <c r="AN2080" s="23"/>
      <c r="AO2080" s="23"/>
      <c r="AP2080" s="23"/>
      <c r="AQ2080" s="23"/>
      <c r="AR2080" s="66">
        <v>0</v>
      </c>
      <c r="AS2080" s="8"/>
      <c r="AT2080" s="19"/>
      <c r="AU2080" s="19"/>
      <c r="AV2080" s="12"/>
      <c r="AW2080" s="12"/>
      <c r="AX2080" s="8"/>
      <c r="AY2080" s="8"/>
      <c r="AZ2080" s="8"/>
      <c r="BA2080" s="8"/>
      <c r="BB2080" s="62"/>
      <c r="BC2080" s="21"/>
      <c r="BD2080" s="21"/>
      <c r="BE2080" s="21"/>
      <c r="BF2080" s="22"/>
      <c r="BG2080" s="22"/>
      <c r="BH2080" s="22"/>
      <c r="BI2080" s="22"/>
      <c r="BJ2080" s="8"/>
      <c r="BK2080" s="8"/>
      <c r="BL2080" s="8"/>
      <c r="BM2080" s="8"/>
      <c r="BN2080" s="5"/>
      <c r="BO2080" s="5"/>
      <c r="BP2080" s="8"/>
      <c r="BQ2080" s="8"/>
    </row>
    <row r="2081" spans="1:69" ht="16.75" customHeight="1" x14ac:dyDescent="0.2">
      <c r="A2081" t="str">
        <f t="shared" si="1949"/>
        <v>2025021008 PHI</v>
      </c>
      <c r="B2081">
        <v>2025021008</v>
      </c>
      <c r="C2081" s="1">
        <v>46090</v>
      </c>
      <c r="D2081" s="2" t="s">
        <v>9</v>
      </c>
      <c r="E2081" t="s">
        <v>43</v>
      </c>
      <c r="F2081" s="2">
        <v>1</v>
      </c>
      <c r="G2081" s="2">
        <v>1</v>
      </c>
      <c r="H2081" t="s">
        <v>47</v>
      </c>
      <c r="I2081" t="str">
        <f t="shared" si="1948"/>
        <v xml:space="preserve">PHI </v>
      </c>
      <c r="K2081" s="14"/>
      <c r="L2081" s="13">
        <v>0.15</v>
      </c>
      <c r="M2081" s="28">
        <v>0.1</v>
      </c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23"/>
      <c r="AF2081" s="23"/>
      <c r="AG2081" s="26"/>
      <c r="AH2081" s="26"/>
      <c r="AI2081" s="53"/>
      <c r="AJ2081" s="6"/>
      <c r="AK2081" s="23"/>
      <c r="AL2081" s="23"/>
      <c r="AM2081" s="23"/>
      <c r="AN2081" s="23"/>
      <c r="AO2081" s="23"/>
      <c r="AP2081" s="23"/>
      <c r="AQ2081" s="23"/>
      <c r="AR2081" s="66">
        <v>0</v>
      </c>
      <c r="AS2081" s="8"/>
      <c r="AT2081" s="19"/>
      <c r="AU2081" s="19"/>
      <c r="AV2081" s="12"/>
      <c r="AW2081" s="12"/>
      <c r="AX2081" s="8"/>
      <c r="AY2081" s="8"/>
      <c r="AZ2081" s="8"/>
      <c r="BA2081" s="8"/>
      <c r="BB2081" s="62"/>
      <c r="BC2081" s="21"/>
      <c r="BD2081" s="21"/>
      <c r="BE2081" s="21"/>
      <c r="BF2081" s="22"/>
      <c r="BG2081" s="22"/>
      <c r="BH2081" s="22"/>
      <c r="BI2081" s="22"/>
      <c r="BJ2081" s="8"/>
      <c r="BK2081" s="8"/>
      <c r="BL2081" s="8"/>
      <c r="BM2081" s="8"/>
      <c r="BN2081" s="5"/>
      <c r="BO2081" s="5"/>
      <c r="BP2081" s="8"/>
      <c r="BQ2081" s="8"/>
    </row>
    <row r="2082" spans="1:69" ht="16.75" customHeight="1" x14ac:dyDescent="0.2">
      <c r="A2082" t="str">
        <f t="shared" si="1949"/>
        <v>2025021010 UTA</v>
      </c>
      <c r="B2082">
        <v>2025021010</v>
      </c>
      <c r="C2082" s="1">
        <v>46090</v>
      </c>
      <c r="D2082" s="2" t="s">
        <v>6</v>
      </c>
      <c r="E2082" t="s">
        <v>15</v>
      </c>
      <c r="F2082" s="2">
        <v>1</v>
      </c>
      <c r="G2082" s="2">
        <v>0</v>
      </c>
      <c r="H2082" t="s">
        <v>52</v>
      </c>
      <c r="I2082" t="str">
        <f t="shared" si="1948"/>
        <v xml:space="preserve">UTA </v>
      </c>
      <c r="K2082" s="14"/>
      <c r="L2082" s="13">
        <v>0.15</v>
      </c>
      <c r="M2082" s="28">
        <v>0.1</v>
      </c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23"/>
      <c r="AF2082" s="23"/>
      <c r="AG2082" s="26"/>
      <c r="AH2082" s="26"/>
      <c r="AI2082" s="53"/>
      <c r="AJ2082" s="6"/>
      <c r="AK2082" s="23"/>
      <c r="AL2082" s="23"/>
      <c r="AM2082" s="23"/>
      <c r="AN2082" s="23"/>
      <c r="AO2082" s="23"/>
      <c r="AP2082" s="23"/>
      <c r="AQ2082" s="23"/>
      <c r="AR2082" s="66">
        <v>0</v>
      </c>
      <c r="AS2082" s="8"/>
      <c r="AT2082" s="19"/>
      <c r="AU2082" s="19"/>
      <c r="AV2082" s="12"/>
      <c r="AW2082" s="12"/>
      <c r="AX2082" s="8"/>
      <c r="AY2082" s="8"/>
      <c r="AZ2082" s="8"/>
      <c r="BA2082" s="8"/>
      <c r="BB2082" s="62"/>
      <c r="BC2082" s="21"/>
      <c r="BD2082" s="21"/>
      <c r="BE2082" s="21"/>
      <c r="BF2082" s="22"/>
      <c r="BG2082" s="22"/>
      <c r="BH2082" s="22"/>
      <c r="BI2082" s="22"/>
      <c r="BJ2082" s="8"/>
      <c r="BK2082" s="8"/>
      <c r="BL2082" s="8"/>
      <c r="BM2082" s="8"/>
      <c r="BN2082" s="5"/>
      <c r="BO2082" s="5"/>
      <c r="BP2082" s="8"/>
      <c r="BQ2082" s="8"/>
    </row>
    <row r="2083" spans="1:69" ht="16.75" customHeight="1" x14ac:dyDescent="0.2">
      <c r="A2083" t="str">
        <f t="shared" si="1949"/>
        <v>2025021010 CHI</v>
      </c>
      <c r="B2083">
        <v>2025021010</v>
      </c>
      <c r="C2083" s="1">
        <v>46090</v>
      </c>
      <c r="D2083" s="2" t="s">
        <v>9</v>
      </c>
      <c r="E2083" t="s">
        <v>14</v>
      </c>
      <c r="F2083" s="2">
        <v>0</v>
      </c>
      <c r="G2083" s="2">
        <v>1</v>
      </c>
      <c r="H2083" t="s">
        <v>53</v>
      </c>
      <c r="I2083" t="str">
        <f t="shared" si="1948"/>
        <v xml:space="preserve">CHI </v>
      </c>
      <c r="K2083" s="14"/>
      <c r="L2083" s="13">
        <v>0.15</v>
      </c>
      <c r="M2083" s="28">
        <v>0.1</v>
      </c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23"/>
      <c r="AF2083" s="23"/>
      <c r="AG2083" s="26"/>
      <c r="AH2083" s="26"/>
      <c r="AI2083" s="53"/>
      <c r="AJ2083" s="6"/>
      <c r="AK2083" s="23"/>
      <c r="AL2083" s="23"/>
      <c r="AM2083" s="23"/>
      <c r="AN2083" s="23"/>
      <c r="AO2083" s="23"/>
      <c r="AP2083" s="23"/>
      <c r="AQ2083" s="23"/>
      <c r="AR2083" s="66">
        <v>0</v>
      </c>
      <c r="AS2083" s="8"/>
      <c r="AT2083" s="19"/>
      <c r="AU2083" s="19"/>
      <c r="AV2083" s="12"/>
      <c r="AW2083" s="12"/>
      <c r="AX2083" s="8"/>
      <c r="AY2083" s="8"/>
      <c r="AZ2083" s="8"/>
      <c r="BA2083" s="8"/>
      <c r="BB2083" s="62"/>
      <c r="BC2083" s="21"/>
      <c r="BD2083" s="21"/>
      <c r="BE2083" s="21"/>
      <c r="BF2083" s="22"/>
      <c r="BG2083" s="22"/>
      <c r="BH2083" s="22"/>
      <c r="BI2083" s="22"/>
      <c r="BJ2083" s="8"/>
      <c r="BK2083" s="8"/>
      <c r="BL2083" s="8"/>
      <c r="BM2083" s="8"/>
      <c r="BN2083" s="5"/>
      <c r="BO2083" s="5"/>
      <c r="BP2083" s="8"/>
      <c r="BQ2083" s="8"/>
    </row>
    <row r="2084" spans="1:69" ht="16.75" customHeight="1" x14ac:dyDescent="0.2">
      <c r="A2084" t="str">
        <f t="shared" si="1949"/>
        <v>2025021011 OTT</v>
      </c>
      <c r="B2084">
        <v>2025021011</v>
      </c>
      <c r="C2084" s="1">
        <v>46090</v>
      </c>
      <c r="D2084" s="2" t="s">
        <v>6</v>
      </c>
      <c r="E2084" t="s">
        <v>39</v>
      </c>
      <c r="F2084" s="2">
        <v>1</v>
      </c>
      <c r="G2084" s="2">
        <v>1</v>
      </c>
      <c r="H2084" t="s">
        <v>46</v>
      </c>
      <c r="I2084" t="str">
        <f t="shared" si="1948"/>
        <v xml:space="preserve">OTT </v>
      </c>
      <c r="K2084" s="14"/>
      <c r="L2084" s="13">
        <v>0.15</v>
      </c>
      <c r="M2084" s="28">
        <v>0.1</v>
      </c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23"/>
      <c r="AF2084" s="23"/>
      <c r="AG2084" s="26"/>
      <c r="AH2084" s="26"/>
      <c r="AI2084" s="53"/>
      <c r="AJ2084" s="6"/>
      <c r="AK2084" s="23"/>
      <c r="AL2084" s="23"/>
      <c r="AM2084" s="23"/>
      <c r="AN2084" s="23"/>
      <c r="AO2084" s="23"/>
      <c r="AP2084" s="23"/>
      <c r="AQ2084" s="23"/>
      <c r="AR2084" s="66">
        <v>0</v>
      </c>
      <c r="AS2084" s="8"/>
      <c r="AT2084" s="19"/>
      <c r="AU2084" s="19"/>
      <c r="AV2084" s="12"/>
      <c r="AW2084" s="12"/>
      <c r="AX2084" s="8"/>
      <c r="AY2084" s="8"/>
      <c r="AZ2084" s="8"/>
      <c r="BA2084" s="8"/>
      <c r="BB2084" s="62"/>
      <c r="BC2084" s="21"/>
      <c r="BD2084" s="21"/>
      <c r="BE2084" s="21"/>
      <c r="BF2084" s="22"/>
      <c r="BG2084" s="22"/>
      <c r="BH2084" s="22"/>
      <c r="BI2084" s="22"/>
      <c r="BJ2084" s="8"/>
      <c r="BK2084" s="8"/>
      <c r="BL2084" s="8"/>
      <c r="BM2084" s="8"/>
      <c r="BN2084" s="5"/>
      <c r="BO2084" s="5"/>
      <c r="BP2084" s="8"/>
      <c r="BQ2084" s="8"/>
    </row>
    <row r="2085" spans="1:69" ht="16.75" customHeight="1" x14ac:dyDescent="0.2">
      <c r="A2085" t="str">
        <f t="shared" si="1949"/>
        <v>2025021011 VAN</v>
      </c>
      <c r="B2085">
        <v>2025021011</v>
      </c>
      <c r="C2085" s="1">
        <v>46090</v>
      </c>
      <c r="D2085" s="2" t="s">
        <v>9</v>
      </c>
      <c r="E2085" t="s">
        <v>23</v>
      </c>
      <c r="F2085" s="2">
        <v>1</v>
      </c>
      <c r="G2085" s="2">
        <v>1</v>
      </c>
      <c r="H2085" t="s">
        <v>47</v>
      </c>
      <c r="I2085" t="str">
        <f t="shared" si="1948"/>
        <v xml:space="preserve">VAN </v>
      </c>
      <c r="K2085" s="14"/>
      <c r="L2085" s="13">
        <v>0.15</v>
      </c>
      <c r="M2085" s="28">
        <v>0.1</v>
      </c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23"/>
      <c r="AF2085" s="23"/>
      <c r="AG2085" s="26"/>
      <c r="AH2085" s="26"/>
      <c r="AI2085" s="53"/>
      <c r="AJ2085" s="6"/>
      <c r="AK2085" s="23"/>
      <c r="AL2085" s="23"/>
      <c r="AM2085" s="23"/>
      <c r="AN2085" s="23"/>
      <c r="AO2085" s="23"/>
      <c r="AP2085" s="23"/>
      <c r="AQ2085" s="23"/>
      <c r="AR2085" s="66">
        <v>0</v>
      </c>
      <c r="AS2085" s="8"/>
      <c r="AT2085" s="19"/>
      <c r="AU2085" s="19"/>
      <c r="AV2085" s="12"/>
      <c r="AW2085" s="12"/>
      <c r="AX2085" s="8"/>
      <c r="AY2085" s="8"/>
      <c r="AZ2085" s="8"/>
      <c r="BA2085" s="8"/>
      <c r="BB2085" s="62"/>
      <c r="BC2085" s="21"/>
      <c r="BD2085" s="21"/>
      <c r="BE2085" s="21"/>
      <c r="BF2085" s="22"/>
      <c r="BG2085" s="22"/>
      <c r="BH2085" s="22"/>
      <c r="BI2085" s="22"/>
      <c r="BJ2085" s="8"/>
      <c r="BK2085" s="8"/>
      <c r="BL2085" s="8"/>
      <c r="BM2085" s="8"/>
      <c r="BN2085" s="5"/>
      <c r="BO2085" s="5"/>
      <c r="BP2085" s="8"/>
      <c r="BQ2085" s="8"/>
    </row>
    <row r="2086" spans="1:69" ht="16.75" customHeight="1" x14ac:dyDescent="0.2">
      <c r="A2086" t="str">
        <f t="shared" si="1949"/>
        <v>2025021017 CGY</v>
      </c>
      <c r="B2086">
        <v>2025021017</v>
      </c>
      <c r="C2086" s="1">
        <v>46091</v>
      </c>
      <c r="D2086" s="2" t="s">
        <v>6</v>
      </c>
      <c r="E2086" t="s">
        <v>22</v>
      </c>
      <c r="F2086" s="2">
        <v>0</v>
      </c>
      <c r="G2086" s="2">
        <v>0</v>
      </c>
      <c r="H2086" t="s">
        <v>50</v>
      </c>
      <c r="I2086" t="str">
        <f t="shared" si="1948"/>
        <v xml:space="preserve">CGY </v>
      </c>
      <c r="K2086" s="14"/>
      <c r="L2086" s="13">
        <v>0.15</v>
      </c>
      <c r="M2086" s="28">
        <v>0.1</v>
      </c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23"/>
      <c r="AF2086" s="23"/>
      <c r="AG2086" s="26"/>
      <c r="AH2086" s="26"/>
      <c r="AI2086" s="53"/>
      <c r="AJ2086" s="6"/>
      <c r="AK2086" s="23"/>
      <c r="AL2086" s="23"/>
      <c r="AM2086" s="23"/>
      <c r="AN2086" s="23"/>
      <c r="AO2086" s="23"/>
      <c r="AP2086" s="23"/>
      <c r="AQ2086" s="23"/>
      <c r="AR2086" s="66">
        <v>0</v>
      </c>
      <c r="AS2086" s="8"/>
      <c r="AT2086" s="19"/>
      <c r="AU2086" s="19"/>
      <c r="AV2086" s="12"/>
      <c r="AW2086" s="12"/>
      <c r="AX2086" s="8"/>
      <c r="AY2086" s="8"/>
      <c r="AZ2086" s="8"/>
      <c r="BA2086" s="8"/>
      <c r="BB2086" s="62"/>
      <c r="BC2086" s="21"/>
      <c r="BD2086" s="21"/>
      <c r="BE2086" s="21"/>
      <c r="BF2086" s="22"/>
      <c r="BG2086" s="22"/>
      <c r="BH2086" s="22"/>
      <c r="BI2086" s="22"/>
      <c r="BJ2086" s="8"/>
      <c r="BK2086" s="8"/>
      <c r="BL2086" s="8"/>
      <c r="BM2086" s="8"/>
      <c r="BN2086" s="5"/>
      <c r="BO2086" s="5"/>
      <c r="BP2086" s="8"/>
      <c r="BQ2086" s="8"/>
    </row>
    <row r="2087" spans="1:69" ht="16.75" customHeight="1" x14ac:dyDescent="0.2">
      <c r="A2087" t="str">
        <f t="shared" si="1949"/>
        <v>2025021017 NYR</v>
      </c>
      <c r="B2087">
        <v>2025021017</v>
      </c>
      <c r="C2087" s="1">
        <v>46091</v>
      </c>
      <c r="D2087" s="2" t="s">
        <v>9</v>
      </c>
      <c r="E2087" t="s">
        <v>20</v>
      </c>
      <c r="F2087" s="2">
        <v>0</v>
      </c>
      <c r="G2087" s="2">
        <v>0</v>
      </c>
      <c r="H2087" t="s">
        <v>51</v>
      </c>
      <c r="I2087" t="str">
        <f t="shared" si="1948"/>
        <v xml:space="preserve">NYR </v>
      </c>
      <c r="K2087" s="14"/>
      <c r="L2087" s="13">
        <v>0.15</v>
      </c>
      <c r="M2087" s="28">
        <v>0.1</v>
      </c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23"/>
      <c r="AF2087" s="23"/>
      <c r="AG2087" s="26"/>
      <c r="AH2087" s="26"/>
      <c r="AI2087" s="53"/>
      <c r="AJ2087" s="6"/>
      <c r="AK2087" s="23"/>
      <c r="AL2087" s="23"/>
      <c r="AM2087" s="23"/>
      <c r="AN2087" s="23"/>
      <c r="AO2087" s="23"/>
      <c r="AP2087" s="23"/>
      <c r="AQ2087" s="23"/>
      <c r="AR2087" s="66">
        <v>0</v>
      </c>
      <c r="AS2087" s="8"/>
      <c r="AT2087" s="19"/>
      <c r="AU2087" s="19"/>
      <c r="AV2087" s="12"/>
      <c r="AW2087" s="12"/>
      <c r="AX2087" s="8"/>
      <c r="AY2087" s="8"/>
      <c r="AZ2087" s="8"/>
      <c r="BA2087" s="8"/>
      <c r="BB2087" s="62"/>
      <c r="BC2087" s="21"/>
      <c r="BD2087" s="21"/>
      <c r="BE2087" s="21"/>
      <c r="BF2087" s="22"/>
      <c r="BG2087" s="22"/>
      <c r="BH2087" s="22"/>
      <c r="BI2087" s="22"/>
      <c r="BJ2087" s="8"/>
      <c r="BK2087" s="8"/>
      <c r="BL2087" s="8"/>
      <c r="BM2087" s="8"/>
      <c r="BN2087" s="5"/>
      <c r="BO2087" s="5"/>
      <c r="BP2087" s="8"/>
      <c r="BQ2087" s="8"/>
    </row>
    <row r="2088" spans="1:69" ht="16.75" customHeight="1" x14ac:dyDescent="0.2">
      <c r="A2088" t="str">
        <f t="shared" si="1949"/>
        <v>2025021015 CBJ</v>
      </c>
      <c r="B2088">
        <v>2025021015</v>
      </c>
      <c r="C2088" s="1">
        <v>46091</v>
      </c>
      <c r="D2088" s="2" t="s">
        <v>6</v>
      </c>
      <c r="E2088" t="s">
        <v>32</v>
      </c>
      <c r="F2088" s="2">
        <v>2</v>
      </c>
      <c r="G2088" s="2">
        <v>1</v>
      </c>
      <c r="H2088" t="s">
        <v>44</v>
      </c>
      <c r="I2088" t="str">
        <f t="shared" si="1948"/>
        <v xml:space="preserve">CBJ </v>
      </c>
      <c r="K2088" s="14"/>
      <c r="L2088" s="13">
        <v>0.15</v>
      </c>
      <c r="M2088" s="28">
        <v>0.1</v>
      </c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23"/>
      <c r="AF2088" s="23"/>
      <c r="AG2088" s="26"/>
      <c r="AH2088" s="26"/>
      <c r="AI2088" s="53"/>
      <c r="AJ2088" s="6"/>
      <c r="AK2088" s="23"/>
      <c r="AL2088" s="23"/>
      <c r="AM2088" s="23"/>
      <c r="AN2088" s="23"/>
      <c r="AO2088" s="23"/>
      <c r="AP2088" s="23"/>
      <c r="AQ2088" s="23"/>
      <c r="AR2088" s="66">
        <v>0</v>
      </c>
      <c r="AS2088" s="8"/>
      <c r="AT2088" s="19"/>
      <c r="AU2088" s="19"/>
      <c r="AV2088" s="12"/>
      <c r="AW2088" s="12"/>
      <c r="AX2088" s="8"/>
      <c r="AY2088" s="8"/>
      <c r="AZ2088" s="8"/>
      <c r="BA2088" s="8"/>
      <c r="BB2088" s="62"/>
      <c r="BC2088" s="21"/>
      <c r="BD2088" s="21"/>
      <c r="BE2088" s="21"/>
      <c r="BF2088" s="22"/>
      <c r="BG2088" s="22"/>
      <c r="BH2088" s="22"/>
      <c r="BI2088" s="22"/>
      <c r="BJ2088" s="8"/>
      <c r="BK2088" s="8"/>
      <c r="BL2088" s="8"/>
      <c r="BM2088" s="8"/>
      <c r="BN2088" s="5"/>
      <c r="BO2088" s="5"/>
      <c r="BP2088" s="8"/>
      <c r="BQ2088" s="8"/>
    </row>
    <row r="2089" spans="1:69" ht="16.75" customHeight="1" x14ac:dyDescent="0.2">
      <c r="A2089" t="str">
        <f t="shared" si="1949"/>
        <v>2025021015 TBL</v>
      </c>
      <c r="B2089">
        <v>2025021015</v>
      </c>
      <c r="C2089" s="1">
        <v>46091</v>
      </c>
      <c r="D2089" s="2" t="s">
        <v>9</v>
      </c>
      <c r="E2089" t="s">
        <v>41</v>
      </c>
      <c r="F2089" s="2">
        <v>1</v>
      </c>
      <c r="G2089" s="2">
        <v>2</v>
      </c>
      <c r="H2089" t="s">
        <v>45</v>
      </c>
      <c r="I2089" t="str">
        <f t="shared" si="1948"/>
        <v xml:space="preserve">TBL </v>
      </c>
      <c r="K2089" s="14"/>
      <c r="L2089" s="13">
        <v>0.15</v>
      </c>
      <c r="M2089" s="28">
        <v>0.1</v>
      </c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23"/>
      <c r="AF2089" s="23"/>
      <c r="AG2089" s="26"/>
      <c r="AH2089" s="26"/>
      <c r="AI2089" s="53"/>
      <c r="AJ2089" s="6"/>
      <c r="AK2089" s="23"/>
      <c r="AL2089" s="23"/>
      <c r="AM2089" s="23"/>
      <c r="AN2089" s="23"/>
      <c r="AO2089" s="23"/>
      <c r="AP2089" s="23"/>
      <c r="AQ2089" s="23"/>
      <c r="AR2089" s="66">
        <v>0</v>
      </c>
      <c r="AS2089" s="8"/>
      <c r="AT2089" s="19"/>
      <c r="AU2089" s="19"/>
      <c r="AV2089" s="12"/>
      <c r="AW2089" s="12"/>
      <c r="AX2089" s="8"/>
      <c r="AY2089" s="8"/>
      <c r="AZ2089" s="8"/>
      <c r="BA2089" s="8"/>
      <c r="BB2089" s="62"/>
      <c r="BC2089" s="21"/>
      <c r="BD2089" s="21"/>
      <c r="BE2089" s="21"/>
      <c r="BF2089" s="22"/>
      <c r="BG2089" s="22"/>
      <c r="BH2089" s="22"/>
      <c r="BI2089" s="22"/>
      <c r="BJ2089" s="8"/>
      <c r="BK2089" s="8"/>
      <c r="BL2089" s="8"/>
      <c r="BM2089" s="8"/>
      <c r="BN2089" s="5"/>
      <c r="BO2089" s="5"/>
      <c r="BP2089" s="8"/>
      <c r="BQ2089" s="8"/>
    </row>
    <row r="2090" spans="1:69" ht="16.75" customHeight="1" x14ac:dyDescent="0.2">
      <c r="A2090" t="str">
        <f t="shared" si="1949"/>
        <v>2025021016 DET</v>
      </c>
      <c r="B2090">
        <v>2025021016</v>
      </c>
      <c r="C2090" s="1">
        <v>46091</v>
      </c>
      <c r="D2090" s="2" t="s">
        <v>6</v>
      </c>
      <c r="E2090" t="s">
        <v>30</v>
      </c>
      <c r="F2090" s="2">
        <v>1</v>
      </c>
      <c r="G2090" s="2">
        <v>2</v>
      </c>
      <c r="H2090" t="s">
        <v>36</v>
      </c>
      <c r="I2090" t="str">
        <f t="shared" si="1948"/>
        <v xml:space="preserve">DET </v>
      </c>
      <c r="K2090" s="14"/>
      <c r="L2090" s="13">
        <v>0.15</v>
      </c>
      <c r="M2090" s="28">
        <v>0.1</v>
      </c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23"/>
      <c r="AF2090" s="23"/>
      <c r="AG2090" s="26"/>
      <c r="AH2090" s="26"/>
      <c r="AI2090" s="53"/>
      <c r="AJ2090" s="6"/>
      <c r="AK2090" s="23"/>
      <c r="AL2090" s="23"/>
      <c r="AM2090" s="23"/>
      <c r="AN2090" s="23"/>
      <c r="AO2090" s="23"/>
      <c r="AP2090" s="23"/>
      <c r="AQ2090" s="23"/>
      <c r="AR2090" s="66">
        <v>0</v>
      </c>
      <c r="AS2090" s="8"/>
      <c r="AT2090" s="19"/>
      <c r="AU2090" s="19"/>
      <c r="AV2090" s="12"/>
      <c r="AW2090" s="12"/>
      <c r="AX2090" s="8"/>
      <c r="AY2090" s="8"/>
      <c r="AZ2090" s="8"/>
      <c r="BA2090" s="8"/>
      <c r="BB2090" s="62"/>
      <c r="BC2090" s="21"/>
      <c r="BD2090" s="21"/>
      <c r="BE2090" s="21"/>
      <c r="BF2090" s="22"/>
      <c r="BG2090" s="22"/>
      <c r="BH2090" s="22"/>
      <c r="BI2090" s="22"/>
      <c r="BJ2090" s="8"/>
      <c r="BK2090" s="8"/>
      <c r="BL2090" s="8"/>
      <c r="BM2090" s="8"/>
      <c r="BN2090" s="5"/>
      <c r="BO2090" s="5"/>
      <c r="BP2090" s="8"/>
      <c r="BQ2090" s="8"/>
    </row>
    <row r="2091" spans="1:69" ht="16.75" customHeight="1" x14ac:dyDescent="0.2">
      <c r="A2091" t="str">
        <f t="shared" si="1949"/>
        <v>2025021016 FLA</v>
      </c>
      <c r="B2091">
        <v>2025021016</v>
      </c>
      <c r="C2091" s="1">
        <v>46091</v>
      </c>
      <c r="D2091" s="2" t="s">
        <v>9</v>
      </c>
      <c r="E2091" t="s">
        <v>10</v>
      </c>
      <c r="F2091" s="2">
        <v>2</v>
      </c>
      <c r="G2091" s="2">
        <v>1</v>
      </c>
      <c r="H2091" t="s">
        <v>38</v>
      </c>
      <c r="I2091" t="str">
        <f t="shared" ref="I2091:I2154" si="1950">E2091&amp;" "&amp;J2091</f>
        <v xml:space="preserve">FLA </v>
      </c>
      <c r="K2091" s="14"/>
      <c r="L2091" s="13">
        <v>0.15</v>
      </c>
      <c r="M2091" s="28">
        <v>0.1</v>
      </c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23"/>
      <c r="AF2091" s="23"/>
      <c r="AG2091" s="26"/>
      <c r="AH2091" s="26"/>
      <c r="AI2091" s="53"/>
      <c r="AJ2091" s="6"/>
      <c r="AK2091" s="23"/>
      <c r="AL2091" s="23"/>
      <c r="AM2091" s="23"/>
      <c r="AN2091" s="23"/>
      <c r="AO2091" s="23"/>
      <c r="AP2091" s="23"/>
      <c r="AQ2091" s="23"/>
      <c r="AR2091" s="66">
        <v>0</v>
      </c>
      <c r="AS2091" s="8"/>
      <c r="AT2091" s="19"/>
      <c r="AU2091" s="19"/>
      <c r="AV2091" s="12"/>
      <c r="AW2091" s="12"/>
      <c r="AX2091" s="8"/>
      <c r="AY2091" s="8"/>
      <c r="AZ2091" s="8"/>
      <c r="BA2091" s="8"/>
      <c r="BB2091" s="62"/>
      <c r="BC2091" s="21"/>
      <c r="BD2091" s="21"/>
      <c r="BE2091" s="21"/>
      <c r="BF2091" s="22"/>
      <c r="BG2091" s="22"/>
      <c r="BH2091" s="22"/>
      <c r="BI2091" s="22"/>
      <c r="BJ2091" s="8"/>
      <c r="BK2091" s="8"/>
      <c r="BL2091" s="8"/>
      <c r="BM2091" s="8"/>
      <c r="BN2091" s="5"/>
      <c r="BO2091" s="5"/>
      <c r="BP2091" s="8"/>
      <c r="BQ2091" s="8"/>
    </row>
    <row r="2092" spans="1:69" ht="16.75" customHeight="1" x14ac:dyDescent="0.2">
      <c r="A2092" t="str">
        <f t="shared" si="1949"/>
        <v>2025021012 LAK</v>
      </c>
      <c r="B2092">
        <v>2025021012</v>
      </c>
      <c r="C2092" s="1">
        <v>46091</v>
      </c>
      <c r="D2092" s="2" t="s">
        <v>6</v>
      </c>
      <c r="E2092" t="s">
        <v>28</v>
      </c>
      <c r="F2092" s="2">
        <v>2</v>
      </c>
      <c r="G2092" s="2">
        <v>1</v>
      </c>
      <c r="H2092" t="s">
        <v>44</v>
      </c>
      <c r="I2092" t="str">
        <f t="shared" si="1950"/>
        <v xml:space="preserve">LAK </v>
      </c>
      <c r="K2092" s="14"/>
      <c r="L2092" s="13">
        <v>0.15</v>
      </c>
      <c r="M2092" s="28">
        <v>0.1</v>
      </c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23"/>
      <c r="AF2092" s="23"/>
      <c r="AG2092" s="26"/>
      <c r="AH2092" s="26"/>
      <c r="AI2092" s="53"/>
      <c r="AJ2092" s="6"/>
      <c r="AK2092" s="23"/>
      <c r="AL2092" s="23"/>
      <c r="AM2092" s="23"/>
      <c r="AN2092" s="23"/>
      <c r="AO2092" s="23"/>
      <c r="AP2092" s="23"/>
      <c r="AQ2092" s="23"/>
      <c r="AR2092" s="66">
        <v>0</v>
      </c>
      <c r="AS2092" s="8"/>
      <c r="AT2092" s="19"/>
      <c r="AU2092" s="19"/>
      <c r="AV2092" s="12"/>
      <c r="AW2092" s="12"/>
      <c r="AX2092" s="8"/>
      <c r="AY2092" s="8"/>
      <c r="AZ2092" s="8"/>
      <c r="BA2092" s="8"/>
      <c r="BB2092" s="62"/>
      <c r="BC2092" s="21"/>
      <c r="BD2092" s="21"/>
      <c r="BE2092" s="21"/>
      <c r="BF2092" s="22"/>
      <c r="BG2092" s="22"/>
      <c r="BH2092" s="22"/>
      <c r="BI2092" s="22"/>
      <c r="BJ2092" s="8"/>
      <c r="BK2092" s="8"/>
      <c r="BL2092" s="8"/>
      <c r="BM2092" s="8"/>
      <c r="BN2092" s="5"/>
      <c r="BO2092" s="5"/>
      <c r="BP2092" s="8"/>
      <c r="BQ2092" s="8"/>
    </row>
    <row r="2093" spans="1:69" ht="16.75" customHeight="1" x14ac:dyDescent="0.2">
      <c r="A2093" t="str">
        <f t="shared" si="1949"/>
        <v>2025021012 BOS</v>
      </c>
      <c r="B2093">
        <v>2025021012</v>
      </c>
      <c r="C2093" s="1">
        <v>46091</v>
      </c>
      <c r="D2093" s="2" t="s">
        <v>9</v>
      </c>
      <c r="E2093" t="s">
        <v>7</v>
      </c>
      <c r="F2093" s="2">
        <v>1</v>
      </c>
      <c r="G2093" s="2">
        <v>2</v>
      </c>
      <c r="H2093" t="s">
        <v>45</v>
      </c>
      <c r="I2093" t="str">
        <f t="shared" si="1950"/>
        <v xml:space="preserve">BOS </v>
      </c>
      <c r="K2093" s="14"/>
      <c r="L2093" s="13">
        <v>0.15</v>
      </c>
      <c r="M2093" s="28">
        <v>0.1</v>
      </c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23"/>
      <c r="AF2093" s="23"/>
      <c r="AG2093" s="26"/>
      <c r="AH2093" s="26"/>
      <c r="AI2093" s="53"/>
      <c r="AJ2093" s="6"/>
      <c r="AK2093" s="23"/>
      <c r="AL2093" s="23"/>
      <c r="AM2093" s="23"/>
      <c r="AN2093" s="23"/>
      <c r="AO2093" s="23"/>
      <c r="AP2093" s="23"/>
      <c r="AQ2093" s="23"/>
      <c r="AR2093" s="66">
        <v>0</v>
      </c>
      <c r="AS2093" s="8"/>
      <c r="AT2093" s="19"/>
      <c r="AU2093" s="19"/>
      <c r="AV2093" s="12"/>
      <c r="AW2093" s="12"/>
      <c r="AX2093" s="8"/>
      <c r="AY2093" s="8"/>
      <c r="AZ2093" s="8"/>
      <c r="BA2093" s="8"/>
      <c r="BB2093" s="62"/>
      <c r="BC2093" s="21"/>
      <c r="BD2093" s="21"/>
      <c r="BE2093" s="21"/>
      <c r="BF2093" s="22"/>
      <c r="BG2093" s="22"/>
      <c r="BH2093" s="22"/>
      <c r="BI2093" s="22"/>
      <c r="BJ2093" s="8"/>
      <c r="BK2093" s="8"/>
      <c r="BL2093" s="8"/>
      <c r="BM2093" s="8"/>
      <c r="BN2093" s="5"/>
      <c r="BO2093" s="5"/>
      <c r="BP2093" s="8"/>
      <c r="BQ2093" s="8"/>
    </row>
    <row r="2094" spans="1:69" ht="16.75" customHeight="1" x14ac:dyDescent="0.2">
      <c r="A2094" t="str">
        <f t="shared" si="1949"/>
        <v>2025021018 PIT</v>
      </c>
      <c r="B2094">
        <v>2025021018</v>
      </c>
      <c r="C2094" s="1">
        <v>46091</v>
      </c>
      <c r="D2094" s="2" t="s">
        <v>6</v>
      </c>
      <c r="E2094" t="s">
        <v>21</v>
      </c>
      <c r="F2094" s="2">
        <v>1</v>
      </c>
      <c r="G2094" s="2">
        <v>2</v>
      </c>
      <c r="H2094" t="s">
        <v>36</v>
      </c>
      <c r="I2094" t="str">
        <f t="shared" si="1950"/>
        <v xml:space="preserve">PIT </v>
      </c>
      <c r="K2094" s="14"/>
      <c r="L2094" s="13">
        <v>0.15</v>
      </c>
      <c r="M2094" s="28">
        <v>0.1</v>
      </c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23"/>
      <c r="AF2094" s="23"/>
      <c r="AG2094" s="26"/>
      <c r="AH2094" s="26"/>
      <c r="AI2094" s="53"/>
      <c r="AJ2094" s="6"/>
      <c r="AK2094" s="23"/>
      <c r="AL2094" s="23"/>
      <c r="AM2094" s="23"/>
      <c r="AN2094" s="23"/>
      <c r="AO2094" s="23"/>
      <c r="AP2094" s="23"/>
      <c r="AQ2094" s="23"/>
      <c r="AR2094" s="66">
        <v>0</v>
      </c>
      <c r="AS2094" s="8"/>
      <c r="AT2094" s="19"/>
      <c r="AU2094" s="19"/>
      <c r="AV2094" s="12"/>
      <c r="AW2094" s="12"/>
      <c r="AX2094" s="8"/>
      <c r="AY2094" s="8"/>
      <c r="AZ2094" s="8"/>
      <c r="BA2094" s="8"/>
      <c r="BB2094" s="62"/>
      <c r="BC2094" s="21"/>
      <c r="BD2094" s="21"/>
      <c r="BE2094" s="21"/>
      <c r="BF2094" s="22"/>
      <c r="BG2094" s="22"/>
      <c r="BH2094" s="22"/>
      <c r="BI2094" s="22"/>
      <c r="BJ2094" s="8"/>
      <c r="BK2094" s="8"/>
      <c r="BL2094" s="8"/>
      <c r="BM2094" s="8"/>
      <c r="BN2094" s="5"/>
      <c r="BO2094" s="5"/>
      <c r="BP2094" s="8"/>
      <c r="BQ2094" s="8"/>
    </row>
    <row r="2095" spans="1:69" ht="16.75" customHeight="1" x14ac:dyDescent="0.2">
      <c r="A2095" t="str">
        <f t="shared" si="1949"/>
        <v>2025021018 CAR</v>
      </c>
      <c r="B2095">
        <v>2025021018</v>
      </c>
      <c r="C2095" s="1">
        <v>46091</v>
      </c>
      <c r="D2095" s="2" t="s">
        <v>9</v>
      </c>
      <c r="E2095" t="s">
        <v>42</v>
      </c>
      <c r="F2095" s="2">
        <v>2</v>
      </c>
      <c r="G2095" s="2">
        <v>1</v>
      </c>
      <c r="H2095" t="s">
        <v>38</v>
      </c>
      <c r="I2095" t="str">
        <f t="shared" si="1950"/>
        <v xml:space="preserve">CAR </v>
      </c>
      <c r="K2095" s="14"/>
      <c r="L2095" s="13">
        <v>0.15</v>
      </c>
      <c r="M2095" s="28">
        <v>0.1</v>
      </c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23"/>
      <c r="AF2095" s="23"/>
      <c r="AG2095" s="26"/>
      <c r="AH2095" s="26"/>
      <c r="AI2095" s="53"/>
      <c r="AJ2095" s="6"/>
      <c r="AK2095" s="23"/>
      <c r="AL2095" s="23"/>
      <c r="AM2095" s="23"/>
      <c r="AN2095" s="23"/>
      <c r="AO2095" s="23"/>
      <c r="AP2095" s="23"/>
      <c r="AQ2095" s="23"/>
      <c r="AR2095" s="66">
        <v>0</v>
      </c>
      <c r="AS2095" s="8"/>
      <c r="AT2095" s="19"/>
      <c r="AU2095" s="19"/>
      <c r="AV2095" s="12"/>
      <c r="AW2095" s="12"/>
      <c r="AX2095" s="8"/>
      <c r="AY2095" s="8"/>
      <c r="AZ2095" s="8"/>
      <c r="BA2095" s="8"/>
      <c r="BB2095" s="62"/>
      <c r="BC2095" s="21"/>
      <c r="BD2095" s="21"/>
      <c r="BE2095" s="21"/>
      <c r="BF2095" s="22"/>
      <c r="BG2095" s="22"/>
      <c r="BH2095" s="22"/>
      <c r="BI2095" s="22"/>
      <c r="BJ2095" s="8"/>
      <c r="BK2095" s="8"/>
      <c r="BL2095" s="8"/>
      <c r="BM2095" s="8"/>
      <c r="BN2095" s="5"/>
      <c r="BO2095" s="5"/>
      <c r="BP2095" s="8"/>
      <c r="BQ2095" s="8"/>
    </row>
    <row r="2096" spans="1:69" ht="16.75" customHeight="1" x14ac:dyDescent="0.2">
      <c r="A2096" t="str">
        <f t="shared" si="1949"/>
        <v>2025021013 SJS</v>
      </c>
      <c r="B2096">
        <v>2025021013</v>
      </c>
      <c r="C2096" s="1">
        <v>46091</v>
      </c>
      <c r="D2096" s="2" t="s">
        <v>6</v>
      </c>
      <c r="E2096" t="s">
        <v>40</v>
      </c>
      <c r="F2096" s="2">
        <v>2</v>
      </c>
      <c r="G2096" s="2">
        <v>1</v>
      </c>
      <c r="H2096" t="s">
        <v>44</v>
      </c>
      <c r="I2096" t="str">
        <f t="shared" si="1950"/>
        <v xml:space="preserve">SJS </v>
      </c>
      <c r="K2096" s="14"/>
      <c r="L2096" s="13">
        <v>0.15</v>
      </c>
      <c r="M2096" s="28">
        <v>0.1</v>
      </c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23"/>
      <c r="AF2096" s="23"/>
      <c r="AG2096" s="26"/>
      <c r="AH2096" s="26"/>
      <c r="AI2096" s="53"/>
      <c r="AJ2096" s="6"/>
      <c r="AK2096" s="23"/>
      <c r="AL2096" s="23"/>
      <c r="AM2096" s="23"/>
      <c r="AN2096" s="23"/>
      <c r="AO2096" s="23"/>
      <c r="AP2096" s="23"/>
      <c r="AQ2096" s="23"/>
      <c r="AR2096" s="66">
        <v>0</v>
      </c>
      <c r="AS2096" s="8"/>
      <c r="AT2096" s="19"/>
      <c r="AU2096" s="19"/>
      <c r="AV2096" s="12"/>
      <c r="AW2096" s="12"/>
      <c r="AX2096" s="8"/>
      <c r="AY2096" s="8"/>
      <c r="AZ2096" s="8"/>
      <c r="BA2096" s="8"/>
      <c r="BB2096" s="62"/>
      <c r="BC2096" s="21"/>
      <c r="BD2096" s="21"/>
      <c r="BE2096" s="21"/>
      <c r="BF2096" s="22"/>
      <c r="BG2096" s="22"/>
      <c r="BH2096" s="22"/>
      <c r="BI2096" s="22"/>
      <c r="BJ2096" s="8"/>
      <c r="BK2096" s="8"/>
      <c r="BL2096" s="8"/>
      <c r="BM2096" s="8"/>
      <c r="BN2096" s="5"/>
      <c r="BO2096" s="5"/>
      <c r="BP2096" s="8"/>
      <c r="BQ2096" s="8"/>
    </row>
    <row r="2097" spans="1:69" ht="16.75" customHeight="1" x14ac:dyDescent="0.2">
      <c r="A2097" t="str">
        <f t="shared" si="1949"/>
        <v>2025021013 BUF</v>
      </c>
      <c r="B2097">
        <v>2025021013</v>
      </c>
      <c r="C2097" s="1">
        <v>46091</v>
      </c>
      <c r="D2097" s="2" t="s">
        <v>9</v>
      </c>
      <c r="E2097" t="s">
        <v>5</v>
      </c>
      <c r="F2097" s="2">
        <v>1</v>
      </c>
      <c r="G2097" s="2">
        <v>2</v>
      </c>
      <c r="H2097" t="s">
        <v>45</v>
      </c>
      <c r="I2097" t="str">
        <f t="shared" si="1950"/>
        <v xml:space="preserve">BUF </v>
      </c>
      <c r="K2097" s="14"/>
      <c r="L2097" s="13">
        <v>0.15</v>
      </c>
      <c r="M2097" s="28">
        <v>0.1</v>
      </c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23"/>
      <c r="AF2097" s="23"/>
      <c r="AG2097" s="26"/>
      <c r="AH2097" s="26"/>
      <c r="AI2097" s="53"/>
      <c r="AJ2097" s="6"/>
      <c r="AK2097" s="23"/>
      <c r="AL2097" s="23"/>
      <c r="AM2097" s="23"/>
      <c r="AN2097" s="23"/>
      <c r="AO2097" s="23"/>
      <c r="AP2097" s="23"/>
      <c r="AQ2097" s="23"/>
      <c r="AR2097" s="66">
        <v>0</v>
      </c>
      <c r="AS2097" s="8"/>
      <c r="AT2097" s="19"/>
      <c r="AU2097" s="19"/>
      <c r="AV2097" s="12"/>
      <c r="AW2097" s="12"/>
      <c r="AX2097" s="8"/>
      <c r="AY2097" s="8"/>
      <c r="AZ2097" s="8"/>
      <c r="BA2097" s="8"/>
      <c r="BB2097" s="62"/>
      <c r="BC2097" s="21"/>
      <c r="BD2097" s="21"/>
      <c r="BE2097" s="21"/>
      <c r="BF2097" s="22"/>
      <c r="BG2097" s="22"/>
      <c r="BH2097" s="22"/>
      <c r="BI2097" s="22"/>
      <c r="BJ2097" s="8"/>
      <c r="BK2097" s="8"/>
      <c r="BL2097" s="8"/>
      <c r="BM2097" s="8"/>
      <c r="BN2097" s="5"/>
      <c r="BO2097" s="5"/>
      <c r="BP2097" s="8"/>
      <c r="BQ2097" s="8"/>
    </row>
    <row r="2098" spans="1:69" ht="16.75" customHeight="1" x14ac:dyDescent="0.2">
      <c r="A2098" t="str">
        <f t="shared" si="1949"/>
        <v>2025021014 TOR</v>
      </c>
      <c r="B2098">
        <v>2025021014</v>
      </c>
      <c r="C2098" s="1">
        <v>46091</v>
      </c>
      <c r="D2098" s="2" t="s">
        <v>6</v>
      </c>
      <c r="E2098" t="s">
        <v>18</v>
      </c>
      <c r="F2098" s="2">
        <v>2</v>
      </c>
      <c r="G2098" s="2">
        <v>2</v>
      </c>
      <c r="H2098" t="s">
        <v>8</v>
      </c>
      <c r="I2098" t="str">
        <f t="shared" si="1950"/>
        <v xml:space="preserve">TOR </v>
      </c>
      <c r="K2098" s="14"/>
      <c r="L2098" s="13">
        <v>0.15</v>
      </c>
      <c r="M2098" s="28">
        <v>0.1</v>
      </c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23"/>
      <c r="AF2098" s="23"/>
      <c r="AG2098" s="26"/>
      <c r="AH2098" s="26"/>
      <c r="AI2098" s="53"/>
      <c r="AJ2098" s="6"/>
      <c r="AK2098" s="23"/>
      <c r="AL2098" s="23"/>
      <c r="AM2098" s="23"/>
      <c r="AN2098" s="23"/>
      <c r="AO2098" s="23"/>
      <c r="AP2098" s="23"/>
      <c r="AQ2098" s="23"/>
      <c r="AR2098" s="66">
        <v>0</v>
      </c>
      <c r="AS2098" s="8"/>
      <c r="AT2098" s="19"/>
      <c r="AU2098" s="19"/>
      <c r="AV2098" s="12"/>
      <c r="AW2098" s="12"/>
      <c r="AX2098" s="8"/>
      <c r="AY2098" s="8"/>
      <c r="AZ2098" s="8"/>
      <c r="BA2098" s="8"/>
      <c r="BB2098" s="62"/>
      <c r="BC2098" s="21"/>
      <c r="BD2098" s="21"/>
      <c r="BE2098" s="21"/>
      <c r="BF2098" s="22"/>
      <c r="BG2098" s="22"/>
      <c r="BH2098" s="22"/>
      <c r="BI2098" s="22"/>
      <c r="BJ2098" s="8"/>
      <c r="BK2098" s="8"/>
      <c r="BL2098" s="8"/>
      <c r="BM2098" s="8"/>
      <c r="BN2098" s="5"/>
      <c r="BO2098" s="5"/>
      <c r="BP2098" s="8"/>
      <c r="BQ2098" s="8"/>
    </row>
    <row r="2099" spans="1:69" ht="16.75" customHeight="1" x14ac:dyDescent="0.2">
      <c r="A2099" t="str">
        <f t="shared" si="1949"/>
        <v>2025021014 MTL</v>
      </c>
      <c r="B2099">
        <v>2025021014</v>
      </c>
      <c r="C2099" s="1">
        <v>46091</v>
      </c>
      <c r="D2099" s="2" t="s">
        <v>9</v>
      </c>
      <c r="E2099" t="s">
        <v>19</v>
      </c>
      <c r="F2099" s="2">
        <v>2</v>
      </c>
      <c r="G2099" s="2">
        <v>2</v>
      </c>
      <c r="H2099" t="s">
        <v>11</v>
      </c>
      <c r="I2099" t="str">
        <f t="shared" si="1950"/>
        <v xml:space="preserve">MTL </v>
      </c>
      <c r="K2099" s="14"/>
      <c r="L2099" s="13">
        <v>0.15</v>
      </c>
      <c r="M2099" s="28">
        <v>0.1</v>
      </c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23"/>
      <c r="AF2099" s="23"/>
      <c r="AG2099" s="26"/>
      <c r="AH2099" s="26"/>
      <c r="AI2099" s="53"/>
      <c r="AJ2099" s="6"/>
      <c r="AK2099" s="23"/>
      <c r="AL2099" s="23"/>
      <c r="AM2099" s="23"/>
      <c r="AN2099" s="23"/>
      <c r="AO2099" s="23"/>
      <c r="AP2099" s="23"/>
      <c r="AQ2099" s="23"/>
      <c r="AR2099" s="66">
        <v>0</v>
      </c>
      <c r="AS2099" s="8"/>
      <c r="AT2099" s="19"/>
      <c r="AU2099" s="19"/>
      <c r="AV2099" s="12"/>
      <c r="AW2099" s="12"/>
      <c r="AX2099" s="8"/>
      <c r="AY2099" s="8"/>
      <c r="AZ2099" s="8"/>
      <c r="BA2099" s="8"/>
      <c r="BB2099" s="62"/>
      <c r="BC2099" s="21"/>
      <c r="BD2099" s="21"/>
      <c r="BE2099" s="21"/>
      <c r="BF2099" s="22"/>
      <c r="BG2099" s="22"/>
      <c r="BH2099" s="22"/>
      <c r="BI2099" s="22"/>
      <c r="BJ2099" s="8"/>
      <c r="BK2099" s="8"/>
      <c r="BL2099" s="8"/>
      <c r="BM2099" s="8"/>
      <c r="BN2099" s="5"/>
      <c r="BO2099" s="5"/>
      <c r="BP2099" s="8"/>
      <c r="BQ2099" s="8"/>
    </row>
    <row r="2100" spans="1:69" ht="16.75" customHeight="1" x14ac:dyDescent="0.2">
      <c r="A2100" t="str">
        <f t="shared" si="1949"/>
        <v>2025021019 NYI</v>
      </c>
      <c r="B2100">
        <v>2025021019</v>
      </c>
      <c r="C2100" s="1">
        <v>46091</v>
      </c>
      <c r="D2100" s="2" t="s">
        <v>6</v>
      </c>
      <c r="E2100" t="s">
        <v>37</v>
      </c>
      <c r="F2100" s="2">
        <v>2</v>
      </c>
      <c r="G2100" s="2">
        <v>1</v>
      </c>
      <c r="H2100" t="s">
        <v>44</v>
      </c>
      <c r="I2100" t="str">
        <f t="shared" si="1950"/>
        <v xml:space="preserve">NYI </v>
      </c>
      <c r="K2100" s="14"/>
      <c r="L2100" s="13">
        <v>0.15</v>
      </c>
      <c r="M2100" s="28">
        <v>0.1</v>
      </c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23"/>
      <c r="AF2100" s="23"/>
      <c r="AG2100" s="26"/>
      <c r="AH2100" s="26"/>
      <c r="AI2100" s="53"/>
      <c r="AJ2100" s="6"/>
      <c r="AK2100" s="23"/>
      <c r="AL2100" s="23"/>
      <c r="AM2100" s="23"/>
      <c r="AN2100" s="23"/>
      <c r="AO2100" s="23"/>
      <c r="AP2100" s="23"/>
      <c r="AQ2100" s="23"/>
      <c r="AR2100" s="66">
        <v>0</v>
      </c>
      <c r="AS2100" s="8"/>
      <c r="AT2100" s="19"/>
      <c r="AU2100" s="19"/>
      <c r="AV2100" s="12"/>
      <c r="AW2100" s="12"/>
      <c r="AX2100" s="8"/>
      <c r="AY2100" s="8"/>
      <c r="AZ2100" s="8"/>
      <c r="BA2100" s="8"/>
      <c r="BB2100" s="62"/>
      <c r="BC2100" s="21"/>
      <c r="BD2100" s="21"/>
      <c r="BE2100" s="21"/>
      <c r="BF2100" s="22"/>
      <c r="BG2100" s="22"/>
      <c r="BH2100" s="22"/>
      <c r="BI2100" s="22"/>
      <c r="BJ2100" s="8"/>
      <c r="BK2100" s="8"/>
      <c r="BL2100" s="8"/>
      <c r="BM2100" s="8"/>
      <c r="BN2100" s="5"/>
      <c r="BO2100" s="5"/>
      <c r="BP2100" s="8"/>
      <c r="BQ2100" s="8"/>
    </row>
    <row r="2101" spans="1:69" ht="16.75" customHeight="1" x14ac:dyDescent="0.2">
      <c r="A2101" t="str">
        <f t="shared" si="1949"/>
        <v>2025021019 STL</v>
      </c>
      <c r="B2101">
        <v>2025021019</v>
      </c>
      <c r="C2101" s="1">
        <v>46091</v>
      </c>
      <c r="D2101" s="2" t="s">
        <v>9</v>
      </c>
      <c r="E2101" t="s">
        <v>12</v>
      </c>
      <c r="F2101" s="2">
        <v>1</v>
      </c>
      <c r="G2101" s="2">
        <v>2</v>
      </c>
      <c r="H2101" t="s">
        <v>45</v>
      </c>
      <c r="I2101" t="str">
        <f t="shared" si="1950"/>
        <v xml:space="preserve">STL </v>
      </c>
      <c r="K2101" s="14"/>
      <c r="L2101" s="13">
        <v>0.15</v>
      </c>
      <c r="M2101" s="28">
        <v>0.1</v>
      </c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23"/>
      <c r="AF2101" s="23"/>
      <c r="AG2101" s="26"/>
      <c r="AH2101" s="26"/>
      <c r="AI2101" s="53"/>
      <c r="AJ2101" s="6"/>
      <c r="AK2101" s="23"/>
      <c r="AL2101" s="23"/>
      <c r="AM2101" s="23"/>
      <c r="AN2101" s="23"/>
      <c r="AO2101" s="23"/>
      <c r="AP2101" s="23"/>
      <c r="AQ2101" s="23"/>
      <c r="AR2101" s="66">
        <v>0</v>
      </c>
      <c r="AS2101" s="8"/>
      <c r="AT2101" s="19"/>
      <c r="AU2101" s="19"/>
      <c r="AV2101" s="12"/>
      <c r="AW2101" s="12"/>
      <c r="AX2101" s="8"/>
      <c r="AY2101" s="8"/>
      <c r="AZ2101" s="8"/>
      <c r="BA2101" s="8"/>
      <c r="BB2101" s="62"/>
      <c r="BC2101" s="21"/>
      <c r="BD2101" s="21"/>
      <c r="BE2101" s="21"/>
      <c r="BF2101" s="22"/>
      <c r="BG2101" s="22"/>
      <c r="BH2101" s="22"/>
      <c r="BI2101" s="22"/>
      <c r="BJ2101" s="8"/>
      <c r="BK2101" s="8"/>
      <c r="BL2101" s="8"/>
      <c r="BM2101" s="8"/>
      <c r="BN2101" s="5"/>
      <c r="BO2101" s="5"/>
      <c r="BP2101" s="8"/>
      <c r="BQ2101" s="8"/>
    </row>
    <row r="2102" spans="1:69" ht="16.75" customHeight="1" x14ac:dyDescent="0.2">
      <c r="A2102" t="str">
        <f t="shared" si="1949"/>
        <v>2025021021 UTA</v>
      </c>
      <c r="B2102">
        <v>2025021021</v>
      </c>
      <c r="C2102" s="1">
        <v>46091</v>
      </c>
      <c r="D2102" s="2" t="s">
        <v>6</v>
      </c>
      <c r="E2102" t="s">
        <v>15</v>
      </c>
      <c r="F2102" s="2">
        <v>0</v>
      </c>
      <c r="G2102" s="2">
        <v>1</v>
      </c>
      <c r="H2102" t="s">
        <v>26</v>
      </c>
      <c r="I2102" t="str">
        <f t="shared" si="1950"/>
        <v xml:space="preserve">UTA </v>
      </c>
      <c r="K2102" s="14"/>
      <c r="L2102" s="13">
        <v>0.15</v>
      </c>
      <c r="M2102" s="28">
        <v>0.1</v>
      </c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23"/>
      <c r="AF2102" s="23"/>
      <c r="AG2102" s="26"/>
      <c r="AH2102" s="26"/>
      <c r="AI2102" s="53"/>
      <c r="AJ2102" s="6"/>
      <c r="AK2102" s="23"/>
      <c r="AL2102" s="23"/>
      <c r="AM2102" s="23"/>
      <c r="AN2102" s="23"/>
      <c r="AO2102" s="23"/>
      <c r="AP2102" s="23"/>
      <c r="AQ2102" s="23"/>
      <c r="AR2102" s="66">
        <v>0</v>
      </c>
      <c r="AS2102" s="8"/>
      <c r="AT2102" s="19"/>
      <c r="AU2102" s="19"/>
      <c r="AV2102" s="12"/>
      <c r="AW2102" s="12"/>
      <c r="AX2102" s="8"/>
      <c r="AY2102" s="8"/>
      <c r="AZ2102" s="8"/>
      <c r="BA2102" s="8"/>
      <c r="BB2102" s="62"/>
      <c r="BC2102" s="21"/>
      <c r="BD2102" s="21"/>
      <c r="BE2102" s="21"/>
      <c r="BF2102" s="22"/>
      <c r="BG2102" s="22"/>
      <c r="BH2102" s="22"/>
      <c r="BI2102" s="22"/>
      <c r="BJ2102" s="8"/>
      <c r="BK2102" s="8"/>
      <c r="BL2102" s="8"/>
      <c r="BM2102" s="8"/>
      <c r="BN2102" s="5"/>
      <c r="BO2102" s="5"/>
      <c r="BP2102" s="8"/>
      <c r="BQ2102" s="8"/>
    </row>
    <row r="2103" spans="1:69" ht="16.75" customHeight="1" x14ac:dyDescent="0.2">
      <c r="A2103" t="str">
        <f t="shared" si="1949"/>
        <v>2025021021 MIN</v>
      </c>
      <c r="B2103">
        <v>2025021021</v>
      </c>
      <c r="C2103" s="1">
        <v>46091</v>
      </c>
      <c r="D2103" s="2" t="s">
        <v>9</v>
      </c>
      <c r="E2103" t="s">
        <v>33</v>
      </c>
      <c r="F2103" s="2">
        <v>1</v>
      </c>
      <c r="G2103" s="2">
        <v>0</v>
      </c>
      <c r="H2103" t="s">
        <v>27</v>
      </c>
      <c r="I2103" t="str">
        <f t="shared" si="1950"/>
        <v xml:space="preserve">MIN </v>
      </c>
      <c r="K2103" s="14"/>
      <c r="L2103" s="13">
        <v>0.15</v>
      </c>
      <c r="M2103" s="28">
        <v>0.1</v>
      </c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23"/>
      <c r="AF2103" s="23"/>
      <c r="AG2103" s="26"/>
      <c r="AH2103" s="26"/>
      <c r="AI2103" s="53"/>
      <c r="AJ2103" s="6"/>
      <c r="AK2103" s="23"/>
      <c r="AL2103" s="23"/>
      <c r="AM2103" s="23"/>
      <c r="AN2103" s="23"/>
      <c r="AO2103" s="23"/>
      <c r="AP2103" s="23"/>
      <c r="AQ2103" s="23"/>
      <c r="AR2103" s="66">
        <v>0</v>
      </c>
      <c r="AS2103" s="8"/>
      <c r="AT2103" s="19"/>
      <c r="AU2103" s="19"/>
      <c r="AV2103" s="12"/>
      <c r="AW2103" s="12"/>
      <c r="AX2103" s="8"/>
      <c r="AY2103" s="8"/>
      <c r="AZ2103" s="8"/>
      <c r="BA2103" s="8"/>
      <c r="BB2103" s="62"/>
      <c r="BC2103" s="21"/>
      <c r="BD2103" s="21"/>
      <c r="BE2103" s="21"/>
      <c r="BF2103" s="22"/>
      <c r="BG2103" s="22"/>
      <c r="BH2103" s="22"/>
      <c r="BI2103" s="22"/>
      <c r="BJ2103" s="8"/>
      <c r="BK2103" s="8"/>
      <c r="BL2103" s="8"/>
      <c r="BM2103" s="8"/>
      <c r="BN2103" s="5"/>
      <c r="BO2103" s="5"/>
      <c r="BP2103" s="8"/>
      <c r="BQ2103" s="8"/>
    </row>
    <row r="2104" spans="1:69" ht="16.75" customHeight="1" x14ac:dyDescent="0.2">
      <c r="A2104" t="str">
        <f t="shared" si="1949"/>
        <v>2025021020 VGK</v>
      </c>
      <c r="B2104">
        <v>2025021020</v>
      </c>
      <c r="C2104" s="1">
        <v>46091</v>
      </c>
      <c r="D2104" s="2" t="s">
        <v>6</v>
      </c>
      <c r="E2104" t="s">
        <v>25</v>
      </c>
      <c r="F2104" s="2">
        <v>1</v>
      </c>
      <c r="G2104" s="2">
        <v>1</v>
      </c>
      <c r="H2104" t="s">
        <v>46</v>
      </c>
      <c r="I2104" t="str">
        <f t="shared" si="1950"/>
        <v xml:space="preserve">VGK </v>
      </c>
      <c r="K2104" s="14"/>
      <c r="L2104" s="13">
        <v>0.15</v>
      </c>
      <c r="M2104" s="28">
        <v>0.1</v>
      </c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23"/>
      <c r="AF2104" s="23"/>
      <c r="AG2104" s="26"/>
      <c r="AH2104" s="26"/>
      <c r="AI2104" s="53"/>
      <c r="AJ2104" s="6"/>
      <c r="AK2104" s="23"/>
      <c r="AL2104" s="23"/>
      <c r="AM2104" s="23"/>
      <c r="AN2104" s="23"/>
      <c r="AO2104" s="23"/>
      <c r="AP2104" s="23"/>
      <c r="AQ2104" s="23"/>
      <c r="AR2104" s="66">
        <v>0</v>
      </c>
      <c r="AS2104" s="8"/>
      <c r="AT2104" s="19"/>
      <c r="AU2104" s="19"/>
      <c r="AV2104" s="12"/>
      <c r="AW2104" s="12"/>
      <c r="AX2104" s="8"/>
      <c r="AY2104" s="8"/>
      <c r="AZ2104" s="8"/>
      <c r="BA2104" s="8"/>
      <c r="BB2104" s="62"/>
      <c r="BC2104" s="21"/>
      <c r="BD2104" s="21"/>
      <c r="BE2104" s="21"/>
      <c r="BF2104" s="22"/>
      <c r="BG2104" s="22"/>
      <c r="BH2104" s="22"/>
      <c r="BI2104" s="22"/>
      <c r="BJ2104" s="8"/>
      <c r="BK2104" s="8"/>
      <c r="BL2104" s="8"/>
      <c r="BM2104" s="8"/>
      <c r="BN2104" s="5"/>
      <c r="BO2104" s="5"/>
      <c r="BP2104" s="8"/>
      <c r="BQ2104" s="8"/>
    </row>
    <row r="2105" spans="1:69" ht="16.75" customHeight="1" x14ac:dyDescent="0.2">
      <c r="A2105" t="str">
        <f t="shared" si="1949"/>
        <v>2025021020 DAL</v>
      </c>
      <c r="B2105">
        <v>2025021020</v>
      </c>
      <c r="C2105" s="1">
        <v>46091</v>
      </c>
      <c r="D2105" s="2" t="s">
        <v>9</v>
      </c>
      <c r="E2105" t="s">
        <v>34</v>
      </c>
      <c r="F2105" s="2">
        <v>1</v>
      </c>
      <c r="G2105" s="2">
        <v>1</v>
      </c>
      <c r="H2105" t="s">
        <v>47</v>
      </c>
      <c r="I2105" t="str">
        <f t="shared" si="1950"/>
        <v xml:space="preserve">DAL </v>
      </c>
      <c r="K2105" s="14"/>
      <c r="L2105" s="13">
        <v>0.15</v>
      </c>
      <c r="M2105" s="28">
        <v>0.1</v>
      </c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23"/>
      <c r="AF2105" s="23"/>
      <c r="AG2105" s="26"/>
      <c r="AH2105" s="26"/>
      <c r="AI2105" s="53"/>
      <c r="AJ2105" s="6"/>
      <c r="AK2105" s="23"/>
      <c r="AL2105" s="23"/>
      <c r="AM2105" s="23"/>
      <c r="AN2105" s="23"/>
      <c r="AO2105" s="23"/>
      <c r="AP2105" s="23"/>
      <c r="AQ2105" s="23"/>
      <c r="AR2105" s="66">
        <v>0</v>
      </c>
      <c r="AS2105" s="8"/>
      <c r="AT2105" s="19"/>
      <c r="AU2105" s="19"/>
      <c r="AV2105" s="12"/>
      <c r="AW2105" s="12"/>
      <c r="AX2105" s="8"/>
      <c r="AY2105" s="8"/>
      <c r="AZ2105" s="8"/>
      <c r="BA2105" s="8"/>
      <c r="BB2105" s="62"/>
      <c r="BC2105" s="21"/>
      <c r="BD2105" s="21"/>
      <c r="BE2105" s="21"/>
      <c r="BF2105" s="22"/>
      <c r="BG2105" s="22"/>
      <c r="BH2105" s="22"/>
      <c r="BI2105" s="22"/>
      <c r="BJ2105" s="8"/>
      <c r="BK2105" s="8"/>
      <c r="BL2105" s="8"/>
      <c r="BM2105" s="8"/>
      <c r="BN2105" s="5"/>
      <c r="BO2105" s="5"/>
      <c r="BP2105" s="8"/>
      <c r="BQ2105" s="8"/>
    </row>
    <row r="2106" spans="1:69" ht="16.75" customHeight="1" x14ac:dyDescent="0.2">
      <c r="A2106" t="str">
        <f t="shared" si="1949"/>
        <v>2025021022 ANA</v>
      </c>
      <c r="B2106">
        <v>2025021022</v>
      </c>
      <c r="C2106" s="1">
        <v>46091</v>
      </c>
      <c r="D2106" s="2" t="s">
        <v>6</v>
      </c>
      <c r="E2106" t="s">
        <v>48</v>
      </c>
      <c r="F2106" s="2">
        <v>1</v>
      </c>
      <c r="G2106" s="2">
        <v>2</v>
      </c>
      <c r="H2106" t="s">
        <v>36</v>
      </c>
      <c r="I2106" t="str">
        <f t="shared" si="1950"/>
        <v xml:space="preserve">ANA </v>
      </c>
      <c r="K2106" s="14"/>
      <c r="L2106" s="13">
        <v>0.15</v>
      </c>
      <c r="M2106" s="28">
        <v>0.1</v>
      </c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23"/>
      <c r="AF2106" s="23"/>
      <c r="AG2106" s="26"/>
      <c r="AH2106" s="26"/>
      <c r="AI2106" s="53"/>
      <c r="AJ2106" s="6"/>
      <c r="AK2106" s="23"/>
      <c r="AL2106" s="23"/>
      <c r="AM2106" s="23"/>
      <c r="AN2106" s="23"/>
      <c r="AO2106" s="23"/>
      <c r="AP2106" s="23"/>
      <c r="AQ2106" s="23"/>
      <c r="AR2106" s="66">
        <v>0</v>
      </c>
      <c r="AS2106" s="8"/>
      <c r="AT2106" s="19"/>
      <c r="AU2106" s="19"/>
      <c r="AV2106" s="12"/>
      <c r="AW2106" s="12"/>
      <c r="AX2106" s="8"/>
      <c r="AY2106" s="8"/>
      <c r="AZ2106" s="8"/>
      <c r="BA2106" s="8"/>
      <c r="BB2106" s="62"/>
      <c r="BC2106" s="21"/>
      <c r="BD2106" s="21"/>
      <c r="BE2106" s="21"/>
      <c r="BF2106" s="22"/>
      <c r="BG2106" s="22"/>
      <c r="BH2106" s="22"/>
      <c r="BI2106" s="22"/>
      <c r="BJ2106" s="8"/>
      <c r="BK2106" s="8"/>
      <c r="BL2106" s="8"/>
      <c r="BM2106" s="8"/>
      <c r="BN2106" s="5"/>
      <c r="BO2106" s="5"/>
      <c r="BP2106" s="8"/>
      <c r="BQ2106" s="8"/>
    </row>
    <row r="2107" spans="1:69" ht="16.75" customHeight="1" x14ac:dyDescent="0.2">
      <c r="A2107" t="str">
        <f t="shared" si="1949"/>
        <v>2025021022 WPG</v>
      </c>
      <c r="B2107">
        <v>2025021022</v>
      </c>
      <c r="C2107" s="1">
        <v>46091</v>
      </c>
      <c r="D2107" s="2" t="s">
        <v>9</v>
      </c>
      <c r="E2107" t="s">
        <v>16</v>
      </c>
      <c r="F2107" s="2">
        <v>2</v>
      </c>
      <c r="G2107" s="2">
        <v>1</v>
      </c>
      <c r="H2107" t="s">
        <v>38</v>
      </c>
      <c r="I2107" t="str">
        <f t="shared" si="1950"/>
        <v xml:space="preserve">WPG </v>
      </c>
      <c r="K2107" s="14"/>
      <c r="L2107" s="13">
        <v>0.15</v>
      </c>
      <c r="M2107" s="28">
        <v>0.1</v>
      </c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23"/>
      <c r="AF2107" s="23"/>
      <c r="AG2107" s="26"/>
      <c r="AH2107" s="26"/>
      <c r="AI2107" s="53"/>
      <c r="AJ2107" s="6"/>
      <c r="AK2107" s="23"/>
      <c r="AL2107" s="23"/>
      <c r="AM2107" s="23"/>
      <c r="AN2107" s="23"/>
      <c r="AO2107" s="23"/>
      <c r="AP2107" s="23"/>
      <c r="AQ2107" s="23"/>
      <c r="AR2107" s="66">
        <v>0</v>
      </c>
      <c r="AS2107" s="8"/>
      <c r="AT2107" s="19"/>
      <c r="AU2107" s="19"/>
      <c r="AV2107" s="12"/>
      <c r="AW2107" s="12"/>
      <c r="AX2107" s="8"/>
      <c r="AY2107" s="8"/>
      <c r="AZ2107" s="8"/>
      <c r="BA2107" s="8"/>
      <c r="BB2107" s="62"/>
      <c r="BC2107" s="21"/>
      <c r="BD2107" s="21"/>
      <c r="BE2107" s="21"/>
      <c r="BF2107" s="22"/>
      <c r="BG2107" s="22"/>
      <c r="BH2107" s="22"/>
      <c r="BI2107" s="22"/>
      <c r="BJ2107" s="8"/>
      <c r="BK2107" s="8"/>
      <c r="BL2107" s="8"/>
      <c r="BM2107" s="8"/>
      <c r="BN2107" s="5"/>
      <c r="BO2107" s="5"/>
      <c r="BP2107" s="8"/>
      <c r="BQ2107" s="8"/>
    </row>
    <row r="2108" spans="1:69" ht="16.75" customHeight="1" x14ac:dyDescent="0.2">
      <c r="A2108" t="str">
        <f t="shared" si="1949"/>
        <v>2025021023 EDM</v>
      </c>
      <c r="B2108">
        <v>2025021023</v>
      </c>
      <c r="C2108" s="1">
        <v>46091</v>
      </c>
      <c r="D2108" s="2" t="s">
        <v>6</v>
      </c>
      <c r="E2108" t="s">
        <v>17</v>
      </c>
      <c r="F2108" s="2">
        <v>1</v>
      </c>
      <c r="G2108" s="2">
        <v>1</v>
      </c>
      <c r="H2108" t="s">
        <v>46</v>
      </c>
      <c r="I2108" t="str">
        <f t="shared" si="1950"/>
        <v xml:space="preserve">EDM </v>
      </c>
      <c r="K2108" s="14"/>
      <c r="L2108" s="13">
        <v>0.15</v>
      </c>
      <c r="M2108" s="28">
        <v>0.1</v>
      </c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23"/>
      <c r="AF2108" s="23"/>
      <c r="AG2108" s="26"/>
      <c r="AH2108" s="26"/>
      <c r="AI2108" s="53"/>
      <c r="AJ2108" s="6"/>
      <c r="AK2108" s="23"/>
      <c r="AL2108" s="23"/>
      <c r="AM2108" s="23"/>
      <c r="AN2108" s="23"/>
      <c r="AO2108" s="23"/>
      <c r="AP2108" s="23"/>
      <c r="AQ2108" s="23"/>
      <c r="AR2108" s="66">
        <v>0</v>
      </c>
      <c r="AS2108" s="8"/>
      <c r="AT2108" s="19"/>
      <c r="AU2108" s="19"/>
      <c r="AV2108" s="12"/>
      <c r="AW2108" s="12"/>
      <c r="AX2108" s="8"/>
      <c r="AY2108" s="8"/>
      <c r="AZ2108" s="8"/>
      <c r="BA2108" s="8"/>
      <c r="BB2108" s="62"/>
      <c r="BC2108" s="21"/>
      <c r="BD2108" s="21"/>
      <c r="BE2108" s="21"/>
      <c r="BF2108" s="22"/>
      <c r="BG2108" s="22"/>
      <c r="BH2108" s="22"/>
      <c r="BI2108" s="22"/>
      <c r="BJ2108" s="8"/>
      <c r="BK2108" s="8"/>
      <c r="BL2108" s="8"/>
      <c r="BM2108" s="8"/>
      <c r="BN2108" s="5"/>
      <c r="BO2108" s="5"/>
      <c r="BP2108" s="8"/>
      <c r="BQ2108" s="8"/>
    </row>
    <row r="2109" spans="1:69" ht="16.75" customHeight="1" x14ac:dyDescent="0.2">
      <c r="A2109" t="str">
        <f t="shared" si="1949"/>
        <v>2025021023 COL</v>
      </c>
      <c r="B2109">
        <v>2025021023</v>
      </c>
      <c r="C2109" s="1">
        <v>46091</v>
      </c>
      <c r="D2109" s="2" t="s">
        <v>9</v>
      </c>
      <c r="E2109" t="s">
        <v>24</v>
      </c>
      <c r="F2109" s="2">
        <v>1</v>
      </c>
      <c r="G2109" s="2">
        <v>1</v>
      </c>
      <c r="H2109" t="s">
        <v>47</v>
      </c>
      <c r="I2109" t="str">
        <f t="shared" si="1950"/>
        <v xml:space="preserve">COL </v>
      </c>
      <c r="K2109" s="14"/>
      <c r="L2109" s="13">
        <v>0.15</v>
      </c>
      <c r="M2109" s="28">
        <v>0.1</v>
      </c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23"/>
      <c r="AF2109" s="23"/>
      <c r="AG2109" s="26"/>
      <c r="AH2109" s="26"/>
      <c r="AI2109" s="53"/>
      <c r="AJ2109" s="6"/>
      <c r="AK2109" s="23"/>
      <c r="AL2109" s="23"/>
      <c r="AM2109" s="23"/>
      <c r="AN2109" s="23"/>
      <c r="AO2109" s="23"/>
      <c r="AP2109" s="23"/>
      <c r="AQ2109" s="23"/>
      <c r="AR2109" s="66">
        <v>0</v>
      </c>
      <c r="AS2109" s="8"/>
      <c r="AT2109" s="19"/>
      <c r="AU2109" s="19"/>
      <c r="AV2109" s="12"/>
      <c r="AW2109" s="12"/>
      <c r="AX2109" s="8"/>
      <c r="AY2109" s="8"/>
      <c r="AZ2109" s="8"/>
      <c r="BA2109" s="8"/>
      <c r="BB2109" s="62"/>
      <c r="BC2109" s="21"/>
      <c r="BD2109" s="21"/>
      <c r="BE2109" s="21"/>
      <c r="BF2109" s="22"/>
      <c r="BG2109" s="22"/>
      <c r="BH2109" s="22"/>
      <c r="BI2109" s="22"/>
      <c r="BJ2109" s="8"/>
      <c r="BK2109" s="8"/>
      <c r="BL2109" s="8"/>
      <c r="BM2109" s="8"/>
      <c r="BN2109" s="5"/>
      <c r="BO2109" s="5"/>
      <c r="BP2109" s="8"/>
      <c r="BQ2109" s="8"/>
    </row>
    <row r="2110" spans="1:69" ht="16.75" customHeight="1" x14ac:dyDescent="0.2">
      <c r="A2110" t="str">
        <f t="shared" si="1949"/>
        <v>2025021024 NSH</v>
      </c>
      <c r="B2110">
        <v>2025021024</v>
      </c>
      <c r="C2110" s="1">
        <v>46091</v>
      </c>
      <c r="D2110" s="2" t="s">
        <v>6</v>
      </c>
      <c r="E2110" t="s">
        <v>35</v>
      </c>
      <c r="F2110" s="2">
        <v>2</v>
      </c>
      <c r="G2110" s="2">
        <v>2</v>
      </c>
      <c r="H2110" t="s">
        <v>8</v>
      </c>
      <c r="I2110" t="str">
        <f t="shared" si="1950"/>
        <v xml:space="preserve">NSH </v>
      </c>
      <c r="K2110" s="14"/>
      <c r="L2110" s="13">
        <v>0.15</v>
      </c>
      <c r="M2110" s="28">
        <v>0.1</v>
      </c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23"/>
      <c r="AF2110" s="23"/>
      <c r="AG2110" s="26"/>
      <c r="AH2110" s="26"/>
      <c r="AI2110" s="53"/>
      <c r="AJ2110" s="6"/>
      <c r="AK2110" s="23"/>
      <c r="AL2110" s="23"/>
      <c r="AM2110" s="23"/>
      <c r="AN2110" s="23"/>
      <c r="AO2110" s="23"/>
      <c r="AP2110" s="23"/>
      <c r="AQ2110" s="23"/>
      <c r="AR2110" s="66">
        <v>0</v>
      </c>
      <c r="AS2110" s="8"/>
      <c r="AT2110" s="19"/>
      <c r="AU2110" s="19"/>
      <c r="AV2110" s="12"/>
      <c r="AW2110" s="12"/>
      <c r="AX2110" s="8"/>
      <c r="AY2110" s="8"/>
      <c r="AZ2110" s="8"/>
      <c r="BA2110" s="8"/>
      <c r="BB2110" s="62"/>
      <c r="BC2110" s="21"/>
      <c r="BD2110" s="21"/>
      <c r="BE2110" s="21"/>
      <c r="BF2110" s="22"/>
      <c r="BG2110" s="22"/>
      <c r="BH2110" s="22"/>
      <c r="BI2110" s="22"/>
      <c r="BJ2110" s="8"/>
      <c r="BK2110" s="8"/>
      <c r="BL2110" s="8"/>
      <c r="BM2110" s="8"/>
      <c r="BN2110" s="5"/>
      <c r="BO2110" s="5"/>
      <c r="BP2110" s="8"/>
      <c r="BQ2110" s="8"/>
    </row>
    <row r="2111" spans="1:69" ht="16.75" customHeight="1" x14ac:dyDescent="0.2">
      <c r="A2111" t="str">
        <f t="shared" si="1949"/>
        <v>2025021024 SEA</v>
      </c>
      <c r="B2111">
        <v>2025021024</v>
      </c>
      <c r="C2111" s="1">
        <v>46091</v>
      </c>
      <c r="D2111" s="2" t="s">
        <v>9</v>
      </c>
      <c r="E2111" t="s">
        <v>13</v>
      </c>
      <c r="F2111" s="2">
        <v>2</v>
      </c>
      <c r="G2111" s="2">
        <v>2</v>
      </c>
      <c r="H2111" t="s">
        <v>11</v>
      </c>
      <c r="I2111" t="str">
        <f t="shared" si="1950"/>
        <v xml:space="preserve">SEA </v>
      </c>
      <c r="K2111" s="14"/>
      <c r="L2111" s="13">
        <v>0.15</v>
      </c>
      <c r="M2111" s="28">
        <v>0.1</v>
      </c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23"/>
      <c r="AF2111" s="23"/>
      <c r="AG2111" s="26"/>
      <c r="AH2111" s="26"/>
      <c r="AI2111" s="53"/>
      <c r="AJ2111" s="6"/>
      <c r="AK2111" s="23"/>
      <c r="AL2111" s="23"/>
      <c r="AM2111" s="23"/>
      <c r="AN2111" s="23"/>
      <c r="AO2111" s="23"/>
      <c r="AP2111" s="23"/>
      <c r="AQ2111" s="23"/>
      <c r="AR2111" s="66">
        <v>0</v>
      </c>
      <c r="AS2111" s="8"/>
      <c r="AT2111" s="19"/>
      <c r="AU2111" s="19"/>
      <c r="AV2111" s="12"/>
      <c r="AW2111" s="12"/>
      <c r="AX2111" s="8"/>
      <c r="AY2111" s="8"/>
      <c r="AZ2111" s="8"/>
      <c r="BA2111" s="8"/>
      <c r="BB2111" s="62"/>
      <c r="BC2111" s="21"/>
      <c r="BD2111" s="21"/>
      <c r="BE2111" s="21"/>
      <c r="BF2111" s="22"/>
      <c r="BG2111" s="22"/>
      <c r="BH2111" s="22"/>
      <c r="BI2111" s="22"/>
      <c r="BJ2111" s="8"/>
      <c r="BK2111" s="8"/>
      <c r="BL2111" s="8"/>
      <c r="BM2111" s="8"/>
      <c r="BN2111" s="5"/>
      <c r="BO2111" s="5"/>
      <c r="BP2111" s="8"/>
      <c r="BQ2111" s="8"/>
    </row>
    <row r="2112" spans="1:69" ht="16.75" customHeight="1" x14ac:dyDescent="0.2">
      <c r="A2112" t="str">
        <f t="shared" ref="A2112:A2175" si="1951">B2112&amp;" "&amp;E2112</f>
        <v>2025021025 MTL</v>
      </c>
      <c r="B2112">
        <v>2025021025</v>
      </c>
      <c r="C2112" s="1">
        <v>46092</v>
      </c>
      <c r="D2112" s="2" t="s">
        <v>6</v>
      </c>
      <c r="E2112" t="s">
        <v>19</v>
      </c>
      <c r="F2112" s="2">
        <v>0</v>
      </c>
      <c r="G2112" s="2">
        <v>1</v>
      </c>
      <c r="H2112" t="s">
        <v>26</v>
      </c>
      <c r="I2112" t="str">
        <f t="shared" si="1950"/>
        <v xml:space="preserve">MTL </v>
      </c>
      <c r="K2112" s="14"/>
      <c r="L2112" s="13">
        <v>0.15</v>
      </c>
      <c r="M2112" s="28">
        <v>0.1</v>
      </c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23"/>
      <c r="AF2112" s="23"/>
      <c r="AG2112" s="26"/>
      <c r="AH2112" s="26"/>
      <c r="AI2112" s="53"/>
      <c r="AJ2112" s="6"/>
      <c r="AK2112" s="23"/>
      <c r="AL2112" s="23"/>
      <c r="AM2112" s="23"/>
      <c r="AN2112" s="23"/>
      <c r="AO2112" s="23"/>
      <c r="AP2112" s="23"/>
      <c r="AQ2112" s="23"/>
      <c r="AR2112" s="66">
        <v>0</v>
      </c>
      <c r="AS2112" s="8"/>
      <c r="AT2112" s="19"/>
      <c r="AU2112" s="19"/>
      <c r="AV2112" s="12"/>
      <c r="AW2112" s="12"/>
      <c r="AX2112" s="8"/>
      <c r="AY2112" s="8"/>
      <c r="AZ2112" s="8"/>
      <c r="BA2112" s="8"/>
      <c r="BB2112" s="62"/>
      <c r="BC2112" s="21"/>
      <c r="BD2112" s="21"/>
      <c r="BE2112" s="21"/>
      <c r="BF2112" s="22"/>
      <c r="BG2112" s="22"/>
      <c r="BH2112" s="22"/>
      <c r="BI2112" s="22"/>
      <c r="BJ2112" s="8"/>
      <c r="BK2112" s="8"/>
      <c r="BL2112" s="8"/>
      <c r="BM2112" s="8"/>
      <c r="BN2112" s="5"/>
      <c r="BO2112" s="5"/>
      <c r="BP2112" s="8"/>
      <c r="BQ2112" s="8"/>
    </row>
    <row r="2113" spans="1:69" ht="16.75" customHeight="1" x14ac:dyDescent="0.2">
      <c r="A2113" t="str">
        <f t="shared" si="1951"/>
        <v>2025021025 OTT</v>
      </c>
      <c r="B2113">
        <v>2025021025</v>
      </c>
      <c r="C2113" s="1">
        <v>46092</v>
      </c>
      <c r="D2113" s="2" t="s">
        <v>9</v>
      </c>
      <c r="E2113" t="s">
        <v>39</v>
      </c>
      <c r="F2113" s="2">
        <v>1</v>
      </c>
      <c r="G2113" s="2">
        <v>0</v>
      </c>
      <c r="H2113" t="s">
        <v>27</v>
      </c>
      <c r="I2113" t="str">
        <f t="shared" si="1950"/>
        <v xml:space="preserve">OTT </v>
      </c>
      <c r="K2113" s="14"/>
      <c r="L2113" s="13">
        <v>0.15</v>
      </c>
      <c r="M2113" s="28">
        <v>0.1</v>
      </c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23"/>
      <c r="AF2113" s="23"/>
      <c r="AG2113" s="26"/>
      <c r="AH2113" s="26"/>
      <c r="AI2113" s="53"/>
      <c r="AJ2113" s="6"/>
      <c r="AK2113" s="23"/>
      <c r="AL2113" s="23"/>
      <c r="AM2113" s="23"/>
      <c r="AN2113" s="23"/>
      <c r="AO2113" s="23"/>
      <c r="AP2113" s="23"/>
      <c r="AQ2113" s="23"/>
      <c r="AR2113" s="66">
        <v>0</v>
      </c>
      <c r="AS2113" s="8"/>
      <c r="AT2113" s="19"/>
      <c r="AU2113" s="19"/>
      <c r="AV2113" s="12"/>
      <c r="AW2113" s="12"/>
      <c r="AX2113" s="8"/>
      <c r="AY2113" s="8"/>
      <c r="AZ2113" s="8"/>
      <c r="BA2113" s="8"/>
      <c r="BB2113" s="62"/>
      <c r="BC2113" s="21"/>
      <c r="BD2113" s="21"/>
      <c r="BE2113" s="21"/>
      <c r="BF2113" s="22"/>
      <c r="BG2113" s="22"/>
      <c r="BH2113" s="22"/>
      <c r="BI2113" s="22"/>
      <c r="BJ2113" s="8"/>
      <c r="BK2113" s="8"/>
      <c r="BL2113" s="8"/>
      <c r="BM2113" s="8"/>
      <c r="BN2113" s="5"/>
      <c r="BO2113" s="5"/>
      <c r="BP2113" s="8"/>
      <c r="BQ2113" s="8"/>
    </row>
    <row r="2114" spans="1:69" ht="16.75" customHeight="1" x14ac:dyDescent="0.2">
      <c r="A2114" t="str">
        <f t="shared" si="1951"/>
        <v>2025021026 WSH</v>
      </c>
      <c r="B2114">
        <v>2025021026</v>
      </c>
      <c r="C2114" s="1">
        <v>46092</v>
      </c>
      <c r="D2114" s="2" t="s">
        <v>6</v>
      </c>
      <c r="E2114" t="s">
        <v>49</v>
      </c>
      <c r="F2114" s="2">
        <v>1</v>
      </c>
      <c r="G2114" s="2">
        <v>1</v>
      </c>
      <c r="H2114" t="s">
        <v>46</v>
      </c>
      <c r="I2114" t="str">
        <f t="shared" si="1950"/>
        <v xml:space="preserve">WSH </v>
      </c>
      <c r="K2114" s="14"/>
      <c r="L2114" s="13">
        <v>0.15</v>
      </c>
      <c r="M2114" s="28">
        <v>0.1</v>
      </c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23"/>
      <c r="AF2114" s="23"/>
      <c r="AG2114" s="26"/>
      <c r="AH2114" s="26"/>
      <c r="AI2114" s="53"/>
      <c r="AJ2114" s="6"/>
      <c r="AK2114" s="23"/>
      <c r="AL2114" s="23"/>
      <c r="AM2114" s="23"/>
      <c r="AN2114" s="23"/>
      <c r="AO2114" s="23"/>
      <c r="AP2114" s="23"/>
      <c r="AQ2114" s="23"/>
      <c r="AR2114" s="66">
        <v>0</v>
      </c>
      <c r="AS2114" s="8"/>
      <c r="AT2114" s="19"/>
      <c r="AU2114" s="19"/>
      <c r="AV2114" s="12"/>
      <c r="AW2114" s="12"/>
      <c r="AX2114" s="8"/>
      <c r="AY2114" s="8"/>
      <c r="AZ2114" s="8"/>
      <c r="BA2114" s="8"/>
      <c r="BB2114" s="62"/>
      <c r="BC2114" s="21"/>
      <c r="BD2114" s="21"/>
      <c r="BE2114" s="21"/>
      <c r="BF2114" s="22"/>
      <c r="BG2114" s="22"/>
      <c r="BH2114" s="22"/>
      <c r="BI2114" s="22"/>
      <c r="BJ2114" s="8"/>
      <c r="BK2114" s="8"/>
      <c r="BL2114" s="8"/>
      <c r="BM2114" s="8"/>
      <c r="BN2114" s="5"/>
      <c r="BO2114" s="5"/>
      <c r="BP2114" s="8"/>
      <c r="BQ2114" s="8"/>
    </row>
    <row r="2115" spans="1:69" ht="16.75" customHeight="1" x14ac:dyDescent="0.2">
      <c r="A2115" t="str">
        <f t="shared" si="1951"/>
        <v>2025021026 PHI</v>
      </c>
      <c r="B2115">
        <v>2025021026</v>
      </c>
      <c r="C2115" s="1">
        <v>46092</v>
      </c>
      <c r="D2115" s="2" t="s">
        <v>9</v>
      </c>
      <c r="E2115" t="s">
        <v>43</v>
      </c>
      <c r="F2115" s="2">
        <v>1</v>
      </c>
      <c r="G2115" s="2">
        <v>1</v>
      </c>
      <c r="H2115" t="s">
        <v>47</v>
      </c>
      <c r="I2115" t="str">
        <f t="shared" si="1950"/>
        <v xml:space="preserve">PHI </v>
      </c>
      <c r="K2115" s="14"/>
      <c r="L2115" s="13">
        <v>0.15</v>
      </c>
      <c r="M2115" s="28">
        <v>0.1</v>
      </c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23"/>
      <c r="AF2115" s="23"/>
      <c r="AG2115" s="26"/>
      <c r="AH2115" s="26"/>
      <c r="AI2115" s="53"/>
      <c r="AJ2115" s="6"/>
      <c r="AK2115" s="23"/>
      <c r="AL2115" s="23"/>
      <c r="AM2115" s="23"/>
      <c r="AN2115" s="23"/>
      <c r="AO2115" s="23"/>
      <c r="AP2115" s="23"/>
      <c r="AQ2115" s="23"/>
      <c r="AR2115" s="66">
        <v>0</v>
      </c>
      <c r="AS2115" s="8"/>
      <c r="AT2115" s="19"/>
      <c r="AU2115" s="19"/>
      <c r="AV2115" s="12"/>
      <c r="AW2115" s="12"/>
      <c r="AX2115" s="8"/>
      <c r="AY2115" s="8"/>
      <c r="AZ2115" s="8"/>
      <c r="BA2115" s="8"/>
      <c r="BB2115" s="62"/>
      <c r="BC2115" s="21"/>
      <c r="BD2115" s="21"/>
      <c r="BE2115" s="21"/>
      <c r="BF2115" s="22"/>
      <c r="BG2115" s="22"/>
      <c r="BH2115" s="22"/>
      <c r="BI2115" s="22"/>
      <c r="BJ2115" s="8"/>
      <c r="BK2115" s="8"/>
      <c r="BL2115" s="8"/>
      <c r="BM2115" s="8"/>
      <c r="BN2115" s="5"/>
      <c r="BO2115" s="5"/>
      <c r="BP2115" s="8"/>
      <c r="BQ2115" s="8"/>
    </row>
    <row r="2116" spans="1:69" ht="16.75" customHeight="1" x14ac:dyDescent="0.2">
      <c r="A2116" t="str">
        <f t="shared" si="1951"/>
        <v>2025021029 ANA</v>
      </c>
      <c r="B2116">
        <v>2025021029</v>
      </c>
      <c r="C2116" s="1">
        <v>46093</v>
      </c>
      <c r="D2116" s="2" t="s">
        <v>6</v>
      </c>
      <c r="E2116" t="s">
        <v>48</v>
      </c>
      <c r="F2116" s="2">
        <v>1</v>
      </c>
      <c r="G2116" s="2">
        <v>1</v>
      </c>
      <c r="H2116" t="s">
        <v>46</v>
      </c>
      <c r="I2116" t="str">
        <f t="shared" si="1950"/>
        <v xml:space="preserve">ANA </v>
      </c>
      <c r="K2116" s="14"/>
      <c r="L2116" s="13">
        <v>0.15</v>
      </c>
      <c r="M2116" s="28">
        <v>0.1</v>
      </c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23"/>
      <c r="AF2116" s="23"/>
      <c r="AG2116" s="26"/>
      <c r="AH2116" s="26"/>
      <c r="AI2116" s="53"/>
      <c r="AJ2116" s="6"/>
      <c r="AK2116" s="23"/>
      <c r="AL2116" s="23"/>
      <c r="AM2116" s="23"/>
      <c r="AN2116" s="23"/>
      <c r="AO2116" s="23"/>
      <c r="AP2116" s="23"/>
      <c r="AQ2116" s="23"/>
      <c r="AR2116" s="66">
        <v>0</v>
      </c>
      <c r="AS2116" s="8"/>
      <c r="AT2116" s="19"/>
      <c r="AU2116" s="19"/>
      <c r="AV2116" s="12"/>
      <c r="AW2116" s="12"/>
      <c r="AX2116" s="8"/>
      <c r="AY2116" s="8"/>
      <c r="AZ2116" s="8"/>
      <c r="BA2116" s="8"/>
      <c r="BB2116" s="62"/>
      <c r="BC2116" s="21"/>
      <c r="BD2116" s="21"/>
      <c r="BE2116" s="21"/>
      <c r="BF2116" s="22"/>
      <c r="BG2116" s="22"/>
      <c r="BH2116" s="22"/>
      <c r="BI2116" s="22"/>
      <c r="BJ2116" s="8"/>
      <c r="BK2116" s="8"/>
      <c r="BL2116" s="8"/>
      <c r="BM2116" s="8"/>
      <c r="BN2116" s="5"/>
      <c r="BO2116" s="5"/>
      <c r="BP2116" s="8"/>
      <c r="BQ2116" s="8"/>
    </row>
    <row r="2117" spans="1:69" ht="16.75" customHeight="1" x14ac:dyDescent="0.2">
      <c r="A2117" t="str">
        <f t="shared" si="1951"/>
        <v>2025021029 TOR</v>
      </c>
      <c r="B2117">
        <v>2025021029</v>
      </c>
      <c r="C2117" s="1">
        <v>46093</v>
      </c>
      <c r="D2117" s="2" t="s">
        <v>9</v>
      </c>
      <c r="E2117" t="s">
        <v>18</v>
      </c>
      <c r="F2117" s="2">
        <v>1</v>
      </c>
      <c r="G2117" s="2">
        <v>1</v>
      </c>
      <c r="H2117" t="s">
        <v>47</v>
      </c>
      <c r="I2117" t="str">
        <f t="shared" si="1950"/>
        <v xml:space="preserve">TOR </v>
      </c>
      <c r="K2117" s="14"/>
      <c r="L2117" s="13">
        <v>0.15</v>
      </c>
      <c r="M2117" s="28">
        <v>0.1</v>
      </c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23"/>
      <c r="AF2117" s="23"/>
      <c r="AG2117" s="26"/>
      <c r="AH2117" s="26"/>
      <c r="AI2117" s="53"/>
      <c r="AJ2117" s="6"/>
      <c r="AK2117" s="23"/>
      <c r="AL2117" s="23"/>
      <c r="AM2117" s="23"/>
      <c r="AN2117" s="23"/>
      <c r="AO2117" s="23"/>
      <c r="AP2117" s="23"/>
      <c r="AQ2117" s="23"/>
      <c r="AR2117" s="66">
        <v>0</v>
      </c>
      <c r="AS2117" s="8"/>
      <c r="AT2117" s="19"/>
      <c r="AU2117" s="19"/>
      <c r="AV2117" s="12"/>
      <c r="AW2117" s="12"/>
      <c r="AX2117" s="8"/>
      <c r="AY2117" s="8"/>
      <c r="AZ2117" s="8"/>
      <c r="BA2117" s="8"/>
      <c r="BB2117" s="62"/>
      <c r="BC2117" s="21"/>
      <c r="BD2117" s="21"/>
      <c r="BE2117" s="21"/>
      <c r="BF2117" s="22"/>
      <c r="BG2117" s="22"/>
      <c r="BH2117" s="22"/>
      <c r="BI2117" s="22"/>
      <c r="BJ2117" s="8"/>
      <c r="BK2117" s="8"/>
      <c r="BL2117" s="8"/>
      <c r="BM2117" s="8"/>
      <c r="BN2117" s="5"/>
      <c r="BO2117" s="5"/>
      <c r="BP2117" s="8"/>
      <c r="BQ2117" s="8"/>
    </row>
    <row r="2118" spans="1:69" ht="16.75" customHeight="1" x14ac:dyDescent="0.2">
      <c r="A2118" t="str">
        <f t="shared" si="1951"/>
        <v>2025021032 CGY</v>
      </c>
      <c r="B2118">
        <v>2025021032</v>
      </c>
      <c r="C2118" s="1">
        <v>46093</v>
      </c>
      <c r="D2118" s="2" t="s">
        <v>6</v>
      </c>
      <c r="E2118" t="s">
        <v>22</v>
      </c>
      <c r="F2118" s="2">
        <v>1</v>
      </c>
      <c r="G2118" s="2">
        <v>2</v>
      </c>
      <c r="H2118" t="s">
        <v>36</v>
      </c>
      <c r="I2118" t="str">
        <f t="shared" si="1950"/>
        <v xml:space="preserve">CGY </v>
      </c>
      <c r="K2118" s="14"/>
      <c r="L2118" s="13">
        <v>0.15</v>
      </c>
      <c r="M2118" s="28">
        <v>0.1</v>
      </c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23"/>
      <c r="AF2118" s="23"/>
      <c r="AG2118" s="26"/>
      <c r="AH2118" s="26"/>
      <c r="AI2118" s="53"/>
      <c r="AJ2118" s="6"/>
      <c r="AK2118" s="23"/>
      <c r="AL2118" s="23"/>
      <c r="AM2118" s="23"/>
      <c r="AN2118" s="23"/>
      <c r="AO2118" s="23"/>
      <c r="AP2118" s="23"/>
      <c r="AQ2118" s="23"/>
      <c r="AR2118" s="66">
        <v>0</v>
      </c>
      <c r="AS2118" s="8"/>
      <c r="AT2118" s="19"/>
      <c r="AU2118" s="19"/>
      <c r="AV2118" s="12"/>
      <c r="AW2118" s="12"/>
      <c r="AX2118" s="8"/>
      <c r="AY2118" s="8"/>
      <c r="AZ2118" s="8"/>
      <c r="BA2118" s="8"/>
      <c r="BB2118" s="62"/>
      <c r="BC2118" s="21"/>
      <c r="BD2118" s="21"/>
      <c r="BE2118" s="21"/>
      <c r="BF2118" s="22"/>
      <c r="BG2118" s="22"/>
      <c r="BH2118" s="22"/>
      <c r="BI2118" s="22"/>
      <c r="BJ2118" s="8"/>
      <c r="BK2118" s="8"/>
      <c r="BL2118" s="8"/>
      <c r="BM2118" s="8"/>
      <c r="BN2118" s="5"/>
      <c r="BO2118" s="5"/>
      <c r="BP2118" s="8"/>
      <c r="BQ2118" s="8"/>
    </row>
    <row r="2119" spans="1:69" ht="16.75" customHeight="1" x14ac:dyDescent="0.2">
      <c r="A2119" t="str">
        <f t="shared" si="1951"/>
        <v>2025021032 NJD</v>
      </c>
      <c r="B2119">
        <v>2025021032</v>
      </c>
      <c r="C2119" s="1">
        <v>46093</v>
      </c>
      <c r="D2119" s="2" t="s">
        <v>9</v>
      </c>
      <c r="E2119" t="s">
        <v>4</v>
      </c>
      <c r="F2119" s="2">
        <v>2</v>
      </c>
      <c r="G2119" s="2">
        <v>1</v>
      </c>
      <c r="H2119" t="s">
        <v>38</v>
      </c>
      <c r="I2119" t="str">
        <f t="shared" si="1950"/>
        <v xml:space="preserve">NJD </v>
      </c>
      <c r="K2119" s="14"/>
      <c r="L2119" s="13">
        <v>0.15</v>
      </c>
      <c r="M2119" s="28">
        <v>0.1</v>
      </c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23"/>
      <c r="AF2119" s="23"/>
      <c r="AG2119" s="26"/>
      <c r="AH2119" s="26"/>
      <c r="AI2119" s="53"/>
      <c r="AJ2119" s="6"/>
      <c r="AK2119" s="23"/>
      <c r="AL2119" s="23"/>
      <c r="AM2119" s="23"/>
      <c r="AN2119" s="23"/>
      <c r="AO2119" s="23"/>
      <c r="AP2119" s="23"/>
      <c r="AQ2119" s="23"/>
      <c r="AR2119" s="66">
        <v>0</v>
      </c>
      <c r="AS2119" s="8"/>
      <c r="AT2119" s="19"/>
      <c r="AU2119" s="19"/>
      <c r="AV2119" s="12"/>
      <c r="AW2119" s="12"/>
      <c r="AX2119" s="8"/>
      <c r="AY2119" s="8"/>
      <c r="AZ2119" s="8"/>
      <c r="BA2119" s="8"/>
      <c r="BB2119" s="62"/>
      <c r="BC2119" s="21"/>
      <c r="BD2119" s="21"/>
      <c r="BE2119" s="21"/>
      <c r="BF2119" s="22"/>
      <c r="BG2119" s="22"/>
      <c r="BH2119" s="22"/>
      <c r="BI2119" s="22"/>
      <c r="BJ2119" s="8"/>
      <c r="BK2119" s="8"/>
      <c r="BL2119" s="8"/>
      <c r="BM2119" s="8"/>
      <c r="BN2119" s="5"/>
      <c r="BO2119" s="5"/>
      <c r="BP2119" s="8"/>
      <c r="BQ2119" s="8"/>
    </row>
    <row r="2120" spans="1:69" ht="16.75" customHeight="1" x14ac:dyDescent="0.2">
      <c r="A2120" t="str">
        <f t="shared" si="1951"/>
        <v>2025021031 CBJ</v>
      </c>
      <c r="B2120">
        <v>2025021031</v>
      </c>
      <c r="C2120" s="1">
        <v>46093</v>
      </c>
      <c r="D2120" s="2" t="s">
        <v>6</v>
      </c>
      <c r="E2120" t="s">
        <v>32</v>
      </c>
      <c r="F2120" s="2">
        <v>1</v>
      </c>
      <c r="G2120" s="2">
        <v>1</v>
      </c>
      <c r="H2120" t="s">
        <v>46</v>
      </c>
      <c r="I2120" t="str">
        <f t="shared" si="1950"/>
        <v xml:space="preserve">CBJ </v>
      </c>
      <c r="K2120" s="14"/>
      <c r="L2120" s="13">
        <v>0.15</v>
      </c>
      <c r="M2120" s="28">
        <v>0.1</v>
      </c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23"/>
      <c r="AF2120" s="23"/>
      <c r="AG2120" s="26"/>
      <c r="AH2120" s="26"/>
      <c r="AI2120" s="53"/>
      <c r="AJ2120" s="6"/>
      <c r="AK2120" s="23"/>
      <c r="AL2120" s="23"/>
      <c r="AM2120" s="23"/>
      <c r="AN2120" s="23"/>
      <c r="AO2120" s="23"/>
      <c r="AP2120" s="23"/>
      <c r="AQ2120" s="23"/>
      <c r="AR2120" s="66">
        <v>0</v>
      </c>
      <c r="AS2120" s="8"/>
      <c r="AT2120" s="19"/>
      <c r="AU2120" s="19"/>
      <c r="AV2120" s="12"/>
      <c r="AW2120" s="12"/>
      <c r="AX2120" s="8"/>
      <c r="AY2120" s="8"/>
      <c r="AZ2120" s="8"/>
      <c r="BA2120" s="8"/>
      <c r="BB2120" s="62"/>
      <c r="BC2120" s="21"/>
      <c r="BD2120" s="21"/>
      <c r="BE2120" s="21"/>
      <c r="BF2120" s="22"/>
      <c r="BG2120" s="22"/>
      <c r="BH2120" s="22"/>
      <c r="BI2120" s="22"/>
      <c r="BJ2120" s="8"/>
      <c r="BK2120" s="8"/>
      <c r="BL2120" s="8"/>
      <c r="BM2120" s="8"/>
      <c r="BN2120" s="5"/>
      <c r="BO2120" s="5"/>
      <c r="BP2120" s="8"/>
      <c r="BQ2120" s="8"/>
    </row>
    <row r="2121" spans="1:69" ht="16.75" customHeight="1" x14ac:dyDescent="0.2">
      <c r="A2121" t="str">
        <f t="shared" si="1951"/>
        <v>2025021031 FLA</v>
      </c>
      <c r="B2121">
        <v>2025021031</v>
      </c>
      <c r="C2121" s="1">
        <v>46093</v>
      </c>
      <c r="D2121" s="2" t="s">
        <v>9</v>
      </c>
      <c r="E2121" t="s">
        <v>10</v>
      </c>
      <c r="F2121" s="2">
        <v>1</v>
      </c>
      <c r="G2121" s="2">
        <v>1</v>
      </c>
      <c r="H2121" t="s">
        <v>47</v>
      </c>
      <c r="I2121" t="str">
        <f t="shared" si="1950"/>
        <v xml:space="preserve">FLA </v>
      </c>
      <c r="K2121" s="14"/>
      <c r="L2121" s="13">
        <v>0.15</v>
      </c>
      <c r="M2121" s="28">
        <v>0.1</v>
      </c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23"/>
      <c r="AF2121" s="23"/>
      <c r="AG2121" s="26"/>
      <c r="AH2121" s="26"/>
      <c r="AI2121" s="53"/>
      <c r="AJ2121" s="6"/>
      <c r="AK2121" s="23"/>
      <c r="AL2121" s="23"/>
      <c r="AM2121" s="23"/>
      <c r="AN2121" s="23"/>
      <c r="AO2121" s="23"/>
      <c r="AP2121" s="23"/>
      <c r="AQ2121" s="23"/>
      <c r="AR2121" s="66">
        <v>0</v>
      </c>
      <c r="AS2121" s="8"/>
      <c r="AT2121" s="19"/>
      <c r="AU2121" s="19"/>
      <c r="AV2121" s="12"/>
      <c r="AW2121" s="12"/>
      <c r="AX2121" s="8"/>
      <c r="AY2121" s="8"/>
      <c r="AZ2121" s="8"/>
      <c r="BA2121" s="8"/>
      <c r="BB2121" s="62"/>
      <c r="BC2121" s="21"/>
      <c r="BD2121" s="21"/>
      <c r="BE2121" s="21"/>
      <c r="BF2121" s="22"/>
      <c r="BG2121" s="22"/>
      <c r="BH2121" s="22"/>
      <c r="BI2121" s="22"/>
      <c r="BJ2121" s="8"/>
      <c r="BK2121" s="8"/>
      <c r="BL2121" s="8"/>
      <c r="BM2121" s="8"/>
      <c r="BN2121" s="5"/>
      <c r="BO2121" s="5"/>
      <c r="BP2121" s="8"/>
      <c r="BQ2121" s="8"/>
    </row>
    <row r="2122" spans="1:69" ht="16.75" customHeight="1" x14ac:dyDescent="0.2">
      <c r="A2122" t="str">
        <f t="shared" si="1951"/>
        <v>2025021030 DET</v>
      </c>
      <c r="B2122">
        <v>2025021030</v>
      </c>
      <c r="C2122" s="1">
        <v>46093</v>
      </c>
      <c r="D2122" s="2" t="s">
        <v>6</v>
      </c>
      <c r="E2122" t="s">
        <v>30</v>
      </c>
      <c r="F2122" s="2">
        <v>1</v>
      </c>
      <c r="G2122" s="2">
        <v>1</v>
      </c>
      <c r="H2122" t="s">
        <v>46</v>
      </c>
      <c r="I2122" t="str">
        <f t="shared" si="1950"/>
        <v xml:space="preserve">DET </v>
      </c>
      <c r="K2122" s="14"/>
      <c r="L2122" s="13">
        <v>0.15</v>
      </c>
      <c r="M2122" s="28">
        <v>0.1</v>
      </c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23"/>
      <c r="AF2122" s="23"/>
      <c r="AG2122" s="26"/>
      <c r="AH2122" s="26"/>
      <c r="AI2122" s="53"/>
      <c r="AJ2122" s="6"/>
      <c r="AK2122" s="23"/>
      <c r="AL2122" s="23"/>
      <c r="AM2122" s="23"/>
      <c r="AN2122" s="23"/>
      <c r="AO2122" s="23"/>
      <c r="AP2122" s="23"/>
      <c r="AQ2122" s="23"/>
      <c r="AR2122" s="66">
        <v>0</v>
      </c>
      <c r="AS2122" s="8"/>
      <c r="AT2122" s="19"/>
      <c r="AU2122" s="19"/>
      <c r="AV2122" s="12"/>
      <c r="AW2122" s="12"/>
      <c r="AX2122" s="8"/>
      <c r="AY2122" s="8"/>
      <c r="AZ2122" s="8"/>
      <c r="BA2122" s="8"/>
      <c r="BB2122" s="62"/>
      <c r="BC2122" s="21"/>
      <c r="BD2122" s="21"/>
      <c r="BE2122" s="21"/>
      <c r="BF2122" s="22"/>
      <c r="BG2122" s="22"/>
      <c r="BH2122" s="22"/>
      <c r="BI2122" s="22"/>
      <c r="BJ2122" s="8"/>
      <c r="BK2122" s="8"/>
      <c r="BL2122" s="8"/>
      <c r="BM2122" s="8"/>
      <c r="BN2122" s="5"/>
      <c r="BO2122" s="5"/>
      <c r="BP2122" s="8"/>
      <c r="BQ2122" s="8"/>
    </row>
    <row r="2123" spans="1:69" ht="16.75" customHeight="1" x14ac:dyDescent="0.2">
      <c r="A2123" t="str">
        <f t="shared" si="1951"/>
        <v>2025021030 TBL</v>
      </c>
      <c r="B2123">
        <v>2025021030</v>
      </c>
      <c r="C2123" s="1">
        <v>46093</v>
      </c>
      <c r="D2123" s="2" t="s">
        <v>9</v>
      </c>
      <c r="E2123" t="s">
        <v>41</v>
      </c>
      <c r="F2123" s="2">
        <v>1</v>
      </c>
      <c r="G2123" s="2">
        <v>1</v>
      </c>
      <c r="H2123" t="s">
        <v>47</v>
      </c>
      <c r="I2123" t="str">
        <f t="shared" si="1950"/>
        <v xml:space="preserve">TBL </v>
      </c>
      <c r="K2123" s="14"/>
      <c r="L2123" s="13">
        <v>0.15</v>
      </c>
      <c r="M2123" s="28">
        <v>0.1</v>
      </c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23"/>
      <c r="AF2123" s="23"/>
      <c r="AG2123" s="26"/>
      <c r="AH2123" s="26"/>
      <c r="AI2123" s="53"/>
      <c r="AJ2123" s="6"/>
      <c r="AK2123" s="23"/>
      <c r="AL2123" s="23"/>
      <c r="AM2123" s="23"/>
      <c r="AN2123" s="23"/>
      <c r="AO2123" s="23"/>
      <c r="AP2123" s="23"/>
      <c r="AQ2123" s="23"/>
      <c r="AR2123" s="66">
        <v>0</v>
      </c>
      <c r="AS2123" s="8"/>
      <c r="AT2123" s="19"/>
      <c r="AU2123" s="19"/>
      <c r="AV2123" s="12"/>
      <c r="AW2123" s="12"/>
      <c r="AX2123" s="8"/>
      <c r="AY2123" s="8"/>
      <c r="AZ2123" s="8"/>
      <c r="BA2123" s="8"/>
      <c r="BB2123" s="62"/>
      <c r="BC2123" s="21"/>
      <c r="BD2123" s="21"/>
      <c r="BE2123" s="21"/>
      <c r="BF2123" s="22"/>
      <c r="BG2123" s="22"/>
      <c r="BH2123" s="22"/>
      <c r="BI2123" s="22"/>
      <c r="BJ2123" s="8"/>
      <c r="BK2123" s="8"/>
      <c r="BL2123" s="8"/>
      <c r="BM2123" s="8"/>
      <c r="BN2123" s="5"/>
      <c r="BO2123" s="5"/>
      <c r="BP2123" s="8"/>
      <c r="BQ2123" s="8"/>
    </row>
    <row r="2124" spans="1:69" ht="16.75" customHeight="1" x14ac:dyDescent="0.2">
      <c r="A2124" t="str">
        <f t="shared" si="1951"/>
        <v>2025021027 SJS</v>
      </c>
      <c r="B2124">
        <v>2025021027</v>
      </c>
      <c r="C2124" s="1">
        <v>46093</v>
      </c>
      <c r="D2124" s="2" t="s">
        <v>6</v>
      </c>
      <c r="E2124" t="s">
        <v>40</v>
      </c>
      <c r="F2124" s="2">
        <v>1</v>
      </c>
      <c r="G2124" s="2">
        <v>1</v>
      </c>
      <c r="H2124" t="s">
        <v>46</v>
      </c>
      <c r="I2124" t="str">
        <f t="shared" si="1950"/>
        <v xml:space="preserve">SJS </v>
      </c>
      <c r="K2124" s="14"/>
      <c r="L2124" s="13">
        <v>0.15</v>
      </c>
      <c r="M2124" s="28">
        <v>0.1</v>
      </c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23"/>
      <c r="AF2124" s="23"/>
      <c r="AG2124" s="26"/>
      <c r="AH2124" s="26"/>
      <c r="AI2124" s="53"/>
      <c r="AJ2124" s="6"/>
      <c r="AK2124" s="23"/>
      <c r="AL2124" s="23"/>
      <c r="AM2124" s="23"/>
      <c r="AN2124" s="23"/>
      <c r="AO2124" s="23"/>
      <c r="AP2124" s="23"/>
      <c r="AQ2124" s="23"/>
      <c r="AR2124" s="66">
        <v>0</v>
      </c>
      <c r="AS2124" s="8"/>
      <c r="AT2124" s="19"/>
      <c r="AU2124" s="19"/>
      <c r="AV2124" s="12"/>
      <c r="AW2124" s="12"/>
      <c r="AX2124" s="8"/>
      <c r="AY2124" s="8"/>
      <c r="AZ2124" s="8"/>
      <c r="BA2124" s="8"/>
      <c r="BB2124" s="62"/>
      <c r="BC2124" s="21"/>
      <c r="BD2124" s="21"/>
      <c r="BE2124" s="21"/>
      <c r="BF2124" s="22"/>
      <c r="BG2124" s="22"/>
      <c r="BH2124" s="22"/>
      <c r="BI2124" s="22"/>
      <c r="BJ2124" s="8"/>
      <c r="BK2124" s="8"/>
      <c r="BL2124" s="8"/>
      <c r="BM2124" s="8"/>
      <c r="BN2124" s="5"/>
      <c r="BO2124" s="5"/>
      <c r="BP2124" s="8"/>
      <c r="BQ2124" s="8"/>
    </row>
    <row r="2125" spans="1:69" ht="16.75" customHeight="1" x14ac:dyDescent="0.2">
      <c r="A2125" t="str">
        <f t="shared" si="1951"/>
        <v>2025021027 BOS</v>
      </c>
      <c r="B2125">
        <v>2025021027</v>
      </c>
      <c r="C2125" s="1">
        <v>46093</v>
      </c>
      <c r="D2125" s="2" t="s">
        <v>9</v>
      </c>
      <c r="E2125" t="s">
        <v>7</v>
      </c>
      <c r="F2125" s="2">
        <v>1</v>
      </c>
      <c r="G2125" s="2">
        <v>1</v>
      </c>
      <c r="H2125" t="s">
        <v>47</v>
      </c>
      <c r="I2125" t="str">
        <f t="shared" si="1950"/>
        <v xml:space="preserve">BOS </v>
      </c>
      <c r="K2125" s="14"/>
      <c r="L2125" s="13">
        <v>0.15</v>
      </c>
      <c r="M2125" s="28">
        <v>0.1</v>
      </c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23"/>
      <c r="AF2125" s="23"/>
      <c r="AG2125" s="26"/>
      <c r="AH2125" s="26"/>
      <c r="AI2125" s="53"/>
      <c r="AJ2125" s="6"/>
      <c r="AK2125" s="23"/>
      <c r="AL2125" s="23"/>
      <c r="AM2125" s="23"/>
      <c r="AN2125" s="23"/>
      <c r="AO2125" s="23"/>
      <c r="AP2125" s="23"/>
      <c r="AQ2125" s="23"/>
      <c r="AR2125" s="66">
        <v>0</v>
      </c>
      <c r="AS2125" s="8"/>
      <c r="AT2125" s="19"/>
      <c r="AU2125" s="19"/>
      <c r="AV2125" s="12"/>
      <c r="AW2125" s="12"/>
      <c r="AX2125" s="8"/>
      <c r="AY2125" s="8"/>
      <c r="AZ2125" s="8"/>
      <c r="BA2125" s="8"/>
      <c r="BB2125" s="62"/>
      <c r="BC2125" s="21"/>
      <c r="BD2125" s="21"/>
      <c r="BE2125" s="21"/>
      <c r="BF2125" s="22"/>
      <c r="BG2125" s="22"/>
      <c r="BH2125" s="22"/>
      <c r="BI2125" s="22"/>
      <c r="BJ2125" s="8"/>
      <c r="BK2125" s="8"/>
      <c r="BL2125" s="8"/>
      <c r="BM2125" s="8"/>
      <c r="BN2125" s="5"/>
      <c r="BO2125" s="5"/>
      <c r="BP2125" s="8"/>
      <c r="BQ2125" s="8"/>
    </row>
    <row r="2126" spans="1:69" ht="16.75" customHeight="1" x14ac:dyDescent="0.2">
      <c r="A2126" t="str">
        <f t="shared" si="1951"/>
        <v>2025021033 STL</v>
      </c>
      <c r="B2126">
        <v>2025021033</v>
      </c>
      <c r="C2126" s="1">
        <v>46093</v>
      </c>
      <c r="D2126" s="2" t="s">
        <v>6</v>
      </c>
      <c r="E2126" t="s">
        <v>12</v>
      </c>
      <c r="F2126" s="2">
        <v>1</v>
      </c>
      <c r="G2126" s="2">
        <v>1</v>
      </c>
      <c r="H2126" t="s">
        <v>46</v>
      </c>
      <c r="I2126" t="str">
        <f t="shared" si="1950"/>
        <v xml:space="preserve">STL </v>
      </c>
      <c r="K2126" s="14"/>
      <c r="L2126" s="13">
        <v>0.15</v>
      </c>
      <c r="M2126" s="28">
        <v>0.1</v>
      </c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23"/>
      <c r="AF2126" s="23"/>
      <c r="AG2126" s="26"/>
      <c r="AH2126" s="26"/>
      <c r="AI2126" s="53"/>
      <c r="AJ2126" s="6"/>
      <c r="AK2126" s="23"/>
      <c r="AL2126" s="23"/>
      <c r="AM2126" s="23"/>
      <c r="AN2126" s="23"/>
      <c r="AO2126" s="23"/>
      <c r="AP2126" s="23"/>
      <c r="AQ2126" s="23"/>
      <c r="AR2126" s="66">
        <v>0</v>
      </c>
      <c r="AS2126" s="8"/>
      <c r="AT2126" s="19"/>
      <c r="AU2126" s="19"/>
      <c r="AV2126" s="12"/>
      <c r="AW2126" s="12"/>
      <c r="AX2126" s="8"/>
      <c r="AY2126" s="8"/>
      <c r="AZ2126" s="8"/>
      <c r="BA2126" s="8"/>
      <c r="BB2126" s="62"/>
      <c r="BC2126" s="21"/>
      <c r="BD2126" s="21"/>
      <c r="BE2126" s="21"/>
      <c r="BF2126" s="22"/>
      <c r="BG2126" s="22"/>
      <c r="BH2126" s="22"/>
      <c r="BI2126" s="22"/>
      <c r="BJ2126" s="8"/>
      <c r="BK2126" s="8"/>
      <c r="BL2126" s="8"/>
      <c r="BM2126" s="8"/>
      <c r="BN2126" s="5"/>
      <c r="BO2126" s="5"/>
      <c r="BP2126" s="8"/>
      <c r="BQ2126" s="8"/>
    </row>
    <row r="2127" spans="1:69" ht="16.75" customHeight="1" x14ac:dyDescent="0.2">
      <c r="A2127" t="str">
        <f t="shared" si="1951"/>
        <v>2025021033 CAR</v>
      </c>
      <c r="B2127">
        <v>2025021033</v>
      </c>
      <c r="C2127" s="1">
        <v>46093</v>
      </c>
      <c r="D2127" s="2" t="s">
        <v>9</v>
      </c>
      <c r="E2127" t="s">
        <v>42</v>
      </c>
      <c r="F2127" s="2">
        <v>1</v>
      </c>
      <c r="G2127" s="2">
        <v>1</v>
      </c>
      <c r="H2127" t="s">
        <v>47</v>
      </c>
      <c r="I2127" t="str">
        <f t="shared" si="1950"/>
        <v xml:space="preserve">CAR </v>
      </c>
      <c r="K2127" s="14"/>
      <c r="L2127" s="13">
        <v>0.15</v>
      </c>
      <c r="M2127" s="28">
        <v>0.1</v>
      </c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23"/>
      <c r="AF2127" s="23"/>
      <c r="AG2127" s="26"/>
      <c r="AH2127" s="26"/>
      <c r="AI2127" s="53"/>
      <c r="AJ2127" s="6"/>
      <c r="AK2127" s="23"/>
      <c r="AL2127" s="23"/>
      <c r="AM2127" s="23"/>
      <c r="AN2127" s="23"/>
      <c r="AO2127" s="23"/>
      <c r="AP2127" s="23"/>
      <c r="AQ2127" s="23"/>
      <c r="AR2127" s="66">
        <v>0</v>
      </c>
      <c r="AS2127" s="8"/>
      <c r="AT2127" s="19"/>
      <c r="AU2127" s="19"/>
      <c r="AV2127" s="12"/>
      <c r="AW2127" s="12"/>
      <c r="AX2127" s="8"/>
      <c r="AY2127" s="8"/>
      <c r="AZ2127" s="8"/>
      <c r="BA2127" s="8"/>
      <c r="BB2127" s="62"/>
      <c r="BC2127" s="21"/>
      <c r="BD2127" s="21"/>
      <c r="BE2127" s="21"/>
      <c r="BF2127" s="22"/>
      <c r="BG2127" s="22"/>
      <c r="BH2127" s="22"/>
      <c r="BI2127" s="22"/>
      <c r="BJ2127" s="8"/>
      <c r="BK2127" s="8"/>
      <c r="BL2127" s="8"/>
      <c r="BM2127" s="8"/>
      <c r="BN2127" s="5"/>
      <c r="BO2127" s="5"/>
      <c r="BP2127" s="8"/>
      <c r="BQ2127" s="8"/>
    </row>
    <row r="2128" spans="1:69" ht="16.75" customHeight="1" x14ac:dyDescent="0.2">
      <c r="A2128" t="str">
        <f t="shared" si="1951"/>
        <v>2025021028 WSH</v>
      </c>
      <c r="B2128">
        <v>2025021028</v>
      </c>
      <c r="C2128" s="1">
        <v>46093</v>
      </c>
      <c r="D2128" s="2" t="s">
        <v>6</v>
      </c>
      <c r="E2128" t="s">
        <v>49</v>
      </c>
      <c r="F2128" s="2">
        <v>0</v>
      </c>
      <c r="G2128" s="2">
        <v>1</v>
      </c>
      <c r="H2128" t="s">
        <v>26</v>
      </c>
      <c r="I2128" t="str">
        <f t="shared" si="1950"/>
        <v xml:space="preserve">WSH </v>
      </c>
      <c r="K2128" s="14"/>
      <c r="L2128" s="13">
        <v>0.15</v>
      </c>
      <c r="M2128" s="28">
        <v>0.1</v>
      </c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23"/>
      <c r="AF2128" s="23"/>
      <c r="AG2128" s="26"/>
      <c r="AH2128" s="26"/>
      <c r="AI2128" s="53"/>
      <c r="AJ2128" s="6"/>
      <c r="AK2128" s="23"/>
      <c r="AL2128" s="23"/>
      <c r="AM2128" s="23"/>
      <c r="AN2128" s="23"/>
      <c r="AO2128" s="23"/>
      <c r="AP2128" s="23"/>
      <c r="AQ2128" s="23"/>
      <c r="AR2128" s="66">
        <v>0</v>
      </c>
      <c r="AS2128" s="8"/>
      <c r="AT2128" s="19"/>
      <c r="AU2128" s="19"/>
      <c r="AV2128" s="12"/>
      <c r="AW2128" s="12"/>
      <c r="AX2128" s="8"/>
      <c r="AY2128" s="8"/>
      <c r="AZ2128" s="8"/>
      <c r="BA2128" s="8"/>
      <c r="BB2128" s="62"/>
      <c r="BC2128" s="21"/>
      <c r="BD2128" s="21"/>
      <c r="BE2128" s="21"/>
      <c r="BF2128" s="22"/>
      <c r="BG2128" s="22"/>
      <c r="BH2128" s="22"/>
      <c r="BI2128" s="22"/>
      <c r="BJ2128" s="8"/>
      <c r="BK2128" s="8"/>
      <c r="BL2128" s="8"/>
      <c r="BM2128" s="8"/>
      <c r="BN2128" s="5"/>
      <c r="BO2128" s="5"/>
      <c r="BP2128" s="8"/>
      <c r="BQ2128" s="8"/>
    </row>
    <row r="2129" spans="1:69" ht="16.75" customHeight="1" x14ac:dyDescent="0.2">
      <c r="A2129" t="str">
        <f t="shared" si="1951"/>
        <v>2025021028 BUF</v>
      </c>
      <c r="B2129">
        <v>2025021028</v>
      </c>
      <c r="C2129" s="1">
        <v>46093</v>
      </c>
      <c r="D2129" s="2" t="s">
        <v>9</v>
      </c>
      <c r="E2129" t="s">
        <v>5</v>
      </c>
      <c r="F2129" s="2">
        <v>1</v>
      </c>
      <c r="G2129" s="2">
        <v>0</v>
      </c>
      <c r="H2129" t="s">
        <v>27</v>
      </c>
      <c r="I2129" t="str">
        <f t="shared" si="1950"/>
        <v xml:space="preserve">BUF </v>
      </c>
      <c r="K2129" s="14"/>
      <c r="L2129" s="13">
        <v>0.15</v>
      </c>
      <c r="M2129" s="28">
        <v>0.1</v>
      </c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23"/>
      <c r="AF2129" s="23"/>
      <c r="AG2129" s="26"/>
      <c r="AH2129" s="26"/>
      <c r="AI2129" s="53"/>
      <c r="AJ2129" s="6"/>
      <c r="AK2129" s="23"/>
      <c r="AL2129" s="23"/>
      <c r="AM2129" s="23"/>
      <c r="AN2129" s="23"/>
      <c r="AO2129" s="23"/>
      <c r="AP2129" s="23"/>
      <c r="AQ2129" s="23"/>
      <c r="AR2129" s="66">
        <v>0</v>
      </c>
      <c r="AS2129" s="8"/>
      <c r="AT2129" s="19"/>
      <c r="AU2129" s="19"/>
      <c r="AV2129" s="12"/>
      <c r="AW2129" s="12"/>
      <c r="AX2129" s="8"/>
      <c r="AY2129" s="8"/>
      <c r="AZ2129" s="8"/>
      <c r="BA2129" s="8"/>
      <c r="BB2129" s="62"/>
      <c r="BC2129" s="21"/>
      <c r="BD2129" s="21"/>
      <c r="BE2129" s="21"/>
      <c r="BF2129" s="22"/>
      <c r="BG2129" s="22"/>
      <c r="BH2129" s="22"/>
      <c r="BI2129" s="22"/>
      <c r="BJ2129" s="8"/>
      <c r="BK2129" s="8"/>
      <c r="BL2129" s="8"/>
      <c r="BM2129" s="8"/>
      <c r="BN2129" s="5"/>
      <c r="BO2129" s="5"/>
      <c r="BP2129" s="8"/>
      <c r="BQ2129" s="8"/>
    </row>
    <row r="2130" spans="1:69" ht="16.75" customHeight="1" x14ac:dyDescent="0.2">
      <c r="A2130" t="str">
        <f t="shared" si="1951"/>
        <v>2025021034 EDM</v>
      </c>
      <c r="B2130">
        <v>2025021034</v>
      </c>
      <c r="C2130" s="1">
        <v>46093</v>
      </c>
      <c r="D2130" s="2" t="s">
        <v>6</v>
      </c>
      <c r="E2130" t="s">
        <v>17</v>
      </c>
      <c r="F2130" s="2">
        <v>1</v>
      </c>
      <c r="G2130" s="2">
        <v>1</v>
      </c>
      <c r="H2130" t="s">
        <v>46</v>
      </c>
      <c r="I2130" t="str">
        <f t="shared" si="1950"/>
        <v xml:space="preserve">EDM </v>
      </c>
      <c r="K2130" s="14"/>
      <c r="L2130" s="13">
        <v>0.15</v>
      </c>
      <c r="M2130" s="28">
        <v>0.1</v>
      </c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23"/>
      <c r="AF2130" s="23"/>
      <c r="AG2130" s="26"/>
      <c r="AH2130" s="26"/>
      <c r="AI2130" s="53"/>
      <c r="AJ2130" s="6"/>
      <c r="AK2130" s="23"/>
      <c r="AL2130" s="23"/>
      <c r="AM2130" s="23"/>
      <c r="AN2130" s="23"/>
      <c r="AO2130" s="23"/>
      <c r="AP2130" s="23"/>
      <c r="AQ2130" s="23"/>
      <c r="AR2130" s="66">
        <v>0</v>
      </c>
      <c r="AS2130" s="8"/>
      <c r="AT2130" s="19"/>
      <c r="AU2130" s="19"/>
      <c r="AV2130" s="12"/>
      <c r="AW2130" s="12"/>
      <c r="AX2130" s="8"/>
      <c r="AY2130" s="8"/>
      <c r="AZ2130" s="8"/>
      <c r="BA2130" s="8"/>
      <c r="BB2130" s="62"/>
      <c r="BC2130" s="21"/>
      <c r="BD2130" s="21"/>
      <c r="BE2130" s="21"/>
      <c r="BF2130" s="22"/>
      <c r="BG2130" s="22"/>
      <c r="BH2130" s="22"/>
      <c r="BI2130" s="22"/>
      <c r="BJ2130" s="8"/>
      <c r="BK2130" s="8"/>
      <c r="BL2130" s="8"/>
      <c r="BM2130" s="8"/>
      <c r="BN2130" s="5"/>
      <c r="BO2130" s="5"/>
      <c r="BP2130" s="8"/>
      <c r="BQ2130" s="8"/>
    </row>
    <row r="2131" spans="1:69" ht="16.75" customHeight="1" x14ac:dyDescent="0.2">
      <c r="A2131" t="str">
        <f t="shared" si="1951"/>
        <v>2025021034 DAL</v>
      </c>
      <c r="B2131">
        <v>2025021034</v>
      </c>
      <c r="C2131" s="1">
        <v>46093</v>
      </c>
      <c r="D2131" s="2" t="s">
        <v>9</v>
      </c>
      <c r="E2131" t="s">
        <v>34</v>
      </c>
      <c r="F2131" s="2">
        <v>1</v>
      </c>
      <c r="G2131" s="2">
        <v>1</v>
      </c>
      <c r="H2131" t="s">
        <v>47</v>
      </c>
      <c r="I2131" t="str">
        <f t="shared" si="1950"/>
        <v xml:space="preserve">DAL </v>
      </c>
      <c r="K2131" s="14"/>
      <c r="L2131" s="13">
        <v>0.15</v>
      </c>
      <c r="M2131" s="28">
        <v>0.1</v>
      </c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23"/>
      <c r="AF2131" s="23"/>
      <c r="AG2131" s="26"/>
      <c r="AH2131" s="26"/>
      <c r="AI2131" s="53"/>
      <c r="AJ2131" s="6"/>
      <c r="AK2131" s="23"/>
      <c r="AL2131" s="23"/>
      <c r="AM2131" s="23"/>
      <c r="AN2131" s="23"/>
      <c r="AO2131" s="23"/>
      <c r="AP2131" s="23"/>
      <c r="AQ2131" s="23"/>
      <c r="AR2131" s="66">
        <v>0</v>
      </c>
      <c r="AS2131" s="8"/>
      <c r="AT2131" s="19"/>
      <c r="AU2131" s="19"/>
      <c r="AV2131" s="12"/>
      <c r="AW2131" s="12"/>
      <c r="AX2131" s="8"/>
      <c r="AY2131" s="8"/>
      <c r="AZ2131" s="8"/>
      <c r="BA2131" s="8"/>
      <c r="BB2131" s="62"/>
      <c r="BC2131" s="21"/>
      <c r="BD2131" s="21"/>
      <c r="BE2131" s="21"/>
      <c r="BF2131" s="22"/>
      <c r="BG2131" s="22"/>
      <c r="BH2131" s="22"/>
      <c r="BI2131" s="22"/>
      <c r="BJ2131" s="8"/>
      <c r="BK2131" s="8"/>
      <c r="BL2131" s="8"/>
      <c r="BM2131" s="8"/>
      <c r="BN2131" s="5"/>
      <c r="BO2131" s="5"/>
      <c r="BP2131" s="8"/>
      <c r="BQ2131" s="8"/>
    </row>
    <row r="2132" spans="1:69" ht="16.75" customHeight="1" x14ac:dyDescent="0.2">
      <c r="A2132" t="str">
        <f t="shared" si="1951"/>
        <v>2025021036 NYR</v>
      </c>
      <c r="B2132">
        <v>2025021036</v>
      </c>
      <c r="C2132" s="1">
        <v>46093</v>
      </c>
      <c r="D2132" s="2" t="s">
        <v>6</v>
      </c>
      <c r="E2132" t="s">
        <v>20</v>
      </c>
      <c r="F2132" s="2">
        <v>1</v>
      </c>
      <c r="G2132" s="2">
        <v>1</v>
      </c>
      <c r="H2132" t="s">
        <v>46</v>
      </c>
      <c r="I2132" t="str">
        <f t="shared" si="1950"/>
        <v xml:space="preserve">NYR </v>
      </c>
      <c r="K2132" s="14"/>
      <c r="L2132" s="13">
        <v>0.15</v>
      </c>
      <c r="M2132" s="28">
        <v>0.1</v>
      </c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23"/>
      <c r="AF2132" s="23"/>
      <c r="AG2132" s="26"/>
      <c r="AH2132" s="26"/>
      <c r="AI2132" s="53"/>
      <c r="AJ2132" s="6"/>
      <c r="AK2132" s="23"/>
      <c r="AL2132" s="23"/>
      <c r="AM2132" s="23"/>
      <c r="AN2132" s="23"/>
      <c r="AO2132" s="23"/>
      <c r="AP2132" s="23"/>
      <c r="AQ2132" s="23"/>
      <c r="AR2132" s="66">
        <v>0</v>
      </c>
      <c r="AS2132" s="8"/>
      <c r="AT2132" s="19"/>
      <c r="AU2132" s="19"/>
      <c r="AV2132" s="12"/>
      <c r="AW2132" s="12"/>
      <c r="AX2132" s="8"/>
      <c r="AY2132" s="8"/>
      <c r="AZ2132" s="8"/>
      <c r="BA2132" s="8"/>
      <c r="BB2132" s="62"/>
      <c r="BC2132" s="21"/>
      <c r="BD2132" s="21"/>
      <c r="BE2132" s="21"/>
      <c r="BF2132" s="22"/>
      <c r="BG2132" s="22"/>
      <c r="BH2132" s="22"/>
      <c r="BI2132" s="22"/>
      <c r="BJ2132" s="8"/>
      <c r="BK2132" s="8"/>
      <c r="BL2132" s="8"/>
      <c r="BM2132" s="8"/>
      <c r="BN2132" s="5"/>
      <c r="BO2132" s="5"/>
      <c r="BP2132" s="8"/>
      <c r="BQ2132" s="8"/>
    </row>
    <row r="2133" spans="1:69" ht="16.75" customHeight="1" x14ac:dyDescent="0.2">
      <c r="A2133" t="str">
        <f t="shared" si="1951"/>
        <v>2025021036 WPG</v>
      </c>
      <c r="B2133">
        <v>2025021036</v>
      </c>
      <c r="C2133" s="1">
        <v>46093</v>
      </c>
      <c r="D2133" s="2" t="s">
        <v>9</v>
      </c>
      <c r="E2133" t="s">
        <v>16</v>
      </c>
      <c r="F2133" s="2">
        <v>1</v>
      </c>
      <c r="G2133" s="2">
        <v>1</v>
      </c>
      <c r="H2133" t="s">
        <v>47</v>
      </c>
      <c r="I2133" t="str">
        <f t="shared" si="1950"/>
        <v xml:space="preserve">WPG </v>
      </c>
      <c r="K2133" s="14"/>
      <c r="L2133" s="13">
        <v>0.15</v>
      </c>
      <c r="M2133" s="28">
        <v>0.1</v>
      </c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23"/>
      <c r="AF2133" s="23"/>
      <c r="AG2133" s="26"/>
      <c r="AH2133" s="26"/>
      <c r="AI2133" s="53"/>
      <c r="AJ2133" s="6"/>
      <c r="AK2133" s="23"/>
      <c r="AL2133" s="23"/>
      <c r="AM2133" s="23"/>
      <c r="AN2133" s="23"/>
      <c r="AO2133" s="23"/>
      <c r="AP2133" s="23"/>
      <c r="AQ2133" s="23"/>
      <c r="AR2133" s="66">
        <v>0</v>
      </c>
      <c r="AS2133" s="8"/>
      <c r="AT2133" s="19"/>
      <c r="AU2133" s="19"/>
      <c r="AV2133" s="12"/>
      <c r="AW2133" s="12"/>
      <c r="AX2133" s="8"/>
      <c r="AY2133" s="8"/>
      <c r="AZ2133" s="8"/>
      <c r="BA2133" s="8"/>
      <c r="BB2133" s="62"/>
      <c r="BC2133" s="21"/>
      <c r="BD2133" s="21"/>
      <c r="BE2133" s="21"/>
      <c r="BF2133" s="22"/>
      <c r="BG2133" s="22"/>
      <c r="BH2133" s="22"/>
      <c r="BI2133" s="22"/>
      <c r="BJ2133" s="8"/>
      <c r="BK2133" s="8"/>
      <c r="BL2133" s="8"/>
      <c r="BM2133" s="8"/>
      <c r="BN2133" s="5"/>
      <c r="BO2133" s="5"/>
      <c r="BP2133" s="8"/>
      <c r="BQ2133" s="8"/>
    </row>
    <row r="2134" spans="1:69" ht="16.75" customHeight="1" x14ac:dyDescent="0.2">
      <c r="A2134" t="str">
        <f t="shared" si="1951"/>
        <v>2025021035 PHI</v>
      </c>
      <c r="B2134">
        <v>2025021035</v>
      </c>
      <c r="C2134" s="1">
        <v>46093</v>
      </c>
      <c r="D2134" s="2" t="s">
        <v>6</v>
      </c>
      <c r="E2134" t="s">
        <v>43</v>
      </c>
      <c r="F2134" s="2">
        <v>0</v>
      </c>
      <c r="G2134" s="2">
        <v>1</v>
      </c>
      <c r="H2134" t="s">
        <v>26</v>
      </c>
      <c r="I2134" t="str">
        <f t="shared" si="1950"/>
        <v xml:space="preserve">PHI </v>
      </c>
      <c r="K2134" s="14"/>
      <c r="L2134" s="13">
        <v>0.15</v>
      </c>
      <c r="M2134" s="28">
        <v>0.1</v>
      </c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23"/>
      <c r="AF2134" s="23"/>
      <c r="AG2134" s="26"/>
      <c r="AH2134" s="26"/>
      <c r="AI2134" s="53"/>
      <c r="AJ2134" s="6"/>
      <c r="AK2134" s="23"/>
      <c r="AL2134" s="23"/>
      <c r="AM2134" s="23"/>
      <c r="AN2134" s="23"/>
      <c r="AO2134" s="23"/>
      <c r="AP2134" s="23"/>
      <c r="AQ2134" s="23"/>
      <c r="AR2134" s="66">
        <v>0</v>
      </c>
      <c r="AS2134" s="8"/>
      <c r="AT2134" s="19"/>
      <c r="AU2134" s="19"/>
      <c r="AV2134" s="12"/>
      <c r="AW2134" s="12"/>
      <c r="AX2134" s="8"/>
      <c r="AY2134" s="8"/>
      <c r="AZ2134" s="8"/>
      <c r="BA2134" s="8"/>
      <c r="BB2134" s="62"/>
      <c r="BC2134" s="21"/>
      <c r="BD2134" s="21"/>
      <c r="BE2134" s="21"/>
      <c r="BF2134" s="22"/>
      <c r="BG2134" s="22"/>
      <c r="BH2134" s="22"/>
      <c r="BI2134" s="22"/>
      <c r="BJ2134" s="8"/>
      <c r="BK2134" s="8"/>
      <c r="BL2134" s="8"/>
      <c r="BM2134" s="8"/>
      <c r="BN2134" s="5"/>
      <c r="BO2134" s="5"/>
      <c r="BP2134" s="8"/>
      <c r="BQ2134" s="8"/>
    </row>
    <row r="2135" spans="1:69" ht="16.75" customHeight="1" x14ac:dyDescent="0.2">
      <c r="A2135" t="str">
        <f t="shared" si="1951"/>
        <v>2025021035 MIN</v>
      </c>
      <c r="B2135">
        <v>2025021035</v>
      </c>
      <c r="C2135" s="1">
        <v>46093</v>
      </c>
      <c r="D2135" s="2" t="s">
        <v>9</v>
      </c>
      <c r="E2135" t="s">
        <v>33</v>
      </c>
      <c r="F2135" s="2">
        <v>1</v>
      </c>
      <c r="G2135" s="2">
        <v>0</v>
      </c>
      <c r="H2135" t="s">
        <v>27</v>
      </c>
      <c r="I2135" t="str">
        <f t="shared" si="1950"/>
        <v xml:space="preserve">MIN </v>
      </c>
      <c r="K2135" s="14"/>
      <c r="L2135" s="13">
        <v>0.15</v>
      </c>
      <c r="M2135" s="28">
        <v>0.1</v>
      </c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23"/>
      <c r="AF2135" s="23"/>
      <c r="AG2135" s="26"/>
      <c r="AH2135" s="26"/>
      <c r="AI2135" s="53"/>
      <c r="AJ2135" s="6"/>
      <c r="AK2135" s="23"/>
      <c r="AL2135" s="23"/>
      <c r="AM2135" s="23"/>
      <c r="AN2135" s="23"/>
      <c r="AO2135" s="23"/>
      <c r="AP2135" s="23"/>
      <c r="AQ2135" s="23"/>
      <c r="AR2135" s="66">
        <v>0</v>
      </c>
      <c r="AS2135" s="8"/>
      <c r="AT2135" s="19"/>
      <c r="AU2135" s="19"/>
      <c r="AV2135" s="12"/>
      <c r="AW2135" s="12"/>
      <c r="AX2135" s="8"/>
      <c r="AY2135" s="8"/>
      <c r="AZ2135" s="8"/>
      <c r="BA2135" s="8"/>
      <c r="BB2135" s="62"/>
      <c r="BC2135" s="21"/>
      <c r="BD2135" s="21"/>
      <c r="BE2135" s="21"/>
      <c r="BF2135" s="22"/>
      <c r="BG2135" s="22"/>
      <c r="BH2135" s="22"/>
      <c r="BI2135" s="22"/>
      <c r="BJ2135" s="8"/>
      <c r="BK2135" s="8"/>
      <c r="BL2135" s="8"/>
      <c r="BM2135" s="8"/>
      <c r="BN2135" s="5"/>
      <c r="BO2135" s="5"/>
      <c r="BP2135" s="8"/>
      <c r="BQ2135" s="8"/>
    </row>
    <row r="2136" spans="1:69" ht="16.75" customHeight="1" x14ac:dyDescent="0.2">
      <c r="A2136" t="str">
        <f t="shared" si="1951"/>
        <v>2025021037 CHI</v>
      </c>
      <c r="B2136">
        <v>2025021037</v>
      </c>
      <c r="C2136" s="1">
        <v>46093</v>
      </c>
      <c r="D2136" s="2" t="s">
        <v>6</v>
      </c>
      <c r="E2136" t="s">
        <v>14</v>
      </c>
      <c r="F2136" s="2">
        <v>2</v>
      </c>
      <c r="G2136" s="2">
        <v>1</v>
      </c>
      <c r="H2136" t="s">
        <v>44</v>
      </c>
      <c r="I2136" t="str">
        <f t="shared" si="1950"/>
        <v xml:space="preserve">CHI </v>
      </c>
      <c r="K2136" s="14"/>
      <c r="L2136" s="13">
        <v>0.15</v>
      </c>
      <c r="M2136" s="28">
        <v>0.1</v>
      </c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23"/>
      <c r="AF2136" s="23"/>
      <c r="AG2136" s="26"/>
      <c r="AH2136" s="26"/>
      <c r="AI2136" s="53"/>
      <c r="AJ2136" s="6"/>
      <c r="AK2136" s="23"/>
      <c r="AL2136" s="23"/>
      <c r="AM2136" s="23"/>
      <c r="AN2136" s="23"/>
      <c r="AO2136" s="23"/>
      <c r="AP2136" s="23"/>
      <c r="AQ2136" s="23"/>
      <c r="AR2136" s="66">
        <v>0</v>
      </c>
      <c r="AS2136" s="8"/>
      <c r="AT2136" s="19"/>
      <c r="AU2136" s="19"/>
      <c r="AV2136" s="12"/>
      <c r="AW2136" s="12"/>
      <c r="AX2136" s="8"/>
      <c r="AY2136" s="8"/>
      <c r="AZ2136" s="8"/>
      <c r="BA2136" s="8"/>
      <c r="BB2136" s="62"/>
      <c r="BC2136" s="21"/>
      <c r="BD2136" s="21"/>
      <c r="BE2136" s="21"/>
      <c r="BF2136" s="22"/>
      <c r="BG2136" s="22"/>
      <c r="BH2136" s="22"/>
      <c r="BI2136" s="22"/>
      <c r="BJ2136" s="8"/>
      <c r="BK2136" s="8"/>
      <c r="BL2136" s="8"/>
      <c r="BM2136" s="8"/>
      <c r="BN2136" s="5"/>
      <c r="BO2136" s="5"/>
      <c r="BP2136" s="8"/>
      <c r="BQ2136" s="8"/>
    </row>
    <row r="2137" spans="1:69" ht="16.75" customHeight="1" x14ac:dyDescent="0.2">
      <c r="A2137" t="str">
        <f t="shared" si="1951"/>
        <v>2025021037 UTA</v>
      </c>
      <c r="B2137">
        <v>2025021037</v>
      </c>
      <c r="C2137" s="1">
        <v>46093</v>
      </c>
      <c r="D2137" s="2" t="s">
        <v>9</v>
      </c>
      <c r="E2137" t="s">
        <v>15</v>
      </c>
      <c r="F2137" s="2">
        <v>1</v>
      </c>
      <c r="G2137" s="2">
        <v>2</v>
      </c>
      <c r="H2137" t="s">
        <v>45</v>
      </c>
      <c r="I2137" t="str">
        <f t="shared" si="1950"/>
        <v xml:space="preserve">UTA </v>
      </c>
      <c r="K2137" s="14"/>
      <c r="L2137" s="13">
        <v>0.15</v>
      </c>
      <c r="M2137" s="28">
        <v>0.1</v>
      </c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23"/>
      <c r="AF2137" s="23"/>
      <c r="AG2137" s="26"/>
      <c r="AH2137" s="26"/>
      <c r="AI2137" s="53"/>
      <c r="AJ2137" s="6"/>
      <c r="AK2137" s="23"/>
      <c r="AL2137" s="23"/>
      <c r="AM2137" s="23"/>
      <c r="AN2137" s="23"/>
      <c r="AO2137" s="23"/>
      <c r="AP2137" s="23"/>
      <c r="AQ2137" s="23"/>
      <c r="AR2137" s="66">
        <v>0</v>
      </c>
      <c r="AS2137" s="8"/>
      <c r="AT2137" s="19"/>
      <c r="AU2137" s="19"/>
      <c r="AV2137" s="12"/>
      <c r="AW2137" s="12"/>
      <c r="AX2137" s="8"/>
      <c r="AY2137" s="8"/>
      <c r="AZ2137" s="8"/>
      <c r="BA2137" s="8"/>
      <c r="BB2137" s="62"/>
      <c r="BC2137" s="21"/>
      <c r="BD2137" s="21"/>
      <c r="BE2137" s="21"/>
      <c r="BF2137" s="22"/>
      <c r="BG2137" s="22"/>
      <c r="BH2137" s="22"/>
      <c r="BI2137" s="22"/>
      <c r="BJ2137" s="8"/>
      <c r="BK2137" s="8"/>
      <c r="BL2137" s="8"/>
      <c r="BM2137" s="8"/>
      <c r="BN2137" s="5"/>
      <c r="BO2137" s="5"/>
      <c r="BP2137" s="8"/>
      <c r="BQ2137" s="8"/>
    </row>
    <row r="2138" spans="1:69" ht="16.75" customHeight="1" x14ac:dyDescent="0.2">
      <c r="A2138" t="str">
        <f t="shared" si="1951"/>
        <v>2025021040 COL</v>
      </c>
      <c r="B2138">
        <v>2025021040</v>
      </c>
      <c r="C2138" s="1">
        <v>46093</v>
      </c>
      <c r="D2138" s="2" t="s">
        <v>6</v>
      </c>
      <c r="E2138" t="s">
        <v>24</v>
      </c>
      <c r="F2138" s="2">
        <v>1</v>
      </c>
      <c r="G2138" s="2">
        <v>1</v>
      </c>
      <c r="H2138" t="s">
        <v>46</v>
      </c>
      <c r="I2138" t="str">
        <f t="shared" si="1950"/>
        <v xml:space="preserve">COL </v>
      </c>
      <c r="K2138" s="14"/>
      <c r="L2138" s="13">
        <v>0.15</v>
      </c>
      <c r="M2138" s="28">
        <v>0.1</v>
      </c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23"/>
      <c r="AF2138" s="23"/>
      <c r="AG2138" s="26"/>
      <c r="AH2138" s="26"/>
      <c r="AI2138" s="53"/>
      <c r="AJ2138" s="6"/>
      <c r="AK2138" s="23"/>
      <c r="AL2138" s="23"/>
      <c r="AM2138" s="23"/>
      <c r="AN2138" s="23"/>
      <c r="AO2138" s="23"/>
      <c r="AP2138" s="23"/>
      <c r="AQ2138" s="23"/>
      <c r="AR2138" s="66">
        <v>0</v>
      </c>
      <c r="AS2138" s="8"/>
      <c r="AT2138" s="19"/>
      <c r="AU2138" s="19"/>
      <c r="AV2138" s="12"/>
      <c r="AW2138" s="12"/>
      <c r="AX2138" s="8"/>
      <c r="AY2138" s="8"/>
      <c r="AZ2138" s="8"/>
      <c r="BA2138" s="8"/>
      <c r="BB2138" s="62"/>
      <c r="BC2138" s="21"/>
      <c r="BD2138" s="21"/>
      <c r="BE2138" s="21"/>
      <c r="BF2138" s="22"/>
      <c r="BG2138" s="22"/>
      <c r="BH2138" s="22"/>
      <c r="BI2138" s="22"/>
      <c r="BJ2138" s="8"/>
      <c r="BK2138" s="8"/>
      <c r="BL2138" s="8"/>
      <c r="BM2138" s="8"/>
      <c r="BN2138" s="5"/>
      <c r="BO2138" s="5"/>
      <c r="BP2138" s="8"/>
      <c r="BQ2138" s="8"/>
    </row>
    <row r="2139" spans="1:69" ht="16.75" customHeight="1" x14ac:dyDescent="0.2">
      <c r="A2139" t="str">
        <f t="shared" si="1951"/>
        <v>2025021040 SEA</v>
      </c>
      <c r="B2139">
        <v>2025021040</v>
      </c>
      <c r="C2139" s="1">
        <v>46093</v>
      </c>
      <c r="D2139" s="2" t="s">
        <v>9</v>
      </c>
      <c r="E2139" t="s">
        <v>13</v>
      </c>
      <c r="F2139" s="2">
        <v>1</v>
      </c>
      <c r="G2139" s="2">
        <v>1</v>
      </c>
      <c r="H2139" t="s">
        <v>47</v>
      </c>
      <c r="I2139" t="str">
        <f t="shared" si="1950"/>
        <v xml:space="preserve">SEA </v>
      </c>
      <c r="K2139" s="14"/>
      <c r="L2139" s="13">
        <v>0.15</v>
      </c>
      <c r="M2139" s="28">
        <v>0.1</v>
      </c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23"/>
      <c r="AF2139" s="23"/>
      <c r="AG2139" s="26"/>
      <c r="AH2139" s="26"/>
      <c r="AI2139" s="53"/>
      <c r="AJ2139" s="6"/>
      <c r="AK2139" s="23"/>
      <c r="AL2139" s="23"/>
      <c r="AM2139" s="23"/>
      <c r="AN2139" s="23"/>
      <c r="AO2139" s="23"/>
      <c r="AP2139" s="23"/>
      <c r="AQ2139" s="23"/>
      <c r="AR2139" s="66">
        <v>0</v>
      </c>
      <c r="AS2139" s="8"/>
      <c r="AT2139" s="19"/>
      <c r="AU2139" s="19"/>
      <c r="AV2139" s="12"/>
      <c r="AW2139" s="12"/>
      <c r="AX2139" s="8"/>
      <c r="AY2139" s="8"/>
      <c r="AZ2139" s="8"/>
      <c r="BA2139" s="8"/>
      <c r="BB2139" s="62"/>
      <c r="BC2139" s="21"/>
      <c r="BD2139" s="21"/>
      <c r="BE2139" s="21"/>
      <c r="BF2139" s="22"/>
      <c r="BG2139" s="22"/>
      <c r="BH2139" s="22"/>
      <c r="BI2139" s="22"/>
      <c r="BJ2139" s="8"/>
      <c r="BK2139" s="8"/>
      <c r="BL2139" s="8"/>
      <c r="BM2139" s="8"/>
      <c r="BN2139" s="5"/>
      <c r="BO2139" s="5"/>
      <c r="BP2139" s="8"/>
      <c r="BQ2139" s="8"/>
    </row>
    <row r="2140" spans="1:69" ht="16.75" customHeight="1" x14ac:dyDescent="0.2">
      <c r="A2140" t="str">
        <f t="shared" si="1951"/>
        <v>2025021038 NSH</v>
      </c>
      <c r="B2140">
        <v>2025021038</v>
      </c>
      <c r="C2140" s="1">
        <v>46093</v>
      </c>
      <c r="D2140" s="2" t="s">
        <v>6</v>
      </c>
      <c r="E2140" t="s">
        <v>35</v>
      </c>
      <c r="F2140" s="2">
        <v>1</v>
      </c>
      <c r="G2140" s="2">
        <v>2</v>
      </c>
      <c r="H2140" t="s">
        <v>36</v>
      </c>
      <c r="I2140" t="str">
        <f t="shared" si="1950"/>
        <v xml:space="preserve">NSH </v>
      </c>
      <c r="K2140" s="14"/>
      <c r="L2140" s="13">
        <v>0.15</v>
      </c>
      <c r="M2140" s="28">
        <v>0.1</v>
      </c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23"/>
      <c r="AF2140" s="23"/>
      <c r="AG2140" s="26"/>
      <c r="AH2140" s="26"/>
      <c r="AI2140" s="53"/>
      <c r="AJ2140" s="6"/>
      <c r="AK2140" s="23"/>
      <c r="AL2140" s="23"/>
      <c r="AM2140" s="23"/>
      <c r="AN2140" s="23"/>
      <c r="AO2140" s="23"/>
      <c r="AP2140" s="23"/>
      <c r="AQ2140" s="23"/>
      <c r="AR2140" s="66">
        <v>0</v>
      </c>
      <c r="AS2140" s="8"/>
      <c r="AT2140" s="19"/>
      <c r="AU2140" s="19"/>
      <c r="AV2140" s="12"/>
      <c r="AW2140" s="12"/>
      <c r="AX2140" s="8"/>
      <c r="AY2140" s="8"/>
      <c r="AZ2140" s="8"/>
      <c r="BA2140" s="8"/>
      <c r="BB2140" s="62"/>
      <c r="BC2140" s="21"/>
      <c r="BD2140" s="21"/>
      <c r="BE2140" s="21"/>
      <c r="BF2140" s="22"/>
      <c r="BG2140" s="22"/>
      <c r="BH2140" s="22"/>
      <c r="BI2140" s="22"/>
      <c r="BJ2140" s="8"/>
      <c r="BK2140" s="8"/>
      <c r="BL2140" s="8"/>
      <c r="BM2140" s="8"/>
      <c r="BN2140" s="5"/>
      <c r="BO2140" s="5"/>
      <c r="BP2140" s="8"/>
      <c r="BQ2140" s="8"/>
    </row>
    <row r="2141" spans="1:69" ht="16.75" customHeight="1" x14ac:dyDescent="0.2">
      <c r="A2141" t="str">
        <f t="shared" si="1951"/>
        <v>2025021038 VAN</v>
      </c>
      <c r="B2141">
        <v>2025021038</v>
      </c>
      <c r="C2141" s="1">
        <v>46093</v>
      </c>
      <c r="D2141" s="2" t="s">
        <v>9</v>
      </c>
      <c r="E2141" t="s">
        <v>23</v>
      </c>
      <c r="F2141" s="2">
        <v>2</v>
      </c>
      <c r="G2141" s="2">
        <v>1</v>
      </c>
      <c r="H2141" t="s">
        <v>38</v>
      </c>
      <c r="I2141" t="str">
        <f t="shared" si="1950"/>
        <v xml:space="preserve">VAN </v>
      </c>
      <c r="K2141" s="14"/>
      <c r="L2141" s="13">
        <v>0.15</v>
      </c>
      <c r="M2141" s="28">
        <v>0.1</v>
      </c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23"/>
      <c r="AF2141" s="23"/>
      <c r="AG2141" s="26"/>
      <c r="AH2141" s="26"/>
      <c r="AI2141" s="53"/>
      <c r="AJ2141" s="6"/>
      <c r="AK2141" s="23"/>
      <c r="AL2141" s="23"/>
      <c r="AM2141" s="23"/>
      <c r="AN2141" s="23"/>
      <c r="AO2141" s="23"/>
      <c r="AP2141" s="23"/>
      <c r="AQ2141" s="23"/>
      <c r="AR2141" s="66">
        <v>0</v>
      </c>
      <c r="AS2141" s="8"/>
      <c r="AT2141" s="19"/>
      <c r="AU2141" s="19"/>
      <c r="AV2141" s="12"/>
      <c r="AW2141" s="12"/>
      <c r="AX2141" s="8"/>
      <c r="AY2141" s="8"/>
      <c r="AZ2141" s="8"/>
      <c r="BA2141" s="8"/>
      <c r="BB2141" s="62"/>
      <c r="BC2141" s="21"/>
      <c r="BD2141" s="21"/>
      <c r="BE2141" s="21"/>
      <c r="BF2141" s="22"/>
      <c r="BG2141" s="22"/>
      <c r="BH2141" s="22"/>
      <c r="BI2141" s="22"/>
      <c r="BJ2141" s="8"/>
      <c r="BK2141" s="8"/>
      <c r="BL2141" s="8"/>
      <c r="BM2141" s="8"/>
      <c r="BN2141" s="5"/>
      <c r="BO2141" s="5"/>
      <c r="BP2141" s="8"/>
      <c r="BQ2141" s="8"/>
    </row>
    <row r="2142" spans="1:69" ht="16.75" customHeight="1" x14ac:dyDescent="0.2">
      <c r="A2142" t="str">
        <f t="shared" si="1951"/>
        <v>2025021039 PIT</v>
      </c>
      <c r="B2142">
        <v>2025021039</v>
      </c>
      <c r="C2142" s="1">
        <v>46093</v>
      </c>
      <c r="D2142" s="2" t="s">
        <v>6</v>
      </c>
      <c r="E2142" t="s">
        <v>21</v>
      </c>
      <c r="F2142" s="2">
        <v>1</v>
      </c>
      <c r="G2142" s="2">
        <v>1</v>
      </c>
      <c r="H2142" t="s">
        <v>46</v>
      </c>
      <c r="I2142" t="str">
        <f t="shared" si="1950"/>
        <v xml:space="preserve">PIT </v>
      </c>
      <c r="K2142" s="14"/>
      <c r="L2142" s="13">
        <v>0.15</v>
      </c>
      <c r="M2142" s="28">
        <v>0.1</v>
      </c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23"/>
      <c r="AF2142" s="23"/>
      <c r="AG2142" s="26"/>
      <c r="AH2142" s="26"/>
      <c r="AI2142" s="53"/>
      <c r="AJ2142" s="6"/>
      <c r="AK2142" s="23"/>
      <c r="AL2142" s="23"/>
      <c r="AM2142" s="23"/>
      <c r="AN2142" s="23"/>
      <c r="AO2142" s="23"/>
      <c r="AP2142" s="23"/>
      <c r="AQ2142" s="23"/>
      <c r="AR2142" s="66">
        <v>0</v>
      </c>
      <c r="AS2142" s="8"/>
      <c r="AT2142" s="19"/>
      <c r="AU2142" s="19"/>
      <c r="AV2142" s="12"/>
      <c r="AW2142" s="12"/>
      <c r="AX2142" s="8"/>
      <c r="AY2142" s="8"/>
      <c r="AZ2142" s="8"/>
      <c r="BA2142" s="8"/>
      <c r="BB2142" s="62"/>
      <c r="BC2142" s="21"/>
      <c r="BD2142" s="21"/>
      <c r="BE2142" s="21"/>
      <c r="BF2142" s="22"/>
      <c r="BG2142" s="22"/>
      <c r="BH2142" s="22"/>
      <c r="BI2142" s="22"/>
      <c r="BJ2142" s="8"/>
      <c r="BK2142" s="8"/>
      <c r="BL2142" s="8"/>
      <c r="BM2142" s="8"/>
      <c r="BN2142" s="5"/>
      <c r="BO2142" s="5"/>
      <c r="BP2142" s="8"/>
      <c r="BQ2142" s="8"/>
    </row>
    <row r="2143" spans="1:69" ht="16.75" customHeight="1" x14ac:dyDescent="0.2">
      <c r="A2143" t="str">
        <f t="shared" si="1951"/>
        <v>2025021039 VGK</v>
      </c>
      <c r="B2143">
        <v>2025021039</v>
      </c>
      <c r="C2143" s="1">
        <v>46093</v>
      </c>
      <c r="D2143" s="2" t="s">
        <v>9</v>
      </c>
      <c r="E2143" t="s">
        <v>25</v>
      </c>
      <c r="F2143" s="2">
        <v>1</v>
      </c>
      <c r="G2143" s="2">
        <v>1</v>
      </c>
      <c r="H2143" t="s">
        <v>47</v>
      </c>
      <c r="I2143" t="str">
        <f t="shared" si="1950"/>
        <v xml:space="preserve">VGK </v>
      </c>
      <c r="K2143" s="14"/>
      <c r="L2143" s="13">
        <v>0.15</v>
      </c>
      <c r="M2143" s="28">
        <v>0.1</v>
      </c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23"/>
      <c r="AF2143" s="23"/>
      <c r="AG2143" s="26"/>
      <c r="AH2143" s="26"/>
      <c r="AI2143" s="53"/>
      <c r="AJ2143" s="6"/>
      <c r="AK2143" s="23"/>
      <c r="AL2143" s="23"/>
      <c r="AM2143" s="23"/>
      <c r="AN2143" s="23"/>
      <c r="AO2143" s="23"/>
      <c r="AP2143" s="23"/>
      <c r="AQ2143" s="23"/>
      <c r="AR2143" s="66">
        <v>0</v>
      </c>
      <c r="AS2143" s="8"/>
      <c r="AT2143" s="19"/>
      <c r="AU2143" s="19"/>
      <c r="AV2143" s="12"/>
      <c r="AW2143" s="12"/>
      <c r="AX2143" s="8"/>
      <c r="AY2143" s="8"/>
      <c r="AZ2143" s="8"/>
      <c r="BA2143" s="8"/>
      <c r="BB2143" s="62"/>
      <c r="BC2143" s="21"/>
      <c r="BD2143" s="21"/>
      <c r="BE2143" s="21"/>
      <c r="BF2143" s="22"/>
      <c r="BG2143" s="22"/>
      <c r="BH2143" s="22"/>
      <c r="BI2143" s="22"/>
      <c r="BJ2143" s="8"/>
      <c r="BK2143" s="8"/>
      <c r="BL2143" s="8"/>
      <c r="BM2143" s="8"/>
      <c r="BN2143" s="5"/>
      <c r="BO2143" s="5"/>
      <c r="BP2143" s="8"/>
      <c r="BQ2143" s="8"/>
    </row>
    <row r="2144" spans="1:69" ht="16.75" customHeight="1" x14ac:dyDescent="0.2">
      <c r="A2144" t="str">
        <f t="shared" si="1951"/>
        <v>2025021041 LAK</v>
      </c>
      <c r="B2144">
        <v>2025021041</v>
      </c>
      <c r="C2144" s="1">
        <v>46094</v>
      </c>
      <c r="D2144" s="2" t="s">
        <v>6</v>
      </c>
      <c r="E2144" t="s">
        <v>28</v>
      </c>
      <c r="F2144" s="2">
        <v>2</v>
      </c>
      <c r="G2144" s="2">
        <v>2</v>
      </c>
      <c r="H2144" t="s">
        <v>8</v>
      </c>
      <c r="I2144" t="str">
        <f t="shared" si="1950"/>
        <v xml:space="preserve">LAK </v>
      </c>
      <c r="K2144" s="14"/>
      <c r="L2144" s="13">
        <v>0.15</v>
      </c>
      <c r="M2144" s="28">
        <v>0.1</v>
      </c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23"/>
      <c r="AF2144" s="23"/>
      <c r="AG2144" s="26"/>
      <c r="AH2144" s="26"/>
      <c r="AI2144" s="53"/>
      <c r="AJ2144" s="6"/>
      <c r="AK2144" s="23"/>
      <c r="AL2144" s="23"/>
      <c r="AM2144" s="23"/>
      <c r="AN2144" s="23"/>
      <c r="AO2144" s="23"/>
      <c r="AP2144" s="23"/>
      <c r="AQ2144" s="23"/>
      <c r="AR2144" s="66">
        <v>0</v>
      </c>
      <c r="AS2144" s="8"/>
      <c r="AT2144" s="19"/>
      <c r="AU2144" s="19"/>
      <c r="AV2144" s="12"/>
      <c r="AW2144" s="12"/>
      <c r="AX2144" s="8"/>
      <c r="AY2144" s="8"/>
      <c r="AZ2144" s="8"/>
      <c r="BA2144" s="8"/>
      <c r="BB2144" s="62"/>
      <c r="BC2144" s="21"/>
      <c r="BD2144" s="21"/>
      <c r="BE2144" s="21"/>
      <c r="BF2144" s="22"/>
      <c r="BG2144" s="22"/>
      <c r="BH2144" s="22"/>
      <c r="BI2144" s="22"/>
      <c r="BJ2144" s="8"/>
      <c r="BK2144" s="8"/>
      <c r="BL2144" s="8"/>
      <c r="BM2144" s="8"/>
      <c r="BN2144" s="5"/>
      <c r="BO2144" s="5"/>
      <c r="BP2144" s="8"/>
      <c r="BQ2144" s="8"/>
    </row>
    <row r="2145" spans="1:69" ht="16.75" customHeight="1" x14ac:dyDescent="0.2">
      <c r="A2145" t="str">
        <f t="shared" si="1951"/>
        <v>2025021041 NYI</v>
      </c>
      <c r="B2145">
        <v>2025021041</v>
      </c>
      <c r="C2145" s="1">
        <v>46094</v>
      </c>
      <c r="D2145" s="2" t="s">
        <v>9</v>
      </c>
      <c r="E2145" t="s">
        <v>37</v>
      </c>
      <c r="F2145" s="2">
        <v>2</v>
      </c>
      <c r="G2145" s="2">
        <v>2</v>
      </c>
      <c r="H2145" t="s">
        <v>11</v>
      </c>
      <c r="I2145" t="str">
        <f t="shared" si="1950"/>
        <v xml:space="preserve">NYI </v>
      </c>
      <c r="K2145" s="14"/>
      <c r="L2145" s="13">
        <v>0.15</v>
      </c>
      <c r="M2145" s="28">
        <v>0.1</v>
      </c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23"/>
      <c r="AF2145" s="23"/>
      <c r="AG2145" s="26"/>
      <c r="AH2145" s="26"/>
      <c r="AI2145" s="53"/>
      <c r="AJ2145" s="6"/>
      <c r="AK2145" s="23"/>
      <c r="AL2145" s="23"/>
      <c r="AM2145" s="23"/>
      <c r="AN2145" s="23"/>
      <c r="AO2145" s="23"/>
      <c r="AP2145" s="23"/>
      <c r="AQ2145" s="23"/>
      <c r="AR2145" s="66">
        <v>0</v>
      </c>
      <c r="AS2145" s="8"/>
      <c r="AT2145" s="19"/>
      <c r="AU2145" s="19"/>
      <c r="AV2145" s="12"/>
      <c r="AW2145" s="12"/>
      <c r="AX2145" s="8"/>
      <c r="AY2145" s="8"/>
      <c r="AZ2145" s="8"/>
      <c r="BA2145" s="8"/>
      <c r="BB2145" s="62"/>
      <c r="BC2145" s="21"/>
      <c r="BD2145" s="21"/>
      <c r="BE2145" s="21"/>
      <c r="BF2145" s="22"/>
      <c r="BG2145" s="22"/>
      <c r="BH2145" s="22"/>
      <c r="BI2145" s="22"/>
      <c r="BJ2145" s="8"/>
      <c r="BK2145" s="8"/>
      <c r="BL2145" s="8"/>
      <c r="BM2145" s="8"/>
      <c r="BN2145" s="5"/>
      <c r="BO2145" s="5"/>
      <c r="BP2145" s="8"/>
      <c r="BQ2145" s="8"/>
    </row>
    <row r="2146" spans="1:69" ht="16.75" customHeight="1" x14ac:dyDescent="0.2">
      <c r="A2146" t="str">
        <f t="shared" si="1951"/>
        <v>2025021042 EDM</v>
      </c>
      <c r="B2146">
        <v>2025021042</v>
      </c>
      <c r="C2146" s="1">
        <v>46094</v>
      </c>
      <c r="D2146" s="2" t="s">
        <v>6</v>
      </c>
      <c r="E2146" t="s">
        <v>17</v>
      </c>
      <c r="F2146" s="2">
        <v>0</v>
      </c>
      <c r="G2146" s="2">
        <v>0</v>
      </c>
      <c r="H2146" t="s">
        <v>50</v>
      </c>
      <c r="I2146" t="str">
        <f t="shared" si="1950"/>
        <v xml:space="preserve">EDM </v>
      </c>
      <c r="K2146" s="14"/>
      <c r="L2146" s="13">
        <v>0.15</v>
      </c>
      <c r="M2146" s="28">
        <v>0.1</v>
      </c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23"/>
      <c r="AF2146" s="23"/>
      <c r="AG2146" s="26"/>
      <c r="AH2146" s="26"/>
      <c r="AI2146" s="53"/>
      <c r="AJ2146" s="6"/>
      <c r="AK2146" s="23"/>
      <c r="AL2146" s="23"/>
      <c r="AM2146" s="23"/>
      <c r="AN2146" s="23"/>
      <c r="AO2146" s="23"/>
      <c r="AP2146" s="23"/>
      <c r="AQ2146" s="23"/>
      <c r="AR2146" s="66">
        <v>0</v>
      </c>
      <c r="AS2146" s="8"/>
      <c r="AT2146" s="19"/>
      <c r="AU2146" s="19"/>
      <c r="AV2146" s="12"/>
      <c r="AW2146" s="12"/>
      <c r="AX2146" s="8"/>
      <c r="AY2146" s="8"/>
      <c r="AZ2146" s="8"/>
      <c r="BA2146" s="8"/>
      <c r="BB2146" s="62"/>
      <c r="BC2146" s="21"/>
      <c r="BD2146" s="21"/>
      <c r="BE2146" s="21"/>
      <c r="BF2146" s="22"/>
      <c r="BG2146" s="22"/>
      <c r="BH2146" s="22"/>
      <c r="BI2146" s="22"/>
      <c r="BJ2146" s="8"/>
      <c r="BK2146" s="8"/>
      <c r="BL2146" s="8"/>
      <c r="BM2146" s="8"/>
      <c r="BN2146" s="5"/>
      <c r="BO2146" s="5"/>
      <c r="BP2146" s="8"/>
      <c r="BQ2146" s="8"/>
    </row>
    <row r="2147" spans="1:69" ht="16.75" customHeight="1" x14ac:dyDescent="0.2">
      <c r="A2147" t="str">
        <f t="shared" si="1951"/>
        <v>2025021042 STL</v>
      </c>
      <c r="B2147">
        <v>2025021042</v>
      </c>
      <c r="C2147" s="1">
        <v>46094</v>
      </c>
      <c r="D2147" s="2" t="s">
        <v>9</v>
      </c>
      <c r="E2147" t="s">
        <v>12</v>
      </c>
      <c r="F2147" s="2">
        <v>0</v>
      </c>
      <c r="G2147" s="2">
        <v>0</v>
      </c>
      <c r="H2147" t="s">
        <v>51</v>
      </c>
      <c r="I2147" t="str">
        <f t="shared" si="1950"/>
        <v xml:space="preserve">STL </v>
      </c>
      <c r="K2147" s="14"/>
      <c r="L2147" s="13">
        <v>0.15</v>
      </c>
      <c r="M2147" s="28">
        <v>0.1</v>
      </c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23"/>
      <c r="AF2147" s="23"/>
      <c r="AG2147" s="26"/>
      <c r="AH2147" s="26"/>
      <c r="AI2147" s="53"/>
      <c r="AJ2147" s="6"/>
      <c r="AK2147" s="23"/>
      <c r="AL2147" s="23"/>
      <c r="AM2147" s="23"/>
      <c r="AN2147" s="23"/>
      <c r="AO2147" s="23"/>
      <c r="AP2147" s="23"/>
      <c r="AQ2147" s="23"/>
      <c r="AR2147" s="66">
        <v>0</v>
      </c>
      <c r="AS2147" s="8"/>
      <c r="AT2147" s="19"/>
      <c r="AU2147" s="19"/>
      <c r="AV2147" s="12"/>
      <c r="AW2147" s="12"/>
      <c r="AX2147" s="8"/>
      <c r="AY2147" s="8"/>
      <c r="AZ2147" s="8"/>
      <c r="BA2147" s="8"/>
      <c r="BB2147" s="62"/>
      <c r="BC2147" s="21"/>
      <c r="BD2147" s="21"/>
      <c r="BE2147" s="21"/>
      <c r="BF2147" s="22"/>
      <c r="BG2147" s="22"/>
      <c r="BH2147" s="22"/>
      <c r="BI2147" s="22"/>
      <c r="BJ2147" s="8"/>
      <c r="BK2147" s="8"/>
      <c r="BL2147" s="8"/>
      <c r="BM2147" s="8"/>
      <c r="BN2147" s="5"/>
      <c r="BO2147" s="5"/>
      <c r="BP2147" s="8"/>
      <c r="BQ2147" s="8"/>
    </row>
    <row r="2148" spans="1:69" ht="16.75" customHeight="1" x14ac:dyDescent="0.2">
      <c r="A2148" t="str">
        <f t="shared" si="1951"/>
        <v>2025021043 ANA</v>
      </c>
      <c r="B2148">
        <v>2025021043</v>
      </c>
      <c r="C2148" s="1">
        <v>46095</v>
      </c>
      <c r="D2148" s="2" t="s">
        <v>6</v>
      </c>
      <c r="E2148" t="s">
        <v>48</v>
      </c>
      <c r="F2148" s="2">
        <v>1</v>
      </c>
      <c r="G2148" s="2">
        <v>2</v>
      </c>
      <c r="H2148" t="s">
        <v>36</v>
      </c>
      <c r="I2148" t="str">
        <f t="shared" si="1950"/>
        <v xml:space="preserve">ANA </v>
      </c>
      <c r="K2148" s="14"/>
      <c r="L2148" s="13">
        <v>0.15</v>
      </c>
      <c r="M2148" s="28">
        <v>0.1</v>
      </c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23"/>
      <c r="AF2148" s="23"/>
      <c r="AG2148" s="26"/>
      <c r="AH2148" s="26"/>
      <c r="AI2148" s="53"/>
      <c r="AJ2148" s="6"/>
      <c r="AK2148" s="23"/>
      <c r="AL2148" s="23"/>
      <c r="AM2148" s="23"/>
      <c r="AN2148" s="23"/>
      <c r="AO2148" s="23"/>
      <c r="AP2148" s="23"/>
      <c r="AQ2148" s="23"/>
      <c r="AR2148" s="66">
        <v>0</v>
      </c>
      <c r="AS2148" s="8"/>
      <c r="AT2148" s="19"/>
      <c r="AU2148" s="19"/>
      <c r="AV2148" s="12"/>
      <c r="AW2148" s="12"/>
      <c r="AX2148" s="8"/>
      <c r="AY2148" s="8"/>
      <c r="AZ2148" s="8"/>
      <c r="BA2148" s="8"/>
      <c r="BB2148" s="62"/>
      <c r="BC2148" s="21"/>
      <c r="BD2148" s="21"/>
      <c r="BE2148" s="21"/>
      <c r="BF2148" s="22"/>
      <c r="BG2148" s="22"/>
      <c r="BH2148" s="22"/>
      <c r="BI2148" s="22"/>
      <c r="BJ2148" s="8"/>
      <c r="BK2148" s="8"/>
      <c r="BL2148" s="8"/>
      <c r="BM2148" s="8"/>
      <c r="BN2148" s="5"/>
      <c r="BO2148" s="5"/>
      <c r="BP2148" s="8"/>
      <c r="BQ2148" s="8"/>
    </row>
    <row r="2149" spans="1:69" ht="16.75" customHeight="1" x14ac:dyDescent="0.2">
      <c r="A2149" t="str">
        <f t="shared" si="1951"/>
        <v>2025021043 OTT</v>
      </c>
      <c r="B2149">
        <v>2025021043</v>
      </c>
      <c r="C2149" s="1">
        <v>46095</v>
      </c>
      <c r="D2149" s="2" t="s">
        <v>9</v>
      </c>
      <c r="E2149" t="s">
        <v>39</v>
      </c>
      <c r="F2149" s="2">
        <v>2</v>
      </c>
      <c r="G2149" s="2">
        <v>1</v>
      </c>
      <c r="H2149" t="s">
        <v>38</v>
      </c>
      <c r="I2149" t="str">
        <f t="shared" si="1950"/>
        <v xml:space="preserve">OTT </v>
      </c>
      <c r="K2149" s="14"/>
      <c r="L2149" s="13">
        <v>0.15</v>
      </c>
      <c r="M2149" s="28">
        <v>0.1</v>
      </c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23"/>
      <c r="AF2149" s="23"/>
      <c r="AG2149" s="26"/>
      <c r="AH2149" s="26"/>
      <c r="AI2149" s="53"/>
      <c r="AJ2149" s="6"/>
      <c r="AK2149" s="23"/>
      <c r="AL2149" s="23"/>
      <c r="AM2149" s="23"/>
      <c r="AN2149" s="23"/>
      <c r="AO2149" s="23"/>
      <c r="AP2149" s="23"/>
      <c r="AQ2149" s="23"/>
      <c r="AR2149" s="66">
        <v>0</v>
      </c>
      <c r="AS2149" s="8"/>
      <c r="AT2149" s="19"/>
      <c r="AU2149" s="19"/>
      <c r="AV2149" s="12"/>
      <c r="AW2149" s="12"/>
      <c r="AX2149" s="8"/>
      <c r="AY2149" s="8"/>
      <c r="AZ2149" s="8"/>
      <c r="BA2149" s="8"/>
      <c r="BB2149" s="62"/>
      <c r="BC2149" s="21"/>
      <c r="BD2149" s="21"/>
      <c r="BE2149" s="21"/>
      <c r="BF2149" s="22"/>
      <c r="BG2149" s="22"/>
      <c r="BH2149" s="22"/>
      <c r="BI2149" s="22"/>
      <c r="BJ2149" s="8"/>
      <c r="BK2149" s="8"/>
      <c r="BL2149" s="8"/>
      <c r="BM2149" s="8"/>
      <c r="BN2149" s="5"/>
      <c r="BO2149" s="5"/>
      <c r="BP2149" s="8"/>
      <c r="BQ2149" s="8"/>
    </row>
    <row r="2150" spans="1:69" ht="16.75" customHeight="1" x14ac:dyDescent="0.2">
      <c r="A2150" t="str">
        <f t="shared" si="1951"/>
        <v>2025021044 BOS</v>
      </c>
      <c r="B2150">
        <v>2025021044</v>
      </c>
      <c r="C2150" s="1">
        <v>46095</v>
      </c>
      <c r="D2150" s="2" t="s">
        <v>6</v>
      </c>
      <c r="E2150" t="s">
        <v>7</v>
      </c>
      <c r="F2150" s="2">
        <v>1</v>
      </c>
      <c r="G2150" s="2">
        <v>1</v>
      </c>
      <c r="H2150" t="s">
        <v>46</v>
      </c>
      <c r="I2150" t="str">
        <f t="shared" si="1950"/>
        <v xml:space="preserve">BOS </v>
      </c>
      <c r="K2150" s="14"/>
      <c r="L2150" s="13">
        <v>0.15</v>
      </c>
      <c r="M2150" s="28">
        <v>0.1</v>
      </c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23"/>
      <c r="AF2150" s="23"/>
      <c r="AG2150" s="26"/>
      <c r="AH2150" s="26"/>
      <c r="AI2150" s="53"/>
      <c r="AJ2150" s="6"/>
      <c r="AK2150" s="23"/>
      <c r="AL2150" s="23"/>
      <c r="AM2150" s="23"/>
      <c r="AN2150" s="23"/>
      <c r="AO2150" s="23"/>
      <c r="AP2150" s="23"/>
      <c r="AQ2150" s="23"/>
      <c r="AR2150" s="66">
        <v>0</v>
      </c>
      <c r="AS2150" s="8"/>
      <c r="AT2150" s="19"/>
      <c r="AU2150" s="19"/>
      <c r="AV2150" s="12"/>
      <c r="AW2150" s="12"/>
      <c r="AX2150" s="8"/>
      <c r="AY2150" s="8"/>
      <c r="AZ2150" s="8"/>
      <c r="BA2150" s="8"/>
      <c r="BB2150" s="62"/>
      <c r="BC2150" s="21"/>
      <c r="BD2150" s="21"/>
      <c r="BE2150" s="21"/>
      <c r="BF2150" s="22"/>
      <c r="BG2150" s="22"/>
      <c r="BH2150" s="22"/>
      <c r="BI2150" s="22"/>
      <c r="BJ2150" s="8"/>
      <c r="BK2150" s="8"/>
      <c r="BL2150" s="8"/>
      <c r="BM2150" s="8"/>
      <c r="BN2150" s="5"/>
      <c r="BO2150" s="5"/>
      <c r="BP2150" s="8"/>
      <c r="BQ2150" s="8"/>
    </row>
    <row r="2151" spans="1:69" ht="16.75" customHeight="1" x14ac:dyDescent="0.2">
      <c r="A2151" t="str">
        <f t="shared" si="1951"/>
        <v>2025021044 WSH</v>
      </c>
      <c r="B2151">
        <v>2025021044</v>
      </c>
      <c r="C2151" s="1">
        <v>46095</v>
      </c>
      <c r="D2151" s="2" t="s">
        <v>9</v>
      </c>
      <c r="E2151" t="s">
        <v>49</v>
      </c>
      <c r="F2151" s="2">
        <v>1</v>
      </c>
      <c r="G2151" s="2">
        <v>1</v>
      </c>
      <c r="H2151" t="s">
        <v>47</v>
      </c>
      <c r="I2151" t="str">
        <f t="shared" si="1950"/>
        <v xml:space="preserve">WSH </v>
      </c>
      <c r="K2151" s="14"/>
      <c r="L2151" s="13">
        <v>0.15</v>
      </c>
      <c r="M2151" s="28">
        <v>0.1</v>
      </c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23"/>
      <c r="AF2151" s="23"/>
      <c r="AG2151" s="26"/>
      <c r="AH2151" s="26"/>
      <c r="AI2151" s="53"/>
      <c r="AJ2151" s="6"/>
      <c r="AK2151" s="23"/>
      <c r="AL2151" s="23"/>
      <c r="AM2151" s="23"/>
      <c r="AN2151" s="23"/>
      <c r="AO2151" s="23"/>
      <c r="AP2151" s="23"/>
      <c r="AQ2151" s="23"/>
      <c r="AR2151" s="66">
        <v>0</v>
      </c>
      <c r="AS2151" s="8"/>
      <c r="AT2151" s="19"/>
      <c r="AU2151" s="19"/>
      <c r="AV2151" s="12"/>
      <c r="AW2151" s="12"/>
      <c r="AX2151" s="8"/>
      <c r="AY2151" s="8"/>
      <c r="AZ2151" s="8"/>
      <c r="BA2151" s="8"/>
      <c r="BB2151" s="62"/>
      <c r="BC2151" s="21"/>
      <c r="BD2151" s="21"/>
      <c r="BE2151" s="21"/>
      <c r="BF2151" s="22"/>
      <c r="BG2151" s="22"/>
      <c r="BH2151" s="22"/>
      <c r="BI2151" s="22"/>
      <c r="BJ2151" s="8"/>
      <c r="BK2151" s="8"/>
      <c r="BL2151" s="8"/>
      <c r="BM2151" s="8"/>
      <c r="BN2151" s="5"/>
      <c r="BO2151" s="5"/>
      <c r="BP2151" s="8"/>
      <c r="BQ2151" s="8"/>
    </row>
    <row r="2152" spans="1:69" ht="16.75" customHeight="1" x14ac:dyDescent="0.2">
      <c r="A2152" t="str">
        <f t="shared" si="1951"/>
        <v>2025021045 COL</v>
      </c>
      <c r="B2152">
        <v>2025021045</v>
      </c>
      <c r="C2152" s="1">
        <v>46095</v>
      </c>
      <c r="D2152" s="2" t="s">
        <v>6</v>
      </c>
      <c r="E2152" t="s">
        <v>24</v>
      </c>
      <c r="F2152" s="2">
        <v>1</v>
      </c>
      <c r="G2152" s="2">
        <v>1</v>
      </c>
      <c r="H2152" t="s">
        <v>46</v>
      </c>
      <c r="I2152" t="str">
        <f t="shared" si="1950"/>
        <v xml:space="preserve">COL </v>
      </c>
      <c r="K2152" s="14"/>
      <c r="L2152" s="13">
        <v>0.15</v>
      </c>
      <c r="M2152" s="28">
        <v>0.1</v>
      </c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23"/>
      <c r="AF2152" s="23"/>
      <c r="AG2152" s="26"/>
      <c r="AH2152" s="26"/>
      <c r="AI2152" s="53"/>
      <c r="AJ2152" s="6"/>
      <c r="AK2152" s="23"/>
      <c r="AL2152" s="23"/>
      <c r="AM2152" s="23"/>
      <c r="AN2152" s="23"/>
      <c r="AO2152" s="23"/>
      <c r="AP2152" s="23"/>
      <c r="AQ2152" s="23"/>
      <c r="AR2152" s="66">
        <v>0</v>
      </c>
      <c r="AS2152" s="8"/>
      <c r="AT2152" s="19"/>
      <c r="AU2152" s="19"/>
      <c r="AV2152" s="12"/>
      <c r="AW2152" s="12"/>
      <c r="AX2152" s="8"/>
      <c r="AY2152" s="8"/>
      <c r="AZ2152" s="8"/>
      <c r="BA2152" s="8"/>
      <c r="BB2152" s="62"/>
      <c r="BC2152" s="21"/>
      <c r="BD2152" s="21"/>
      <c r="BE2152" s="21"/>
      <c r="BF2152" s="22"/>
      <c r="BG2152" s="22"/>
      <c r="BH2152" s="22"/>
      <c r="BI2152" s="22"/>
      <c r="BJ2152" s="8"/>
      <c r="BK2152" s="8"/>
      <c r="BL2152" s="8"/>
      <c r="BM2152" s="8"/>
      <c r="BN2152" s="5"/>
      <c r="BO2152" s="5"/>
      <c r="BP2152" s="8"/>
      <c r="BQ2152" s="8"/>
    </row>
    <row r="2153" spans="1:69" ht="16.75" customHeight="1" x14ac:dyDescent="0.2">
      <c r="A2153" t="str">
        <f t="shared" si="1951"/>
        <v>2025021045 WPG</v>
      </c>
      <c r="B2153">
        <v>2025021045</v>
      </c>
      <c r="C2153" s="1">
        <v>46095</v>
      </c>
      <c r="D2153" s="2" t="s">
        <v>9</v>
      </c>
      <c r="E2153" t="s">
        <v>16</v>
      </c>
      <c r="F2153" s="2">
        <v>1</v>
      </c>
      <c r="G2153" s="2">
        <v>1</v>
      </c>
      <c r="H2153" t="s">
        <v>47</v>
      </c>
      <c r="I2153" t="str">
        <f t="shared" si="1950"/>
        <v xml:space="preserve">WPG </v>
      </c>
      <c r="K2153" s="14"/>
      <c r="L2153" s="13">
        <v>0.15</v>
      </c>
      <c r="M2153" s="28">
        <v>0.1</v>
      </c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23"/>
      <c r="AF2153" s="23"/>
      <c r="AG2153" s="26"/>
      <c r="AH2153" s="26"/>
      <c r="AI2153" s="53"/>
      <c r="AJ2153" s="6"/>
      <c r="AK2153" s="23"/>
      <c r="AL2153" s="23"/>
      <c r="AM2153" s="23"/>
      <c r="AN2153" s="23"/>
      <c r="AO2153" s="23"/>
      <c r="AP2153" s="23"/>
      <c r="AQ2153" s="23"/>
      <c r="AR2153" s="66">
        <v>0</v>
      </c>
      <c r="AS2153" s="8"/>
      <c r="AT2153" s="19"/>
      <c r="AU2153" s="19"/>
      <c r="AV2153" s="12"/>
      <c r="AW2153" s="12"/>
      <c r="AX2153" s="8"/>
      <c r="AY2153" s="8"/>
      <c r="AZ2153" s="8"/>
      <c r="BA2153" s="8"/>
      <c r="BB2153" s="62"/>
      <c r="BC2153" s="21"/>
      <c r="BD2153" s="21"/>
      <c r="BE2153" s="21"/>
      <c r="BF2153" s="22"/>
      <c r="BG2153" s="22"/>
      <c r="BH2153" s="22"/>
      <c r="BI2153" s="22"/>
      <c r="BJ2153" s="8"/>
      <c r="BK2153" s="8"/>
      <c r="BL2153" s="8"/>
      <c r="BM2153" s="8"/>
      <c r="BN2153" s="5"/>
      <c r="BO2153" s="5"/>
      <c r="BP2153" s="8"/>
      <c r="BQ2153" s="8"/>
    </row>
    <row r="2154" spans="1:69" ht="16.75" customHeight="1" x14ac:dyDescent="0.2">
      <c r="A2154" t="str">
        <f t="shared" si="1951"/>
        <v>2025021046 NYR</v>
      </c>
      <c r="B2154">
        <v>2025021046</v>
      </c>
      <c r="C2154" s="1">
        <v>46095</v>
      </c>
      <c r="D2154" s="2" t="s">
        <v>6</v>
      </c>
      <c r="E2154" t="s">
        <v>20</v>
      </c>
      <c r="F2154" s="2">
        <v>1</v>
      </c>
      <c r="G2154" s="2">
        <v>1</v>
      </c>
      <c r="H2154" t="s">
        <v>46</v>
      </c>
      <c r="I2154" t="str">
        <f t="shared" si="1950"/>
        <v xml:space="preserve">NYR </v>
      </c>
      <c r="K2154" s="14"/>
      <c r="L2154" s="13">
        <v>0.15</v>
      </c>
      <c r="M2154" s="28">
        <v>0.1</v>
      </c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23"/>
      <c r="AF2154" s="23"/>
      <c r="AG2154" s="26"/>
      <c r="AH2154" s="26"/>
      <c r="AI2154" s="53"/>
      <c r="AJ2154" s="6"/>
      <c r="AK2154" s="23"/>
      <c r="AL2154" s="23"/>
      <c r="AM2154" s="23"/>
      <c r="AN2154" s="23"/>
      <c r="AO2154" s="23"/>
      <c r="AP2154" s="23"/>
      <c r="AQ2154" s="23"/>
      <c r="AR2154" s="66">
        <v>0</v>
      </c>
      <c r="AS2154" s="8"/>
      <c r="AT2154" s="19"/>
      <c r="AU2154" s="19"/>
      <c r="AV2154" s="12"/>
      <c r="AW2154" s="12"/>
      <c r="AX2154" s="8"/>
      <c r="AY2154" s="8"/>
      <c r="AZ2154" s="8"/>
      <c r="BA2154" s="8"/>
      <c r="BB2154" s="62"/>
      <c r="BC2154" s="21"/>
      <c r="BD2154" s="21"/>
      <c r="BE2154" s="21"/>
      <c r="BF2154" s="22"/>
      <c r="BG2154" s="22"/>
      <c r="BH2154" s="22"/>
      <c r="BI2154" s="22"/>
      <c r="BJ2154" s="8"/>
      <c r="BK2154" s="8"/>
      <c r="BL2154" s="8"/>
      <c r="BM2154" s="8"/>
      <c r="BN2154" s="5"/>
      <c r="BO2154" s="5"/>
      <c r="BP2154" s="8"/>
      <c r="BQ2154" s="8"/>
    </row>
    <row r="2155" spans="1:69" ht="16.75" customHeight="1" x14ac:dyDescent="0.2">
      <c r="A2155" t="str">
        <f t="shared" si="1951"/>
        <v>2025021046 MIN</v>
      </c>
      <c r="B2155">
        <v>2025021046</v>
      </c>
      <c r="C2155" s="1">
        <v>46095</v>
      </c>
      <c r="D2155" s="2" t="s">
        <v>9</v>
      </c>
      <c r="E2155" t="s">
        <v>33</v>
      </c>
      <c r="F2155" s="2">
        <v>1</v>
      </c>
      <c r="G2155" s="2">
        <v>1</v>
      </c>
      <c r="H2155" t="s">
        <v>47</v>
      </c>
      <c r="I2155" t="str">
        <f t="shared" ref="I2155:I2218" si="1952">E2155&amp;" "&amp;J2155</f>
        <v xml:space="preserve">MIN </v>
      </c>
      <c r="K2155" s="14"/>
      <c r="L2155" s="13">
        <v>0.15</v>
      </c>
      <c r="M2155" s="28">
        <v>0.1</v>
      </c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23"/>
      <c r="AF2155" s="23"/>
      <c r="AG2155" s="26"/>
      <c r="AH2155" s="26"/>
      <c r="AI2155" s="53"/>
      <c r="AJ2155" s="6"/>
      <c r="AK2155" s="23"/>
      <c r="AL2155" s="23"/>
      <c r="AM2155" s="23"/>
      <c r="AN2155" s="23"/>
      <c r="AO2155" s="23"/>
      <c r="AP2155" s="23"/>
      <c r="AQ2155" s="23"/>
      <c r="AR2155" s="66">
        <v>0</v>
      </c>
      <c r="AS2155" s="8"/>
      <c r="AT2155" s="19"/>
      <c r="AU2155" s="19"/>
      <c r="AV2155" s="12"/>
      <c r="AW2155" s="12"/>
      <c r="AX2155" s="8"/>
      <c r="AY2155" s="8"/>
      <c r="AZ2155" s="8"/>
      <c r="BA2155" s="8"/>
      <c r="BB2155" s="62"/>
      <c r="BC2155" s="21"/>
      <c r="BD2155" s="21"/>
      <c r="BE2155" s="21"/>
      <c r="BF2155" s="22"/>
      <c r="BG2155" s="22"/>
      <c r="BH2155" s="22"/>
      <c r="BI2155" s="22"/>
      <c r="BJ2155" s="8"/>
      <c r="BK2155" s="8"/>
      <c r="BL2155" s="8"/>
      <c r="BM2155" s="8"/>
      <c r="BN2155" s="5"/>
      <c r="BO2155" s="5"/>
      <c r="BP2155" s="8"/>
      <c r="BQ2155" s="8"/>
    </row>
    <row r="2156" spans="1:69" ht="16.75" customHeight="1" x14ac:dyDescent="0.2">
      <c r="A2156" t="str">
        <f t="shared" si="1951"/>
        <v>2025021051 CGY</v>
      </c>
      <c r="B2156">
        <v>2025021051</v>
      </c>
      <c r="C2156" s="1">
        <v>46095</v>
      </c>
      <c r="D2156" s="2" t="s">
        <v>6</v>
      </c>
      <c r="E2156" t="s">
        <v>22</v>
      </c>
      <c r="F2156" s="2">
        <v>1</v>
      </c>
      <c r="G2156" s="2">
        <v>0</v>
      </c>
      <c r="H2156" t="s">
        <v>52</v>
      </c>
      <c r="I2156" t="str">
        <f t="shared" si="1952"/>
        <v xml:space="preserve">CGY </v>
      </c>
      <c r="K2156" s="14"/>
      <c r="L2156" s="13">
        <v>0.15</v>
      </c>
      <c r="M2156" s="28">
        <v>0.1</v>
      </c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23"/>
      <c r="AF2156" s="23"/>
      <c r="AG2156" s="26"/>
      <c r="AH2156" s="26"/>
      <c r="AI2156" s="53"/>
      <c r="AJ2156" s="6"/>
      <c r="AK2156" s="23"/>
      <c r="AL2156" s="23"/>
      <c r="AM2156" s="23"/>
      <c r="AN2156" s="23"/>
      <c r="AO2156" s="23"/>
      <c r="AP2156" s="23"/>
      <c r="AQ2156" s="23"/>
      <c r="AR2156" s="66">
        <v>0</v>
      </c>
      <c r="AS2156" s="8"/>
      <c r="AT2156" s="19"/>
      <c r="AU2156" s="19"/>
      <c r="AV2156" s="12"/>
      <c r="AW2156" s="12"/>
      <c r="AX2156" s="8"/>
      <c r="AY2156" s="8"/>
      <c r="AZ2156" s="8"/>
      <c r="BA2156" s="8"/>
      <c r="BB2156" s="62"/>
      <c r="BC2156" s="21"/>
      <c r="BD2156" s="21"/>
      <c r="BE2156" s="21"/>
      <c r="BF2156" s="22"/>
      <c r="BG2156" s="22"/>
      <c r="BH2156" s="22"/>
      <c r="BI2156" s="22"/>
      <c r="BJ2156" s="8"/>
      <c r="BK2156" s="8"/>
      <c r="BL2156" s="8"/>
      <c r="BM2156" s="8"/>
      <c r="BN2156" s="5"/>
      <c r="BO2156" s="5"/>
      <c r="BP2156" s="8"/>
      <c r="BQ2156" s="8"/>
    </row>
    <row r="2157" spans="1:69" ht="16.75" customHeight="1" x14ac:dyDescent="0.2">
      <c r="A2157" t="str">
        <f t="shared" si="1951"/>
        <v>2025021051 NYI</v>
      </c>
      <c r="B2157">
        <v>2025021051</v>
      </c>
      <c r="C2157" s="1">
        <v>46095</v>
      </c>
      <c r="D2157" s="2" t="s">
        <v>9</v>
      </c>
      <c r="E2157" t="s">
        <v>37</v>
      </c>
      <c r="F2157" s="2">
        <v>0</v>
      </c>
      <c r="G2157" s="2">
        <v>1</v>
      </c>
      <c r="H2157" t="s">
        <v>53</v>
      </c>
      <c r="I2157" t="str">
        <f t="shared" si="1952"/>
        <v xml:space="preserve">NYI </v>
      </c>
      <c r="K2157" s="14"/>
      <c r="L2157" s="13">
        <v>0.15</v>
      </c>
      <c r="M2157" s="28">
        <v>0.1</v>
      </c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23"/>
      <c r="AF2157" s="23"/>
      <c r="AG2157" s="26"/>
      <c r="AH2157" s="26"/>
      <c r="AI2157" s="53"/>
      <c r="AJ2157" s="6"/>
      <c r="AK2157" s="23"/>
      <c r="AL2157" s="23"/>
      <c r="AM2157" s="23"/>
      <c r="AN2157" s="23"/>
      <c r="AO2157" s="23"/>
      <c r="AP2157" s="23"/>
      <c r="AQ2157" s="23"/>
      <c r="AR2157" s="66">
        <v>0</v>
      </c>
      <c r="AS2157" s="8"/>
      <c r="AT2157" s="19"/>
      <c r="AU2157" s="19"/>
      <c r="AV2157" s="12"/>
      <c r="AW2157" s="12"/>
      <c r="AX2157" s="8"/>
      <c r="AY2157" s="8"/>
      <c r="AZ2157" s="8"/>
      <c r="BA2157" s="8"/>
      <c r="BB2157" s="62"/>
      <c r="BC2157" s="21"/>
      <c r="BD2157" s="21"/>
      <c r="BE2157" s="21"/>
      <c r="BF2157" s="22"/>
      <c r="BG2157" s="22"/>
      <c r="BH2157" s="22"/>
      <c r="BI2157" s="22"/>
      <c r="BJ2157" s="8"/>
      <c r="BK2157" s="8"/>
      <c r="BL2157" s="8"/>
      <c r="BM2157" s="8"/>
      <c r="BN2157" s="5"/>
      <c r="BO2157" s="5"/>
      <c r="BP2157" s="8"/>
      <c r="BQ2157" s="8"/>
    </row>
    <row r="2158" spans="1:69" ht="16.75" customHeight="1" x14ac:dyDescent="0.2">
      <c r="A2158" t="str">
        <f t="shared" si="1951"/>
        <v>2025021049 CAR</v>
      </c>
      <c r="B2158">
        <v>2025021049</v>
      </c>
      <c r="C2158" s="1">
        <v>46095</v>
      </c>
      <c r="D2158" s="2" t="s">
        <v>6</v>
      </c>
      <c r="E2158" t="s">
        <v>42</v>
      </c>
      <c r="F2158" s="2">
        <v>1</v>
      </c>
      <c r="G2158" s="2">
        <v>1</v>
      </c>
      <c r="H2158" t="s">
        <v>46</v>
      </c>
      <c r="I2158" t="str">
        <f t="shared" si="1952"/>
        <v xml:space="preserve">CAR </v>
      </c>
      <c r="K2158" s="14"/>
      <c r="L2158" s="13">
        <v>0.15</v>
      </c>
      <c r="M2158" s="28">
        <v>0.1</v>
      </c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23"/>
      <c r="AF2158" s="23"/>
      <c r="AG2158" s="26"/>
      <c r="AH2158" s="26"/>
      <c r="AI2158" s="53"/>
      <c r="AJ2158" s="6"/>
      <c r="AK2158" s="23"/>
      <c r="AL2158" s="23"/>
      <c r="AM2158" s="23"/>
      <c r="AN2158" s="23"/>
      <c r="AO2158" s="23"/>
      <c r="AP2158" s="23"/>
      <c r="AQ2158" s="23"/>
      <c r="AR2158" s="66">
        <v>0</v>
      </c>
      <c r="AS2158" s="8"/>
      <c r="AT2158" s="19"/>
      <c r="AU2158" s="19"/>
      <c r="AV2158" s="12"/>
      <c r="AW2158" s="12"/>
      <c r="AX2158" s="8"/>
      <c r="AY2158" s="8"/>
      <c r="AZ2158" s="8"/>
      <c r="BA2158" s="8"/>
      <c r="BB2158" s="62"/>
      <c r="BC2158" s="21"/>
      <c r="BD2158" s="21"/>
      <c r="BE2158" s="21"/>
      <c r="BF2158" s="22"/>
      <c r="BG2158" s="22"/>
      <c r="BH2158" s="22"/>
      <c r="BI2158" s="22"/>
      <c r="BJ2158" s="8"/>
      <c r="BK2158" s="8"/>
      <c r="BL2158" s="8"/>
      <c r="BM2158" s="8"/>
      <c r="BN2158" s="5"/>
      <c r="BO2158" s="5"/>
      <c r="BP2158" s="8"/>
      <c r="BQ2158" s="8"/>
    </row>
    <row r="2159" spans="1:69" ht="16.75" customHeight="1" x14ac:dyDescent="0.2">
      <c r="A2159" t="str">
        <f t="shared" si="1951"/>
        <v>2025021049 TBL</v>
      </c>
      <c r="B2159">
        <v>2025021049</v>
      </c>
      <c r="C2159" s="1">
        <v>46095</v>
      </c>
      <c r="D2159" s="2" t="s">
        <v>9</v>
      </c>
      <c r="E2159" t="s">
        <v>41</v>
      </c>
      <c r="F2159" s="2">
        <v>1</v>
      </c>
      <c r="G2159" s="2">
        <v>1</v>
      </c>
      <c r="H2159" t="s">
        <v>47</v>
      </c>
      <c r="I2159" t="str">
        <f t="shared" si="1952"/>
        <v xml:space="preserve">TBL </v>
      </c>
      <c r="K2159" s="14"/>
      <c r="L2159" s="13">
        <v>0.15</v>
      </c>
      <c r="M2159" s="28">
        <v>0.1</v>
      </c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23"/>
      <c r="AF2159" s="23"/>
      <c r="AG2159" s="26"/>
      <c r="AH2159" s="26"/>
      <c r="AI2159" s="53"/>
      <c r="AJ2159" s="6"/>
      <c r="AK2159" s="23"/>
      <c r="AL2159" s="23"/>
      <c r="AM2159" s="23"/>
      <c r="AN2159" s="23"/>
      <c r="AO2159" s="23"/>
      <c r="AP2159" s="23"/>
      <c r="AQ2159" s="23"/>
      <c r="AR2159" s="66">
        <v>0</v>
      </c>
      <c r="AS2159" s="8"/>
      <c r="AT2159" s="19"/>
      <c r="AU2159" s="19"/>
      <c r="AV2159" s="12"/>
      <c r="AW2159" s="12"/>
      <c r="AX2159" s="8"/>
      <c r="AY2159" s="8"/>
      <c r="AZ2159" s="8"/>
      <c r="BA2159" s="8"/>
      <c r="BB2159" s="62"/>
      <c r="BC2159" s="21"/>
      <c r="BD2159" s="21"/>
      <c r="BE2159" s="21"/>
      <c r="BF2159" s="22"/>
      <c r="BG2159" s="22"/>
      <c r="BH2159" s="22"/>
      <c r="BI2159" s="22"/>
      <c r="BJ2159" s="8"/>
      <c r="BK2159" s="8"/>
      <c r="BL2159" s="8"/>
      <c r="BM2159" s="8"/>
      <c r="BN2159" s="5"/>
      <c r="BO2159" s="5"/>
      <c r="BP2159" s="8"/>
      <c r="BQ2159" s="8"/>
    </row>
    <row r="2160" spans="1:69" ht="16.75" customHeight="1" x14ac:dyDescent="0.2">
      <c r="A2160" t="str">
        <f t="shared" si="1951"/>
        <v>2025021050 LAK</v>
      </c>
      <c r="B2160">
        <v>2025021050</v>
      </c>
      <c r="C2160" s="1">
        <v>46095</v>
      </c>
      <c r="D2160" s="2" t="s">
        <v>6</v>
      </c>
      <c r="E2160" t="s">
        <v>28</v>
      </c>
      <c r="F2160" s="2">
        <v>0</v>
      </c>
      <c r="G2160" s="2">
        <v>1</v>
      </c>
      <c r="H2160" t="s">
        <v>26</v>
      </c>
      <c r="I2160" t="str">
        <f t="shared" si="1952"/>
        <v xml:space="preserve">LAK </v>
      </c>
      <c r="K2160" s="14"/>
      <c r="L2160" s="13">
        <v>0.15</v>
      </c>
      <c r="M2160" s="28">
        <v>0.1</v>
      </c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23"/>
      <c r="AF2160" s="23"/>
      <c r="AG2160" s="26"/>
      <c r="AH2160" s="26"/>
      <c r="AI2160" s="53"/>
      <c r="AJ2160" s="6"/>
      <c r="AK2160" s="23"/>
      <c r="AL2160" s="23"/>
      <c r="AM2160" s="23"/>
      <c r="AN2160" s="23"/>
      <c r="AO2160" s="23"/>
      <c r="AP2160" s="23"/>
      <c r="AQ2160" s="23"/>
      <c r="AR2160" s="66">
        <v>0</v>
      </c>
      <c r="AS2160" s="8"/>
      <c r="AT2160" s="19"/>
      <c r="AU2160" s="19"/>
      <c r="AV2160" s="12"/>
      <c r="AW2160" s="12"/>
      <c r="AX2160" s="8"/>
      <c r="AY2160" s="8"/>
      <c r="AZ2160" s="8"/>
      <c r="BA2160" s="8"/>
      <c r="BB2160" s="62"/>
      <c r="BC2160" s="21"/>
      <c r="BD2160" s="21"/>
      <c r="BE2160" s="21"/>
      <c r="BF2160" s="22"/>
      <c r="BG2160" s="22"/>
      <c r="BH2160" s="22"/>
      <c r="BI2160" s="22"/>
      <c r="BJ2160" s="8"/>
      <c r="BK2160" s="8"/>
      <c r="BL2160" s="8"/>
      <c r="BM2160" s="8"/>
      <c r="BN2160" s="5"/>
      <c r="BO2160" s="5"/>
      <c r="BP2160" s="8"/>
      <c r="BQ2160" s="8"/>
    </row>
    <row r="2161" spans="1:69" ht="16.75" customHeight="1" x14ac:dyDescent="0.2">
      <c r="A2161" t="str">
        <f t="shared" si="1951"/>
        <v>2025021050 NJD</v>
      </c>
      <c r="B2161">
        <v>2025021050</v>
      </c>
      <c r="C2161" s="1">
        <v>46095</v>
      </c>
      <c r="D2161" s="2" t="s">
        <v>9</v>
      </c>
      <c r="E2161" t="s">
        <v>4</v>
      </c>
      <c r="F2161" s="2">
        <v>1</v>
      </c>
      <c r="G2161" s="2">
        <v>0</v>
      </c>
      <c r="H2161" t="s">
        <v>27</v>
      </c>
      <c r="I2161" t="str">
        <f t="shared" si="1952"/>
        <v xml:space="preserve">NJD </v>
      </c>
      <c r="K2161" s="14"/>
      <c r="L2161" s="13">
        <v>0.15</v>
      </c>
      <c r="M2161" s="28">
        <v>0.1</v>
      </c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23"/>
      <c r="AF2161" s="23"/>
      <c r="AG2161" s="26"/>
      <c r="AH2161" s="26"/>
      <c r="AI2161" s="53"/>
      <c r="AJ2161" s="6"/>
      <c r="AK2161" s="23"/>
      <c r="AL2161" s="23"/>
      <c r="AM2161" s="23"/>
      <c r="AN2161" s="23"/>
      <c r="AO2161" s="23"/>
      <c r="AP2161" s="23"/>
      <c r="AQ2161" s="23"/>
      <c r="AR2161" s="66">
        <v>0</v>
      </c>
      <c r="AS2161" s="8"/>
      <c r="AT2161" s="19"/>
      <c r="AU2161" s="19"/>
      <c r="AV2161" s="12"/>
      <c r="AW2161" s="12"/>
      <c r="AX2161" s="8"/>
      <c r="AY2161" s="8"/>
      <c r="AZ2161" s="8"/>
      <c r="BA2161" s="8"/>
      <c r="BB2161" s="62"/>
      <c r="BC2161" s="21"/>
      <c r="BD2161" s="21"/>
      <c r="BE2161" s="21"/>
      <c r="BF2161" s="22"/>
      <c r="BG2161" s="22"/>
      <c r="BH2161" s="22"/>
      <c r="BI2161" s="22"/>
      <c r="BJ2161" s="8"/>
      <c r="BK2161" s="8"/>
      <c r="BL2161" s="8"/>
      <c r="BM2161" s="8"/>
      <c r="BN2161" s="5"/>
      <c r="BO2161" s="5"/>
      <c r="BP2161" s="8"/>
      <c r="BQ2161" s="8"/>
    </row>
    <row r="2162" spans="1:69" ht="16.75" customHeight="1" x14ac:dyDescent="0.2">
      <c r="A2162" t="str">
        <f t="shared" si="1951"/>
        <v>2025021048 SJS</v>
      </c>
      <c r="B2162">
        <v>2025021048</v>
      </c>
      <c r="C2162" s="1">
        <v>46095</v>
      </c>
      <c r="D2162" s="2" t="s">
        <v>6</v>
      </c>
      <c r="E2162" t="s">
        <v>40</v>
      </c>
      <c r="F2162" s="2">
        <v>1</v>
      </c>
      <c r="G2162" s="2">
        <v>2</v>
      </c>
      <c r="H2162" t="s">
        <v>36</v>
      </c>
      <c r="I2162" t="str">
        <f t="shared" si="1952"/>
        <v xml:space="preserve">SJS </v>
      </c>
      <c r="K2162" s="14"/>
      <c r="L2162" s="13">
        <v>0.15</v>
      </c>
      <c r="M2162" s="28">
        <v>0.1</v>
      </c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23"/>
      <c r="AF2162" s="23"/>
      <c r="AG2162" s="26"/>
      <c r="AH2162" s="26"/>
      <c r="AI2162" s="53"/>
      <c r="AJ2162" s="6"/>
      <c r="AK2162" s="23"/>
      <c r="AL2162" s="23"/>
      <c r="AM2162" s="23"/>
      <c r="AN2162" s="23"/>
      <c r="AO2162" s="23"/>
      <c r="AP2162" s="23"/>
      <c r="AQ2162" s="23"/>
      <c r="AR2162" s="66">
        <v>0</v>
      </c>
      <c r="AS2162" s="8"/>
      <c r="AT2162" s="19"/>
      <c r="AU2162" s="19"/>
      <c r="AV2162" s="12"/>
      <c r="AW2162" s="12"/>
      <c r="AX2162" s="8"/>
      <c r="AY2162" s="8"/>
      <c r="AZ2162" s="8"/>
      <c r="BA2162" s="8"/>
      <c r="BB2162" s="62"/>
      <c r="BC2162" s="21"/>
      <c r="BD2162" s="21"/>
      <c r="BE2162" s="21"/>
      <c r="BF2162" s="22"/>
      <c r="BG2162" s="22"/>
      <c r="BH2162" s="22"/>
      <c r="BI2162" s="22"/>
      <c r="BJ2162" s="8"/>
      <c r="BK2162" s="8"/>
      <c r="BL2162" s="8"/>
      <c r="BM2162" s="8"/>
      <c r="BN2162" s="5"/>
      <c r="BO2162" s="5"/>
      <c r="BP2162" s="8"/>
      <c r="BQ2162" s="8"/>
    </row>
    <row r="2163" spans="1:69" ht="16.75" customHeight="1" x14ac:dyDescent="0.2">
      <c r="A2163" t="str">
        <f t="shared" si="1951"/>
        <v>2025021048 MTL</v>
      </c>
      <c r="B2163">
        <v>2025021048</v>
      </c>
      <c r="C2163" s="1">
        <v>46095</v>
      </c>
      <c r="D2163" s="2" t="s">
        <v>9</v>
      </c>
      <c r="E2163" t="s">
        <v>19</v>
      </c>
      <c r="F2163" s="2">
        <v>2</v>
      </c>
      <c r="G2163" s="2">
        <v>1</v>
      </c>
      <c r="H2163" t="s">
        <v>38</v>
      </c>
      <c r="I2163" t="str">
        <f t="shared" si="1952"/>
        <v xml:space="preserve">MTL </v>
      </c>
      <c r="K2163" s="14"/>
      <c r="L2163" s="13">
        <v>0.15</v>
      </c>
      <c r="M2163" s="28">
        <v>0.1</v>
      </c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23"/>
      <c r="AF2163" s="23"/>
      <c r="AG2163" s="26"/>
      <c r="AH2163" s="26"/>
      <c r="AI2163" s="53"/>
      <c r="AJ2163" s="6"/>
      <c r="AK2163" s="23"/>
      <c r="AL2163" s="23"/>
      <c r="AM2163" s="23"/>
      <c r="AN2163" s="23"/>
      <c r="AO2163" s="23"/>
      <c r="AP2163" s="23"/>
      <c r="AQ2163" s="23"/>
      <c r="AR2163" s="66">
        <v>0</v>
      </c>
      <c r="AS2163" s="8"/>
      <c r="AT2163" s="19"/>
      <c r="AU2163" s="19"/>
      <c r="AV2163" s="12"/>
      <c r="AW2163" s="12"/>
      <c r="AX2163" s="8"/>
      <c r="AY2163" s="8"/>
      <c r="AZ2163" s="8"/>
      <c r="BA2163" s="8"/>
      <c r="BB2163" s="62"/>
      <c r="BC2163" s="21"/>
      <c r="BD2163" s="21"/>
      <c r="BE2163" s="21"/>
      <c r="BF2163" s="22"/>
      <c r="BG2163" s="22"/>
      <c r="BH2163" s="22"/>
      <c r="BI2163" s="22"/>
      <c r="BJ2163" s="8"/>
      <c r="BK2163" s="8"/>
      <c r="BL2163" s="8"/>
      <c r="BM2163" s="8"/>
      <c r="BN2163" s="5"/>
      <c r="BO2163" s="5"/>
      <c r="BP2163" s="8"/>
      <c r="BQ2163" s="8"/>
    </row>
    <row r="2164" spans="1:69" ht="16.75" customHeight="1" x14ac:dyDescent="0.2">
      <c r="A2164" t="str">
        <f t="shared" si="1951"/>
        <v>2025021047 TOR</v>
      </c>
      <c r="B2164">
        <v>2025021047</v>
      </c>
      <c r="C2164" s="1">
        <v>46095</v>
      </c>
      <c r="D2164" s="2" t="s">
        <v>6</v>
      </c>
      <c r="E2164" t="s">
        <v>18</v>
      </c>
      <c r="F2164" s="2">
        <v>1</v>
      </c>
      <c r="G2164" s="2">
        <v>1</v>
      </c>
      <c r="H2164" t="s">
        <v>46</v>
      </c>
      <c r="I2164" t="str">
        <f t="shared" si="1952"/>
        <v xml:space="preserve">TOR </v>
      </c>
      <c r="K2164" s="14"/>
      <c r="L2164" s="13">
        <v>0.15</v>
      </c>
      <c r="M2164" s="28">
        <v>0.1</v>
      </c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23"/>
      <c r="AF2164" s="23"/>
      <c r="AG2164" s="26"/>
      <c r="AH2164" s="26"/>
      <c r="AI2164" s="53"/>
      <c r="AJ2164" s="6"/>
      <c r="AK2164" s="23"/>
      <c r="AL2164" s="23"/>
      <c r="AM2164" s="23"/>
      <c r="AN2164" s="23"/>
      <c r="AO2164" s="23"/>
      <c r="AP2164" s="23"/>
      <c r="AQ2164" s="23"/>
      <c r="AR2164" s="66">
        <v>0</v>
      </c>
      <c r="AS2164" s="8"/>
      <c r="AT2164" s="19"/>
      <c r="AU2164" s="19"/>
      <c r="AV2164" s="12"/>
      <c r="AW2164" s="12"/>
      <c r="AX2164" s="8"/>
      <c r="AY2164" s="8"/>
      <c r="AZ2164" s="8"/>
      <c r="BA2164" s="8"/>
      <c r="BB2164" s="62"/>
      <c r="BC2164" s="21"/>
      <c r="BD2164" s="21"/>
      <c r="BE2164" s="21"/>
      <c r="BF2164" s="22"/>
      <c r="BG2164" s="22"/>
      <c r="BH2164" s="22"/>
      <c r="BI2164" s="22"/>
      <c r="BJ2164" s="8"/>
      <c r="BK2164" s="8"/>
      <c r="BL2164" s="8"/>
      <c r="BM2164" s="8"/>
      <c r="BN2164" s="5"/>
      <c r="BO2164" s="5"/>
      <c r="BP2164" s="8"/>
      <c r="BQ2164" s="8"/>
    </row>
    <row r="2165" spans="1:69" ht="16.75" customHeight="1" x14ac:dyDescent="0.2">
      <c r="A2165" t="str">
        <f t="shared" si="1951"/>
        <v>2025021047 BUF</v>
      </c>
      <c r="B2165">
        <v>2025021047</v>
      </c>
      <c r="C2165" s="1">
        <v>46095</v>
      </c>
      <c r="D2165" s="2" t="s">
        <v>9</v>
      </c>
      <c r="E2165" t="s">
        <v>5</v>
      </c>
      <c r="F2165" s="2">
        <v>1</v>
      </c>
      <c r="G2165" s="2">
        <v>1</v>
      </c>
      <c r="H2165" t="s">
        <v>47</v>
      </c>
      <c r="I2165" t="str">
        <f t="shared" si="1952"/>
        <v xml:space="preserve">BUF </v>
      </c>
      <c r="K2165" s="14"/>
      <c r="L2165" s="13">
        <v>0.15</v>
      </c>
      <c r="M2165" s="28">
        <v>0.1</v>
      </c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23"/>
      <c r="AF2165" s="23"/>
      <c r="AG2165" s="26"/>
      <c r="AH2165" s="26"/>
      <c r="AI2165" s="53"/>
      <c r="AJ2165" s="6"/>
      <c r="AK2165" s="23"/>
      <c r="AL2165" s="23"/>
      <c r="AM2165" s="23"/>
      <c r="AN2165" s="23"/>
      <c r="AO2165" s="23"/>
      <c r="AP2165" s="23"/>
      <c r="AQ2165" s="23"/>
      <c r="AR2165" s="66">
        <v>0</v>
      </c>
      <c r="AS2165" s="8"/>
      <c r="AT2165" s="19"/>
      <c r="AU2165" s="19"/>
      <c r="AV2165" s="12"/>
      <c r="AW2165" s="12"/>
      <c r="AX2165" s="8"/>
      <c r="AY2165" s="8"/>
      <c r="AZ2165" s="8"/>
      <c r="BA2165" s="8"/>
      <c r="BB2165" s="62"/>
      <c r="BC2165" s="21"/>
      <c r="BD2165" s="21"/>
      <c r="BE2165" s="21"/>
      <c r="BF2165" s="22"/>
      <c r="BG2165" s="22"/>
      <c r="BH2165" s="22"/>
      <c r="BI2165" s="22"/>
      <c r="BJ2165" s="8"/>
      <c r="BK2165" s="8"/>
      <c r="BL2165" s="8"/>
      <c r="BM2165" s="8"/>
      <c r="BN2165" s="5"/>
      <c r="BO2165" s="5"/>
      <c r="BP2165" s="8"/>
      <c r="BQ2165" s="8"/>
    </row>
    <row r="2166" spans="1:69" ht="16.75" customHeight="1" x14ac:dyDescent="0.2">
      <c r="A2166" t="str">
        <f t="shared" si="1951"/>
        <v>2025021052 CBJ</v>
      </c>
      <c r="B2166">
        <v>2025021052</v>
      </c>
      <c r="C2166" s="1">
        <v>46095</v>
      </c>
      <c r="D2166" s="2" t="s">
        <v>6</v>
      </c>
      <c r="E2166" t="s">
        <v>32</v>
      </c>
      <c r="F2166" s="2">
        <v>1</v>
      </c>
      <c r="G2166" s="2">
        <v>1</v>
      </c>
      <c r="H2166" t="s">
        <v>46</v>
      </c>
      <c r="I2166" t="str">
        <f t="shared" si="1952"/>
        <v xml:space="preserve">CBJ </v>
      </c>
      <c r="K2166" s="14"/>
      <c r="L2166" s="13">
        <v>0.15</v>
      </c>
      <c r="M2166" s="28">
        <v>0.1</v>
      </c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23"/>
      <c r="AF2166" s="23"/>
      <c r="AG2166" s="26"/>
      <c r="AH2166" s="26"/>
      <c r="AI2166" s="53"/>
      <c r="AJ2166" s="6"/>
      <c r="AK2166" s="23"/>
      <c r="AL2166" s="23"/>
      <c r="AM2166" s="23"/>
      <c r="AN2166" s="23"/>
      <c r="AO2166" s="23"/>
      <c r="AP2166" s="23"/>
      <c r="AQ2166" s="23"/>
      <c r="AR2166" s="66">
        <v>0</v>
      </c>
      <c r="AS2166" s="8"/>
      <c r="AT2166" s="19"/>
      <c r="AU2166" s="19"/>
      <c r="AV2166" s="12"/>
      <c r="AW2166" s="12"/>
      <c r="AX2166" s="8"/>
      <c r="AY2166" s="8"/>
      <c r="AZ2166" s="8"/>
      <c r="BA2166" s="8"/>
      <c r="BB2166" s="62"/>
      <c r="BC2166" s="21"/>
      <c r="BD2166" s="21"/>
      <c r="BE2166" s="21"/>
      <c r="BF2166" s="22"/>
      <c r="BG2166" s="22"/>
      <c r="BH2166" s="22"/>
      <c r="BI2166" s="22"/>
      <c r="BJ2166" s="8"/>
      <c r="BK2166" s="8"/>
      <c r="BL2166" s="8"/>
      <c r="BM2166" s="8"/>
      <c r="BN2166" s="5"/>
      <c r="BO2166" s="5"/>
      <c r="BP2166" s="8"/>
      <c r="BQ2166" s="8"/>
    </row>
    <row r="2167" spans="1:69" ht="16.75" customHeight="1" x14ac:dyDescent="0.2">
      <c r="A2167" t="str">
        <f t="shared" si="1951"/>
        <v>2025021052 PHI</v>
      </c>
      <c r="B2167">
        <v>2025021052</v>
      </c>
      <c r="C2167" s="1">
        <v>46095</v>
      </c>
      <c r="D2167" s="2" t="s">
        <v>9</v>
      </c>
      <c r="E2167" t="s">
        <v>43</v>
      </c>
      <c r="F2167" s="2">
        <v>1</v>
      </c>
      <c r="G2167" s="2">
        <v>1</v>
      </c>
      <c r="H2167" t="s">
        <v>47</v>
      </c>
      <c r="I2167" t="str">
        <f t="shared" si="1952"/>
        <v xml:space="preserve">PHI </v>
      </c>
      <c r="K2167" s="14"/>
      <c r="L2167" s="13">
        <v>0.15</v>
      </c>
      <c r="M2167" s="28">
        <v>0.1</v>
      </c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23"/>
      <c r="AF2167" s="23"/>
      <c r="AG2167" s="26"/>
      <c r="AH2167" s="26"/>
      <c r="AI2167" s="53"/>
      <c r="AJ2167" s="6"/>
      <c r="AK2167" s="23"/>
      <c r="AL2167" s="23"/>
      <c r="AM2167" s="23"/>
      <c r="AN2167" s="23"/>
      <c r="AO2167" s="23"/>
      <c r="AP2167" s="23"/>
      <c r="AQ2167" s="23"/>
      <c r="AR2167" s="66">
        <v>0</v>
      </c>
      <c r="AS2167" s="8"/>
      <c r="AT2167" s="19"/>
      <c r="AU2167" s="19"/>
      <c r="AV2167" s="12"/>
      <c r="AW2167" s="12"/>
      <c r="AX2167" s="8"/>
      <c r="AY2167" s="8"/>
      <c r="AZ2167" s="8"/>
      <c r="BA2167" s="8"/>
      <c r="BB2167" s="62"/>
      <c r="BC2167" s="21"/>
      <c r="BD2167" s="21"/>
      <c r="BE2167" s="21"/>
      <c r="BF2167" s="22"/>
      <c r="BG2167" s="22"/>
      <c r="BH2167" s="22"/>
      <c r="BI2167" s="22"/>
      <c r="BJ2167" s="8"/>
      <c r="BK2167" s="8"/>
      <c r="BL2167" s="8"/>
      <c r="BM2167" s="8"/>
      <c r="BN2167" s="5"/>
      <c r="BO2167" s="5"/>
      <c r="BP2167" s="8"/>
      <c r="BQ2167" s="8"/>
    </row>
    <row r="2168" spans="1:69" ht="16.75" customHeight="1" x14ac:dyDescent="0.2">
      <c r="A2168" t="str">
        <f t="shared" si="1951"/>
        <v>2025021053 DET</v>
      </c>
      <c r="B2168">
        <v>2025021053</v>
      </c>
      <c r="C2168" s="1">
        <v>46095</v>
      </c>
      <c r="D2168" s="2" t="s">
        <v>6</v>
      </c>
      <c r="E2168" t="s">
        <v>30</v>
      </c>
      <c r="F2168" s="2">
        <v>1</v>
      </c>
      <c r="G2168" s="2">
        <v>1</v>
      </c>
      <c r="H2168" t="s">
        <v>46</v>
      </c>
      <c r="I2168" t="str">
        <f t="shared" si="1952"/>
        <v xml:space="preserve">DET </v>
      </c>
      <c r="K2168" s="14"/>
      <c r="L2168" s="13">
        <v>0.15</v>
      </c>
      <c r="M2168" s="28">
        <v>0.1</v>
      </c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23"/>
      <c r="AF2168" s="23"/>
      <c r="AG2168" s="26"/>
      <c r="AH2168" s="26"/>
      <c r="AI2168" s="53"/>
      <c r="AJ2168" s="6"/>
      <c r="AK2168" s="23"/>
      <c r="AL2168" s="23"/>
      <c r="AM2168" s="23"/>
      <c r="AN2168" s="23"/>
      <c r="AO2168" s="23"/>
      <c r="AP2168" s="23"/>
      <c r="AQ2168" s="23"/>
      <c r="AR2168" s="66">
        <v>0</v>
      </c>
      <c r="AS2168" s="8"/>
      <c r="AT2168" s="19"/>
      <c r="AU2168" s="19"/>
      <c r="AV2168" s="12"/>
      <c r="AW2168" s="12"/>
      <c r="AX2168" s="8"/>
      <c r="AY2168" s="8"/>
      <c r="AZ2168" s="8"/>
      <c r="BA2168" s="8"/>
      <c r="BB2168" s="62"/>
      <c r="BC2168" s="21"/>
      <c r="BD2168" s="21"/>
      <c r="BE2168" s="21"/>
      <c r="BF2168" s="22"/>
      <c r="BG2168" s="22"/>
      <c r="BH2168" s="22"/>
      <c r="BI2168" s="22"/>
      <c r="BJ2168" s="8"/>
      <c r="BK2168" s="8"/>
      <c r="BL2168" s="8"/>
      <c r="BM2168" s="8"/>
      <c r="BN2168" s="5"/>
      <c r="BO2168" s="5"/>
      <c r="BP2168" s="8"/>
      <c r="BQ2168" s="8"/>
    </row>
    <row r="2169" spans="1:69" ht="16.75" customHeight="1" x14ac:dyDescent="0.2">
      <c r="A2169" t="str">
        <f t="shared" si="1951"/>
        <v>2025021053 DAL</v>
      </c>
      <c r="B2169">
        <v>2025021053</v>
      </c>
      <c r="C2169" s="1">
        <v>46095</v>
      </c>
      <c r="D2169" s="2" t="s">
        <v>9</v>
      </c>
      <c r="E2169" t="s">
        <v>34</v>
      </c>
      <c r="F2169" s="2">
        <v>1</v>
      </c>
      <c r="G2169" s="2">
        <v>1</v>
      </c>
      <c r="H2169" t="s">
        <v>47</v>
      </c>
      <c r="I2169" t="str">
        <f t="shared" si="1952"/>
        <v xml:space="preserve">DAL </v>
      </c>
      <c r="K2169" s="14"/>
      <c r="L2169" s="13">
        <v>0.15</v>
      </c>
      <c r="M2169" s="28">
        <v>0.1</v>
      </c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23"/>
      <c r="AF2169" s="23"/>
      <c r="AG2169" s="26"/>
      <c r="AH2169" s="26"/>
      <c r="AI2169" s="53"/>
      <c r="AJ2169" s="6"/>
      <c r="AK2169" s="23"/>
      <c r="AL2169" s="23"/>
      <c r="AM2169" s="23"/>
      <c r="AN2169" s="23"/>
      <c r="AO2169" s="23"/>
      <c r="AP2169" s="23"/>
      <c r="AQ2169" s="23"/>
      <c r="AR2169" s="66">
        <v>0</v>
      </c>
      <c r="AS2169" s="8"/>
      <c r="AT2169" s="19"/>
      <c r="AU2169" s="19"/>
      <c r="AV2169" s="12"/>
      <c r="AW2169" s="12"/>
      <c r="AX2169" s="8"/>
      <c r="AY2169" s="8"/>
      <c r="AZ2169" s="8"/>
      <c r="BA2169" s="8"/>
      <c r="BB2169" s="62"/>
      <c r="BC2169" s="21"/>
      <c r="BD2169" s="21"/>
      <c r="BE2169" s="21"/>
      <c r="BF2169" s="22"/>
      <c r="BG2169" s="22"/>
      <c r="BH2169" s="22"/>
      <c r="BI2169" s="22"/>
      <c r="BJ2169" s="8"/>
      <c r="BK2169" s="8"/>
      <c r="BL2169" s="8"/>
      <c r="BM2169" s="8"/>
      <c r="BN2169" s="5"/>
      <c r="BO2169" s="5"/>
      <c r="BP2169" s="8"/>
      <c r="BQ2169" s="8"/>
    </row>
    <row r="2170" spans="1:69" ht="16.75" customHeight="1" x14ac:dyDescent="0.2">
      <c r="A2170" t="str">
        <f t="shared" si="1951"/>
        <v>2025021054 PIT</v>
      </c>
      <c r="B2170">
        <v>2025021054</v>
      </c>
      <c r="C2170" s="1">
        <v>46095</v>
      </c>
      <c r="D2170" s="2" t="s">
        <v>6</v>
      </c>
      <c r="E2170" t="s">
        <v>21</v>
      </c>
      <c r="F2170" s="2">
        <v>1</v>
      </c>
      <c r="G2170" s="2">
        <v>1</v>
      </c>
      <c r="H2170" t="s">
        <v>46</v>
      </c>
      <c r="I2170" t="str">
        <f t="shared" si="1952"/>
        <v xml:space="preserve">PIT </v>
      </c>
      <c r="K2170" s="14"/>
      <c r="L2170" s="13">
        <v>0.15</v>
      </c>
      <c r="M2170" s="28">
        <v>0.1</v>
      </c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23"/>
      <c r="AF2170" s="23"/>
      <c r="AG2170" s="26"/>
      <c r="AH2170" s="26"/>
      <c r="AI2170" s="53"/>
      <c r="AJ2170" s="6"/>
      <c r="AK2170" s="23"/>
      <c r="AL2170" s="23"/>
      <c r="AM2170" s="23"/>
      <c r="AN2170" s="23"/>
      <c r="AO2170" s="23"/>
      <c r="AP2170" s="23"/>
      <c r="AQ2170" s="23"/>
      <c r="AR2170" s="66">
        <v>0</v>
      </c>
      <c r="AS2170" s="8"/>
      <c r="AT2170" s="19"/>
      <c r="AU2170" s="19"/>
      <c r="AV2170" s="12"/>
      <c r="AW2170" s="12"/>
      <c r="AX2170" s="8"/>
      <c r="AY2170" s="8"/>
      <c r="AZ2170" s="8"/>
      <c r="BA2170" s="8"/>
      <c r="BB2170" s="62"/>
      <c r="BC2170" s="21"/>
      <c r="BD2170" s="21"/>
      <c r="BE2170" s="21"/>
      <c r="BF2170" s="22"/>
      <c r="BG2170" s="22"/>
      <c r="BH2170" s="22"/>
      <c r="BI2170" s="22"/>
      <c r="BJ2170" s="8"/>
      <c r="BK2170" s="8"/>
      <c r="BL2170" s="8"/>
      <c r="BM2170" s="8"/>
      <c r="BN2170" s="5"/>
      <c r="BO2170" s="5"/>
      <c r="BP2170" s="8"/>
      <c r="BQ2170" s="8"/>
    </row>
    <row r="2171" spans="1:69" ht="16.75" customHeight="1" x14ac:dyDescent="0.2">
      <c r="A2171" t="str">
        <f t="shared" si="1951"/>
        <v>2025021054 UTA</v>
      </c>
      <c r="B2171">
        <v>2025021054</v>
      </c>
      <c r="C2171" s="1">
        <v>46095</v>
      </c>
      <c r="D2171" s="2" t="s">
        <v>9</v>
      </c>
      <c r="E2171" t="s">
        <v>15</v>
      </c>
      <c r="F2171" s="2">
        <v>1</v>
      </c>
      <c r="G2171" s="2">
        <v>1</v>
      </c>
      <c r="H2171" t="s">
        <v>47</v>
      </c>
      <c r="I2171" t="str">
        <f t="shared" si="1952"/>
        <v xml:space="preserve">UTA </v>
      </c>
      <c r="K2171" s="14"/>
      <c r="L2171" s="13">
        <v>0.15</v>
      </c>
      <c r="M2171" s="28">
        <v>0.1</v>
      </c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23"/>
      <c r="AF2171" s="23"/>
      <c r="AG2171" s="26"/>
      <c r="AH2171" s="26"/>
      <c r="AI2171" s="53"/>
      <c r="AJ2171" s="6"/>
      <c r="AK2171" s="23"/>
      <c r="AL2171" s="23"/>
      <c r="AM2171" s="23"/>
      <c r="AN2171" s="23"/>
      <c r="AO2171" s="23"/>
      <c r="AP2171" s="23"/>
      <c r="AQ2171" s="23"/>
      <c r="AR2171" s="66">
        <v>0</v>
      </c>
      <c r="AS2171" s="8"/>
      <c r="AT2171" s="19"/>
      <c r="AU2171" s="19"/>
      <c r="AV2171" s="12"/>
      <c r="AW2171" s="12"/>
      <c r="AX2171" s="8"/>
      <c r="AY2171" s="8"/>
      <c r="AZ2171" s="8"/>
      <c r="BA2171" s="8"/>
      <c r="BB2171" s="62"/>
      <c r="BC2171" s="21"/>
      <c r="BD2171" s="21"/>
      <c r="BE2171" s="21"/>
      <c r="BF2171" s="22"/>
      <c r="BG2171" s="22"/>
      <c r="BH2171" s="22"/>
      <c r="BI2171" s="22"/>
      <c r="BJ2171" s="8"/>
      <c r="BK2171" s="8"/>
      <c r="BL2171" s="8"/>
      <c r="BM2171" s="8"/>
      <c r="BN2171" s="5"/>
      <c r="BO2171" s="5"/>
      <c r="BP2171" s="8"/>
      <c r="BQ2171" s="8"/>
    </row>
    <row r="2172" spans="1:69" ht="16.75" customHeight="1" x14ac:dyDescent="0.2">
      <c r="A2172" t="str">
        <f t="shared" si="1951"/>
        <v>2025021056 CHI</v>
      </c>
      <c r="B2172">
        <v>2025021056</v>
      </c>
      <c r="C2172" s="1">
        <v>46095</v>
      </c>
      <c r="D2172" s="2" t="s">
        <v>6</v>
      </c>
      <c r="E2172" t="s">
        <v>14</v>
      </c>
      <c r="F2172" s="2">
        <v>1</v>
      </c>
      <c r="G2172" s="2">
        <v>1</v>
      </c>
      <c r="H2172" t="s">
        <v>46</v>
      </c>
      <c r="I2172" t="str">
        <f t="shared" si="1952"/>
        <v xml:space="preserve">CHI </v>
      </c>
      <c r="K2172" s="14"/>
      <c r="L2172" s="13">
        <v>0.15</v>
      </c>
      <c r="M2172" s="28">
        <v>0.1</v>
      </c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23"/>
      <c r="AF2172" s="23"/>
      <c r="AG2172" s="26"/>
      <c r="AH2172" s="26"/>
      <c r="AI2172" s="53"/>
      <c r="AJ2172" s="6"/>
      <c r="AK2172" s="23"/>
      <c r="AL2172" s="23"/>
      <c r="AM2172" s="23"/>
      <c r="AN2172" s="23"/>
      <c r="AO2172" s="23"/>
      <c r="AP2172" s="23"/>
      <c r="AQ2172" s="23"/>
      <c r="AR2172" s="66">
        <v>0</v>
      </c>
      <c r="AS2172" s="8"/>
      <c r="AT2172" s="19"/>
      <c r="AU2172" s="19"/>
      <c r="AV2172" s="12"/>
      <c r="AW2172" s="12"/>
      <c r="AX2172" s="8"/>
      <c r="AY2172" s="8"/>
      <c r="AZ2172" s="8"/>
      <c r="BA2172" s="8"/>
      <c r="BB2172" s="62"/>
      <c r="BC2172" s="21"/>
      <c r="BD2172" s="21"/>
      <c r="BE2172" s="21"/>
      <c r="BF2172" s="22"/>
      <c r="BG2172" s="22"/>
      <c r="BH2172" s="22"/>
      <c r="BI2172" s="22"/>
      <c r="BJ2172" s="8"/>
      <c r="BK2172" s="8"/>
      <c r="BL2172" s="8"/>
      <c r="BM2172" s="8"/>
      <c r="BN2172" s="5"/>
      <c r="BO2172" s="5"/>
      <c r="BP2172" s="8"/>
      <c r="BQ2172" s="8"/>
    </row>
    <row r="2173" spans="1:69" ht="16.75" customHeight="1" x14ac:dyDescent="0.2">
      <c r="A2173" t="str">
        <f t="shared" si="1951"/>
        <v>2025021056 VGK</v>
      </c>
      <c r="B2173">
        <v>2025021056</v>
      </c>
      <c r="C2173" s="1">
        <v>46095</v>
      </c>
      <c r="D2173" s="2" t="s">
        <v>9</v>
      </c>
      <c r="E2173" t="s">
        <v>25</v>
      </c>
      <c r="F2173" s="2">
        <v>1</v>
      </c>
      <c r="G2173" s="2">
        <v>1</v>
      </c>
      <c r="H2173" t="s">
        <v>47</v>
      </c>
      <c r="I2173" t="str">
        <f t="shared" si="1952"/>
        <v xml:space="preserve">VGK </v>
      </c>
      <c r="K2173" s="14"/>
      <c r="L2173" s="13">
        <v>0.15</v>
      </c>
      <c r="M2173" s="28">
        <v>0.1</v>
      </c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23"/>
      <c r="AF2173" s="23"/>
      <c r="AG2173" s="26"/>
      <c r="AH2173" s="26"/>
      <c r="AI2173" s="53"/>
      <c r="AJ2173" s="6"/>
      <c r="AK2173" s="23"/>
      <c r="AL2173" s="23"/>
      <c r="AM2173" s="23"/>
      <c r="AN2173" s="23"/>
      <c r="AO2173" s="23"/>
      <c r="AP2173" s="23"/>
      <c r="AQ2173" s="23"/>
      <c r="AR2173" s="66">
        <v>0</v>
      </c>
      <c r="AS2173" s="8"/>
      <c r="AT2173" s="19"/>
      <c r="AU2173" s="19"/>
      <c r="AV2173" s="12"/>
      <c r="AW2173" s="12"/>
      <c r="AX2173" s="8"/>
      <c r="AY2173" s="8"/>
      <c r="AZ2173" s="8"/>
      <c r="BA2173" s="8"/>
      <c r="BB2173" s="62"/>
      <c r="BC2173" s="21"/>
      <c r="BD2173" s="21"/>
      <c r="BE2173" s="21"/>
      <c r="BF2173" s="22"/>
      <c r="BG2173" s="22"/>
      <c r="BH2173" s="22"/>
      <c r="BI2173" s="22"/>
      <c r="BJ2173" s="8"/>
      <c r="BK2173" s="8"/>
      <c r="BL2173" s="8"/>
      <c r="BM2173" s="8"/>
      <c r="BN2173" s="5"/>
      <c r="BO2173" s="5"/>
      <c r="BP2173" s="8"/>
      <c r="BQ2173" s="8"/>
    </row>
    <row r="2174" spans="1:69" ht="16.75" customHeight="1" x14ac:dyDescent="0.2">
      <c r="A2174" t="str">
        <f t="shared" si="1951"/>
        <v>2025021055 SEA</v>
      </c>
      <c r="B2174">
        <v>2025021055</v>
      </c>
      <c r="C2174" s="1">
        <v>46095</v>
      </c>
      <c r="D2174" s="2" t="s">
        <v>6</v>
      </c>
      <c r="E2174" t="s">
        <v>13</v>
      </c>
      <c r="F2174" s="2">
        <v>1</v>
      </c>
      <c r="G2174" s="2">
        <v>1</v>
      </c>
      <c r="H2174" t="s">
        <v>46</v>
      </c>
      <c r="I2174" t="str">
        <f t="shared" si="1952"/>
        <v xml:space="preserve">SEA </v>
      </c>
      <c r="K2174" s="14"/>
      <c r="L2174" s="13">
        <v>0.15</v>
      </c>
      <c r="M2174" s="28">
        <v>0.1</v>
      </c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23"/>
      <c r="AF2174" s="23"/>
      <c r="AG2174" s="26"/>
      <c r="AH2174" s="26"/>
      <c r="AI2174" s="53"/>
      <c r="AJ2174" s="6"/>
      <c r="AK2174" s="23"/>
      <c r="AL2174" s="23"/>
      <c r="AM2174" s="23"/>
      <c r="AN2174" s="23"/>
      <c r="AO2174" s="23"/>
      <c r="AP2174" s="23"/>
      <c r="AQ2174" s="23"/>
      <c r="AR2174" s="66">
        <v>0</v>
      </c>
      <c r="AS2174" s="8"/>
      <c r="AT2174" s="19"/>
      <c r="AU2174" s="19"/>
      <c r="AV2174" s="12"/>
      <c r="AW2174" s="12"/>
      <c r="AX2174" s="8"/>
      <c r="AY2174" s="8"/>
      <c r="AZ2174" s="8"/>
      <c r="BA2174" s="8"/>
      <c r="BB2174" s="62"/>
      <c r="BC2174" s="21"/>
      <c r="BD2174" s="21"/>
      <c r="BE2174" s="21"/>
      <c r="BF2174" s="22"/>
      <c r="BG2174" s="22"/>
      <c r="BH2174" s="22"/>
      <c r="BI2174" s="22"/>
      <c r="BJ2174" s="8"/>
      <c r="BK2174" s="8"/>
      <c r="BL2174" s="8"/>
      <c r="BM2174" s="8"/>
      <c r="BN2174" s="5"/>
      <c r="BO2174" s="5"/>
      <c r="BP2174" s="8"/>
      <c r="BQ2174" s="8"/>
    </row>
    <row r="2175" spans="1:69" ht="16.75" customHeight="1" x14ac:dyDescent="0.2">
      <c r="A2175" t="str">
        <f t="shared" si="1951"/>
        <v>2025021055 VAN</v>
      </c>
      <c r="B2175">
        <v>2025021055</v>
      </c>
      <c r="C2175" s="1">
        <v>46095</v>
      </c>
      <c r="D2175" s="2" t="s">
        <v>9</v>
      </c>
      <c r="E2175" t="s">
        <v>23</v>
      </c>
      <c r="F2175" s="2">
        <v>1</v>
      </c>
      <c r="G2175" s="2">
        <v>1</v>
      </c>
      <c r="H2175" t="s">
        <v>47</v>
      </c>
      <c r="I2175" t="str">
        <f t="shared" si="1952"/>
        <v xml:space="preserve">VAN </v>
      </c>
      <c r="K2175" s="14"/>
      <c r="L2175" s="13">
        <v>0.15</v>
      </c>
      <c r="M2175" s="28">
        <v>0.1</v>
      </c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23"/>
      <c r="AF2175" s="23"/>
      <c r="AG2175" s="26"/>
      <c r="AH2175" s="26"/>
      <c r="AI2175" s="53"/>
      <c r="AJ2175" s="6"/>
      <c r="AK2175" s="23"/>
      <c r="AL2175" s="23"/>
      <c r="AM2175" s="23"/>
      <c r="AN2175" s="23"/>
      <c r="AO2175" s="23"/>
      <c r="AP2175" s="23"/>
      <c r="AQ2175" s="23"/>
      <c r="AR2175" s="66">
        <v>0</v>
      </c>
      <c r="AS2175" s="8"/>
      <c r="AT2175" s="19"/>
      <c r="AU2175" s="19"/>
      <c r="AV2175" s="12"/>
      <c r="AW2175" s="12"/>
      <c r="AX2175" s="8"/>
      <c r="AY2175" s="8"/>
      <c r="AZ2175" s="8"/>
      <c r="BA2175" s="8"/>
      <c r="BB2175" s="62"/>
      <c r="BC2175" s="21"/>
      <c r="BD2175" s="21"/>
      <c r="BE2175" s="21"/>
      <c r="BF2175" s="22"/>
      <c r="BG2175" s="22"/>
      <c r="BH2175" s="22"/>
      <c r="BI2175" s="22"/>
      <c r="BJ2175" s="8"/>
      <c r="BK2175" s="8"/>
      <c r="BL2175" s="8"/>
      <c r="BM2175" s="8"/>
      <c r="BN2175" s="5"/>
      <c r="BO2175" s="5"/>
      <c r="BP2175" s="8"/>
      <c r="BQ2175" s="8"/>
    </row>
    <row r="2176" spans="1:69" ht="16.75" customHeight="1" x14ac:dyDescent="0.2">
      <c r="A2176" t="str">
        <f t="shared" ref="A2176:A2239" si="1953">B2176&amp;" "&amp;E2176</f>
        <v>2025021057 STL</v>
      </c>
      <c r="B2176">
        <v>2025021057</v>
      </c>
      <c r="C2176" s="1">
        <v>46096</v>
      </c>
      <c r="D2176" s="2" t="s">
        <v>6</v>
      </c>
      <c r="E2176" t="s">
        <v>12</v>
      </c>
      <c r="F2176" s="2">
        <v>1</v>
      </c>
      <c r="G2176" s="2">
        <v>0</v>
      </c>
      <c r="H2176" t="s">
        <v>52</v>
      </c>
      <c r="I2176" t="str">
        <f t="shared" si="1952"/>
        <v xml:space="preserve">STL </v>
      </c>
      <c r="K2176" s="14"/>
      <c r="L2176" s="13">
        <v>0.15</v>
      </c>
      <c r="M2176" s="28">
        <v>0.1</v>
      </c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23"/>
      <c r="AF2176" s="23"/>
      <c r="AG2176" s="26"/>
      <c r="AH2176" s="26"/>
      <c r="AI2176" s="53"/>
      <c r="AJ2176" s="6"/>
      <c r="AK2176" s="23"/>
      <c r="AL2176" s="23"/>
      <c r="AM2176" s="23"/>
      <c r="AN2176" s="23"/>
      <c r="AO2176" s="23"/>
      <c r="AP2176" s="23"/>
      <c r="AQ2176" s="23"/>
      <c r="AR2176" s="66">
        <v>0</v>
      </c>
      <c r="AS2176" s="8"/>
      <c r="AT2176" s="19"/>
      <c r="AU2176" s="19"/>
      <c r="AV2176" s="12"/>
      <c r="AW2176" s="12"/>
      <c r="AX2176" s="8"/>
      <c r="AY2176" s="8"/>
      <c r="AZ2176" s="8"/>
      <c r="BA2176" s="8"/>
      <c r="BB2176" s="62"/>
      <c r="BC2176" s="21"/>
      <c r="BD2176" s="21"/>
      <c r="BE2176" s="21"/>
      <c r="BF2176" s="22"/>
      <c r="BG2176" s="22"/>
      <c r="BH2176" s="22"/>
      <c r="BI2176" s="22"/>
      <c r="BJ2176" s="8"/>
      <c r="BK2176" s="8"/>
      <c r="BL2176" s="8"/>
      <c r="BM2176" s="8"/>
      <c r="BN2176" s="5"/>
      <c r="BO2176" s="5"/>
      <c r="BP2176" s="8"/>
      <c r="BQ2176" s="8"/>
    </row>
    <row r="2177" spans="1:69" ht="16.75" customHeight="1" x14ac:dyDescent="0.2">
      <c r="A2177" t="str">
        <f t="shared" si="1953"/>
        <v>2025021057 WPG</v>
      </c>
      <c r="B2177">
        <v>2025021057</v>
      </c>
      <c r="C2177" s="1">
        <v>46096</v>
      </c>
      <c r="D2177" s="2" t="s">
        <v>9</v>
      </c>
      <c r="E2177" t="s">
        <v>16</v>
      </c>
      <c r="F2177" s="2">
        <v>0</v>
      </c>
      <c r="G2177" s="2">
        <v>1</v>
      </c>
      <c r="H2177" t="s">
        <v>53</v>
      </c>
      <c r="I2177" t="str">
        <f t="shared" si="1952"/>
        <v xml:space="preserve">WPG </v>
      </c>
      <c r="K2177" s="14"/>
      <c r="L2177" s="13">
        <v>0.15</v>
      </c>
      <c r="M2177" s="28">
        <v>0.1</v>
      </c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23"/>
      <c r="AF2177" s="23"/>
      <c r="AG2177" s="26"/>
      <c r="AH2177" s="26"/>
      <c r="AI2177" s="53"/>
      <c r="AJ2177" s="6"/>
      <c r="AK2177" s="23"/>
      <c r="AL2177" s="23"/>
      <c r="AM2177" s="23"/>
      <c r="AN2177" s="23"/>
      <c r="AO2177" s="23"/>
      <c r="AP2177" s="23"/>
      <c r="AQ2177" s="23"/>
      <c r="AR2177" s="66">
        <v>0</v>
      </c>
      <c r="AS2177" s="8"/>
      <c r="AT2177" s="19"/>
      <c r="AU2177" s="19"/>
      <c r="AV2177" s="12"/>
      <c r="AW2177" s="12"/>
      <c r="AX2177" s="8"/>
      <c r="AY2177" s="8"/>
      <c r="AZ2177" s="8"/>
      <c r="BA2177" s="8"/>
      <c r="BB2177" s="62"/>
      <c r="BC2177" s="21"/>
      <c r="BD2177" s="21"/>
      <c r="BE2177" s="21"/>
      <c r="BF2177" s="22"/>
      <c r="BG2177" s="22"/>
      <c r="BH2177" s="22"/>
      <c r="BI2177" s="22"/>
      <c r="BJ2177" s="8"/>
      <c r="BK2177" s="8"/>
      <c r="BL2177" s="8"/>
      <c r="BM2177" s="8"/>
      <c r="BN2177" s="5"/>
      <c r="BO2177" s="5"/>
      <c r="BP2177" s="8"/>
      <c r="BQ2177" s="8"/>
    </row>
    <row r="2178" spans="1:69" ht="16.75" customHeight="1" x14ac:dyDescent="0.2">
      <c r="A2178" t="str">
        <f t="shared" si="1953"/>
        <v>2025021058 SJS</v>
      </c>
      <c r="B2178">
        <v>2025021058</v>
      </c>
      <c r="C2178" s="1">
        <v>46096</v>
      </c>
      <c r="D2178" s="2" t="s">
        <v>6</v>
      </c>
      <c r="E2178" t="s">
        <v>40</v>
      </c>
      <c r="F2178" s="2">
        <v>0</v>
      </c>
      <c r="G2178" s="2">
        <v>0</v>
      </c>
      <c r="H2178" t="s">
        <v>50</v>
      </c>
      <c r="I2178" t="str">
        <f t="shared" si="1952"/>
        <v xml:space="preserve">SJS </v>
      </c>
      <c r="K2178" s="14"/>
      <c r="L2178" s="13">
        <v>0.15</v>
      </c>
      <c r="M2178" s="28">
        <v>0.1</v>
      </c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23"/>
      <c r="AF2178" s="23"/>
      <c r="AG2178" s="26"/>
      <c r="AH2178" s="26"/>
      <c r="AI2178" s="53"/>
      <c r="AJ2178" s="6"/>
      <c r="AK2178" s="23"/>
      <c r="AL2178" s="23"/>
      <c r="AM2178" s="23"/>
      <c r="AN2178" s="23"/>
      <c r="AO2178" s="23"/>
      <c r="AP2178" s="23"/>
      <c r="AQ2178" s="23"/>
      <c r="AR2178" s="66">
        <v>0</v>
      </c>
      <c r="AS2178" s="8"/>
      <c r="AT2178" s="19"/>
      <c r="AU2178" s="19"/>
      <c r="AV2178" s="12"/>
      <c r="AW2178" s="12"/>
      <c r="AX2178" s="8"/>
      <c r="AY2178" s="8"/>
      <c r="AZ2178" s="8"/>
      <c r="BA2178" s="8"/>
      <c r="BB2178" s="62"/>
      <c r="BC2178" s="21"/>
      <c r="BD2178" s="21"/>
      <c r="BE2178" s="21"/>
      <c r="BF2178" s="22"/>
      <c r="BG2178" s="22"/>
      <c r="BH2178" s="22"/>
      <c r="BI2178" s="22"/>
      <c r="BJ2178" s="8"/>
      <c r="BK2178" s="8"/>
      <c r="BL2178" s="8"/>
      <c r="BM2178" s="8"/>
      <c r="BN2178" s="5"/>
      <c r="BO2178" s="5"/>
      <c r="BP2178" s="8"/>
      <c r="BQ2178" s="8"/>
    </row>
    <row r="2179" spans="1:69" ht="16.75" customHeight="1" x14ac:dyDescent="0.2">
      <c r="A2179" t="str">
        <f t="shared" si="1953"/>
        <v>2025021058 OTT</v>
      </c>
      <c r="B2179">
        <v>2025021058</v>
      </c>
      <c r="C2179" s="1">
        <v>46096</v>
      </c>
      <c r="D2179" s="2" t="s">
        <v>9</v>
      </c>
      <c r="E2179" t="s">
        <v>39</v>
      </c>
      <c r="F2179" s="2">
        <v>0</v>
      </c>
      <c r="G2179" s="2">
        <v>0</v>
      </c>
      <c r="H2179" t="s">
        <v>51</v>
      </c>
      <c r="I2179" t="str">
        <f t="shared" si="1952"/>
        <v xml:space="preserve">OTT </v>
      </c>
      <c r="K2179" s="14"/>
      <c r="L2179" s="13">
        <v>0.15</v>
      </c>
      <c r="M2179" s="28">
        <v>0.1</v>
      </c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23"/>
      <c r="AF2179" s="23"/>
      <c r="AG2179" s="26"/>
      <c r="AH2179" s="26"/>
      <c r="AI2179" s="53"/>
      <c r="AJ2179" s="6"/>
      <c r="AK2179" s="23"/>
      <c r="AL2179" s="23"/>
      <c r="AM2179" s="23"/>
      <c r="AN2179" s="23"/>
      <c r="AO2179" s="23"/>
      <c r="AP2179" s="23"/>
      <c r="AQ2179" s="23"/>
      <c r="AR2179" s="66">
        <v>0</v>
      </c>
      <c r="AS2179" s="8"/>
      <c r="AT2179" s="19"/>
      <c r="AU2179" s="19"/>
      <c r="AV2179" s="12"/>
      <c r="AW2179" s="12"/>
      <c r="AX2179" s="8"/>
      <c r="AY2179" s="8"/>
      <c r="AZ2179" s="8"/>
      <c r="BA2179" s="8"/>
      <c r="BB2179" s="62"/>
      <c r="BC2179" s="21"/>
      <c r="BD2179" s="21"/>
      <c r="BE2179" s="21"/>
      <c r="BF2179" s="22"/>
      <c r="BG2179" s="22"/>
      <c r="BH2179" s="22"/>
      <c r="BI2179" s="22"/>
      <c r="BJ2179" s="8"/>
      <c r="BK2179" s="8"/>
      <c r="BL2179" s="8"/>
      <c r="BM2179" s="8"/>
      <c r="BN2179" s="5"/>
      <c r="BO2179" s="5"/>
      <c r="BP2179" s="8"/>
      <c r="BQ2179" s="8"/>
    </row>
    <row r="2180" spans="1:69" ht="16.75" customHeight="1" x14ac:dyDescent="0.2">
      <c r="A2180" t="str">
        <f t="shared" si="1953"/>
        <v>2025021059 ANA</v>
      </c>
      <c r="B2180">
        <v>2025021059</v>
      </c>
      <c r="C2180" s="1">
        <v>46096</v>
      </c>
      <c r="D2180" s="2" t="s">
        <v>6</v>
      </c>
      <c r="E2180" t="s">
        <v>48</v>
      </c>
      <c r="F2180" s="2">
        <v>0</v>
      </c>
      <c r="G2180" s="2">
        <v>0</v>
      </c>
      <c r="H2180" t="s">
        <v>50</v>
      </c>
      <c r="I2180" t="str">
        <f t="shared" si="1952"/>
        <v xml:space="preserve">ANA </v>
      </c>
      <c r="K2180" s="14"/>
      <c r="L2180" s="13">
        <v>0.15</v>
      </c>
      <c r="M2180" s="28">
        <v>0.1</v>
      </c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23"/>
      <c r="AF2180" s="23"/>
      <c r="AG2180" s="26"/>
      <c r="AH2180" s="26"/>
      <c r="AI2180" s="53"/>
      <c r="AJ2180" s="6"/>
      <c r="AK2180" s="23"/>
      <c r="AL2180" s="23"/>
      <c r="AM2180" s="23"/>
      <c r="AN2180" s="23"/>
      <c r="AO2180" s="23"/>
      <c r="AP2180" s="23"/>
      <c r="AQ2180" s="23"/>
      <c r="AR2180" s="66">
        <v>0</v>
      </c>
      <c r="AS2180" s="8"/>
      <c r="AT2180" s="19"/>
      <c r="AU2180" s="19"/>
      <c r="AV2180" s="12"/>
      <c r="AW2180" s="12"/>
      <c r="AX2180" s="8"/>
      <c r="AY2180" s="8"/>
      <c r="AZ2180" s="8"/>
      <c r="BA2180" s="8"/>
      <c r="BB2180" s="62"/>
      <c r="BC2180" s="21"/>
      <c r="BD2180" s="21"/>
      <c r="BE2180" s="21"/>
      <c r="BF2180" s="22"/>
      <c r="BG2180" s="22"/>
      <c r="BH2180" s="22"/>
      <c r="BI2180" s="22"/>
      <c r="BJ2180" s="8"/>
      <c r="BK2180" s="8"/>
      <c r="BL2180" s="8"/>
      <c r="BM2180" s="8"/>
      <c r="BN2180" s="5"/>
      <c r="BO2180" s="5"/>
      <c r="BP2180" s="8"/>
      <c r="BQ2180" s="8"/>
    </row>
    <row r="2181" spans="1:69" ht="16.75" customHeight="1" x14ac:dyDescent="0.2">
      <c r="A2181" t="str">
        <f t="shared" si="1953"/>
        <v>2025021059 MTL</v>
      </c>
      <c r="B2181">
        <v>2025021059</v>
      </c>
      <c r="C2181" s="1">
        <v>46096</v>
      </c>
      <c r="D2181" s="2" t="s">
        <v>9</v>
      </c>
      <c r="E2181" t="s">
        <v>19</v>
      </c>
      <c r="F2181" s="2">
        <v>0</v>
      </c>
      <c r="G2181" s="2">
        <v>0</v>
      </c>
      <c r="H2181" t="s">
        <v>51</v>
      </c>
      <c r="I2181" t="str">
        <f t="shared" si="1952"/>
        <v xml:space="preserve">MTL </v>
      </c>
      <c r="K2181" s="14"/>
      <c r="L2181" s="13">
        <v>0.15</v>
      </c>
      <c r="M2181" s="28">
        <v>0.1</v>
      </c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23"/>
      <c r="AF2181" s="23"/>
      <c r="AG2181" s="26"/>
      <c r="AH2181" s="26"/>
      <c r="AI2181" s="53"/>
      <c r="AJ2181" s="6"/>
      <c r="AK2181" s="23"/>
      <c r="AL2181" s="23"/>
      <c r="AM2181" s="23"/>
      <c r="AN2181" s="23"/>
      <c r="AO2181" s="23"/>
      <c r="AP2181" s="23"/>
      <c r="AQ2181" s="23"/>
      <c r="AR2181" s="66">
        <v>0</v>
      </c>
      <c r="AS2181" s="8"/>
      <c r="AT2181" s="19"/>
      <c r="AU2181" s="19"/>
      <c r="AV2181" s="12"/>
      <c r="AW2181" s="12"/>
      <c r="AX2181" s="8"/>
      <c r="AY2181" s="8"/>
      <c r="AZ2181" s="8"/>
      <c r="BA2181" s="8"/>
      <c r="BB2181" s="62"/>
      <c r="BC2181" s="21"/>
      <c r="BD2181" s="21"/>
      <c r="BE2181" s="21"/>
      <c r="BF2181" s="22"/>
      <c r="BG2181" s="22"/>
      <c r="BH2181" s="22"/>
      <c r="BI2181" s="22"/>
      <c r="BJ2181" s="8"/>
      <c r="BK2181" s="8"/>
      <c r="BL2181" s="8"/>
      <c r="BM2181" s="8"/>
      <c r="BN2181" s="5"/>
      <c r="BO2181" s="5"/>
      <c r="BP2181" s="8"/>
      <c r="BQ2181" s="8"/>
    </row>
    <row r="2182" spans="1:69" ht="16.75" customHeight="1" x14ac:dyDescent="0.2">
      <c r="A2182" t="str">
        <f t="shared" si="1953"/>
        <v>2025021060 TOR</v>
      </c>
      <c r="B2182">
        <v>2025021060</v>
      </c>
      <c r="C2182" s="1">
        <v>46096</v>
      </c>
      <c r="D2182" s="2" t="s">
        <v>6</v>
      </c>
      <c r="E2182" t="s">
        <v>18</v>
      </c>
      <c r="F2182" s="2">
        <v>0</v>
      </c>
      <c r="G2182" s="2">
        <v>0</v>
      </c>
      <c r="H2182" t="s">
        <v>50</v>
      </c>
      <c r="I2182" t="str">
        <f t="shared" si="1952"/>
        <v xml:space="preserve">TOR </v>
      </c>
      <c r="K2182" s="14"/>
      <c r="L2182" s="13">
        <v>0.15</v>
      </c>
      <c r="M2182" s="28">
        <v>0.1</v>
      </c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23"/>
      <c r="AF2182" s="23"/>
      <c r="AG2182" s="26"/>
      <c r="AH2182" s="26"/>
      <c r="AI2182" s="53"/>
      <c r="AJ2182" s="6"/>
      <c r="AK2182" s="23"/>
      <c r="AL2182" s="23"/>
      <c r="AM2182" s="23"/>
      <c r="AN2182" s="23"/>
      <c r="AO2182" s="23"/>
      <c r="AP2182" s="23"/>
      <c r="AQ2182" s="23"/>
      <c r="AR2182" s="66">
        <v>0</v>
      </c>
      <c r="AS2182" s="8"/>
      <c r="AT2182" s="19"/>
      <c r="AU2182" s="19"/>
      <c r="AV2182" s="12"/>
      <c r="AW2182" s="12"/>
      <c r="AX2182" s="8"/>
      <c r="AY2182" s="8"/>
      <c r="AZ2182" s="8"/>
      <c r="BA2182" s="8"/>
      <c r="BB2182" s="62"/>
      <c r="BC2182" s="21"/>
      <c r="BD2182" s="21"/>
      <c r="BE2182" s="21"/>
      <c r="BF2182" s="22"/>
      <c r="BG2182" s="22"/>
      <c r="BH2182" s="22"/>
      <c r="BI2182" s="22"/>
      <c r="BJ2182" s="8"/>
      <c r="BK2182" s="8"/>
      <c r="BL2182" s="8"/>
      <c r="BM2182" s="8"/>
      <c r="BN2182" s="5"/>
      <c r="BO2182" s="5"/>
      <c r="BP2182" s="8"/>
      <c r="BQ2182" s="8"/>
    </row>
    <row r="2183" spans="1:69" ht="16.75" customHeight="1" x14ac:dyDescent="0.2">
      <c r="A2183" t="str">
        <f t="shared" si="1953"/>
        <v>2025021060 MIN</v>
      </c>
      <c r="B2183">
        <v>2025021060</v>
      </c>
      <c r="C2183" s="1">
        <v>46096</v>
      </c>
      <c r="D2183" s="2" t="s">
        <v>9</v>
      </c>
      <c r="E2183" t="s">
        <v>33</v>
      </c>
      <c r="F2183" s="2">
        <v>0</v>
      </c>
      <c r="G2183" s="2">
        <v>0</v>
      </c>
      <c r="H2183" t="s">
        <v>51</v>
      </c>
      <c r="I2183" t="str">
        <f t="shared" si="1952"/>
        <v xml:space="preserve">MIN </v>
      </c>
      <c r="K2183" s="14"/>
      <c r="L2183" s="13">
        <v>0.15</v>
      </c>
      <c r="M2183" s="28">
        <v>0.1</v>
      </c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23"/>
      <c r="AF2183" s="23"/>
      <c r="AG2183" s="26"/>
      <c r="AH2183" s="26"/>
      <c r="AI2183" s="53"/>
      <c r="AJ2183" s="6"/>
      <c r="AK2183" s="23"/>
      <c r="AL2183" s="23"/>
      <c r="AM2183" s="23"/>
      <c r="AN2183" s="23"/>
      <c r="AO2183" s="23"/>
      <c r="AP2183" s="23"/>
      <c r="AQ2183" s="23"/>
      <c r="AR2183" s="66">
        <v>0</v>
      </c>
      <c r="AS2183" s="8"/>
      <c r="AT2183" s="19"/>
      <c r="AU2183" s="19"/>
      <c r="AV2183" s="12"/>
      <c r="AW2183" s="12"/>
      <c r="AX2183" s="8"/>
      <c r="AY2183" s="8"/>
      <c r="AZ2183" s="8"/>
      <c r="BA2183" s="8"/>
      <c r="BB2183" s="62"/>
      <c r="BC2183" s="21"/>
      <c r="BD2183" s="21"/>
      <c r="BE2183" s="21"/>
      <c r="BF2183" s="22"/>
      <c r="BG2183" s="22"/>
      <c r="BH2183" s="22"/>
      <c r="BI2183" s="22"/>
      <c r="BJ2183" s="8"/>
      <c r="BK2183" s="8"/>
      <c r="BL2183" s="8"/>
      <c r="BM2183" s="8"/>
      <c r="BN2183" s="5"/>
      <c r="BO2183" s="5"/>
      <c r="BP2183" s="8"/>
      <c r="BQ2183" s="8"/>
    </row>
    <row r="2184" spans="1:69" ht="16.75" customHeight="1" x14ac:dyDescent="0.2">
      <c r="A2184" t="str">
        <f t="shared" si="1953"/>
        <v>2025021062 FLA</v>
      </c>
      <c r="B2184">
        <v>2025021062</v>
      </c>
      <c r="C2184" s="1">
        <v>46096</v>
      </c>
      <c r="D2184" s="2" t="s">
        <v>6</v>
      </c>
      <c r="E2184" t="s">
        <v>10</v>
      </c>
      <c r="F2184" s="2">
        <v>2</v>
      </c>
      <c r="G2184" s="2">
        <v>0</v>
      </c>
      <c r="H2184" t="s">
        <v>107</v>
      </c>
      <c r="I2184" t="str">
        <f t="shared" si="1952"/>
        <v xml:space="preserve">FLA </v>
      </c>
      <c r="K2184" s="14"/>
      <c r="L2184" s="13">
        <v>0.15</v>
      </c>
      <c r="M2184" s="28">
        <v>0.1</v>
      </c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23"/>
      <c r="AF2184" s="23"/>
      <c r="AG2184" s="26"/>
      <c r="AH2184" s="26"/>
      <c r="AI2184" s="53"/>
      <c r="AJ2184" s="6"/>
      <c r="AK2184" s="23"/>
      <c r="AL2184" s="23"/>
      <c r="AM2184" s="23"/>
      <c r="AN2184" s="23"/>
      <c r="AO2184" s="23"/>
      <c r="AP2184" s="23"/>
      <c r="AQ2184" s="23"/>
      <c r="AR2184" s="66">
        <v>0</v>
      </c>
      <c r="AS2184" s="8"/>
      <c r="AT2184" s="19"/>
      <c r="AU2184" s="19"/>
      <c r="AV2184" s="12"/>
      <c r="AW2184" s="12"/>
      <c r="AX2184" s="8"/>
      <c r="AY2184" s="8"/>
      <c r="AZ2184" s="8"/>
      <c r="BA2184" s="8"/>
      <c r="BB2184" s="62"/>
      <c r="BC2184" s="21"/>
      <c r="BD2184" s="21"/>
      <c r="BE2184" s="21"/>
      <c r="BF2184" s="22"/>
      <c r="BG2184" s="22"/>
      <c r="BH2184" s="22"/>
      <c r="BI2184" s="22"/>
      <c r="BJ2184" s="8"/>
      <c r="BK2184" s="8"/>
      <c r="BL2184" s="8"/>
      <c r="BM2184" s="8"/>
      <c r="BN2184" s="5"/>
      <c r="BO2184" s="5"/>
      <c r="BP2184" s="8"/>
      <c r="BQ2184" s="8"/>
    </row>
    <row r="2185" spans="1:69" ht="16.75" customHeight="1" x14ac:dyDescent="0.2">
      <c r="A2185" t="str">
        <f t="shared" si="1953"/>
        <v>2025021062 SEA</v>
      </c>
      <c r="B2185">
        <v>2025021062</v>
      </c>
      <c r="C2185" s="1">
        <v>46096</v>
      </c>
      <c r="D2185" s="2" t="s">
        <v>9</v>
      </c>
      <c r="E2185" t="s">
        <v>13</v>
      </c>
      <c r="F2185" s="2">
        <v>0</v>
      </c>
      <c r="G2185" s="2">
        <v>2</v>
      </c>
      <c r="H2185" t="s">
        <v>106</v>
      </c>
      <c r="I2185" t="str">
        <f t="shared" si="1952"/>
        <v xml:space="preserve">SEA </v>
      </c>
      <c r="K2185" s="14"/>
      <c r="L2185" s="13">
        <v>0.15</v>
      </c>
      <c r="M2185" s="28">
        <v>0.1</v>
      </c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23"/>
      <c r="AF2185" s="23"/>
      <c r="AG2185" s="26"/>
      <c r="AH2185" s="26"/>
      <c r="AI2185" s="53"/>
      <c r="AJ2185" s="6"/>
      <c r="AK2185" s="23"/>
      <c r="AL2185" s="23"/>
      <c r="AM2185" s="23"/>
      <c r="AN2185" s="23"/>
      <c r="AO2185" s="23"/>
      <c r="AP2185" s="23"/>
      <c r="AQ2185" s="23"/>
      <c r="AR2185" s="66">
        <v>0</v>
      </c>
      <c r="AS2185" s="8"/>
      <c r="AT2185" s="19"/>
      <c r="AU2185" s="19"/>
      <c r="AV2185" s="12"/>
      <c r="AW2185" s="12"/>
      <c r="AX2185" s="8"/>
      <c r="AY2185" s="8"/>
      <c r="AZ2185" s="8"/>
      <c r="BA2185" s="8"/>
      <c r="BB2185" s="62"/>
      <c r="BC2185" s="21"/>
      <c r="BD2185" s="21"/>
      <c r="BE2185" s="21"/>
      <c r="BF2185" s="22"/>
      <c r="BG2185" s="22"/>
      <c r="BH2185" s="22"/>
      <c r="BI2185" s="22"/>
      <c r="BJ2185" s="8"/>
      <c r="BK2185" s="8"/>
      <c r="BL2185" s="8"/>
      <c r="BM2185" s="8"/>
      <c r="BN2185" s="5"/>
      <c r="BO2185" s="5"/>
      <c r="BP2185" s="8"/>
      <c r="BQ2185" s="8"/>
    </row>
    <row r="2186" spans="1:69" ht="16.75" customHeight="1" x14ac:dyDescent="0.2">
      <c r="A2186" t="str">
        <f t="shared" si="1953"/>
        <v>2025021061 NSH</v>
      </c>
      <c r="B2186">
        <v>2025021061</v>
      </c>
      <c r="C2186" s="1">
        <v>46096</v>
      </c>
      <c r="D2186" s="2" t="s">
        <v>6</v>
      </c>
      <c r="E2186" t="s">
        <v>35</v>
      </c>
      <c r="F2186" s="2">
        <v>2</v>
      </c>
      <c r="G2186" s="2">
        <v>1</v>
      </c>
      <c r="H2186" t="s">
        <v>44</v>
      </c>
      <c r="I2186" t="str">
        <f t="shared" si="1952"/>
        <v xml:space="preserve">NSH </v>
      </c>
      <c r="K2186" s="14"/>
      <c r="L2186" s="13">
        <v>0.15</v>
      </c>
      <c r="M2186" s="28">
        <v>0.1</v>
      </c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23"/>
      <c r="AF2186" s="23"/>
      <c r="AG2186" s="26"/>
      <c r="AH2186" s="26"/>
      <c r="AI2186" s="53"/>
      <c r="AJ2186" s="6"/>
      <c r="AK2186" s="23"/>
      <c r="AL2186" s="23"/>
      <c r="AM2186" s="23"/>
      <c r="AN2186" s="23"/>
      <c r="AO2186" s="23"/>
      <c r="AP2186" s="23"/>
      <c r="AQ2186" s="23"/>
      <c r="AR2186" s="66">
        <v>0</v>
      </c>
      <c r="AS2186" s="8"/>
      <c r="AT2186" s="19"/>
      <c r="AU2186" s="19"/>
      <c r="AV2186" s="12"/>
      <c r="AW2186" s="12"/>
      <c r="AX2186" s="8"/>
      <c r="AY2186" s="8"/>
      <c r="AZ2186" s="8"/>
      <c r="BA2186" s="8"/>
      <c r="BB2186" s="62"/>
      <c r="BC2186" s="21"/>
      <c r="BD2186" s="21"/>
      <c r="BE2186" s="21"/>
      <c r="BF2186" s="22"/>
      <c r="BG2186" s="22"/>
      <c r="BH2186" s="22"/>
      <c r="BI2186" s="22"/>
      <c r="BJ2186" s="8"/>
      <c r="BK2186" s="8"/>
      <c r="BL2186" s="8"/>
      <c r="BM2186" s="8"/>
      <c r="BN2186" s="5"/>
      <c r="BO2186" s="5"/>
      <c r="BP2186" s="8"/>
      <c r="BQ2186" s="8"/>
    </row>
    <row r="2187" spans="1:69" ht="16.75" customHeight="1" x14ac:dyDescent="0.2">
      <c r="A2187" t="str">
        <f t="shared" si="1953"/>
        <v>2025021061 EDM</v>
      </c>
      <c r="B2187">
        <v>2025021061</v>
      </c>
      <c r="C2187" s="1">
        <v>46096</v>
      </c>
      <c r="D2187" s="2" t="s">
        <v>9</v>
      </c>
      <c r="E2187" t="s">
        <v>17</v>
      </c>
      <c r="F2187" s="2">
        <v>1</v>
      </c>
      <c r="G2187" s="2">
        <v>2</v>
      </c>
      <c r="H2187" t="s">
        <v>45</v>
      </c>
      <c r="I2187" t="str">
        <f t="shared" si="1952"/>
        <v xml:space="preserve">EDM </v>
      </c>
      <c r="K2187" s="14"/>
      <c r="L2187" s="13">
        <v>0.15</v>
      </c>
      <c r="M2187" s="28">
        <v>0.1</v>
      </c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23"/>
      <c r="AF2187" s="23"/>
      <c r="AG2187" s="26"/>
      <c r="AH2187" s="26"/>
      <c r="AI2187" s="53"/>
      <c r="AJ2187" s="6"/>
      <c r="AK2187" s="23"/>
      <c r="AL2187" s="23"/>
      <c r="AM2187" s="23"/>
      <c r="AN2187" s="23"/>
      <c r="AO2187" s="23"/>
      <c r="AP2187" s="23"/>
      <c r="AQ2187" s="23"/>
      <c r="AR2187" s="66">
        <v>0</v>
      </c>
      <c r="AS2187" s="8"/>
      <c r="AT2187" s="19"/>
      <c r="AU2187" s="19"/>
      <c r="AV2187" s="12"/>
      <c r="AW2187" s="12"/>
      <c r="AX2187" s="8"/>
      <c r="AY2187" s="8"/>
      <c r="AZ2187" s="8"/>
      <c r="BA2187" s="8"/>
      <c r="BB2187" s="62"/>
      <c r="BC2187" s="21"/>
      <c r="BD2187" s="21"/>
      <c r="BE2187" s="21"/>
      <c r="BF2187" s="22"/>
      <c r="BG2187" s="22"/>
      <c r="BH2187" s="22"/>
      <c r="BI2187" s="22"/>
      <c r="BJ2187" s="8"/>
      <c r="BK2187" s="8"/>
      <c r="BL2187" s="8"/>
      <c r="BM2187" s="8"/>
      <c r="BN2187" s="5"/>
      <c r="BO2187" s="5"/>
      <c r="BP2187" s="8"/>
      <c r="BQ2187" s="8"/>
    </row>
    <row r="2188" spans="1:69" ht="16.75" customHeight="1" x14ac:dyDescent="0.2">
      <c r="A2188" t="str">
        <f t="shared" si="1953"/>
        <v>2025021064 BOS</v>
      </c>
      <c r="B2188">
        <v>2025021064</v>
      </c>
      <c r="C2188" s="1">
        <v>46097</v>
      </c>
      <c r="D2188" s="2" t="s">
        <v>6</v>
      </c>
      <c r="E2188" t="s">
        <v>7</v>
      </c>
      <c r="F2188" s="2">
        <v>1</v>
      </c>
      <c r="G2188" s="2">
        <v>1</v>
      </c>
      <c r="H2188" t="s">
        <v>46</v>
      </c>
      <c r="I2188" t="str">
        <f t="shared" si="1952"/>
        <v xml:space="preserve">BOS </v>
      </c>
      <c r="K2188" s="14"/>
      <c r="L2188" s="13">
        <v>0.15</v>
      </c>
      <c r="M2188" s="28">
        <v>0.1</v>
      </c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23"/>
      <c r="AF2188" s="23"/>
      <c r="AG2188" s="26"/>
      <c r="AH2188" s="26"/>
      <c r="AI2188" s="53"/>
      <c r="AJ2188" s="6"/>
      <c r="AK2188" s="23"/>
      <c r="AL2188" s="23"/>
      <c r="AM2188" s="23"/>
      <c r="AN2188" s="23"/>
      <c r="AO2188" s="23"/>
      <c r="AP2188" s="23"/>
      <c r="AQ2188" s="23"/>
      <c r="AR2188" s="66">
        <v>0</v>
      </c>
      <c r="AS2188" s="8"/>
      <c r="AT2188" s="19"/>
      <c r="AU2188" s="19"/>
      <c r="AV2188" s="12"/>
      <c r="AW2188" s="12"/>
      <c r="AX2188" s="8"/>
      <c r="AY2188" s="8"/>
      <c r="AZ2188" s="8"/>
      <c r="BA2188" s="8"/>
      <c r="BB2188" s="62"/>
      <c r="BC2188" s="21"/>
      <c r="BD2188" s="21"/>
      <c r="BE2188" s="21"/>
      <c r="BF2188" s="22"/>
      <c r="BG2188" s="22"/>
      <c r="BH2188" s="22"/>
      <c r="BI2188" s="22"/>
      <c r="BJ2188" s="8"/>
      <c r="BK2188" s="8"/>
      <c r="BL2188" s="8"/>
      <c r="BM2188" s="8"/>
      <c r="BN2188" s="5"/>
      <c r="BO2188" s="5"/>
      <c r="BP2188" s="8"/>
      <c r="BQ2188" s="8"/>
    </row>
    <row r="2189" spans="1:69" ht="16.75" customHeight="1" x14ac:dyDescent="0.2">
      <c r="A2189" t="str">
        <f t="shared" si="1953"/>
        <v>2025021064 NJD</v>
      </c>
      <c r="B2189">
        <v>2025021064</v>
      </c>
      <c r="C2189" s="1">
        <v>46097</v>
      </c>
      <c r="D2189" s="2" t="s">
        <v>9</v>
      </c>
      <c r="E2189" t="s">
        <v>4</v>
      </c>
      <c r="F2189" s="2">
        <v>1</v>
      </c>
      <c r="G2189" s="2">
        <v>1</v>
      </c>
      <c r="H2189" t="s">
        <v>47</v>
      </c>
      <c r="I2189" t="str">
        <f t="shared" si="1952"/>
        <v xml:space="preserve">NJD </v>
      </c>
      <c r="K2189" s="14"/>
      <c r="L2189" s="13">
        <v>0.15</v>
      </c>
      <c r="M2189" s="28">
        <v>0.1</v>
      </c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23"/>
      <c r="AF2189" s="23"/>
      <c r="AG2189" s="26"/>
      <c r="AH2189" s="26"/>
      <c r="AI2189" s="53"/>
      <c r="AJ2189" s="6"/>
      <c r="AK2189" s="23"/>
      <c r="AL2189" s="23"/>
      <c r="AM2189" s="23"/>
      <c r="AN2189" s="23"/>
      <c r="AO2189" s="23"/>
      <c r="AP2189" s="23"/>
      <c r="AQ2189" s="23"/>
      <c r="AR2189" s="66">
        <v>0</v>
      </c>
      <c r="AS2189" s="8"/>
      <c r="AT2189" s="19"/>
      <c r="AU2189" s="19"/>
      <c r="AV2189" s="12"/>
      <c r="AW2189" s="12"/>
      <c r="AX2189" s="8"/>
      <c r="AY2189" s="8"/>
      <c r="AZ2189" s="8"/>
      <c r="BA2189" s="8"/>
      <c r="BB2189" s="62"/>
      <c r="BC2189" s="21"/>
      <c r="BD2189" s="21"/>
      <c r="BE2189" s="21"/>
      <c r="BF2189" s="22"/>
      <c r="BG2189" s="22"/>
      <c r="BH2189" s="22"/>
      <c r="BI2189" s="22"/>
      <c r="BJ2189" s="8"/>
      <c r="BK2189" s="8"/>
      <c r="BL2189" s="8"/>
      <c r="BM2189" s="8"/>
      <c r="BN2189" s="5"/>
      <c r="BO2189" s="5"/>
      <c r="BP2189" s="8"/>
      <c r="BQ2189" s="8"/>
    </row>
    <row r="2190" spans="1:69" ht="16.75" customHeight="1" x14ac:dyDescent="0.2">
      <c r="A2190" t="str">
        <f t="shared" si="1953"/>
        <v>2025021063 CGY</v>
      </c>
      <c r="B2190">
        <v>2025021063</v>
      </c>
      <c r="C2190" s="1">
        <v>46097</v>
      </c>
      <c r="D2190" s="2" t="s">
        <v>6</v>
      </c>
      <c r="E2190" t="s">
        <v>22</v>
      </c>
      <c r="F2190" s="2">
        <v>1</v>
      </c>
      <c r="G2190" s="2">
        <v>1</v>
      </c>
      <c r="H2190" t="s">
        <v>46</v>
      </c>
      <c r="I2190" t="str">
        <f t="shared" si="1952"/>
        <v xml:space="preserve">CGY </v>
      </c>
      <c r="K2190" s="14"/>
      <c r="L2190" s="13">
        <v>0.15</v>
      </c>
      <c r="M2190" s="28">
        <v>0.1</v>
      </c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23"/>
      <c r="AF2190" s="23"/>
      <c r="AG2190" s="26"/>
      <c r="AH2190" s="26"/>
      <c r="AI2190" s="53"/>
      <c r="AJ2190" s="6"/>
      <c r="AK2190" s="23"/>
      <c r="AL2190" s="23"/>
      <c r="AM2190" s="23"/>
      <c r="AN2190" s="23"/>
      <c r="AO2190" s="23"/>
      <c r="AP2190" s="23"/>
      <c r="AQ2190" s="23"/>
      <c r="AR2190" s="66">
        <v>0</v>
      </c>
      <c r="AS2190" s="8"/>
      <c r="AT2190" s="19"/>
      <c r="AU2190" s="19"/>
      <c r="AV2190" s="12"/>
      <c r="AW2190" s="12"/>
      <c r="AX2190" s="8"/>
      <c r="AY2190" s="8"/>
      <c r="AZ2190" s="8"/>
      <c r="BA2190" s="8"/>
      <c r="BB2190" s="62"/>
      <c r="BC2190" s="21"/>
      <c r="BD2190" s="21"/>
      <c r="BE2190" s="21"/>
      <c r="BF2190" s="22"/>
      <c r="BG2190" s="22"/>
      <c r="BH2190" s="22"/>
      <c r="BI2190" s="22"/>
      <c r="BJ2190" s="8"/>
      <c r="BK2190" s="8"/>
      <c r="BL2190" s="8"/>
      <c r="BM2190" s="8"/>
      <c r="BN2190" s="5"/>
      <c r="BO2190" s="5"/>
      <c r="BP2190" s="8"/>
      <c r="BQ2190" s="8"/>
    </row>
    <row r="2191" spans="1:69" ht="16.75" customHeight="1" x14ac:dyDescent="0.2">
      <c r="A2191" t="str">
        <f t="shared" si="1953"/>
        <v>2025021063 DET</v>
      </c>
      <c r="B2191">
        <v>2025021063</v>
      </c>
      <c r="C2191" s="1">
        <v>46097</v>
      </c>
      <c r="D2191" s="2" t="s">
        <v>9</v>
      </c>
      <c r="E2191" t="s">
        <v>30</v>
      </c>
      <c r="F2191" s="2">
        <v>1</v>
      </c>
      <c r="G2191" s="2">
        <v>1</v>
      </c>
      <c r="H2191" t="s">
        <v>47</v>
      </c>
      <c r="I2191" t="str">
        <f t="shared" si="1952"/>
        <v xml:space="preserve">DET </v>
      </c>
      <c r="K2191" s="14"/>
      <c r="L2191" s="13">
        <v>0.15</v>
      </c>
      <c r="M2191" s="28">
        <v>0.1</v>
      </c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23"/>
      <c r="AF2191" s="23"/>
      <c r="AG2191" s="26"/>
      <c r="AH2191" s="26"/>
      <c r="AI2191" s="53"/>
      <c r="AJ2191" s="6"/>
      <c r="AK2191" s="23"/>
      <c r="AL2191" s="23"/>
      <c r="AM2191" s="23"/>
      <c r="AN2191" s="23"/>
      <c r="AO2191" s="23"/>
      <c r="AP2191" s="23"/>
      <c r="AQ2191" s="23"/>
      <c r="AR2191" s="66">
        <v>0</v>
      </c>
      <c r="AS2191" s="8"/>
      <c r="AT2191" s="19"/>
      <c r="AU2191" s="19"/>
      <c r="AV2191" s="12"/>
      <c r="AW2191" s="12"/>
      <c r="AX2191" s="8"/>
      <c r="AY2191" s="8"/>
      <c r="AZ2191" s="8"/>
      <c r="BA2191" s="8"/>
      <c r="BB2191" s="62"/>
      <c r="BC2191" s="21"/>
      <c r="BD2191" s="21"/>
      <c r="BE2191" s="21"/>
      <c r="BF2191" s="22"/>
      <c r="BG2191" s="22"/>
      <c r="BH2191" s="22"/>
      <c r="BI2191" s="22"/>
      <c r="BJ2191" s="8"/>
      <c r="BK2191" s="8"/>
      <c r="BL2191" s="8"/>
      <c r="BM2191" s="8"/>
      <c r="BN2191" s="5"/>
      <c r="BO2191" s="5"/>
      <c r="BP2191" s="8"/>
      <c r="BQ2191" s="8"/>
    </row>
    <row r="2192" spans="1:69" ht="16.75" customHeight="1" x14ac:dyDescent="0.2">
      <c r="A2192" t="str">
        <f t="shared" si="1953"/>
        <v>2025021065 LAK</v>
      </c>
      <c r="B2192">
        <v>2025021065</v>
      </c>
      <c r="C2192" s="1">
        <v>46097</v>
      </c>
      <c r="D2192" s="2" t="s">
        <v>6</v>
      </c>
      <c r="E2192" t="s">
        <v>28</v>
      </c>
      <c r="F2192" s="2">
        <v>1</v>
      </c>
      <c r="G2192" s="2">
        <v>1</v>
      </c>
      <c r="H2192" t="s">
        <v>46</v>
      </c>
      <c r="I2192" t="str">
        <f t="shared" si="1952"/>
        <v xml:space="preserve">LAK </v>
      </c>
      <c r="K2192" s="14"/>
      <c r="L2192" s="13">
        <v>0.15</v>
      </c>
      <c r="M2192" s="28">
        <v>0.1</v>
      </c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23"/>
      <c r="AF2192" s="23"/>
      <c r="AG2192" s="26"/>
      <c r="AH2192" s="26"/>
      <c r="AI2192" s="53"/>
      <c r="AJ2192" s="6"/>
      <c r="AK2192" s="23"/>
      <c r="AL2192" s="23"/>
      <c r="AM2192" s="23"/>
      <c r="AN2192" s="23"/>
      <c r="AO2192" s="23"/>
      <c r="AP2192" s="23"/>
      <c r="AQ2192" s="23"/>
      <c r="AR2192" s="66">
        <v>0</v>
      </c>
      <c r="AS2192" s="8"/>
      <c r="AT2192" s="19"/>
      <c r="AU2192" s="19"/>
      <c r="AV2192" s="12"/>
      <c r="AW2192" s="12"/>
      <c r="AX2192" s="8"/>
      <c r="AY2192" s="8"/>
      <c r="AZ2192" s="8"/>
      <c r="BA2192" s="8"/>
      <c r="BB2192" s="62"/>
      <c r="BC2192" s="21"/>
      <c r="BD2192" s="21"/>
      <c r="BE2192" s="21"/>
      <c r="BF2192" s="22"/>
      <c r="BG2192" s="22"/>
      <c r="BH2192" s="22"/>
      <c r="BI2192" s="22"/>
      <c r="BJ2192" s="8"/>
      <c r="BK2192" s="8"/>
      <c r="BL2192" s="8"/>
      <c r="BM2192" s="8"/>
      <c r="BN2192" s="5"/>
      <c r="BO2192" s="5"/>
      <c r="BP2192" s="8"/>
      <c r="BQ2192" s="8"/>
    </row>
    <row r="2193" spans="1:69" ht="16.75" customHeight="1" x14ac:dyDescent="0.2">
      <c r="A2193" t="str">
        <f t="shared" si="1953"/>
        <v>2025021065 NYR</v>
      </c>
      <c r="B2193">
        <v>2025021065</v>
      </c>
      <c r="C2193" s="1">
        <v>46097</v>
      </c>
      <c r="D2193" s="2" t="s">
        <v>9</v>
      </c>
      <c r="E2193" t="s">
        <v>20</v>
      </c>
      <c r="F2193" s="2">
        <v>1</v>
      </c>
      <c r="G2193" s="2">
        <v>1</v>
      </c>
      <c r="H2193" t="s">
        <v>47</v>
      </c>
      <c r="I2193" t="str">
        <f t="shared" si="1952"/>
        <v xml:space="preserve">NYR </v>
      </c>
      <c r="K2193" s="14"/>
      <c r="L2193" s="13">
        <v>0.15</v>
      </c>
      <c r="M2193" s="28">
        <v>0.1</v>
      </c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23"/>
      <c r="AF2193" s="23"/>
      <c r="AG2193" s="26"/>
      <c r="AH2193" s="26"/>
      <c r="AI2193" s="53"/>
      <c r="AJ2193" s="6"/>
      <c r="AK2193" s="23"/>
      <c r="AL2193" s="23"/>
      <c r="AM2193" s="23"/>
      <c r="AN2193" s="23"/>
      <c r="AO2193" s="23"/>
      <c r="AP2193" s="23"/>
      <c r="AQ2193" s="23"/>
      <c r="AR2193" s="66">
        <v>0</v>
      </c>
      <c r="AS2193" s="8"/>
      <c r="AT2193" s="19"/>
      <c r="AU2193" s="19"/>
      <c r="AV2193" s="12"/>
      <c r="AW2193" s="12"/>
      <c r="AX2193" s="8"/>
      <c r="AY2193" s="8"/>
      <c r="AZ2193" s="8"/>
      <c r="BA2193" s="8"/>
      <c r="BB2193" s="62"/>
      <c r="BC2193" s="21"/>
      <c r="BD2193" s="21"/>
      <c r="BE2193" s="21"/>
      <c r="BF2193" s="22"/>
      <c r="BG2193" s="22"/>
      <c r="BH2193" s="22"/>
      <c r="BI2193" s="22"/>
      <c r="BJ2193" s="8"/>
      <c r="BK2193" s="8"/>
      <c r="BL2193" s="8"/>
      <c r="BM2193" s="8"/>
      <c r="BN2193" s="5"/>
      <c r="BO2193" s="5"/>
      <c r="BP2193" s="8"/>
      <c r="BQ2193" s="8"/>
    </row>
    <row r="2194" spans="1:69" ht="16.75" customHeight="1" x14ac:dyDescent="0.2">
      <c r="A2194" t="str">
        <f t="shared" si="1953"/>
        <v>2025021066 UTA</v>
      </c>
      <c r="B2194">
        <v>2025021066</v>
      </c>
      <c r="C2194" s="1">
        <v>46097</v>
      </c>
      <c r="D2194" s="2" t="s">
        <v>6</v>
      </c>
      <c r="E2194" t="s">
        <v>15</v>
      </c>
      <c r="F2194" s="2">
        <v>1</v>
      </c>
      <c r="G2194" s="2">
        <v>1</v>
      </c>
      <c r="H2194" t="s">
        <v>46</v>
      </c>
      <c r="I2194" t="str">
        <f t="shared" si="1952"/>
        <v xml:space="preserve">UTA </v>
      </c>
      <c r="K2194" s="14"/>
      <c r="L2194" s="13">
        <v>0.15</v>
      </c>
      <c r="M2194" s="28">
        <v>0.1</v>
      </c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23"/>
      <c r="AF2194" s="23"/>
      <c r="AG2194" s="26"/>
      <c r="AH2194" s="26"/>
      <c r="AI2194" s="53"/>
      <c r="AJ2194" s="6"/>
      <c r="AK2194" s="23"/>
      <c r="AL2194" s="23"/>
      <c r="AM2194" s="23"/>
      <c r="AN2194" s="23"/>
      <c r="AO2194" s="23"/>
      <c r="AP2194" s="23"/>
      <c r="AQ2194" s="23"/>
      <c r="AR2194" s="66">
        <v>0</v>
      </c>
      <c r="AS2194" s="8"/>
      <c r="AT2194" s="19"/>
      <c r="AU2194" s="19"/>
      <c r="AV2194" s="12"/>
      <c r="AW2194" s="12"/>
      <c r="AX2194" s="8"/>
      <c r="AY2194" s="8"/>
      <c r="AZ2194" s="8"/>
      <c r="BA2194" s="8"/>
      <c r="BB2194" s="62"/>
      <c r="BC2194" s="21"/>
      <c r="BD2194" s="21"/>
      <c r="BE2194" s="21"/>
      <c r="BF2194" s="22"/>
      <c r="BG2194" s="22"/>
      <c r="BH2194" s="22"/>
      <c r="BI2194" s="22"/>
      <c r="BJ2194" s="8"/>
      <c r="BK2194" s="8"/>
      <c r="BL2194" s="8"/>
      <c r="BM2194" s="8"/>
      <c r="BN2194" s="5"/>
      <c r="BO2194" s="5"/>
      <c r="BP2194" s="8"/>
      <c r="BQ2194" s="8"/>
    </row>
    <row r="2195" spans="1:69" ht="16.75" customHeight="1" x14ac:dyDescent="0.2">
      <c r="A2195" t="str">
        <f t="shared" si="1953"/>
        <v>2025021066 DAL</v>
      </c>
      <c r="B2195">
        <v>2025021066</v>
      </c>
      <c r="C2195" s="1">
        <v>46097</v>
      </c>
      <c r="D2195" s="2" t="s">
        <v>9</v>
      </c>
      <c r="E2195" t="s">
        <v>34</v>
      </c>
      <c r="F2195" s="2">
        <v>1</v>
      </c>
      <c r="G2195" s="2">
        <v>1</v>
      </c>
      <c r="H2195" t="s">
        <v>47</v>
      </c>
      <c r="I2195" t="str">
        <f t="shared" si="1952"/>
        <v xml:space="preserve">DAL </v>
      </c>
      <c r="K2195" s="14"/>
      <c r="L2195" s="13">
        <v>0.15</v>
      </c>
      <c r="M2195" s="28">
        <v>0.1</v>
      </c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23"/>
      <c r="AF2195" s="23"/>
      <c r="AG2195" s="26"/>
      <c r="AH2195" s="26"/>
      <c r="AI2195" s="53"/>
      <c r="AJ2195" s="6"/>
      <c r="AK2195" s="23"/>
      <c r="AL2195" s="23"/>
      <c r="AM2195" s="23"/>
      <c r="AN2195" s="23"/>
      <c r="AO2195" s="23"/>
      <c r="AP2195" s="23"/>
      <c r="AQ2195" s="23"/>
      <c r="AR2195" s="66">
        <v>0</v>
      </c>
      <c r="AS2195" s="8"/>
      <c r="AT2195" s="19"/>
      <c r="AU2195" s="19"/>
      <c r="AV2195" s="12"/>
      <c r="AW2195" s="12"/>
      <c r="AX2195" s="8"/>
      <c r="AY2195" s="8"/>
      <c r="AZ2195" s="8"/>
      <c r="BA2195" s="8"/>
      <c r="BB2195" s="62"/>
      <c r="BC2195" s="21"/>
      <c r="BD2195" s="21"/>
      <c r="BE2195" s="21"/>
      <c r="BF2195" s="22"/>
      <c r="BG2195" s="22"/>
      <c r="BH2195" s="22"/>
      <c r="BI2195" s="22"/>
      <c r="BJ2195" s="8"/>
      <c r="BK2195" s="8"/>
      <c r="BL2195" s="8"/>
      <c r="BM2195" s="8"/>
      <c r="BN2195" s="5"/>
      <c r="BO2195" s="5"/>
      <c r="BP2195" s="8"/>
      <c r="BQ2195" s="8"/>
    </row>
    <row r="2196" spans="1:69" ht="16.75" customHeight="1" x14ac:dyDescent="0.2">
      <c r="A2196" t="str">
        <f t="shared" si="1953"/>
        <v>2025021067 PIT</v>
      </c>
      <c r="B2196">
        <v>2025021067</v>
      </c>
      <c r="C2196" s="1">
        <v>46097</v>
      </c>
      <c r="D2196" s="2" t="s">
        <v>6</v>
      </c>
      <c r="E2196" t="s">
        <v>21</v>
      </c>
      <c r="F2196" s="2">
        <v>1</v>
      </c>
      <c r="G2196" s="2">
        <v>1</v>
      </c>
      <c r="H2196" t="s">
        <v>46</v>
      </c>
      <c r="I2196" t="str">
        <f t="shared" si="1952"/>
        <v xml:space="preserve">PIT </v>
      </c>
      <c r="K2196" s="14"/>
      <c r="L2196" s="13">
        <v>0.15</v>
      </c>
      <c r="M2196" s="28">
        <v>0.1</v>
      </c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23"/>
      <c r="AF2196" s="23"/>
      <c r="AG2196" s="26"/>
      <c r="AH2196" s="26"/>
      <c r="AI2196" s="53"/>
      <c r="AJ2196" s="6"/>
      <c r="AK2196" s="23"/>
      <c r="AL2196" s="23"/>
      <c r="AM2196" s="23"/>
      <c r="AN2196" s="23"/>
      <c r="AO2196" s="23"/>
      <c r="AP2196" s="23"/>
      <c r="AQ2196" s="23"/>
      <c r="AR2196" s="66">
        <v>0</v>
      </c>
      <c r="AS2196" s="8"/>
      <c r="AT2196" s="19"/>
      <c r="AU2196" s="19"/>
      <c r="AV2196" s="12"/>
      <c r="AW2196" s="12"/>
      <c r="AX2196" s="8"/>
      <c r="AY2196" s="8"/>
      <c r="AZ2196" s="8"/>
      <c r="BA2196" s="8"/>
      <c r="BB2196" s="62"/>
      <c r="BC2196" s="21"/>
      <c r="BD2196" s="21"/>
      <c r="BE2196" s="21"/>
      <c r="BF2196" s="22"/>
      <c r="BG2196" s="22"/>
      <c r="BH2196" s="22"/>
      <c r="BI2196" s="22"/>
      <c r="BJ2196" s="8"/>
      <c r="BK2196" s="8"/>
      <c r="BL2196" s="8"/>
      <c r="BM2196" s="8"/>
      <c r="BN2196" s="5"/>
      <c r="BO2196" s="5"/>
      <c r="BP2196" s="8"/>
      <c r="BQ2196" s="8"/>
    </row>
    <row r="2197" spans="1:69" ht="16.75" customHeight="1" x14ac:dyDescent="0.2">
      <c r="A2197" t="str">
        <f t="shared" si="1953"/>
        <v>2025021067 COL</v>
      </c>
      <c r="B2197">
        <v>2025021067</v>
      </c>
      <c r="C2197" s="1">
        <v>46097</v>
      </c>
      <c r="D2197" s="2" t="s">
        <v>9</v>
      </c>
      <c r="E2197" t="s">
        <v>24</v>
      </c>
      <c r="F2197" s="2">
        <v>1</v>
      </c>
      <c r="G2197" s="2">
        <v>1</v>
      </c>
      <c r="H2197" t="s">
        <v>47</v>
      </c>
      <c r="I2197" t="str">
        <f t="shared" si="1952"/>
        <v xml:space="preserve">COL </v>
      </c>
      <c r="K2197" s="14"/>
      <c r="L2197" s="13">
        <v>0.15</v>
      </c>
      <c r="M2197" s="28">
        <v>0.1</v>
      </c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23"/>
      <c r="AF2197" s="23"/>
      <c r="AG2197" s="26"/>
      <c r="AH2197" s="26"/>
      <c r="AI2197" s="53"/>
      <c r="AJ2197" s="6"/>
      <c r="AK2197" s="23"/>
      <c r="AL2197" s="23"/>
      <c r="AM2197" s="23"/>
      <c r="AN2197" s="23"/>
      <c r="AO2197" s="23"/>
      <c r="AP2197" s="23"/>
      <c r="AQ2197" s="23"/>
      <c r="AR2197" s="66">
        <v>0</v>
      </c>
      <c r="AS2197" s="8"/>
      <c r="AT2197" s="19"/>
      <c r="AU2197" s="19"/>
      <c r="AV2197" s="12"/>
      <c r="AW2197" s="12"/>
      <c r="AX2197" s="8"/>
      <c r="AY2197" s="8"/>
      <c r="AZ2197" s="8"/>
      <c r="BA2197" s="8"/>
      <c r="BB2197" s="62"/>
      <c r="BC2197" s="21"/>
      <c r="BD2197" s="21"/>
      <c r="BE2197" s="21"/>
      <c r="BF2197" s="22"/>
      <c r="BG2197" s="22"/>
      <c r="BH2197" s="22"/>
      <c r="BI2197" s="22"/>
      <c r="BJ2197" s="8"/>
      <c r="BK2197" s="8"/>
      <c r="BL2197" s="8"/>
      <c r="BM2197" s="8"/>
      <c r="BN2197" s="5"/>
      <c r="BO2197" s="5"/>
      <c r="BP2197" s="8"/>
      <c r="BQ2197" s="8"/>
    </row>
    <row r="2198" spans="1:69" ht="16.75" customHeight="1" x14ac:dyDescent="0.2">
      <c r="A2198" t="str">
        <f t="shared" si="1953"/>
        <v>2025021069 BOS</v>
      </c>
      <c r="B2198">
        <v>2025021069</v>
      </c>
      <c r="C2198" s="1">
        <v>46098</v>
      </c>
      <c r="D2198" s="2" t="s">
        <v>6</v>
      </c>
      <c r="E2198" t="s">
        <v>7</v>
      </c>
      <c r="F2198" s="2">
        <v>0</v>
      </c>
      <c r="G2198" s="2">
        <v>1</v>
      </c>
      <c r="H2198" t="s">
        <v>26</v>
      </c>
      <c r="I2198" t="str">
        <f t="shared" si="1952"/>
        <v xml:space="preserve">BOS </v>
      </c>
      <c r="K2198" s="14"/>
      <c r="L2198" s="13">
        <v>0.15</v>
      </c>
      <c r="M2198" s="28">
        <v>0.1</v>
      </c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23"/>
      <c r="AF2198" s="23"/>
      <c r="AG2198" s="26"/>
      <c r="AH2198" s="26"/>
      <c r="AI2198" s="53"/>
      <c r="AJ2198" s="6"/>
      <c r="AK2198" s="23"/>
      <c r="AL2198" s="23"/>
      <c r="AM2198" s="23"/>
      <c r="AN2198" s="23"/>
      <c r="AO2198" s="23"/>
      <c r="AP2198" s="23"/>
      <c r="AQ2198" s="23"/>
      <c r="AR2198" s="66">
        <v>0</v>
      </c>
      <c r="AS2198" s="8"/>
      <c r="AT2198" s="19"/>
      <c r="AU2198" s="19"/>
      <c r="AV2198" s="12"/>
      <c r="AW2198" s="12"/>
      <c r="AX2198" s="8"/>
      <c r="AY2198" s="8"/>
      <c r="AZ2198" s="8"/>
      <c r="BA2198" s="8"/>
      <c r="BB2198" s="62"/>
      <c r="BC2198" s="21"/>
      <c r="BD2198" s="21"/>
      <c r="BE2198" s="21"/>
      <c r="BF2198" s="22"/>
      <c r="BG2198" s="22"/>
      <c r="BH2198" s="22"/>
      <c r="BI2198" s="22"/>
      <c r="BJ2198" s="8"/>
      <c r="BK2198" s="8"/>
      <c r="BL2198" s="8"/>
      <c r="BM2198" s="8"/>
      <c r="BN2198" s="5"/>
      <c r="BO2198" s="5"/>
      <c r="BP2198" s="8"/>
      <c r="BQ2198" s="8"/>
    </row>
    <row r="2199" spans="1:69" ht="16.75" customHeight="1" x14ac:dyDescent="0.2">
      <c r="A2199" t="str">
        <f t="shared" si="1953"/>
        <v>2025021069 MTL</v>
      </c>
      <c r="B2199">
        <v>2025021069</v>
      </c>
      <c r="C2199" s="1">
        <v>46098</v>
      </c>
      <c r="D2199" s="2" t="s">
        <v>9</v>
      </c>
      <c r="E2199" t="s">
        <v>19</v>
      </c>
      <c r="F2199" s="2">
        <v>1</v>
      </c>
      <c r="G2199" s="2">
        <v>0</v>
      </c>
      <c r="H2199" t="s">
        <v>27</v>
      </c>
      <c r="I2199" t="str">
        <f t="shared" si="1952"/>
        <v xml:space="preserve">MTL </v>
      </c>
      <c r="K2199" s="14"/>
      <c r="L2199" s="13">
        <v>0.15</v>
      </c>
      <c r="M2199" s="28">
        <v>0.1</v>
      </c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23"/>
      <c r="AF2199" s="23"/>
      <c r="AG2199" s="26"/>
      <c r="AH2199" s="26"/>
      <c r="AI2199" s="53"/>
      <c r="AJ2199" s="6"/>
      <c r="AK2199" s="23"/>
      <c r="AL2199" s="23"/>
      <c r="AM2199" s="23"/>
      <c r="AN2199" s="23"/>
      <c r="AO2199" s="23"/>
      <c r="AP2199" s="23"/>
      <c r="AQ2199" s="23"/>
      <c r="AR2199" s="66">
        <v>0</v>
      </c>
      <c r="AS2199" s="8"/>
      <c r="AT2199" s="19"/>
      <c r="AU2199" s="19"/>
      <c r="AV2199" s="12"/>
      <c r="AW2199" s="12"/>
      <c r="AX2199" s="8"/>
      <c r="AY2199" s="8"/>
      <c r="AZ2199" s="8"/>
      <c r="BA2199" s="8"/>
      <c r="BB2199" s="62"/>
      <c r="BC2199" s="21"/>
      <c r="BD2199" s="21"/>
      <c r="BE2199" s="21"/>
      <c r="BF2199" s="22"/>
      <c r="BG2199" s="22"/>
      <c r="BH2199" s="22"/>
      <c r="BI2199" s="22"/>
      <c r="BJ2199" s="8"/>
      <c r="BK2199" s="8"/>
      <c r="BL2199" s="8"/>
      <c r="BM2199" s="8"/>
      <c r="BN2199" s="5"/>
      <c r="BO2199" s="5"/>
      <c r="BP2199" s="8"/>
      <c r="BQ2199" s="8"/>
    </row>
    <row r="2200" spans="1:69" ht="16.75" customHeight="1" x14ac:dyDescent="0.2">
      <c r="A2200" t="str">
        <f t="shared" si="1953"/>
        <v>2025021070 CAR</v>
      </c>
      <c r="B2200">
        <v>2025021070</v>
      </c>
      <c r="C2200" s="1">
        <v>46098</v>
      </c>
      <c r="D2200" s="2" t="s">
        <v>6</v>
      </c>
      <c r="E2200" t="s">
        <v>42</v>
      </c>
      <c r="F2200" s="2">
        <v>2</v>
      </c>
      <c r="G2200" s="2">
        <v>2</v>
      </c>
      <c r="H2200" t="s">
        <v>8</v>
      </c>
      <c r="I2200" t="str">
        <f t="shared" si="1952"/>
        <v xml:space="preserve">CAR </v>
      </c>
      <c r="K2200" s="14"/>
      <c r="L2200" s="13">
        <v>0.15</v>
      </c>
      <c r="M2200" s="28">
        <v>0.1</v>
      </c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23"/>
      <c r="AF2200" s="23"/>
      <c r="AG2200" s="26"/>
      <c r="AH2200" s="26"/>
      <c r="AI2200" s="53"/>
      <c r="AJ2200" s="6"/>
      <c r="AK2200" s="23"/>
      <c r="AL2200" s="23"/>
      <c r="AM2200" s="23"/>
      <c r="AN2200" s="23"/>
      <c r="AO2200" s="23"/>
      <c r="AP2200" s="23"/>
      <c r="AQ2200" s="23"/>
      <c r="AR2200" s="66">
        <v>0</v>
      </c>
      <c r="AS2200" s="8"/>
      <c r="AT2200" s="19"/>
      <c r="AU2200" s="19"/>
      <c r="AV2200" s="12"/>
      <c r="AW2200" s="12"/>
      <c r="AX2200" s="8"/>
      <c r="AY2200" s="8"/>
      <c r="AZ2200" s="8"/>
      <c r="BA2200" s="8"/>
      <c r="BB2200" s="62"/>
      <c r="BC2200" s="21"/>
      <c r="BD2200" s="21"/>
      <c r="BE2200" s="21"/>
      <c r="BF2200" s="22"/>
      <c r="BG2200" s="22"/>
      <c r="BH2200" s="22"/>
      <c r="BI2200" s="22"/>
      <c r="BJ2200" s="8"/>
      <c r="BK2200" s="8"/>
      <c r="BL2200" s="8"/>
      <c r="BM2200" s="8"/>
      <c r="BN2200" s="5"/>
      <c r="BO2200" s="5"/>
      <c r="BP2200" s="8"/>
      <c r="BQ2200" s="8"/>
    </row>
    <row r="2201" spans="1:69" ht="16.75" customHeight="1" x14ac:dyDescent="0.2">
      <c r="A2201" t="str">
        <f t="shared" si="1953"/>
        <v>2025021070 CBJ</v>
      </c>
      <c r="B2201">
        <v>2025021070</v>
      </c>
      <c r="C2201" s="1">
        <v>46098</v>
      </c>
      <c r="D2201" s="2" t="s">
        <v>9</v>
      </c>
      <c r="E2201" t="s">
        <v>32</v>
      </c>
      <c r="F2201" s="2">
        <v>2</v>
      </c>
      <c r="G2201" s="2">
        <v>2</v>
      </c>
      <c r="H2201" t="s">
        <v>11</v>
      </c>
      <c r="I2201" t="str">
        <f t="shared" si="1952"/>
        <v xml:space="preserve">CBJ </v>
      </c>
      <c r="K2201" s="14"/>
      <c r="L2201" s="13">
        <v>0.15</v>
      </c>
      <c r="M2201" s="28">
        <v>0.1</v>
      </c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23"/>
      <c r="AF2201" s="23"/>
      <c r="AG2201" s="26"/>
      <c r="AH2201" s="26"/>
      <c r="AI2201" s="53"/>
      <c r="AJ2201" s="6"/>
      <c r="AK2201" s="23"/>
      <c r="AL2201" s="23"/>
      <c r="AM2201" s="23"/>
      <c r="AN2201" s="23"/>
      <c r="AO2201" s="23"/>
      <c r="AP2201" s="23"/>
      <c r="AQ2201" s="23"/>
      <c r="AR2201" s="66">
        <v>0</v>
      </c>
      <c r="AS2201" s="8"/>
      <c r="AT2201" s="19"/>
      <c r="AU2201" s="19"/>
      <c r="AV2201" s="12"/>
      <c r="AW2201" s="12"/>
      <c r="AX2201" s="8"/>
      <c r="AY2201" s="8"/>
      <c r="AZ2201" s="8"/>
      <c r="BA2201" s="8"/>
      <c r="BB2201" s="62"/>
      <c r="BC2201" s="21"/>
      <c r="BD2201" s="21"/>
      <c r="BE2201" s="21"/>
      <c r="BF2201" s="22"/>
      <c r="BG2201" s="22"/>
      <c r="BH2201" s="22"/>
      <c r="BI2201" s="22"/>
      <c r="BJ2201" s="8"/>
      <c r="BK2201" s="8"/>
      <c r="BL2201" s="8"/>
      <c r="BM2201" s="8"/>
      <c r="BN2201" s="5"/>
      <c r="BO2201" s="5"/>
      <c r="BP2201" s="8"/>
      <c r="BQ2201" s="8"/>
    </row>
    <row r="2202" spans="1:69" ht="16.75" customHeight="1" x14ac:dyDescent="0.2">
      <c r="A2202" t="str">
        <f t="shared" si="1953"/>
        <v>2025021068 NYI</v>
      </c>
      <c r="B2202">
        <v>2025021068</v>
      </c>
      <c r="C2202" s="1">
        <v>46098</v>
      </c>
      <c r="D2202" s="2" t="s">
        <v>6</v>
      </c>
      <c r="E2202" t="s">
        <v>37</v>
      </c>
      <c r="F2202" s="2">
        <v>2</v>
      </c>
      <c r="G2202" s="2">
        <v>1</v>
      </c>
      <c r="H2202" t="s">
        <v>44</v>
      </c>
      <c r="I2202" t="str">
        <f t="shared" si="1952"/>
        <v xml:space="preserve">NYI </v>
      </c>
      <c r="K2202" s="14"/>
      <c r="L2202" s="13">
        <v>0.15</v>
      </c>
      <c r="M2202" s="28">
        <v>0.1</v>
      </c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23"/>
      <c r="AF2202" s="23"/>
      <c r="AG2202" s="26"/>
      <c r="AH2202" s="26"/>
      <c r="AI2202" s="53"/>
      <c r="AJ2202" s="6"/>
      <c r="AK2202" s="23"/>
      <c r="AL2202" s="23"/>
      <c r="AM2202" s="23"/>
      <c r="AN2202" s="23"/>
      <c r="AO2202" s="23"/>
      <c r="AP2202" s="23"/>
      <c r="AQ2202" s="23"/>
      <c r="AR2202" s="66">
        <v>0</v>
      </c>
      <c r="AS2202" s="8"/>
      <c r="AT2202" s="19"/>
      <c r="AU2202" s="19"/>
      <c r="AV2202" s="12"/>
      <c r="AW2202" s="12"/>
      <c r="AX2202" s="8"/>
      <c r="AY2202" s="8"/>
      <c r="AZ2202" s="8"/>
      <c r="BA2202" s="8"/>
      <c r="BB2202" s="62"/>
      <c r="BC2202" s="21"/>
      <c r="BD2202" s="21"/>
      <c r="BE2202" s="21"/>
      <c r="BF2202" s="22"/>
      <c r="BG2202" s="22"/>
      <c r="BH2202" s="22"/>
      <c r="BI2202" s="22"/>
      <c r="BJ2202" s="8"/>
      <c r="BK2202" s="8"/>
      <c r="BL2202" s="8"/>
      <c r="BM2202" s="8"/>
      <c r="BN2202" s="5"/>
      <c r="BO2202" s="5"/>
      <c r="BP2202" s="8"/>
      <c r="BQ2202" s="8"/>
    </row>
    <row r="2203" spans="1:69" ht="16.75" customHeight="1" x14ac:dyDescent="0.2">
      <c r="A2203" t="str">
        <f t="shared" si="1953"/>
        <v>2025021068 TOR</v>
      </c>
      <c r="B2203">
        <v>2025021068</v>
      </c>
      <c r="C2203" s="1">
        <v>46098</v>
      </c>
      <c r="D2203" s="2" t="s">
        <v>9</v>
      </c>
      <c r="E2203" t="s">
        <v>18</v>
      </c>
      <c r="F2203" s="2">
        <v>1</v>
      </c>
      <c r="G2203" s="2">
        <v>2</v>
      </c>
      <c r="H2203" t="s">
        <v>45</v>
      </c>
      <c r="I2203" t="str">
        <f t="shared" si="1952"/>
        <v xml:space="preserve">TOR </v>
      </c>
      <c r="K2203" s="14"/>
      <c r="L2203" s="13">
        <v>0.15</v>
      </c>
      <c r="M2203" s="28">
        <v>0.1</v>
      </c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23"/>
      <c r="AF2203" s="23"/>
      <c r="AG2203" s="26"/>
      <c r="AH2203" s="26"/>
      <c r="AI2203" s="53"/>
      <c r="AJ2203" s="6"/>
      <c r="AK2203" s="23"/>
      <c r="AL2203" s="23"/>
      <c r="AM2203" s="23"/>
      <c r="AN2203" s="23"/>
      <c r="AO2203" s="23"/>
      <c r="AP2203" s="23"/>
      <c r="AQ2203" s="23"/>
      <c r="AR2203" s="66">
        <v>0</v>
      </c>
      <c r="AS2203" s="8"/>
      <c r="AT2203" s="19"/>
      <c r="AU2203" s="19"/>
      <c r="AV2203" s="12"/>
      <c r="AW2203" s="12"/>
      <c r="AX2203" s="8"/>
      <c r="AY2203" s="8"/>
      <c r="AZ2203" s="8"/>
      <c r="BA2203" s="8"/>
      <c r="BB2203" s="62"/>
      <c r="BC2203" s="21"/>
      <c r="BD2203" s="21"/>
      <c r="BE2203" s="21"/>
      <c r="BF2203" s="22"/>
      <c r="BG2203" s="22"/>
      <c r="BH2203" s="22"/>
      <c r="BI2203" s="22"/>
      <c r="BJ2203" s="8"/>
      <c r="BK2203" s="8"/>
      <c r="BL2203" s="8"/>
      <c r="BM2203" s="8"/>
      <c r="BN2203" s="5"/>
      <c r="BO2203" s="5"/>
      <c r="BP2203" s="8"/>
      <c r="BQ2203" s="8"/>
    </row>
    <row r="2204" spans="1:69" ht="16.75" customHeight="1" x14ac:dyDescent="0.2">
      <c r="A2204" t="str">
        <f t="shared" si="1953"/>
        <v>2025021072 MIN</v>
      </c>
      <c r="B2204">
        <v>2025021072</v>
      </c>
      <c r="C2204" s="1">
        <v>46098</v>
      </c>
      <c r="D2204" s="2" t="s">
        <v>6</v>
      </c>
      <c r="E2204" t="s">
        <v>33</v>
      </c>
      <c r="F2204" s="2">
        <v>1</v>
      </c>
      <c r="G2204" s="2">
        <v>2</v>
      </c>
      <c r="H2204" t="s">
        <v>36</v>
      </c>
      <c r="I2204" t="str">
        <f t="shared" si="1952"/>
        <v xml:space="preserve">MIN </v>
      </c>
      <c r="K2204" s="14"/>
      <c r="L2204" s="13">
        <v>0.15</v>
      </c>
      <c r="M2204" s="28">
        <v>0.1</v>
      </c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23"/>
      <c r="AF2204" s="23"/>
      <c r="AG2204" s="26"/>
      <c r="AH2204" s="26"/>
      <c r="AI2204" s="53"/>
      <c r="AJ2204" s="6"/>
      <c r="AK2204" s="23"/>
      <c r="AL2204" s="23"/>
      <c r="AM2204" s="23"/>
      <c r="AN2204" s="23"/>
      <c r="AO2204" s="23"/>
      <c r="AP2204" s="23"/>
      <c r="AQ2204" s="23"/>
      <c r="AR2204" s="66">
        <v>0</v>
      </c>
      <c r="AS2204" s="8"/>
      <c r="AT2204" s="19"/>
      <c r="AU2204" s="19"/>
      <c r="AV2204" s="12"/>
      <c r="AW2204" s="12"/>
      <c r="AX2204" s="8"/>
      <c r="AY2204" s="8"/>
      <c r="AZ2204" s="8"/>
      <c r="BA2204" s="8"/>
      <c r="BB2204" s="62"/>
      <c r="BC2204" s="21"/>
      <c r="BD2204" s="21"/>
      <c r="BE2204" s="21"/>
      <c r="BF2204" s="22"/>
      <c r="BG2204" s="22"/>
      <c r="BH2204" s="22"/>
      <c r="BI2204" s="22"/>
      <c r="BJ2204" s="8"/>
      <c r="BK2204" s="8"/>
      <c r="BL2204" s="8"/>
      <c r="BM2204" s="8"/>
      <c r="BN2204" s="5"/>
      <c r="BO2204" s="5"/>
      <c r="BP2204" s="8"/>
      <c r="BQ2204" s="8"/>
    </row>
    <row r="2205" spans="1:69" ht="16.75" customHeight="1" x14ac:dyDescent="0.2">
      <c r="A2205" t="str">
        <f t="shared" si="1953"/>
        <v>2025021072 CHI</v>
      </c>
      <c r="B2205">
        <v>2025021072</v>
      </c>
      <c r="C2205" s="1">
        <v>46098</v>
      </c>
      <c r="D2205" s="2" t="s">
        <v>9</v>
      </c>
      <c r="E2205" t="s">
        <v>14</v>
      </c>
      <c r="F2205" s="2">
        <v>2</v>
      </c>
      <c r="G2205" s="2">
        <v>1</v>
      </c>
      <c r="H2205" t="s">
        <v>38</v>
      </c>
      <c r="I2205" t="str">
        <f t="shared" si="1952"/>
        <v xml:space="preserve">CHI </v>
      </c>
      <c r="K2205" s="14"/>
      <c r="L2205" s="13">
        <v>0.15</v>
      </c>
      <c r="M2205" s="28">
        <v>0.1</v>
      </c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23"/>
      <c r="AF2205" s="23"/>
      <c r="AG2205" s="26"/>
      <c r="AH2205" s="26"/>
      <c r="AI2205" s="53"/>
      <c r="AJ2205" s="6"/>
      <c r="AK2205" s="23"/>
      <c r="AL2205" s="23"/>
      <c r="AM2205" s="23"/>
      <c r="AN2205" s="23"/>
      <c r="AO2205" s="23"/>
      <c r="AP2205" s="23"/>
      <c r="AQ2205" s="23"/>
      <c r="AR2205" s="66">
        <v>0</v>
      </c>
      <c r="AS2205" s="8"/>
      <c r="AT2205" s="19"/>
      <c r="AU2205" s="19"/>
      <c r="AV2205" s="12"/>
      <c r="AW2205" s="12"/>
      <c r="AX2205" s="8"/>
      <c r="AY2205" s="8"/>
      <c r="AZ2205" s="8"/>
      <c r="BA2205" s="8"/>
      <c r="BB2205" s="62"/>
      <c r="BC2205" s="21"/>
      <c r="BD2205" s="21"/>
      <c r="BE2205" s="21"/>
      <c r="BF2205" s="22"/>
      <c r="BG2205" s="22"/>
      <c r="BH2205" s="22"/>
      <c r="BI2205" s="22"/>
      <c r="BJ2205" s="8"/>
      <c r="BK2205" s="8"/>
      <c r="BL2205" s="8"/>
      <c r="BM2205" s="8"/>
      <c r="BN2205" s="5"/>
      <c r="BO2205" s="5"/>
      <c r="BP2205" s="8"/>
      <c r="BQ2205" s="8"/>
    </row>
    <row r="2206" spans="1:69" ht="16.75" customHeight="1" x14ac:dyDescent="0.2">
      <c r="A2206" t="str">
        <f t="shared" si="1953"/>
        <v>2025021071 NSH</v>
      </c>
      <c r="B2206">
        <v>2025021071</v>
      </c>
      <c r="C2206" s="1">
        <v>46098</v>
      </c>
      <c r="D2206" s="2" t="s">
        <v>6</v>
      </c>
      <c r="E2206" t="s">
        <v>35</v>
      </c>
      <c r="F2206" s="2">
        <v>1</v>
      </c>
      <c r="G2206" s="2">
        <v>1</v>
      </c>
      <c r="H2206" t="s">
        <v>46</v>
      </c>
      <c r="I2206" t="str">
        <f t="shared" si="1952"/>
        <v xml:space="preserve">NSH </v>
      </c>
      <c r="K2206" s="14"/>
      <c r="L2206" s="13">
        <v>0.15</v>
      </c>
      <c r="M2206" s="28">
        <v>0.1</v>
      </c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23"/>
      <c r="AF2206" s="23"/>
      <c r="AG2206" s="26"/>
      <c r="AH2206" s="26"/>
      <c r="AI2206" s="53"/>
      <c r="AJ2206" s="6"/>
      <c r="AK2206" s="23"/>
      <c r="AL2206" s="23"/>
      <c r="AM2206" s="23"/>
      <c r="AN2206" s="23"/>
      <c r="AO2206" s="23"/>
      <c r="AP2206" s="23"/>
      <c r="AQ2206" s="23"/>
      <c r="AR2206" s="66">
        <v>0</v>
      </c>
      <c r="AS2206" s="8"/>
      <c r="AT2206" s="19"/>
      <c r="AU2206" s="19"/>
      <c r="AV2206" s="12"/>
      <c r="AW2206" s="12"/>
      <c r="AX2206" s="8"/>
      <c r="AY2206" s="8"/>
      <c r="AZ2206" s="8"/>
      <c r="BA2206" s="8"/>
      <c r="BB2206" s="62"/>
      <c r="BC2206" s="21"/>
      <c r="BD2206" s="21"/>
      <c r="BE2206" s="21"/>
      <c r="BF2206" s="22"/>
      <c r="BG2206" s="22"/>
      <c r="BH2206" s="22"/>
      <c r="BI2206" s="22"/>
      <c r="BJ2206" s="8"/>
      <c r="BK2206" s="8"/>
      <c r="BL2206" s="8"/>
      <c r="BM2206" s="8"/>
      <c r="BN2206" s="5"/>
      <c r="BO2206" s="5"/>
      <c r="BP2206" s="8"/>
      <c r="BQ2206" s="8"/>
    </row>
    <row r="2207" spans="1:69" ht="16.75" customHeight="1" x14ac:dyDescent="0.2">
      <c r="A2207" t="str">
        <f t="shared" si="1953"/>
        <v>2025021071 WPG</v>
      </c>
      <c r="B2207">
        <v>2025021071</v>
      </c>
      <c r="C2207" s="1">
        <v>46098</v>
      </c>
      <c r="D2207" s="2" t="s">
        <v>9</v>
      </c>
      <c r="E2207" t="s">
        <v>16</v>
      </c>
      <c r="F2207" s="2">
        <v>1</v>
      </c>
      <c r="G2207" s="2">
        <v>1</v>
      </c>
      <c r="H2207" t="s">
        <v>47</v>
      </c>
      <c r="I2207" t="str">
        <f t="shared" si="1952"/>
        <v xml:space="preserve">WPG </v>
      </c>
      <c r="K2207" s="14"/>
      <c r="L2207" s="13">
        <v>0.15</v>
      </c>
      <c r="M2207" s="28">
        <v>0.1</v>
      </c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23"/>
      <c r="AF2207" s="23"/>
      <c r="AG2207" s="26"/>
      <c r="AH2207" s="26"/>
      <c r="AI2207" s="53"/>
      <c r="AJ2207" s="6"/>
      <c r="AK2207" s="23"/>
      <c r="AL2207" s="23"/>
      <c r="AM2207" s="23"/>
      <c r="AN2207" s="23"/>
      <c r="AO2207" s="23"/>
      <c r="AP2207" s="23"/>
      <c r="AQ2207" s="23"/>
      <c r="AR2207" s="66">
        <v>0</v>
      </c>
      <c r="AS2207" s="8"/>
      <c r="AT2207" s="19"/>
      <c r="AU2207" s="19"/>
      <c r="AV2207" s="12"/>
      <c r="AW2207" s="12"/>
      <c r="AX2207" s="8"/>
      <c r="AY2207" s="8"/>
      <c r="AZ2207" s="8"/>
      <c r="BA2207" s="8"/>
      <c r="BB2207" s="62"/>
      <c r="BC2207" s="21"/>
      <c r="BD2207" s="21"/>
      <c r="BE2207" s="21"/>
      <c r="BF2207" s="22"/>
      <c r="BG2207" s="22"/>
      <c r="BH2207" s="22"/>
      <c r="BI2207" s="22"/>
      <c r="BJ2207" s="8"/>
      <c r="BK2207" s="8"/>
      <c r="BL2207" s="8"/>
      <c r="BM2207" s="8"/>
      <c r="BN2207" s="5"/>
      <c r="BO2207" s="5"/>
      <c r="BP2207" s="8"/>
      <c r="BQ2207" s="8"/>
    </row>
    <row r="2208" spans="1:69" ht="16.75" customHeight="1" x14ac:dyDescent="0.2">
      <c r="A2208" t="str">
        <f t="shared" si="1953"/>
        <v>2025021073 SJS</v>
      </c>
      <c r="B2208">
        <v>2025021073</v>
      </c>
      <c r="C2208" s="1">
        <v>46098</v>
      </c>
      <c r="D2208" s="2" t="s">
        <v>6</v>
      </c>
      <c r="E2208" t="s">
        <v>40</v>
      </c>
      <c r="F2208" s="2">
        <v>1</v>
      </c>
      <c r="G2208" s="2">
        <v>1</v>
      </c>
      <c r="H2208" t="s">
        <v>46</v>
      </c>
      <c r="I2208" t="str">
        <f t="shared" si="1952"/>
        <v xml:space="preserve">SJS </v>
      </c>
      <c r="K2208" s="14"/>
      <c r="L2208" s="13">
        <v>0.15</v>
      </c>
      <c r="M2208" s="28">
        <v>0.1</v>
      </c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23"/>
      <c r="AF2208" s="23"/>
      <c r="AG2208" s="26"/>
      <c r="AH2208" s="26"/>
      <c r="AI2208" s="53"/>
      <c r="AJ2208" s="6"/>
      <c r="AK2208" s="23"/>
      <c r="AL2208" s="23"/>
      <c r="AM2208" s="23"/>
      <c r="AN2208" s="23"/>
      <c r="AO2208" s="23"/>
      <c r="AP2208" s="23"/>
      <c r="AQ2208" s="23"/>
      <c r="AR2208" s="66">
        <v>0</v>
      </c>
      <c r="AS2208" s="8"/>
      <c r="AT2208" s="19"/>
      <c r="AU2208" s="19"/>
      <c r="AV2208" s="12"/>
      <c r="AW2208" s="12"/>
      <c r="AX2208" s="8"/>
      <c r="AY2208" s="8"/>
      <c r="AZ2208" s="8"/>
      <c r="BA2208" s="8"/>
      <c r="BB2208" s="62"/>
      <c r="BC2208" s="21"/>
      <c r="BD2208" s="21"/>
      <c r="BE2208" s="21"/>
      <c r="BF2208" s="22"/>
      <c r="BG2208" s="22"/>
      <c r="BH2208" s="22"/>
      <c r="BI2208" s="22"/>
      <c r="BJ2208" s="8"/>
      <c r="BK2208" s="8"/>
      <c r="BL2208" s="8"/>
      <c r="BM2208" s="8"/>
      <c r="BN2208" s="5"/>
      <c r="BO2208" s="5"/>
      <c r="BP2208" s="8"/>
      <c r="BQ2208" s="8"/>
    </row>
    <row r="2209" spans="1:69" ht="16.75" customHeight="1" x14ac:dyDescent="0.2">
      <c r="A2209" t="str">
        <f t="shared" si="1953"/>
        <v>2025021073 EDM</v>
      </c>
      <c r="B2209">
        <v>2025021073</v>
      </c>
      <c r="C2209" s="1">
        <v>46098</v>
      </c>
      <c r="D2209" s="2" t="s">
        <v>9</v>
      </c>
      <c r="E2209" t="s">
        <v>17</v>
      </c>
      <c r="F2209" s="2">
        <v>1</v>
      </c>
      <c r="G2209" s="2">
        <v>1</v>
      </c>
      <c r="H2209" t="s">
        <v>47</v>
      </c>
      <c r="I2209" t="str">
        <f t="shared" si="1952"/>
        <v xml:space="preserve">EDM </v>
      </c>
      <c r="K2209" s="14"/>
      <c r="L2209" s="13">
        <v>0.15</v>
      </c>
      <c r="M2209" s="28">
        <v>0.1</v>
      </c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23"/>
      <c r="AF2209" s="23"/>
      <c r="AG2209" s="26"/>
      <c r="AH2209" s="26"/>
      <c r="AI2209" s="53"/>
      <c r="AJ2209" s="6"/>
      <c r="AK2209" s="23"/>
      <c r="AL2209" s="23"/>
      <c r="AM2209" s="23"/>
      <c r="AN2209" s="23"/>
      <c r="AO2209" s="23"/>
      <c r="AP2209" s="23"/>
      <c r="AQ2209" s="23"/>
      <c r="AR2209" s="66">
        <v>0</v>
      </c>
      <c r="AS2209" s="8"/>
      <c r="AT2209" s="19"/>
      <c r="AU2209" s="19"/>
      <c r="AV2209" s="12"/>
      <c r="AW2209" s="12"/>
      <c r="AX2209" s="8"/>
      <c r="AY2209" s="8"/>
      <c r="AZ2209" s="8"/>
      <c r="BA2209" s="8"/>
      <c r="BB2209" s="62"/>
      <c r="BC2209" s="21"/>
      <c r="BD2209" s="21"/>
      <c r="BE2209" s="21"/>
      <c r="BF2209" s="22"/>
      <c r="BG2209" s="22"/>
      <c r="BH2209" s="22"/>
      <c r="BI2209" s="22"/>
      <c r="BJ2209" s="8"/>
      <c r="BK2209" s="8"/>
      <c r="BL2209" s="8"/>
      <c r="BM2209" s="8"/>
      <c r="BN2209" s="5"/>
      <c r="BO2209" s="5"/>
      <c r="BP2209" s="8"/>
      <c r="BQ2209" s="8"/>
    </row>
    <row r="2210" spans="1:69" ht="16.75" customHeight="1" x14ac:dyDescent="0.2">
      <c r="A2210" t="str">
        <f t="shared" si="1953"/>
        <v>2025021075 BUF</v>
      </c>
      <c r="B2210">
        <v>2025021075</v>
      </c>
      <c r="C2210" s="1">
        <v>46098</v>
      </c>
      <c r="D2210" s="2" t="s">
        <v>6</v>
      </c>
      <c r="E2210" t="s">
        <v>5</v>
      </c>
      <c r="F2210" s="2">
        <v>2</v>
      </c>
      <c r="G2210" s="2">
        <v>2</v>
      </c>
      <c r="H2210" t="s">
        <v>8</v>
      </c>
      <c r="I2210" t="str">
        <f t="shared" si="1952"/>
        <v xml:space="preserve">BUF </v>
      </c>
      <c r="K2210" s="14"/>
      <c r="L2210" s="13">
        <v>0.15</v>
      </c>
      <c r="M2210" s="28">
        <v>0.1</v>
      </c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23"/>
      <c r="AF2210" s="23"/>
      <c r="AG2210" s="26"/>
      <c r="AH2210" s="26"/>
      <c r="AI2210" s="53"/>
      <c r="AJ2210" s="6"/>
      <c r="AK2210" s="23"/>
      <c r="AL2210" s="23"/>
      <c r="AM2210" s="23"/>
      <c r="AN2210" s="23"/>
      <c r="AO2210" s="23"/>
      <c r="AP2210" s="23"/>
      <c r="AQ2210" s="23"/>
      <c r="AR2210" s="66">
        <v>0</v>
      </c>
      <c r="AS2210" s="8"/>
      <c r="AT2210" s="19"/>
      <c r="AU2210" s="19"/>
      <c r="AV2210" s="12"/>
      <c r="AW2210" s="12"/>
      <c r="AX2210" s="8"/>
      <c r="AY2210" s="8"/>
      <c r="AZ2210" s="8"/>
      <c r="BA2210" s="8"/>
      <c r="BB2210" s="62"/>
      <c r="BC2210" s="21"/>
      <c r="BD2210" s="21"/>
      <c r="BE2210" s="21"/>
      <c r="BF2210" s="22"/>
      <c r="BG2210" s="22"/>
      <c r="BH2210" s="22"/>
      <c r="BI2210" s="22"/>
      <c r="BJ2210" s="8"/>
      <c r="BK2210" s="8"/>
      <c r="BL2210" s="8"/>
      <c r="BM2210" s="8"/>
      <c r="BN2210" s="5"/>
      <c r="BO2210" s="5"/>
      <c r="BP2210" s="8"/>
      <c r="BQ2210" s="8"/>
    </row>
    <row r="2211" spans="1:69" ht="16.75" customHeight="1" x14ac:dyDescent="0.2">
      <c r="A2211" t="str">
        <f t="shared" si="1953"/>
        <v>2025021075 VGK</v>
      </c>
      <c r="B2211">
        <v>2025021075</v>
      </c>
      <c r="C2211" s="1">
        <v>46098</v>
      </c>
      <c r="D2211" s="2" t="s">
        <v>9</v>
      </c>
      <c r="E2211" t="s">
        <v>25</v>
      </c>
      <c r="F2211" s="2">
        <v>2</v>
      </c>
      <c r="G2211" s="2">
        <v>2</v>
      </c>
      <c r="H2211" t="s">
        <v>11</v>
      </c>
      <c r="I2211" t="str">
        <f t="shared" si="1952"/>
        <v xml:space="preserve">VGK </v>
      </c>
      <c r="K2211" s="14"/>
      <c r="L2211" s="13">
        <v>0.15</v>
      </c>
      <c r="M2211" s="28">
        <v>0.1</v>
      </c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23"/>
      <c r="AF2211" s="23"/>
      <c r="AG2211" s="26"/>
      <c r="AH2211" s="26"/>
      <c r="AI2211" s="53"/>
      <c r="AJ2211" s="6"/>
      <c r="AK2211" s="23"/>
      <c r="AL2211" s="23"/>
      <c r="AM2211" s="23"/>
      <c r="AN2211" s="23"/>
      <c r="AO2211" s="23"/>
      <c r="AP2211" s="23"/>
      <c r="AQ2211" s="23"/>
      <c r="AR2211" s="66">
        <v>0</v>
      </c>
      <c r="AS2211" s="8"/>
      <c r="AT2211" s="19"/>
      <c r="AU2211" s="19"/>
      <c r="AV2211" s="12"/>
      <c r="AW2211" s="12"/>
      <c r="AX2211" s="8"/>
      <c r="AY2211" s="8"/>
      <c r="AZ2211" s="8"/>
      <c r="BA2211" s="8"/>
      <c r="BB2211" s="62"/>
      <c r="BC2211" s="21"/>
      <c r="BD2211" s="21"/>
      <c r="BE2211" s="21"/>
      <c r="BF2211" s="22"/>
      <c r="BG2211" s="22"/>
      <c r="BH2211" s="22"/>
      <c r="BI2211" s="22"/>
      <c r="BJ2211" s="8"/>
      <c r="BK2211" s="8"/>
      <c r="BL2211" s="8"/>
      <c r="BM2211" s="8"/>
      <c r="BN2211" s="5"/>
      <c r="BO2211" s="5"/>
      <c r="BP2211" s="8"/>
      <c r="BQ2211" s="8"/>
    </row>
    <row r="2212" spans="1:69" ht="16.75" customHeight="1" x14ac:dyDescent="0.2">
      <c r="A2212" t="str">
        <f t="shared" si="1953"/>
        <v>2025021074 FLA</v>
      </c>
      <c r="B2212">
        <v>2025021074</v>
      </c>
      <c r="C2212" s="1">
        <v>46098</v>
      </c>
      <c r="D2212" s="2" t="s">
        <v>6</v>
      </c>
      <c r="E2212" t="s">
        <v>10</v>
      </c>
      <c r="F2212" s="2">
        <v>1</v>
      </c>
      <c r="G2212" s="2">
        <v>2</v>
      </c>
      <c r="H2212" t="s">
        <v>36</v>
      </c>
      <c r="I2212" t="str">
        <f t="shared" si="1952"/>
        <v xml:space="preserve">FLA </v>
      </c>
      <c r="K2212" s="14"/>
      <c r="L2212" s="13">
        <v>0.15</v>
      </c>
      <c r="M2212" s="28">
        <v>0.1</v>
      </c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23"/>
      <c r="AF2212" s="23"/>
      <c r="AG2212" s="26"/>
      <c r="AH2212" s="26"/>
      <c r="AI2212" s="53"/>
      <c r="AJ2212" s="6"/>
      <c r="AK2212" s="23"/>
      <c r="AL2212" s="23"/>
      <c r="AM2212" s="23"/>
      <c r="AN2212" s="23"/>
      <c r="AO2212" s="23"/>
      <c r="AP2212" s="23"/>
      <c r="AQ2212" s="23"/>
      <c r="AR2212" s="66">
        <v>0</v>
      </c>
      <c r="AS2212" s="8"/>
      <c r="AT2212" s="19"/>
      <c r="AU2212" s="19"/>
      <c r="AV2212" s="12"/>
      <c r="AW2212" s="12"/>
      <c r="AX2212" s="8"/>
      <c r="AY2212" s="8"/>
      <c r="AZ2212" s="8"/>
      <c r="BA2212" s="8"/>
      <c r="BB2212" s="62"/>
      <c r="BC2212" s="21"/>
      <c r="BD2212" s="21"/>
      <c r="BE2212" s="21"/>
      <c r="BF2212" s="22"/>
      <c r="BG2212" s="22"/>
      <c r="BH2212" s="22"/>
      <c r="BI2212" s="22"/>
      <c r="BJ2212" s="8"/>
      <c r="BK2212" s="8"/>
      <c r="BL2212" s="8"/>
      <c r="BM2212" s="8"/>
      <c r="BN2212" s="5"/>
      <c r="BO2212" s="5"/>
      <c r="BP2212" s="8"/>
      <c r="BQ2212" s="8"/>
    </row>
    <row r="2213" spans="1:69" ht="16.75" customHeight="1" x14ac:dyDescent="0.2">
      <c r="A2213" t="str">
        <f t="shared" si="1953"/>
        <v>2025021074 VAN</v>
      </c>
      <c r="B2213">
        <v>2025021074</v>
      </c>
      <c r="C2213" s="1">
        <v>46098</v>
      </c>
      <c r="D2213" s="2" t="s">
        <v>9</v>
      </c>
      <c r="E2213" t="s">
        <v>23</v>
      </c>
      <c r="F2213" s="2">
        <v>2</v>
      </c>
      <c r="G2213" s="2">
        <v>1</v>
      </c>
      <c r="H2213" t="s">
        <v>38</v>
      </c>
      <c r="I2213" t="str">
        <f t="shared" si="1952"/>
        <v xml:space="preserve">VAN </v>
      </c>
      <c r="K2213" s="14"/>
      <c r="L2213" s="13">
        <v>0.15</v>
      </c>
      <c r="M2213" s="28">
        <v>0.1</v>
      </c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23"/>
      <c r="AF2213" s="23"/>
      <c r="AG2213" s="26"/>
      <c r="AH2213" s="26"/>
      <c r="AI2213" s="53"/>
      <c r="AJ2213" s="6"/>
      <c r="AK2213" s="23"/>
      <c r="AL2213" s="23"/>
      <c r="AM2213" s="23"/>
      <c r="AN2213" s="23"/>
      <c r="AO2213" s="23"/>
      <c r="AP2213" s="23"/>
      <c r="AQ2213" s="23"/>
      <c r="AR2213" s="66">
        <v>0</v>
      </c>
      <c r="AS2213" s="8"/>
      <c r="AT2213" s="19"/>
      <c r="AU2213" s="19"/>
      <c r="AV2213" s="12"/>
      <c r="AW2213" s="12"/>
      <c r="AX2213" s="8"/>
      <c r="AY2213" s="8"/>
      <c r="AZ2213" s="8"/>
      <c r="BA2213" s="8"/>
      <c r="BB2213" s="62"/>
      <c r="BC2213" s="21"/>
      <c r="BD2213" s="21"/>
      <c r="BE2213" s="21"/>
      <c r="BF2213" s="22"/>
      <c r="BG2213" s="22"/>
      <c r="BH2213" s="22"/>
      <c r="BI2213" s="22"/>
      <c r="BJ2213" s="8"/>
      <c r="BK2213" s="8"/>
      <c r="BL2213" s="8"/>
      <c r="BM2213" s="8"/>
      <c r="BN2213" s="5"/>
      <c r="BO2213" s="5"/>
      <c r="BP2213" s="8"/>
      <c r="BQ2213" s="8"/>
    </row>
    <row r="2214" spans="1:69" ht="16.75" customHeight="1" x14ac:dyDescent="0.2">
      <c r="A2214" t="str">
        <f t="shared" si="1953"/>
        <v>2025021076 TBL</v>
      </c>
      <c r="B2214">
        <v>2025021076</v>
      </c>
      <c r="C2214" s="1">
        <v>46098</v>
      </c>
      <c r="D2214" s="2" t="s">
        <v>6</v>
      </c>
      <c r="E2214" t="s">
        <v>41</v>
      </c>
      <c r="F2214" s="2">
        <v>2</v>
      </c>
      <c r="G2214" s="2">
        <v>1</v>
      </c>
      <c r="H2214" t="s">
        <v>44</v>
      </c>
      <c r="I2214" t="str">
        <f t="shared" si="1952"/>
        <v xml:space="preserve">TBL </v>
      </c>
      <c r="K2214" s="14"/>
      <c r="L2214" s="13">
        <v>0.15</v>
      </c>
      <c r="M2214" s="28">
        <v>0.1</v>
      </c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23"/>
      <c r="AF2214" s="23"/>
      <c r="AG2214" s="26"/>
      <c r="AH2214" s="26"/>
      <c r="AI2214" s="53"/>
      <c r="AJ2214" s="6"/>
      <c r="AK2214" s="23"/>
      <c r="AL2214" s="23"/>
      <c r="AM2214" s="23"/>
      <c r="AN2214" s="23"/>
      <c r="AO2214" s="23"/>
      <c r="AP2214" s="23"/>
      <c r="AQ2214" s="23"/>
      <c r="AR2214" s="66">
        <v>0</v>
      </c>
      <c r="AS2214" s="8"/>
      <c r="AT2214" s="19"/>
      <c r="AU2214" s="19"/>
      <c r="AV2214" s="12"/>
      <c r="AW2214" s="12"/>
      <c r="AX2214" s="8"/>
      <c r="AY2214" s="8"/>
      <c r="AZ2214" s="8"/>
      <c r="BA2214" s="8"/>
      <c r="BB2214" s="62"/>
      <c r="BC2214" s="21"/>
      <c r="BD2214" s="21"/>
      <c r="BE2214" s="21"/>
      <c r="BF2214" s="22"/>
      <c r="BG2214" s="22"/>
      <c r="BH2214" s="22"/>
      <c r="BI2214" s="22"/>
      <c r="BJ2214" s="8"/>
      <c r="BK2214" s="8"/>
      <c r="BL2214" s="8"/>
      <c r="BM2214" s="8"/>
      <c r="BN2214" s="5"/>
      <c r="BO2214" s="5"/>
      <c r="BP2214" s="8"/>
      <c r="BQ2214" s="8"/>
    </row>
    <row r="2215" spans="1:69" ht="16.75" customHeight="1" x14ac:dyDescent="0.2">
      <c r="A2215" t="str">
        <f t="shared" si="1953"/>
        <v>2025021076 SEA</v>
      </c>
      <c r="B2215">
        <v>2025021076</v>
      </c>
      <c r="C2215" s="1">
        <v>46098</v>
      </c>
      <c r="D2215" s="2" t="s">
        <v>9</v>
      </c>
      <c r="E2215" t="s">
        <v>13</v>
      </c>
      <c r="F2215" s="2">
        <v>1</v>
      </c>
      <c r="G2215" s="2">
        <v>2</v>
      </c>
      <c r="H2215" t="s">
        <v>45</v>
      </c>
      <c r="I2215" t="str">
        <f t="shared" si="1952"/>
        <v xml:space="preserve">SEA </v>
      </c>
      <c r="K2215" s="14"/>
      <c r="L2215" s="13">
        <v>0.15</v>
      </c>
      <c r="M2215" s="28">
        <v>0.1</v>
      </c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23"/>
      <c r="AF2215" s="23"/>
      <c r="AG2215" s="26"/>
      <c r="AH2215" s="26"/>
      <c r="AI2215" s="53"/>
      <c r="AJ2215" s="6"/>
      <c r="AK2215" s="23"/>
      <c r="AL2215" s="23"/>
      <c r="AM2215" s="23"/>
      <c r="AN2215" s="23"/>
      <c r="AO2215" s="23"/>
      <c r="AP2215" s="23"/>
      <c r="AQ2215" s="23"/>
      <c r="AR2215" s="66">
        <v>0</v>
      </c>
      <c r="AS2215" s="8"/>
      <c r="AT2215" s="19"/>
      <c r="AU2215" s="19"/>
      <c r="AV2215" s="12"/>
      <c r="AW2215" s="12"/>
      <c r="AX2215" s="8"/>
      <c r="AY2215" s="8"/>
      <c r="AZ2215" s="8"/>
      <c r="BA2215" s="8"/>
      <c r="BB2215" s="62"/>
      <c r="BC2215" s="21"/>
      <c r="BD2215" s="21"/>
      <c r="BE2215" s="21"/>
      <c r="BF2215" s="22"/>
      <c r="BG2215" s="22"/>
      <c r="BH2215" s="22"/>
      <c r="BI2215" s="22"/>
      <c r="BJ2215" s="8"/>
      <c r="BK2215" s="8"/>
      <c r="BL2215" s="8"/>
      <c r="BM2215" s="8"/>
      <c r="BN2215" s="5"/>
      <c r="BO2215" s="5"/>
      <c r="BP2215" s="8"/>
      <c r="BQ2215" s="8"/>
    </row>
    <row r="2216" spans="1:69" ht="16.75" customHeight="1" x14ac:dyDescent="0.2">
      <c r="A2216" t="str">
        <f t="shared" si="1953"/>
        <v>2025021077 NJD</v>
      </c>
      <c r="B2216">
        <v>2025021077</v>
      </c>
      <c r="C2216" s="1">
        <v>46099</v>
      </c>
      <c r="D2216" s="2" t="s">
        <v>6</v>
      </c>
      <c r="E2216" t="s">
        <v>4</v>
      </c>
      <c r="F2216" s="2">
        <v>1</v>
      </c>
      <c r="G2216" s="2">
        <v>1</v>
      </c>
      <c r="H2216" t="s">
        <v>46</v>
      </c>
      <c r="I2216" t="str">
        <f t="shared" si="1952"/>
        <v xml:space="preserve">NJD </v>
      </c>
      <c r="K2216" s="14"/>
      <c r="L2216" s="13">
        <v>0.15</v>
      </c>
      <c r="M2216" s="28">
        <v>0.1</v>
      </c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23"/>
      <c r="AF2216" s="23"/>
      <c r="AG2216" s="26"/>
      <c r="AH2216" s="26"/>
      <c r="AI2216" s="53"/>
      <c r="AJ2216" s="6"/>
      <c r="AK2216" s="23"/>
      <c r="AL2216" s="23"/>
      <c r="AM2216" s="23"/>
      <c r="AN2216" s="23"/>
      <c r="AO2216" s="23"/>
      <c r="AP2216" s="23"/>
      <c r="AQ2216" s="23"/>
      <c r="AR2216" s="66">
        <v>0</v>
      </c>
      <c r="AS2216" s="8"/>
      <c r="AT2216" s="19"/>
      <c r="AU2216" s="19"/>
      <c r="AV2216" s="12"/>
      <c r="AW2216" s="12"/>
      <c r="AX2216" s="8"/>
      <c r="AY2216" s="8"/>
      <c r="AZ2216" s="8"/>
      <c r="BA2216" s="8"/>
      <c r="BB2216" s="62"/>
      <c r="BC2216" s="21"/>
      <c r="BD2216" s="21"/>
      <c r="BE2216" s="21"/>
      <c r="BF2216" s="22"/>
      <c r="BG2216" s="22"/>
      <c r="BH2216" s="22"/>
      <c r="BI2216" s="22"/>
      <c r="BJ2216" s="8"/>
      <c r="BK2216" s="8"/>
      <c r="BL2216" s="8"/>
      <c r="BM2216" s="8"/>
      <c r="BN2216" s="5"/>
      <c r="BO2216" s="5"/>
      <c r="BP2216" s="8"/>
      <c r="BQ2216" s="8"/>
    </row>
    <row r="2217" spans="1:69" ht="16.75" customHeight="1" x14ac:dyDescent="0.2">
      <c r="A2217" t="str">
        <f t="shared" si="1953"/>
        <v>2025021077 NYR</v>
      </c>
      <c r="B2217">
        <v>2025021077</v>
      </c>
      <c r="C2217" s="1">
        <v>46099</v>
      </c>
      <c r="D2217" s="2" t="s">
        <v>9</v>
      </c>
      <c r="E2217" t="s">
        <v>20</v>
      </c>
      <c r="F2217" s="2">
        <v>1</v>
      </c>
      <c r="G2217" s="2">
        <v>1</v>
      </c>
      <c r="H2217" t="s">
        <v>47</v>
      </c>
      <c r="I2217" t="str">
        <f t="shared" si="1952"/>
        <v xml:space="preserve">NYR </v>
      </c>
      <c r="K2217" s="14"/>
      <c r="L2217" s="13">
        <v>0.15</v>
      </c>
      <c r="M2217" s="28">
        <v>0.1</v>
      </c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23"/>
      <c r="AF2217" s="23"/>
      <c r="AG2217" s="26"/>
      <c r="AH2217" s="26"/>
      <c r="AI2217" s="53"/>
      <c r="AJ2217" s="6"/>
      <c r="AK2217" s="23"/>
      <c r="AL2217" s="23"/>
      <c r="AM2217" s="23"/>
      <c r="AN2217" s="23"/>
      <c r="AO2217" s="23"/>
      <c r="AP2217" s="23"/>
      <c r="AQ2217" s="23"/>
      <c r="AR2217" s="66">
        <v>0</v>
      </c>
      <c r="AS2217" s="8"/>
      <c r="AT2217" s="19"/>
      <c r="AU2217" s="19"/>
      <c r="AV2217" s="12"/>
      <c r="AW2217" s="12"/>
      <c r="AX2217" s="8"/>
      <c r="AY2217" s="8"/>
      <c r="AZ2217" s="8"/>
      <c r="BA2217" s="8"/>
      <c r="BB2217" s="62"/>
      <c r="BC2217" s="21"/>
      <c r="BD2217" s="21"/>
      <c r="BE2217" s="21"/>
      <c r="BF2217" s="22"/>
      <c r="BG2217" s="22"/>
      <c r="BH2217" s="22"/>
      <c r="BI2217" s="22"/>
      <c r="BJ2217" s="8"/>
      <c r="BK2217" s="8"/>
      <c r="BL2217" s="8"/>
      <c r="BM2217" s="8"/>
      <c r="BN2217" s="5"/>
      <c r="BO2217" s="5"/>
      <c r="BP2217" s="8"/>
      <c r="BQ2217" s="8"/>
    </row>
    <row r="2218" spans="1:69" ht="16.75" customHeight="1" x14ac:dyDescent="0.2">
      <c r="A2218" t="str">
        <f t="shared" si="1953"/>
        <v>2025021078 PIT</v>
      </c>
      <c r="B2218">
        <v>2025021078</v>
      </c>
      <c r="C2218" s="1">
        <v>46099</v>
      </c>
      <c r="D2218" s="2" t="s">
        <v>6</v>
      </c>
      <c r="E2218" t="s">
        <v>21</v>
      </c>
      <c r="F2218" s="2">
        <v>1</v>
      </c>
      <c r="G2218" s="2">
        <v>0</v>
      </c>
      <c r="H2218" t="s">
        <v>52</v>
      </c>
      <c r="I2218" t="str">
        <f t="shared" si="1952"/>
        <v xml:space="preserve">PIT </v>
      </c>
      <c r="K2218" s="14"/>
      <c r="L2218" s="13">
        <v>0.15</v>
      </c>
      <c r="M2218" s="28">
        <v>0.1</v>
      </c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23"/>
      <c r="AF2218" s="23"/>
      <c r="AG2218" s="26"/>
      <c r="AH2218" s="26"/>
      <c r="AI2218" s="53"/>
      <c r="AJ2218" s="6"/>
      <c r="AK2218" s="23"/>
      <c r="AL2218" s="23"/>
      <c r="AM2218" s="23"/>
      <c r="AN2218" s="23"/>
      <c r="AO2218" s="23"/>
      <c r="AP2218" s="23"/>
      <c r="AQ2218" s="23"/>
      <c r="AR2218" s="66">
        <v>0</v>
      </c>
      <c r="AS2218" s="8"/>
      <c r="AT2218" s="19"/>
      <c r="AU2218" s="19"/>
      <c r="AV2218" s="12"/>
      <c r="AW2218" s="12"/>
      <c r="AX2218" s="8"/>
      <c r="AY2218" s="8"/>
      <c r="AZ2218" s="8"/>
      <c r="BA2218" s="8"/>
      <c r="BB2218" s="62"/>
      <c r="BC2218" s="21"/>
      <c r="BD2218" s="21"/>
      <c r="BE2218" s="21"/>
      <c r="BF2218" s="22"/>
      <c r="BG2218" s="22"/>
      <c r="BH2218" s="22"/>
      <c r="BI2218" s="22"/>
      <c r="BJ2218" s="8"/>
      <c r="BK2218" s="8"/>
      <c r="BL2218" s="8"/>
      <c r="BM2218" s="8"/>
      <c r="BN2218" s="5"/>
      <c r="BO2218" s="5"/>
      <c r="BP2218" s="8"/>
      <c r="BQ2218" s="8"/>
    </row>
    <row r="2219" spans="1:69" ht="16.75" customHeight="1" x14ac:dyDescent="0.2">
      <c r="A2219" t="str">
        <f t="shared" si="1953"/>
        <v>2025021078 CAR</v>
      </c>
      <c r="B2219">
        <v>2025021078</v>
      </c>
      <c r="C2219" s="1">
        <v>46099</v>
      </c>
      <c r="D2219" s="2" t="s">
        <v>9</v>
      </c>
      <c r="E2219" t="s">
        <v>42</v>
      </c>
      <c r="F2219" s="2">
        <v>0</v>
      </c>
      <c r="G2219" s="2">
        <v>1</v>
      </c>
      <c r="H2219" t="s">
        <v>53</v>
      </c>
      <c r="I2219" t="str">
        <f t="shared" ref="I2219:I2282" si="1954">E2219&amp;" "&amp;J2219</f>
        <v xml:space="preserve">CAR </v>
      </c>
      <c r="K2219" s="14"/>
      <c r="L2219" s="13">
        <v>0.15</v>
      </c>
      <c r="M2219" s="28">
        <v>0.1</v>
      </c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23"/>
      <c r="AF2219" s="23"/>
      <c r="AG2219" s="26"/>
      <c r="AH2219" s="26"/>
      <c r="AI2219" s="53"/>
      <c r="AJ2219" s="6"/>
      <c r="AK2219" s="23"/>
      <c r="AL2219" s="23"/>
      <c r="AM2219" s="23"/>
      <c r="AN2219" s="23"/>
      <c r="AO2219" s="23"/>
      <c r="AP2219" s="23"/>
      <c r="AQ2219" s="23"/>
      <c r="AR2219" s="66">
        <v>0</v>
      </c>
      <c r="AS2219" s="8"/>
      <c r="AT2219" s="19"/>
      <c r="AU2219" s="19"/>
      <c r="AV2219" s="12"/>
      <c r="AW2219" s="12"/>
      <c r="AX2219" s="8"/>
      <c r="AY2219" s="8"/>
      <c r="AZ2219" s="8"/>
      <c r="BA2219" s="8"/>
      <c r="BB2219" s="62"/>
      <c r="BC2219" s="21"/>
      <c r="BD2219" s="21"/>
      <c r="BE2219" s="21"/>
      <c r="BF2219" s="22"/>
      <c r="BG2219" s="22"/>
      <c r="BH2219" s="22"/>
      <c r="BI2219" s="22"/>
      <c r="BJ2219" s="8"/>
      <c r="BK2219" s="8"/>
      <c r="BL2219" s="8"/>
      <c r="BM2219" s="8"/>
      <c r="BN2219" s="5"/>
      <c r="BO2219" s="5"/>
      <c r="BP2219" s="8"/>
      <c r="BQ2219" s="8"/>
    </row>
    <row r="2220" spans="1:69" ht="16.75" customHeight="1" x14ac:dyDescent="0.2">
      <c r="A2220" t="str">
        <f t="shared" si="1953"/>
        <v>2025021079 OTT</v>
      </c>
      <c r="B2220">
        <v>2025021079</v>
      </c>
      <c r="C2220" s="1">
        <v>46099</v>
      </c>
      <c r="D2220" s="2" t="s">
        <v>6</v>
      </c>
      <c r="E2220" t="s">
        <v>39</v>
      </c>
      <c r="F2220" s="2">
        <v>2</v>
      </c>
      <c r="G2220" s="2">
        <v>2</v>
      </c>
      <c r="H2220" t="s">
        <v>8</v>
      </c>
      <c r="I2220" t="str">
        <f t="shared" si="1954"/>
        <v xml:space="preserve">OTT </v>
      </c>
      <c r="K2220" s="14"/>
      <c r="L2220" s="13">
        <v>0.15</v>
      </c>
      <c r="M2220" s="28">
        <v>0.1</v>
      </c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23"/>
      <c r="AF2220" s="23"/>
      <c r="AG2220" s="26"/>
      <c r="AH2220" s="26"/>
      <c r="AI2220" s="53"/>
      <c r="AJ2220" s="6"/>
      <c r="AK2220" s="23"/>
      <c r="AL2220" s="23"/>
      <c r="AM2220" s="23"/>
      <c r="AN2220" s="23"/>
      <c r="AO2220" s="23"/>
      <c r="AP2220" s="23"/>
      <c r="AQ2220" s="23"/>
      <c r="AR2220" s="66">
        <v>0</v>
      </c>
      <c r="AS2220" s="8"/>
      <c r="AT2220" s="19"/>
      <c r="AU2220" s="19"/>
      <c r="AV2220" s="12"/>
      <c r="AW2220" s="12"/>
      <c r="AX2220" s="8"/>
      <c r="AY2220" s="8"/>
      <c r="AZ2220" s="8"/>
      <c r="BA2220" s="8"/>
      <c r="BB2220" s="62"/>
      <c r="BC2220" s="21"/>
      <c r="BD2220" s="21"/>
      <c r="BE2220" s="21"/>
      <c r="BF2220" s="22"/>
      <c r="BG2220" s="22"/>
      <c r="BH2220" s="22"/>
      <c r="BI2220" s="22"/>
      <c r="BJ2220" s="8"/>
      <c r="BK2220" s="8"/>
      <c r="BL2220" s="8"/>
      <c r="BM2220" s="8"/>
      <c r="BN2220" s="5"/>
      <c r="BO2220" s="5"/>
      <c r="BP2220" s="8"/>
      <c r="BQ2220" s="8"/>
    </row>
    <row r="2221" spans="1:69" ht="16.75" customHeight="1" x14ac:dyDescent="0.2">
      <c r="A2221" t="str">
        <f t="shared" si="1953"/>
        <v>2025021079 WSH</v>
      </c>
      <c r="B2221">
        <v>2025021079</v>
      </c>
      <c r="C2221" s="1">
        <v>46099</v>
      </c>
      <c r="D2221" s="2" t="s">
        <v>9</v>
      </c>
      <c r="E2221" t="s">
        <v>49</v>
      </c>
      <c r="F2221" s="2">
        <v>2</v>
      </c>
      <c r="G2221" s="2">
        <v>2</v>
      </c>
      <c r="H2221" t="s">
        <v>11</v>
      </c>
      <c r="I2221" t="str">
        <f t="shared" si="1954"/>
        <v xml:space="preserve">WSH </v>
      </c>
      <c r="K2221" s="14"/>
      <c r="L2221" s="13">
        <v>0.15</v>
      </c>
      <c r="M2221" s="28">
        <v>0.1</v>
      </c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23"/>
      <c r="AF2221" s="23"/>
      <c r="AG2221" s="26"/>
      <c r="AH2221" s="26"/>
      <c r="AI2221" s="53"/>
      <c r="AJ2221" s="6"/>
      <c r="AK2221" s="23"/>
      <c r="AL2221" s="23"/>
      <c r="AM2221" s="23"/>
      <c r="AN2221" s="23"/>
      <c r="AO2221" s="23"/>
      <c r="AP2221" s="23"/>
      <c r="AQ2221" s="23"/>
      <c r="AR2221" s="66">
        <v>0</v>
      </c>
      <c r="AS2221" s="8"/>
      <c r="AT2221" s="19"/>
      <c r="AU2221" s="19"/>
      <c r="AV2221" s="12"/>
      <c r="AW2221" s="12"/>
      <c r="AX2221" s="8"/>
      <c r="AY2221" s="8"/>
      <c r="AZ2221" s="8"/>
      <c r="BA2221" s="8"/>
      <c r="BB2221" s="62"/>
      <c r="BC2221" s="21"/>
      <c r="BD2221" s="21"/>
      <c r="BE2221" s="21"/>
      <c r="BF2221" s="22"/>
      <c r="BG2221" s="22"/>
      <c r="BH2221" s="22"/>
      <c r="BI2221" s="22"/>
      <c r="BJ2221" s="8"/>
      <c r="BK2221" s="8"/>
      <c r="BL2221" s="8"/>
      <c r="BM2221" s="8"/>
      <c r="BN2221" s="5"/>
      <c r="BO2221" s="5"/>
      <c r="BP2221" s="8"/>
      <c r="BQ2221" s="8"/>
    </row>
    <row r="2222" spans="1:69" ht="16.75" customHeight="1" x14ac:dyDescent="0.2">
      <c r="A2222" t="str">
        <f t="shared" si="1953"/>
        <v>2025021080 DAL</v>
      </c>
      <c r="B2222">
        <v>2025021080</v>
      </c>
      <c r="C2222" s="1">
        <v>46099</v>
      </c>
      <c r="D2222" s="2" t="s">
        <v>6</v>
      </c>
      <c r="E2222" t="s">
        <v>34</v>
      </c>
      <c r="F2222" s="2">
        <v>1</v>
      </c>
      <c r="G2222" s="2">
        <v>1</v>
      </c>
      <c r="H2222" t="s">
        <v>46</v>
      </c>
      <c r="I2222" t="str">
        <f t="shared" si="1954"/>
        <v xml:space="preserve">DAL </v>
      </c>
      <c r="K2222" s="14"/>
      <c r="L2222" s="13">
        <v>0.15</v>
      </c>
      <c r="M2222" s="28">
        <v>0.1</v>
      </c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23"/>
      <c r="AF2222" s="23"/>
      <c r="AG2222" s="26"/>
      <c r="AH2222" s="26"/>
      <c r="AI2222" s="53"/>
      <c r="AJ2222" s="6"/>
      <c r="AK2222" s="23"/>
      <c r="AL2222" s="23"/>
      <c r="AM2222" s="23"/>
      <c r="AN2222" s="23"/>
      <c r="AO2222" s="23"/>
      <c r="AP2222" s="23"/>
      <c r="AQ2222" s="23"/>
      <c r="AR2222" s="66">
        <v>0</v>
      </c>
      <c r="AS2222" s="8"/>
      <c r="AT2222" s="19"/>
      <c r="AU2222" s="19"/>
      <c r="AV2222" s="12"/>
      <c r="AW2222" s="12"/>
      <c r="AX2222" s="8"/>
      <c r="AY2222" s="8"/>
      <c r="AZ2222" s="8"/>
      <c r="BA2222" s="8"/>
      <c r="BB2222" s="62"/>
      <c r="BC2222" s="21"/>
      <c r="BD2222" s="21"/>
      <c r="BE2222" s="21"/>
      <c r="BF2222" s="22"/>
      <c r="BG2222" s="22"/>
      <c r="BH2222" s="22"/>
      <c r="BI2222" s="22"/>
      <c r="BJ2222" s="8"/>
      <c r="BK2222" s="8"/>
      <c r="BL2222" s="8"/>
      <c r="BM2222" s="8"/>
      <c r="BN2222" s="5"/>
      <c r="BO2222" s="5"/>
      <c r="BP2222" s="8"/>
      <c r="BQ2222" s="8"/>
    </row>
    <row r="2223" spans="1:69" ht="16.75" customHeight="1" x14ac:dyDescent="0.2">
      <c r="A2223" t="str">
        <f t="shared" si="1953"/>
        <v>2025021080 COL</v>
      </c>
      <c r="B2223">
        <v>2025021080</v>
      </c>
      <c r="C2223" s="1">
        <v>46099</v>
      </c>
      <c r="D2223" s="2" t="s">
        <v>9</v>
      </c>
      <c r="E2223" t="s">
        <v>24</v>
      </c>
      <c r="F2223" s="2">
        <v>1</v>
      </c>
      <c r="G2223" s="2">
        <v>1</v>
      </c>
      <c r="H2223" t="s">
        <v>47</v>
      </c>
      <c r="I2223" t="str">
        <f t="shared" si="1954"/>
        <v xml:space="preserve">COL </v>
      </c>
      <c r="K2223" s="14"/>
      <c r="L2223" s="13">
        <v>0.15</v>
      </c>
      <c r="M2223" s="28">
        <v>0.1</v>
      </c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23"/>
      <c r="AF2223" s="23"/>
      <c r="AG2223" s="26"/>
      <c r="AH2223" s="26"/>
      <c r="AI2223" s="53"/>
      <c r="AJ2223" s="6"/>
      <c r="AK2223" s="23"/>
      <c r="AL2223" s="23"/>
      <c r="AM2223" s="23"/>
      <c r="AN2223" s="23"/>
      <c r="AO2223" s="23"/>
      <c r="AP2223" s="23"/>
      <c r="AQ2223" s="23"/>
      <c r="AR2223" s="66">
        <v>0</v>
      </c>
      <c r="AS2223" s="8"/>
      <c r="AT2223" s="19"/>
      <c r="AU2223" s="19"/>
      <c r="AV2223" s="12"/>
      <c r="AW2223" s="12"/>
      <c r="AX2223" s="8"/>
      <c r="AY2223" s="8"/>
      <c r="AZ2223" s="8"/>
      <c r="BA2223" s="8"/>
      <c r="BB2223" s="62"/>
      <c r="BC2223" s="21"/>
      <c r="BD2223" s="21"/>
      <c r="BE2223" s="21"/>
      <c r="BF2223" s="22"/>
      <c r="BG2223" s="22"/>
      <c r="BH2223" s="22"/>
      <c r="BI2223" s="22"/>
      <c r="BJ2223" s="8"/>
      <c r="BK2223" s="8"/>
      <c r="BL2223" s="8"/>
      <c r="BM2223" s="8"/>
      <c r="BN2223" s="5"/>
      <c r="BO2223" s="5"/>
      <c r="BP2223" s="8"/>
      <c r="BQ2223" s="8"/>
    </row>
    <row r="2224" spans="1:69" ht="16.75" customHeight="1" x14ac:dyDescent="0.2">
      <c r="A2224" t="str">
        <f t="shared" si="1953"/>
        <v>2025021081 STL</v>
      </c>
      <c r="B2224">
        <v>2025021081</v>
      </c>
      <c r="C2224" s="1">
        <v>46099</v>
      </c>
      <c r="D2224" s="2" t="s">
        <v>6</v>
      </c>
      <c r="E2224" t="s">
        <v>12</v>
      </c>
      <c r="F2224" s="2">
        <v>2</v>
      </c>
      <c r="G2224" s="2">
        <v>1</v>
      </c>
      <c r="H2224" t="s">
        <v>44</v>
      </c>
      <c r="I2224" t="str">
        <f t="shared" si="1954"/>
        <v xml:space="preserve">STL </v>
      </c>
      <c r="K2224" s="14"/>
      <c r="L2224" s="13">
        <v>0.15</v>
      </c>
      <c r="M2224" s="28">
        <v>0.1</v>
      </c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23"/>
      <c r="AF2224" s="23"/>
      <c r="AG2224" s="26"/>
      <c r="AH2224" s="26"/>
      <c r="AI2224" s="53"/>
      <c r="AJ2224" s="6"/>
      <c r="AK2224" s="23"/>
      <c r="AL2224" s="23"/>
      <c r="AM2224" s="23"/>
      <c r="AN2224" s="23"/>
      <c r="AO2224" s="23"/>
      <c r="AP2224" s="23"/>
      <c r="AQ2224" s="23"/>
      <c r="AR2224" s="66">
        <v>0</v>
      </c>
      <c r="AS2224" s="8"/>
      <c r="AT2224" s="19"/>
      <c r="AU2224" s="19"/>
      <c r="AV2224" s="12"/>
      <c r="AW2224" s="12"/>
      <c r="AX2224" s="8"/>
      <c r="AY2224" s="8"/>
      <c r="AZ2224" s="8"/>
      <c r="BA2224" s="8"/>
      <c r="BB2224" s="62"/>
      <c r="BC2224" s="21"/>
      <c r="BD2224" s="21"/>
      <c r="BE2224" s="21"/>
      <c r="BF2224" s="22"/>
      <c r="BG2224" s="22"/>
      <c r="BH2224" s="22"/>
      <c r="BI2224" s="22"/>
      <c r="BJ2224" s="8"/>
      <c r="BK2224" s="8"/>
      <c r="BL2224" s="8"/>
      <c r="BM2224" s="8"/>
      <c r="BN2224" s="5"/>
      <c r="BO2224" s="5"/>
      <c r="BP2224" s="8"/>
      <c r="BQ2224" s="8"/>
    </row>
    <row r="2225" spans="1:69" ht="16.75" customHeight="1" x14ac:dyDescent="0.2">
      <c r="A2225" t="str">
        <f t="shared" si="1953"/>
        <v>2025021081 CGY</v>
      </c>
      <c r="B2225">
        <v>2025021081</v>
      </c>
      <c r="C2225" s="1">
        <v>46099</v>
      </c>
      <c r="D2225" s="2" t="s">
        <v>9</v>
      </c>
      <c r="E2225" t="s">
        <v>22</v>
      </c>
      <c r="F2225" s="2">
        <v>1</v>
      </c>
      <c r="G2225" s="2">
        <v>2</v>
      </c>
      <c r="H2225" t="s">
        <v>45</v>
      </c>
      <c r="I2225" t="str">
        <f t="shared" si="1954"/>
        <v xml:space="preserve">CGY </v>
      </c>
      <c r="K2225" s="14"/>
      <c r="L2225" s="13">
        <v>0.15</v>
      </c>
      <c r="M2225" s="28">
        <v>0.1</v>
      </c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23"/>
      <c r="AF2225" s="23"/>
      <c r="AG2225" s="26"/>
      <c r="AH2225" s="26"/>
      <c r="AI2225" s="53"/>
      <c r="AJ2225" s="6"/>
      <c r="AK2225" s="23"/>
      <c r="AL2225" s="23"/>
      <c r="AM2225" s="23"/>
      <c r="AN2225" s="23"/>
      <c r="AO2225" s="23"/>
      <c r="AP2225" s="23"/>
      <c r="AQ2225" s="23"/>
      <c r="AR2225" s="66">
        <v>0</v>
      </c>
      <c r="AS2225" s="8"/>
      <c r="AT2225" s="19"/>
      <c r="AU2225" s="19"/>
      <c r="AV2225" s="12"/>
      <c r="AW2225" s="12"/>
      <c r="AX2225" s="8"/>
      <c r="AY2225" s="8"/>
      <c r="AZ2225" s="8"/>
      <c r="BA2225" s="8"/>
      <c r="BB2225" s="62"/>
      <c r="BC2225" s="21"/>
      <c r="BD2225" s="21"/>
      <c r="BE2225" s="21"/>
      <c r="BF2225" s="22"/>
      <c r="BG2225" s="22"/>
      <c r="BH2225" s="22"/>
      <c r="BI2225" s="22"/>
      <c r="BJ2225" s="8"/>
      <c r="BK2225" s="8"/>
      <c r="BL2225" s="8"/>
      <c r="BM2225" s="8"/>
      <c r="BN2225" s="5"/>
      <c r="BO2225" s="5"/>
      <c r="BP2225" s="8"/>
      <c r="BQ2225" s="8"/>
    </row>
    <row r="2226" spans="1:69" ht="16.75" customHeight="1" x14ac:dyDescent="0.2">
      <c r="A2226" t="str">
        <f t="shared" si="1953"/>
        <v>2025021082 PHI</v>
      </c>
      <c r="B2226">
        <v>2025021082</v>
      </c>
      <c r="C2226" s="1">
        <v>46099</v>
      </c>
      <c r="D2226" s="2" t="s">
        <v>6</v>
      </c>
      <c r="E2226" t="s">
        <v>43</v>
      </c>
      <c r="F2226" s="2">
        <v>2</v>
      </c>
      <c r="G2226" s="2">
        <v>2</v>
      </c>
      <c r="H2226" t="s">
        <v>8</v>
      </c>
      <c r="I2226" t="str">
        <f t="shared" si="1954"/>
        <v xml:space="preserve">PHI </v>
      </c>
      <c r="K2226" s="14"/>
      <c r="L2226" s="13">
        <v>0.15</v>
      </c>
      <c r="M2226" s="28">
        <v>0.1</v>
      </c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23"/>
      <c r="AF2226" s="23"/>
      <c r="AG2226" s="26"/>
      <c r="AH2226" s="26"/>
      <c r="AI2226" s="53"/>
      <c r="AJ2226" s="6"/>
      <c r="AK2226" s="23"/>
      <c r="AL2226" s="23"/>
      <c r="AM2226" s="23"/>
      <c r="AN2226" s="23"/>
      <c r="AO2226" s="23"/>
      <c r="AP2226" s="23"/>
      <c r="AQ2226" s="23"/>
      <c r="AR2226" s="66">
        <v>0</v>
      </c>
      <c r="AS2226" s="8"/>
      <c r="AT2226" s="19"/>
      <c r="AU2226" s="19"/>
      <c r="AV2226" s="12"/>
      <c r="AW2226" s="12"/>
      <c r="AX2226" s="8"/>
      <c r="AY2226" s="8"/>
      <c r="AZ2226" s="8"/>
      <c r="BA2226" s="8"/>
      <c r="BB2226" s="62"/>
      <c r="BC2226" s="21"/>
      <c r="BD2226" s="21"/>
      <c r="BE2226" s="21"/>
      <c r="BF2226" s="22"/>
      <c r="BG2226" s="22"/>
      <c r="BH2226" s="22"/>
      <c r="BI2226" s="22"/>
      <c r="BJ2226" s="8"/>
      <c r="BK2226" s="8"/>
      <c r="BL2226" s="8"/>
      <c r="BM2226" s="8"/>
      <c r="BN2226" s="5"/>
      <c r="BO2226" s="5"/>
      <c r="BP2226" s="8"/>
      <c r="BQ2226" s="8"/>
    </row>
    <row r="2227" spans="1:69" ht="16.75" customHeight="1" x14ac:dyDescent="0.2">
      <c r="A2227" t="str">
        <f t="shared" si="1953"/>
        <v>2025021082 ANA</v>
      </c>
      <c r="B2227">
        <v>2025021082</v>
      </c>
      <c r="C2227" s="1">
        <v>46099</v>
      </c>
      <c r="D2227" s="2" t="s">
        <v>9</v>
      </c>
      <c r="E2227" t="s">
        <v>48</v>
      </c>
      <c r="F2227" s="2">
        <v>2</v>
      </c>
      <c r="G2227" s="2">
        <v>2</v>
      </c>
      <c r="H2227" t="s">
        <v>11</v>
      </c>
      <c r="I2227" t="str">
        <f t="shared" si="1954"/>
        <v xml:space="preserve">ANA </v>
      </c>
      <c r="K2227" s="14"/>
      <c r="L2227" s="13">
        <v>0.15</v>
      </c>
      <c r="M2227" s="28">
        <v>0.1</v>
      </c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23"/>
      <c r="AF2227" s="23"/>
      <c r="AG2227" s="26"/>
      <c r="AH2227" s="26"/>
      <c r="AI2227" s="53"/>
      <c r="AJ2227" s="6"/>
      <c r="AK2227" s="23"/>
      <c r="AL2227" s="23"/>
      <c r="AM2227" s="23"/>
      <c r="AN2227" s="23"/>
      <c r="AO2227" s="23"/>
      <c r="AP2227" s="23"/>
      <c r="AQ2227" s="23"/>
      <c r="AR2227" s="66">
        <v>0</v>
      </c>
      <c r="AS2227" s="8"/>
      <c r="AT2227" s="19"/>
      <c r="AU2227" s="19"/>
      <c r="AV2227" s="12"/>
      <c r="AW2227" s="12"/>
      <c r="AX2227" s="8"/>
      <c r="AY2227" s="8"/>
      <c r="AZ2227" s="8"/>
      <c r="BA2227" s="8"/>
      <c r="BB2227" s="62"/>
      <c r="BC2227" s="21"/>
      <c r="BD2227" s="21"/>
      <c r="BE2227" s="21"/>
      <c r="BF2227" s="22"/>
      <c r="BG2227" s="22"/>
      <c r="BH2227" s="22"/>
      <c r="BI2227" s="22"/>
      <c r="BJ2227" s="8"/>
      <c r="BK2227" s="8"/>
      <c r="BL2227" s="8"/>
      <c r="BM2227" s="8"/>
      <c r="BN2227" s="5"/>
      <c r="BO2227" s="5"/>
      <c r="BP2227" s="8"/>
      <c r="BQ2227" s="8"/>
    </row>
    <row r="2228" spans="1:69" ht="16.75" customHeight="1" x14ac:dyDescent="0.2">
      <c r="A2228" t="str">
        <f t="shared" si="1953"/>
        <v>2025021085 MTL</v>
      </c>
      <c r="B2228">
        <v>2025021085</v>
      </c>
      <c r="C2228" s="1">
        <v>46100</v>
      </c>
      <c r="D2228" s="2" t="s">
        <v>6</v>
      </c>
      <c r="E2228" t="s">
        <v>19</v>
      </c>
      <c r="F2228" s="2">
        <v>1</v>
      </c>
      <c r="G2228" s="2">
        <v>2</v>
      </c>
      <c r="H2228" t="s">
        <v>36</v>
      </c>
      <c r="I2228" t="str">
        <f t="shared" si="1954"/>
        <v xml:space="preserve">MTL </v>
      </c>
      <c r="K2228" s="14"/>
      <c r="L2228" s="13">
        <v>0.15</v>
      </c>
      <c r="M2228" s="28">
        <v>0.1</v>
      </c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23"/>
      <c r="AF2228" s="23"/>
      <c r="AG2228" s="26"/>
      <c r="AH2228" s="26"/>
      <c r="AI2228" s="53"/>
      <c r="AJ2228" s="6"/>
      <c r="AK2228" s="23"/>
      <c r="AL2228" s="23"/>
      <c r="AM2228" s="23"/>
      <c r="AN2228" s="23"/>
      <c r="AO2228" s="23"/>
      <c r="AP2228" s="23"/>
      <c r="AQ2228" s="23"/>
      <c r="AR2228" s="66">
        <v>0</v>
      </c>
      <c r="AS2228" s="8"/>
      <c r="AT2228" s="19"/>
      <c r="AU2228" s="19"/>
      <c r="AV2228" s="12"/>
      <c r="AW2228" s="12"/>
      <c r="AX2228" s="8"/>
      <c r="AY2228" s="8"/>
      <c r="AZ2228" s="8"/>
      <c r="BA2228" s="8"/>
      <c r="BB2228" s="62"/>
      <c r="BC2228" s="21"/>
      <c r="BD2228" s="21"/>
      <c r="BE2228" s="21"/>
      <c r="BF2228" s="22"/>
      <c r="BG2228" s="22"/>
      <c r="BH2228" s="22"/>
      <c r="BI2228" s="22"/>
      <c r="BJ2228" s="8"/>
      <c r="BK2228" s="8"/>
      <c r="BL2228" s="8"/>
      <c r="BM2228" s="8"/>
      <c r="BN2228" s="5"/>
      <c r="BO2228" s="5"/>
      <c r="BP2228" s="8"/>
      <c r="BQ2228" s="8"/>
    </row>
    <row r="2229" spans="1:69" ht="16.75" customHeight="1" x14ac:dyDescent="0.2">
      <c r="A2229" t="str">
        <f t="shared" si="1953"/>
        <v>2025021085 DET</v>
      </c>
      <c r="B2229">
        <v>2025021085</v>
      </c>
      <c r="C2229" s="1">
        <v>46100</v>
      </c>
      <c r="D2229" s="2" t="s">
        <v>9</v>
      </c>
      <c r="E2229" t="s">
        <v>30</v>
      </c>
      <c r="F2229" s="2">
        <v>2</v>
      </c>
      <c r="G2229" s="2">
        <v>1</v>
      </c>
      <c r="H2229" t="s">
        <v>38</v>
      </c>
      <c r="I2229" t="str">
        <f t="shared" si="1954"/>
        <v xml:space="preserve">DET </v>
      </c>
      <c r="K2229" s="14"/>
      <c r="L2229" s="13">
        <v>0.15</v>
      </c>
      <c r="M2229" s="28">
        <v>0.1</v>
      </c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23"/>
      <c r="AF2229" s="23"/>
      <c r="AG2229" s="26"/>
      <c r="AH2229" s="26"/>
      <c r="AI2229" s="53"/>
      <c r="AJ2229" s="6"/>
      <c r="AK2229" s="23"/>
      <c r="AL2229" s="23"/>
      <c r="AM2229" s="23"/>
      <c r="AN2229" s="23"/>
      <c r="AO2229" s="23"/>
      <c r="AP2229" s="23"/>
      <c r="AQ2229" s="23"/>
      <c r="AR2229" s="66">
        <v>0</v>
      </c>
      <c r="AS2229" s="8"/>
      <c r="AT2229" s="19"/>
      <c r="AU2229" s="19"/>
      <c r="AV2229" s="12"/>
      <c r="AW2229" s="12"/>
      <c r="AX2229" s="8"/>
      <c r="AY2229" s="8"/>
      <c r="AZ2229" s="8"/>
      <c r="BA2229" s="8"/>
      <c r="BB2229" s="62"/>
      <c r="BC2229" s="21"/>
      <c r="BD2229" s="21"/>
      <c r="BE2229" s="21"/>
      <c r="BF2229" s="22"/>
      <c r="BG2229" s="22"/>
      <c r="BH2229" s="22"/>
      <c r="BI2229" s="22"/>
      <c r="BJ2229" s="8"/>
      <c r="BK2229" s="8"/>
      <c r="BL2229" s="8"/>
      <c r="BM2229" s="8"/>
      <c r="BN2229" s="5"/>
      <c r="BO2229" s="5"/>
      <c r="BP2229" s="8"/>
      <c r="BQ2229" s="8"/>
    </row>
    <row r="2230" spans="1:69" ht="16.75" customHeight="1" x14ac:dyDescent="0.2">
      <c r="A2230" t="str">
        <f t="shared" si="1953"/>
        <v>2025021084 NYI</v>
      </c>
      <c r="B2230">
        <v>2025021084</v>
      </c>
      <c r="C2230" s="1">
        <v>46100</v>
      </c>
      <c r="D2230" s="2" t="s">
        <v>6</v>
      </c>
      <c r="E2230" t="s">
        <v>37</v>
      </c>
      <c r="F2230" s="2">
        <v>1</v>
      </c>
      <c r="G2230" s="2">
        <v>0</v>
      </c>
      <c r="H2230" t="s">
        <v>52</v>
      </c>
      <c r="I2230" t="str">
        <f t="shared" si="1954"/>
        <v xml:space="preserve">NYI </v>
      </c>
      <c r="K2230" s="14"/>
      <c r="L2230" s="13">
        <v>0.15</v>
      </c>
      <c r="M2230" s="28">
        <v>0.1</v>
      </c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23"/>
      <c r="AF2230" s="23"/>
      <c r="AG2230" s="26"/>
      <c r="AH2230" s="26"/>
      <c r="AI2230" s="53"/>
      <c r="AJ2230" s="6"/>
      <c r="AK2230" s="23"/>
      <c r="AL2230" s="23"/>
      <c r="AM2230" s="23"/>
      <c r="AN2230" s="23"/>
      <c r="AO2230" s="23"/>
      <c r="AP2230" s="23"/>
      <c r="AQ2230" s="23"/>
      <c r="AR2230" s="66">
        <v>0</v>
      </c>
      <c r="AS2230" s="8"/>
      <c r="AT2230" s="19"/>
      <c r="AU2230" s="19"/>
      <c r="AV2230" s="12"/>
      <c r="AW2230" s="12"/>
      <c r="AX2230" s="8"/>
      <c r="AY2230" s="8"/>
      <c r="AZ2230" s="8"/>
      <c r="BA2230" s="8"/>
      <c r="BB2230" s="62"/>
      <c r="BC2230" s="21"/>
      <c r="BD2230" s="21"/>
      <c r="BE2230" s="21"/>
      <c r="BF2230" s="22"/>
      <c r="BG2230" s="22"/>
      <c r="BH2230" s="22"/>
      <c r="BI2230" s="22"/>
      <c r="BJ2230" s="8"/>
      <c r="BK2230" s="8"/>
      <c r="BL2230" s="8"/>
      <c r="BM2230" s="8"/>
      <c r="BN2230" s="5"/>
      <c r="BO2230" s="5"/>
      <c r="BP2230" s="8"/>
      <c r="BQ2230" s="8"/>
    </row>
    <row r="2231" spans="1:69" ht="16.75" customHeight="1" x14ac:dyDescent="0.2">
      <c r="A2231" t="str">
        <f t="shared" si="1953"/>
        <v>2025021084 OTT</v>
      </c>
      <c r="B2231">
        <v>2025021084</v>
      </c>
      <c r="C2231" s="1">
        <v>46100</v>
      </c>
      <c r="D2231" s="2" t="s">
        <v>9</v>
      </c>
      <c r="E2231" t="s">
        <v>39</v>
      </c>
      <c r="F2231" s="2">
        <v>0</v>
      </c>
      <c r="G2231" s="2">
        <v>1</v>
      </c>
      <c r="H2231" t="s">
        <v>53</v>
      </c>
      <c r="I2231" t="str">
        <f t="shared" si="1954"/>
        <v xml:space="preserve">OTT </v>
      </c>
      <c r="K2231" s="14"/>
      <c r="L2231" s="13">
        <v>0.15</v>
      </c>
      <c r="M2231" s="28">
        <v>0.1</v>
      </c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23"/>
      <c r="AF2231" s="23"/>
      <c r="AG2231" s="26"/>
      <c r="AH2231" s="26"/>
      <c r="AI2231" s="53"/>
      <c r="AJ2231" s="6"/>
      <c r="AK2231" s="23"/>
      <c r="AL2231" s="23"/>
      <c r="AM2231" s="23"/>
      <c r="AN2231" s="23"/>
      <c r="AO2231" s="23"/>
      <c r="AP2231" s="23"/>
      <c r="AQ2231" s="23"/>
      <c r="AR2231" s="66">
        <v>0</v>
      </c>
      <c r="AS2231" s="8"/>
      <c r="AT2231" s="19"/>
      <c r="AU2231" s="19"/>
      <c r="AV2231" s="12"/>
      <c r="AW2231" s="12"/>
      <c r="AX2231" s="8"/>
      <c r="AY2231" s="8"/>
      <c r="AZ2231" s="8"/>
      <c r="BA2231" s="8"/>
      <c r="BB2231" s="62"/>
      <c r="BC2231" s="21"/>
      <c r="BD2231" s="21"/>
      <c r="BE2231" s="21"/>
      <c r="BF2231" s="22"/>
      <c r="BG2231" s="22"/>
      <c r="BH2231" s="22"/>
      <c r="BI2231" s="22"/>
      <c r="BJ2231" s="8"/>
      <c r="BK2231" s="8"/>
      <c r="BL2231" s="8"/>
      <c r="BM2231" s="8"/>
      <c r="BN2231" s="5"/>
      <c r="BO2231" s="5"/>
      <c r="BP2231" s="8"/>
      <c r="BQ2231" s="8"/>
    </row>
    <row r="2232" spans="1:69" ht="16.75" customHeight="1" x14ac:dyDescent="0.2">
      <c r="A2232" t="str">
        <f t="shared" si="1953"/>
        <v>2025021086 NYR</v>
      </c>
      <c r="B2232">
        <v>2025021086</v>
      </c>
      <c r="C2232" s="1">
        <v>46100</v>
      </c>
      <c r="D2232" s="2" t="s">
        <v>6</v>
      </c>
      <c r="E2232" t="s">
        <v>20</v>
      </c>
      <c r="F2232" s="2">
        <v>0</v>
      </c>
      <c r="G2232" s="2">
        <v>1</v>
      </c>
      <c r="H2232" t="s">
        <v>26</v>
      </c>
      <c r="I2232" t="str">
        <f t="shared" si="1954"/>
        <v xml:space="preserve">NYR </v>
      </c>
      <c r="K2232" s="14"/>
      <c r="L2232" s="13">
        <v>0.15</v>
      </c>
      <c r="M2232" s="28">
        <v>0.1</v>
      </c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23"/>
      <c r="AF2232" s="23"/>
      <c r="AG2232" s="26"/>
      <c r="AH2232" s="26"/>
      <c r="AI2232" s="53"/>
      <c r="AJ2232" s="6"/>
      <c r="AK2232" s="23"/>
      <c r="AL2232" s="23"/>
      <c r="AM2232" s="23"/>
      <c r="AN2232" s="23"/>
      <c r="AO2232" s="23"/>
      <c r="AP2232" s="23"/>
      <c r="AQ2232" s="23"/>
      <c r="AR2232" s="66">
        <v>0</v>
      </c>
      <c r="AS2232" s="8"/>
      <c r="AT2232" s="19"/>
      <c r="AU2232" s="19"/>
      <c r="AV2232" s="12"/>
      <c r="AW2232" s="12"/>
      <c r="AX2232" s="8"/>
      <c r="AY2232" s="8"/>
      <c r="AZ2232" s="8"/>
      <c r="BA2232" s="8"/>
      <c r="BB2232" s="62"/>
      <c r="BC2232" s="21"/>
      <c r="BD2232" s="21"/>
      <c r="BE2232" s="21"/>
      <c r="BF2232" s="22"/>
      <c r="BG2232" s="22"/>
      <c r="BH2232" s="22"/>
      <c r="BI2232" s="22"/>
      <c r="BJ2232" s="8"/>
      <c r="BK2232" s="8"/>
      <c r="BL2232" s="8"/>
      <c r="BM2232" s="8"/>
      <c r="BN2232" s="5"/>
      <c r="BO2232" s="5"/>
      <c r="BP2232" s="8"/>
      <c r="BQ2232" s="8"/>
    </row>
    <row r="2233" spans="1:69" ht="16.75" customHeight="1" x14ac:dyDescent="0.2">
      <c r="A2233" t="str">
        <f t="shared" si="1953"/>
        <v>2025021086 CBJ</v>
      </c>
      <c r="B2233">
        <v>2025021086</v>
      </c>
      <c r="C2233" s="1">
        <v>46100</v>
      </c>
      <c r="D2233" s="2" t="s">
        <v>9</v>
      </c>
      <c r="E2233" t="s">
        <v>32</v>
      </c>
      <c r="F2233" s="2">
        <v>1</v>
      </c>
      <c r="G2233" s="2">
        <v>0</v>
      </c>
      <c r="H2233" t="s">
        <v>27</v>
      </c>
      <c r="I2233" t="str">
        <f t="shared" si="1954"/>
        <v xml:space="preserve">CBJ </v>
      </c>
      <c r="K2233" s="14"/>
      <c r="L2233" s="13">
        <v>0.15</v>
      </c>
      <c r="M2233" s="28">
        <v>0.1</v>
      </c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23"/>
      <c r="AF2233" s="23"/>
      <c r="AG2233" s="26"/>
      <c r="AH2233" s="26"/>
      <c r="AI2233" s="53"/>
      <c r="AJ2233" s="6"/>
      <c r="AK2233" s="23"/>
      <c r="AL2233" s="23"/>
      <c r="AM2233" s="23"/>
      <c r="AN2233" s="23"/>
      <c r="AO2233" s="23"/>
      <c r="AP2233" s="23"/>
      <c r="AQ2233" s="23"/>
      <c r="AR2233" s="66">
        <v>0</v>
      </c>
      <c r="AS2233" s="8"/>
      <c r="AT2233" s="19"/>
      <c r="AU2233" s="19"/>
      <c r="AV2233" s="12"/>
      <c r="AW2233" s="12"/>
      <c r="AX2233" s="8"/>
      <c r="AY2233" s="8"/>
      <c r="AZ2233" s="8"/>
      <c r="BA2233" s="8"/>
      <c r="BB2233" s="62"/>
      <c r="BC2233" s="21"/>
      <c r="BD2233" s="21"/>
      <c r="BE2233" s="21"/>
      <c r="BF2233" s="22"/>
      <c r="BG2233" s="22"/>
      <c r="BH2233" s="22"/>
      <c r="BI2233" s="22"/>
      <c r="BJ2233" s="8"/>
      <c r="BK2233" s="8"/>
      <c r="BL2233" s="8"/>
      <c r="BM2233" s="8"/>
      <c r="BN2233" s="5"/>
      <c r="BO2233" s="5"/>
      <c r="BP2233" s="8"/>
      <c r="BQ2233" s="8"/>
    </row>
    <row r="2234" spans="1:69" ht="16.75" customHeight="1" x14ac:dyDescent="0.2">
      <c r="A2234" t="str">
        <f t="shared" si="1953"/>
        <v>2025021083 WPG</v>
      </c>
      <c r="B2234">
        <v>2025021083</v>
      </c>
      <c r="C2234" s="1">
        <v>46100</v>
      </c>
      <c r="D2234" s="2" t="s">
        <v>6</v>
      </c>
      <c r="E2234" t="s">
        <v>16</v>
      </c>
      <c r="F2234" s="2">
        <v>1</v>
      </c>
      <c r="G2234" s="2">
        <v>1</v>
      </c>
      <c r="H2234" t="s">
        <v>46</v>
      </c>
      <c r="I2234" t="str">
        <f t="shared" si="1954"/>
        <v xml:space="preserve">WPG </v>
      </c>
      <c r="K2234" s="14"/>
      <c r="L2234" s="13">
        <v>0.15</v>
      </c>
      <c r="M2234" s="28">
        <v>0.1</v>
      </c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23"/>
      <c r="AF2234" s="23"/>
      <c r="AG2234" s="26"/>
      <c r="AH2234" s="26"/>
      <c r="AI2234" s="53"/>
      <c r="AJ2234" s="6"/>
      <c r="AK2234" s="23"/>
      <c r="AL2234" s="23"/>
      <c r="AM2234" s="23"/>
      <c r="AN2234" s="23"/>
      <c r="AO2234" s="23"/>
      <c r="AP2234" s="23"/>
      <c r="AQ2234" s="23"/>
      <c r="AR2234" s="66">
        <v>0</v>
      </c>
      <c r="AS2234" s="8"/>
      <c r="AT2234" s="19"/>
      <c r="AU2234" s="19"/>
      <c r="AV2234" s="12"/>
      <c r="AW2234" s="12"/>
      <c r="AX2234" s="8"/>
      <c r="AY2234" s="8"/>
      <c r="AZ2234" s="8"/>
      <c r="BA2234" s="8"/>
      <c r="BB2234" s="62"/>
      <c r="BC2234" s="21"/>
      <c r="BD2234" s="21"/>
      <c r="BE2234" s="21"/>
      <c r="BF2234" s="22"/>
      <c r="BG2234" s="22"/>
      <c r="BH2234" s="22"/>
      <c r="BI2234" s="22"/>
      <c r="BJ2234" s="8"/>
      <c r="BK2234" s="8"/>
      <c r="BL2234" s="8"/>
      <c r="BM2234" s="8"/>
      <c r="BN2234" s="5"/>
      <c r="BO2234" s="5"/>
      <c r="BP2234" s="8"/>
      <c r="BQ2234" s="8"/>
    </row>
    <row r="2235" spans="1:69" ht="16.75" customHeight="1" x14ac:dyDescent="0.2">
      <c r="A2235" t="str">
        <f t="shared" si="1953"/>
        <v>2025021083 BOS</v>
      </c>
      <c r="B2235">
        <v>2025021083</v>
      </c>
      <c r="C2235" s="1">
        <v>46100</v>
      </c>
      <c r="D2235" s="2" t="s">
        <v>9</v>
      </c>
      <c r="E2235" t="s">
        <v>7</v>
      </c>
      <c r="F2235" s="2">
        <v>1</v>
      </c>
      <c r="G2235" s="2">
        <v>1</v>
      </c>
      <c r="H2235" t="s">
        <v>47</v>
      </c>
      <c r="I2235" t="str">
        <f t="shared" si="1954"/>
        <v xml:space="preserve">BOS </v>
      </c>
      <c r="K2235" s="14"/>
      <c r="L2235" s="13">
        <v>0.15</v>
      </c>
      <c r="M2235" s="28">
        <v>0.1</v>
      </c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23"/>
      <c r="AF2235" s="23"/>
      <c r="AG2235" s="26"/>
      <c r="AH2235" s="26"/>
      <c r="AI2235" s="53"/>
      <c r="AJ2235" s="6"/>
      <c r="AK2235" s="23"/>
      <c r="AL2235" s="23"/>
      <c r="AM2235" s="23"/>
      <c r="AN2235" s="23"/>
      <c r="AO2235" s="23"/>
      <c r="AP2235" s="23"/>
      <c r="AQ2235" s="23"/>
      <c r="AR2235" s="66">
        <v>0</v>
      </c>
      <c r="AS2235" s="8"/>
      <c r="AT2235" s="19"/>
      <c r="AU2235" s="19"/>
      <c r="AV2235" s="12"/>
      <c r="AW2235" s="12"/>
      <c r="AX2235" s="8"/>
      <c r="AY2235" s="8"/>
      <c r="AZ2235" s="8"/>
      <c r="BA2235" s="8"/>
      <c r="BB2235" s="62"/>
      <c r="BC2235" s="21"/>
      <c r="BD2235" s="21"/>
      <c r="BE2235" s="21"/>
      <c r="BF2235" s="22"/>
      <c r="BG2235" s="22"/>
      <c r="BH2235" s="22"/>
      <c r="BI2235" s="22"/>
      <c r="BJ2235" s="8"/>
      <c r="BK2235" s="8"/>
      <c r="BL2235" s="8"/>
      <c r="BM2235" s="8"/>
      <c r="BN2235" s="5"/>
      <c r="BO2235" s="5"/>
      <c r="BP2235" s="8"/>
      <c r="BQ2235" s="8"/>
    </row>
    <row r="2236" spans="1:69" ht="16.75" customHeight="1" x14ac:dyDescent="0.2">
      <c r="A2236" t="str">
        <f t="shared" si="1953"/>
        <v>2025021088 CHI</v>
      </c>
      <c r="B2236">
        <v>2025021088</v>
      </c>
      <c r="C2236" s="1">
        <v>46100</v>
      </c>
      <c r="D2236" s="2" t="s">
        <v>6</v>
      </c>
      <c r="E2236" t="s">
        <v>14</v>
      </c>
      <c r="F2236" s="2">
        <v>1</v>
      </c>
      <c r="G2236" s="2">
        <v>1</v>
      </c>
      <c r="H2236" t="s">
        <v>46</v>
      </c>
      <c r="I2236" t="str">
        <f t="shared" si="1954"/>
        <v xml:space="preserve">CHI </v>
      </c>
      <c r="K2236" s="14"/>
      <c r="L2236" s="13">
        <v>0.15</v>
      </c>
      <c r="M2236" s="28">
        <v>0.1</v>
      </c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23"/>
      <c r="AF2236" s="23"/>
      <c r="AG2236" s="26"/>
      <c r="AH2236" s="26"/>
      <c r="AI2236" s="53"/>
      <c r="AJ2236" s="6"/>
      <c r="AK2236" s="23"/>
      <c r="AL2236" s="23"/>
      <c r="AM2236" s="23"/>
      <c r="AN2236" s="23"/>
      <c r="AO2236" s="23"/>
      <c r="AP2236" s="23"/>
      <c r="AQ2236" s="23"/>
      <c r="AR2236" s="66">
        <v>0</v>
      </c>
      <c r="AS2236" s="8"/>
      <c r="AT2236" s="19"/>
      <c r="AU2236" s="19"/>
      <c r="AV2236" s="12"/>
      <c r="AW2236" s="12"/>
      <c r="AX2236" s="8"/>
      <c r="AY2236" s="8"/>
      <c r="AZ2236" s="8"/>
      <c r="BA2236" s="8"/>
      <c r="BB2236" s="62"/>
      <c r="BC2236" s="21"/>
      <c r="BD2236" s="21"/>
      <c r="BE2236" s="21"/>
      <c r="BF2236" s="22"/>
      <c r="BG2236" s="22"/>
      <c r="BH2236" s="22"/>
      <c r="BI2236" s="22"/>
      <c r="BJ2236" s="8"/>
      <c r="BK2236" s="8"/>
      <c r="BL2236" s="8"/>
      <c r="BM2236" s="8"/>
      <c r="BN2236" s="5"/>
      <c r="BO2236" s="5"/>
      <c r="BP2236" s="8"/>
      <c r="BQ2236" s="8"/>
    </row>
    <row r="2237" spans="1:69" ht="16.75" customHeight="1" x14ac:dyDescent="0.2">
      <c r="A2237" t="str">
        <f t="shared" si="1953"/>
        <v>2025021088 MIN</v>
      </c>
      <c r="B2237">
        <v>2025021088</v>
      </c>
      <c r="C2237" s="1">
        <v>46100</v>
      </c>
      <c r="D2237" s="2" t="s">
        <v>9</v>
      </c>
      <c r="E2237" t="s">
        <v>33</v>
      </c>
      <c r="F2237" s="2">
        <v>1</v>
      </c>
      <c r="G2237" s="2">
        <v>1</v>
      </c>
      <c r="H2237" t="s">
        <v>47</v>
      </c>
      <c r="I2237" t="str">
        <f t="shared" si="1954"/>
        <v xml:space="preserve">MIN </v>
      </c>
      <c r="K2237" s="14"/>
      <c r="L2237" s="13">
        <v>0.15</v>
      </c>
      <c r="M2237" s="28">
        <v>0.1</v>
      </c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23"/>
      <c r="AF2237" s="23"/>
      <c r="AG2237" s="26"/>
      <c r="AH2237" s="26"/>
      <c r="AI2237" s="53"/>
      <c r="AJ2237" s="6"/>
      <c r="AK2237" s="23"/>
      <c r="AL2237" s="23"/>
      <c r="AM2237" s="23"/>
      <c r="AN2237" s="23"/>
      <c r="AO2237" s="23"/>
      <c r="AP2237" s="23"/>
      <c r="AQ2237" s="23"/>
      <c r="AR2237" s="66">
        <v>0</v>
      </c>
      <c r="AS2237" s="8"/>
      <c r="AT2237" s="19"/>
      <c r="AU2237" s="19"/>
      <c r="AV2237" s="12"/>
      <c r="AW2237" s="12"/>
      <c r="AX2237" s="8"/>
      <c r="AY2237" s="8"/>
      <c r="AZ2237" s="8"/>
      <c r="BA2237" s="8"/>
      <c r="BB2237" s="62"/>
      <c r="BC2237" s="21"/>
      <c r="BD2237" s="21"/>
      <c r="BE2237" s="21"/>
      <c r="BF2237" s="22"/>
      <c r="BG2237" s="22"/>
      <c r="BH2237" s="22"/>
      <c r="BI2237" s="22"/>
      <c r="BJ2237" s="8"/>
      <c r="BK2237" s="8"/>
      <c r="BL2237" s="8"/>
      <c r="BM2237" s="8"/>
      <c r="BN2237" s="5"/>
      <c r="BO2237" s="5"/>
      <c r="BP2237" s="8"/>
      <c r="BQ2237" s="8"/>
    </row>
    <row r="2238" spans="1:69" ht="16.75" customHeight="1" x14ac:dyDescent="0.2">
      <c r="A2238" t="str">
        <f t="shared" si="1953"/>
        <v>2025021087 SEA</v>
      </c>
      <c r="B2238">
        <v>2025021087</v>
      </c>
      <c r="C2238" s="1">
        <v>46100</v>
      </c>
      <c r="D2238" s="2" t="s">
        <v>6</v>
      </c>
      <c r="E2238" t="s">
        <v>13</v>
      </c>
      <c r="F2238" s="2">
        <v>1</v>
      </c>
      <c r="G2238" s="2">
        <v>1</v>
      </c>
      <c r="H2238" t="s">
        <v>46</v>
      </c>
      <c r="I2238" t="str">
        <f t="shared" si="1954"/>
        <v xml:space="preserve">SEA </v>
      </c>
      <c r="K2238" s="14"/>
      <c r="L2238" s="13">
        <v>0.15</v>
      </c>
      <c r="M2238" s="28">
        <v>0.1</v>
      </c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23"/>
      <c r="AF2238" s="23"/>
      <c r="AG2238" s="26"/>
      <c r="AH2238" s="26"/>
      <c r="AI2238" s="53"/>
      <c r="AJ2238" s="6"/>
      <c r="AK2238" s="23"/>
      <c r="AL2238" s="23"/>
      <c r="AM2238" s="23"/>
      <c r="AN2238" s="23"/>
      <c r="AO2238" s="23"/>
      <c r="AP2238" s="23"/>
      <c r="AQ2238" s="23"/>
      <c r="AR2238" s="66">
        <v>0</v>
      </c>
      <c r="AS2238" s="8"/>
      <c r="AT2238" s="19"/>
      <c r="AU2238" s="19"/>
      <c r="AV2238" s="12"/>
      <c r="AW2238" s="12"/>
      <c r="AX2238" s="8"/>
      <c r="AY2238" s="8"/>
      <c r="AZ2238" s="8"/>
      <c r="BA2238" s="8"/>
      <c r="BB2238" s="62"/>
      <c r="BC2238" s="21"/>
      <c r="BD2238" s="21"/>
      <c r="BE2238" s="21"/>
      <c r="BF2238" s="22"/>
      <c r="BG2238" s="22"/>
      <c r="BH2238" s="22"/>
      <c r="BI2238" s="22"/>
      <c r="BJ2238" s="8"/>
      <c r="BK2238" s="8"/>
      <c r="BL2238" s="8"/>
      <c r="BM2238" s="8"/>
      <c r="BN2238" s="5"/>
      <c r="BO2238" s="5"/>
      <c r="BP2238" s="8"/>
      <c r="BQ2238" s="8"/>
    </row>
    <row r="2239" spans="1:69" ht="16.75" customHeight="1" x14ac:dyDescent="0.2">
      <c r="A2239" t="str">
        <f t="shared" si="1953"/>
        <v>2025021087 NSH</v>
      </c>
      <c r="B2239">
        <v>2025021087</v>
      </c>
      <c r="C2239" s="1">
        <v>46100</v>
      </c>
      <c r="D2239" s="2" t="s">
        <v>9</v>
      </c>
      <c r="E2239" t="s">
        <v>35</v>
      </c>
      <c r="F2239" s="2">
        <v>1</v>
      </c>
      <c r="G2239" s="2">
        <v>1</v>
      </c>
      <c r="H2239" t="s">
        <v>47</v>
      </c>
      <c r="I2239" t="str">
        <f t="shared" si="1954"/>
        <v xml:space="preserve">NSH </v>
      </c>
      <c r="K2239" s="14"/>
      <c r="L2239" s="13">
        <v>0.15</v>
      </c>
      <c r="M2239" s="28">
        <v>0.1</v>
      </c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23"/>
      <c r="AF2239" s="23"/>
      <c r="AG2239" s="26"/>
      <c r="AH2239" s="26"/>
      <c r="AI2239" s="53"/>
      <c r="AJ2239" s="6"/>
      <c r="AK2239" s="23"/>
      <c r="AL2239" s="23"/>
      <c r="AM2239" s="23"/>
      <c r="AN2239" s="23"/>
      <c r="AO2239" s="23"/>
      <c r="AP2239" s="23"/>
      <c r="AQ2239" s="23"/>
      <c r="AR2239" s="66">
        <v>0</v>
      </c>
      <c r="AS2239" s="8"/>
      <c r="AT2239" s="19"/>
      <c r="AU2239" s="19"/>
      <c r="AV2239" s="12"/>
      <c r="AW2239" s="12"/>
      <c r="AX2239" s="8"/>
      <c r="AY2239" s="8"/>
      <c r="AZ2239" s="8"/>
      <c r="BA2239" s="8"/>
      <c r="BB2239" s="62"/>
      <c r="BC2239" s="21"/>
      <c r="BD2239" s="21"/>
      <c r="BE2239" s="21"/>
      <c r="BF2239" s="22"/>
      <c r="BG2239" s="22"/>
      <c r="BH2239" s="22"/>
      <c r="BI2239" s="22"/>
      <c r="BJ2239" s="8"/>
      <c r="BK2239" s="8"/>
      <c r="BL2239" s="8"/>
      <c r="BM2239" s="8"/>
      <c r="BN2239" s="5"/>
      <c r="BO2239" s="5"/>
      <c r="BP2239" s="8"/>
      <c r="BQ2239" s="8"/>
    </row>
    <row r="2240" spans="1:69" ht="16.75" customHeight="1" x14ac:dyDescent="0.2">
      <c r="A2240" t="str">
        <f t="shared" ref="A2240:A2303" si="1955">B2240&amp;" "&amp;E2240</f>
        <v>2025021089 FLA</v>
      </c>
      <c r="B2240">
        <v>2025021089</v>
      </c>
      <c r="C2240" s="1">
        <v>46100</v>
      </c>
      <c r="D2240" s="2" t="s">
        <v>6</v>
      </c>
      <c r="E2240" t="s">
        <v>10</v>
      </c>
      <c r="F2240" s="2">
        <v>1</v>
      </c>
      <c r="G2240" s="2">
        <v>1</v>
      </c>
      <c r="H2240" t="s">
        <v>46</v>
      </c>
      <c r="I2240" t="str">
        <f t="shared" si="1954"/>
        <v xml:space="preserve">FLA </v>
      </c>
      <c r="K2240" s="14"/>
      <c r="L2240" s="13">
        <v>0.15</v>
      </c>
      <c r="M2240" s="28">
        <v>0.1</v>
      </c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23"/>
      <c r="AF2240" s="23"/>
      <c r="AG2240" s="26"/>
      <c r="AH2240" s="26"/>
      <c r="AI2240" s="53"/>
      <c r="AJ2240" s="6"/>
      <c r="AK2240" s="23"/>
      <c r="AL2240" s="23"/>
      <c r="AM2240" s="23"/>
      <c r="AN2240" s="23"/>
      <c r="AO2240" s="23"/>
      <c r="AP2240" s="23"/>
      <c r="AQ2240" s="23"/>
      <c r="AR2240" s="66">
        <v>0</v>
      </c>
      <c r="AS2240" s="8"/>
      <c r="AT2240" s="19"/>
      <c r="AU2240" s="19"/>
      <c r="AV2240" s="12"/>
      <c r="AW2240" s="12"/>
      <c r="AX2240" s="8"/>
      <c r="AY2240" s="8"/>
      <c r="AZ2240" s="8"/>
      <c r="BA2240" s="8"/>
      <c r="BB2240" s="62"/>
      <c r="BC2240" s="21"/>
      <c r="BD2240" s="21"/>
      <c r="BE2240" s="21"/>
      <c r="BF2240" s="22"/>
      <c r="BG2240" s="22"/>
      <c r="BH2240" s="22"/>
      <c r="BI2240" s="22"/>
      <c r="BJ2240" s="8"/>
      <c r="BK2240" s="8"/>
      <c r="BL2240" s="8"/>
      <c r="BM2240" s="8"/>
      <c r="BN2240" s="5"/>
      <c r="BO2240" s="5"/>
      <c r="BP2240" s="8"/>
      <c r="BQ2240" s="8"/>
    </row>
    <row r="2241" spans="1:69" ht="16.75" customHeight="1" x14ac:dyDescent="0.2">
      <c r="A2241" t="str">
        <f t="shared" si="1955"/>
        <v>2025021089 EDM</v>
      </c>
      <c r="B2241">
        <v>2025021089</v>
      </c>
      <c r="C2241" s="1">
        <v>46100</v>
      </c>
      <c r="D2241" s="2" t="s">
        <v>9</v>
      </c>
      <c r="E2241" t="s">
        <v>17</v>
      </c>
      <c r="F2241" s="2">
        <v>1</v>
      </c>
      <c r="G2241" s="2">
        <v>1</v>
      </c>
      <c r="H2241" t="s">
        <v>47</v>
      </c>
      <c r="I2241" t="str">
        <f t="shared" si="1954"/>
        <v xml:space="preserve">EDM </v>
      </c>
      <c r="K2241" s="14"/>
      <c r="L2241" s="13">
        <v>0.15</v>
      </c>
      <c r="M2241" s="28">
        <v>0.1</v>
      </c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23"/>
      <c r="AF2241" s="23"/>
      <c r="AG2241" s="26"/>
      <c r="AH2241" s="26"/>
      <c r="AI2241" s="53"/>
      <c r="AJ2241" s="6"/>
      <c r="AK2241" s="23"/>
      <c r="AL2241" s="23"/>
      <c r="AM2241" s="23"/>
      <c r="AN2241" s="23"/>
      <c r="AO2241" s="23"/>
      <c r="AP2241" s="23"/>
      <c r="AQ2241" s="23"/>
      <c r="AR2241" s="66">
        <v>0</v>
      </c>
      <c r="AS2241" s="8"/>
      <c r="AT2241" s="19"/>
      <c r="AU2241" s="19"/>
      <c r="AV2241" s="12"/>
      <c r="AW2241" s="12"/>
      <c r="AX2241" s="8"/>
      <c r="AY2241" s="8"/>
      <c r="AZ2241" s="8"/>
      <c r="BA2241" s="8"/>
      <c r="BB2241" s="62"/>
      <c r="BC2241" s="21"/>
      <c r="BD2241" s="21"/>
      <c r="BE2241" s="21"/>
      <c r="BF2241" s="22"/>
      <c r="BG2241" s="22"/>
      <c r="BH2241" s="22"/>
      <c r="BI2241" s="22"/>
      <c r="BJ2241" s="8"/>
      <c r="BK2241" s="8"/>
      <c r="BL2241" s="8"/>
      <c r="BM2241" s="8"/>
      <c r="BN2241" s="5"/>
      <c r="BO2241" s="5"/>
      <c r="BP2241" s="8"/>
      <c r="BQ2241" s="8"/>
    </row>
    <row r="2242" spans="1:69" ht="16.75" customHeight="1" x14ac:dyDescent="0.2">
      <c r="A2242" t="str">
        <f t="shared" si="1955"/>
        <v>2025021092 BUF</v>
      </c>
      <c r="B2242">
        <v>2025021092</v>
      </c>
      <c r="C2242" s="1">
        <v>46100</v>
      </c>
      <c r="D2242" s="2" t="s">
        <v>6</v>
      </c>
      <c r="E2242" t="s">
        <v>5</v>
      </c>
      <c r="F2242" s="2">
        <v>1</v>
      </c>
      <c r="G2242" s="2">
        <v>1</v>
      </c>
      <c r="H2242" t="s">
        <v>46</v>
      </c>
      <c r="I2242" t="str">
        <f t="shared" si="1954"/>
        <v xml:space="preserve">BUF </v>
      </c>
      <c r="K2242" s="14"/>
      <c r="L2242" s="13">
        <v>0.15</v>
      </c>
      <c r="M2242" s="28">
        <v>0.1</v>
      </c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23"/>
      <c r="AF2242" s="23"/>
      <c r="AG2242" s="26"/>
      <c r="AH2242" s="26"/>
      <c r="AI2242" s="53"/>
      <c r="AJ2242" s="6"/>
      <c r="AK2242" s="23"/>
      <c r="AL2242" s="23"/>
      <c r="AM2242" s="23"/>
      <c r="AN2242" s="23"/>
      <c r="AO2242" s="23"/>
      <c r="AP2242" s="23"/>
      <c r="AQ2242" s="23"/>
      <c r="AR2242" s="66">
        <v>0</v>
      </c>
      <c r="AS2242" s="8"/>
      <c r="AT2242" s="19"/>
      <c r="AU2242" s="19"/>
      <c r="AV2242" s="12"/>
      <c r="AW2242" s="12"/>
      <c r="AX2242" s="8"/>
      <c r="AY2242" s="8"/>
      <c r="AZ2242" s="8"/>
      <c r="BA2242" s="8"/>
      <c r="BB2242" s="62"/>
      <c r="BC2242" s="21"/>
      <c r="BD2242" s="21"/>
      <c r="BE2242" s="21"/>
      <c r="BF2242" s="22"/>
      <c r="BG2242" s="22"/>
      <c r="BH2242" s="22"/>
      <c r="BI2242" s="22"/>
      <c r="BJ2242" s="8"/>
      <c r="BK2242" s="8"/>
      <c r="BL2242" s="8"/>
      <c r="BM2242" s="8"/>
      <c r="BN2242" s="5"/>
      <c r="BO2242" s="5"/>
      <c r="BP2242" s="8"/>
      <c r="BQ2242" s="8"/>
    </row>
    <row r="2243" spans="1:69" ht="16.75" customHeight="1" x14ac:dyDescent="0.2">
      <c r="A2243" t="str">
        <f t="shared" si="1955"/>
        <v>2025021092 SJS</v>
      </c>
      <c r="B2243">
        <v>2025021092</v>
      </c>
      <c r="C2243" s="1">
        <v>46100</v>
      </c>
      <c r="D2243" s="2" t="s">
        <v>9</v>
      </c>
      <c r="E2243" t="s">
        <v>40</v>
      </c>
      <c r="F2243" s="2">
        <v>1</v>
      </c>
      <c r="G2243" s="2">
        <v>1</v>
      </c>
      <c r="H2243" t="s">
        <v>47</v>
      </c>
      <c r="I2243" t="str">
        <f t="shared" si="1954"/>
        <v xml:space="preserve">SJS </v>
      </c>
      <c r="K2243" s="14"/>
      <c r="L2243" s="13">
        <v>0.15</v>
      </c>
      <c r="M2243" s="28">
        <v>0.1</v>
      </c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23"/>
      <c r="AF2243" s="23"/>
      <c r="AG2243" s="26"/>
      <c r="AH2243" s="26"/>
      <c r="AI2243" s="53"/>
      <c r="AJ2243" s="6"/>
      <c r="AK2243" s="23"/>
      <c r="AL2243" s="23"/>
      <c r="AM2243" s="23"/>
      <c r="AN2243" s="23"/>
      <c r="AO2243" s="23"/>
      <c r="AP2243" s="23"/>
      <c r="AQ2243" s="23"/>
      <c r="AR2243" s="66">
        <v>0</v>
      </c>
      <c r="AS2243" s="8"/>
      <c r="AT2243" s="19"/>
      <c r="AU2243" s="19"/>
      <c r="AV2243" s="12"/>
      <c r="AW2243" s="12"/>
      <c r="AX2243" s="8"/>
      <c r="AY2243" s="8"/>
      <c r="AZ2243" s="8"/>
      <c r="BA2243" s="8"/>
      <c r="BB2243" s="62"/>
      <c r="BC2243" s="21"/>
      <c r="BD2243" s="21"/>
      <c r="BE2243" s="21"/>
      <c r="BF2243" s="22"/>
      <c r="BG2243" s="22"/>
      <c r="BH2243" s="22"/>
      <c r="BI2243" s="22"/>
      <c r="BJ2243" s="8"/>
      <c r="BK2243" s="8"/>
      <c r="BL2243" s="8"/>
      <c r="BM2243" s="8"/>
      <c r="BN2243" s="5"/>
      <c r="BO2243" s="5"/>
      <c r="BP2243" s="8"/>
      <c r="BQ2243" s="8"/>
    </row>
    <row r="2244" spans="1:69" ht="16.75" customHeight="1" x14ac:dyDescent="0.2">
      <c r="A2244" t="str">
        <f t="shared" si="1955"/>
        <v>2025021090 TBL</v>
      </c>
      <c r="B2244">
        <v>2025021090</v>
      </c>
      <c r="C2244" s="1">
        <v>46100</v>
      </c>
      <c r="D2244" s="2" t="s">
        <v>6</v>
      </c>
      <c r="E2244" t="s">
        <v>41</v>
      </c>
      <c r="F2244" s="2">
        <v>1</v>
      </c>
      <c r="G2244" s="2">
        <v>1</v>
      </c>
      <c r="H2244" t="s">
        <v>46</v>
      </c>
      <c r="I2244" t="str">
        <f t="shared" si="1954"/>
        <v xml:space="preserve">TBL </v>
      </c>
      <c r="K2244" s="14"/>
      <c r="L2244" s="13">
        <v>0.15</v>
      </c>
      <c r="M2244" s="28">
        <v>0.1</v>
      </c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23"/>
      <c r="AF2244" s="23"/>
      <c r="AG2244" s="26"/>
      <c r="AH2244" s="26"/>
      <c r="AI2244" s="53"/>
      <c r="AJ2244" s="6"/>
      <c r="AK2244" s="23"/>
      <c r="AL2244" s="23"/>
      <c r="AM2244" s="23"/>
      <c r="AN2244" s="23"/>
      <c r="AO2244" s="23"/>
      <c r="AP2244" s="23"/>
      <c r="AQ2244" s="23"/>
      <c r="AR2244" s="66">
        <v>0</v>
      </c>
      <c r="AS2244" s="8"/>
      <c r="AT2244" s="19"/>
      <c r="AU2244" s="19"/>
      <c r="AV2244" s="12"/>
      <c r="AW2244" s="12"/>
      <c r="AX2244" s="8"/>
      <c r="AY2244" s="8"/>
      <c r="AZ2244" s="8"/>
      <c r="BA2244" s="8"/>
      <c r="BB2244" s="62"/>
      <c r="BC2244" s="21"/>
      <c r="BD2244" s="21"/>
      <c r="BE2244" s="21"/>
      <c r="BF2244" s="22"/>
      <c r="BG2244" s="22"/>
      <c r="BH2244" s="22"/>
      <c r="BI2244" s="22"/>
      <c r="BJ2244" s="8"/>
      <c r="BK2244" s="8"/>
      <c r="BL2244" s="8"/>
      <c r="BM2244" s="8"/>
      <c r="BN2244" s="5"/>
      <c r="BO2244" s="5"/>
      <c r="BP2244" s="8"/>
      <c r="BQ2244" s="8"/>
    </row>
    <row r="2245" spans="1:69" ht="16.75" customHeight="1" x14ac:dyDescent="0.2">
      <c r="A2245" t="str">
        <f t="shared" si="1955"/>
        <v>2025021090 VAN</v>
      </c>
      <c r="B2245">
        <v>2025021090</v>
      </c>
      <c r="C2245" s="1">
        <v>46100</v>
      </c>
      <c r="D2245" s="2" t="s">
        <v>9</v>
      </c>
      <c r="E2245" t="s">
        <v>23</v>
      </c>
      <c r="F2245" s="2">
        <v>1</v>
      </c>
      <c r="G2245" s="2">
        <v>1</v>
      </c>
      <c r="H2245" t="s">
        <v>47</v>
      </c>
      <c r="I2245" t="str">
        <f t="shared" si="1954"/>
        <v xml:space="preserve">VAN </v>
      </c>
      <c r="K2245" s="14"/>
      <c r="L2245" s="13">
        <v>0.15</v>
      </c>
      <c r="M2245" s="28">
        <v>0.1</v>
      </c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23"/>
      <c r="AF2245" s="23"/>
      <c r="AG2245" s="26"/>
      <c r="AH2245" s="26"/>
      <c r="AI2245" s="53"/>
      <c r="AJ2245" s="6"/>
      <c r="AK2245" s="23"/>
      <c r="AL2245" s="23"/>
      <c r="AM2245" s="23"/>
      <c r="AN2245" s="23"/>
      <c r="AO2245" s="23"/>
      <c r="AP2245" s="23"/>
      <c r="AQ2245" s="23"/>
      <c r="AR2245" s="66">
        <v>0</v>
      </c>
      <c r="AS2245" s="8"/>
      <c r="AT2245" s="19"/>
      <c r="AU2245" s="19"/>
      <c r="AV2245" s="12"/>
      <c r="AW2245" s="12"/>
      <c r="AX2245" s="8"/>
      <c r="AY2245" s="8"/>
      <c r="AZ2245" s="8"/>
      <c r="BA2245" s="8"/>
      <c r="BB2245" s="62"/>
      <c r="BC2245" s="21"/>
      <c r="BD2245" s="21"/>
      <c r="BE2245" s="21"/>
      <c r="BF2245" s="22"/>
      <c r="BG2245" s="22"/>
      <c r="BH2245" s="22"/>
      <c r="BI2245" s="22"/>
      <c r="BJ2245" s="8"/>
      <c r="BK2245" s="8"/>
      <c r="BL2245" s="8"/>
      <c r="BM2245" s="8"/>
      <c r="BN2245" s="5"/>
      <c r="BO2245" s="5"/>
      <c r="BP2245" s="8"/>
      <c r="BQ2245" s="8"/>
    </row>
    <row r="2246" spans="1:69" ht="16.75" customHeight="1" x14ac:dyDescent="0.2">
      <c r="A2246" t="str">
        <f t="shared" si="1955"/>
        <v>2025021091 UTA</v>
      </c>
      <c r="B2246">
        <v>2025021091</v>
      </c>
      <c r="C2246" s="1">
        <v>46100</v>
      </c>
      <c r="D2246" s="2" t="s">
        <v>6</v>
      </c>
      <c r="E2246" t="s">
        <v>15</v>
      </c>
      <c r="F2246" s="2">
        <v>2</v>
      </c>
      <c r="G2246" s="2">
        <v>1</v>
      </c>
      <c r="H2246" t="s">
        <v>44</v>
      </c>
      <c r="I2246" t="str">
        <f t="shared" si="1954"/>
        <v xml:space="preserve">UTA </v>
      </c>
      <c r="K2246" s="14"/>
      <c r="L2246" s="13">
        <v>0.15</v>
      </c>
      <c r="M2246" s="28">
        <v>0.1</v>
      </c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23"/>
      <c r="AF2246" s="23"/>
      <c r="AG2246" s="26"/>
      <c r="AH2246" s="26"/>
      <c r="AI2246" s="53"/>
      <c r="AJ2246" s="6"/>
      <c r="AK2246" s="23"/>
      <c r="AL2246" s="23"/>
      <c r="AM2246" s="23"/>
      <c r="AN2246" s="23"/>
      <c r="AO2246" s="23"/>
      <c r="AP2246" s="23"/>
      <c r="AQ2246" s="23"/>
      <c r="AR2246" s="66">
        <v>0</v>
      </c>
      <c r="AS2246" s="8"/>
      <c r="AT2246" s="19"/>
      <c r="AU2246" s="19"/>
      <c r="AV2246" s="12"/>
      <c r="AW2246" s="12"/>
      <c r="AX2246" s="8"/>
      <c r="AY2246" s="8"/>
      <c r="AZ2246" s="8"/>
      <c r="BA2246" s="8"/>
      <c r="BB2246" s="62"/>
      <c r="BC2246" s="21"/>
      <c r="BD2246" s="21"/>
      <c r="BE2246" s="21"/>
      <c r="BF2246" s="22"/>
      <c r="BG2246" s="22"/>
      <c r="BH2246" s="22"/>
      <c r="BI2246" s="22"/>
      <c r="BJ2246" s="8"/>
      <c r="BK2246" s="8"/>
      <c r="BL2246" s="8"/>
      <c r="BM2246" s="8"/>
      <c r="BN2246" s="5"/>
      <c r="BO2246" s="5"/>
      <c r="BP2246" s="8"/>
      <c r="BQ2246" s="8"/>
    </row>
    <row r="2247" spans="1:69" ht="16.75" customHeight="1" x14ac:dyDescent="0.2">
      <c r="A2247" t="str">
        <f t="shared" si="1955"/>
        <v>2025021091 VGK</v>
      </c>
      <c r="B2247">
        <v>2025021091</v>
      </c>
      <c r="C2247" s="1">
        <v>46100</v>
      </c>
      <c r="D2247" s="2" t="s">
        <v>9</v>
      </c>
      <c r="E2247" t="s">
        <v>25</v>
      </c>
      <c r="F2247" s="2">
        <v>1</v>
      </c>
      <c r="G2247" s="2">
        <v>2</v>
      </c>
      <c r="H2247" t="s">
        <v>45</v>
      </c>
      <c r="I2247" t="str">
        <f t="shared" si="1954"/>
        <v xml:space="preserve">VGK </v>
      </c>
      <c r="K2247" s="14"/>
      <c r="L2247" s="13">
        <v>0.15</v>
      </c>
      <c r="M2247" s="28">
        <v>0.1</v>
      </c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23"/>
      <c r="AF2247" s="23"/>
      <c r="AG2247" s="26"/>
      <c r="AH2247" s="26"/>
      <c r="AI2247" s="53"/>
      <c r="AJ2247" s="6"/>
      <c r="AK2247" s="23"/>
      <c r="AL2247" s="23"/>
      <c r="AM2247" s="23"/>
      <c r="AN2247" s="23"/>
      <c r="AO2247" s="23"/>
      <c r="AP2247" s="23"/>
      <c r="AQ2247" s="23"/>
      <c r="AR2247" s="66">
        <v>0</v>
      </c>
      <c r="AS2247" s="8"/>
      <c r="AT2247" s="19"/>
      <c r="AU2247" s="19"/>
      <c r="AV2247" s="12"/>
      <c r="AW2247" s="12"/>
      <c r="AX2247" s="8"/>
      <c r="AY2247" s="8"/>
      <c r="AZ2247" s="8"/>
      <c r="BA2247" s="8"/>
      <c r="BB2247" s="62"/>
      <c r="BC2247" s="21"/>
      <c r="BD2247" s="21"/>
      <c r="BE2247" s="21"/>
      <c r="BF2247" s="22"/>
      <c r="BG2247" s="22"/>
      <c r="BH2247" s="22"/>
      <c r="BI2247" s="22"/>
      <c r="BJ2247" s="8"/>
      <c r="BK2247" s="8"/>
      <c r="BL2247" s="8"/>
      <c r="BM2247" s="8"/>
      <c r="BN2247" s="5"/>
      <c r="BO2247" s="5"/>
      <c r="BP2247" s="8"/>
      <c r="BQ2247" s="8"/>
    </row>
    <row r="2248" spans="1:69" ht="16.75" customHeight="1" x14ac:dyDescent="0.2">
      <c r="A2248" t="str">
        <f t="shared" si="1955"/>
        <v>2025021093 PHI</v>
      </c>
      <c r="B2248">
        <v>2025021093</v>
      </c>
      <c r="C2248" s="1">
        <v>46100</v>
      </c>
      <c r="D2248" s="2" t="s">
        <v>6</v>
      </c>
      <c r="E2248" t="s">
        <v>43</v>
      </c>
      <c r="F2248" s="2">
        <v>0</v>
      </c>
      <c r="G2248" s="2">
        <v>2</v>
      </c>
      <c r="H2248" t="s">
        <v>29</v>
      </c>
      <c r="I2248" t="str">
        <f t="shared" si="1954"/>
        <v xml:space="preserve">PHI </v>
      </c>
      <c r="K2248" s="14"/>
      <c r="L2248" s="13">
        <v>0.15</v>
      </c>
      <c r="M2248" s="28">
        <v>0.1</v>
      </c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23"/>
      <c r="AF2248" s="23"/>
      <c r="AG2248" s="26"/>
      <c r="AH2248" s="26"/>
      <c r="AI2248" s="53"/>
      <c r="AJ2248" s="6"/>
      <c r="AK2248" s="23"/>
      <c r="AL2248" s="23"/>
      <c r="AM2248" s="23"/>
      <c r="AN2248" s="23"/>
      <c r="AO2248" s="23"/>
      <c r="AP2248" s="23"/>
      <c r="AQ2248" s="23"/>
      <c r="AR2248" s="66">
        <v>0</v>
      </c>
      <c r="AS2248" s="8"/>
      <c r="AT2248" s="19"/>
      <c r="AU2248" s="19"/>
      <c r="AV2248" s="12"/>
      <c r="AW2248" s="12"/>
      <c r="AX2248" s="8"/>
      <c r="AY2248" s="8"/>
      <c r="AZ2248" s="8"/>
      <c r="BA2248" s="8"/>
      <c r="BB2248" s="62"/>
      <c r="BC2248" s="21"/>
      <c r="BD2248" s="21"/>
      <c r="BE2248" s="21"/>
      <c r="BF2248" s="22"/>
      <c r="BG2248" s="22"/>
      <c r="BH2248" s="22"/>
      <c r="BI2248" s="22"/>
      <c r="BJ2248" s="8"/>
      <c r="BK2248" s="8"/>
      <c r="BL2248" s="8"/>
      <c r="BM2248" s="8"/>
      <c r="BN2248" s="5"/>
      <c r="BO2248" s="5"/>
      <c r="BP2248" s="8"/>
      <c r="BQ2248" s="8"/>
    </row>
    <row r="2249" spans="1:69" ht="16.75" customHeight="1" x14ac:dyDescent="0.2">
      <c r="A2249" t="str">
        <f t="shared" si="1955"/>
        <v>2025021093 LAK</v>
      </c>
      <c r="B2249">
        <v>2025021093</v>
      </c>
      <c r="C2249" s="1">
        <v>46100</v>
      </c>
      <c r="D2249" s="2" t="s">
        <v>9</v>
      </c>
      <c r="E2249" t="s">
        <v>28</v>
      </c>
      <c r="F2249" s="2">
        <v>2</v>
      </c>
      <c r="G2249" s="2">
        <v>0</v>
      </c>
      <c r="H2249" t="s">
        <v>31</v>
      </c>
      <c r="I2249" t="str">
        <f t="shared" si="1954"/>
        <v xml:space="preserve">LAK </v>
      </c>
      <c r="K2249" s="14"/>
      <c r="L2249" s="13">
        <v>0.15</v>
      </c>
      <c r="M2249" s="28">
        <v>0.1</v>
      </c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23"/>
      <c r="AF2249" s="23"/>
      <c r="AG2249" s="26"/>
      <c r="AH2249" s="26"/>
      <c r="AI2249" s="53"/>
      <c r="AJ2249" s="6"/>
      <c r="AK2249" s="23"/>
      <c r="AL2249" s="23"/>
      <c r="AM2249" s="23"/>
      <c r="AN2249" s="23"/>
      <c r="AO2249" s="23"/>
      <c r="AP2249" s="23"/>
      <c r="AQ2249" s="23"/>
      <c r="AR2249" s="66">
        <v>0</v>
      </c>
      <c r="AS2249" s="8"/>
      <c r="AT2249" s="19"/>
      <c r="AU2249" s="19"/>
      <c r="AV2249" s="12"/>
      <c r="AW2249" s="12"/>
      <c r="AX2249" s="8"/>
      <c r="AY2249" s="8"/>
      <c r="AZ2249" s="8"/>
      <c r="BA2249" s="8"/>
      <c r="BB2249" s="62"/>
      <c r="BC2249" s="21"/>
      <c r="BD2249" s="21"/>
      <c r="BE2249" s="21"/>
      <c r="BF2249" s="22"/>
      <c r="BG2249" s="22"/>
      <c r="BH2249" s="22"/>
      <c r="BI2249" s="22"/>
      <c r="BJ2249" s="8"/>
      <c r="BK2249" s="8"/>
      <c r="BL2249" s="8"/>
      <c r="BM2249" s="8"/>
      <c r="BN2249" s="5"/>
      <c r="BO2249" s="5"/>
      <c r="BP2249" s="8"/>
      <c r="BQ2249" s="8"/>
    </row>
    <row r="2250" spans="1:69" ht="16.75" customHeight="1" x14ac:dyDescent="0.2">
      <c r="A2250" t="str">
        <f t="shared" si="1955"/>
        <v>2025021094 CAR</v>
      </c>
      <c r="B2250">
        <v>2025021094</v>
      </c>
      <c r="C2250" s="1">
        <v>46101</v>
      </c>
      <c r="D2250" s="2" t="s">
        <v>6</v>
      </c>
      <c r="E2250" t="s">
        <v>42</v>
      </c>
      <c r="F2250" s="2">
        <v>1</v>
      </c>
      <c r="G2250" s="2">
        <v>2</v>
      </c>
      <c r="H2250" t="s">
        <v>36</v>
      </c>
      <c r="I2250" t="str">
        <f t="shared" si="1954"/>
        <v xml:space="preserve">CAR </v>
      </c>
      <c r="K2250" s="14"/>
      <c r="L2250" s="13">
        <v>0.15</v>
      </c>
      <c r="M2250" s="28">
        <v>0.1</v>
      </c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23"/>
      <c r="AF2250" s="23"/>
      <c r="AG2250" s="26"/>
      <c r="AH2250" s="26"/>
      <c r="AI2250" s="53"/>
      <c r="AJ2250" s="6"/>
      <c r="AK2250" s="23"/>
      <c r="AL2250" s="23"/>
      <c r="AM2250" s="23"/>
      <c r="AN2250" s="23"/>
      <c r="AO2250" s="23"/>
      <c r="AP2250" s="23"/>
      <c r="AQ2250" s="23"/>
      <c r="AR2250" s="66">
        <v>0</v>
      </c>
      <c r="AS2250" s="8"/>
      <c r="AT2250" s="19"/>
      <c r="AU2250" s="19"/>
      <c r="AV2250" s="12"/>
      <c r="AW2250" s="12"/>
      <c r="AX2250" s="8"/>
      <c r="AY2250" s="8"/>
      <c r="AZ2250" s="8"/>
      <c r="BA2250" s="8"/>
      <c r="BB2250" s="62"/>
      <c r="BC2250" s="21"/>
      <c r="BD2250" s="21"/>
      <c r="BE2250" s="21"/>
      <c r="BF2250" s="22"/>
      <c r="BG2250" s="22"/>
      <c r="BH2250" s="22"/>
      <c r="BI2250" s="22"/>
      <c r="BJ2250" s="8"/>
      <c r="BK2250" s="8"/>
      <c r="BL2250" s="8"/>
      <c r="BM2250" s="8"/>
      <c r="BN2250" s="5"/>
      <c r="BO2250" s="5"/>
      <c r="BP2250" s="8"/>
      <c r="BQ2250" s="8"/>
    </row>
    <row r="2251" spans="1:69" ht="16.75" customHeight="1" x14ac:dyDescent="0.2">
      <c r="A2251" t="str">
        <f t="shared" si="1955"/>
        <v>2025021094 TOR</v>
      </c>
      <c r="B2251">
        <v>2025021094</v>
      </c>
      <c r="C2251" s="1">
        <v>46101</v>
      </c>
      <c r="D2251" s="2" t="s">
        <v>9</v>
      </c>
      <c r="E2251" t="s">
        <v>18</v>
      </c>
      <c r="F2251" s="2">
        <v>2</v>
      </c>
      <c r="G2251" s="2">
        <v>1</v>
      </c>
      <c r="H2251" t="s">
        <v>38</v>
      </c>
      <c r="I2251" t="str">
        <f t="shared" si="1954"/>
        <v xml:space="preserve">TOR </v>
      </c>
      <c r="K2251" s="14"/>
      <c r="L2251" s="13">
        <v>0.15</v>
      </c>
      <c r="M2251" s="28">
        <v>0.1</v>
      </c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23"/>
      <c r="AF2251" s="23"/>
      <c r="AG2251" s="26"/>
      <c r="AH2251" s="26"/>
      <c r="AI2251" s="53"/>
      <c r="AJ2251" s="6"/>
      <c r="AK2251" s="23"/>
      <c r="AL2251" s="23"/>
      <c r="AM2251" s="23"/>
      <c r="AN2251" s="23"/>
      <c r="AO2251" s="23"/>
      <c r="AP2251" s="23"/>
      <c r="AQ2251" s="23"/>
      <c r="AR2251" s="66">
        <v>0</v>
      </c>
      <c r="AS2251" s="8"/>
      <c r="AT2251" s="19"/>
      <c r="AU2251" s="19"/>
      <c r="AV2251" s="12"/>
      <c r="AW2251" s="12"/>
      <c r="AX2251" s="8"/>
      <c r="AY2251" s="8"/>
      <c r="AZ2251" s="8"/>
      <c r="BA2251" s="8"/>
      <c r="BB2251" s="62"/>
      <c r="BC2251" s="21"/>
      <c r="BD2251" s="21"/>
      <c r="BE2251" s="21"/>
      <c r="BF2251" s="22"/>
      <c r="BG2251" s="22"/>
      <c r="BH2251" s="22"/>
      <c r="BI2251" s="22"/>
      <c r="BJ2251" s="8"/>
      <c r="BK2251" s="8"/>
      <c r="BL2251" s="8"/>
      <c r="BM2251" s="8"/>
      <c r="BN2251" s="5"/>
      <c r="BO2251" s="5"/>
      <c r="BP2251" s="8"/>
      <c r="BQ2251" s="8"/>
    </row>
    <row r="2252" spans="1:69" ht="16.75" customHeight="1" x14ac:dyDescent="0.2">
      <c r="A2252" t="str">
        <f t="shared" si="1955"/>
        <v>2025021095 NJD</v>
      </c>
      <c r="B2252">
        <v>2025021095</v>
      </c>
      <c r="C2252" s="1">
        <v>46101</v>
      </c>
      <c r="D2252" s="2" t="s">
        <v>6</v>
      </c>
      <c r="E2252" t="s">
        <v>4</v>
      </c>
      <c r="F2252" s="2">
        <v>1</v>
      </c>
      <c r="G2252" s="2">
        <v>1</v>
      </c>
      <c r="H2252" t="s">
        <v>46</v>
      </c>
      <c r="I2252" t="str">
        <f t="shared" si="1954"/>
        <v xml:space="preserve">NJD </v>
      </c>
      <c r="K2252" s="14"/>
      <c r="L2252" s="13">
        <v>0.15</v>
      </c>
      <c r="M2252" s="28">
        <v>0.1</v>
      </c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23"/>
      <c r="AF2252" s="23"/>
      <c r="AG2252" s="26"/>
      <c r="AH2252" s="26"/>
      <c r="AI2252" s="53"/>
      <c r="AJ2252" s="6"/>
      <c r="AK2252" s="23"/>
      <c r="AL2252" s="23"/>
      <c r="AM2252" s="23"/>
      <c r="AN2252" s="23"/>
      <c r="AO2252" s="23"/>
      <c r="AP2252" s="23"/>
      <c r="AQ2252" s="23"/>
      <c r="AR2252" s="66">
        <v>0</v>
      </c>
      <c r="AS2252" s="8"/>
      <c r="AT2252" s="19"/>
      <c r="AU2252" s="19"/>
      <c r="AV2252" s="12"/>
      <c r="AW2252" s="12"/>
      <c r="AX2252" s="8"/>
      <c r="AY2252" s="8"/>
      <c r="AZ2252" s="8"/>
      <c r="BA2252" s="8"/>
      <c r="BB2252" s="62"/>
      <c r="BC2252" s="21"/>
      <c r="BD2252" s="21"/>
      <c r="BE2252" s="21"/>
      <c r="BF2252" s="22"/>
      <c r="BG2252" s="22"/>
      <c r="BH2252" s="22"/>
      <c r="BI2252" s="22"/>
      <c r="BJ2252" s="8"/>
      <c r="BK2252" s="8"/>
      <c r="BL2252" s="8"/>
      <c r="BM2252" s="8"/>
      <c r="BN2252" s="5"/>
      <c r="BO2252" s="5"/>
      <c r="BP2252" s="8"/>
      <c r="BQ2252" s="8"/>
    </row>
    <row r="2253" spans="1:69" ht="16.75" customHeight="1" x14ac:dyDescent="0.2">
      <c r="A2253" t="str">
        <f t="shared" si="1955"/>
        <v>2025021095 WSH</v>
      </c>
      <c r="B2253">
        <v>2025021095</v>
      </c>
      <c r="C2253" s="1">
        <v>46101</v>
      </c>
      <c r="D2253" s="2" t="s">
        <v>9</v>
      </c>
      <c r="E2253" t="s">
        <v>49</v>
      </c>
      <c r="F2253" s="2">
        <v>1</v>
      </c>
      <c r="G2253" s="2">
        <v>1</v>
      </c>
      <c r="H2253" t="s">
        <v>47</v>
      </c>
      <c r="I2253" t="str">
        <f t="shared" si="1954"/>
        <v xml:space="preserve">WSH </v>
      </c>
      <c r="K2253" s="14"/>
      <c r="L2253" s="13">
        <v>0.15</v>
      </c>
      <c r="M2253" s="28">
        <v>0.1</v>
      </c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23"/>
      <c r="AF2253" s="23"/>
      <c r="AG2253" s="26"/>
      <c r="AH2253" s="26"/>
      <c r="AI2253" s="53"/>
      <c r="AJ2253" s="6"/>
      <c r="AK2253" s="23"/>
      <c r="AL2253" s="23"/>
      <c r="AM2253" s="23"/>
      <c r="AN2253" s="23"/>
      <c r="AO2253" s="23"/>
      <c r="AP2253" s="23"/>
      <c r="AQ2253" s="23"/>
      <c r="AR2253" s="66">
        <v>0</v>
      </c>
      <c r="AS2253" s="8"/>
      <c r="AT2253" s="19"/>
      <c r="AU2253" s="19"/>
      <c r="AV2253" s="12"/>
      <c r="AW2253" s="12"/>
      <c r="AX2253" s="8"/>
      <c r="AY2253" s="8"/>
      <c r="AZ2253" s="8"/>
      <c r="BA2253" s="8"/>
      <c r="BB2253" s="62"/>
      <c r="BC2253" s="21"/>
      <c r="BD2253" s="21"/>
      <c r="BE2253" s="21"/>
      <c r="BF2253" s="22"/>
      <c r="BG2253" s="22"/>
      <c r="BH2253" s="22"/>
      <c r="BI2253" s="22"/>
      <c r="BJ2253" s="8"/>
      <c r="BK2253" s="8"/>
      <c r="BL2253" s="8"/>
      <c r="BM2253" s="8"/>
      <c r="BN2253" s="5"/>
      <c r="BO2253" s="5"/>
      <c r="BP2253" s="8"/>
      <c r="BQ2253" s="8"/>
    </row>
    <row r="2254" spans="1:69" ht="16.75" customHeight="1" x14ac:dyDescent="0.2">
      <c r="A2254" t="str">
        <f t="shared" si="1955"/>
        <v>2025021096 COL</v>
      </c>
      <c r="B2254">
        <v>2025021096</v>
      </c>
      <c r="C2254" s="1">
        <v>46101</v>
      </c>
      <c r="D2254" s="2" t="s">
        <v>6</v>
      </c>
      <c r="E2254" t="s">
        <v>24</v>
      </c>
      <c r="F2254" s="2">
        <v>1</v>
      </c>
      <c r="G2254" s="2">
        <v>0</v>
      </c>
      <c r="H2254" t="s">
        <v>52</v>
      </c>
      <c r="I2254" t="str">
        <f t="shared" si="1954"/>
        <v xml:space="preserve">COL </v>
      </c>
      <c r="K2254" s="14"/>
      <c r="L2254" s="13">
        <v>0.15</v>
      </c>
      <c r="M2254" s="28">
        <v>0.1</v>
      </c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23"/>
      <c r="AF2254" s="23"/>
      <c r="AG2254" s="26"/>
      <c r="AH2254" s="26"/>
      <c r="AI2254" s="53"/>
      <c r="AJ2254" s="6"/>
      <c r="AK2254" s="23"/>
      <c r="AL2254" s="23"/>
      <c r="AM2254" s="23"/>
      <c r="AN2254" s="23"/>
      <c r="AO2254" s="23"/>
      <c r="AP2254" s="23"/>
      <c r="AQ2254" s="23"/>
      <c r="AR2254" s="66">
        <v>0</v>
      </c>
      <c r="AS2254" s="8"/>
      <c r="AT2254" s="19"/>
      <c r="AU2254" s="19"/>
      <c r="AV2254" s="12"/>
      <c r="AW2254" s="12"/>
      <c r="AX2254" s="8"/>
      <c r="AY2254" s="8"/>
      <c r="AZ2254" s="8"/>
      <c r="BA2254" s="8"/>
      <c r="BB2254" s="62"/>
      <c r="BC2254" s="21"/>
      <c r="BD2254" s="21"/>
      <c r="BE2254" s="21"/>
      <c r="BF2254" s="22"/>
      <c r="BG2254" s="22"/>
      <c r="BH2254" s="22"/>
      <c r="BI2254" s="22"/>
      <c r="BJ2254" s="8"/>
      <c r="BK2254" s="8"/>
      <c r="BL2254" s="8"/>
      <c r="BM2254" s="8"/>
      <c r="BN2254" s="5"/>
      <c r="BO2254" s="5"/>
      <c r="BP2254" s="8"/>
      <c r="BQ2254" s="8"/>
    </row>
    <row r="2255" spans="1:69" ht="16.75" customHeight="1" x14ac:dyDescent="0.2">
      <c r="A2255" t="str">
        <f t="shared" si="1955"/>
        <v>2025021096 CHI</v>
      </c>
      <c r="B2255">
        <v>2025021096</v>
      </c>
      <c r="C2255" s="1">
        <v>46101</v>
      </c>
      <c r="D2255" s="2" t="s">
        <v>9</v>
      </c>
      <c r="E2255" t="s">
        <v>14</v>
      </c>
      <c r="F2255" s="2">
        <v>0</v>
      </c>
      <c r="G2255" s="2">
        <v>1</v>
      </c>
      <c r="H2255" t="s">
        <v>53</v>
      </c>
      <c r="I2255" t="str">
        <f t="shared" si="1954"/>
        <v xml:space="preserve">CHI </v>
      </c>
      <c r="K2255" s="14"/>
      <c r="L2255" s="13">
        <v>0.15</v>
      </c>
      <c r="M2255" s="28">
        <v>0.1</v>
      </c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23"/>
      <c r="AF2255" s="23"/>
      <c r="AG2255" s="26"/>
      <c r="AH2255" s="26"/>
      <c r="AI2255" s="53"/>
      <c r="AJ2255" s="6"/>
      <c r="AK2255" s="23"/>
      <c r="AL2255" s="23"/>
      <c r="AM2255" s="23"/>
      <c r="AN2255" s="23"/>
      <c r="AO2255" s="23"/>
      <c r="AP2255" s="23"/>
      <c r="AQ2255" s="23"/>
      <c r="AR2255" s="66">
        <v>0</v>
      </c>
      <c r="AS2255" s="8"/>
      <c r="AT2255" s="19"/>
      <c r="AU2255" s="19"/>
      <c r="AV2255" s="12"/>
      <c r="AW2255" s="12"/>
      <c r="AX2255" s="8"/>
      <c r="AY2255" s="8"/>
      <c r="AZ2255" s="8"/>
      <c r="BA2255" s="8"/>
      <c r="BB2255" s="62"/>
      <c r="BC2255" s="21"/>
      <c r="BD2255" s="21"/>
      <c r="BE2255" s="21"/>
      <c r="BF2255" s="22"/>
      <c r="BG2255" s="22"/>
      <c r="BH2255" s="22"/>
      <c r="BI2255" s="22"/>
      <c r="BJ2255" s="8"/>
      <c r="BK2255" s="8"/>
      <c r="BL2255" s="8"/>
      <c r="BM2255" s="8"/>
      <c r="BN2255" s="5"/>
      <c r="BO2255" s="5"/>
      <c r="BP2255" s="8"/>
      <c r="BQ2255" s="8"/>
    </row>
    <row r="2256" spans="1:69" ht="16.75" customHeight="1" x14ac:dyDescent="0.2">
      <c r="A2256" t="str">
        <f t="shared" si="1955"/>
        <v>2025021097 FLA</v>
      </c>
      <c r="B2256">
        <v>2025021097</v>
      </c>
      <c r="C2256" s="1">
        <v>46101</v>
      </c>
      <c r="D2256" s="2" t="s">
        <v>6</v>
      </c>
      <c r="E2256" t="s">
        <v>10</v>
      </c>
      <c r="F2256" s="2">
        <v>0</v>
      </c>
      <c r="G2256" s="2">
        <v>1</v>
      </c>
      <c r="H2256" t="s">
        <v>26</v>
      </c>
      <c r="I2256" t="str">
        <f t="shared" si="1954"/>
        <v xml:space="preserve">FLA </v>
      </c>
      <c r="K2256" s="14"/>
      <c r="L2256" s="13">
        <v>0.15</v>
      </c>
      <c r="M2256" s="28">
        <v>0.1</v>
      </c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23"/>
      <c r="AF2256" s="23"/>
      <c r="AG2256" s="26"/>
      <c r="AH2256" s="26"/>
      <c r="AI2256" s="53"/>
      <c r="AJ2256" s="6"/>
      <c r="AK2256" s="23"/>
      <c r="AL2256" s="23"/>
      <c r="AM2256" s="23"/>
      <c r="AN2256" s="23"/>
      <c r="AO2256" s="23"/>
      <c r="AP2256" s="23"/>
      <c r="AQ2256" s="23"/>
      <c r="AR2256" s="66">
        <v>0</v>
      </c>
      <c r="AS2256" s="8"/>
      <c r="AT2256" s="19"/>
      <c r="AU2256" s="19"/>
      <c r="AV2256" s="12"/>
      <c r="AW2256" s="12"/>
      <c r="AX2256" s="8"/>
      <c r="AY2256" s="8"/>
      <c r="AZ2256" s="8"/>
      <c r="BA2256" s="8"/>
      <c r="BB2256" s="62"/>
      <c r="BC2256" s="21"/>
      <c r="BD2256" s="21"/>
      <c r="BE2256" s="21"/>
      <c r="BF2256" s="22"/>
      <c r="BG2256" s="22"/>
      <c r="BH2256" s="22"/>
      <c r="BI2256" s="22"/>
      <c r="BJ2256" s="8"/>
      <c r="BK2256" s="8"/>
      <c r="BL2256" s="8"/>
      <c r="BM2256" s="8"/>
      <c r="BN2256" s="5"/>
      <c r="BO2256" s="5"/>
      <c r="BP2256" s="8"/>
      <c r="BQ2256" s="8"/>
    </row>
    <row r="2257" spans="1:69" ht="16.75" customHeight="1" x14ac:dyDescent="0.2">
      <c r="A2257" t="str">
        <f t="shared" si="1955"/>
        <v>2025021097 CGY</v>
      </c>
      <c r="B2257">
        <v>2025021097</v>
      </c>
      <c r="C2257" s="1">
        <v>46101</v>
      </c>
      <c r="D2257" s="2" t="s">
        <v>9</v>
      </c>
      <c r="E2257" t="s">
        <v>22</v>
      </c>
      <c r="F2257" s="2">
        <v>1</v>
      </c>
      <c r="G2257" s="2">
        <v>0</v>
      </c>
      <c r="H2257" t="s">
        <v>27</v>
      </c>
      <c r="I2257" t="str">
        <f t="shared" si="1954"/>
        <v xml:space="preserve">CGY </v>
      </c>
      <c r="K2257" s="14"/>
      <c r="L2257" s="13">
        <v>0.15</v>
      </c>
      <c r="M2257" s="28">
        <v>0.1</v>
      </c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23"/>
      <c r="AF2257" s="23"/>
      <c r="AG2257" s="26"/>
      <c r="AH2257" s="26"/>
      <c r="AI2257" s="53"/>
      <c r="AJ2257" s="6"/>
      <c r="AK2257" s="23"/>
      <c r="AL2257" s="23"/>
      <c r="AM2257" s="23"/>
      <c r="AN2257" s="23"/>
      <c r="AO2257" s="23"/>
      <c r="AP2257" s="23"/>
      <c r="AQ2257" s="23"/>
      <c r="AR2257" s="66">
        <v>0</v>
      </c>
      <c r="AS2257" s="8"/>
      <c r="AT2257" s="19"/>
      <c r="AU2257" s="19"/>
      <c r="AV2257" s="12"/>
      <c r="AW2257" s="12"/>
      <c r="AX2257" s="8"/>
      <c r="AY2257" s="8"/>
      <c r="AZ2257" s="8"/>
      <c r="BA2257" s="8"/>
      <c r="BB2257" s="62"/>
      <c r="BC2257" s="21"/>
      <c r="BD2257" s="21"/>
      <c r="BE2257" s="21"/>
      <c r="BF2257" s="22"/>
      <c r="BG2257" s="22"/>
      <c r="BH2257" s="22"/>
      <c r="BI2257" s="22"/>
      <c r="BJ2257" s="8"/>
      <c r="BK2257" s="8"/>
      <c r="BL2257" s="8"/>
      <c r="BM2257" s="8"/>
      <c r="BN2257" s="5"/>
      <c r="BO2257" s="5"/>
      <c r="BP2257" s="8"/>
      <c r="BQ2257" s="8"/>
    </row>
    <row r="2258" spans="1:69" ht="16.75" customHeight="1" x14ac:dyDescent="0.2">
      <c r="A2258" t="str">
        <f t="shared" si="1955"/>
        <v>2025021098 ANA</v>
      </c>
      <c r="B2258">
        <v>2025021098</v>
      </c>
      <c r="C2258" s="1">
        <v>46101</v>
      </c>
      <c r="D2258" s="2" t="s">
        <v>6</v>
      </c>
      <c r="E2258" t="s">
        <v>48</v>
      </c>
      <c r="F2258" s="2">
        <v>1</v>
      </c>
      <c r="G2258" s="2">
        <v>0</v>
      </c>
      <c r="H2258" t="s">
        <v>52</v>
      </c>
      <c r="I2258" t="str">
        <f t="shared" si="1954"/>
        <v xml:space="preserve">ANA </v>
      </c>
      <c r="K2258" s="14"/>
      <c r="L2258" s="13">
        <v>0.15</v>
      </c>
      <c r="M2258" s="28">
        <v>0.1</v>
      </c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23"/>
      <c r="AF2258" s="23"/>
      <c r="AG2258" s="26"/>
      <c r="AH2258" s="26"/>
      <c r="AI2258" s="53"/>
      <c r="AJ2258" s="6"/>
      <c r="AK2258" s="23"/>
      <c r="AL2258" s="23"/>
      <c r="AM2258" s="23"/>
      <c r="AN2258" s="23"/>
      <c r="AO2258" s="23"/>
      <c r="AP2258" s="23"/>
      <c r="AQ2258" s="23"/>
      <c r="AR2258" s="66">
        <v>0</v>
      </c>
      <c r="AS2258" s="8"/>
      <c r="AT2258" s="19"/>
      <c r="AU2258" s="19"/>
      <c r="AV2258" s="12"/>
      <c r="AW2258" s="12"/>
      <c r="AX2258" s="8"/>
      <c r="AY2258" s="8"/>
      <c r="AZ2258" s="8"/>
      <c r="BA2258" s="8"/>
      <c r="BB2258" s="62"/>
      <c r="BC2258" s="21"/>
      <c r="BD2258" s="21"/>
      <c r="BE2258" s="21"/>
      <c r="BF2258" s="22"/>
      <c r="BG2258" s="22"/>
      <c r="BH2258" s="22"/>
      <c r="BI2258" s="22"/>
      <c r="BJ2258" s="8"/>
      <c r="BK2258" s="8"/>
      <c r="BL2258" s="8"/>
      <c r="BM2258" s="8"/>
      <c r="BN2258" s="5"/>
      <c r="BO2258" s="5"/>
      <c r="BP2258" s="8"/>
      <c r="BQ2258" s="8"/>
    </row>
    <row r="2259" spans="1:69" ht="16.75" customHeight="1" x14ac:dyDescent="0.2">
      <c r="A2259" t="str">
        <f t="shared" si="1955"/>
        <v>2025021098 UTA</v>
      </c>
      <c r="B2259">
        <v>2025021098</v>
      </c>
      <c r="C2259" s="1">
        <v>46101</v>
      </c>
      <c r="D2259" s="2" t="s">
        <v>9</v>
      </c>
      <c r="E2259" t="s">
        <v>15</v>
      </c>
      <c r="F2259" s="2">
        <v>0</v>
      </c>
      <c r="G2259" s="2">
        <v>1</v>
      </c>
      <c r="H2259" t="s">
        <v>53</v>
      </c>
      <c r="I2259" t="str">
        <f t="shared" si="1954"/>
        <v xml:space="preserve">UTA </v>
      </c>
      <c r="K2259" s="14"/>
      <c r="L2259" s="13">
        <v>0.15</v>
      </c>
      <c r="M2259" s="28">
        <v>0.1</v>
      </c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23"/>
      <c r="AF2259" s="23"/>
      <c r="AG2259" s="26"/>
      <c r="AH2259" s="26"/>
      <c r="AI2259" s="53"/>
      <c r="AJ2259" s="6"/>
      <c r="AK2259" s="23"/>
      <c r="AL2259" s="23"/>
      <c r="AM2259" s="23"/>
      <c r="AN2259" s="23"/>
      <c r="AO2259" s="23"/>
      <c r="AP2259" s="23"/>
      <c r="AQ2259" s="23"/>
      <c r="AR2259" s="66">
        <v>0</v>
      </c>
      <c r="AS2259" s="8"/>
      <c r="AT2259" s="19"/>
      <c r="AU2259" s="19"/>
      <c r="AV2259" s="12"/>
      <c r="AW2259" s="12"/>
      <c r="AX2259" s="8"/>
      <c r="AY2259" s="8"/>
      <c r="AZ2259" s="8"/>
      <c r="BA2259" s="8"/>
      <c r="BB2259" s="62"/>
      <c r="BC2259" s="21"/>
      <c r="BD2259" s="21"/>
      <c r="BE2259" s="21"/>
      <c r="BF2259" s="22"/>
      <c r="BG2259" s="22"/>
      <c r="BH2259" s="22"/>
      <c r="BI2259" s="22"/>
      <c r="BJ2259" s="8"/>
      <c r="BK2259" s="8"/>
      <c r="BL2259" s="8"/>
      <c r="BM2259" s="8"/>
      <c r="BN2259" s="5"/>
      <c r="BO2259" s="5"/>
      <c r="BP2259" s="8"/>
      <c r="BQ2259" s="8"/>
    </row>
    <row r="2260" spans="1:69" ht="16.75" customHeight="1" x14ac:dyDescent="0.2">
      <c r="A2260" t="str">
        <f t="shared" si="1955"/>
        <v>2025021099 WPG</v>
      </c>
      <c r="B2260">
        <v>2025021099</v>
      </c>
      <c r="C2260" s="1">
        <v>46102</v>
      </c>
      <c r="D2260" s="2" t="s">
        <v>6</v>
      </c>
      <c r="E2260" t="s">
        <v>16</v>
      </c>
      <c r="F2260" s="2">
        <v>1</v>
      </c>
      <c r="G2260" s="2">
        <v>2</v>
      </c>
      <c r="H2260" t="s">
        <v>36</v>
      </c>
      <c r="I2260" t="str">
        <f t="shared" si="1954"/>
        <v xml:space="preserve">WPG </v>
      </c>
      <c r="K2260" s="14"/>
      <c r="L2260" s="13">
        <v>0.15</v>
      </c>
      <c r="M2260" s="28">
        <v>0.1</v>
      </c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23"/>
      <c r="AF2260" s="23"/>
      <c r="AG2260" s="26"/>
      <c r="AH2260" s="26"/>
      <c r="AI2260" s="53"/>
      <c r="AJ2260" s="6"/>
      <c r="AK2260" s="23"/>
      <c r="AL2260" s="23"/>
      <c r="AM2260" s="23"/>
      <c r="AN2260" s="23"/>
      <c r="AO2260" s="23"/>
      <c r="AP2260" s="23"/>
      <c r="AQ2260" s="23"/>
      <c r="AR2260" s="66">
        <v>0</v>
      </c>
      <c r="AS2260" s="8"/>
      <c r="AT2260" s="19"/>
      <c r="AU2260" s="19"/>
      <c r="AV2260" s="12"/>
      <c r="AW2260" s="12"/>
      <c r="AX2260" s="8"/>
      <c r="AY2260" s="8"/>
      <c r="AZ2260" s="8"/>
      <c r="BA2260" s="8"/>
      <c r="BB2260" s="62"/>
      <c r="BC2260" s="21"/>
      <c r="BD2260" s="21"/>
      <c r="BE2260" s="21"/>
      <c r="BF2260" s="22"/>
      <c r="BG2260" s="22"/>
      <c r="BH2260" s="22"/>
      <c r="BI2260" s="22"/>
      <c r="BJ2260" s="8"/>
      <c r="BK2260" s="8"/>
      <c r="BL2260" s="8"/>
      <c r="BM2260" s="8"/>
      <c r="BN2260" s="5"/>
      <c r="BO2260" s="5"/>
      <c r="BP2260" s="8"/>
      <c r="BQ2260" s="8"/>
    </row>
    <row r="2261" spans="1:69" ht="16.75" customHeight="1" x14ac:dyDescent="0.2">
      <c r="A2261" t="str">
        <f t="shared" si="1955"/>
        <v>2025021099 PIT</v>
      </c>
      <c r="B2261">
        <v>2025021099</v>
      </c>
      <c r="C2261" s="1">
        <v>46102</v>
      </c>
      <c r="D2261" s="2" t="s">
        <v>9</v>
      </c>
      <c r="E2261" t="s">
        <v>21</v>
      </c>
      <c r="F2261" s="2">
        <v>2</v>
      </c>
      <c r="G2261" s="2">
        <v>1</v>
      </c>
      <c r="H2261" t="s">
        <v>38</v>
      </c>
      <c r="I2261" t="str">
        <f t="shared" si="1954"/>
        <v xml:space="preserve">PIT </v>
      </c>
      <c r="K2261" s="14"/>
      <c r="L2261" s="13">
        <v>0.15</v>
      </c>
      <c r="M2261" s="28">
        <v>0.1</v>
      </c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23"/>
      <c r="AF2261" s="23"/>
      <c r="AG2261" s="26"/>
      <c r="AH2261" s="26"/>
      <c r="AI2261" s="53"/>
      <c r="AJ2261" s="6"/>
      <c r="AK2261" s="23"/>
      <c r="AL2261" s="23"/>
      <c r="AM2261" s="23"/>
      <c r="AN2261" s="23"/>
      <c r="AO2261" s="23"/>
      <c r="AP2261" s="23"/>
      <c r="AQ2261" s="23"/>
      <c r="AR2261" s="66">
        <v>0</v>
      </c>
      <c r="AS2261" s="8"/>
      <c r="AT2261" s="19"/>
      <c r="AU2261" s="19"/>
      <c r="AV2261" s="12"/>
      <c r="AW2261" s="12"/>
      <c r="AX2261" s="8"/>
      <c r="AY2261" s="8"/>
      <c r="AZ2261" s="8"/>
      <c r="BA2261" s="8"/>
      <c r="BB2261" s="62"/>
      <c r="BC2261" s="21"/>
      <c r="BD2261" s="21"/>
      <c r="BE2261" s="21"/>
      <c r="BF2261" s="22"/>
      <c r="BG2261" s="22"/>
      <c r="BH2261" s="22"/>
      <c r="BI2261" s="22"/>
      <c r="BJ2261" s="8"/>
      <c r="BK2261" s="8"/>
      <c r="BL2261" s="8"/>
      <c r="BM2261" s="8"/>
      <c r="BN2261" s="5"/>
      <c r="BO2261" s="5"/>
      <c r="BP2261" s="8"/>
      <c r="BQ2261" s="8"/>
    </row>
    <row r="2262" spans="1:69" ht="16.75" customHeight="1" x14ac:dyDescent="0.2">
      <c r="A2262" t="str">
        <f t="shared" si="1955"/>
        <v>2025021100 VGK</v>
      </c>
      <c r="B2262">
        <v>2025021100</v>
      </c>
      <c r="C2262" s="1">
        <v>46102</v>
      </c>
      <c r="D2262" s="2" t="s">
        <v>6</v>
      </c>
      <c r="E2262" t="s">
        <v>25</v>
      </c>
      <c r="F2262" s="2">
        <v>1</v>
      </c>
      <c r="G2262" s="2">
        <v>1</v>
      </c>
      <c r="H2262" t="s">
        <v>46</v>
      </c>
      <c r="I2262" t="str">
        <f t="shared" si="1954"/>
        <v xml:space="preserve">VGK </v>
      </c>
      <c r="K2262" s="14"/>
      <c r="L2262" s="13">
        <v>0.15</v>
      </c>
      <c r="M2262" s="28">
        <v>0.1</v>
      </c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23"/>
      <c r="AF2262" s="23"/>
      <c r="AG2262" s="26"/>
      <c r="AH2262" s="26"/>
      <c r="AI2262" s="53"/>
      <c r="AJ2262" s="6"/>
      <c r="AK2262" s="23"/>
      <c r="AL2262" s="23"/>
      <c r="AM2262" s="23"/>
      <c r="AN2262" s="23"/>
      <c r="AO2262" s="23"/>
      <c r="AP2262" s="23"/>
      <c r="AQ2262" s="23"/>
      <c r="AR2262" s="66">
        <v>0</v>
      </c>
      <c r="AS2262" s="8"/>
      <c r="AT2262" s="19"/>
      <c r="AU2262" s="19"/>
      <c r="AV2262" s="12"/>
      <c r="AW2262" s="12"/>
      <c r="AX2262" s="8"/>
      <c r="AY2262" s="8"/>
      <c r="AZ2262" s="8"/>
      <c r="BA2262" s="8"/>
      <c r="BB2262" s="62"/>
      <c r="BC2262" s="21"/>
      <c r="BD2262" s="21"/>
      <c r="BE2262" s="21"/>
      <c r="BF2262" s="22"/>
      <c r="BG2262" s="22"/>
      <c r="BH2262" s="22"/>
      <c r="BI2262" s="22"/>
      <c r="BJ2262" s="8"/>
      <c r="BK2262" s="8"/>
      <c r="BL2262" s="8"/>
      <c r="BM2262" s="8"/>
      <c r="BN2262" s="5"/>
      <c r="BO2262" s="5"/>
      <c r="BP2262" s="8"/>
      <c r="BQ2262" s="8"/>
    </row>
    <row r="2263" spans="1:69" ht="16.75" customHeight="1" x14ac:dyDescent="0.2">
      <c r="A2263" t="str">
        <f t="shared" si="1955"/>
        <v>2025021100 NSH</v>
      </c>
      <c r="B2263">
        <v>2025021100</v>
      </c>
      <c r="C2263" s="1">
        <v>46102</v>
      </c>
      <c r="D2263" s="2" t="s">
        <v>9</v>
      </c>
      <c r="E2263" t="s">
        <v>35</v>
      </c>
      <c r="F2263" s="2">
        <v>1</v>
      </c>
      <c r="G2263" s="2">
        <v>1</v>
      </c>
      <c r="H2263" t="s">
        <v>47</v>
      </c>
      <c r="I2263" t="str">
        <f t="shared" si="1954"/>
        <v xml:space="preserve">NSH </v>
      </c>
      <c r="K2263" s="14"/>
      <c r="L2263" s="13">
        <v>0.15</v>
      </c>
      <c r="M2263" s="28">
        <v>0.1</v>
      </c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23"/>
      <c r="AF2263" s="23"/>
      <c r="AG2263" s="26"/>
      <c r="AH2263" s="26"/>
      <c r="AI2263" s="53"/>
      <c r="AJ2263" s="6"/>
      <c r="AK2263" s="23"/>
      <c r="AL2263" s="23"/>
      <c r="AM2263" s="23"/>
      <c r="AN2263" s="23"/>
      <c r="AO2263" s="23"/>
      <c r="AP2263" s="23"/>
      <c r="AQ2263" s="23"/>
      <c r="AR2263" s="66">
        <v>0</v>
      </c>
      <c r="AS2263" s="8"/>
      <c r="AT2263" s="19"/>
      <c r="AU2263" s="19"/>
      <c r="AV2263" s="12"/>
      <c r="AW2263" s="12"/>
      <c r="AX2263" s="8"/>
      <c r="AY2263" s="8"/>
      <c r="AZ2263" s="8"/>
      <c r="BA2263" s="8"/>
      <c r="BB2263" s="62"/>
      <c r="BC2263" s="21"/>
      <c r="BD2263" s="21"/>
      <c r="BE2263" s="21"/>
      <c r="BF2263" s="22"/>
      <c r="BG2263" s="22"/>
      <c r="BH2263" s="22"/>
      <c r="BI2263" s="22"/>
      <c r="BJ2263" s="8"/>
      <c r="BK2263" s="8"/>
      <c r="BL2263" s="8"/>
      <c r="BM2263" s="8"/>
      <c r="BN2263" s="5"/>
      <c r="BO2263" s="5"/>
      <c r="BP2263" s="8"/>
      <c r="BQ2263" s="8"/>
    </row>
    <row r="2264" spans="1:69" ht="16.75" customHeight="1" x14ac:dyDescent="0.2">
      <c r="A2264" t="str">
        <f t="shared" si="1955"/>
        <v>2025021102 BUF</v>
      </c>
      <c r="B2264">
        <v>2025021102</v>
      </c>
      <c r="C2264" s="1">
        <v>46102</v>
      </c>
      <c r="D2264" s="2" t="s">
        <v>6</v>
      </c>
      <c r="E2264" t="s">
        <v>5</v>
      </c>
      <c r="F2264" s="2">
        <v>1</v>
      </c>
      <c r="G2264" s="2">
        <v>1</v>
      </c>
      <c r="H2264" t="s">
        <v>46</v>
      </c>
      <c r="I2264" t="str">
        <f t="shared" si="1954"/>
        <v xml:space="preserve">BUF </v>
      </c>
      <c r="K2264" s="14"/>
      <c r="L2264" s="13">
        <v>0.15</v>
      </c>
      <c r="M2264" s="28">
        <v>0.1</v>
      </c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23"/>
      <c r="AF2264" s="23"/>
      <c r="AG2264" s="26"/>
      <c r="AH2264" s="26"/>
      <c r="AI2264" s="53"/>
      <c r="AJ2264" s="6"/>
      <c r="AK2264" s="23"/>
      <c r="AL2264" s="23"/>
      <c r="AM2264" s="23"/>
      <c r="AN2264" s="23"/>
      <c r="AO2264" s="23"/>
      <c r="AP2264" s="23"/>
      <c r="AQ2264" s="23"/>
      <c r="AR2264" s="66">
        <v>0</v>
      </c>
      <c r="AS2264" s="8"/>
      <c r="AT2264" s="19"/>
      <c r="AU2264" s="19"/>
      <c r="AV2264" s="12"/>
      <c r="AW2264" s="12"/>
      <c r="AX2264" s="8"/>
      <c r="AY2264" s="8"/>
      <c r="AZ2264" s="8"/>
      <c r="BA2264" s="8"/>
      <c r="BB2264" s="62"/>
      <c r="BC2264" s="21"/>
      <c r="BD2264" s="21"/>
      <c r="BE2264" s="21"/>
      <c r="BF2264" s="22"/>
      <c r="BG2264" s="22"/>
      <c r="BH2264" s="22"/>
      <c r="BI2264" s="22"/>
      <c r="BJ2264" s="8"/>
      <c r="BK2264" s="8"/>
      <c r="BL2264" s="8"/>
      <c r="BM2264" s="8"/>
      <c r="BN2264" s="5"/>
      <c r="BO2264" s="5"/>
      <c r="BP2264" s="8"/>
      <c r="BQ2264" s="8"/>
    </row>
    <row r="2265" spans="1:69" ht="16.75" customHeight="1" x14ac:dyDescent="0.2">
      <c r="A2265" t="str">
        <f t="shared" si="1955"/>
        <v>2025021102 LAK</v>
      </c>
      <c r="B2265">
        <v>2025021102</v>
      </c>
      <c r="C2265" s="1">
        <v>46102</v>
      </c>
      <c r="D2265" s="2" t="s">
        <v>9</v>
      </c>
      <c r="E2265" t="s">
        <v>28</v>
      </c>
      <c r="F2265" s="2">
        <v>1</v>
      </c>
      <c r="G2265" s="2">
        <v>1</v>
      </c>
      <c r="H2265" t="s">
        <v>47</v>
      </c>
      <c r="I2265" t="str">
        <f t="shared" si="1954"/>
        <v xml:space="preserve">LAK </v>
      </c>
      <c r="K2265" s="14"/>
      <c r="L2265" s="13">
        <v>0.15</v>
      </c>
      <c r="M2265" s="28">
        <v>0.1</v>
      </c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23"/>
      <c r="AF2265" s="23"/>
      <c r="AG2265" s="26"/>
      <c r="AH2265" s="26"/>
      <c r="AI2265" s="53"/>
      <c r="AJ2265" s="6"/>
      <c r="AK2265" s="23"/>
      <c r="AL2265" s="23"/>
      <c r="AM2265" s="23"/>
      <c r="AN2265" s="23"/>
      <c r="AO2265" s="23"/>
      <c r="AP2265" s="23"/>
      <c r="AQ2265" s="23"/>
      <c r="AR2265" s="66">
        <v>0</v>
      </c>
      <c r="AS2265" s="8"/>
      <c r="AT2265" s="19"/>
      <c r="AU2265" s="19"/>
      <c r="AV2265" s="12"/>
      <c r="AW2265" s="12"/>
      <c r="AX2265" s="8"/>
      <c r="AY2265" s="8"/>
      <c r="AZ2265" s="8"/>
      <c r="BA2265" s="8"/>
      <c r="BB2265" s="62"/>
      <c r="BC2265" s="21"/>
      <c r="BD2265" s="21"/>
      <c r="BE2265" s="21"/>
      <c r="BF2265" s="22"/>
      <c r="BG2265" s="22"/>
      <c r="BH2265" s="22"/>
      <c r="BI2265" s="22"/>
      <c r="BJ2265" s="8"/>
      <c r="BK2265" s="8"/>
      <c r="BL2265" s="8"/>
      <c r="BM2265" s="8"/>
      <c r="BN2265" s="5"/>
      <c r="BO2265" s="5"/>
      <c r="BP2265" s="8"/>
      <c r="BQ2265" s="8"/>
    </row>
    <row r="2266" spans="1:69" ht="16.75" customHeight="1" x14ac:dyDescent="0.2">
      <c r="A2266" t="str">
        <f t="shared" si="1955"/>
        <v>2025021101 DAL</v>
      </c>
      <c r="B2266">
        <v>2025021101</v>
      </c>
      <c r="C2266" s="1">
        <v>46102</v>
      </c>
      <c r="D2266" s="2" t="s">
        <v>6</v>
      </c>
      <c r="E2266" t="s">
        <v>34</v>
      </c>
      <c r="F2266" s="2">
        <v>2</v>
      </c>
      <c r="G2266" s="2">
        <v>1</v>
      </c>
      <c r="H2266" t="s">
        <v>44</v>
      </c>
      <c r="I2266" t="str">
        <f t="shared" si="1954"/>
        <v xml:space="preserve">DAL </v>
      </c>
      <c r="K2266" s="14"/>
      <c r="L2266" s="13">
        <v>0.15</v>
      </c>
      <c r="M2266" s="28">
        <v>0.1</v>
      </c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23"/>
      <c r="AF2266" s="23"/>
      <c r="AG2266" s="26"/>
      <c r="AH2266" s="26"/>
      <c r="AI2266" s="53"/>
      <c r="AJ2266" s="6"/>
      <c r="AK2266" s="23"/>
      <c r="AL2266" s="23"/>
      <c r="AM2266" s="23"/>
      <c r="AN2266" s="23"/>
      <c r="AO2266" s="23"/>
      <c r="AP2266" s="23"/>
      <c r="AQ2266" s="23"/>
      <c r="AR2266" s="66">
        <v>0</v>
      </c>
      <c r="AS2266" s="8"/>
      <c r="AT2266" s="19"/>
      <c r="AU2266" s="19"/>
      <c r="AV2266" s="12"/>
      <c r="AW2266" s="12"/>
      <c r="AX2266" s="8"/>
      <c r="AY2266" s="8"/>
      <c r="AZ2266" s="8"/>
      <c r="BA2266" s="8"/>
      <c r="BB2266" s="62"/>
      <c r="BC2266" s="21"/>
      <c r="BD2266" s="21"/>
      <c r="BE2266" s="21"/>
      <c r="BF2266" s="22"/>
      <c r="BG2266" s="22"/>
      <c r="BH2266" s="22"/>
      <c r="BI2266" s="22"/>
      <c r="BJ2266" s="8"/>
      <c r="BK2266" s="8"/>
      <c r="BL2266" s="8"/>
      <c r="BM2266" s="8"/>
      <c r="BN2266" s="5"/>
      <c r="BO2266" s="5"/>
      <c r="BP2266" s="8"/>
      <c r="BQ2266" s="8"/>
    </row>
    <row r="2267" spans="1:69" ht="16.75" customHeight="1" x14ac:dyDescent="0.2">
      <c r="A2267" t="str">
        <f t="shared" si="1955"/>
        <v>2025021101 MIN</v>
      </c>
      <c r="B2267">
        <v>2025021101</v>
      </c>
      <c r="C2267" s="1">
        <v>46102</v>
      </c>
      <c r="D2267" s="2" t="s">
        <v>9</v>
      </c>
      <c r="E2267" t="s">
        <v>33</v>
      </c>
      <c r="F2267" s="2">
        <v>1</v>
      </c>
      <c r="G2267" s="2">
        <v>2</v>
      </c>
      <c r="H2267" t="s">
        <v>45</v>
      </c>
      <c r="I2267" t="str">
        <f t="shared" si="1954"/>
        <v xml:space="preserve">MIN </v>
      </c>
      <c r="K2267" s="14"/>
      <c r="L2267" s="13">
        <v>0.15</v>
      </c>
      <c r="M2267" s="28">
        <v>0.1</v>
      </c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23"/>
      <c r="AF2267" s="23"/>
      <c r="AG2267" s="26"/>
      <c r="AH2267" s="26"/>
      <c r="AI2267" s="53"/>
      <c r="AJ2267" s="6"/>
      <c r="AK2267" s="23"/>
      <c r="AL2267" s="23"/>
      <c r="AM2267" s="23"/>
      <c r="AN2267" s="23"/>
      <c r="AO2267" s="23"/>
      <c r="AP2267" s="23"/>
      <c r="AQ2267" s="23"/>
      <c r="AR2267" s="66">
        <v>0</v>
      </c>
      <c r="AS2267" s="8"/>
      <c r="AT2267" s="19"/>
      <c r="AU2267" s="19"/>
      <c r="AV2267" s="12"/>
      <c r="AW2267" s="12"/>
      <c r="AX2267" s="8"/>
      <c r="AY2267" s="8"/>
      <c r="AZ2267" s="8"/>
      <c r="BA2267" s="8"/>
      <c r="BB2267" s="62"/>
      <c r="BC2267" s="21"/>
      <c r="BD2267" s="21"/>
      <c r="BE2267" s="21"/>
      <c r="BF2267" s="22"/>
      <c r="BG2267" s="22"/>
      <c r="BH2267" s="22"/>
      <c r="BI2267" s="22"/>
      <c r="BJ2267" s="8"/>
      <c r="BK2267" s="8"/>
      <c r="BL2267" s="8"/>
      <c r="BM2267" s="8"/>
      <c r="BN2267" s="5"/>
      <c r="BO2267" s="5"/>
      <c r="BP2267" s="8"/>
      <c r="BQ2267" s="8"/>
    </row>
    <row r="2268" spans="1:69" ht="16.75" customHeight="1" x14ac:dyDescent="0.2">
      <c r="A2268" t="str">
        <f t="shared" si="1955"/>
        <v>2025021103 PHI</v>
      </c>
      <c r="B2268">
        <v>2025021103</v>
      </c>
      <c r="C2268" s="1">
        <v>46102</v>
      </c>
      <c r="D2268" s="2" t="s">
        <v>6</v>
      </c>
      <c r="E2268" t="s">
        <v>43</v>
      </c>
      <c r="F2268" s="2">
        <v>1</v>
      </c>
      <c r="G2268" s="2">
        <v>1</v>
      </c>
      <c r="H2268" t="s">
        <v>46</v>
      </c>
      <c r="I2268" t="str">
        <f t="shared" si="1954"/>
        <v xml:space="preserve">PHI </v>
      </c>
      <c r="K2268" s="14"/>
      <c r="L2268" s="13">
        <v>0.15</v>
      </c>
      <c r="M2268" s="28">
        <v>0.1</v>
      </c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23"/>
      <c r="AF2268" s="23"/>
      <c r="AG2268" s="26"/>
      <c r="AH2268" s="26"/>
      <c r="AI2268" s="53"/>
      <c r="AJ2268" s="6"/>
      <c r="AK2268" s="23"/>
      <c r="AL2268" s="23"/>
      <c r="AM2268" s="23"/>
      <c r="AN2268" s="23"/>
      <c r="AO2268" s="23"/>
      <c r="AP2268" s="23"/>
      <c r="AQ2268" s="23"/>
      <c r="AR2268" s="66">
        <v>0</v>
      </c>
      <c r="AS2268" s="8"/>
      <c r="AT2268" s="19"/>
      <c r="AU2268" s="19"/>
      <c r="AV2268" s="12"/>
      <c r="AW2268" s="12"/>
      <c r="AX2268" s="8"/>
      <c r="AY2268" s="8"/>
      <c r="AZ2268" s="8"/>
      <c r="BA2268" s="8"/>
      <c r="BB2268" s="62"/>
      <c r="BC2268" s="21"/>
      <c r="BD2268" s="21"/>
      <c r="BE2268" s="21"/>
      <c r="BF2268" s="22"/>
      <c r="BG2268" s="22"/>
      <c r="BH2268" s="22"/>
      <c r="BI2268" s="22"/>
      <c r="BJ2268" s="8"/>
      <c r="BK2268" s="8"/>
      <c r="BL2268" s="8"/>
      <c r="BM2268" s="8"/>
      <c r="BN2268" s="5"/>
      <c r="BO2268" s="5"/>
      <c r="BP2268" s="8"/>
      <c r="BQ2268" s="8"/>
    </row>
    <row r="2269" spans="1:69" ht="16.75" customHeight="1" x14ac:dyDescent="0.2">
      <c r="A2269" t="str">
        <f t="shared" si="1955"/>
        <v>2025021103 SJS</v>
      </c>
      <c r="B2269">
        <v>2025021103</v>
      </c>
      <c r="C2269" s="1">
        <v>46102</v>
      </c>
      <c r="D2269" s="2" t="s">
        <v>9</v>
      </c>
      <c r="E2269" t="s">
        <v>40</v>
      </c>
      <c r="F2269" s="2">
        <v>1</v>
      </c>
      <c r="G2269" s="2">
        <v>1</v>
      </c>
      <c r="H2269" t="s">
        <v>47</v>
      </c>
      <c r="I2269" t="str">
        <f t="shared" si="1954"/>
        <v xml:space="preserve">SJS </v>
      </c>
      <c r="K2269" s="14"/>
      <c r="L2269" s="13">
        <v>0.15</v>
      </c>
      <c r="M2269" s="28">
        <v>0.1</v>
      </c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23"/>
      <c r="AF2269" s="23"/>
      <c r="AG2269" s="26"/>
      <c r="AH2269" s="26"/>
      <c r="AI2269" s="53"/>
      <c r="AJ2269" s="6"/>
      <c r="AK2269" s="23"/>
      <c r="AL2269" s="23"/>
      <c r="AM2269" s="23"/>
      <c r="AN2269" s="23"/>
      <c r="AO2269" s="23"/>
      <c r="AP2269" s="23"/>
      <c r="AQ2269" s="23"/>
      <c r="AR2269" s="66">
        <v>0</v>
      </c>
      <c r="AS2269" s="8"/>
      <c r="AT2269" s="19"/>
      <c r="AU2269" s="19"/>
      <c r="AV2269" s="12"/>
      <c r="AW2269" s="12"/>
      <c r="AX2269" s="8"/>
      <c r="AY2269" s="8"/>
      <c r="AZ2269" s="8"/>
      <c r="BA2269" s="8"/>
      <c r="BB2269" s="62"/>
      <c r="BC2269" s="21"/>
      <c r="BD2269" s="21"/>
      <c r="BE2269" s="21"/>
      <c r="BF2269" s="22"/>
      <c r="BG2269" s="22"/>
      <c r="BH2269" s="22"/>
      <c r="BI2269" s="22"/>
      <c r="BJ2269" s="8"/>
      <c r="BK2269" s="8"/>
      <c r="BL2269" s="8"/>
      <c r="BM2269" s="8"/>
      <c r="BN2269" s="5"/>
      <c r="BO2269" s="5"/>
      <c r="BP2269" s="8"/>
      <c r="BQ2269" s="8"/>
    </row>
    <row r="2270" spans="1:69" ht="16.75" customHeight="1" x14ac:dyDescent="0.2">
      <c r="A2270" t="str">
        <f t="shared" si="1955"/>
        <v>2025021104 SEA</v>
      </c>
      <c r="B2270">
        <v>2025021104</v>
      </c>
      <c r="C2270" s="1">
        <v>46102</v>
      </c>
      <c r="D2270" s="2" t="s">
        <v>6</v>
      </c>
      <c r="E2270" t="s">
        <v>13</v>
      </c>
      <c r="F2270" s="2">
        <v>1</v>
      </c>
      <c r="G2270" s="2">
        <v>1</v>
      </c>
      <c r="H2270" t="s">
        <v>46</v>
      </c>
      <c r="I2270" t="str">
        <f t="shared" si="1954"/>
        <v xml:space="preserve">SEA </v>
      </c>
      <c r="K2270" s="14"/>
      <c r="L2270" s="13">
        <v>0.15</v>
      </c>
      <c r="M2270" s="28">
        <v>0.1</v>
      </c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23"/>
      <c r="AF2270" s="23"/>
      <c r="AG2270" s="26"/>
      <c r="AH2270" s="26"/>
      <c r="AI2270" s="53"/>
      <c r="AJ2270" s="6"/>
      <c r="AK2270" s="23"/>
      <c r="AL2270" s="23"/>
      <c r="AM2270" s="23"/>
      <c r="AN2270" s="23"/>
      <c r="AO2270" s="23"/>
      <c r="AP2270" s="23"/>
      <c r="AQ2270" s="23"/>
      <c r="AR2270" s="66">
        <v>0</v>
      </c>
      <c r="AS2270" s="8"/>
      <c r="AT2270" s="19"/>
      <c r="AU2270" s="19"/>
      <c r="AV2270" s="12"/>
      <c r="AW2270" s="12"/>
      <c r="AX2270" s="8"/>
      <c r="AY2270" s="8"/>
      <c r="AZ2270" s="8"/>
      <c r="BA2270" s="8"/>
      <c r="BB2270" s="62"/>
      <c r="BC2270" s="21"/>
      <c r="BD2270" s="21"/>
      <c r="BE2270" s="21"/>
      <c r="BF2270" s="22"/>
      <c r="BG2270" s="22"/>
      <c r="BH2270" s="22"/>
      <c r="BI2270" s="22"/>
      <c r="BJ2270" s="8"/>
      <c r="BK2270" s="8"/>
      <c r="BL2270" s="8"/>
      <c r="BM2270" s="8"/>
      <c r="BN2270" s="5"/>
      <c r="BO2270" s="5"/>
      <c r="BP2270" s="8"/>
      <c r="BQ2270" s="8"/>
    </row>
    <row r="2271" spans="1:69" ht="16.75" customHeight="1" x14ac:dyDescent="0.2">
      <c r="A2271" t="str">
        <f t="shared" si="1955"/>
        <v>2025021104 CBJ</v>
      </c>
      <c r="B2271">
        <v>2025021104</v>
      </c>
      <c r="C2271" s="1">
        <v>46102</v>
      </c>
      <c r="D2271" s="2" t="s">
        <v>9</v>
      </c>
      <c r="E2271" t="s">
        <v>32</v>
      </c>
      <c r="F2271" s="2">
        <v>1</v>
      </c>
      <c r="G2271" s="2">
        <v>1</v>
      </c>
      <c r="H2271" t="s">
        <v>47</v>
      </c>
      <c r="I2271" t="str">
        <f t="shared" si="1954"/>
        <v xml:space="preserve">CBJ </v>
      </c>
      <c r="K2271" s="14"/>
      <c r="L2271" s="13">
        <v>0.15</v>
      </c>
      <c r="M2271" s="28">
        <v>0.1</v>
      </c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23"/>
      <c r="AF2271" s="23"/>
      <c r="AG2271" s="26"/>
      <c r="AH2271" s="26"/>
      <c r="AI2271" s="53"/>
      <c r="AJ2271" s="6"/>
      <c r="AK2271" s="23"/>
      <c r="AL2271" s="23"/>
      <c r="AM2271" s="23"/>
      <c r="AN2271" s="23"/>
      <c r="AO2271" s="23"/>
      <c r="AP2271" s="23"/>
      <c r="AQ2271" s="23"/>
      <c r="AR2271" s="66">
        <v>0</v>
      </c>
      <c r="AS2271" s="8"/>
      <c r="AT2271" s="19"/>
      <c r="AU2271" s="19"/>
      <c r="AV2271" s="12"/>
      <c r="AW2271" s="12"/>
      <c r="AX2271" s="8"/>
      <c r="AY2271" s="8"/>
      <c r="AZ2271" s="8"/>
      <c r="BA2271" s="8"/>
      <c r="BB2271" s="62"/>
      <c r="BC2271" s="21"/>
      <c r="BD2271" s="21"/>
      <c r="BE2271" s="21"/>
      <c r="BF2271" s="22"/>
      <c r="BG2271" s="22"/>
      <c r="BH2271" s="22"/>
      <c r="BI2271" s="22"/>
      <c r="BJ2271" s="8"/>
      <c r="BK2271" s="8"/>
      <c r="BL2271" s="8"/>
      <c r="BM2271" s="8"/>
      <c r="BN2271" s="5"/>
      <c r="BO2271" s="5"/>
      <c r="BP2271" s="8"/>
      <c r="BQ2271" s="8"/>
    </row>
    <row r="2272" spans="1:69" ht="16.75" customHeight="1" x14ac:dyDescent="0.2">
      <c r="A2272" t="str">
        <f t="shared" si="1955"/>
        <v>2025021105 NYI</v>
      </c>
      <c r="B2272">
        <v>2025021105</v>
      </c>
      <c r="C2272" s="1">
        <v>46102</v>
      </c>
      <c r="D2272" s="2" t="s">
        <v>6</v>
      </c>
      <c r="E2272" t="s">
        <v>37</v>
      </c>
      <c r="F2272" s="2">
        <v>1</v>
      </c>
      <c r="G2272" s="2">
        <v>1</v>
      </c>
      <c r="H2272" t="s">
        <v>46</v>
      </c>
      <c r="I2272" t="str">
        <f t="shared" si="1954"/>
        <v xml:space="preserve">NYI </v>
      </c>
      <c r="K2272" s="14"/>
      <c r="L2272" s="13">
        <v>0.15</v>
      </c>
      <c r="M2272" s="28">
        <v>0.1</v>
      </c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23"/>
      <c r="AF2272" s="23"/>
      <c r="AG2272" s="26"/>
      <c r="AH2272" s="26"/>
      <c r="AI2272" s="53"/>
      <c r="AJ2272" s="6"/>
      <c r="AK2272" s="23"/>
      <c r="AL2272" s="23"/>
      <c r="AM2272" s="23"/>
      <c r="AN2272" s="23"/>
      <c r="AO2272" s="23"/>
      <c r="AP2272" s="23"/>
      <c r="AQ2272" s="23"/>
      <c r="AR2272" s="66">
        <v>0</v>
      </c>
      <c r="AS2272" s="8"/>
      <c r="AT2272" s="19"/>
      <c r="AU2272" s="19"/>
      <c r="AV2272" s="12"/>
      <c r="AW2272" s="12"/>
      <c r="AX2272" s="8"/>
      <c r="AY2272" s="8"/>
      <c r="AZ2272" s="8"/>
      <c r="BA2272" s="8"/>
      <c r="BB2272" s="62"/>
      <c r="BC2272" s="21"/>
      <c r="BD2272" s="21"/>
      <c r="BE2272" s="21"/>
      <c r="BF2272" s="22"/>
      <c r="BG2272" s="22"/>
      <c r="BH2272" s="22"/>
      <c r="BI2272" s="22"/>
      <c r="BJ2272" s="8"/>
      <c r="BK2272" s="8"/>
      <c r="BL2272" s="8"/>
      <c r="BM2272" s="8"/>
      <c r="BN2272" s="5"/>
      <c r="BO2272" s="5"/>
      <c r="BP2272" s="8"/>
      <c r="BQ2272" s="8"/>
    </row>
    <row r="2273" spans="1:69" ht="16.75" customHeight="1" x14ac:dyDescent="0.2">
      <c r="A2273" t="str">
        <f t="shared" si="1955"/>
        <v>2025021105 MTL</v>
      </c>
      <c r="B2273">
        <v>2025021105</v>
      </c>
      <c r="C2273" s="1">
        <v>46102</v>
      </c>
      <c r="D2273" s="2" t="s">
        <v>9</v>
      </c>
      <c r="E2273" t="s">
        <v>19</v>
      </c>
      <c r="F2273" s="2">
        <v>1</v>
      </c>
      <c r="G2273" s="2">
        <v>1</v>
      </c>
      <c r="H2273" t="s">
        <v>47</v>
      </c>
      <c r="I2273" t="str">
        <f t="shared" si="1954"/>
        <v xml:space="preserve">MTL </v>
      </c>
      <c r="K2273" s="14"/>
      <c r="L2273" s="13">
        <v>0.15</v>
      </c>
      <c r="M2273" s="28">
        <v>0.1</v>
      </c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23"/>
      <c r="AF2273" s="23"/>
      <c r="AG2273" s="26"/>
      <c r="AH2273" s="26"/>
      <c r="AI2273" s="53"/>
      <c r="AJ2273" s="6"/>
      <c r="AK2273" s="23"/>
      <c r="AL2273" s="23"/>
      <c r="AM2273" s="23"/>
      <c r="AN2273" s="23"/>
      <c r="AO2273" s="23"/>
      <c r="AP2273" s="23"/>
      <c r="AQ2273" s="23"/>
      <c r="AR2273" s="66">
        <v>0</v>
      </c>
      <c r="AS2273" s="8"/>
      <c r="AT2273" s="19"/>
      <c r="AU2273" s="19"/>
      <c r="AV2273" s="12"/>
      <c r="AW2273" s="12"/>
      <c r="AX2273" s="8"/>
      <c r="AY2273" s="8"/>
      <c r="AZ2273" s="8"/>
      <c r="BA2273" s="8"/>
      <c r="BB2273" s="62"/>
      <c r="BC2273" s="21"/>
      <c r="BD2273" s="21"/>
      <c r="BE2273" s="21"/>
      <c r="BF2273" s="22"/>
      <c r="BG2273" s="22"/>
      <c r="BH2273" s="22"/>
      <c r="BI2273" s="22"/>
      <c r="BJ2273" s="8"/>
      <c r="BK2273" s="8"/>
      <c r="BL2273" s="8"/>
      <c r="BM2273" s="8"/>
      <c r="BN2273" s="5"/>
      <c r="BO2273" s="5"/>
      <c r="BP2273" s="8"/>
      <c r="BQ2273" s="8"/>
    </row>
    <row r="2274" spans="1:69" ht="16.75" customHeight="1" x14ac:dyDescent="0.2">
      <c r="A2274" t="str">
        <f t="shared" si="1955"/>
        <v>2025021107 STL</v>
      </c>
      <c r="B2274">
        <v>2025021107</v>
      </c>
      <c r="C2274" s="1">
        <v>46102</v>
      </c>
      <c r="D2274" s="2" t="s">
        <v>6</v>
      </c>
      <c r="E2274" t="s">
        <v>12</v>
      </c>
      <c r="F2274" s="2">
        <v>2</v>
      </c>
      <c r="G2274" s="2">
        <v>1</v>
      </c>
      <c r="H2274" t="s">
        <v>44</v>
      </c>
      <c r="I2274" t="str">
        <f t="shared" si="1954"/>
        <v xml:space="preserve">STL </v>
      </c>
      <c r="K2274" s="14"/>
      <c r="L2274" s="13">
        <v>0.15</v>
      </c>
      <c r="M2274" s="28">
        <v>0.1</v>
      </c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23"/>
      <c r="AF2274" s="23"/>
      <c r="AG2274" s="26"/>
      <c r="AH2274" s="26"/>
      <c r="AI2274" s="53"/>
      <c r="AJ2274" s="6"/>
      <c r="AK2274" s="23"/>
      <c r="AL2274" s="23"/>
      <c r="AM2274" s="23"/>
      <c r="AN2274" s="23"/>
      <c r="AO2274" s="23"/>
      <c r="AP2274" s="23"/>
      <c r="AQ2274" s="23"/>
      <c r="AR2274" s="66">
        <v>0</v>
      </c>
      <c r="AS2274" s="8"/>
      <c r="AT2274" s="19"/>
      <c r="AU2274" s="19"/>
      <c r="AV2274" s="12"/>
      <c r="AW2274" s="12"/>
      <c r="AX2274" s="8"/>
      <c r="AY2274" s="8"/>
      <c r="AZ2274" s="8"/>
      <c r="BA2274" s="8"/>
      <c r="BB2274" s="62"/>
      <c r="BC2274" s="21"/>
      <c r="BD2274" s="21"/>
      <c r="BE2274" s="21"/>
      <c r="BF2274" s="22"/>
      <c r="BG2274" s="22"/>
      <c r="BH2274" s="22"/>
      <c r="BI2274" s="22"/>
      <c r="BJ2274" s="8"/>
      <c r="BK2274" s="8"/>
      <c r="BL2274" s="8"/>
      <c r="BM2274" s="8"/>
      <c r="BN2274" s="5"/>
      <c r="BO2274" s="5"/>
      <c r="BP2274" s="8"/>
      <c r="BQ2274" s="8"/>
    </row>
    <row r="2275" spans="1:69" ht="16.75" customHeight="1" x14ac:dyDescent="0.2">
      <c r="A2275" t="str">
        <f t="shared" si="1955"/>
        <v>2025021107 VAN</v>
      </c>
      <c r="B2275">
        <v>2025021107</v>
      </c>
      <c r="C2275" s="1">
        <v>46102</v>
      </c>
      <c r="D2275" s="2" t="s">
        <v>9</v>
      </c>
      <c r="E2275" t="s">
        <v>23</v>
      </c>
      <c r="F2275" s="2">
        <v>1</v>
      </c>
      <c r="G2275" s="2">
        <v>2</v>
      </c>
      <c r="H2275" t="s">
        <v>45</v>
      </c>
      <c r="I2275" t="str">
        <f t="shared" si="1954"/>
        <v xml:space="preserve">VAN </v>
      </c>
      <c r="K2275" s="14"/>
      <c r="L2275" s="13">
        <v>0.15</v>
      </c>
      <c r="M2275" s="28">
        <v>0.1</v>
      </c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23"/>
      <c r="AF2275" s="23"/>
      <c r="AG2275" s="26"/>
      <c r="AH2275" s="26"/>
      <c r="AI2275" s="53"/>
      <c r="AJ2275" s="6"/>
      <c r="AK2275" s="23"/>
      <c r="AL2275" s="23"/>
      <c r="AM2275" s="23"/>
      <c r="AN2275" s="23"/>
      <c r="AO2275" s="23"/>
      <c r="AP2275" s="23"/>
      <c r="AQ2275" s="23"/>
      <c r="AR2275" s="66">
        <v>0</v>
      </c>
      <c r="AS2275" s="8"/>
      <c r="AT2275" s="19"/>
      <c r="AU2275" s="19"/>
      <c r="AV2275" s="12"/>
      <c r="AW2275" s="12"/>
      <c r="AX2275" s="8"/>
      <c r="AY2275" s="8"/>
      <c r="AZ2275" s="8"/>
      <c r="BA2275" s="8"/>
      <c r="BB2275" s="62"/>
      <c r="BC2275" s="21"/>
      <c r="BD2275" s="21"/>
      <c r="BE2275" s="21"/>
      <c r="BF2275" s="22"/>
      <c r="BG2275" s="22"/>
      <c r="BH2275" s="22"/>
      <c r="BI2275" s="22"/>
      <c r="BJ2275" s="8"/>
      <c r="BK2275" s="8"/>
      <c r="BL2275" s="8"/>
      <c r="BM2275" s="8"/>
      <c r="BN2275" s="5"/>
      <c r="BO2275" s="5"/>
      <c r="BP2275" s="8"/>
      <c r="BQ2275" s="8"/>
    </row>
    <row r="2276" spans="1:69" ht="16.75" customHeight="1" x14ac:dyDescent="0.2">
      <c r="A2276" t="str">
        <f t="shared" si="1955"/>
        <v>2025021106 TOR</v>
      </c>
      <c r="B2276">
        <v>2025021106</v>
      </c>
      <c r="C2276" s="1">
        <v>46102</v>
      </c>
      <c r="D2276" s="2" t="s">
        <v>6</v>
      </c>
      <c r="E2276" t="s">
        <v>18</v>
      </c>
      <c r="F2276" s="2">
        <v>0</v>
      </c>
      <c r="G2276" s="2">
        <v>1</v>
      </c>
      <c r="H2276" t="s">
        <v>26</v>
      </c>
      <c r="I2276" t="str">
        <f t="shared" si="1954"/>
        <v xml:space="preserve">TOR </v>
      </c>
      <c r="K2276" s="14"/>
      <c r="L2276" s="13">
        <v>0.15</v>
      </c>
      <c r="M2276" s="28">
        <v>0.1</v>
      </c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23"/>
      <c r="AF2276" s="23"/>
      <c r="AG2276" s="26"/>
      <c r="AH2276" s="26"/>
      <c r="AI2276" s="53"/>
      <c r="AJ2276" s="6"/>
      <c r="AK2276" s="23"/>
      <c r="AL2276" s="23"/>
      <c r="AM2276" s="23"/>
      <c r="AN2276" s="23"/>
      <c r="AO2276" s="23"/>
      <c r="AP2276" s="23"/>
      <c r="AQ2276" s="23"/>
      <c r="AR2276" s="66">
        <v>0</v>
      </c>
      <c r="AS2276" s="8"/>
      <c r="AT2276" s="19"/>
      <c r="AU2276" s="19"/>
      <c r="AV2276" s="12"/>
      <c r="AW2276" s="12"/>
      <c r="AX2276" s="8"/>
      <c r="AY2276" s="8"/>
      <c r="AZ2276" s="8"/>
      <c r="BA2276" s="8"/>
      <c r="BB2276" s="62"/>
      <c r="BC2276" s="21"/>
      <c r="BD2276" s="21"/>
      <c r="BE2276" s="21"/>
      <c r="BF2276" s="22"/>
      <c r="BG2276" s="22"/>
      <c r="BH2276" s="22"/>
      <c r="BI2276" s="22"/>
      <c r="BJ2276" s="8"/>
      <c r="BK2276" s="8"/>
      <c r="BL2276" s="8"/>
      <c r="BM2276" s="8"/>
      <c r="BN2276" s="5"/>
      <c r="BO2276" s="5"/>
      <c r="BP2276" s="8"/>
      <c r="BQ2276" s="8"/>
    </row>
    <row r="2277" spans="1:69" ht="16.75" customHeight="1" x14ac:dyDescent="0.2">
      <c r="A2277" t="str">
        <f t="shared" si="1955"/>
        <v>2025021106 OTT</v>
      </c>
      <c r="B2277">
        <v>2025021106</v>
      </c>
      <c r="C2277" s="1">
        <v>46102</v>
      </c>
      <c r="D2277" s="2" t="s">
        <v>9</v>
      </c>
      <c r="E2277" t="s">
        <v>39</v>
      </c>
      <c r="F2277" s="2">
        <v>1</v>
      </c>
      <c r="G2277" s="2">
        <v>0</v>
      </c>
      <c r="H2277" t="s">
        <v>27</v>
      </c>
      <c r="I2277" t="str">
        <f t="shared" si="1954"/>
        <v xml:space="preserve">OTT </v>
      </c>
      <c r="K2277" s="14"/>
      <c r="L2277" s="13">
        <v>0.15</v>
      </c>
      <c r="M2277" s="28">
        <v>0.1</v>
      </c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23"/>
      <c r="AF2277" s="23"/>
      <c r="AG2277" s="26"/>
      <c r="AH2277" s="26"/>
      <c r="AI2277" s="53"/>
      <c r="AJ2277" s="6"/>
      <c r="AK2277" s="23"/>
      <c r="AL2277" s="23"/>
      <c r="AM2277" s="23"/>
      <c r="AN2277" s="23"/>
      <c r="AO2277" s="23"/>
      <c r="AP2277" s="23"/>
      <c r="AQ2277" s="23"/>
      <c r="AR2277" s="66">
        <v>0</v>
      </c>
      <c r="AS2277" s="8"/>
      <c r="AT2277" s="19"/>
      <c r="AU2277" s="19"/>
      <c r="AV2277" s="12"/>
      <c r="AW2277" s="12"/>
      <c r="AX2277" s="8"/>
      <c r="AY2277" s="8"/>
      <c r="AZ2277" s="8"/>
      <c r="BA2277" s="8"/>
      <c r="BB2277" s="62"/>
      <c r="BC2277" s="21"/>
      <c r="BD2277" s="21"/>
      <c r="BE2277" s="21"/>
      <c r="BF2277" s="22"/>
      <c r="BG2277" s="22"/>
      <c r="BH2277" s="22"/>
      <c r="BI2277" s="22"/>
      <c r="BJ2277" s="8"/>
      <c r="BK2277" s="8"/>
      <c r="BL2277" s="8"/>
      <c r="BM2277" s="8"/>
      <c r="BN2277" s="5"/>
      <c r="BO2277" s="5"/>
      <c r="BP2277" s="8"/>
      <c r="BQ2277" s="8"/>
    </row>
    <row r="2278" spans="1:69" ht="16.75" customHeight="1" x14ac:dyDescent="0.2">
      <c r="A2278" t="str">
        <f t="shared" si="1955"/>
        <v>2025021108 BOS</v>
      </c>
      <c r="B2278">
        <v>2025021108</v>
      </c>
      <c r="C2278" s="1">
        <v>46102</v>
      </c>
      <c r="D2278" s="2" t="s">
        <v>6</v>
      </c>
      <c r="E2278" t="s">
        <v>7</v>
      </c>
      <c r="F2278" s="2">
        <v>1</v>
      </c>
      <c r="G2278" s="2">
        <v>1</v>
      </c>
      <c r="H2278" t="s">
        <v>46</v>
      </c>
      <c r="I2278" t="str">
        <f t="shared" si="1954"/>
        <v xml:space="preserve">BOS </v>
      </c>
      <c r="K2278" s="14"/>
      <c r="L2278" s="13">
        <v>0.15</v>
      </c>
      <c r="M2278" s="28">
        <v>0.1</v>
      </c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23"/>
      <c r="AF2278" s="23"/>
      <c r="AG2278" s="26"/>
      <c r="AH2278" s="26"/>
      <c r="AI2278" s="53"/>
      <c r="AJ2278" s="6"/>
      <c r="AK2278" s="23"/>
      <c r="AL2278" s="23"/>
      <c r="AM2278" s="23"/>
      <c r="AN2278" s="23"/>
      <c r="AO2278" s="23"/>
      <c r="AP2278" s="23"/>
      <c r="AQ2278" s="23"/>
      <c r="AR2278" s="66">
        <v>0</v>
      </c>
      <c r="AS2278" s="8"/>
      <c r="AT2278" s="19"/>
      <c r="AU2278" s="19"/>
      <c r="AV2278" s="12"/>
      <c r="AW2278" s="12"/>
      <c r="AX2278" s="8"/>
      <c r="AY2278" s="8"/>
      <c r="AZ2278" s="8"/>
      <c r="BA2278" s="8"/>
      <c r="BB2278" s="62"/>
      <c r="BC2278" s="21"/>
      <c r="BD2278" s="21"/>
      <c r="BE2278" s="21"/>
      <c r="BF2278" s="22"/>
      <c r="BG2278" s="22"/>
      <c r="BH2278" s="22"/>
      <c r="BI2278" s="22"/>
      <c r="BJ2278" s="8"/>
      <c r="BK2278" s="8"/>
      <c r="BL2278" s="8"/>
      <c r="BM2278" s="8"/>
      <c r="BN2278" s="5"/>
      <c r="BO2278" s="5"/>
      <c r="BP2278" s="8"/>
      <c r="BQ2278" s="8"/>
    </row>
    <row r="2279" spans="1:69" ht="16.75" customHeight="1" x14ac:dyDescent="0.2">
      <c r="A2279" t="str">
        <f t="shared" si="1955"/>
        <v>2025021108 DET</v>
      </c>
      <c r="B2279">
        <v>2025021108</v>
      </c>
      <c r="C2279" s="1">
        <v>46102</v>
      </c>
      <c r="D2279" s="2" t="s">
        <v>9</v>
      </c>
      <c r="E2279" t="s">
        <v>30</v>
      </c>
      <c r="F2279" s="2">
        <v>1</v>
      </c>
      <c r="G2279" s="2">
        <v>1</v>
      </c>
      <c r="H2279" t="s">
        <v>47</v>
      </c>
      <c r="I2279" t="str">
        <f t="shared" si="1954"/>
        <v xml:space="preserve">DET </v>
      </c>
      <c r="K2279" s="14"/>
      <c r="L2279" s="13">
        <v>0.15</v>
      </c>
      <c r="M2279" s="28">
        <v>0.1</v>
      </c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23"/>
      <c r="AF2279" s="23"/>
      <c r="AG2279" s="26"/>
      <c r="AH2279" s="26"/>
      <c r="AI2279" s="53"/>
      <c r="AJ2279" s="6"/>
      <c r="AK2279" s="23"/>
      <c r="AL2279" s="23"/>
      <c r="AM2279" s="23"/>
      <c r="AN2279" s="23"/>
      <c r="AO2279" s="23"/>
      <c r="AP2279" s="23"/>
      <c r="AQ2279" s="23"/>
      <c r="AR2279" s="66">
        <v>0</v>
      </c>
      <c r="AS2279" s="8"/>
      <c r="AT2279" s="19"/>
      <c r="AU2279" s="19"/>
      <c r="AV2279" s="12"/>
      <c r="AW2279" s="12"/>
      <c r="AX2279" s="8"/>
      <c r="AY2279" s="8"/>
      <c r="AZ2279" s="8"/>
      <c r="BA2279" s="8"/>
      <c r="BB2279" s="62"/>
      <c r="BC2279" s="21"/>
      <c r="BD2279" s="21"/>
      <c r="BE2279" s="21"/>
      <c r="BF2279" s="22"/>
      <c r="BG2279" s="22"/>
      <c r="BH2279" s="22"/>
      <c r="BI2279" s="22"/>
      <c r="BJ2279" s="8"/>
      <c r="BK2279" s="8"/>
      <c r="BL2279" s="8"/>
      <c r="BM2279" s="8"/>
      <c r="BN2279" s="5"/>
      <c r="BO2279" s="5"/>
      <c r="BP2279" s="8"/>
      <c r="BQ2279" s="8"/>
    </row>
    <row r="2280" spans="1:69" ht="16.75" customHeight="1" x14ac:dyDescent="0.2">
      <c r="A2280" t="str">
        <f t="shared" si="1955"/>
        <v>2025021109 TBL</v>
      </c>
      <c r="B2280">
        <v>2025021109</v>
      </c>
      <c r="C2280" s="1">
        <v>46102</v>
      </c>
      <c r="D2280" s="2" t="s">
        <v>6</v>
      </c>
      <c r="E2280" t="s">
        <v>41</v>
      </c>
      <c r="F2280" s="2">
        <v>1</v>
      </c>
      <c r="G2280" s="2">
        <v>1</v>
      </c>
      <c r="H2280" t="s">
        <v>46</v>
      </c>
      <c r="I2280" t="str">
        <f t="shared" si="1954"/>
        <v xml:space="preserve">TBL </v>
      </c>
      <c r="K2280" s="14"/>
      <c r="L2280" s="13">
        <v>0.15</v>
      </c>
      <c r="M2280" s="28">
        <v>0.1</v>
      </c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23"/>
      <c r="AF2280" s="23"/>
      <c r="AG2280" s="26"/>
      <c r="AH2280" s="26"/>
      <c r="AI2280" s="53"/>
      <c r="AJ2280" s="6"/>
      <c r="AK2280" s="23"/>
      <c r="AL2280" s="23"/>
      <c r="AM2280" s="23"/>
      <c r="AN2280" s="23"/>
      <c r="AO2280" s="23"/>
      <c r="AP2280" s="23"/>
      <c r="AQ2280" s="23"/>
      <c r="AR2280" s="66">
        <v>0</v>
      </c>
      <c r="AS2280" s="8"/>
      <c r="AT2280" s="19"/>
      <c r="AU2280" s="19"/>
      <c r="AV2280" s="12"/>
      <c r="AW2280" s="12"/>
      <c r="AX2280" s="8"/>
      <c r="AY2280" s="8"/>
      <c r="AZ2280" s="8"/>
      <c r="BA2280" s="8"/>
      <c r="BB2280" s="62"/>
      <c r="BC2280" s="21"/>
      <c r="BD2280" s="21"/>
      <c r="BE2280" s="21"/>
      <c r="BF2280" s="22"/>
      <c r="BG2280" s="22"/>
      <c r="BH2280" s="22"/>
      <c r="BI2280" s="22"/>
      <c r="BJ2280" s="8"/>
      <c r="BK2280" s="8"/>
      <c r="BL2280" s="8"/>
      <c r="BM2280" s="8"/>
      <c r="BN2280" s="5"/>
      <c r="BO2280" s="5"/>
      <c r="BP2280" s="8"/>
      <c r="BQ2280" s="8"/>
    </row>
    <row r="2281" spans="1:69" ht="16.75" customHeight="1" x14ac:dyDescent="0.2">
      <c r="A2281" t="str">
        <f t="shared" si="1955"/>
        <v>2025021109 EDM</v>
      </c>
      <c r="B2281">
        <v>2025021109</v>
      </c>
      <c r="C2281" s="1">
        <v>46102</v>
      </c>
      <c r="D2281" s="2" t="s">
        <v>9</v>
      </c>
      <c r="E2281" t="s">
        <v>17</v>
      </c>
      <c r="F2281" s="2">
        <v>1</v>
      </c>
      <c r="G2281" s="2">
        <v>1</v>
      </c>
      <c r="H2281" t="s">
        <v>47</v>
      </c>
      <c r="I2281" t="str">
        <f t="shared" si="1954"/>
        <v xml:space="preserve">EDM </v>
      </c>
      <c r="K2281" s="14"/>
      <c r="L2281" s="13">
        <v>0.15</v>
      </c>
      <c r="M2281" s="28">
        <v>0.1</v>
      </c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23"/>
      <c r="AF2281" s="23"/>
      <c r="AG2281" s="26"/>
      <c r="AH2281" s="26"/>
      <c r="AI2281" s="53"/>
      <c r="AJ2281" s="6"/>
      <c r="AK2281" s="23"/>
      <c r="AL2281" s="23"/>
      <c r="AM2281" s="23"/>
      <c r="AN2281" s="23"/>
      <c r="AO2281" s="23"/>
      <c r="AP2281" s="23"/>
      <c r="AQ2281" s="23"/>
      <c r="AR2281" s="66">
        <v>0</v>
      </c>
      <c r="AS2281" s="8"/>
      <c r="AT2281" s="19"/>
      <c r="AU2281" s="19"/>
      <c r="AV2281" s="12"/>
      <c r="AW2281" s="12"/>
      <c r="AX2281" s="8"/>
      <c r="AY2281" s="8"/>
      <c r="AZ2281" s="8"/>
      <c r="BA2281" s="8"/>
      <c r="BB2281" s="62"/>
      <c r="BC2281" s="21"/>
      <c r="BD2281" s="21"/>
      <c r="BE2281" s="21"/>
      <c r="BF2281" s="22"/>
      <c r="BG2281" s="22"/>
      <c r="BH2281" s="22"/>
      <c r="BI2281" s="22"/>
      <c r="BJ2281" s="8"/>
      <c r="BK2281" s="8"/>
      <c r="BL2281" s="8"/>
      <c r="BM2281" s="8"/>
      <c r="BN2281" s="5"/>
      <c r="BO2281" s="5"/>
      <c r="BP2281" s="8"/>
      <c r="BQ2281" s="8"/>
    </row>
    <row r="2282" spans="1:69" ht="16.75" customHeight="1" x14ac:dyDescent="0.2">
      <c r="A2282" t="str">
        <f t="shared" si="1955"/>
        <v>2025021110 WPG</v>
      </c>
      <c r="B2282">
        <v>2025021110</v>
      </c>
      <c r="C2282" s="1">
        <v>46103</v>
      </c>
      <c r="D2282" s="2" t="s">
        <v>6</v>
      </c>
      <c r="E2282" t="s">
        <v>16</v>
      </c>
      <c r="F2282" s="2">
        <v>0</v>
      </c>
      <c r="G2282" s="2">
        <v>2</v>
      </c>
      <c r="H2282" t="s">
        <v>29</v>
      </c>
      <c r="I2282" t="str">
        <f t="shared" si="1954"/>
        <v xml:space="preserve">WPG </v>
      </c>
      <c r="K2282" s="14"/>
      <c r="L2282" s="13">
        <v>0.15</v>
      </c>
      <c r="M2282" s="28">
        <v>0.1</v>
      </c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23"/>
      <c r="AF2282" s="23"/>
      <c r="AG2282" s="26"/>
      <c r="AH2282" s="26"/>
      <c r="AI2282" s="53"/>
      <c r="AJ2282" s="6"/>
      <c r="AK2282" s="23"/>
      <c r="AL2282" s="23"/>
      <c r="AM2282" s="23"/>
      <c r="AN2282" s="23"/>
      <c r="AO2282" s="23"/>
      <c r="AP2282" s="23"/>
      <c r="AQ2282" s="23"/>
      <c r="AR2282" s="66">
        <v>0</v>
      </c>
      <c r="AS2282" s="8"/>
      <c r="AT2282" s="19"/>
      <c r="AU2282" s="19"/>
      <c r="AV2282" s="12"/>
      <c r="AW2282" s="12"/>
      <c r="AX2282" s="8"/>
      <c r="AY2282" s="8"/>
      <c r="AZ2282" s="8"/>
      <c r="BA2282" s="8"/>
      <c r="BB2282" s="62"/>
      <c r="BC2282" s="21"/>
      <c r="BD2282" s="21"/>
      <c r="BE2282" s="21"/>
      <c r="BF2282" s="22"/>
      <c r="BG2282" s="22"/>
      <c r="BH2282" s="22"/>
      <c r="BI2282" s="22"/>
      <c r="BJ2282" s="8"/>
      <c r="BK2282" s="8"/>
      <c r="BL2282" s="8"/>
      <c r="BM2282" s="8"/>
      <c r="BN2282" s="5"/>
      <c r="BO2282" s="5"/>
      <c r="BP2282" s="8"/>
      <c r="BQ2282" s="8"/>
    </row>
    <row r="2283" spans="1:69" ht="16.75" customHeight="1" x14ac:dyDescent="0.2">
      <c r="A2283" t="str">
        <f t="shared" si="1955"/>
        <v>2025021110 NYR</v>
      </c>
      <c r="B2283">
        <v>2025021110</v>
      </c>
      <c r="C2283" s="1">
        <v>46103</v>
      </c>
      <c r="D2283" s="2" t="s">
        <v>9</v>
      </c>
      <c r="E2283" t="s">
        <v>20</v>
      </c>
      <c r="F2283" s="2">
        <v>2</v>
      </c>
      <c r="G2283" s="2">
        <v>0</v>
      </c>
      <c r="H2283" t="s">
        <v>31</v>
      </c>
      <c r="I2283" t="str">
        <f t="shared" ref="I2283:I2346" si="1956">E2283&amp;" "&amp;J2283</f>
        <v xml:space="preserve">NYR </v>
      </c>
      <c r="K2283" s="14"/>
      <c r="L2283" s="13">
        <v>0.15</v>
      </c>
      <c r="M2283" s="28">
        <v>0.1</v>
      </c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23"/>
      <c r="AF2283" s="23"/>
      <c r="AG2283" s="26"/>
      <c r="AH2283" s="26"/>
      <c r="AI2283" s="53"/>
      <c r="AJ2283" s="6"/>
      <c r="AK2283" s="23"/>
      <c r="AL2283" s="23"/>
      <c r="AM2283" s="23"/>
      <c r="AN2283" s="23"/>
      <c r="AO2283" s="23"/>
      <c r="AP2283" s="23"/>
      <c r="AQ2283" s="23"/>
      <c r="AR2283" s="66">
        <v>0</v>
      </c>
      <c r="AS2283" s="8"/>
      <c r="AT2283" s="19"/>
      <c r="AU2283" s="19"/>
      <c r="AV2283" s="12"/>
      <c r="AW2283" s="12"/>
      <c r="AX2283" s="8"/>
      <c r="AY2283" s="8"/>
      <c r="AZ2283" s="8"/>
      <c r="BA2283" s="8"/>
      <c r="BB2283" s="62"/>
      <c r="BC2283" s="21"/>
      <c r="BD2283" s="21"/>
      <c r="BE2283" s="21"/>
      <c r="BF2283" s="22"/>
      <c r="BG2283" s="22"/>
      <c r="BH2283" s="22"/>
      <c r="BI2283" s="22"/>
      <c r="BJ2283" s="8"/>
      <c r="BK2283" s="8"/>
      <c r="BL2283" s="8"/>
      <c r="BM2283" s="8"/>
      <c r="BN2283" s="5"/>
      <c r="BO2283" s="5"/>
      <c r="BP2283" s="8"/>
      <c r="BQ2283" s="8"/>
    </row>
    <row r="2284" spans="1:69" ht="16.75" customHeight="1" x14ac:dyDescent="0.2">
      <c r="A2284" t="str">
        <f t="shared" si="1955"/>
        <v>2025021111 COL</v>
      </c>
      <c r="B2284">
        <v>2025021111</v>
      </c>
      <c r="C2284" s="1">
        <v>46103</v>
      </c>
      <c r="D2284" s="2" t="s">
        <v>6</v>
      </c>
      <c r="E2284" t="s">
        <v>24</v>
      </c>
      <c r="F2284" s="2">
        <v>1</v>
      </c>
      <c r="G2284" s="2">
        <v>1</v>
      </c>
      <c r="H2284" t="s">
        <v>46</v>
      </c>
      <c r="I2284" t="str">
        <f t="shared" si="1956"/>
        <v xml:space="preserve">COL </v>
      </c>
      <c r="K2284" s="14"/>
      <c r="L2284" s="13">
        <v>0.15</v>
      </c>
      <c r="M2284" s="28">
        <v>0.1</v>
      </c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23"/>
      <c r="AF2284" s="23"/>
      <c r="AG2284" s="26"/>
      <c r="AH2284" s="26"/>
      <c r="AI2284" s="53"/>
      <c r="AJ2284" s="6"/>
      <c r="AK2284" s="23"/>
      <c r="AL2284" s="23"/>
      <c r="AM2284" s="23"/>
      <c r="AN2284" s="23"/>
      <c r="AO2284" s="23"/>
      <c r="AP2284" s="23"/>
      <c r="AQ2284" s="23"/>
      <c r="AR2284" s="66">
        <v>0</v>
      </c>
      <c r="AS2284" s="8"/>
      <c r="AT2284" s="19"/>
      <c r="AU2284" s="19"/>
      <c r="AV2284" s="12"/>
      <c r="AW2284" s="12"/>
      <c r="AX2284" s="8"/>
      <c r="AY2284" s="8"/>
      <c r="AZ2284" s="8"/>
      <c r="BA2284" s="8"/>
      <c r="BB2284" s="62"/>
      <c r="BC2284" s="21"/>
      <c r="BD2284" s="21"/>
      <c r="BE2284" s="21"/>
      <c r="BF2284" s="22"/>
      <c r="BG2284" s="22"/>
      <c r="BH2284" s="22"/>
      <c r="BI2284" s="22"/>
      <c r="BJ2284" s="8"/>
      <c r="BK2284" s="8"/>
      <c r="BL2284" s="8"/>
      <c r="BM2284" s="8"/>
      <c r="BN2284" s="5"/>
      <c r="BO2284" s="5"/>
      <c r="BP2284" s="8"/>
      <c r="BQ2284" s="8"/>
    </row>
    <row r="2285" spans="1:69" ht="16.75" customHeight="1" x14ac:dyDescent="0.2">
      <c r="A2285" t="str">
        <f t="shared" si="1955"/>
        <v>2025021111 WSH</v>
      </c>
      <c r="B2285">
        <v>2025021111</v>
      </c>
      <c r="C2285" s="1">
        <v>46103</v>
      </c>
      <c r="D2285" s="2" t="s">
        <v>9</v>
      </c>
      <c r="E2285" t="s">
        <v>49</v>
      </c>
      <c r="F2285" s="2">
        <v>1</v>
      </c>
      <c r="G2285" s="2">
        <v>1</v>
      </c>
      <c r="H2285" t="s">
        <v>47</v>
      </c>
      <c r="I2285" t="str">
        <f t="shared" si="1956"/>
        <v xml:space="preserve">WSH </v>
      </c>
      <c r="K2285" s="14"/>
      <c r="L2285" s="13">
        <v>0.15</v>
      </c>
      <c r="M2285" s="28">
        <v>0.1</v>
      </c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23"/>
      <c r="AF2285" s="23"/>
      <c r="AG2285" s="26"/>
      <c r="AH2285" s="26"/>
      <c r="AI2285" s="53"/>
      <c r="AJ2285" s="6"/>
      <c r="AK2285" s="23"/>
      <c r="AL2285" s="23"/>
      <c r="AM2285" s="23"/>
      <c r="AN2285" s="23"/>
      <c r="AO2285" s="23"/>
      <c r="AP2285" s="23"/>
      <c r="AQ2285" s="23"/>
      <c r="AR2285" s="66">
        <v>0</v>
      </c>
      <c r="AS2285" s="8"/>
      <c r="AT2285" s="19"/>
      <c r="AU2285" s="19"/>
      <c r="AV2285" s="12"/>
      <c r="AW2285" s="12"/>
      <c r="AX2285" s="8"/>
      <c r="AY2285" s="8"/>
      <c r="AZ2285" s="8"/>
      <c r="BA2285" s="8"/>
      <c r="BB2285" s="62"/>
      <c r="BC2285" s="21"/>
      <c r="BD2285" s="21"/>
      <c r="BE2285" s="21"/>
      <c r="BF2285" s="22"/>
      <c r="BG2285" s="22"/>
      <c r="BH2285" s="22"/>
      <c r="BI2285" s="22"/>
      <c r="BJ2285" s="8"/>
      <c r="BK2285" s="8"/>
      <c r="BL2285" s="8"/>
      <c r="BM2285" s="8"/>
      <c r="BN2285" s="5"/>
      <c r="BO2285" s="5"/>
      <c r="BP2285" s="8"/>
      <c r="BQ2285" s="8"/>
    </row>
    <row r="2286" spans="1:69" ht="16.75" customHeight="1" x14ac:dyDescent="0.2">
      <c r="A2286" t="str">
        <f t="shared" si="1955"/>
        <v>2025021112 CAR</v>
      </c>
      <c r="B2286">
        <v>2025021112</v>
      </c>
      <c r="C2286" s="1">
        <v>46103</v>
      </c>
      <c r="D2286" s="2" t="s">
        <v>6</v>
      </c>
      <c r="E2286" t="s">
        <v>42</v>
      </c>
      <c r="F2286" s="2">
        <v>1</v>
      </c>
      <c r="G2286" s="2">
        <v>0</v>
      </c>
      <c r="H2286" t="s">
        <v>52</v>
      </c>
      <c r="I2286" t="str">
        <f t="shared" si="1956"/>
        <v xml:space="preserve">CAR </v>
      </c>
      <c r="K2286" s="14"/>
      <c r="L2286" s="13">
        <v>0.15</v>
      </c>
      <c r="M2286" s="28">
        <v>0.1</v>
      </c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23"/>
      <c r="AF2286" s="23"/>
      <c r="AG2286" s="26"/>
      <c r="AH2286" s="26"/>
      <c r="AI2286" s="53"/>
      <c r="AJ2286" s="6"/>
      <c r="AK2286" s="23"/>
      <c r="AL2286" s="23"/>
      <c r="AM2286" s="23"/>
      <c r="AN2286" s="23"/>
      <c r="AO2286" s="23"/>
      <c r="AP2286" s="23"/>
      <c r="AQ2286" s="23"/>
      <c r="AR2286" s="66">
        <v>0</v>
      </c>
      <c r="AS2286" s="8"/>
      <c r="AT2286" s="19"/>
      <c r="AU2286" s="19"/>
      <c r="AV2286" s="12"/>
      <c r="AW2286" s="12"/>
      <c r="AX2286" s="8"/>
      <c r="AY2286" s="8"/>
      <c r="AZ2286" s="8"/>
      <c r="BA2286" s="8"/>
      <c r="BB2286" s="62"/>
      <c r="BC2286" s="21"/>
      <c r="BD2286" s="21"/>
      <c r="BE2286" s="21"/>
      <c r="BF2286" s="22"/>
      <c r="BG2286" s="22"/>
      <c r="BH2286" s="22"/>
      <c r="BI2286" s="22"/>
      <c r="BJ2286" s="8"/>
      <c r="BK2286" s="8"/>
      <c r="BL2286" s="8"/>
      <c r="BM2286" s="8"/>
      <c r="BN2286" s="5"/>
      <c r="BO2286" s="5"/>
      <c r="BP2286" s="8"/>
      <c r="BQ2286" s="8"/>
    </row>
    <row r="2287" spans="1:69" ht="16.75" customHeight="1" x14ac:dyDescent="0.2">
      <c r="A2287" t="str">
        <f t="shared" si="1955"/>
        <v>2025021112 PIT</v>
      </c>
      <c r="B2287">
        <v>2025021112</v>
      </c>
      <c r="C2287" s="1">
        <v>46103</v>
      </c>
      <c r="D2287" s="2" t="s">
        <v>9</v>
      </c>
      <c r="E2287" t="s">
        <v>21</v>
      </c>
      <c r="F2287" s="2">
        <v>0</v>
      </c>
      <c r="G2287" s="2">
        <v>1</v>
      </c>
      <c r="H2287" t="s">
        <v>53</v>
      </c>
      <c r="I2287" t="str">
        <f t="shared" si="1956"/>
        <v xml:space="preserve">PIT </v>
      </c>
      <c r="K2287" s="14"/>
      <c r="L2287" s="13">
        <v>0.15</v>
      </c>
      <c r="M2287" s="28">
        <v>0.1</v>
      </c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23"/>
      <c r="AF2287" s="23"/>
      <c r="AG2287" s="26"/>
      <c r="AH2287" s="26"/>
      <c r="AI2287" s="53"/>
      <c r="AJ2287" s="6"/>
      <c r="AK2287" s="23"/>
      <c r="AL2287" s="23"/>
      <c r="AM2287" s="23"/>
      <c r="AN2287" s="23"/>
      <c r="AO2287" s="23"/>
      <c r="AP2287" s="23"/>
      <c r="AQ2287" s="23"/>
      <c r="AR2287" s="66">
        <v>0</v>
      </c>
      <c r="AS2287" s="8"/>
      <c r="AT2287" s="19"/>
      <c r="AU2287" s="19"/>
      <c r="AV2287" s="12"/>
      <c r="AW2287" s="12"/>
      <c r="AX2287" s="8"/>
      <c r="AY2287" s="8"/>
      <c r="AZ2287" s="8"/>
      <c r="BA2287" s="8"/>
      <c r="BB2287" s="62"/>
      <c r="BC2287" s="21"/>
      <c r="BD2287" s="21"/>
      <c r="BE2287" s="21"/>
      <c r="BF2287" s="22"/>
      <c r="BG2287" s="22"/>
      <c r="BH2287" s="22"/>
      <c r="BI2287" s="22"/>
      <c r="BJ2287" s="8"/>
      <c r="BK2287" s="8"/>
      <c r="BL2287" s="8"/>
      <c r="BM2287" s="8"/>
      <c r="BN2287" s="5"/>
      <c r="BO2287" s="5"/>
      <c r="BP2287" s="8"/>
      <c r="BQ2287" s="8"/>
    </row>
    <row r="2288" spans="1:69" ht="16.75" customHeight="1" x14ac:dyDescent="0.2">
      <c r="A2288" t="str">
        <f t="shared" si="1955"/>
        <v>2025021113 NSH</v>
      </c>
      <c r="B2288">
        <v>2025021113</v>
      </c>
      <c r="C2288" s="1">
        <v>46103</v>
      </c>
      <c r="D2288" s="2" t="s">
        <v>6</v>
      </c>
      <c r="E2288" t="s">
        <v>35</v>
      </c>
      <c r="F2288" s="2">
        <v>0</v>
      </c>
      <c r="G2288" s="2">
        <v>1</v>
      </c>
      <c r="H2288" t="s">
        <v>26</v>
      </c>
      <c r="I2288" t="str">
        <f t="shared" si="1956"/>
        <v xml:space="preserve">NSH </v>
      </c>
      <c r="K2288" s="14"/>
      <c r="L2288" s="13">
        <v>0.15</v>
      </c>
      <c r="M2288" s="28">
        <v>0.1</v>
      </c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23"/>
      <c r="AF2288" s="23"/>
      <c r="AG2288" s="26"/>
      <c r="AH2288" s="26"/>
      <c r="AI2288" s="53"/>
      <c r="AJ2288" s="6"/>
      <c r="AK2288" s="23"/>
      <c r="AL2288" s="23"/>
      <c r="AM2288" s="23"/>
      <c r="AN2288" s="23"/>
      <c r="AO2288" s="23"/>
      <c r="AP2288" s="23"/>
      <c r="AQ2288" s="23"/>
      <c r="AR2288" s="66">
        <v>0</v>
      </c>
      <c r="AS2288" s="8"/>
      <c r="AT2288" s="19"/>
      <c r="AU2288" s="19"/>
      <c r="AV2288" s="12"/>
      <c r="AW2288" s="12"/>
      <c r="AX2288" s="8"/>
      <c r="AY2288" s="8"/>
      <c r="AZ2288" s="8"/>
      <c r="BA2288" s="8"/>
      <c r="BB2288" s="62"/>
      <c r="BC2288" s="21"/>
      <c r="BD2288" s="21"/>
      <c r="BE2288" s="21"/>
      <c r="BF2288" s="22"/>
      <c r="BG2288" s="22"/>
      <c r="BH2288" s="22"/>
      <c r="BI2288" s="22"/>
      <c r="BJ2288" s="8"/>
      <c r="BK2288" s="8"/>
      <c r="BL2288" s="8"/>
      <c r="BM2288" s="8"/>
      <c r="BN2288" s="5"/>
      <c r="BO2288" s="5"/>
      <c r="BP2288" s="8"/>
      <c r="BQ2288" s="8"/>
    </row>
    <row r="2289" spans="1:69" ht="16.75" customHeight="1" x14ac:dyDescent="0.2">
      <c r="A2289" t="str">
        <f t="shared" si="1955"/>
        <v>2025021113 CHI</v>
      </c>
      <c r="B2289">
        <v>2025021113</v>
      </c>
      <c r="C2289" s="1">
        <v>46103</v>
      </c>
      <c r="D2289" s="2" t="s">
        <v>9</v>
      </c>
      <c r="E2289" t="s">
        <v>14</v>
      </c>
      <c r="F2289" s="2">
        <v>1</v>
      </c>
      <c r="G2289" s="2">
        <v>0</v>
      </c>
      <c r="H2289" t="s">
        <v>27</v>
      </c>
      <c r="I2289" t="str">
        <f t="shared" si="1956"/>
        <v xml:space="preserve">CHI </v>
      </c>
      <c r="K2289" s="14"/>
      <c r="L2289" s="13">
        <v>0.15</v>
      </c>
      <c r="M2289" s="28">
        <v>0.1</v>
      </c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23"/>
      <c r="AF2289" s="23"/>
      <c r="AG2289" s="26"/>
      <c r="AH2289" s="26"/>
      <c r="AI2289" s="53"/>
      <c r="AJ2289" s="6"/>
      <c r="AK2289" s="23"/>
      <c r="AL2289" s="23"/>
      <c r="AM2289" s="23"/>
      <c r="AN2289" s="23"/>
      <c r="AO2289" s="23"/>
      <c r="AP2289" s="23"/>
      <c r="AQ2289" s="23"/>
      <c r="AR2289" s="66">
        <v>0</v>
      </c>
      <c r="AS2289" s="8"/>
      <c r="AT2289" s="19"/>
      <c r="AU2289" s="19"/>
      <c r="AV2289" s="12"/>
      <c r="AW2289" s="12"/>
      <c r="AX2289" s="8"/>
      <c r="AY2289" s="8"/>
      <c r="AZ2289" s="8"/>
      <c r="BA2289" s="8"/>
      <c r="BB2289" s="62"/>
      <c r="BC2289" s="21"/>
      <c r="BD2289" s="21"/>
      <c r="BE2289" s="21"/>
      <c r="BF2289" s="22"/>
      <c r="BG2289" s="22"/>
      <c r="BH2289" s="22"/>
      <c r="BI2289" s="22"/>
      <c r="BJ2289" s="8"/>
      <c r="BK2289" s="8"/>
      <c r="BL2289" s="8"/>
      <c r="BM2289" s="8"/>
      <c r="BN2289" s="5"/>
      <c r="BO2289" s="5"/>
      <c r="BP2289" s="8"/>
      <c r="BQ2289" s="8"/>
    </row>
    <row r="2290" spans="1:69" ht="16.75" customHeight="1" x14ac:dyDescent="0.2">
      <c r="A2290" t="str">
        <f t="shared" si="1955"/>
        <v>2025021114 CBJ</v>
      </c>
      <c r="B2290">
        <v>2025021114</v>
      </c>
      <c r="C2290" s="1">
        <v>46103</v>
      </c>
      <c r="D2290" s="2" t="s">
        <v>6</v>
      </c>
      <c r="E2290" t="s">
        <v>32</v>
      </c>
      <c r="F2290" s="2">
        <v>0</v>
      </c>
      <c r="G2290" s="2">
        <v>0</v>
      </c>
      <c r="H2290" t="s">
        <v>50</v>
      </c>
      <c r="I2290" t="str">
        <f t="shared" si="1956"/>
        <v xml:space="preserve">CBJ </v>
      </c>
      <c r="K2290" s="14"/>
      <c r="L2290" s="13">
        <v>0.15</v>
      </c>
      <c r="M2290" s="28">
        <v>0.1</v>
      </c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23"/>
      <c r="AF2290" s="23"/>
      <c r="AG2290" s="26"/>
      <c r="AH2290" s="26"/>
      <c r="AI2290" s="53"/>
      <c r="AJ2290" s="6"/>
      <c r="AK2290" s="23"/>
      <c r="AL2290" s="23"/>
      <c r="AM2290" s="23"/>
      <c r="AN2290" s="23"/>
      <c r="AO2290" s="23"/>
      <c r="AP2290" s="23"/>
      <c r="AQ2290" s="23"/>
      <c r="AR2290" s="66">
        <v>0</v>
      </c>
      <c r="AS2290" s="8"/>
      <c r="AT2290" s="19"/>
      <c r="AU2290" s="19"/>
      <c r="AV2290" s="12"/>
      <c r="AW2290" s="12"/>
      <c r="AX2290" s="8"/>
      <c r="AY2290" s="8"/>
      <c r="AZ2290" s="8"/>
      <c r="BA2290" s="8"/>
      <c r="BB2290" s="62"/>
      <c r="BC2290" s="21"/>
      <c r="BD2290" s="21"/>
      <c r="BE2290" s="21"/>
      <c r="BF2290" s="22"/>
      <c r="BG2290" s="22"/>
      <c r="BH2290" s="22"/>
      <c r="BI2290" s="22"/>
      <c r="BJ2290" s="8"/>
      <c r="BK2290" s="8"/>
      <c r="BL2290" s="8"/>
      <c r="BM2290" s="8"/>
      <c r="BN2290" s="5"/>
      <c r="BO2290" s="5"/>
      <c r="BP2290" s="8"/>
      <c r="BQ2290" s="8"/>
    </row>
    <row r="2291" spans="1:69" ht="16.75" customHeight="1" x14ac:dyDescent="0.2">
      <c r="A2291" t="str">
        <f t="shared" si="1955"/>
        <v>2025021114 NYI</v>
      </c>
      <c r="B2291">
        <v>2025021114</v>
      </c>
      <c r="C2291" s="1">
        <v>46103</v>
      </c>
      <c r="D2291" s="2" t="s">
        <v>9</v>
      </c>
      <c r="E2291" t="s">
        <v>37</v>
      </c>
      <c r="F2291" s="2">
        <v>0</v>
      </c>
      <c r="G2291" s="2">
        <v>0</v>
      </c>
      <c r="H2291" t="s">
        <v>51</v>
      </c>
      <c r="I2291" t="str">
        <f t="shared" si="1956"/>
        <v xml:space="preserve">NYI </v>
      </c>
      <c r="K2291" s="14"/>
      <c r="L2291" s="13">
        <v>0.15</v>
      </c>
      <c r="M2291" s="28">
        <v>0.1</v>
      </c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23"/>
      <c r="AF2291" s="23"/>
      <c r="AG2291" s="26"/>
      <c r="AH2291" s="26"/>
      <c r="AI2291" s="53"/>
      <c r="AJ2291" s="6"/>
      <c r="AK2291" s="23"/>
      <c r="AL2291" s="23"/>
      <c r="AM2291" s="23"/>
      <c r="AN2291" s="23"/>
      <c r="AO2291" s="23"/>
      <c r="AP2291" s="23"/>
      <c r="AQ2291" s="23"/>
      <c r="AR2291" s="66">
        <v>0</v>
      </c>
      <c r="AS2291" s="8"/>
      <c r="AT2291" s="19"/>
      <c r="AU2291" s="19"/>
      <c r="AV2291" s="12"/>
      <c r="AW2291" s="12"/>
      <c r="AX2291" s="8"/>
      <c r="AY2291" s="8"/>
      <c r="AZ2291" s="8"/>
      <c r="BA2291" s="8"/>
      <c r="BB2291" s="62"/>
      <c r="BC2291" s="21"/>
      <c r="BD2291" s="21"/>
      <c r="BE2291" s="21"/>
      <c r="BF2291" s="22"/>
      <c r="BG2291" s="22"/>
      <c r="BH2291" s="22"/>
      <c r="BI2291" s="22"/>
      <c r="BJ2291" s="8"/>
      <c r="BK2291" s="8"/>
      <c r="BL2291" s="8"/>
      <c r="BM2291" s="8"/>
      <c r="BN2291" s="5"/>
      <c r="BO2291" s="5"/>
      <c r="BP2291" s="8"/>
      <c r="BQ2291" s="8"/>
    </row>
    <row r="2292" spans="1:69" ht="16.75" customHeight="1" x14ac:dyDescent="0.2">
      <c r="A2292" t="str">
        <f t="shared" si="1955"/>
        <v>2025021115 VGK</v>
      </c>
      <c r="B2292">
        <v>2025021115</v>
      </c>
      <c r="C2292" s="1">
        <v>46103</v>
      </c>
      <c r="D2292" s="2" t="s">
        <v>6</v>
      </c>
      <c r="E2292" t="s">
        <v>25</v>
      </c>
      <c r="F2292" s="2">
        <v>0</v>
      </c>
      <c r="G2292" s="2">
        <v>0</v>
      </c>
      <c r="H2292" t="s">
        <v>50</v>
      </c>
      <c r="I2292" t="str">
        <f t="shared" si="1956"/>
        <v xml:space="preserve">VGK </v>
      </c>
      <c r="K2292" s="14"/>
      <c r="L2292" s="13">
        <v>0.15</v>
      </c>
      <c r="M2292" s="28">
        <v>0.1</v>
      </c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23"/>
      <c r="AF2292" s="23"/>
      <c r="AG2292" s="26"/>
      <c r="AH2292" s="26"/>
      <c r="AI2292" s="53"/>
      <c r="AJ2292" s="6"/>
      <c r="AK2292" s="23"/>
      <c r="AL2292" s="23"/>
      <c r="AM2292" s="23"/>
      <c r="AN2292" s="23"/>
      <c r="AO2292" s="23"/>
      <c r="AP2292" s="23"/>
      <c r="AQ2292" s="23"/>
      <c r="AR2292" s="66">
        <v>0</v>
      </c>
      <c r="AS2292" s="8"/>
      <c r="AT2292" s="19"/>
      <c r="AU2292" s="19"/>
      <c r="AV2292" s="12"/>
      <c r="AW2292" s="12"/>
      <c r="AX2292" s="8"/>
      <c r="AY2292" s="8"/>
      <c r="AZ2292" s="8"/>
      <c r="BA2292" s="8"/>
      <c r="BB2292" s="62"/>
      <c r="BC2292" s="21"/>
      <c r="BD2292" s="21"/>
      <c r="BE2292" s="21"/>
      <c r="BF2292" s="22"/>
      <c r="BG2292" s="22"/>
      <c r="BH2292" s="22"/>
      <c r="BI2292" s="22"/>
      <c r="BJ2292" s="8"/>
      <c r="BK2292" s="8"/>
      <c r="BL2292" s="8"/>
      <c r="BM2292" s="8"/>
      <c r="BN2292" s="5"/>
      <c r="BO2292" s="5"/>
      <c r="BP2292" s="8"/>
      <c r="BQ2292" s="8"/>
    </row>
    <row r="2293" spans="1:69" ht="16.75" customHeight="1" x14ac:dyDescent="0.2">
      <c r="A2293" t="str">
        <f t="shared" si="1955"/>
        <v>2025021115 DAL</v>
      </c>
      <c r="B2293">
        <v>2025021115</v>
      </c>
      <c r="C2293" s="1">
        <v>46103</v>
      </c>
      <c r="D2293" s="2" t="s">
        <v>9</v>
      </c>
      <c r="E2293" t="s">
        <v>34</v>
      </c>
      <c r="F2293" s="2">
        <v>0</v>
      </c>
      <c r="G2293" s="2">
        <v>0</v>
      </c>
      <c r="H2293" t="s">
        <v>51</v>
      </c>
      <c r="I2293" t="str">
        <f t="shared" si="1956"/>
        <v xml:space="preserve">DAL </v>
      </c>
      <c r="K2293" s="14"/>
      <c r="L2293" s="13">
        <v>0.15</v>
      </c>
      <c r="M2293" s="28">
        <v>0.1</v>
      </c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23"/>
      <c r="AF2293" s="23"/>
      <c r="AG2293" s="26"/>
      <c r="AH2293" s="26"/>
      <c r="AI2293" s="53"/>
      <c r="AJ2293" s="6"/>
      <c r="AK2293" s="23"/>
      <c r="AL2293" s="23"/>
      <c r="AM2293" s="23"/>
      <c r="AN2293" s="23"/>
      <c r="AO2293" s="23"/>
      <c r="AP2293" s="23"/>
      <c r="AQ2293" s="23"/>
      <c r="AR2293" s="66">
        <v>0</v>
      </c>
      <c r="AS2293" s="8"/>
      <c r="AT2293" s="19"/>
      <c r="AU2293" s="19"/>
      <c r="AV2293" s="12"/>
      <c r="AW2293" s="12"/>
      <c r="AX2293" s="8"/>
      <c r="AY2293" s="8"/>
      <c r="AZ2293" s="8"/>
      <c r="BA2293" s="8"/>
      <c r="BB2293" s="62"/>
      <c r="BC2293" s="21"/>
      <c r="BD2293" s="21"/>
      <c r="BE2293" s="21"/>
      <c r="BF2293" s="22"/>
      <c r="BG2293" s="22"/>
      <c r="BH2293" s="22"/>
      <c r="BI2293" s="22"/>
      <c r="BJ2293" s="8"/>
      <c r="BK2293" s="8"/>
      <c r="BL2293" s="8"/>
      <c r="BM2293" s="8"/>
      <c r="BN2293" s="5"/>
      <c r="BO2293" s="5"/>
      <c r="BP2293" s="8"/>
      <c r="BQ2293" s="8"/>
    </row>
    <row r="2294" spans="1:69" ht="16.75" customHeight="1" x14ac:dyDescent="0.2">
      <c r="A2294" t="str">
        <f t="shared" si="1955"/>
        <v>2025021117 BUF</v>
      </c>
      <c r="B2294">
        <v>2025021117</v>
      </c>
      <c r="C2294" s="1">
        <v>46103</v>
      </c>
      <c r="D2294" s="2" t="s">
        <v>6</v>
      </c>
      <c r="E2294" t="s">
        <v>5</v>
      </c>
      <c r="F2294" s="2">
        <v>0</v>
      </c>
      <c r="G2294" s="2">
        <v>1</v>
      </c>
      <c r="H2294" t="s">
        <v>26</v>
      </c>
      <c r="I2294" t="str">
        <f t="shared" si="1956"/>
        <v xml:space="preserve">BUF </v>
      </c>
      <c r="K2294" s="14"/>
      <c r="L2294" s="13">
        <v>0.15</v>
      </c>
      <c r="M2294" s="28">
        <v>0.1</v>
      </c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23"/>
      <c r="AF2294" s="23"/>
      <c r="AG2294" s="26"/>
      <c r="AH2294" s="26"/>
      <c r="AI2294" s="53"/>
      <c r="AJ2294" s="6"/>
      <c r="AK2294" s="23"/>
      <c r="AL2294" s="23"/>
      <c r="AM2294" s="23"/>
      <c r="AN2294" s="23"/>
      <c r="AO2294" s="23"/>
      <c r="AP2294" s="23"/>
      <c r="AQ2294" s="23"/>
      <c r="AR2294" s="66">
        <v>0</v>
      </c>
      <c r="AS2294" s="8"/>
      <c r="AT2294" s="19"/>
      <c r="AU2294" s="19"/>
      <c r="AV2294" s="12"/>
      <c r="AW2294" s="12"/>
      <c r="AX2294" s="8"/>
      <c r="AY2294" s="8"/>
      <c r="AZ2294" s="8"/>
      <c r="BA2294" s="8"/>
      <c r="BB2294" s="62"/>
      <c r="BC2294" s="21"/>
      <c r="BD2294" s="21"/>
      <c r="BE2294" s="21"/>
      <c r="BF2294" s="22"/>
      <c r="BG2294" s="22"/>
      <c r="BH2294" s="22"/>
      <c r="BI2294" s="22"/>
      <c r="BJ2294" s="8"/>
      <c r="BK2294" s="8"/>
      <c r="BL2294" s="8"/>
      <c r="BM2294" s="8"/>
      <c r="BN2294" s="5"/>
      <c r="BO2294" s="5"/>
      <c r="BP2294" s="8"/>
      <c r="BQ2294" s="8"/>
    </row>
    <row r="2295" spans="1:69" ht="16.75" customHeight="1" x14ac:dyDescent="0.2">
      <c r="A2295" t="str">
        <f t="shared" si="1955"/>
        <v>2025021117 ANA</v>
      </c>
      <c r="B2295">
        <v>2025021117</v>
      </c>
      <c r="C2295" s="1">
        <v>46103</v>
      </c>
      <c r="D2295" s="2" t="s">
        <v>9</v>
      </c>
      <c r="E2295" t="s">
        <v>48</v>
      </c>
      <c r="F2295" s="2">
        <v>1</v>
      </c>
      <c r="G2295" s="2">
        <v>0</v>
      </c>
      <c r="H2295" t="s">
        <v>27</v>
      </c>
      <c r="I2295" t="str">
        <f t="shared" si="1956"/>
        <v xml:space="preserve">ANA </v>
      </c>
      <c r="K2295" s="14"/>
      <c r="L2295" s="13">
        <v>0.15</v>
      </c>
      <c r="M2295" s="28">
        <v>0.1</v>
      </c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23"/>
      <c r="AF2295" s="23"/>
      <c r="AG2295" s="26"/>
      <c r="AH2295" s="26"/>
      <c r="AI2295" s="53"/>
      <c r="AJ2295" s="6"/>
      <c r="AK2295" s="23"/>
      <c r="AL2295" s="23"/>
      <c r="AM2295" s="23"/>
      <c r="AN2295" s="23"/>
      <c r="AO2295" s="23"/>
      <c r="AP2295" s="23"/>
      <c r="AQ2295" s="23"/>
      <c r="AR2295" s="66">
        <v>0</v>
      </c>
      <c r="AS2295" s="8"/>
      <c r="AT2295" s="19"/>
      <c r="AU2295" s="19"/>
      <c r="AV2295" s="12"/>
      <c r="AW2295" s="12"/>
      <c r="AX2295" s="8"/>
      <c r="AY2295" s="8"/>
      <c r="AZ2295" s="8"/>
      <c r="BA2295" s="8"/>
      <c r="BB2295" s="62"/>
      <c r="BC2295" s="21"/>
      <c r="BD2295" s="21"/>
      <c r="BE2295" s="21"/>
      <c r="BF2295" s="22"/>
      <c r="BG2295" s="22"/>
      <c r="BH2295" s="22"/>
      <c r="BI2295" s="22"/>
      <c r="BJ2295" s="8"/>
      <c r="BK2295" s="8"/>
      <c r="BL2295" s="8"/>
      <c r="BM2295" s="8"/>
      <c r="BN2295" s="5"/>
      <c r="BO2295" s="5"/>
      <c r="BP2295" s="8"/>
      <c r="BQ2295" s="8"/>
    </row>
    <row r="2296" spans="1:69" ht="16.75" customHeight="1" x14ac:dyDescent="0.2">
      <c r="A2296" t="str">
        <f t="shared" si="1955"/>
        <v>2025021116 TBL</v>
      </c>
      <c r="B2296">
        <v>2025021116</v>
      </c>
      <c r="C2296" s="1">
        <v>46103</v>
      </c>
      <c r="D2296" s="2" t="s">
        <v>6</v>
      </c>
      <c r="E2296" t="s">
        <v>41</v>
      </c>
      <c r="F2296" s="2">
        <v>0</v>
      </c>
      <c r="G2296" s="2">
        <v>1</v>
      </c>
      <c r="H2296" t="s">
        <v>26</v>
      </c>
      <c r="I2296" t="str">
        <f t="shared" si="1956"/>
        <v xml:space="preserve">TBL </v>
      </c>
      <c r="K2296" s="14"/>
      <c r="L2296" s="13">
        <v>0.15</v>
      </c>
      <c r="M2296" s="28">
        <v>0.1</v>
      </c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23"/>
      <c r="AF2296" s="23"/>
      <c r="AG2296" s="26"/>
      <c r="AH2296" s="26"/>
      <c r="AI2296" s="53"/>
      <c r="AJ2296" s="6"/>
      <c r="AK2296" s="23"/>
      <c r="AL2296" s="23"/>
      <c r="AM2296" s="23"/>
      <c r="AN2296" s="23"/>
      <c r="AO2296" s="23"/>
      <c r="AP2296" s="23"/>
      <c r="AQ2296" s="23"/>
      <c r="AR2296" s="66">
        <v>0</v>
      </c>
      <c r="AS2296" s="8"/>
      <c r="AT2296" s="19"/>
      <c r="AU2296" s="19"/>
      <c r="AV2296" s="12"/>
      <c r="AW2296" s="12"/>
      <c r="AX2296" s="8"/>
      <c r="AY2296" s="8"/>
      <c r="AZ2296" s="8"/>
      <c r="BA2296" s="8"/>
      <c r="BB2296" s="62"/>
      <c r="BC2296" s="21"/>
      <c r="BD2296" s="21"/>
      <c r="BE2296" s="21"/>
      <c r="BF2296" s="22"/>
      <c r="BG2296" s="22"/>
      <c r="BH2296" s="22"/>
      <c r="BI2296" s="22"/>
      <c r="BJ2296" s="8"/>
      <c r="BK2296" s="8"/>
      <c r="BL2296" s="8"/>
      <c r="BM2296" s="8"/>
      <c r="BN2296" s="5"/>
      <c r="BO2296" s="5"/>
      <c r="BP2296" s="8"/>
      <c r="BQ2296" s="8"/>
    </row>
    <row r="2297" spans="1:69" ht="16.75" customHeight="1" x14ac:dyDescent="0.2">
      <c r="A2297" t="str">
        <f t="shared" si="1955"/>
        <v>2025021116 CGY</v>
      </c>
      <c r="B2297">
        <v>2025021116</v>
      </c>
      <c r="C2297" s="1">
        <v>46103</v>
      </c>
      <c r="D2297" s="2" t="s">
        <v>9</v>
      </c>
      <c r="E2297" t="s">
        <v>22</v>
      </c>
      <c r="F2297" s="2">
        <v>1</v>
      </c>
      <c r="G2297" s="2">
        <v>0</v>
      </c>
      <c r="H2297" t="s">
        <v>27</v>
      </c>
      <c r="I2297" t="str">
        <f t="shared" si="1956"/>
        <v xml:space="preserve">CGY </v>
      </c>
      <c r="K2297" s="14"/>
      <c r="L2297" s="13">
        <v>0.15</v>
      </c>
      <c r="M2297" s="28">
        <v>0.1</v>
      </c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23"/>
      <c r="AF2297" s="23"/>
      <c r="AG2297" s="26"/>
      <c r="AH2297" s="26"/>
      <c r="AI2297" s="53"/>
      <c r="AJ2297" s="6"/>
      <c r="AK2297" s="23"/>
      <c r="AL2297" s="23"/>
      <c r="AM2297" s="23"/>
      <c r="AN2297" s="23"/>
      <c r="AO2297" s="23"/>
      <c r="AP2297" s="23"/>
      <c r="AQ2297" s="23"/>
      <c r="AR2297" s="66">
        <v>0</v>
      </c>
      <c r="AS2297" s="8"/>
      <c r="AT2297" s="19"/>
      <c r="AU2297" s="19"/>
      <c r="AV2297" s="12"/>
      <c r="AW2297" s="12"/>
      <c r="AX2297" s="8"/>
      <c r="AY2297" s="8"/>
      <c r="AZ2297" s="8"/>
      <c r="BA2297" s="8"/>
      <c r="BB2297" s="62"/>
      <c r="BC2297" s="21"/>
      <c r="BD2297" s="21"/>
      <c r="BE2297" s="21"/>
      <c r="BF2297" s="22"/>
      <c r="BG2297" s="22"/>
      <c r="BH2297" s="22"/>
      <c r="BI2297" s="22"/>
      <c r="BJ2297" s="8"/>
      <c r="BK2297" s="8"/>
      <c r="BL2297" s="8"/>
      <c r="BM2297" s="8"/>
      <c r="BN2297" s="5"/>
      <c r="BO2297" s="5"/>
      <c r="BP2297" s="8"/>
      <c r="BQ2297" s="8"/>
    </row>
    <row r="2298" spans="1:69" ht="16.75" customHeight="1" x14ac:dyDescent="0.2">
      <c r="A2298" t="str">
        <f t="shared" si="1955"/>
        <v>2025021118 LAK</v>
      </c>
      <c r="B2298">
        <v>2025021118</v>
      </c>
      <c r="C2298" s="1">
        <v>46103</v>
      </c>
      <c r="D2298" s="2" t="s">
        <v>6</v>
      </c>
      <c r="E2298" t="s">
        <v>28</v>
      </c>
      <c r="F2298" s="2">
        <v>0</v>
      </c>
      <c r="G2298" s="2">
        <v>1</v>
      </c>
      <c r="H2298" t="s">
        <v>26</v>
      </c>
      <c r="I2298" t="str">
        <f t="shared" si="1956"/>
        <v xml:space="preserve">LAK </v>
      </c>
      <c r="K2298" s="14"/>
      <c r="L2298" s="13">
        <v>0.15</v>
      </c>
      <c r="M2298" s="28">
        <v>0.1</v>
      </c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23"/>
      <c r="AF2298" s="23"/>
      <c r="AG2298" s="26"/>
      <c r="AH2298" s="26"/>
      <c r="AI2298" s="53"/>
      <c r="AJ2298" s="6"/>
      <c r="AK2298" s="23"/>
      <c r="AL2298" s="23"/>
      <c r="AM2298" s="23"/>
      <c r="AN2298" s="23"/>
      <c r="AO2298" s="23"/>
      <c r="AP2298" s="23"/>
      <c r="AQ2298" s="23"/>
      <c r="AR2298" s="66">
        <v>0</v>
      </c>
      <c r="AS2298" s="8"/>
      <c r="AT2298" s="19"/>
      <c r="AU2298" s="19"/>
      <c r="AV2298" s="12"/>
      <c r="AW2298" s="12"/>
      <c r="AX2298" s="8"/>
      <c r="AY2298" s="8"/>
      <c r="AZ2298" s="8"/>
      <c r="BA2298" s="8"/>
      <c r="BB2298" s="62"/>
      <c r="BC2298" s="21"/>
      <c r="BD2298" s="21"/>
      <c r="BE2298" s="21"/>
      <c r="BF2298" s="22"/>
      <c r="BG2298" s="22"/>
      <c r="BH2298" s="22"/>
      <c r="BI2298" s="22"/>
      <c r="BJ2298" s="8"/>
      <c r="BK2298" s="8"/>
      <c r="BL2298" s="8"/>
      <c r="BM2298" s="8"/>
      <c r="BN2298" s="5"/>
      <c r="BO2298" s="5"/>
      <c r="BP2298" s="8"/>
      <c r="BQ2298" s="8"/>
    </row>
    <row r="2299" spans="1:69" ht="16.75" customHeight="1" x14ac:dyDescent="0.2">
      <c r="A2299" t="str">
        <f t="shared" si="1955"/>
        <v>2025021118 UTA</v>
      </c>
      <c r="B2299">
        <v>2025021118</v>
      </c>
      <c r="C2299" s="1">
        <v>46103</v>
      </c>
      <c r="D2299" s="2" t="s">
        <v>9</v>
      </c>
      <c r="E2299" t="s">
        <v>15</v>
      </c>
      <c r="F2299" s="2">
        <v>1</v>
      </c>
      <c r="G2299" s="2">
        <v>0</v>
      </c>
      <c r="H2299" t="s">
        <v>27</v>
      </c>
      <c r="I2299" t="str">
        <f t="shared" si="1956"/>
        <v xml:space="preserve">UTA </v>
      </c>
      <c r="K2299" s="14"/>
      <c r="L2299" s="13">
        <v>0.15</v>
      </c>
      <c r="M2299" s="28">
        <v>0.1</v>
      </c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23"/>
      <c r="AF2299" s="23"/>
      <c r="AG2299" s="26"/>
      <c r="AH2299" s="26"/>
      <c r="AI2299" s="53"/>
      <c r="AJ2299" s="6"/>
      <c r="AK2299" s="23"/>
      <c r="AL2299" s="23"/>
      <c r="AM2299" s="23"/>
      <c r="AN2299" s="23"/>
      <c r="AO2299" s="23"/>
      <c r="AP2299" s="23"/>
      <c r="AQ2299" s="23"/>
      <c r="AR2299" s="66">
        <v>0</v>
      </c>
      <c r="AS2299" s="8"/>
      <c r="AT2299" s="19"/>
      <c r="AU2299" s="19"/>
      <c r="AV2299" s="12"/>
      <c r="AW2299" s="12"/>
      <c r="AX2299" s="8"/>
      <c r="AY2299" s="8"/>
      <c r="AZ2299" s="8"/>
      <c r="BA2299" s="8"/>
      <c r="BB2299" s="62"/>
      <c r="BC2299" s="21"/>
      <c r="BD2299" s="21"/>
      <c r="BE2299" s="21"/>
      <c r="BF2299" s="22"/>
      <c r="BG2299" s="22"/>
      <c r="BH2299" s="22"/>
      <c r="BI2299" s="22"/>
      <c r="BJ2299" s="8"/>
      <c r="BK2299" s="8"/>
      <c r="BL2299" s="8"/>
      <c r="BM2299" s="8"/>
      <c r="BN2299" s="5"/>
      <c r="BO2299" s="5"/>
      <c r="BP2299" s="8"/>
      <c r="BQ2299" s="8"/>
    </row>
    <row r="2300" spans="1:69" ht="16.75" customHeight="1" x14ac:dyDescent="0.2">
      <c r="A2300" t="str">
        <f t="shared" si="1955"/>
        <v>2025021119 OTT</v>
      </c>
      <c r="B2300">
        <v>2025021119</v>
      </c>
      <c r="C2300" s="1">
        <v>46104</v>
      </c>
      <c r="D2300" s="2" t="s">
        <v>6</v>
      </c>
      <c r="E2300" t="s">
        <v>39</v>
      </c>
      <c r="F2300" s="2">
        <v>1</v>
      </c>
      <c r="G2300" s="2">
        <v>0</v>
      </c>
      <c r="H2300" t="s">
        <v>52</v>
      </c>
      <c r="I2300" t="str">
        <f t="shared" si="1956"/>
        <v xml:space="preserve">OTT </v>
      </c>
      <c r="K2300" s="14"/>
      <c r="L2300" s="13">
        <v>0.15</v>
      </c>
      <c r="M2300" s="28">
        <v>0.1</v>
      </c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23"/>
      <c r="AF2300" s="23"/>
      <c r="AG2300" s="26"/>
      <c r="AH2300" s="26"/>
      <c r="AI2300" s="53"/>
      <c r="AJ2300" s="6"/>
      <c r="AK2300" s="23"/>
      <c r="AL2300" s="23"/>
      <c r="AM2300" s="23"/>
      <c r="AN2300" s="23"/>
      <c r="AO2300" s="23"/>
      <c r="AP2300" s="23"/>
      <c r="AQ2300" s="23"/>
      <c r="AR2300" s="66">
        <v>0</v>
      </c>
      <c r="AS2300" s="8"/>
      <c r="AT2300" s="19"/>
      <c r="AU2300" s="19"/>
      <c r="AV2300" s="12"/>
      <c r="AW2300" s="12"/>
      <c r="AX2300" s="8"/>
      <c r="AY2300" s="8"/>
      <c r="AZ2300" s="8"/>
      <c r="BA2300" s="8"/>
      <c r="BB2300" s="62"/>
      <c r="BC2300" s="21"/>
      <c r="BD2300" s="21"/>
      <c r="BE2300" s="21"/>
      <c r="BF2300" s="22"/>
      <c r="BG2300" s="22"/>
      <c r="BH2300" s="22"/>
      <c r="BI2300" s="22"/>
      <c r="BJ2300" s="8"/>
      <c r="BK2300" s="8"/>
      <c r="BL2300" s="8"/>
      <c r="BM2300" s="8"/>
      <c r="BN2300" s="5"/>
      <c r="BO2300" s="5"/>
      <c r="BP2300" s="8"/>
      <c r="BQ2300" s="8"/>
    </row>
    <row r="2301" spans="1:69" ht="16.75" customHeight="1" x14ac:dyDescent="0.2">
      <c r="A2301" t="str">
        <f t="shared" si="1955"/>
        <v>2025021119 NYR</v>
      </c>
      <c r="B2301">
        <v>2025021119</v>
      </c>
      <c r="C2301" s="1">
        <v>46104</v>
      </c>
      <c r="D2301" s="2" t="s">
        <v>9</v>
      </c>
      <c r="E2301" t="s">
        <v>20</v>
      </c>
      <c r="F2301" s="2">
        <v>0</v>
      </c>
      <c r="G2301" s="2">
        <v>1</v>
      </c>
      <c r="H2301" t="s">
        <v>53</v>
      </c>
      <c r="I2301" t="str">
        <f t="shared" si="1956"/>
        <v xml:space="preserve">NYR </v>
      </c>
      <c r="K2301" s="14"/>
      <c r="L2301" s="13">
        <v>0.15</v>
      </c>
      <c r="M2301" s="28">
        <v>0.1</v>
      </c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23"/>
      <c r="AF2301" s="23"/>
      <c r="AG2301" s="26"/>
      <c r="AH2301" s="26"/>
      <c r="AI2301" s="53"/>
      <c r="AJ2301" s="6"/>
      <c r="AK2301" s="23"/>
      <c r="AL2301" s="23"/>
      <c r="AM2301" s="23"/>
      <c r="AN2301" s="23"/>
      <c r="AO2301" s="23"/>
      <c r="AP2301" s="23"/>
      <c r="AQ2301" s="23"/>
      <c r="AR2301" s="66">
        <v>0</v>
      </c>
      <c r="AS2301" s="8"/>
      <c r="AT2301" s="19"/>
      <c r="AU2301" s="19"/>
      <c r="AV2301" s="12"/>
      <c r="AW2301" s="12"/>
      <c r="AX2301" s="8"/>
      <c r="AY2301" s="8"/>
      <c r="AZ2301" s="8"/>
      <c r="BA2301" s="8"/>
      <c r="BB2301" s="62"/>
      <c r="BC2301" s="21"/>
      <c r="BD2301" s="21"/>
      <c r="BE2301" s="21"/>
      <c r="BF2301" s="22"/>
      <c r="BG2301" s="22"/>
      <c r="BH2301" s="22"/>
      <c r="BI2301" s="22"/>
      <c r="BJ2301" s="8"/>
      <c r="BK2301" s="8"/>
      <c r="BL2301" s="8"/>
      <c r="BM2301" s="8"/>
      <c r="BN2301" s="5"/>
      <c r="BO2301" s="5"/>
      <c r="BP2301" s="8"/>
      <c r="BQ2301" s="8"/>
    </row>
    <row r="2302" spans="1:69" ht="16.75" customHeight="1" x14ac:dyDescent="0.2">
      <c r="A2302" t="str">
        <f t="shared" si="1955"/>
        <v>2025021121 CAR</v>
      </c>
      <c r="B2302">
        <v>2025021121</v>
      </c>
      <c r="C2302" s="1">
        <v>46105</v>
      </c>
      <c r="D2302" s="2" t="s">
        <v>6</v>
      </c>
      <c r="E2302" t="s">
        <v>42</v>
      </c>
      <c r="F2302" s="2">
        <v>1</v>
      </c>
      <c r="G2302" s="2">
        <v>2</v>
      </c>
      <c r="H2302" t="s">
        <v>36</v>
      </c>
      <c r="I2302" t="str">
        <f t="shared" si="1956"/>
        <v xml:space="preserve">CAR </v>
      </c>
      <c r="K2302" s="14"/>
      <c r="L2302" s="13">
        <v>0.15</v>
      </c>
      <c r="M2302" s="28">
        <v>0.1</v>
      </c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23"/>
      <c r="AF2302" s="23"/>
      <c r="AG2302" s="26"/>
      <c r="AH2302" s="26"/>
      <c r="AI2302" s="53"/>
      <c r="AJ2302" s="6"/>
      <c r="AK2302" s="23"/>
      <c r="AL2302" s="23"/>
      <c r="AM2302" s="23"/>
      <c r="AN2302" s="23"/>
      <c r="AO2302" s="23"/>
      <c r="AP2302" s="23"/>
      <c r="AQ2302" s="23"/>
      <c r="AR2302" s="66">
        <v>0</v>
      </c>
      <c r="AS2302" s="8"/>
      <c r="AT2302" s="19"/>
      <c r="AU2302" s="19"/>
      <c r="AV2302" s="12"/>
      <c r="AW2302" s="12"/>
      <c r="AX2302" s="8"/>
      <c r="AY2302" s="8"/>
      <c r="AZ2302" s="8"/>
      <c r="BA2302" s="8"/>
      <c r="BB2302" s="62"/>
      <c r="BC2302" s="21"/>
      <c r="BD2302" s="21"/>
      <c r="BE2302" s="21"/>
      <c r="BF2302" s="22"/>
      <c r="BG2302" s="22"/>
      <c r="BH2302" s="22"/>
      <c r="BI2302" s="22"/>
      <c r="BJ2302" s="8"/>
      <c r="BK2302" s="8"/>
      <c r="BL2302" s="8"/>
      <c r="BM2302" s="8"/>
      <c r="BN2302" s="5"/>
      <c r="BO2302" s="5"/>
      <c r="BP2302" s="8"/>
      <c r="BQ2302" s="8"/>
    </row>
    <row r="2303" spans="1:69" ht="16.75" customHeight="1" x14ac:dyDescent="0.2">
      <c r="A2303" t="str">
        <f t="shared" si="1955"/>
        <v>2025021121 MTL</v>
      </c>
      <c r="B2303">
        <v>2025021121</v>
      </c>
      <c r="C2303" s="1">
        <v>46105</v>
      </c>
      <c r="D2303" s="2" t="s">
        <v>9</v>
      </c>
      <c r="E2303" t="s">
        <v>19</v>
      </c>
      <c r="F2303" s="2">
        <v>2</v>
      </c>
      <c r="G2303" s="2">
        <v>1</v>
      </c>
      <c r="H2303" t="s">
        <v>38</v>
      </c>
      <c r="I2303" t="str">
        <f t="shared" si="1956"/>
        <v xml:space="preserve">MTL </v>
      </c>
      <c r="K2303" s="14"/>
      <c r="L2303" s="13">
        <v>0.15</v>
      </c>
      <c r="M2303" s="28">
        <v>0.1</v>
      </c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23"/>
      <c r="AF2303" s="23"/>
      <c r="AG2303" s="26"/>
      <c r="AH2303" s="26"/>
      <c r="AI2303" s="53"/>
      <c r="AJ2303" s="6"/>
      <c r="AK2303" s="23"/>
      <c r="AL2303" s="23"/>
      <c r="AM2303" s="23"/>
      <c r="AN2303" s="23"/>
      <c r="AO2303" s="23"/>
      <c r="AP2303" s="23"/>
      <c r="AQ2303" s="23"/>
      <c r="AR2303" s="66">
        <v>0</v>
      </c>
      <c r="AS2303" s="8"/>
      <c r="AT2303" s="19"/>
      <c r="AU2303" s="19"/>
      <c r="AV2303" s="12"/>
      <c r="AW2303" s="12"/>
      <c r="AX2303" s="8"/>
      <c r="AY2303" s="8"/>
      <c r="AZ2303" s="8"/>
      <c r="BA2303" s="8"/>
      <c r="BB2303" s="62"/>
      <c r="BC2303" s="21"/>
      <c r="BD2303" s="21"/>
      <c r="BE2303" s="21"/>
      <c r="BF2303" s="22"/>
      <c r="BG2303" s="22"/>
      <c r="BH2303" s="22"/>
      <c r="BI2303" s="22"/>
      <c r="BJ2303" s="8"/>
      <c r="BK2303" s="8"/>
      <c r="BL2303" s="8"/>
      <c r="BM2303" s="8"/>
      <c r="BN2303" s="5"/>
      <c r="BO2303" s="5"/>
      <c r="BP2303" s="8"/>
      <c r="BQ2303" s="8"/>
    </row>
    <row r="2304" spans="1:69" ht="16.75" customHeight="1" x14ac:dyDescent="0.2">
      <c r="A2304" t="str">
        <f t="shared" ref="A2304:A2367" si="1957">B2304&amp;" "&amp;E2304</f>
        <v>2025021124 CHI</v>
      </c>
      <c r="B2304">
        <v>2025021124</v>
      </c>
      <c r="C2304" s="1">
        <v>46105</v>
      </c>
      <c r="D2304" s="2" t="s">
        <v>6</v>
      </c>
      <c r="E2304" t="s">
        <v>14</v>
      </c>
      <c r="F2304" s="2">
        <v>1</v>
      </c>
      <c r="G2304" s="2">
        <v>1</v>
      </c>
      <c r="H2304" t="s">
        <v>46</v>
      </c>
      <c r="I2304" t="str">
        <f t="shared" si="1956"/>
        <v xml:space="preserve">CHI </v>
      </c>
      <c r="K2304" s="14"/>
      <c r="L2304" s="13">
        <v>0.15</v>
      </c>
      <c r="M2304" s="28">
        <v>0.1</v>
      </c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23"/>
      <c r="AF2304" s="23"/>
      <c r="AG2304" s="26"/>
      <c r="AH2304" s="26"/>
      <c r="AI2304" s="53"/>
      <c r="AJ2304" s="6"/>
      <c r="AK2304" s="23"/>
      <c r="AL2304" s="23"/>
      <c r="AM2304" s="23"/>
      <c r="AN2304" s="23"/>
      <c r="AO2304" s="23"/>
      <c r="AP2304" s="23"/>
      <c r="AQ2304" s="23"/>
      <c r="AR2304" s="66">
        <v>0</v>
      </c>
      <c r="AS2304" s="8"/>
      <c r="AT2304" s="19"/>
      <c r="AU2304" s="19"/>
      <c r="AV2304" s="12"/>
      <c r="AW2304" s="12"/>
      <c r="AX2304" s="8"/>
      <c r="AY2304" s="8"/>
      <c r="AZ2304" s="8"/>
      <c r="BA2304" s="8"/>
      <c r="BB2304" s="62"/>
      <c r="BC2304" s="21"/>
      <c r="BD2304" s="21"/>
      <c r="BE2304" s="21"/>
      <c r="BF2304" s="22"/>
      <c r="BG2304" s="22"/>
      <c r="BH2304" s="22"/>
      <c r="BI2304" s="22"/>
      <c r="BJ2304" s="8"/>
      <c r="BK2304" s="8"/>
      <c r="BL2304" s="8"/>
      <c r="BM2304" s="8"/>
      <c r="BN2304" s="5"/>
      <c r="BO2304" s="5"/>
      <c r="BP2304" s="8"/>
      <c r="BQ2304" s="8"/>
    </row>
    <row r="2305" spans="1:69" ht="16.75" customHeight="1" x14ac:dyDescent="0.2">
      <c r="A2305" t="str">
        <f t="shared" si="1957"/>
        <v>2025021124 NYI</v>
      </c>
      <c r="B2305">
        <v>2025021124</v>
      </c>
      <c r="C2305" s="1">
        <v>46105</v>
      </c>
      <c r="D2305" s="2" t="s">
        <v>9</v>
      </c>
      <c r="E2305" t="s">
        <v>37</v>
      </c>
      <c r="F2305" s="2">
        <v>1</v>
      </c>
      <c r="G2305" s="2">
        <v>1</v>
      </c>
      <c r="H2305" t="s">
        <v>47</v>
      </c>
      <c r="I2305" t="str">
        <f t="shared" si="1956"/>
        <v xml:space="preserve">NYI </v>
      </c>
      <c r="K2305" s="14"/>
      <c r="L2305" s="13">
        <v>0.15</v>
      </c>
      <c r="M2305" s="28">
        <v>0.1</v>
      </c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23"/>
      <c r="AF2305" s="23"/>
      <c r="AG2305" s="26"/>
      <c r="AH2305" s="26"/>
      <c r="AI2305" s="53"/>
      <c r="AJ2305" s="6"/>
      <c r="AK2305" s="23"/>
      <c r="AL2305" s="23"/>
      <c r="AM2305" s="23"/>
      <c r="AN2305" s="23"/>
      <c r="AO2305" s="23"/>
      <c r="AP2305" s="23"/>
      <c r="AQ2305" s="23"/>
      <c r="AR2305" s="66">
        <v>0</v>
      </c>
      <c r="AS2305" s="8"/>
      <c r="AT2305" s="19"/>
      <c r="AU2305" s="19"/>
      <c r="AV2305" s="12"/>
      <c r="AW2305" s="12"/>
      <c r="AX2305" s="8"/>
      <c r="AY2305" s="8"/>
      <c r="AZ2305" s="8"/>
      <c r="BA2305" s="8"/>
      <c r="BB2305" s="62"/>
      <c r="BC2305" s="21"/>
      <c r="BD2305" s="21"/>
      <c r="BE2305" s="21"/>
      <c r="BF2305" s="22"/>
      <c r="BG2305" s="22"/>
      <c r="BH2305" s="22"/>
      <c r="BI2305" s="22"/>
      <c r="BJ2305" s="8"/>
      <c r="BK2305" s="8"/>
      <c r="BL2305" s="8"/>
      <c r="BM2305" s="8"/>
      <c r="BN2305" s="5"/>
      <c r="BO2305" s="5"/>
      <c r="BP2305" s="8"/>
      <c r="BQ2305" s="8"/>
    </row>
    <row r="2306" spans="1:69" ht="16.75" customHeight="1" x14ac:dyDescent="0.2">
      <c r="A2306" t="str">
        <f t="shared" si="1957"/>
        <v>2025021126 COL</v>
      </c>
      <c r="B2306">
        <v>2025021126</v>
      </c>
      <c r="C2306" s="1">
        <v>46105</v>
      </c>
      <c r="D2306" s="2" t="s">
        <v>6</v>
      </c>
      <c r="E2306" t="s">
        <v>24</v>
      </c>
      <c r="F2306" s="2">
        <v>1</v>
      </c>
      <c r="G2306" s="2">
        <v>1</v>
      </c>
      <c r="H2306" t="s">
        <v>46</v>
      </c>
      <c r="I2306" t="str">
        <f t="shared" si="1956"/>
        <v xml:space="preserve">COL </v>
      </c>
      <c r="K2306" s="14"/>
      <c r="L2306" s="13">
        <v>0.15</v>
      </c>
      <c r="M2306" s="28">
        <v>0.1</v>
      </c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23"/>
      <c r="AF2306" s="23"/>
      <c r="AG2306" s="26"/>
      <c r="AH2306" s="26"/>
      <c r="AI2306" s="53"/>
      <c r="AJ2306" s="6"/>
      <c r="AK2306" s="23"/>
      <c r="AL2306" s="23"/>
      <c r="AM2306" s="23"/>
      <c r="AN2306" s="23"/>
      <c r="AO2306" s="23"/>
      <c r="AP2306" s="23"/>
      <c r="AQ2306" s="23"/>
      <c r="AR2306" s="66">
        <v>0</v>
      </c>
      <c r="AS2306" s="8"/>
      <c r="AT2306" s="19"/>
      <c r="AU2306" s="19"/>
      <c r="AV2306" s="12"/>
      <c r="AW2306" s="12"/>
      <c r="AX2306" s="8"/>
      <c r="AY2306" s="8"/>
      <c r="AZ2306" s="8"/>
      <c r="BA2306" s="8"/>
      <c r="BB2306" s="62"/>
      <c r="BC2306" s="21"/>
      <c r="BD2306" s="21"/>
      <c r="BE2306" s="21"/>
      <c r="BF2306" s="22"/>
      <c r="BG2306" s="22"/>
      <c r="BH2306" s="22"/>
      <c r="BI2306" s="22"/>
      <c r="BJ2306" s="8"/>
      <c r="BK2306" s="8"/>
      <c r="BL2306" s="8"/>
      <c r="BM2306" s="8"/>
      <c r="BN2306" s="5"/>
      <c r="BO2306" s="5"/>
      <c r="BP2306" s="8"/>
      <c r="BQ2306" s="8"/>
    </row>
    <row r="2307" spans="1:69" ht="16.75" customHeight="1" x14ac:dyDescent="0.2">
      <c r="A2307" t="str">
        <f t="shared" si="1957"/>
        <v>2025021126 PIT</v>
      </c>
      <c r="B2307">
        <v>2025021126</v>
      </c>
      <c r="C2307" s="1">
        <v>46105</v>
      </c>
      <c r="D2307" s="2" t="s">
        <v>9</v>
      </c>
      <c r="E2307" t="s">
        <v>21</v>
      </c>
      <c r="F2307" s="2">
        <v>1</v>
      </c>
      <c r="G2307" s="2">
        <v>1</v>
      </c>
      <c r="H2307" t="s">
        <v>47</v>
      </c>
      <c r="I2307" t="str">
        <f t="shared" si="1956"/>
        <v xml:space="preserve">PIT </v>
      </c>
      <c r="K2307" s="14"/>
      <c r="L2307" s="13">
        <v>0.15</v>
      </c>
      <c r="M2307" s="28">
        <v>0.1</v>
      </c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23"/>
      <c r="AF2307" s="23"/>
      <c r="AG2307" s="26"/>
      <c r="AH2307" s="26"/>
      <c r="AI2307" s="53"/>
      <c r="AJ2307" s="6"/>
      <c r="AK2307" s="23"/>
      <c r="AL2307" s="23"/>
      <c r="AM2307" s="23"/>
      <c r="AN2307" s="23"/>
      <c r="AO2307" s="23"/>
      <c r="AP2307" s="23"/>
      <c r="AQ2307" s="23"/>
      <c r="AR2307" s="66">
        <v>0</v>
      </c>
      <c r="AS2307" s="8"/>
      <c r="AT2307" s="19"/>
      <c r="AU2307" s="19"/>
      <c r="AV2307" s="12"/>
      <c r="AW2307" s="12"/>
      <c r="AX2307" s="8"/>
      <c r="AY2307" s="8"/>
      <c r="AZ2307" s="8"/>
      <c r="BA2307" s="8"/>
      <c r="BB2307" s="62"/>
      <c r="BC2307" s="21"/>
      <c r="BD2307" s="21"/>
      <c r="BE2307" s="21"/>
      <c r="BF2307" s="22"/>
      <c r="BG2307" s="22"/>
      <c r="BH2307" s="22"/>
      <c r="BI2307" s="22"/>
      <c r="BJ2307" s="8"/>
      <c r="BK2307" s="8"/>
      <c r="BL2307" s="8"/>
      <c r="BM2307" s="8"/>
      <c r="BN2307" s="5"/>
      <c r="BO2307" s="5"/>
      <c r="BP2307" s="8"/>
      <c r="BQ2307" s="8"/>
    </row>
    <row r="2308" spans="1:69" ht="16.75" customHeight="1" x14ac:dyDescent="0.2">
      <c r="A2308" t="str">
        <f t="shared" si="1957"/>
        <v>2025021125 CBJ</v>
      </c>
      <c r="B2308">
        <v>2025021125</v>
      </c>
      <c r="C2308" s="1">
        <v>46105</v>
      </c>
      <c r="D2308" s="2" t="s">
        <v>6</v>
      </c>
      <c r="E2308" t="s">
        <v>32</v>
      </c>
      <c r="F2308" s="2">
        <v>1</v>
      </c>
      <c r="G2308" s="2">
        <v>2</v>
      </c>
      <c r="H2308" t="s">
        <v>36</v>
      </c>
      <c r="I2308" t="str">
        <f t="shared" si="1956"/>
        <v xml:space="preserve">CBJ </v>
      </c>
      <c r="K2308" s="14"/>
      <c r="L2308" s="13">
        <v>0.15</v>
      </c>
      <c r="M2308" s="28">
        <v>0.1</v>
      </c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23"/>
      <c r="AF2308" s="23"/>
      <c r="AG2308" s="26"/>
      <c r="AH2308" s="26"/>
      <c r="AI2308" s="53"/>
      <c r="AJ2308" s="6"/>
      <c r="AK2308" s="23"/>
      <c r="AL2308" s="23"/>
      <c r="AM2308" s="23"/>
      <c r="AN2308" s="23"/>
      <c r="AO2308" s="23"/>
      <c r="AP2308" s="23"/>
      <c r="AQ2308" s="23"/>
      <c r="AR2308" s="66">
        <v>0</v>
      </c>
      <c r="AS2308" s="8"/>
      <c r="AT2308" s="19"/>
      <c r="AU2308" s="19"/>
      <c r="AV2308" s="12"/>
      <c r="AW2308" s="12"/>
      <c r="AX2308" s="8"/>
      <c r="AY2308" s="8"/>
      <c r="AZ2308" s="8"/>
      <c r="BA2308" s="8"/>
      <c r="BB2308" s="62"/>
      <c r="BC2308" s="21"/>
      <c r="BD2308" s="21"/>
      <c r="BE2308" s="21"/>
      <c r="BF2308" s="22"/>
      <c r="BG2308" s="22"/>
      <c r="BH2308" s="22"/>
      <c r="BI2308" s="22"/>
      <c r="BJ2308" s="8"/>
      <c r="BK2308" s="8"/>
      <c r="BL2308" s="8"/>
      <c r="BM2308" s="8"/>
      <c r="BN2308" s="5"/>
      <c r="BO2308" s="5"/>
      <c r="BP2308" s="8"/>
      <c r="BQ2308" s="8"/>
    </row>
    <row r="2309" spans="1:69" ht="16.75" customHeight="1" x14ac:dyDescent="0.2">
      <c r="A2309" t="str">
        <f t="shared" si="1957"/>
        <v>2025021125 PHI</v>
      </c>
      <c r="B2309">
        <v>2025021125</v>
      </c>
      <c r="C2309" s="1">
        <v>46105</v>
      </c>
      <c r="D2309" s="2" t="s">
        <v>9</v>
      </c>
      <c r="E2309" t="s">
        <v>43</v>
      </c>
      <c r="F2309" s="2">
        <v>2</v>
      </c>
      <c r="G2309" s="2">
        <v>1</v>
      </c>
      <c r="H2309" t="s">
        <v>38</v>
      </c>
      <c r="I2309" t="str">
        <f t="shared" si="1956"/>
        <v xml:space="preserve">PHI </v>
      </c>
      <c r="K2309" s="14"/>
      <c r="L2309" s="13">
        <v>0.15</v>
      </c>
      <c r="M2309" s="28">
        <v>0.1</v>
      </c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23"/>
      <c r="AF2309" s="23"/>
      <c r="AG2309" s="26"/>
      <c r="AH2309" s="26"/>
      <c r="AI2309" s="53"/>
      <c r="AJ2309" s="6"/>
      <c r="AK2309" s="23"/>
      <c r="AL2309" s="23"/>
      <c r="AM2309" s="23"/>
      <c r="AN2309" s="23"/>
      <c r="AO2309" s="23"/>
      <c r="AP2309" s="23"/>
      <c r="AQ2309" s="23"/>
      <c r="AR2309" s="66">
        <v>0</v>
      </c>
      <c r="AS2309" s="8"/>
      <c r="AT2309" s="19"/>
      <c r="AU2309" s="19"/>
      <c r="AV2309" s="12"/>
      <c r="AW2309" s="12"/>
      <c r="AX2309" s="8"/>
      <c r="AY2309" s="8"/>
      <c r="AZ2309" s="8"/>
      <c r="BA2309" s="8"/>
      <c r="BB2309" s="62"/>
      <c r="BC2309" s="21"/>
      <c r="BD2309" s="21"/>
      <c r="BE2309" s="21"/>
      <c r="BF2309" s="22"/>
      <c r="BG2309" s="22"/>
      <c r="BH2309" s="22"/>
      <c r="BI2309" s="22"/>
      <c r="BJ2309" s="8"/>
      <c r="BK2309" s="8"/>
      <c r="BL2309" s="8"/>
      <c r="BM2309" s="8"/>
      <c r="BN2309" s="5"/>
      <c r="BO2309" s="5"/>
      <c r="BP2309" s="8"/>
      <c r="BQ2309" s="8"/>
    </row>
    <row r="2310" spans="1:69" ht="16.75" customHeight="1" x14ac:dyDescent="0.2">
      <c r="A2310" t="str">
        <f t="shared" si="1957"/>
        <v>2025021122 OTT</v>
      </c>
      <c r="B2310">
        <v>2025021122</v>
      </c>
      <c r="C2310" s="1">
        <v>46105</v>
      </c>
      <c r="D2310" s="2" t="s">
        <v>6</v>
      </c>
      <c r="E2310" t="s">
        <v>39</v>
      </c>
      <c r="F2310" s="2">
        <v>0</v>
      </c>
      <c r="G2310" s="2">
        <v>2</v>
      </c>
      <c r="H2310" t="s">
        <v>29</v>
      </c>
      <c r="I2310" t="str">
        <f t="shared" si="1956"/>
        <v xml:space="preserve">OTT </v>
      </c>
      <c r="K2310" s="14"/>
      <c r="L2310" s="13">
        <v>0.15</v>
      </c>
      <c r="M2310" s="28">
        <v>0.1</v>
      </c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23"/>
      <c r="AF2310" s="23"/>
      <c r="AG2310" s="26"/>
      <c r="AH2310" s="26"/>
      <c r="AI2310" s="53"/>
      <c r="AJ2310" s="6"/>
      <c r="AK2310" s="23"/>
      <c r="AL2310" s="23"/>
      <c r="AM2310" s="23"/>
      <c r="AN2310" s="23"/>
      <c r="AO2310" s="23"/>
      <c r="AP2310" s="23"/>
      <c r="AQ2310" s="23"/>
      <c r="AR2310" s="66">
        <v>0</v>
      </c>
      <c r="AS2310" s="8"/>
      <c r="AT2310" s="19"/>
      <c r="AU2310" s="19"/>
      <c r="AV2310" s="12"/>
      <c r="AW2310" s="12"/>
      <c r="AX2310" s="8"/>
      <c r="AY2310" s="8"/>
      <c r="AZ2310" s="8"/>
      <c r="BA2310" s="8"/>
      <c r="BB2310" s="62"/>
      <c r="BC2310" s="21"/>
      <c r="BD2310" s="21"/>
      <c r="BE2310" s="21"/>
      <c r="BF2310" s="22"/>
      <c r="BG2310" s="22"/>
      <c r="BH2310" s="22"/>
      <c r="BI2310" s="22"/>
      <c r="BJ2310" s="8"/>
      <c r="BK2310" s="8"/>
      <c r="BL2310" s="8"/>
      <c r="BM2310" s="8"/>
      <c r="BN2310" s="5"/>
      <c r="BO2310" s="5"/>
      <c r="BP2310" s="8"/>
      <c r="BQ2310" s="8"/>
    </row>
    <row r="2311" spans="1:69" ht="16.75" customHeight="1" x14ac:dyDescent="0.2">
      <c r="A2311" t="str">
        <f t="shared" si="1957"/>
        <v>2025021122 DET</v>
      </c>
      <c r="B2311">
        <v>2025021122</v>
      </c>
      <c r="C2311" s="1">
        <v>46105</v>
      </c>
      <c r="D2311" s="2" t="s">
        <v>9</v>
      </c>
      <c r="E2311" t="s">
        <v>30</v>
      </c>
      <c r="F2311" s="2">
        <v>2</v>
      </c>
      <c r="G2311" s="2">
        <v>0</v>
      </c>
      <c r="H2311" t="s">
        <v>31</v>
      </c>
      <c r="I2311" t="str">
        <f t="shared" si="1956"/>
        <v xml:space="preserve">DET </v>
      </c>
      <c r="K2311" s="14"/>
      <c r="L2311" s="13">
        <v>0.15</v>
      </c>
      <c r="M2311" s="28">
        <v>0.1</v>
      </c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23"/>
      <c r="AF2311" s="23"/>
      <c r="AG2311" s="26"/>
      <c r="AH2311" s="26"/>
      <c r="AI2311" s="53"/>
      <c r="AJ2311" s="6"/>
      <c r="AK2311" s="23"/>
      <c r="AL2311" s="23"/>
      <c r="AM2311" s="23"/>
      <c r="AN2311" s="23"/>
      <c r="AO2311" s="23"/>
      <c r="AP2311" s="23"/>
      <c r="AQ2311" s="23"/>
      <c r="AR2311" s="66">
        <v>0</v>
      </c>
      <c r="AS2311" s="8"/>
      <c r="AT2311" s="19"/>
      <c r="AU2311" s="19"/>
      <c r="AV2311" s="12"/>
      <c r="AW2311" s="12"/>
      <c r="AX2311" s="8"/>
      <c r="AY2311" s="8"/>
      <c r="AZ2311" s="8"/>
      <c r="BA2311" s="8"/>
      <c r="BB2311" s="62"/>
      <c r="BC2311" s="21"/>
      <c r="BD2311" s="21"/>
      <c r="BE2311" s="21"/>
      <c r="BF2311" s="22"/>
      <c r="BG2311" s="22"/>
      <c r="BH2311" s="22"/>
      <c r="BI2311" s="22"/>
      <c r="BJ2311" s="8"/>
      <c r="BK2311" s="8"/>
      <c r="BL2311" s="8"/>
      <c r="BM2311" s="8"/>
      <c r="BN2311" s="5"/>
      <c r="BO2311" s="5"/>
      <c r="BP2311" s="8"/>
      <c r="BQ2311" s="8"/>
    </row>
    <row r="2312" spans="1:69" ht="16.75" customHeight="1" x14ac:dyDescent="0.2">
      <c r="A2312" t="str">
        <f t="shared" si="1957"/>
        <v>2025021123 SEA</v>
      </c>
      <c r="B2312">
        <v>2025021123</v>
      </c>
      <c r="C2312" s="1">
        <v>46105</v>
      </c>
      <c r="D2312" s="2" t="s">
        <v>6</v>
      </c>
      <c r="E2312" t="s">
        <v>13</v>
      </c>
      <c r="F2312" s="2">
        <v>2</v>
      </c>
      <c r="G2312" s="2">
        <v>2</v>
      </c>
      <c r="H2312" t="s">
        <v>8</v>
      </c>
      <c r="I2312" t="str">
        <f t="shared" si="1956"/>
        <v xml:space="preserve">SEA </v>
      </c>
      <c r="K2312" s="14"/>
      <c r="L2312" s="13">
        <v>0.15</v>
      </c>
      <c r="M2312" s="28">
        <v>0.1</v>
      </c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23"/>
      <c r="AF2312" s="23"/>
      <c r="AG2312" s="26"/>
      <c r="AH2312" s="26"/>
      <c r="AI2312" s="53"/>
      <c r="AJ2312" s="6"/>
      <c r="AK2312" s="23"/>
      <c r="AL2312" s="23"/>
      <c r="AM2312" s="23"/>
      <c r="AN2312" s="23"/>
      <c r="AO2312" s="23"/>
      <c r="AP2312" s="23"/>
      <c r="AQ2312" s="23"/>
      <c r="AR2312" s="66">
        <v>0</v>
      </c>
      <c r="AS2312" s="8"/>
      <c r="AT2312" s="19"/>
      <c r="AU2312" s="19"/>
      <c r="AV2312" s="12"/>
      <c r="AW2312" s="12"/>
      <c r="AX2312" s="8"/>
      <c r="AY2312" s="8"/>
      <c r="AZ2312" s="8"/>
      <c r="BA2312" s="8"/>
      <c r="BB2312" s="62"/>
      <c r="BC2312" s="21"/>
      <c r="BD2312" s="21"/>
      <c r="BE2312" s="21"/>
      <c r="BF2312" s="22"/>
      <c r="BG2312" s="22"/>
      <c r="BH2312" s="22"/>
      <c r="BI2312" s="22"/>
      <c r="BJ2312" s="8"/>
      <c r="BK2312" s="8"/>
      <c r="BL2312" s="8"/>
      <c r="BM2312" s="8"/>
      <c r="BN2312" s="5"/>
      <c r="BO2312" s="5"/>
      <c r="BP2312" s="8"/>
      <c r="BQ2312" s="8"/>
    </row>
    <row r="2313" spans="1:69" ht="16.75" customHeight="1" x14ac:dyDescent="0.2">
      <c r="A2313" t="str">
        <f t="shared" si="1957"/>
        <v>2025021123 FLA</v>
      </c>
      <c r="B2313">
        <v>2025021123</v>
      </c>
      <c r="C2313" s="1">
        <v>46105</v>
      </c>
      <c r="D2313" s="2" t="s">
        <v>9</v>
      </c>
      <c r="E2313" t="s">
        <v>10</v>
      </c>
      <c r="F2313" s="2">
        <v>2</v>
      </c>
      <c r="G2313" s="2">
        <v>2</v>
      </c>
      <c r="H2313" t="s">
        <v>11</v>
      </c>
      <c r="I2313" t="str">
        <f t="shared" si="1956"/>
        <v xml:space="preserve">FLA </v>
      </c>
      <c r="K2313" s="14"/>
      <c r="L2313" s="13">
        <v>0.15</v>
      </c>
      <c r="M2313" s="28">
        <v>0.1</v>
      </c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23"/>
      <c r="AF2313" s="23"/>
      <c r="AG2313" s="26"/>
      <c r="AH2313" s="26"/>
      <c r="AI2313" s="53"/>
      <c r="AJ2313" s="6"/>
      <c r="AK2313" s="23"/>
      <c r="AL2313" s="23"/>
      <c r="AM2313" s="23"/>
      <c r="AN2313" s="23"/>
      <c r="AO2313" s="23"/>
      <c r="AP2313" s="23"/>
      <c r="AQ2313" s="23"/>
      <c r="AR2313" s="66">
        <v>0</v>
      </c>
      <c r="AS2313" s="8"/>
      <c r="AT2313" s="19"/>
      <c r="AU2313" s="19"/>
      <c r="AV2313" s="12"/>
      <c r="AW2313" s="12"/>
      <c r="AX2313" s="8"/>
      <c r="AY2313" s="8"/>
      <c r="AZ2313" s="8"/>
      <c r="BA2313" s="8"/>
      <c r="BB2313" s="62"/>
      <c r="BC2313" s="21"/>
      <c r="BD2313" s="21"/>
      <c r="BE2313" s="21"/>
      <c r="BF2313" s="22"/>
      <c r="BG2313" s="22"/>
      <c r="BH2313" s="22"/>
      <c r="BI2313" s="22"/>
      <c r="BJ2313" s="8"/>
      <c r="BK2313" s="8"/>
      <c r="BL2313" s="8"/>
      <c r="BM2313" s="8"/>
      <c r="BN2313" s="5"/>
      <c r="BO2313" s="5"/>
      <c r="BP2313" s="8"/>
      <c r="BQ2313" s="8"/>
    </row>
    <row r="2314" spans="1:69" ht="16.75" customHeight="1" x14ac:dyDescent="0.2">
      <c r="A2314" t="str">
        <f t="shared" si="1957"/>
        <v>2025021120 TOR</v>
      </c>
      <c r="B2314">
        <v>2025021120</v>
      </c>
      <c r="C2314" s="1">
        <v>46105</v>
      </c>
      <c r="D2314" s="2" t="s">
        <v>6</v>
      </c>
      <c r="E2314" t="s">
        <v>18</v>
      </c>
      <c r="F2314" s="2">
        <v>2</v>
      </c>
      <c r="G2314" s="2">
        <v>2</v>
      </c>
      <c r="H2314" t="s">
        <v>8</v>
      </c>
      <c r="I2314" t="str">
        <f t="shared" si="1956"/>
        <v xml:space="preserve">TOR </v>
      </c>
      <c r="K2314" s="14"/>
      <c r="L2314" s="13">
        <v>0.15</v>
      </c>
      <c r="M2314" s="28">
        <v>0.1</v>
      </c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23"/>
      <c r="AF2314" s="23"/>
      <c r="AG2314" s="26"/>
      <c r="AH2314" s="26"/>
      <c r="AI2314" s="53"/>
      <c r="AJ2314" s="6"/>
      <c r="AK2314" s="23"/>
      <c r="AL2314" s="23"/>
      <c r="AM2314" s="23"/>
      <c r="AN2314" s="23"/>
      <c r="AO2314" s="23"/>
      <c r="AP2314" s="23"/>
      <c r="AQ2314" s="23"/>
      <c r="AR2314" s="66">
        <v>0</v>
      </c>
      <c r="AS2314" s="8"/>
      <c r="AT2314" s="19"/>
      <c r="AU2314" s="19"/>
      <c r="AV2314" s="12"/>
      <c r="AW2314" s="12"/>
      <c r="AX2314" s="8"/>
      <c r="AY2314" s="8"/>
      <c r="AZ2314" s="8"/>
      <c r="BA2314" s="8"/>
      <c r="BB2314" s="62"/>
      <c r="BC2314" s="21"/>
      <c r="BD2314" s="21"/>
      <c r="BE2314" s="21"/>
      <c r="BF2314" s="22"/>
      <c r="BG2314" s="22"/>
      <c r="BH2314" s="22"/>
      <c r="BI2314" s="22"/>
      <c r="BJ2314" s="8"/>
      <c r="BK2314" s="8"/>
      <c r="BL2314" s="8"/>
      <c r="BM2314" s="8"/>
      <c r="BN2314" s="5"/>
      <c r="BO2314" s="5"/>
      <c r="BP2314" s="8"/>
      <c r="BQ2314" s="8"/>
    </row>
    <row r="2315" spans="1:69" ht="16.75" customHeight="1" x14ac:dyDescent="0.2">
      <c r="A2315" t="str">
        <f t="shared" si="1957"/>
        <v>2025021120 BOS</v>
      </c>
      <c r="B2315">
        <v>2025021120</v>
      </c>
      <c r="C2315" s="1">
        <v>46105</v>
      </c>
      <c r="D2315" s="2" t="s">
        <v>9</v>
      </c>
      <c r="E2315" t="s">
        <v>7</v>
      </c>
      <c r="F2315" s="2">
        <v>2</v>
      </c>
      <c r="G2315" s="2">
        <v>2</v>
      </c>
      <c r="H2315" t="s">
        <v>11</v>
      </c>
      <c r="I2315" t="str">
        <f t="shared" si="1956"/>
        <v xml:space="preserve">BOS </v>
      </c>
      <c r="K2315" s="14"/>
      <c r="L2315" s="13">
        <v>0.15</v>
      </c>
      <c r="M2315" s="28">
        <v>0.1</v>
      </c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23"/>
      <c r="AF2315" s="23"/>
      <c r="AG2315" s="26"/>
      <c r="AH2315" s="26"/>
      <c r="AI2315" s="53"/>
      <c r="AJ2315" s="6"/>
      <c r="AK2315" s="23"/>
      <c r="AL2315" s="23"/>
      <c r="AM2315" s="23"/>
      <c r="AN2315" s="23"/>
      <c r="AO2315" s="23"/>
      <c r="AP2315" s="23"/>
      <c r="AQ2315" s="23"/>
      <c r="AR2315" s="66">
        <v>0</v>
      </c>
      <c r="AS2315" s="8"/>
      <c r="AT2315" s="19"/>
      <c r="AU2315" s="19"/>
      <c r="AV2315" s="12"/>
      <c r="AW2315" s="12"/>
      <c r="AX2315" s="8"/>
      <c r="AY2315" s="8"/>
      <c r="AZ2315" s="8"/>
      <c r="BA2315" s="8"/>
      <c r="BB2315" s="62"/>
      <c r="BC2315" s="21"/>
      <c r="BD2315" s="21"/>
      <c r="BE2315" s="21"/>
      <c r="BF2315" s="22"/>
      <c r="BG2315" s="22"/>
      <c r="BH2315" s="22"/>
      <c r="BI2315" s="22"/>
      <c r="BJ2315" s="8"/>
      <c r="BK2315" s="8"/>
      <c r="BL2315" s="8"/>
      <c r="BM2315" s="8"/>
      <c r="BN2315" s="5"/>
      <c r="BO2315" s="5"/>
      <c r="BP2315" s="8"/>
      <c r="BQ2315" s="8"/>
    </row>
    <row r="2316" spans="1:69" ht="16.75" customHeight="1" x14ac:dyDescent="0.2">
      <c r="A2316" t="str">
        <f t="shared" si="1957"/>
        <v>2025021127 MIN</v>
      </c>
      <c r="B2316">
        <v>2025021127</v>
      </c>
      <c r="C2316" s="1">
        <v>46105</v>
      </c>
      <c r="D2316" s="2" t="s">
        <v>6</v>
      </c>
      <c r="E2316" t="s">
        <v>33</v>
      </c>
      <c r="F2316" s="2">
        <v>2</v>
      </c>
      <c r="G2316" s="2">
        <v>1</v>
      </c>
      <c r="H2316" t="s">
        <v>44</v>
      </c>
      <c r="I2316" t="str">
        <f t="shared" si="1956"/>
        <v xml:space="preserve">MIN </v>
      </c>
      <c r="K2316" s="14"/>
      <c r="L2316" s="13">
        <v>0.15</v>
      </c>
      <c r="M2316" s="28">
        <v>0.1</v>
      </c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23"/>
      <c r="AF2316" s="23"/>
      <c r="AG2316" s="26"/>
      <c r="AH2316" s="26"/>
      <c r="AI2316" s="53"/>
      <c r="AJ2316" s="6"/>
      <c r="AK2316" s="23"/>
      <c r="AL2316" s="23"/>
      <c r="AM2316" s="23"/>
      <c r="AN2316" s="23"/>
      <c r="AO2316" s="23"/>
      <c r="AP2316" s="23"/>
      <c r="AQ2316" s="23"/>
      <c r="AR2316" s="66">
        <v>0</v>
      </c>
      <c r="AS2316" s="8"/>
      <c r="AT2316" s="19"/>
      <c r="AU2316" s="19"/>
      <c r="AV2316" s="12"/>
      <c r="AW2316" s="12"/>
      <c r="AX2316" s="8"/>
      <c r="AY2316" s="8"/>
      <c r="AZ2316" s="8"/>
      <c r="BA2316" s="8"/>
      <c r="BB2316" s="62"/>
      <c r="BC2316" s="21"/>
      <c r="BD2316" s="21"/>
      <c r="BE2316" s="21"/>
      <c r="BF2316" s="22"/>
      <c r="BG2316" s="22"/>
      <c r="BH2316" s="22"/>
      <c r="BI2316" s="22"/>
      <c r="BJ2316" s="8"/>
      <c r="BK2316" s="8"/>
      <c r="BL2316" s="8"/>
      <c r="BM2316" s="8"/>
      <c r="BN2316" s="5"/>
      <c r="BO2316" s="5"/>
      <c r="BP2316" s="8"/>
      <c r="BQ2316" s="8"/>
    </row>
    <row r="2317" spans="1:69" ht="16.75" customHeight="1" x14ac:dyDescent="0.2">
      <c r="A2317" t="str">
        <f t="shared" si="1957"/>
        <v>2025021127 TBL</v>
      </c>
      <c r="B2317">
        <v>2025021127</v>
      </c>
      <c r="C2317" s="1">
        <v>46105</v>
      </c>
      <c r="D2317" s="2" t="s">
        <v>9</v>
      </c>
      <c r="E2317" t="s">
        <v>41</v>
      </c>
      <c r="F2317" s="2">
        <v>1</v>
      </c>
      <c r="G2317" s="2">
        <v>2</v>
      </c>
      <c r="H2317" t="s">
        <v>45</v>
      </c>
      <c r="I2317" t="str">
        <f t="shared" si="1956"/>
        <v xml:space="preserve">TBL </v>
      </c>
      <c r="K2317" s="14"/>
      <c r="L2317" s="13">
        <v>0.15</v>
      </c>
      <c r="M2317" s="28">
        <v>0.1</v>
      </c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23"/>
      <c r="AF2317" s="23"/>
      <c r="AG2317" s="26"/>
      <c r="AH2317" s="26"/>
      <c r="AI2317" s="53"/>
      <c r="AJ2317" s="6"/>
      <c r="AK2317" s="23"/>
      <c r="AL2317" s="23"/>
      <c r="AM2317" s="23"/>
      <c r="AN2317" s="23"/>
      <c r="AO2317" s="23"/>
      <c r="AP2317" s="23"/>
      <c r="AQ2317" s="23"/>
      <c r="AR2317" s="66">
        <v>0</v>
      </c>
      <c r="AS2317" s="8"/>
      <c r="AT2317" s="19"/>
      <c r="AU2317" s="19"/>
      <c r="AV2317" s="12"/>
      <c r="AW2317" s="12"/>
      <c r="AX2317" s="8"/>
      <c r="AY2317" s="8"/>
      <c r="AZ2317" s="8"/>
      <c r="BA2317" s="8"/>
      <c r="BB2317" s="62"/>
      <c r="BC2317" s="21"/>
      <c r="BD2317" s="21"/>
      <c r="BE2317" s="21"/>
      <c r="BF2317" s="22"/>
      <c r="BG2317" s="22"/>
      <c r="BH2317" s="22"/>
      <c r="BI2317" s="22"/>
      <c r="BJ2317" s="8"/>
      <c r="BK2317" s="8"/>
      <c r="BL2317" s="8"/>
      <c r="BM2317" s="8"/>
      <c r="BN2317" s="5"/>
      <c r="BO2317" s="5"/>
      <c r="BP2317" s="8"/>
      <c r="BQ2317" s="8"/>
    </row>
    <row r="2318" spans="1:69" ht="16.75" customHeight="1" x14ac:dyDescent="0.2">
      <c r="A2318" t="str">
        <f t="shared" si="1957"/>
        <v>2025021130 NJD</v>
      </c>
      <c r="B2318">
        <v>2025021130</v>
      </c>
      <c r="C2318" s="1">
        <v>46105</v>
      </c>
      <c r="D2318" s="2" t="s">
        <v>6</v>
      </c>
      <c r="E2318" t="s">
        <v>4</v>
      </c>
      <c r="F2318" s="2">
        <v>2</v>
      </c>
      <c r="G2318" s="2">
        <v>1</v>
      </c>
      <c r="H2318" t="s">
        <v>44</v>
      </c>
      <c r="I2318" t="str">
        <f t="shared" si="1956"/>
        <v xml:space="preserve">NJD </v>
      </c>
      <c r="K2318" s="14"/>
      <c r="L2318" s="13">
        <v>0.15</v>
      </c>
      <c r="M2318" s="28">
        <v>0.1</v>
      </c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23"/>
      <c r="AF2318" s="23"/>
      <c r="AG2318" s="26"/>
      <c r="AH2318" s="26"/>
      <c r="AI2318" s="53"/>
      <c r="AJ2318" s="6"/>
      <c r="AK2318" s="23"/>
      <c r="AL2318" s="23"/>
      <c r="AM2318" s="23"/>
      <c r="AN2318" s="23"/>
      <c r="AO2318" s="23"/>
      <c r="AP2318" s="23"/>
      <c r="AQ2318" s="23"/>
      <c r="AR2318" s="66">
        <v>0</v>
      </c>
      <c r="AS2318" s="8"/>
      <c r="AT2318" s="19"/>
      <c r="AU2318" s="19"/>
      <c r="AV2318" s="12"/>
      <c r="AW2318" s="12"/>
      <c r="AX2318" s="8"/>
      <c r="AY2318" s="8"/>
      <c r="AZ2318" s="8"/>
      <c r="BA2318" s="8"/>
      <c r="BB2318" s="62"/>
      <c r="BC2318" s="21"/>
      <c r="BD2318" s="21"/>
      <c r="BE2318" s="21"/>
      <c r="BF2318" s="22"/>
      <c r="BG2318" s="22"/>
      <c r="BH2318" s="22"/>
      <c r="BI2318" s="22"/>
      <c r="BJ2318" s="8"/>
      <c r="BK2318" s="8"/>
      <c r="BL2318" s="8"/>
      <c r="BM2318" s="8"/>
      <c r="BN2318" s="5"/>
      <c r="BO2318" s="5"/>
      <c r="BP2318" s="8"/>
      <c r="BQ2318" s="8"/>
    </row>
    <row r="2319" spans="1:69" ht="16.75" customHeight="1" x14ac:dyDescent="0.2">
      <c r="A2319" t="str">
        <f t="shared" si="1957"/>
        <v>2025021130 DAL</v>
      </c>
      <c r="B2319">
        <v>2025021130</v>
      </c>
      <c r="C2319" s="1">
        <v>46105</v>
      </c>
      <c r="D2319" s="2" t="s">
        <v>9</v>
      </c>
      <c r="E2319" t="s">
        <v>34</v>
      </c>
      <c r="F2319" s="2">
        <v>1</v>
      </c>
      <c r="G2319" s="2">
        <v>2</v>
      </c>
      <c r="H2319" t="s">
        <v>45</v>
      </c>
      <c r="I2319" t="str">
        <f t="shared" si="1956"/>
        <v xml:space="preserve">DAL </v>
      </c>
      <c r="K2319" s="14"/>
      <c r="L2319" s="13">
        <v>0.15</v>
      </c>
      <c r="M2319" s="28">
        <v>0.1</v>
      </c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23"/>
      <c r="AF2319" s="23"/>
      <c r="AG2319" s="26"/>
      <c r="AH2319" s="26"/>
      <c r="AI2319" s="53"/>
      <c r="AJ2319" s="6"/>
      <c r="AK2319" s="23"/>
      <c r="AL2319" s="23"/>
      <c r="AM2319" s="23"/>
      <c r="AN2319" s="23"/>
      <c r="AO2319" s="23"/>
      <c r="AP2319" s="23"/>
      <c r="AQ2319" s="23"/>
      <c r="AR2319" s="66">
        <v>0</v>
      </c>
      <c r="AS2319" s="8"/>
      <c r="AT2319" s="19"/>
      <c r="AU2319" s="19"/>
      <c r="AV2319" s="12"/>
      <c r="AW2319" s="12"/>
      <c r="AX2319" s="8"/>
      <c r="AY2319" s="8"/>
      <c r="AZ2319" s="8"/>
      <c r="BA2319" s="8"/>
      <c r="BB2319" s="62"/>
      <c r="BC2319" s="21"/>
      <c r="BD2319" s="21"/>
      <c r="BE2319" s="21"/>
      <c r="BF2319" s="22"/>
      <c r="BG2319" s="22"/>
      <c r="BH2319" s="22"/>
      <c r="BI2319" s="22"/>
      <c r="BJ2319" s="8"/>
      <c r="BK2319" s="8"/>
      <c r="BL2319" s="8"/>
      <c r="BM2319" s="8"/>
      <c r="BN2319" s="5"/>
      <c r="BO2319" s="5"/>
      <c r="BP2319" s="8"/>
      <c r="BQ2319" s="8"/>
    </row>
    <row r="2320" spans="1:69" ht="16.75" customHeight="1" x14ac:dyDescent="0.2">
      <c r="A2320" t="str">
        <f t="shared" si="1957"/>
        <v>2025021129 SJS</v>
      </c>
      <c r="B2320">
        <v>2025021129</v>
      </c>
      <c r="C2320" s="1">
        <v>46105</v>
      </c>
      <c r="D2320" s="2" t="s">
        <v>6</v>
      </c>
      <c r="E2320" t="s">
        <v>40</v>
      </c>
      <c r="F2320" s="2">
        <v>2</v>
      </c>
      <c r="G2320" s="2">
        <v>1</v>
      </c>
      <c r="H2320" t="s">
        <v>44</v>
      </c>
      <c r="I2320" t="str">
        <f t="shared" si="1956"/>
        <v xml:space="preserve">SJS </v>
      </c>
      <c r="K2320" s="14"/>
      <c r="L2320" s="13">
        <v>0.15</v>
      </c>
      <c r="M2320" s="28">
        <v>0.1</v>
      </c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23"/>
      <c r="AF2320" s="23"/>
      <c r="AG2320" s="26"/>
      <c r="AH2320" s="26"/>
      <c r="AI2320" s="53"/>
      <c r="AJ2320" s="6"/>
      <c r="AK2320" s="23"/>
      <c r="AL2320" s="23"/>
      <c r="AM2320" s="23"/>
      <c r="AN2320" s="23"/>
      <c r="AO2320" s="23"/>
      <c r="AP2320" s="23"/>
      <c r="AQ2320" s="23"/>
      <c r="AR2320" s="66">
        <v>0</v>
      </c>
      <c r="AS2320" s="8"/>
      <c r="AT2320" s="19"/>
      <c r="AU2320" s="19"/>
      <c r="AV2320" s="12"/>
      <c r="AW2320" s="12"/>
      <c r="AX2320" s="8"/>
      <c r="AY2320" s="8"/>
      <c r="AZ2320" s="8"/>
      <c r="BA2320" s="8"/>
      <c r="BB2320" s="62"/>
      <c r="BC2320" s="21"/>
      <c r="BD2320" s="21"/>
      <c r="BE2320" s="21"/>
      <c r="BF2320" s="22"/>
      <c r="BG2320" s="22"/>
      <c r="BH2320" s="22"/>
      <c r="BI2320" s="22"/>
      <c r="BJ2320" s="8"/>
      <c r="BK2320" s="8"/>
      <c r="BL2320" s="8"/>
      <c r="BM2320" s="8"/>
      <c r="BN2320" s="5"/>
      <c r="BO2320" s="5"/>
      <c r="BP2320" s="8"/>
      <c r="BQ2320" s="8"/>
    </row>
    <row r="2321" spans="1:69" ht="16.75" customHeight="1" x14ac:dyDescent="0.2">
      <c r="A2321" t="str">
        <f t="shared" si="1957"/>
        <v>2025021129 NSH</v>
      </c>
      <c r="B2321">
        <v>2025021129</v>
      </c>
      <c r="C2321" s="1">
        <v>46105</v>
      </c>
      <c r="D2321" s="2" t="s">
        <v>9</v>
      </c>
      <c r="E2321" t="s">
        <v>35</v>
      </c>
      <c r="F2321" s="2">
        <v>1</v>
      </c>
      <c r="G2321" s="2">
        <v>2</v>
      </c>
      <c r="H2321" t="s">
        <v>45</v>
      </c>
      <c r="I2321" t="str">
        <f t="shared" si="1956"/>
        <v xml:space="preserve">NSH </v>
      </c>
      <c r="K2321" s="14"/>
      <c r="L2321" s="13">
        <v>0.15</v>
      </c>
      <c r="M2321" s="28">
        <v>0.1</v>
      </c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23"/>
      <c r="AF2321" s="23"/>
      <c r="AG2321" s="26"/>
      <c r="AH2321" s="26"/>
      <c r="AI2321" s="53"/>
      <c r="AJ2321" s="6"/>
      <c r="AK2321" s="23"/>
      <c r="AL2321" s="23"/>
      <c r="AM2321" s="23"/>
      <c r="AN2321" s="23"/>
      <c r="AO2321" s="23"/>
      <c r="AP2321" s="23"/>
      <c r="AQ2321" s="23"/>
      <c r="AR2321" s="66">
        <v>0</v>
      </c>
      <c r="AS2321" s="8"/>
      <c r="AT2321" s="19"/>
      <c r="AU2321" s="19"/>
      <c r="AV2321" s="12"/>
      <c r="AW2321" s="12"/>
      <c r="AX2321" s="8"/>
      <c r="AY2321" s="8"/>
      <c r="AZ2321" s="8"/>
      <c r="BA2321" s="8"/>
      <c r="BB2321" s="62"/>
      <c r="BC2321" s="21"/>
      <c r="BD2321" s="21"/>
      <c r="BE2321" s="21"/>
      <c r="BF2321" s="22"/>
      <c r="BG2321" s="22"/>
      <c r="BH2321" s="22"/>
      <c r="BI2321" s="22"/>
      <c r="BJ2321" s="8"/>
      <c r="BK2321" s="8"/>
      <c r="BL2321" s="8"/>
      <c r="BM2321" s="8"/>
      <c r="BN2321" s="5"/>
      <c r="BO2321" s="5"/>
      <c r="BP2321" s="8"/>
      <c r="BQ2321" s="8"/>
    </row>
    <row r="2322" spans="1:69" ht="16.75" customHeight="1" x14ac:dyDescent="0.2">
      <c r="A2322" t="str">
        <f t="shared" si="1957"/>
        <v>2025021131 VGK</v>
      </c>
      <c r="B2322">
        <v>2025021131</v>
      </c>
      <c r="C2322" s="1">
        <v>46105</v>
      </c>
      <c r="D2322" s="2" t="s">
        <v>6</v>
      </c>
      <c r="E2322" t="s">
        <v>25</v>
      </c>
      <c r="F2322" s="2">
        <v>1</v>
      </c>
      <c r="G2322" s="2">
        <v>1</v>
      </c>
      <c r="H2322" t="s">
        <v>46</v>
      </c>
      <c r="I2322" t="str">
        <f t="shared" si="1956"/>
        <v xml:space="preserve">VGK </v>
      </c>
      <c r="K2322" s="14"/>
      <c r="L2322" s="13">
        <v>0.15</v>
      </c>
      <c r="M2322" s="28">
        <v>0.1</v>
      </c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23"/>
      <c r="AF2322" s="23"/>
      <c r="AG2322" s="26"/>
      <c r="AH2322" s="26"/>
      <c r="AI2322" s="53"/>
      <c r="AJ2322" s="6"/>
      <c r="AK2322" s="23"/>
      <c r="AL2322" s="23"/>
      <c r="AM2322" s="23"/>
      <c r="AN2322" s="23"/>
      <c r="AO2322" s="23"/>
      <c r="AP2322" s="23"/>
      <c r="AQ2322" s="23"/>
      <c r="AR2322" s="66">
        <v>0</v>
      </c>
      <c r="AS2322" s="8"/>
      <c r="AT2322" s="19"/>
      <c r="AU2322" s="19"/>
      <c r="AV2322" s="12"/>
      <c r="AW2322" s="12"/>
      <c r="AX2322" s="8"/>
      <c r="AY2322" s="8"/>
      <c r="AZ2322" s="8"/>
      <c r="BA2322" s="8"/>
      <c r="BB2322" s="62"/>
      <c r="BC2322" s="21"/>
      <c r="BD2322" s="21"/>
      <c r="BE2322" s="21"/>
      <c r="BF2322" s="22"/>
      <c r="BG2322" s="22"/>
      <c r="BH2322" s="22"/>
      <c r="BI2322" s="22"/>
      <c r="BJ2322" s="8"/>
      <c r="BK2322" s="8"/>
      <c r="BL2322" s="8"/>
      <c r="BM2322" s="8"/>
      <c r="BN2322" s="5"/>
      <c r="BO2322" s="5"/>
      <c r="BP2322" s="8"/>
      <c r="BQ2322" s="8"/>
    </row>
    <row r="2323" spans="1:69" ht="16.75" customHeight="1" x14ac:dyDescent="0.2">
      <c r="A2323" t="str">
        <f t="shared" si="1957"/>
        <v>2025021131 WPG</v>
      </c>
      <c r="B2323">
        <v>2025021131</v>
      </c>
      <c r="C2323" s="1">
        <v>46105</v>
      </c>
      <c r="D2323" s="2" t="s">
        <v>9</v>
      </c>
      <c r="E2323" t="s">
        <v>16</v>
      </c>
      <c r="F2323" s="2">
        <v>1</v>
      </c>
      <c r="G2323" s="2">
        <v>1</v>
      </c>
      <c r="H2323" t="s">
        <v>47</v>
      </c>
      <c r="I2323" t="str">
        <f t="shared" si="1956"/>
        <v xml:space="preserve">WPG </v>
      </c>
      <c r="K2323" s="14"/>
      <c r="L2323" s="13">
        <v>0.15</v>
      </c>
      <c r="M2323" s="28">
        <v>0.1</v>
      </c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23"/>
      <c r="AF2323" s="23"/>
      <c r="AG2323" s="26"/>
      <c r="AH2323" s="26"/>
      <c r="AI2323" s="53"/>
      <c r="AJ2323" s="6"/>
      <c r="AK2323" s="23"/>
      <c r="AL2323" s="23"/>
      <c r="AM2323" s="23"/>
      <c r="AN2323" s="23"/>
      <c r="AO2323" s="23"/>
      <c r="AP2323" s="23"/>
      <c r="AQ2323" s="23"/>
      <c r="AR2323" s="66">
        <v>0</v>
      </c>
      <c r="AS2323" s="8"/>
      <c r="AT2323" s="19"/>
      <c r="AU2323" s="19"/>
      <c r="AV2323" s="12"/>
      <c r="AW2323" s="12"/>
      <c r="AX2323" s="8"/>
      <c r="AY2323" s="8"/>
      <c r="AZ2323" s="8"/>
      <c r="BA2323" s="8"/>
      <c r="BB2323" s="62"/>
      <c r="BC2323" s="21"/>
      <c r="BD2323" s="21"/>
      <c r="BE2323" s="21"/>
      <c r="BF2323" s="22"/>
      <c r="BG2323" s="22"/>
      <c r="BH2323" s="22"/>
      <c r="BI2323" s="22"/>
      <c r="BJ2323" s="8"/>
      <c r="BK2323" s="8"/>
      <c r="BL2323" s="8"/>
      <c r="BM2323" s="8"/>
      <c r="BN2323" s="5"/>
      <c r="BO2323" s="5"/>
      <c r="BP2323" s="8"/>
      <c r="BQ2323" s="8"/>
    </row>
    <row r="2324" spans="1:69" ht="16.75" customHeight="1" x14ac:dyDescent="0.2">
      <c r="A2324" t="str">
        <f t="shared" si="1957"/>
        <v>2025021128 WSH</v>
      </c>
      <c r="B2324">
        <v>2025021128</v>
      </c>
      <c r="C2324" s="1">
        <v>46105</v>
      </c>
      <c r="D2324" s="2" t="s">
        <v>6</v>
      </c>
      <c r="E2324" t="s">
        <v>49</v>
      </c>
      <c r="F2324" s="2">
        <v>1</v>
      </c>
      <c r="G2324" s="2">
        <v>2</v>
      </c>
      <c r="H2324" t="s">
        <v>36</v>
      </c>
      <c r="I2324" t="str">
        <f t="shared" si="1956"/>
        <v xml:space="preserve">WSH </v>
      </c>
      <c r="K2324" s="14"/>
      <c r="L2324" s="13">
        <v>0.15</v>
      </c>
      <c r="M2324" s="28">
        <v>0.1</v>
      </c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23"/>
      <c r="AF2324" s="23"/>
      <c r="AG2324" s="26"/>
      <c r="AH2324" s="26"/>
      <c r="AI2324" s="53"/>
      <c r="AJ2324" s="6"/>
      <c r="AK2324" s="23"/>
      <c r="AL2324" s="23"/>
      <c r="AM2324" s="23"/>
      <c r="AN2324" s="23"/>
      <c r="AO2324" s="23"/>
      <c r="AP2324" s="23"/>
      <c r="AQ2324" s="23"/>
      <c r="AR2324" s="66">
        <v>0</v>
      </c>
      <c r="AS2324" s="8"/>
      <c r="AT2324" s="19"/>
      <c r="AU2324" s="19"/>
      <c r="AV2324" s="12"/>
      <c r="AW2324" s="12"/>
      <c r="AX2324" s="8"/>
      <c r="AY2324" s="8"/>
      <c r="AZ2324" s="8"/>
      <c r="BA2324" s="8"/>
      <c r="BB2324" s="62"/>
      <c r="BC2324" s="21"/>
      <c r="BD2324" s="21"/>
      <c r="BE2324" s="21"/>
      <c r="BF2324" s="22"/>
      <c r="BG2324" s="22"/>
      <c r="BH2324" s="22"/>
      <c r="BI2324" s="22"/>
      <c r="BJ2324" s="8"/>
      <c r="BK2324" s="8"/>
      <c r="BL2324" s="8"/>
      <c r="BM2324" s="8"/>
      <c r="BN2324" s="5"/>
      <c r="BO2324" s="5"/>
      <c r="BP2324" s="8"/>
      <c r="BQ2324" s="8"/>
    </row>
    <row r="2325" spans="1:69" ht="16.75" customHeight="1" x14ac:dyDescent="0.2">
      <c r="A2325" t="str">
        <f t="shared" si="1957"/>
        <v>2025021128 STL</v>
      </c>
      <c r="B2325">
        <v>2025021128</v>
      </c>
      <c r="C2325" s="1">
        <v>46105</v>
      </c>
      <c r="D2325" s="2" t="s">
        <v>9</v>
      </c>
      <c r="E2325" t="s">
        <v>12</v>
      </c>
      <c r="F2325" s="2">
        <v>2</v>
      </c>
      <c r="G2325" s="2">
        <v>1</v>
      </c>
      <c r="H2325" t="s">
        <v>38</v>
      </c>
      <c r="I2325" t="str">
        <f t="shared" si="1956"/>
        <v xml:space="preserve">STL </v>
      </c>
      <c r="K2325" s="14"/>
      <c r="L2325" s="13">
        <v>0.15</v>
      </c>
      <c r="M2325" s="28">
        <v>0.1</v>
      </c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23"/>
      <c r="AF2325" s="23"/>
      <c r="AG2325" s="26"/>
      <c r="AH2325" s="26"/>
      <c r="AI2325" s="53"/>
      <c r="AJ2325" s="6"/>
      <c r="AK2325" s="23"/>
      <c r="AL2325" s="23"/>
      <c r="AM2325" s="23"/>
      <c r="AN2325" s="23"/>
      <c r="AO2325" s="23"/>
      <c r="AP2325" s="23"/>
      <c r="AQ2325" s="23"/>
      <c r="AR2325" s="66">
        <v>0</v>
      </c>
      <c r="AS2325" s="8"/>
      <c r="AT2325" s="19"/>
      <c r="AU2325" s="19"/>
      <c r="AV2325" s="12"/>
      <c r="AW2325" s="12"/>
      <c r="AX2325" s="8"/>
      <c r="AY2325" s="8"/>
      <c r="AZ2325" s="8"/>
      <c r="BA2325" s="8"/>
      <c r="BB2325" s="62"/>
      <c r="BC2325" s="21"/>
      <c r="BD2325" s="21"/>
      <c r="BE2325" s="21"/>
      <c r="BF2325" s="22"/>
      <c r="BG2325" s="22"/>
      <c r="BH2325" s="22"/>
      <c r="BI2325" s="22"/>
      <c r="BJ2325" s="8"/>
      <c r="BK2325" s="8"/>
      <c r="BL2325" s="8"/>
      <c r="BM2325" s="8"/>
      <c r="BN2325" s="5"/>
      <c r="BO2325" s="5"/>
      <c r="BP2325" s="8"/>
      <c r="BQ2325" s="8"/>
    </row>
    <row r="2326" spans="1:69" ht="16.75" customHeight="1" x14ac:dyDescent="0.2">
      <c r="A2326" t="str">
        <f t="shared" si="1957"/>
        <v>2025021133 LAK</v>
      </c>
      <c r="B2326">
        <v>2025021133</v>
      </c>
      <c r="C2326" s="1">
        <v>46105</v>
      </c>
      <c r="D2326" s="2" t="s">
        <v>6</v>
      </c>
      <c r="E2326" t="s">
        <v>28</v>
      </c>
      <c r="F2326" s="2">
        <v>1</v>
      </c>
      <c r="G2326" s="2">
        <v>1</v>
      </c>
      <c r="H2326" t="s">
        <v>46</v>
      </c>
      <c r="I2326" t="str">
        <f t="shared" si="1956"/>
        <v xml:space="preserve">LAK </v>
      </c>
      <c r="K2326" s="14"/>
      <c r="L2326" s="13">
        <v>0.15</v>
      </c>
      <c r="M2326" s="28">
        <v>0.1</v>
      </c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23"/>
      <c r="AF2326" s="23"/>
      <c r="AG2326" s="26"/>
      <c r="AH2326" s="26"/>
      <c r="AI2326" s="53"/>
      <c r="AJ2326" s="6"/>
      <c r="AK2326" s="23"/>
      <c r="AL2326" s="23"/>
      <c r="AM2326" s="23"/>
      <c r="AN2326" s="23"/>
      <c r="AO2326" s="23"/>
      <c r="AP2326" s="23"/>
      <c r="AQ2326" s="23"/>
      <c r="AR2326" s="66">
        <v>0</v>
      </c>
      <c r="AS2326" s="8"/>
      <c r="AT2326" s="19"/>
      <c r="AU2326" s="19"/>
      <c r="AV2326" s="12"/>
      <c r="AW2326" s="12"/>
      <c r="AX2326" s="8"/>
      <c r="AY2326" s="8"/>
      <c r="AZ2326" s="8"/>
      <c r="BA2326" s="8"/>
      <c r="BB2326" s="62"/>
      <c r="BC2326" s="21"/>
      <c r="BD2326" s="21"/>
      <c r="BE2326" s="21"/>
      <c r="BF2326" s="22"/>
      <c r="BG2326" s="22"/>
      <c r="BH2326" s="22"/>
      <c r="BI2326" s="22"/>
      <c r="BJ2326" s="8"/>
      <c r="BK2326" s="8"/>
      <c r="BL2326" s="8"/>
      <c r="BM2326" s="8"/>
      <c r="BN2326" s="5"/>
      <c r="BO2326" s="5"/>
      <c r="BP2326" s="8"/>
      <c r="BQ2326" s="8"/>
    </row>
    <row r="2327" spans="1:69" ht="16.75" customHeight="1" x14ac:dyDescent="0.2">
      <c r="A2327" t="str">
        <f t="shared" si="1957"/>
        <v>2025021133 CGY</v>
      </c>
      <c r="B2327">
        <v>2025021133</v>
      </c>
      <c r="C2327" s="1">
        <v>46105</v>
      </c>
      <c r="D2327" s="2" t="s">
        <v>9</v>
      </c>
      <c r="E2327" t="s">
        <v>22</v>
      </c>
      <c r="F2327" s="2">
        <v>1</v>
      </c>
      <c r="G2327" s="2">
        <v>1</v>
      </c>
      <c r="H2327" t="s">
        <v>47</v>
      </c>
      <c r="I2327" t="str">
        <f t="shared" si="1956"/>
        <v xml:space="preserve">CGY </v>
      </c>
      <c r="K2327" s="14"/>
      <c r="L2327" s="13">
        <v>0.15</v>
      </c>
      <c r="M2327" s="28">
        <v>0.1</v>
      </c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23"/>
      <c r="AF2327" s="23"/>
      <c r="AG2327" s="26"/>
      <c r="AH2327" s="26"/>
      <c r="AI2327" s="53"/>
      <c r="AJ2327" s="6"/>
      <c r="AK2327" s="23"/>
      <c r="AL2327" s="23"/>
      <c r="AM2327" s="23"/>
      <c r="AN2327" s="23"/>
      <c r="AO2327" s="23"/>
      <c r="AP2327" s="23"/>
      <c r="AQ2327" s="23"/>
      <c r="AR2327" s="66">
        <v>0</v>
      </c>
      <c r="AS2327" s="8"/>
      <c r="AT2327" s="19"/>
      <c r="AU2327" s="19"/>
      <c r="AV2327" s="12"/>
      <c r="AW2327" s="12"/>
      <c r="AX2327" s="8"/>
      <c r="AY2327" s="8"/>
      <c r="AZ2327" s="8"/>
      <c r="BA2327" s="8"/>
      <c r="BB2327" s="62"/>
      <c r="BC2327" s="21"/>
      <c r="BD2327" s="21"/>
      <c r="BE2327" s="21"/>
      <c r="BF2327" s="22"/>
      <c r="BG2327" s="22"/>
      <c r="BH2327" s="22"/>
      <c r="BI2327" s="22"/>
      <c r="BJ2327" s="8"/>
      <c r="BK2327" s="8"/>
      <c r="BL2327" s="8"/>
      <c r="BM2327" s="8"/>
      <c r="BN2327" s="5"/>
      <c r="BO2327" s="5"/>
      <c r="BP2327" s="8"/>
      <c r="BQ2327" s="8"/>
    </row>
    <row r="2328" spans="1:69" ht="16.75" customHeight="1" x14ac:dyDescent="0.2">
      <c r="A2328" t="str">
        <f t="shared" si="1957"/>
        <v>2025021132 EDM</v>
      </c>
      <c r="B2328">
        <v>2025021132</v>
      </c>
      <c r="C2328" s="1">
        <v>46105</v>
      </c>
      <c r="D2328" s="2" t="s">
        <v>6</v>
      </c>
      <c r="E2328" t="s">
        <v>17</v>
      </c>
      <c r="F2328" s="2">
        <v>2</v>
      </c>
      <c r="G2328" s="2">
        <v>1</v>
      </c>
      <c r="H2328" t="s">
        <v>44</v>
      </c>
      <c r="I2328" t="str">
        <f t="shared" si="1956"/>
        <v xml:space="preserve">EDM </v>
      </c>
      <c r="K2328" s="14"/>
      <c r="L2328" s="13">
        <v>0.15</v>
      </c>
      <c r="M2328" s="28">
        <v>0.1</v>
      </c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23"/>
      <c r="AF2328" s="23"/>
      <c r="AG2328" s="26"/>
      <c r="AH2328" s="26"/>
      <c r="AI2328" s="53"/>
      <c r="AJ2328" s="6"/>
      <c r="AK2328" s="23"/>
      <c r="AL2328" s="23"/>
      <c r="AM2328" s="23"/>
      <c r="AN2328" s="23"/>
      <c r="AO2328" s="23"/>
      <c r="AP2328" s="23"/>
      <c r="AQ2328" s="23"/>
      <c r="AR2328" s="66">
        <v>0</v>
      </c>
      <c r="AS2328" s="8"/>
      <c r="AT2328" s="19"/>
      <c r="AU2328" s="19"/>
      <c r="AV2328" s="12"/>
      <c r="AW2328" s="12"/>
      <c r="AX2328" s="8"/>
      <c r="AY2328" s="8"/>
      <c r="AZ2328" s="8"/>
      <c r="BA2328" s="8"/>
      <c r="BB2328" s="62"/>
      <c r="BC2328" s="21"/>
      <c r="BD2328" s="21"/>
      <c r="BE2328" s="21"/>
      <c r="BF2328" s="22"/>
      <c r="BG2328" s="22"/>
      <c r="BH2328" s="22"/>
      <c r="BI2328" s="22"/>
      <c r="BJ2328" s="8"/>
      <c r="BK2328" s="8"/>
      <c r="BL2328" s="8"/>
      <c r="BM2328" s="8"/>
      <c r="BN2328" s="5"/>
      <c r="BO2328" s="5"/>
      <c r="BP2328" s="8"/>
      <c r="BQ2328" s="8"/>
    </row>
    <row r="2329" spans="1:69" ht="16.75" customHeight="1" x14ac:dyDescent="0.2">
      <c r="A2329" t="str">
        <f t="shared" si="1957"/>
        <v>2025021132 UTA</v>
      </c>
      <c r="B2329">
        <v>2025021132</v>
      </c>
      <c r="C2329" s="1">
        <v>46105</v>
      </c>
      <c r="D2329" s="2" t="s">
        <v>9</v>
      </c>
      <c r="E2329" t="s">
        <v>15</v>
      </c>
      <c r="F2329" s="2">
        <v>1</v>
      </c>
      <c r="G2329" s="2">
        <v>2</v>
      </c>
      <c r="H2329" t="s">
        <v>45</v>
      </c>
      <c r="I2329" t="str">
        <f t="shared" si="1956"/>
        <v xml:space="preserve">UTA </v>
      </c>
      <c r="K2329" s="14"/>
      <c r="L2329" s="13">
        <v>0.15</v>
      </c>
      <c r="M2329" s="28">
        <v>0.1</v>
      </c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23"/>
      <c r="AF2329" s="23"/>
      <c r="AG2329" s="26"/>
      <c r="AH2329" s="26"/>
      <c r="AI2329" s="53"/>
      <c r="AJ2329" s="6"/>
      <c r="AK2329" s="23"/>
      <c r="AL2329" s="23"/>
      <c r="AM2329" s="23"/>
      <c r="AN2329" s="23"/>
      <c r="AO2329" s="23"/>
      <c r="AP2329" s="23"/>
      <c r="AQ2329" s="23"/>
      <c r="AR2329" s="66">
        <v>0</v>
      </c>
      <c r="AS2329" s="8"/>
      <c r="AT2329" s="19"/>
      <c r="AU2329" s="19"/>
      <c r="AV2329" s="12"/>
      <c r="AW2329" s="12"/>
      <c r="AX2329" s="8"/>
      <c r="AY2329" s="8"/>
      <c r="AZ2329" s="8"/>
      <c r="BA2329" s="8"/>
      <c r="BB2329" s="62"/>
      <c r="BC2329" s="21"/>
      <c r="BD2329" s="21"/>
      <c r="BE2329" s="21"/>
      <c r="BF2329" s="22"/>
      <c r="BG2329" s="22"/>
      <c r="BH2329" s="22"/>
      <c r="BI2329" s="22"/>
      <c r="BJ2329" s="8"/>
      <c r="BK2329" s="8"/>
      <c r="BL2329" s="8"/>
      <c r="BM2329" s="8"/>
      <c r="BN2329" s="5"/>
      <c r="BO2329" s="5"/>
      <c r="BP2329" s="8"/>
      <c r="BQ2329" s="8"/>
    </row>
    <row r="2330" spans="1:69" ht="16.75" customHeight="1" x14ac:dyDescent="0.2">
      <c r="A2330" t="str">
        <f t="shared" si="1957"/>
        <v>2025021134 ANA</v>
      </c>
      <c r="B2330">
        <v>2025021134</v>
      </c>
      <c r="C2330" s="1">
        <v>46105</v>
      </c>
      <c r="D2330" s="2" t="s">
        <v>6</v>
      </c>
      <c r="E2330" t="s">
        <v>48</v>
      </c>
      <c r="F2330" s="2">
        <v>1</v>
      </c>
      <c r="G2330" s="2">
        <v>2</v>
      </c>
      <c r="H2330" t="s">
        <v>36</v>
      </c>
      <c r="I2330" t="str">
        <f t="shared" si="1956"/>
        <v xml:space="preserve">ANA </v>
      </c>
      <c r="K2330" s="14"/>
      <c r="L2330" s="13">
        <v>0.15</v>
      </c>
      <c r="M2330" s="28">
        <v>0.1</v>
      </c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23"/>
      <c r="AF2330" s="23"/>
      <c r="AG2330" s="26"/>
      <c r="AH2330" s="26"/>
      <c r="AI2330" s="53"/>
      <c r="AJ2330" s="6"/>
      <c r="AK2330" s="23"/>
      <c r="AL2330" s="23"/>
      <c r="AM2330" s="23"/>
      <c r="AN2330" s="23"/>
      <c r="AO2330" s="23"/>
      <c r="AP2330" s="23"/>
      <c r="AQ2330" s="23"/>
      <c r="AR2330" s="66">
        <v>0</v>
      </c>
      <c r="AS2330" s="8"/>
      <c r="AT2330" s="19"/>
      <c r="AU2330" s="19"/>
      <c r="AV2330" s="12"/>
      <c r="AW2330" s="12"/>
      <c r="AX2330" s="8"/>
      <c r="AY2330" s="8"/>
      <c r="AZ2330" s="8"/>
      <c r="BA2330" s="8"/>
      <c r="BB2330" s="62"/>
      <c r="BC2330" s="21"/>
      <c r="BD2330" s="21"/>
      <c r="BE2330" s="21"/>
      <c r="BF2330" s="22"/>
      <c r="BG2330" s="22"/>
      <c r="BH2330" s="22"/>
      <c r="BI2330" s="22"/>
      <c r="BJ2330" s="8"/>
      <c r="BK2330" s="8"/>
      <c r="BL2330" s="8"/>
      <c r="BM2330" s="8"/>
      <c r="BN2330" s="5"/>
      <c r="BO2330" s="5"/>
      <c r="BP2330" s="8"/>
      <c r="BQ2330" s="8"/>
    </row>
    <row r="2331" spans="1:69" ht="16.75" customHeight="1" x14ac:dyDescent="0.2">
      <c r="A2331" t="str">
        <f t="shared" si="1957"/>
        <v>2025021134 VAN</v>
      </c>
      <c r="B2331">
        <v>2025021134</v>
      </c>
      <c r="C2331" s="1">
        <v>46105</v>
      </c>
      <c r="D2331" s="2" t="s">
        <v>9</v>
      </c>
      <c r="E2331" t="s">
        <v>23</v>
      </c>
      <c r="F2331" s="2">
        <v>2</v>
      </c>
      <c r="G2331" s="2">
        <v>1</v>
      </c>
      <c r="H2331" t="s">
        <v>38</v>
      </c>
      <c r="I2331" t="str">
        <f t="shared" si="1956"/>
        <v xml:space="preserve">VAN </v>
      </c>
      <c r="K2331" s="14"/>
      <c r="L2331" s="13">
        <v>0.15</v>
      </c>
      <c r="M2331" s="28">
        <v>0.1</v>
      </c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23"/>
      <c r="AF2331" s="23"/>
      <c r="AG2331" s="26"/>
      <c r="AH2331" s="26"/>
      <c r="AI2331" s="53"/>
      <c r="AJ2331" s="6"/>
      <c r="AK2331" s="23"/>
      <c r="AL2331" s="23"/>
      <c r="AM2331" s="23"/>
      <c r="AN2331" s="23"/>
      <c r="AO2331" s="23"/>
      <c r="AP2331" s="23"/>
      <c r="AQ2331" s="23"/>
      <c r="AR2331" s="66">
        <v>0</v>
      </c>
      <c r="AS2331" s="8"/>
      <c r="AT2331" s="19"/>
      <c r="AU2331" s="19"/>
      <c r="AV2331" s="12"/>
      <c r="AW2331" s="12"/>
      <c r="AX2331" s="8"/>
      <c r="AY2331" s="8"/>
      <c r="AZ2331" s="8"/>
      <c r="BA2331" s="8"/>
      <c r="BB2331" s="62"/>
      <c r="BC2331" s="21"/>
      <c r="BD2331" s="21"/>
      <c r="BE2331" s="21"/>
      <c r="BF2331" s="22"/>
      <c r="BG2331" s="22"/>
      <c r="BH2331" s="22"/>
      <c r="BI2331" s="22"/>
      <c r="BJ2331" s="8"/>
      <c r="BK2331" s="8"/>
      <c r="BL2331" s="8"/>
      <c r="BM2331" s="8"/>
      <c r="BN2331" s="5"/>
      <c r="BO2331" s="5"/>
      <c r="BP2331" s="8"/>
      <c r="BQ2331" s="8"/>
    </row>
    <row r="2332" spans="1:69" ht="16.75" customHeight="1" x14ac:dyDescent="0.2">
      <c r="A2332" t="str">
        <f t="shared" si="1957"/>
        <v>2025021135 BOS</v>
      </c>
      <c r="B2332">
        <v>2025021135</v>
      </c>
      <c r="C2332" s="1">
        <v>46106</v>
      </c>
      <c r="D2332" s="2" t="s">
        <v>6</v>
      </c>
      <c r="E2332" t="s">
        <v>7</v>
      </c>
      <c r="F2332" s="2">
        <v>0</v>
      </c>
      <c r="G2332" s="2">
        <v>2</v>
      </c>
      <c r="H2332" t="s">
        <v>29</v>
      </c>
      <c r="I2332" t="str">
        <f t="shared" si="1956"/>
        <v xml:space="preserve">BOS </v>
      </c>
      <c r="K2332" s="14"/>
      <c r="L2332" s="13">
        <v>0.15</v>
      </c>
      <c r="M2332" s="28">
        <v>0.1</v>
      </c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23"/>
      <c r="AF2332" s="23"/>
      <c r="AG2332" s="26"/>
      <c r="AH2332" s="26"/>
      <c r="AI2332" s="53"/>
      <c r="AJ2332" s="6"/>
      <c r="AK2332" s="23"/>
      <c r="AL2332" s="23"/>
      <c r="AM2332" s="23"/>
      <c r="AN2332" s="23"/>
      <c r="AO2332" s="23"/>
      <c r="AP2332" s="23"/>
      <c r="AQ2332" s="23"/>
      <c r="AR2332" s="66">
        <v>0</v>
      </c>
      <c r="AS2332" s="8"/>
      <c r="AT2332" s="19"/>
      <c r="AU2332" s="19"/>
      <c r="AV2332" s="12"/>
      <c r="AW2332" s="12"/>
      <c r="AX2332" s="8"/>
      <c r="AY2332" s="8"/>
      <c r="AZ2332" s="8"/>
      <c r="BA2332" s="8"/>
      <c r="BB2332" s="62"/>
      <c r="BC2332" s="21"/>
      <c r="BD2332" s="21"/>
      <c r="BE2332" s="21"/>
      <c r="BF2332" s="22"/>
      <c r="BG2332" s="22"/>
      <c r="BH2332" s="22"/>
      <c r="BI2332" s="22"/>
      <c r="BJ2332" s="8"/>
      <c r="BK2332" s="8"/>
      <c r="BL2332" s="8"/>
      <c r="BM2332" s="8"/>
      <c r="BN2332" s="5"/>
      <c r="BO2332" s="5"/>
      <c r="BP2332" s="8"/>
      <c r="BQ2332" s="8"/>
    </row>
    <row r="2333" spans="1:69" ht="16.75" customHeight="1" x14ac:dyDescent="0.2">
      <c r="A2333" t="str">
        <f t="shared" si="1957"/>
        <v>2025021135 BUF</v>
      </c>
      <c r="B2333">
        <v>2025021135</v>
      </c>
      <c r="C2333" s="1">
        <v>46106</v>
      </c>
      <c r="D2333" s="2" t="s">
        <v>9</v>
      </c>
      <c r="E2333" t="s">
        <v>5</v>
      </c>
      <c r="F2333" s="2">
        <v>2</v>
      </c>
      <c r="G2333" s="2">
        <v>0</v>
      </c>
      <c r="H2333" t="s">
        <v>31</v>
      </c>
      <c r="I2333" t="str">
        <f t="shared" si="1956"/>
        <v xml:space="preserve">BUF </v>
      </c>
      <c r="K2333" s="14"/>
      <c r="L2333" s="13">
        <v>0.15</v>
      </c>
      <c r="M2333" s="28">
        <v>0.1</v>
      </c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23"/>
      <c r="AF2333" s="23"/>
      <c r="AG2333" s="26"/>
      <c r="AH2333" s="26"/>
      <c r="AI2333" s="53"/>
      <c r="AJ2333" s="6"/>
      <c r="AK2333" s="23"/>
      <c r="AL2333" s="23"/>
      <c r="AM2333" s="23"/>
      <c r="AN2333" s="23"/>
      <c r="AO2333" s="23"/>
      <c r="AP2333" s="23"/>
      <c r="AQ2333" s="23"/>
      <c r="AR2333" s="66">
        <v>0</v>
      </c>
      <c r="AS2333" s="8"/>
      <c r="AT2333" s="19"/>
      <c r="AU2333" s="19"/>
      <c r="AV2333" s="12"/>
      <c r="AW2333" s="12"/>
      <c r="AX2333" s="8"/>
      <c r="AY2333" s="8"/>
      <c r="AZ2333" s="8"/>
      <c r="BA2333" s="8"/>
      <c r="BB2333" s="62"/>
      <c r="BC2333" s="21"/>
      <c r="BD2333" s="21"/>
      <c r="BE2333" s="21"/>
      <c r="BF2333" s="22"/>
      <c r="BG2333" s="22"/>
      <c r="BH2333" s="22"/>
      <c r="BI2333" s="22"/>
      <c r="BJ2333" s="8"/>
      <c r="BK2333" s="8"/>
      <c r="BL2333" s="8"/>
      <c r="BM2333" s="8"/>
      <c r="BN2333" s="5"/>
      <c r="BO2333" s="5"/>
      <c r="BP2333" s="8"/>
      <c r="BQ2333" s="8"/>
    </row>
    <row r="2334" spans="1:69" ht="16.75" customHeight="1" x14ac:dyDescent="0.2">
      <c r="A2334" t="str">
        <f t="shared" si="1957"/>
        <v>2025021136 NYR</v>
      </c>
      <c r="B2334">
        <v>2025021136</v>
      </c>
      <c r="C2334" s="1">
        <v>46106</v>
      </c>
      <c r="D2334" s="2" t="s">
        <v>6</v>
      </c>
      <c r="E2334" t="s">
        <v>20</v>
      </c>
      <c r="F2334" s="2">
        <v>1</v>
      </c>
      <c r="G2334" s="2">
        <v>0</v>
      </c>
      <c r="H2334" t="s">
        <v>52</v>
      </c>
      <c r="I2334" t="str">
        <f t="shared" si="1956"/>
        <v xml:space="preserve">NYR </v>
      </c>
      <c r="K2334" s="14"/>
      <c r="L2334" s="13">
        <v>0.15</v>
      </c>
      <c r="M2334" s="28">
        <v>0.1</v>
      </c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23"/>
      <c r="AF2334" s="23"/>
      <c r="AG2334" s="26"/>
      <c r="AH2334" s="26"/>
      <c r="AI2334" s="53"/>
      <c r="AJ2334" s="6"/>
      <c r="AK2334" s="23"/>
      <c r="AL2334" s="23"/>
      <c r="AM2334" s="23"/>
      <c r="AN2334" s="23"/>
      <c r="AO2334" s="23"/>
      <c r="AP2334" s="23"/>
      <c r="AQ2334" s="23"/>
      <c r="AR2334" s="66">
        <v>0</v>
      </c>
      <c r="AS2334" s="8"/>
      <c r="AT2334" s="19"/>
      <c r="AU2334" s="19"/>
      <c r="AV2334" s="12"/>
      <c r="AW2334" s="12"/>
      <c r="AX2334" s="8"/>
      <c r="AY2334" s="8"/>
      <c r="AZ2334" s="8"/>
      <c r="BA2334" s="8"/>
      <c r="BB2334" s="62"/>
      <c r="BC2334" s="21"/>
      <c r="BD2334" s="21"/>
      <c r="BE2334" s="21"/>
      <c r="BF2334" s="22"/>
      <c r="BG2334" s="22"/>
      <c r="BH2334" s="22"/>
      <c r="BI2334" s="22"/>
      <c r="BJ2334" s="8"/>
      <c r="BK2334" s="8"/>
      <c r="BL2334" s="8"/>
      <c r="BM2334" s="8"/>
      <c r="BN2334" s="5"/>
      <c r="BO2334" s="5"/>
      <c r="BP2334" s="8"/>
      <c r="BQ2334" s="8"/>
    </row>
    <row r="2335" spans="1:69" ht="16.75" customHeight="1" x14ac:dyDescent="0.2">
      <c r="A2335" t="str">
        <f t="shared" si="1957"/>
        <v>2025021136 TOR</v>
      </c>
      <c r="B2335">
        <v>2025021136</v>
      </c>
      <c r="C2335" s="1">
        <v>46106</v>
      </c>
      <c r="D2335" s="2" t="s">
        <v>9</v>
      </c>
      <c r="E2335" t="s">
        <v>18</v>
      </c>
      <c r="F2335" s="2">
        <v>0</v>
      </c>
      <c r="G2335" s="2">
        <v>1</v>
      </c>
      <c r="H2335" t="s">
        <v>53</v>
      </c>
      <c r="I2335" t="str">
        <f t="shared" si="1956"/>
        <v xml:space="preserve">TOR </v>
      </c>
      <c r="K2335" s="14"/>
      <c r="L2335" s="13">
        <v>0.15</v>
      </c>
      <c r="M2335" s="28">
        <v>0.1</v>
      </c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23"/>
      <c r="AF2335" s="23"/>
      <c r="AG2335" s="26"/>
      <c r="AH2335" s="26"/>
      <c r="AI2335" s="53"/>
      <c r="AJ2335" s="6"/>
      <c r="AK2335" s="23"/>
      <c r="AL2335" s="23"/>
      <c r="AM2335" s="23"/>
      <c r="AN2335" s="23"/>
      <c r="AO2335" s="23"/>
      <c r="AP2335" s="23"/>
      <c r="AQ2335" s="23"/>
      <c r="AR2335" s="66">
        <v>0</v>
      </c>
      <c r="AS2335" s="8"/>
      <c r="AT2335" s="19"/>
      <c r="AU2335" s="19"/>
      <c r="AV2335" s="12"/>
      <c r="AW2335" s="12"/>
      <c r="AX2335" s="8"/>
      <c r="AY2335" s="8"/>
      <c r="AZ2335" s="8"/>
      <c r="BA2335" s="8"/>
      <c r="BB2335" s="62"/>
      <c r="BC2335" s="21"/>
      <c r="BD2335" s="21"/>
      <c r="BE2335" s="21"/>
      <c r="BF2335" s="22"/>
      <c r="BG2335" s="22"/>
      <c r="BH2335" s="22"/>
      <c r="BI2335" s="22"/>
      <c r="BJ2335" s="8"/>
      <c r="BK2335" s="8"/>
      <c r="BL2335" s="8"/>
      <c r="BM2335" s="8"/>
      <c r="BN2335" s="5"/>
      <c r="BO2335" s="5"/>
      <c r="BP2335" s="8"/>
      <c r="BQ2335" s="8"/>
    </row>
    <row r="2336" spans="1:69" ht="16.75" customHeight="1" x14ac:dyDescent="0.2">
      <c r="A2336" t="str">
        <f t="shared" si="1957"/>
        <v>2025021142 CHI</v>
      </c>
      <c r="B2336">
        <v>2025021142</v>
      </c>
      <c r="C2336" s="1">
        <v>46107</v>
      </c>
      <c r="D2336" s="2" t="s">
        <v>6</v>
      </c>
      <c r="E2336" t="s">
        <v>14</v>
      </c>
      <c r="F2336" s="2">
        <v>1</v>
      </c>
      <c r="G2336" s="2">
        <v>1</v>
      </c>
      <c r="H2336" t="s">
        <v>46</v>
      </c>
      <c r="I2336" t="str">
        <f t="shared" si="1956"/>
        <v xml:space="preserve">CHI </v>
      </c>
      <c r="K2336" s="14"/>
      <c r="L2336" s="13">
        <v>0.15</v>
      </c>
      <c r="M2336" s="28">
        <v>0.1</v>
      </c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23"/>
      <c r="AF2336" s="23"/>
      <c r="AG2336" s="26"/>
      <c r="AH2336" s="26"/>
      <c r="AI2336" s="53"/>
      <c r="AJ2336" s="6"/>
      <c r="AK2336" s="23"/>
      <c r="AL2336" s="23"/>
      <c r="AM2336" s="23"/>
      <c r="AN2336" s="23"/>
      <c r="AO2336" s="23"/>
      <c r="AP2336" s="23"/>
      <c r="AQ2336" s="23"/>
      <c r="AR2336" s="66">
        <v>0</v>
      </c>
      <c r="AS2336" s="8"/>
      <c r="AT2336" s="19"/>
      <c r="AU2336" s="19"/>
      <c r="AV2336" s="12"/>
      <c r="AW2336" s="12"/>
      <c r="AX2336" s="8"/>
      <c r="AY2336" s="8"/>
      <c r="AZ2336" s="8"/>
      <c r="BA2336" s="8"/>
      <c r="BB2336" s="62"/>
      <c r="BC2336" s="21"/>
      <c r="BD2336" s="21"/>
      <c r="BE2336" s="21"/>
      <c r="BF2336" s="22"/>
      <c r="BG2336" s="22"/>
      <c r="BH2336" s="22"/>
      <c r="BI2336" s="22"/>
      <c r="BJ2336" s="8"/>
      <c r="BK2336" s="8"/>
      <c r="BL2336" s="8"/>
      <c r="BM2336" s="8"/>
      <c r="BN2336" s="5"/>
      <c r="BO2336" s="5"/>
      <c r="BP2336" s="8"/>
      <c r="BQ2336" s="8"/>
    </row>
    <row r="2337" spans="1:69" ht="16.75" customHeight="1" x14ac:dyDescent="0.2">
      <c r="A2337" t="str">
        <f t="shared" si="1957"/>
        <v>2025021142 PHI</v>
      </c>
      <c r="B2337">
        <v>2025021142</v>
      </c>
      <c r="C2337" s="1">
        <v>46107</v>
      </c>
      <c r="D2337" s="2" t="s">
        <v>9</v>
      </c>
      <c r="E2337" t="s">
        <v>43</v>
      </c>
      <c r="F2337" s="2">
        <v>1</v>
      </c>
      <c r="G2337" s="2">
        <v>1</v>
      </c>
      <c r="H2337" t="s">
        <v>47</v>
      </c>
      <c r="I2337" t="str">
        <f t="shared" si="1956"/>
        <v xml:space="preserve">PHI </v>
      </c>
      <c r="K2337" s="14"/>
      <c r="L2337" s="13">
        <v>0.15</v>
      </c>
      <c r="M2337" s="28">
        <v>0.1</v>
      </c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23"/>
      <c r="AF2337" s="23"/>
      <c r="AG2337" s="26"/>
      <c r="AH2337" s="26"/>
      <c r="AI2337" s="53"/>
      <c r="AJ2337" s="6"/>
      <c r="AK2337" s="23"/>
      <c r="AL2337" s="23"/>
      <c r="AM2337" s="23"/>
      <c r="AN2337" s="23"/>
      <c r="AO2337" s="23"/>
      <c r="AP2337" s="23"/>
      <c r="AQ2337" s="23"/>
      <c r="AR2337" s="66">
        <v>0</v>
      </c>
      <c r="AS2337" s="8"/>
      <c r="AT2337" s="19"/>
      <c r="AU2337" s="19"/>
      <c r="AV2337" s="12"/>
      <c r="AW2337" s="12"/>
      <c r="AX2337" s="8"/>
      <c r="AY2337" s="8"/>
      <c r="AZ2337" s="8"/>
      <c r="BA2337" s="8"/>
      <c r="BB2337" s="62"/>
      <c r="BC2337" s="21"/>
      <c r="BD2337" s="21"/>
      <c r="BE2337" s="21"/>
      <c r="BF2337" s="22"/>
      <c r="BG2337" s="22"/>
      <c r="BH2337" s="22"/>
      <c r="BI2337" s="22"/>
      <c r="BJ2337" s="8"/>
      <c r="BK2337" s="8"/>
      <c r="BL2337" s="8"/>
      <c r="BM2337" s="8"/>
      <c r="BN2337" s="5"/>
      <c r="BO2337" s="5"/>
      <c r="BP2337" s="8"/>
      <c r="BQ2337" s="8"/>
    </row>
    <row r="2338" spans="1:69" ht="16.75" customHeight="1" x14ac:dyDescent="0.2">
      <c r="A2338" t="str">
        <f t="shared" si="1957"/>
        <v>2025021137 CBJ</v>
      </c>
      <c r="B2338">
        <v>2025021137</v>
      </c>
      <c r="C2338" s="1">
        <v>46107</v>
      </c>
      <c r="D2338" s="2" t="s">
        <v>6</v>
      </c>
      <c r="E2338" t="s">
        <v>32</v>
      </c>
      <c r="F2338" s="2">
        <v>1</v>
      </c>
      <c r="G2338" s="2">
        <v>1</v>
      </c>
      <c r="H2338" t="s">
        <v>46</v>
      </c>
      <c r="I2338" t="str">
        <f t="shared" si="1956"/>
        <v xml:space="preserve">CBJ </v>
      </c>
      <c r="K2338" s="14"/>
      <c r="L2338" s="13">
        <v>0.15</v>
      </c>
      <c r="M2338" s="28">
        <v>0.1</v>
      </c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23"/>
      <c r="AF2338" s="23"/>
      <c r="AG2338" s="26"/>
      <c r="AH2338" s="26"/>
      <c r="AI2338" s="53"/>
      <c r="AJ2338" s="6"/>
      <c r="AK2338" s="23"/>
      <c r="AL2338" s="23"/>
      <c r="AM2338" s="23"/>
      <c r="AN2338" s="23"/>
      <c r="AO2338" s="23"/>
      <c r="AP2338" s="23"/>
      <c r="AQ2338" s="23"/>
      <c r="AR2338" s="66">
        <v>0</v>
      </c>
      <c r="AS2338" s="8"/>
      <c r="AT2338" s="19"/>
      <c r="AU2338" s="19"/>
      <c r="AV2338" s="12"/>
      <c r="AW2338" s="12"/>
      <c r="AX2338" s="8"/>
      <c r="AY2338" s="8"/>
      <c r="AZ2338" s="8"/>
      <c r="BA2338" s="8"/>
      <c r="BB2338" s="62"/>
      <c r="BC2338" s="21"/>
      <c r="BD2338" s="21"/>
      <c r="BE2338" s="21"/>
      <c r="BF2338" s="22"/>
      <c r="BG2338" s="22"/>
      <c r="BH2338" s="22"/>
      <c r="BI2338" s="22"/>
      <c r="BJ2338" s="8"/>
      <c r="BK2338" s="8"/>
      <c r="BL2338" s="8"/>
      <c r="BM2338" s="8"/>
      <c r="BN2338" s="5"/>
      <c r="BO2338" s="5"/>
      <c r="BP2338" s="8"/>
      <c r="BQ2338" s="8"/>
    </row>
    <row r="2339" spans="1:69" ht="16.75" customHeight="1" x14ac:dyDescent="0.2">
      <c r="A2339" t="str">
        <f t="shared" si="1957"/>
        <v>2025021137 MTL</v>
      </c>
      <c r="B2339">
        <v>2025021137</v>
      </c>
      <c r="C2339" s="1">
        <v>46107</v>
      </c>
      <c r="D2339" s="2" t="s">
        <v>9</v>
      </c>
      <c r="E2339" t="s">
        <v>19</v>
      </c>
      <c r="F2339" s="2">
        <v>1</v>
      </c>
      <c r="G2339" s="2">
        <v>1</v>
      </c>
      <c r="H2339" t="s">
        <v>47</v>
      </c>
      <c r="I2339" t="str">
        <f t="shared" si="1956"/>
        <v xml:space="preserve">MTL </v>
      </c>
      <c r="K2339" s="14"/>
      <c r="L2339" s="13">
        <v>0.15</v>
      </c>
      <c r="M2339" s="28">
        <v>0.1</v>
      </c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23"/>
      <c r="AF2339" s="23"/>
      <c r="AG2339" s="26"/>
      <c r="AH2339" s="26"/>
      <c r="AI2339" s="53"/>
      <c r="AJ2339" s="6"/>
      <c r="AK2339" s="23"/>
      <c r="AL2339" s="23"/>
      <c r="AM2339" s="23"/>
      <c r="AN2339" s="23"/>
      <c r="AO2339" s="23"/>
      <c r="AP2339" s="23"/>
      <c r="AQ2339" s="23"/>
      <c r="AR2339" s="66">
        <v>0</v>
      </c>
      <c r="AS2339" s="8"/>
      <c r="AT2339" s="19"/>
      <c r="AU2339" s="19"/>
      <c r="AV2339" s="12"/>
      <c r="AW2339" s="12"/>
      <c r="AX2339" s="8"/>
      <c r="AY2339" s="8"/>
      <c r="AZ2339" s="8"/>
      <c r="BA2339" s="8"/>
      <c r="BB2339" s="62"/>
      <c r="BC2339" s="21"/>
      <c r="BD2339" s="21"/>
      <c r="BE2339" s="21"/>
      <c r="BF2339" s="22"/>
      <c r="BG2339" s="22"/>
      <c r="BH2339" s="22"/>
      <c r="BI2339" s="22"/>
      <c r="BJ2339" s="8"/>
      <c r="BK2339" s="8"/>
      <c r="BL2339" s="8"/>
      <c r="BM2339" s="8"/>
      <c r="BN2339" s="5"/>
      <c r="BO2339" s="5"/>
      <c r="BP2339" s="8"/>
      <c r="BQ2339" s="8"/>
    </row>
    <row r="2340" spans="1:69" ht="16.75" customHeight="1" x14ac:dyDescent="0.2">
      <c r="A2340" t="str">
        <f t="shared" si="1957"/>
        <v>2025021141 DAL</v>
      </c>
      <c r="B2340">
        <v>2025021141</v>
      </c>
      <c r="C2340" s="1">
        <v>46107</v>
      </c>
      <c r="D2340" s="2" t="s">
        <v>6</v>
      </c>
      <c r="E2340" t="s">
        <v>34</v>
      </c>
      <c r="F2340" s="2">
        <v>1</v>
      </c>
      <c r="G2340" s="2">
        <v>1</v>
      </c>
      <c r="H2340" t="s">
        <v>46</v>
      </c>
      <c r="I2340" t="str">
        <f t="shared" si="1956"/>
        <v xml:space="preserve">DAL </v>
      </c>
      <c r="K2340" s="14"/>
      <c r="L2340" s="13">
        <v>0.15</v>
      </c>
      <c r="M2340" s="28">
        <v>0.1</v>
      </c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23"/>
      <c r="AF2340" s="23"/>
      <c r="AG2340" s="26"/>
      <c r="AH2340" s="26"/>
      <c r="AI2340" s="53"/>
      <c r="AJ2340" s="6"/>
      <c r="AK2340" s="23"/>
      <c r="AL2340" s="23"/>
      <c r="AM2340" s="23"/>
      <c r="AN2340" s="23"/>
      <c r="AO2340" s="23"/>
      <c r="AP2340" s="23"/>
      <c r="AQ2340" s="23"/>
      <c r="AR2340" s="66">
        <v>0</v>
      </c>
      <c r="AS2340" s="8"/>
      <c r="AT2340" s="19"/>
      <c r="AU2340" s="19"/>
      <c r="AV2340" s="12"/>
      <c r="AW2340" s="12"/>
      <c r="AX2340" s="8"/>
      <c r="AY2340" s="8"/>
      <c r="AZ2340" s="8"/>
      <c r="BA2340" s="8"/>
      <c r="BB2340" s="62"/>
      <c r="BC2340" s="21"/>
      <c r="BD2340" s="21"/>
      <c r="BE2340" s="21"/>
      <c r="BF2340" s="22"/>
      <c r="BG2340" s="22"/>
      <c r="BH2340" s="22"/>
      <c r="BI2340" s="22"/>
      <c r="BJ2340" s="8"/>
      <c r="BK2340" s="8"/>
      <c r="BL2340" s="8"/>
      <c r="BM2340" s="8"/>
      <c r="BN2340" s="5"/>
      <c r="BO2340" s="5"/>
      <c r="BP2340" s="8"/>
      <c r="BQ2340" s="8"/>
    </row>
    <row r="2341" spans="1:69" ht="16.75" customHeight="1" x14ac:dyDescent="0.2">
      <c r="A2341" t="str">
        <f t="shared" si="1957"/>
        <v>2025021141 NYI</v>
      </c>
      <c r="B2341">
        <v>2025021141</v>
      </c>
      <c r="C2341" s="1">
        <v>46107</v>
      </c>
      <c r="D2341" s="2" t="s">
        <v>9</v>
      </c>
      <c r="E2341" t="s">
        <v>37</v>
      </c>
      <c r="F2341" s="2">
        <v>1</v>
      </c>
      <c r="G2341" s="2">
        <v>1</v>
      </c>
      <c r="H2341" t="s">
        <v>47</v>
      </c>
      <c r="I2341" t="str">
        <f t="shared" si="1956"/>
        <v xml:space="preserve">NYI </v>
      </c>
      <c r="K2341" s="14"/>
      <c r="L2341" s="13">
        <v>0.15</v>
      </c>
      <c r="M2341" s="28">
        <v>0.1</v>
      </c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23"/>
      <c r="AF2341" s="23"/>
      <c r="AG2341" s="26"/>
      <c r="AH2341" s="26"/>
      <c r="AI2341" s="53"/>
      <c r="AJ2341" s="6"/>
      <c r="AK2341" s="23"/>
      <c r="AL2341" s="23"/>
      <c r="AM2341" s="23"/>
      <c r="AN2341" s="23"/>
      <c r="AO2341" s="23"/>
      <c r="AP2341" s="23"/>
      <c r="AQ2341" s="23"/>
      <c r="AR2341" s="66">
        <v>0</v>
      </c>
      <c r="AS2341" s="8"/>
      <c r="AT2341" s="19"/>
      <c r="AU2341" s="19"/>
      <c r="AV2341" s="12"/>
      <c r="AW2341" s="12"/>
      <c r="AX2341" s="8"/>
      <c r="AY2341" s="8"/>
      <c r="AZ2341" s="8"/>
      <c r="BA2341" s="8"/>
      <c r="BB2341" s="62"/>
      <c r="BC2341" s="21"/>
      <c r="BD2341" s="21"/>
      <c r="BE2341" s="21"/>
      <c r="BF2341" s="22"/>
      <c r="BG2341" s="22"/>
      <c r="BH2341" s="22"/>
      <c r="BI2341" s="22"/>
      <c r="BJ2341" s="8"/>
      <c r="BK2341" s="8"/>
      <c r="BL2341" s="8"/>
      <c r="BM2341" s="8"/>
      <c r="BN2341" s="5"/>
      <c r="BO2341" s="5"/>
      <c r="BP2341" s="8"/>
      <c r="BQ2341" s="8"/>
    </row>
    <row r="2342" spans="1:69" ht="16.75" customHeight="1" x14ac:dyDescent="0.2">
      <c r="A2342" t="str">
        <f t="shared" si="1957"/>
        <v>2025021140 MIN</v>
      </c>
      <c r="B2342">
        <v>2025021140</v>
      </c>
      <c r="C2342" s="1">
        <v>46107</v>
      </c>
      <c r="D2342" s="2" t="s">
        <v>6</v>
      </c>
      <c r="E2342" t="s">
        <v>33</v>
      </c>
      <c r="F2342" s="2">
        <v>1</v>
      </c>
      <c r="G2342" s="2">
        <v>1</v>
      </c>
      <c r="H2342" t="s">
        <v>46</v>
      </c>
      <c r="I2342" t="str">
        <f t="shared" si="1956"/>
        <v xml:space="preserve">MIN </v>
      </c>
      <c r="K2342" s="14"/>
      <c r="L2342" s="13">
        <v>0.15</v>
      </c>
      <c r="M2342" s="28">
        <v>0.1</v>
      </c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23"/>
      <c r="AF2342" s="23"/>
      <c r="AG2342" s="26"/>
      <c r="AH2342" s="26"/>
      <c r="AI2342" s="53"/>
      <c r="AJ2342" s="6"/>
      <c r="AK2342" s="23"/>
      <c r="AL2342" s="23"/>
      <c r="AM2342" s="23"/>
      <c r="AN2342" s="23"/>
      <c r="AO2342" s="23"/>
      <c r="AP2342" s="23"/>
      <c r="AQ2342" s="23"/>
      <c r="AR2342" s="66">
        <v>0</v>
      </c>
      <c r="AS2342" s="8"/>
      <c r="AT2342" s="19"/>
      <c r="AU2342" s="19"/>
      <c r="AV2342" s="12"/>
      <c r="AW2342" s="12"/>
      <c r="AX2342" s="8"/>
      <c r="AY2342" s="8"/>
      <c r="AZ2342" s="8"/>
      <c r="BA2342" s="8"/>
      <c r="BB2342" s="62"/>
      <c r="BC2342" s="21"/>
      <c r="BD2342" s="21"/>
      <c r="BE2342" s="21"/>
      <c r="BF2342" s="22"/>
      <c r="BG2342" s="22"/>
      <c r="BH2342" s="22"/>
      <c r="BI2342" s="22"/>
      <c r="BJ2342" s="8"/>
      <c r="BK2342" s="8"/>
      <c r="BL2342" s="8"/>
      <c r="BM2342" s="8"/>
      <c r="BN2342" s="5"/>
      <c r="BO2342" s="5"/>
      <c r="BP2342" s="8"/>
      <c r="BQ2342" s="8"/>
    </row>
    <row r="2343" spans="1:69" ht="16.75" customHeight="1" x14ac:dyDescent="0.2">
      <c r="A2343" t="str">
        <f t="shared" si="1957"/>
        <v>2025021140 FLA</v>
      </c>
      <c r="B2343">
        <v>2025021140</v>
      </c>
      <c r="C2343" s="1">
        <v>46107</v>
      </c>
      <c r="D2343" s="2" t="s">
        <v>9</v>
      </c>
      <c r="E2343" t="s">
        <v>10</v>
      </c>
      <c r="F2343" s="2">
        <v>1</v>
      </c>
      <c r="G2343" s="2">
        <v>1</v>
      </c>
      <c r="H2343" t="s">
        <v>47</v>
      </c>
      <c r="I2343" t="str">
        <f t="shared" si="1956"/>
        <v xml:space="preserve">FLA </v>
      </c>
      <c r="K2343" s="14"/>
      <c r="L2343" s="13">
        <v>0.15</v>
      </c>
      <c r="M2343" s="28">
        <v>0.1</v>
      </c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23"/>
      <c r="AF2343" s="23"/>
      <c r="AG2343" s="26"/>
      <c r="AH2343" s="26"/>
      <c r="AI2343" s="53"/>
      <c r="AJ2343" s="6"/>
      <c r="AK2343" s="23"/>
      <c r="AL2343" s="23"/>
      <c r="AM2343" s="23"/>
      <c r="AN2343" s="23"/>
      <c r="AO2343" s="23"/>
      <c r="AP2343" s="23"/>
      <c r="AQ2343" s="23"/>
      <c r="AR2343" s="66">
        <v>0</v>
      </c>
      <c r="AS2343" s="8"/>
      <c r="AT2343" s="19"/>
      <c r="AU2343" s="19"/>
      <c r="AV2343" s="12"/>
      <c r="AW2343" s="12"/>
      <c r="AX2343" s="8"/>
      <c r="AY2343" s="8"/>
      <c r="AZ2343" s="8"/>
      <c r="BA2343" s="8"/>
      <c r="BB2343" s="62"/>
      <c r="BC2343" s="21"/>
      <c r="BD2343" s="21"/>
      <c r="BE2343" s="21"/>
      <c r="BF2343" s="22"/>
      <c r="BG2343" s="22"/>
      <c r="BH2343" s="22"/>
      <c r="BI2343" s="22"/>
      <c r="BJ2343" s="8"/>
      <c r="BK2343" s="8"/>
      <c r="BL2343" s="8"/>
      <c r="BM2343" s="8"/>
      <c r="BN2343" s="5"/>
      <c r="BO2343" s="5"/>
      <c r="BP2343" s="8"/>
      <c r="BQ2343" s="8"/>
    </row>
    <row r="2344" spans="1:69" ht="16.75" customHeight="1" x14ac:dyDescent="0.2">
      <c r="A2344" t="str">
        <f t="shared" si="1957"/>
        <v>2025021138 PIT</v>
      </c>
      <c r="B2344">
        <v>2025021138</v>
      </c>
      <c r="C2344" s="1">
        <v>46107</v>
      </c>
      <c r="D2344" s="2" t="s">
        <v>6</v>
      </c>
      <c r="E2344" t="s">
        <v>21</v>
      </c>
      <c r="F2344" s="2">
        <v>1</v>
      </c>
      <c r="G2344" s="2">
        <v>1</v>
      </c>
      <c r="H2344" t="s">
        <v>46</v>
      </c>
      <c r="I2344" t="str">
        <f t="shared" si="1956"/>
        <v xml:space="preserve">PIT </v>
      </c>
      <c r="K2344" s="14"/>
      <c r="L2344" s="13">
        <v>0.15</v>
      </c>
      <c r="M2344" s="28">
        <v>0.1</v>
      </c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23"/>
      <c r="AF2344" s="23"/>
      <c r="AG2344" s="26"/>
      <c r="AH2344" s="26"/>
      <c r="AI2344" s="53"/>
      <c r="AJ2344" s="6"/>
      <c r="AK2344" s="23"/>
      <c r="AL2344" s="23"/>
      <c r="AM2344" s="23"/>
      <c r="AN2344" s="23"/>
      <c r="AO2344" s="23"/>
      <c r="AP2344" s="23"/>
      <c r="AQ2344" s="23"/>
      <c r="AR2344" s="66">
        <v>0</v>
      </c>
      <c r="AS2344" s="8"/>
      <c r="AT2344" s="19"/>
      <c r="AU2344" s="19"/>
      <c r="AV2344" s="12"/>
      <c r="AW2344" s="12"/>
      <c r="AX2344" s="8"/>
      <c r="AY2344" s="8"/>
      <c r="AZ2344" s="8"/>
      <c r="BA2344" s="8"/>
      <c r="BB2344" s="62"/>
      <c r="BC2344" s="21"/>
      <c r="BD2344" s="21"/>
      <c r="BE2344" s="21"/>
      <c r="BF2344" s="22"/>
      <c r="BG2344" s="22"/>
      <c r="BH2344" s="22"/>
      <c r="BI2344" s="22"/>
      <c r="BJ2344" s="8"/>
      <c r="BK2344" s="8"/>
      <c r="BL2344" s="8"/>
      <c r="BM2344" s="8"/>
      <c r="BN2344" s="5"/>
      <c r="BO2344" s="5"/>
      <c r="BP2344" s="8"/>
      <c r="BQ2344" s="8"/>
    </row>
    <row r="2345" spans="1:69" ht="16.75" customHeight="1" x14ac:dyDescent="0.2">
      <c r="A2345" t="str">
        <f t="shared" si="1957"/>
        <v>2025021138 OTT</v>
      </c>
      <c r="B2345">
        <v>2025021138</v>
      </c>
      <c r="C2345" s="1">
        <v>46107</v>
      </c>
      <c r="D2345" s="2" t="s">
        <v>9</v>
      </c>
      <c r="E2345" t="s">
        <v>39</v>
      </c>
      <c r="F2345" s="2">
        <v>1</v>
      </c>
      <c r="G2345" s="2">
        <v>1</v>
      </c>
      <c r="H2345" t="s">
        <v>47</v>
      </c>
      <c r="I2345" t="str">
        <f t="shared" si="1956"/>
        <v xml:space="preserve">OTT </v>
      </c>
      <c r="K2345" s="14"/>
      <c r="L2345" s="13">
        <v>0.15</v>
      </c>
      <c r="M2345" s="28">
        <v>0.1</v>
      </c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23"/>
      <c r="AF2345" s="23"/>
      <c r="AG2345" s="26"/>
      <c r="AH2345" s="26"/>
      <c r="AI2345" s="53"/>
      <c r="AJ2345" s="6"/>
      <c r="AK2345" s="23"/>
      <c r="AL2345" s="23"/>
      <c r="AM2345" s="23"/>
      <c r="AN2345" s="23"/>
      <c r="AO2345" s="23"/>
      <c r="AP2345" s="23"/>
      <c r="AQ2345" s="23"/>
      <c r="AR2345" s="66">
        <v>0</v>
      </c>
      <c r="AS2345" s="8"/>
      <c r="AT2345" s="19"/>
      <c r="AU2345" s="19"/>
      <c r="AV2345" s="12"/>
      <c r="AW2345" s="12"/>
      <c r="AX2345" s="8"/>
      <c r="AY2345" s="8"/>
      <c r="AZ2345" s="8"/>
      <c r="BA2345" s="8"/>
      <c r="BB2345" s="62"/>
      <c r="BC2345" s="21"/>
      <c r="BD2345" s="21"/>
      <c r="BE2345" s="21"/>
      <c r="BF2345" s="22"/>
      <c r="BG2345" s="22"/>
      <c r="BH2345" s="22"/>
      <c r="BI2345" s="22"/>
      <c r="BJ2345" s="8"/>
      <c r="BK2345" s="8"/>
      <c r="BL2345" s="8"/>
      <c r="BM2345" s="8"/>
      <c r="BN2345" s="5"/>
      <c r="BO2345" s="5"/>
      <c r="BP2345" s="8"/>
      <c r="BQ2345" s="8"/>
    </row>
    <row r="2346" spans="1:69" ht="16.75" customHeight="1" x14ac:dyDescent="0.2">
      <c r="A2346" t="str">
        <f t="shared" si="1957"/>
        <v>2025021139 SEA</v>
      </c>
      <c r="B2346">
        <v>2025021139</v>
      </c>
      <c r="C2346" s="1">
        <v>46107</v>
      </c>
      <c r="D2346" s="2" t="s">
        <v>6</v>
      </c>
      <c r="E2346" t="s">
        <v>13</v>
      </c>
      <c r="F2346" s="2">
        <v>1</v>
      </c>
      <c r="G2346" s="2">
        <v>1</v>
      </c>
      <c r="H2346" t="s">
        <v>46</v>
      </c>
      <c r="I2346" t="str">
        <f t="shared" si="1956"/>
        <v xml:space="preserve">SEA </v>
      </c>
      <c r="K2346" s="14"/>
      <c r="L2346" s="13">
        <v>0.15</v>
      </c>
      <c r="M2346" s="28">
        <v>0.1</v>
      </c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23"/>
      <c r="AF2346" s="23"/>
      <c r="AG2346" s="26"/>
      <c r="AH2346" s="26"/>
      <c r="AI2346" s="53"/>
      <c r="AJ2346" s="6"/>
      <c r="AK2346" s="23"/>
      <c r="AL2346" s="23"/>
      <c r="AM2346" s="23"/>
      <c r="AN2346" s="23"/>
      <c r="AO2346" s="23"/>
      <c r="AP2346" s="23"/>
      <c r="AQ2346" s="23"/>
      <c r="AR2346" s="66">
        <v>0</v>
      </c>
      <c r="AS2346" s="8"/>
      <c r="AT2346" s="19"/>
      <c r="AU2346" s="19"/>
      <c r="AV2346" s="12"/>
      <c r="AW2346" s="12"/>
      <c r="AX2346" s="8"/>
      <c r="AY2346" s="8"/>
      <c r="AZ2346" s="8"/>
      <c r="BA2346" s="8"/>
      <c r="BB2346" s="62"/>
      <c r="BC2346" s="21"/>
      <c r="BD2346" s="21"/>
      <c r="BE2346" s="21"/>
      <c r="BF2346" s="22"/>
      <c r="BG2346" s="22"/>
      <c r="BH2346" s="22"/>
      <c r="BI2346" s="22"/>
      <c r="BJ2346" s="8"/>
      <c r="BK2346" s="8"/>
      <c r="BL2346" s="8"/>
      <c r="BM2346" s="8"/>
      <c r="BN2346" s="5"/>
      <c r="BO2346" s="5"/>
      <c r="BP2346" s="8"/>
      <c r="BQ2346" s="8"/>
    </row>
    <row r="2347" spans="1:69" ht="16.75" customHeight="1" x14ac:dyDescent="0.2">
      <c r="A2347" t="str">
        <f t="shared" si="1957"/>
        <v>2025021139 TBL</v>
      </c>
      <c r="B2347">
        <v>2025021139</v>
      </c>
      <c r="C2347" s="1">
        <v>46107</v>
      </c>
      <c r="D2347" s="2" t="s">
        <v>9</v>
      </c>
      <c r="E2347" t="s">
        <v>41</v>
      </c>
      <c r="F2347" s="2">
        <v>1</v>
      </c>
      <c r="G2347" s="2">
        <v>1</v>
      </c>
      <c r="H2347" t="s">
        <v>47</v>
      </c>
      <c r="I2347" t="str">
        <f t="shared" ref="I2347:I2410" si="1958">E2347&amp;" "&amp;J2347</f>
        <v xml:space="preserve">TBL </v>
      </c>
      <c r="K2347" s="14"/>
      <c r="L2347" s="13">
        <v>0.15</v>
      </c>
      <c r="M2347" s="28">
        <v>0.1</v>
      </c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23"/>
      <c r="AF2347" s="23"/>
      <c r="AG2347" s="26"/>
      <c r="AH2347" s="26"/>
      <c r="AI2347" s="53"/>
      <c r="AJ2347" s="6"/>
      <c r="AK2347" s="23"/>
      <c r="AL2347" s="23"/>
      <c r="AM2347" s="23"/>
      <c r="AN2347" s="23"/>
      <c r="AO2347" s="23"/>
      <c r="AP2347" s="23"/>
      <c r="AQ2347" s="23"/>
      <c r="AR2347" s="66">
        <v>0</v>
      </c>
      <c r="AS2347" s="8"/>
      <c r="AT2347" s="19"/>
      <c r="AU2347" s="19"/>
      <c r="AV2347" s="12"/>
      <c r="AW2347" s="12"/>
      <c r="AX2347" s="8"/>
      <c r="AY2347" s="8"/>
      <c r="AZ2347" s="8"/>
      <c r="BA2347" s="8"/>
      <c r="BB2347" s="62"/>
      <c r="BC2347" s="21"/>
      <c r="BD2347" s="21"/>
      <c r="BE2347" s="21"/>
      <c r="BF2347" s="22"/>
      <c r="BG2347" s="22"/>
      <c r="BH2347" s="22"/>
      <c r="BI2347" s="22"/>
      <c r="BJ2347" s="8"/>
      <c r="BK2347" s="8"/>
      <c r="BL2347" s="8"/>
      <c r="BM2347" s="8"/>
      <c r="BN2347" s="5"/>
      <c r="BO2347" s="5"/>
      <c r="BP2347" s="8"/>
      <c r="BQ2347" s="8"/>
    </row>
    <row r="2348" spans="1:69" ht="16.75" customHeight="1" x14ac:dyDescent="0.2">
      <c r="A2348" t="str">
        <f t="shared" si="1957"/>
        <v>2025021145 COL</v>
      </c>
      <c r="B2348">
        <v>2025021145</v>
      </c>
      <c r="C2348" s="1">
        <v>46107</v>
      </c>
      <c r="D2348" s="2" t="s">
        <v>6</v>
      </c>
      <c r="E2348" t="s">
        <v>24</v>
      </c>
      <c r="F2348" s="2">
        <v>1</v>
      </c>
      <c r="G2348" s="2">
        <v>1</v>
      </c>
      <c r="H2348" t="s">
        <v>46</v>
      </c>
      <c r="I2348" t="str">
        <f t="shared" si="1958"/>
        <v xml:space="preserve">COL </v>
      </c>
      <c r="K2348" s="14"/>
      <c r="L2348" s="13">
        <v>0.15</v>
      </c>
      <c r="M2348" s="28">
        <v>0.1</v>
      </c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23"/>
      <c r="AF2348" s="23"/>
      <c r="AG2348" s="26"/>
      <c r="AH2348" s="26"/>
      <c r="AI2348" s="53"/>
      <c r="AJ2348" s="6"/>
      <c r="AK2348" s="23"/>
      <c r="AL2348" s="23"/>
      <c r="AM2348" s="23"/>
      <c r="AN2348" s="23"/>
      <c r="AO2348" s="23"/>
      <c r="AP2348" s="23"/>
      <c r="AQ2348" s="23"/>
      <c r="AR2348" s="66">
        <v>0</v>
      </c>
      <c r="AS2348" s="8"/>
      <c r="AT2348" s="19"/>
      <c r="AU2348" s="19"/>
      <c r="AV2348" s="12"/>
      <c r="AW2348" s="12"/>
      <c r="AX2348" s="8"/>
      <c r="AY2348" s="8"/>
      <c r="AZ2348" s="8"/>
      <c r="BA2348" s="8"/>
      <c r="BB2348" s="62"/>
      <c r="BC2348" s="21"/>
      <c r="BD2348" s="21"/>
      <c r="BE2348" s="21"/>
      <c r="BF2348" s="22"/>
      <c r="BG2348" s="22"/>
      <c r="BH2348" s="22"/>
      <c r="BI2348" s="22"/>
      <c r="BJ2348" s="8"/>
      <c r="BK2348" s="8"/>
      <c r="BL2348" s="8"/>
      <c r="BM2348" s="8"/>
      <c r="BN2348" s="5"/>
      <c r="BO2348" s="5"/>
      <c r="BP2348" s="8"/>
      <c r="BQ2348" s="8"/>
    </row>
    <row r="2349" spans="1:69" ht="16.75" customHeight="1" x14ac:dyDescent="0.2">
      <c r="A2349" t="str">
        <f t="shared" si="1957"/>
        <v>2025021145 WPG</v>
      </c>
      <c r="B2349">
        <v>2025021145</v>
      </c>
      <c r="C2349" s="1">
        <v>46107</v>
      </c>
      <c r="D2349" s="2" t="s">
        <v>9</v>
      </c>
      <c r="E2349" t="s">
        <v>16</v>
      </c>
      <c r="F2349" s="2">
        <v>1</v>
      </c>
      <c r="G2349" s="2">
        <v>1</v>
      </c>
      <c r="H2349" t="s">
        <v>47</v>
      </c>
      <c r="I2349" t="str">
        <f t="shared" si="1958"/>
        <v xml:space="preserve">WPG </v>
      </c>
      <c r="K2349" s="14"/>
      <c r="L2349" s="13">
        <v>0.15</v>
      </c>
      <c r="M2349" s="28">
        <v>0.1</v>
      </c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23"/>
      <c r="AF2349" s="23"/>
      <c r="AG2349" s="26"/>
      <c r="AH2349" s="26"/>
      <c r="AI2349" s="53"/>
      <c r="AJ2349" s="6"/>
      <c r="AK2349" s="23"/>
      <c r="AL2349" s="23"/>
      <c r="AM2349" s="23"/>
      <c r="AN2349" s="23"/>
      <c r="AO2349" s="23"/>
      <c r="AP2349" s="23"/>
      <c r="AQ2349" s="23"/>
      <c r="AR2349" s="66">
        <v>0</v>
      </c>
      <c r="AS2349" s="8"/>
      <c r="AT2349" s="19"/>
      <c r="AU2349" s="19"/>
      <c r="AV2349" s="12"/>
      <c r="AW2349" s="12"/>
      <c r="AX2349" s="8"/>
      <c r="AY2349" s="8"/>
      <c r="AZ2349" s="8"/>
      <c r="BA2349" s="8"/>
      <c r="BB2349" s="62"/>
      <c r="BC2349" s="21"/>
      <c r="BD2349" s="21"/>
      <c r="BE2349" s="21"/>
      <c r="BF2349" s="22"/>
      <c r="BG2349" s="22"/>
      <c r="BH2349" s="22"/>
      <c r="BI2349" s="22"/>
      <c r="BJ2349" s="8"/>
      <c r="BK2349" s="8"/>
      <c r="BL2349" s="8"/>
      <c r="BM2349" s="8"/>
      <c r="BN2349" s="5"/>
      <c r="BO2349" s="5"/>
      <c r="BP2349" s="8"/>
      <c r="BQ2349" s="8"/>
    </row>
    <row r="2350" spans="1:69" ht="16.75" customHeight="1" x14ac:dyDescent="0.2">
      <c r="A2350" t="str">
        <f t="shared" si="1957"/>
        <v>2025021144 NJD</v>
      </c>
      <c r="B2350">
        <v>2025021144</v>
      </c>
      <c r="C2350" s="1">
        <v>46107</v>
      </c>
      <c r="D2350" s="2" t="s">
        <v>6</v>
      </c>
      <c r="E2350" t="s">
        <v>4</v>
      </c>
      <c r="F2350" s="2">
        <v>1</v>
      </c>
      <c r="G2350" s="2">
        <v>1</v>
      </c>
      <c r="H2350" t="s">
        <v>46</v>
      </c>
      <c r="I2350" t="str">
        <f t="shared" si="1958"/>
        <v xml:space="preserve">NJD </v>
      </c>
      <c r="K2350" s="14"/>
      <c r="L2350" s="13">
        <v>0.15</v>
      </c>
      <c r="M2350" s="28">
        <v>0.1</v>
      </c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23"/>
      <c r="AF2350" s="23"/>
      <c r="AG2350" s="26"/>
      <c r="AH2350" s="26"/>
      <c r="AI2350" s="53"/>
      <c r="AJ2350" s="6"/>
      <c r="AK2350" s="23"/>
      <c r="AL2350" s="23"/>
      <c r="AM2350" s="23"/>
      <c r="AN2350" s="23"/>
      <c r="AO2350" s="23"/>
      <c r="AP2350" s="23"/>
      <c r="AQ2350" s="23"/>
      <c r="AR2350" s="66">
        <v>0</v>
      </c>
      <c r="AS2350" s="8"/>
      <c r="AT2350" s="19"/>
      <c r="AU2350" s="19"/>
      <c r="AV2350" s="12"/>
      <c r="AW2350" s="12"/>
      <c r="AX2350" s="8"/>
      <c r="AY2350" s="8"/>
      <c r="AZ2350" s="8"/>
      <c r="BA2350" s="8"/>
      <c r="BB2350" s="62"/>
      <c r="BC2350" s="21"/>
      <c r="BD2350" s="21"/>
      <c r="BE2350" s="21"/>
      <c r="BF2350" s="22"/>
      <c r="BG2350" s="22"/>
      <c r="BH2350" s="22"/>
      <c r="BI2350" s="22"/>
      <c r="BJ2350" s="8"/>
      <c r="BK2350" s="8"/>
      <c r="BL2350" s="8"/>
      <c r="BM2350" s="8"/>
      <c r="BN2350" s="5"/>
      <c r="BO2350" s="5"/>
      <c r="BP2350" s="8"/>
      <c r="BQ2350" s="8"/>
    </row>
    <row r="2351" spans="1:69" ht="16.75" customHeight="1" x14ac:dyDescent="0.2">
      <c r="A2351" t="str">
        <f t="shared" si="1957"/>
        <v>2025021144 NSH</v>
      </c>
      <c r="B2351">
        <v>2025021144</v>
      </c>
      <c r="C2351" s="1">
        <v>46107</v>
      </c>
      <c r="D2351" s="2" t="s">
        <v>9</v>
      </c>
      <c r="E2351" t="s">
        <v>35</v>
      </c>
      <c r="F2351" s="2">
        <v>1</v>
      </c>
      <c r="G2351" s="2">
        <v>1</v>
      </c>
      <c r="H2351" t="s">
        <v>47</v>
      </c>
      <c r="I2351" t="str">
        <f t="shared" si="1958"/>
        <v xml:space="preserve">NSH </v>
      </c>
      <c r="K2351" s="14"/>
      <c r="L2351" s="13">
        <v>0.15</v>
      </c>
      <c r="M2351" s="28">
        <v>0.1</v>
      </c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23"/>
      <c r="AF2351" s="23"/>
      <c r="AG2351" s="26"/>
      <c r="AH2351" s="26"/>
      <c r="AI2351" s="53"/>
      <c r="AJ2351" s="6"/>
      <c r="AK2351" s="23"/>
      <c r="AL2351" s="23"/>
      <c r="AM2351" s="23"/>
      <c r="AN2351" s="23"/>
      <c r="AO2351" s="23"/>
      <c r="AP2351" s="23"/>
      <c r="AQ2351" s="23"/>
      <c r="AR2351" s="66">
        <v>0</v>
      </c>
      <c r="AS2351" s="8"/>
      <c r="AT2351" s="19"/>
      <c r="AU2351" s="19"/>
      <c r="AV2351" s="12"/>
      <c r="AW2351" s="12"/>
      <c r="AX2351" s="8"/>
      <c r="AY2351" s="8"/>
      <c r="AZ2351" s="8"/>
      <c r="BA2351" s="8"/>
      <c r="BB2351" s="62"/>
      <c r="BC2351" s="21"/>
      <c r="BD2351" s="21"/>
      <c r="BE2351" s="21"/>
      <c r="BF2351" s="22"/>
      <c r="BG2351" s="22"/>
      <c r="BH2351" s="22"/>
      <c r="BI2351" s="22"/>
      <c r="BJ2351" s="8"/>
      <c r="BK2351" s="8"/>
      <c r="BL2351" s="8"/>
      <c r="BM2351" s="8"/>
      <c r="BN2351" s="5"/>
      <c r="BO2351" s="5"/>
      <c r="BP2351" s="8"/>
      <c r="BQ2351" s="8"/>
    </row>
    <row r="2352" spans="1:69" ht="16.75" customHeight="1" x14ac:dyDescent="0.2">
      <c r="A2352" t="str">
        <f t="shared" si="1957"/>
        <v>2025021143 SJS</v>
      </c>
      <c r="B2352">
        <v>2025021143</v>
      </c>
      <c r="C2352" s="1">
        <v>46107</v>
      </c>
      <c r="D2352" s="2" t="s">
        <v>6</v>
      </c>
      <c r="E2352" t="s">
        <v>40</v>
      </c>
      <c r="F2352" s="2">
        <v>1</v>
      </c>
      <c r="G2352" s="2">
        <v>1</v>
      </c>
      <c r="H2352" t="s">
        <v>46</v>
      </c>
      <c r="I2352" t="str">
        <f t="shared" si="1958"/>
        <v xml:space="preserve">SJS </v>
      </c>
      <c r="K2352" s="14"/>
      <c r="L2352" s="13">
        <v>0.15</v>
      </c>
      <c r="M2352" s="28">
        <v>0.1</v>
      </c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23"/>
      <c r="AF2352" s="23"/>
      <c r="AG2352" s="26"/>
      <c r="AH2352" s="26"/>
      <c r="AI2352" s="53"/>
      <c r="AJ2352" s="6"/>
      <c r="AK2352" s="23"/>
      <c r="AL2352" s="23"/>
      <c r="AM2352" s="23"/>
      <c r="AN2352" s="23"/>
      <c r="AO2352" s="23"/>
      <c r="AP2352" s="23"/>
      <c r="AQ2352" s="23"/>
      <c r="AR2352" s="66">
        <v>0</v>
      </c>
      <c r="AS2352" s="8"/>
      <c r="AT2352" s="19"/>
      <c r="AU2352" s="19"/>
      <c r="AV2352" s="12"/>
      <c r="AW2352" s="12"/>
      <c r="AX2352" s="8"/>
      <c r="AY2352" s="8"/>
      <c r="AZ2352" s="8"/>
      <c r="BA2352" s="8"/>
      <c r="BB2352" s="62"/>
      <c r="BC2352" s="21"/>
      <c r="BD2352" s="21"/>
      <c r="BE2352" s="21"/>
      <c r="BF2352" s="22"/>
      <c r="BG2352" s="22"/>
      <c r="BH2352" s="22"/>
      <c r="BI2352" s="22"/>
      <c r="BJ2352" s="8"/>
      <c r="BK2352" s="8"/>
      <c r="BL2352" s="8"/>
      <c r="BM2352" s="8"/>
      <c r="BN2352" s="5"/>
      <c r="BO2352" s="5"/>
      <c r="BP2352" s="8"/>
      <c r="BQ2352" s="8"/>
    </row>
    <row r="2353" spans="1:69" ht="16.75" customHeight="1" x14ac:dyDescent="0.2">
      <c r="A2353" t="str">
        <f t="shared" si="1957"/>
        <v>2025021143 STL</v>
      </c>
      <c r="B2353">
        <v>2025021143</v>
      </c>
      <c r="C2353" s="1">
        <v>46107</v>
      </c>
      <c r="D2353" s="2" t="s">
        <v>9</v>
      </c>
      <c r="E2353" t="s">
        <v>12</v>
      </c>
      <c r="F2353" s="2">
        <v>1</v>
      </c>
      <c r="G2353" s="2">
        <v>1</v>
      </c>
      <c r="H2353" t="s">
        <v>47</v>
      </c>
      <c r="I2353" t="str">
        <f t="shared" si="1958"/>
        <v xml:space="preserve">STL </v>
      </c>
      <c r="K2353" s="14"/>
      <c r="L2353" s="13">
        <v>0.15</v>
      </c>
      <c r="M2353" s="28">
        <v>0.1</v>
      </c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23"/>
      <c r="AF2353" s="23"/>
      <c r="AG2353" s="26"/>
      <c r="AH2353" s="26"/>
      <c r="AI2353" s="53"/>
      <c r="AJ2353" s="6"/>
      <c r="AK2353" s="23"/>
      <c r="AL2353" s="23"/>
      <c r="AM2353" s="23"/>
      <c r="AN2353" s="23"/>
      <c r="AO2353" s="23"/>
      <c r="AP2353" s="23"/>
      <c r="AQ2353" s="23"/>
      <c r="AR2353" s="66">
        <v>0</v>
      </c>
      <c r="AS2353" s="8"/>
      <c r="AT2353" s="19"/>
      <c r="AU2353" s="19"/>
      <c r="AV2353" s="12"/>
      <c r="AW2353" s="12"/>
      <c r="AX2353" s="8"/>
      <c r="AY2353" s="8"/>
      <c r="AZ2353" s="8"/>
      <c r="BA2353" s="8"/>
      <c r="BB2353" s="62"/>
      <c r="BC2353" s="21"/>
      <c r="BD2353" s="21"/>
      <c r="BE2353" s="21"/>
      <c r="BF2353" s="22"/>
      <c r="BG2353" s="22"/>
      <c r="BH2353" s="22"/>
      <c r="BI2353" s="22"/>
      <c r="BJ2353" s="8"/>
      <c r="BK2353" s="8"/>
      <c r="BL2353" s="8"/>
      <c r="BM2353" s="8"/>
      <c r="BN2353" s="5"/>
      <c r="BO2353" s="5"/>
      <c r="BP2353" s="8"/>
      <c r="BQ2353" s="8"/>
    </row>
    <row r="2354" spans="1:69" ht="16.75" customHeight="1" x14ac:dyDescent="0.2">
      <c r="A2354" t="str">
        <f t="shared" si="1957"/>
        <v>2025021147 ANA</v>
      </c>
      <c r="B2354">
        <v>2025021147</v>
      </c>
      <c r="C2354" s="1">
        <v>46107</v>
      </c>
      <c r="D2354" s="2" t="s">
        <v>6</v>
      </c>
      <c r="E2354" t="s">
        <v>48</v>
      </c>
      <c r="F2354" s="2">
        <v>1</v>
      </c>
      <c r="G2354" s="2">
        <v>1</v>
      </c>
      <c r="H2354" t="s">
        <v>46</v>
      </c>
      <c r="I2354" t="str">
        <f t="shared" si="1958"/>
        <v xml:space="preserve">ANA </v>
      </c>
      <c r="K2354" s="14"/>
      <c r="L2354" s="13">
        <v>0.15</v>
      </c>
      <c r="M2354" s="28">
        <v>0.1</v>
      </c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23"/>
      <c r="AF2354" s="23"/>
      <c r="AG2354" s="26"/>
      <c r="AH2354" s="26"/>
      <c r="AI2354" s="53"/>
      <c r="AJ2354" s="6"/>
      <c r="AK2354" s="23"/>
      <c r="AL2354" s="23"/>
      <c r="AM2354" s="23"/>
      <c r="AN2354" s="23"/>
      <c r="AO2354" s="23"/>
      <c r="AP2354" s="23"/>
      <c r="AQ2354" s="23"/>
      <c r="AR2354" s="66">
        <v>0</v>
      </c>
      <c r="AS2354" s="8"/>
      <c r="AT2354" s="19"/>
      <c r="AU2354" s="19"/>
      <c r="AV2354" s="12"/>
      <c r="AW2354" s="12"/>
      <c r="AX2354" s="8"/>
      <c r="AY2354" s="8"/>
      <c r="AZ2354" s="8"/>
      <c r="BA2354" s="8"/>
      <c r="BB2354" s="62"/>
      <c r="BC2354" s="21"/>
      <c r="BD2354" s="21"/>
      <c r="BE2354" s="21"/>
      <c r="BF2354" s="22"/>
      <c r="BG2354" s="22"/>
      <c r="BH2354" s="22"/>
      <c r="BI2354" s="22"/>
      <c r="BJ2354" s="8"/>
      <c r="BK2354" s="8"/>
      <c r="BL2354" s="8"/>
      <c r="BM2354" s="8"/>
      <c r="BN2354" s="5"/>
      <c r="BO2354" s="5"/>
      <c r="BP2354" s="8"/>
      <c r="BQ2354" s="8"/>
    </row>
    <row r="2355" spans="1:69" ht="16.75" customHeight="1" x14ac:dyDescent="0.2">
      <c r="A2355" t="str">
        <f t="shared" si="1957"/>
        <v>2025021147 CGY</v>
      </c>
      <c r="B2355">
        <v>2025021147</v>
      </c>
      <c r="C2355" s="1">
        <v>46107</v>
      </c>
      <c r="D2355" s="2" t="s">
        <v>9</v>
      </c>
      <c r="E2355" t="s">
        <v>22</v>
      </c>
      <c r="F2355" s="2">
        <v>1</v>
      </c>
      <c r="G2355" s="2">
        <v>1</v>
      </c>
      <c r="H2355" t="s">
        <v>47</v>
      </c>
      <c r="I2355" t="str">
        <f t="shared" si="1958"/>
        <v xml:space="preserve">CGY </v>
      </c>
      <c r="K2355" s="14"/>
      <c r="L2355" s="13">
        <v>0.15</v>
      </c>
      <c r="M2355" s="28">
        <v>0.1</v>
      </c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23"/>
      <c r="AF2355" s="23"/>
      <c r="AG2355" s="26"/>
      <c r="AH2355" s="26"/>
      <c r="AI2355" s="53"/>
      <c r="AJ2355" s="6"/>
      <c r="AK2355" s="23"/>
      <c r="AL2355" s="23"/>
      <c r="AM2355" s="23"/>
      <c r="AN2355" s="23"/>
      <c r="AO2355" s="23"/>
      <c r="AP2355" s="23"/>
      <c r="AQ2355" s="23"/>
      <c r="AR2355" s="66">
        <v>0</v>
      </c>
      <c r="AS2355" s="8"/>
      <c r="AT2355" s="19"/>
      <c r="AU2355" s="19"/>
      <c r="AV2355" s="12"/>
      <c r="AW2355" s="12"/>
      <c r="AX2355" s="8"/>
      <c r="AY2355" s="8"/>
      <c r="AZ2355" s="8"/>
      <c r="BA2355" s="8"/>
      <c r="BB2355" s="62"/>
      <c r="BC2355" s="21"/>
      <c r="BD2355" s="21"/>
      <c r="BE2355" s="21"/>
      <c r="BF2355" s="22"/>
      <c r="BG2355" s="22"/>
      <c r="BH2355" s="22"/>
      <c r="BI2355" s="22"/>
      <c r="BJ2355" s="8"/>
      <c r="BK2355" s="8"/>
      <c r="BL2355" s="8"/>
      <c r="BM2355" s="8"/>
      <c r="BN2355" s="5"/>
      <c r="BO2355" s="5"/>
      <c r="BP2355" s="8"/>
      <c r="BQ2355" s="8"/>
    </row>
    <row r="2356" spans="1:69" ht="16.75" customHeight="1" x14ac:dyDescent="0.2">
      <c r="A2356" t="str">
        <f t="shared" si="1957"/>
        <v>2025021146 WSH</v>
      </c>
      <c r="B2356">
        <v>2025021146</v>
      </c>
      <c r="C2356" s="1">
        <v>46107</v>
      </c>
      <c r="D2356" s="2" t="s">
        <v>6</v>
      </c>
      <c r="E2356" t="s">
        <v>49</v>
      </c>
      <c r="F2356" s="2">
        <v>1</v>
      </c>
      <c r="G2356" s="2">
        <v>1</v>
      </c>
      <c r="H2356" t="s">
        <v>46</v>
      </c>
      <c r="I2356" t="str">
        <f t="shared" si="1958"/>
        <v xml:space="preserve">WSH </v>
      </c>
      <c r="K2356" s="14"/>
      <c r="L2356" s="13">
        <v>0.15</v>
      </c>
      <c r="M2356" s="28">
        <v>0.1</v>
      </c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23"/>
      <c r="AF2356" s="23"/>
      <c r="AG2356" s="26"/>
      <c r="AH2356" s="26"/>
      <c r="AI2356" s="53"/>
      <c r="AJ2356" s="6"/>
      <c r="AK2356" s="23"/>
      <c r="AL2356" s="23"/>
      <c r="AM2356" s="23"/>
      <c r="AN2356" s="23"/>
      <c r="AO2356" s="23"/>
      <c r="AP2356" s="23"/>
      <c r="AQ2356" s="23"/>
      <c r="AR2356" s="66">
        <v>0</v>
      </c>
      <c r="AS2356" s="8"/>
      <c r="AT2356" s="19"/>
      <c r="AU2356" s="19"/>
      <c r="AV2356" s="12"/>
      <c r="AW2356" s="12"/>
      <c r="AX2356" s="8"/>
      <c r="AY2356" s="8"/>
      <c r="AZ2356" s="8"/>
      <c r="BA2356" s="8"/>
      <c r="BB2356" s="62"/>
      <c r="BC2356" s="21"/>
      <c r="BD2356" s="21"/>
      <c r="BE2356" s="21"/>
      <c r="BF2356" s="22"/>
      <c r="BG2356" s="22"/>
      <c r="BH2356" s="22"/>
      <c r="BI2356" s="22"/>
      <c r="BJ2356" s="8"/>
      <c r="BK2356" s="8"/>
      <c r="BL2356" s="8"/>
      <c r="BM2356" s="8"/>
      <c r="BN2356" s="5"/>
      <c r="BO2356" s="5"/>
      <c r="BP2356" s="8"/>
      <c r="BQ2356" s="8"/>
    </row>
    <row r="2357" spans="1:69" ht="16.75" customHeight="1" x14ac:dyDescent="0.2">
      <c r="A2357" t="str">
        <f t="shared" si="1957"/>
        <v>2025021146 UTA</v>
      </c>
      <c r="B2357">
        <v>2025021146</v>
      </c>
      <c r="C2357" s="1">
        <v>46107</v>
      </c>
      <c r="D2357" s="2" t="s">
        <v>9</v>
      </c>
      <c r="E2357" t="s">
        <v>15</v>
      </c>
      <c r="F2357" s="2">
        <v>1</v>
      </c>
      <c r="G2357" s="2">
        <v>1</v>
      </c>
      <c r="H2357" t="s">
        <v>47</v>
      </c>
      <c r="I2357" t="str">
        <f t="shared" si="1958"/>
        <v xml:space="preserve">UTA </v>
      </c>
      <c r="K2357" s="14"/>
      <c r="L2357" s="13">
        <v>0.15</v>
      </c>
      <c r="M2357" s="28">
        <v>0.1</v>
      </c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23"/>
      <c r="AF2357" s="23"/>
      <c r="AG2357" s="26"/>
      <c r="AH2357" s="26"/>
      <c r="AI2357" s="53"/>
      <c r="AJ2357" s="6"/>
      <c r="AK2357" s="23"/>
      <c r="AL2357" s="23"/>
      <c r="AM2357" s="23"/>
      <c r="AN2357" s="23"/>
      <c r="AO2357" s="23"/>
      <c r="AP2357" s="23"/>
      <c r="AQ2357" s="23"/>
      <c r="AR2357" s="66">
        <v>0</v>
      </c>
      <c r="AS2357" s="8"/>
      <c r="AT2357" s="19"/>
      <c r="AU2357" s="19"/>
      <c r="AV2357" s="12"/>
      <c r="AW2357" s="12"/>
      <c r="AX2357" s="8"/>
      <c r="AY2357" s="8"/>
      <c r="AZ2357" s="8"/>
      <c r="BA2357" s="8"/>
      <c r="BB2357" s="62"/>
      <c r="BC2357" s="21"/>
      <c r="BD2357" s="21"/>
      <c r="BE2357" s="21"/>
      <c r="BF2357" s="22"/>
      <c r="BG2357" s="22"/>
      <c r="BH2357" s="22"/>
      <c r="BI2357" s="22"/>
      <c r="BJ2357" s="8"/>
      <c r="BK2357" s="8"/>
      <c r="BL2357" s="8"/>
      <c r="BM2357" s="8"/>
      <c r="BN2357" s="5"/>
      <c r="BO2357" s="5"/>
      <c r="BP2357" s="8"/>
      <c r="BQ2357" s="8"/>
    </row>
    <row r="2358" spans="1:69" ht="16.75" customHeight="1" x14ac:dyDescent="0.2">
      <c r="A2358" t="str">
        <f t="shared" si="1957"/>
        <v>2025021148 EDM</v>
      </c>
      <c r="B2358">
        <v>2025021148</v>
      </c>
      <c r="C2358" s="1">
        <v>46107</v>
      </c>
      <c r="D2358" s="2" t="s">
        <v>6</v>
      </c>
      <c r="E2358" t="s">
        <v>17</v>
      </c>
      <c r="F2358" s="2">
        <v>1</v>
      </c>
      <c r="G2358" s="2">
        <v>1</v>
      </c>
      <c r="H2358" t="s">
        <v>46</v>
      </c>
      <c r="I2358" t="str">
        <f t="shared" si="1958"/>
        <v xml:space="preserve">EDM </v>
      </c>
      <c r="K2358" s="14"/>
      <c r="L2358" s="13">
        <v>0.15</v>
      </c>
      <c r="M2358" s="28">
        <v>0.1</v>
      </c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23"/>
      <c r="AF2358" s="23"/>
      <c r="AG2358" s="26"/>
      <c r="AH2358" s="26"/>
      <c r="AI2358" s="53"/>
      <c r="AJ2358" s="6"/>
      <c r="AK2358" s="23"/>
      <c r="AL2358" s="23"/>
      <c r="AM2358" s="23"/>
      <c r="AN2358" s="23"/>
      <c r="AO2358" s="23"/>
      <c r="AP2358" s="23"/>
      <c r="AQ2358" s="23"/>
      <c r="AR2358" s="66">
        <v>0</v>
      </c>
      <c r="AS2358" s="8"/>
      <c r="AT2358" s="19"/>
      <c r="AU2358" s="19"/>
      <c r="AV2358" s="12"/>
      <c r="AW2358" s="12"/>
      <c r="AX2358" s="8"/>
      <c r="AY2358" s="8"/>
      <c r="AZ2358" s="8"/>
      <c r="BA2358" s="8"/>
      <c r="BB2358" s="62"/>
      <c r="BC2358" s="21"/>
      <c r="BD2358" s="21"/>
      <c r="BE2358" s="21"/>
      <c r="BF2358" s="22"/>
      <c r="BG2358" s="22"/>
      <c r="BH2358" s="22"/>
      <c r="BI2358" s="22"/>
      <c r="BJ2358" s="8"/>
      <c r="BK2358" s="8"/>
      <c r="BL2358" s="8"/>
      <c r="BM2358" s="8"/>
      <c r="BN2358" s="5"/>
      <c r="BO2358" s="5"/>
      <c r="BP2358" s="8"/>
      <c r="BQ2358" s="8"/>
    </row>
    <row r="2359" spans="1:69" ht="16.75" customHeight="1" x14ac:dyDescent="0.2">
      <c r="A2359" t="str">
        <f t="shared" si="1957"/>
        <v>2025021148 VGK</v>
      </c>
      <c r="B2359">
        <v>2025021148</v>
      </c>
      <c r="C2359" s="1">
        <v>46107</v>
      </c>
      <c r="D2359" s="2" t="s">
        <v>9</v>
      </c>
      <c r="E2359" t="s">
        <v>25</v>
      </c>
      <c r="F2359" s="2">
        <v>1</v>
      </c>
      <c r="G2359" s="2">
        <v>1</v>
      </c>
      <c r="H2359" t="s">
        <v>47</v>
      </c>
      <c r="I2359" t="str">
        <f t="shared" si="1958"/>
        <v xml:space="preserve">VGK </v>
      </c>
      <c r="K2359" s="14"/>
      <c r="L2359" s="13">
        <v>0.15</v>
      </c>
      <c r="M2359" s="28">
        <v>0.1</v>
      </c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23"/>
      <c r="AF2359" s="23"/>
      <c r="AG2359" s="26"/>
      <c r="AH2359" s="26"/>
      <c r="AI2359" s="53"/>
      <c r="AJ2359" s="6"/>
      <c r="AK2359" s="23"/>
      <c r="AL2359" s="23"/>
      <c r="AM2359" s="23"/>
      <c r="AN2359" s="23"/>
      <c r="AO2359" s="23"/>
      <c r="AP2359" s="23"/>
      <c r="AQ2359" s="23"/>
      <c r="AR2359" s="66">
        <v>0</v>
      </c>
      <c r="AS2359" s="8"/>
      <c r="AT2359" s="19"/>
      <c r="AU2359" s="19"/>
      <c r="AV2359" s="12"/>
      <c r="AW2359" s="12"/>
      <c r="AX2359" s="8"/>
      <c r="AY2359" s="8"/>
      <c r="AZ2359" s="8"/>
      <c r="BA2359" s="8"/>
      <c r="BB2359" s="62"/>
      <c r="BC2359" s="21"/>
      <c r="BD2359" s="21"/>
      <c r="BE2359" s="21"/>
      <c r="BF2359" s="22"/>
      <c r="BG2359" s="22"/>
      <c r="BH2359" s="22"/>
      <c r="BI2359" s="22"/>
      <c r="BJ2359" s="8"/>
      <c r="BK2359" s="8"/>
      <c r="BL2359" s="8"/>
      <c r="BM2359" s="8"/>
      <c r="BN2359" s="5"/>
      <c r="BO2359" s="5"/>
      <c r="BP2359" s="8"/>
      <c r="BQ2359" s="8"/>
    </row>
    <row r="2360" spans="1:69" ht="16.75" customHeight="1" x14ac:dyDescent="0.2">
      <c r="A2360" t="str">
        <f t="shared" si="1957"/>
        <v>2025021149 LAK</v>
      </c>
      <c r="B2360">
        <v>2025021149</v>
      </c>
      <c r="C2360" s="1">
        <v>46107</v>
      </c>
      <c r="D2360" s="2" t="s">
        <v>6</v>
      </c>
      <c r="E2360" t="s">
        <v>28</v>
      </c>
      <c r="F2360" s="2">
        <v>1</v>
      </c>
      <c r="G2360" s="2">
        <v>1</v>
      </c>
      <c r="H2360" t="s">
        <v>46</v>
      </c>
      <c r="I2360" t="str">
        <f t="shared" si="1958"/>
        <v xml:space="preserve">LAK </v>
      </c>
      <c r="K2360" s="14"/>
      <c r="L2360" s="13">
        <v>0.15</v>
      </c>
      <c r="M2360" s="28">
        <v>0.1</v>
      </c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23"/>
      <c r="AF2360" s="23"/>
      <c r="AG2360" s="26"/>
      <c r="AH2360" s="26"/>
      <c r="AI2360" s="53"/>
      <c r="AJ2360" s="6"/>
      <c r="AK2360" s="23"/>
      <c r="AL2360" s="23"/>
      <c r="AM2360" s="23"/>
      <c r="AN2360" s="23"/>
      <c r="AO2360" s="23"/>
      <c r="AP2360" s="23"/>
      <c r="AQ2360" s="23"/>
      <c r="AR2360" s="66">
        <v>0</v>
      </c>
      <c r="AS2360" s="8"/>
      <c r="AT2360" s="19"/>
      <c r="AU2360" s="19"/>
      <c r="AV2360" s="12"/>
      <c r="AW2360" s="12"/>
      <c r="AX2360" s="8"/>
      <c r="AY2360" s="8"/>
      <c r="AZ2360" s="8"/>
      <c r="BA2360" s="8"/>
      <c r="BB2360" s="62"/>
      <c r="BC2360" s="21"/>
      <c r="BD2360" s="21"/>
      <c r="BE2360" s="21"/>
      <c r="BF2360" s="22"/>
      <c r="BG2360" s="22"/>
      <c r="BH2360" s="22"/>
      <c r="BI2360" s="22"/>
      <c r="BJ2360" s="8"/>
      <c r="BK2360" s="8"/>
      <c r="BL2360" s="8"/>
      <c r="BM2360" s="8"/>
      <c r="BN2360" s="5"/>
      <c r="BO2360" s="5"/>
      <c r="BP2360" s="8"/>
      <c r="BQ2360" s="8"/>
    </row>
    <row r="2361" spans="1:69" ht="16.75" customHeight="1" x14ac:dyDescent="0.2">
      <c r="A2361" t="str">
        <f t="shared" si="1957"/>
        <v>2025021149 VAN</v>
      </c>
      <c r="B2361">
        <v>2025021149</v>
      </c>
      <c r="C2361" s="1">
        <v>46107</v>
      </c>
      <c r="D2361" s="2" t="s">
        <v>9</v>
      </c>
      <c r="E2361" t="s">
        <v>23</v>
      </c>
      <c r="F2361" s="2">
        <v>1</v>
      </c>
      <c r="G2361" s="2">
        <v>1</v>
      </c>
      <c r="H2361" t="s">
        <v>47</v>
      </c>
      <c r="I2361" t="str">
        <f t="shared" si="1958"/>
        <v xml:space="preserve">VAN </v>
      </c>
      <c r="K2361" s="14"/>
      <c r="L2361" s="13">
        <v>0.15</v>
      </c>
      <c r="M2361" s="28">
        <v>0.1</v>
      </c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23"/>
      <c r="AF2361" s="23"/>
      <c r="AG2361" s="26"/>
      <c r="AH2361" s="26"/>
      <c r="AI2361" s="53"/>
      <c r="AJ2361" s="6"/>
      <c r="AK2361" s="23"/>
      <c r="AL2361" s="23"/>
      <c r="AM2361" s="23"/>
      <c r="AN2361" s="23"/>
      <c r="AO2361" s="23"/>
      <c r="AP2361" s="23"/>
      <c r="AQ2361" s="23"/>
      <c r="AR2361" s="66">
        <v>0</v>
      </c>
      <c r="AS2361" s="8"/>
      <c r="AT2361" s="19"/>
      <c r="AU2361" s="19"/>
      <c r="AV2361" s="12"/>
      <c r="AW2361" s="12"/>
      <c r="AX2361" s="8"/>
      <c r="AY2361" s="8"/>
      <c r="AZ2361" s="8"/>
      <c r="BA2361" s="8"/>
      <c r="BB2361" s="62"/>
      <c r="BC2361" s="21"/>
      <c r="BD2361" s="21"/>
      <c r="BE2361" s="21"/>
      <c r="BF2361" s="22"/>
      <c r="BG2361" s="22"/>
      <c r="BH2361" s="22"/>
      <c r="BI2361" s="22"/>
      <c r="BJ2361" s="8"/>
      <c r="BK2361" s="8"/>
      <c r="BL2361" s="8"/>
      <c r="BM2361" s="8"/>
      <c r="BN2361" s="5"/>
      <c r="BO2361" s="5"/>
      <c r="BP2361" s="8"/>
      <c r="BQ2361" s="8"/>
    </row>
    <row r="2362" spans="1:69" ht="16.75" customHeight="1" x14ac:dyDescent="0.2">
      <c r="A2362" t="str">
        <f t="shared" si="1957"/>
        <v>2025021151 CHI</v>
      </c>
      <c r="B2362">
        <v>2025021151</v>
      </c>
      <c r="C2362" s="1">
        <v>46108</v>
      </c>
      <c r="D2362" s="2" t="s">
        <v>6</v>
      </c>
      <c r="E2362" t="s">
        <v>14</v>
      </c>
      <c r="F2362" s="2">
        <v>0</v>
      </c>
      <c r="G2362" s="2">
        <v>1</v>
      </c>
      <c r="H2362" t="s">
        <v>26</v>
      </c>
      <c r="I2362" t="str">
        <f t="shared" si="1958"/>
        <v xml:space="preserve">CHI </v>
      </c>
      <c r="K2362" s="14"/>
      <c r="L2362" s="13">
        <v>0.15</v>
      </c>
      <c r="M2362" s="28">
        <v>0.1</v>
      </c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23"/>
      <c r="AF2362" s="23"/>
      <c r="AG2362" s="26"/>
      <c r="AH2362" s="26"/>
      <c r="AI2362" s="53"/>
      <c r="AJ2362" s="6"/>
      <c r="AK2362" s="23"/>
      <c r="AL2362" s="23"/>
      <c r="AM2362" s="23"/>
      <c r="AN2362" s="23"/>
      <c r="AO2362" s="23"/>
      <c r="AP2362" s="23"/>
      <c r="AQ2362" s="23"/>
      <c r="AR2362" s="66">
        <v>0</v>
      </c>
      <c r="AS2362" s="8"/>
      <c r="AT2362" s="19"/>
      <c r="AU2362" s="19"/>
      <c r="AV2362" s="12"/>
      <c r="AW2362" s="12"/>
      <c r="AX2362" s="8"/>
      <c r="AY2362" s="8"/>
      <c r="AZ2362" s="8"/>
      <c r="BA2362" s="8"/>
      <c r="BB2362" s="62"/>
      <c r="BC2362" s="21"/>
      <c r="BD2362" s="21"/>
      <c r="BE2362" s="21"/>
      <c r="BF2362" s="22"/>
      <c r="BG2362" s="22"/>
      <c r="BH2362" s="22"/>
      <c r="BI2362" s="22"/>
      <c r="BJ2362" s="8"/>
      <c r="BK2362" s="8"/>
      <c r="BL2362" s="8"/>
      <c r="BM2362" s="8"/>
      <c r="BN2362" s="5"/>
      <c r="BO2362" s="5"/>
      <c r="BP2362" s="8"/>
      <c r="BQ2362" s="8"/>
    </row>
    <row r="2363" spans="1:69" ht="16.75" customHeight="1" x14ac:dyDescent="0.2">
      <c r="A2363" t="str">
        <f t="shared" si="1957"/>
        <v>2025021151 NYR</v>
      </c>
      <c r="B2363">
        <v>2025021151</v>
      </c>
      <c r="C2363" s="1">
        <v>46108</v>
      </c>
      <c r="D2363" s="2" t="s">
        <v>9</v>
      </c>
      <c r="E2363" t="s">
        <v>20</v>
      </c>
      <c r="F2363" s="2">
        <v>1</v>
      </c>
      <c r="G2363" s="2">
        <v>0</v>
      </c>
      <c r="H2363" t="s">
        <v>27</v>
      </c>
      <c r="I2363" t="str">
        <f t="shared" si="1958"/>
        <v xml:space="preserve">NYR </v>
      </c>
      <c r="K2363" s="14"/>
      <c r="L2363" s="13">
        <v>0.15</v>
      </c>
      <c r="M2363" s="28">
        <v>0.1</v>
      </c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23"/>
      <c r="AF2363" s="23"/>
      <c r="AG2363" s="26"/>
      <c r="AH2363" s="26"/>
      <c r="AI2363" s="53"/>
      <c r="AJ2363" s="6"/>
      <c r="AK2363" s="23"/>
      <c r="AL2363" s="23"/>
      <c r="AM2363" s="23"/>
      <c r="AN2363" s="23"/>
      <c r="AO2363" s="23"/>
      <c r="AP2363" s="23"/>
      <c r="AQ2363" s="23"/>
      <c r="AR2363" s="66">
        <v>0</v>
      </c>
      <c r="AS2363" s="8"/>
      <c r="AT2363" s="19"/>
      <c r="AU2363" s="19"/>
      <c r="AV2363" s="12"/>
      <c r="AW2363" s="12"/>
      <c r="AX2363" s="8"/>
      <c r="AY2363" s="8"/>
      <c r="AZ2363" s="8"/>
      <c r="BA2363" s="8"/>
      <c r="BB2363" s="62"/>
      <c r="BC2363" s="21"/>
      <c r="BD2363" s="21"/>
      <c r="BE2363" s="21"/>
      <c r="BF2363" s="22"/>
      <c r="BG2363" s="22"/>
      <c r="BH2363" s="22"/>
      <c r="BI2363" s="22"/>
      <c r="BJ2363" s="8"/>
      <c r="BK2363" s="8"/>
      <c r="BL2363" s="8"/>
      <c r="BM2363" s="8"/>
      <c r="BN2363" s="5"/>
      <c r="BO2363" s="5"/>
      <c r="BP2363" s="8"/>
      <c r="BQ2363" s="8"/>
    </row>
    <row r="2364" spans="1:69" ht="16.75" customHeight="1" x14ac:dyDescent="0.2">
      <c r="A2364" t="str">
        <f t="shared" si="1957"/>
        <v>2025021150 DET</v>
      </c>
      <c r="B2364">
        <v>2025021150</v>
      </c>
      <c r="C2364" s="1">
        <v>46108</v>
      </c>
      <c r="D2364" s="2" t="s">
        <v>6</v>
      </c>
      <c r="E2364" t="s">
        <v>30</v>
      </c>
      <c r="F2364" s="2">
        <v>2</v>
      </c>
      <c r="G2364" s="2">
        <v>1</v>
      </c>
      <c r="H2364" t="s">
        <v>44</v>
      </c>
      <c r="I2364" t="str">
        <f t="shared" si="1958"/>
        <v xml:space="preserve">DET </v>
      </c>
      <c r="K2364" s="14"/>
      <c r="L2364" s="13">
        <v>0.15</v>
      </c>
      <c r="M2364" s="28">
        <v>0.1</v>
      </c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23"/>
      <c r="AF2364" s="23"/>
      <c r="AG2364" s="26"/>
      <c r="AH2364" s="26"/>
      <c r="AI2364" s="53"/>
      <c r="AJ2364" s="6"/>
      <c r="AK2364" s="23"/>
      <c r="AL2364" s="23"/>
      <c r="AM2364" s="23"/>
      <c r="AN2364" s="23"/>
      <c r="AO2364" s="23"/>
      <c r="AP2364" s="23"/>
      <c r="AQ2364" s="23"/>
      <c r="AR2364" s="66">
        <v>0</v>
      </c>
      <c r="AS2364" s="8"/>
      <c r="AT2364" s="19"/>
      <c r="AU2364" s="19"/>
      <c r="AV2364" s="12"/>
      <c r="AW2364" s="12"/>
      <c r="AX2364" s="8"/>
      <c r="AY2364" s="8"/>
      <c r="AZ2364" s="8"/>
      <c r="BA2364" s="8"/>
      <c r="BB2364" s="62"/>
      <c r="BC2364" s="21"/>
      <c r="BD2364" s="21"/>
      <c r="BE2364" s="21"/>
      <c r="BF2364" s="22"/>
      <c r="BG2364" s="22"/>
      <c r="BH2364" s="22"/>
      <c r="BI2364" s="22"/>
      <c r="BJ2364" s="8"/>
      <c r="BK2364" s="8"/>
      <c r="BL2364" s="8"/>
      <c r="BM2364" s="8"/>
      <c r="BN2364" s="5"/>
      <c r="BO2364" s="5"/>
      <c r="BP2364" s="8"/>
      <c r="BQ2364" s="8"/>
    </row>
    <row r="2365" spans="1:69" ht="16.75" customHeight="1" x14ac:dyDescent="0.2">
      <c r="A2365" t="str">
        <f t="shared" si="1957"/>
        <v>2025021150 BUF</v>
      </c>
      <c r="B2365">
        <v>2025021150</v>
      </c>
      <c r="C2365" s="1">
        <v>46108</v>
      </c>
      <c r="D2365" s="2" t="s">
        <v>9</v>
      </c>
      <c r="E2365" t="s">
        <v>5</v>
      </c>
      <c r="F2365" s="2">
        <v>1</v>
      </c>
      <c r="G2365" s="2">
        <v>2</v>
      </c>
      <c r="H2365" t="s">
        <v>45</v>
      </c>
      <c r="I2365" t="str">
        <f t="shared" si="1958"/>
        <v xml:space="preserve">BUF </v>
      </c>
      <c r="K2365" s="14"/>
      <c r="L2365" s="13">
        <v>0.15</v>
      </c>
      <c r="M2365" s="28">
        <v>0.1</v>
      </c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23"/>
      <c r="AF2365" s="23"/>
      <c r="AG2365" s="26"/>
      <c r="AH2365" s="26"/>
      <c r="AI2365" s="53"/>
      <c r="AJ2365" s="6"/>
      <c r="AK2365" s="23"/>
      <c r="AL2365" s="23"/>
      <c r="AM2365" s="23"/>
      <c r="AN2365" s="23"/>
      <c r="AO2365" s="23"/>
      <c r="AP2365" s="23"/>
      <c r="AQ2365" s="23"/>
      <c r="AR2365" s="66">
        <v>0</v>
      </c>
      <c r="AS2365" s="8"/>
      <c r="AT2365" s="19"/>
      <c r="AU2365" s="19"/>
      <c r="AV2365" s="12"/>
      <c r="AW2365" s="12"/>
      <c r="AX2365" s="8"/>
      <c r="AY2365" s="8"/>
      <c r="AZ2365" s="8"/>
      <c r="BA2365" s="8"/>
      <c r="BB2365" s="62"/>
      <c r="BC2365" s="21"/>
      <c r="BD2365" s="21"/>
      <c r="BE2365" s="21"/>
      <c r="BF2365" s="22"/>
      <c r="BG2365" s="22"/>
      <c r="BH2365" s="22"/>
      <c r="BI2365" s="22"/>
      <c r="BJ2365" s="8"/>
      <c r="BK2365" s="8"/>
      <c r="BL2365" s="8"/>
      <c r="BM2365" s="8"/>
      <c r="BN2365" s="5"/>
      <c r="BO2365" s="5"/>
      <c r="BP2365" s="8"/>
      <c r="BQ2365" s="8"/>
    </row>
    <row r="2366" spans="1:69" ht="16.75" customHeight="1" x14ac:dyDescent="0.2">
      <c r="A2366" t="str">
        <f t="shared" si="1957"/>
        <v>2025021153 FLA</v>
      </c>
      <c r="B2366">
        <v>2025021153</v>
      </c>
      <c r="C2366" s="1">
        <v>46109</v>
      </c>
      <c r="D2366" s="2" t="s">
        <v>6</v>
      </c>
      <c r="E2366" t="s">
        <v>10</v>
      </c>
      <c r="F2366" s="2">
        <v>1</v>
      </c>
      <c r="G2366" s="2">
        <v>1</v>
      </c>
      <c r="H2366" t="s">
        <v>46</v>
      </c>
      <c r="I2366" t="str">
        <f t="shared" si="1958"/>
        <v xml:space="preserve">FLA </v>
      </c>
      <c r="K2366" s="14"/>
      <c r="L2366" s="13">
        <v>0.15</v>
      </c>
      <c r="M2366" s="28">
        <v>0.1</v>
      </c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23"/>
      <c r="AF2366" s="23"/>
      <c r="AG2366" s="26"/>
      <c r="AH2366" s="26"/>
      <c r="AI2366" s="53"/>
      <c r="AJ2366" s="6"/>
      <c r="AK2366" s="23"/>
      <c r="AL2366" s="23"/>
      <c r="AM2366" s="23"/>
      <c r="AN2366" s="23"/>
      <c r="AO2366" s="23"/>
      <c r="AP2366" s="23"/>
      <c r="AQ2366" s="23"/>
      <c r="AR2366" s="66">
        <v>0</v>
      </c>
      <c r="AS2366" s="8"/>
      <c r="AT2366" s="19"/>
      <c r="AU2366" s="19"/>
      <c r="AV2366" s="12"/>
      <c r="AW2366" s="12"/>
      <c r="AX2366" s="8"/>
      <c r="AY2366" s="8"/>
      <c r="AZ2366" s="8"/>
      <c r="BA2366" s="8"/>
      <c r="BB2366" s="62"/>
      <c r="BC2366" s="21"/>
      <c r="BD2366" s="21"/>
      <c r="BE2366" s="21"/>
      <c r="BF2366" s="22"/>
      <c r="BG2366" s="22"/>
      <c r="BH2366" s="22"/>
      <c r="BI2366" s="22"/>
      <c r="BJ2366" s="8"/>
      <c r="BK2366" s="8"/>
      <c r="BL2366" s="8"/>
      <c r="BM2366" s="8"/>
      <c r="BN2366" s="5"/>
      <c r="BO2366" s="5"/>
      <c r="BP2366" s="8"/>
      <c r="BQ2366" s="8"/>
    </row>
    <row r="2367" spans="1:69" ht="16.75" customHeight="1" x14ac:dyDescent="0.2">
      <c r="A2367" t="str">
        <f t="shared" si="1957"/>
        <v>2025021153 NYI</v>
      </c>
      <c r="B2367">
        <v>2025021153</v>
      </c>
      <c r="C2367" s="1">
        <v>46109</v>
      </c>
      <c r="D2367" s="2" t="s">
        <v>9</v>
      </c>
      <c r="E2367" t="s">
        <v>37</v>
      </c>
      <c r="F2367" s="2">
        <v>1</v>
      </c>
      <c r="G2367" s="2">
        <v>1</v>
      </c>
      <c r="H2367" t="s">
        <v>47</v>
      </c>
      <c r="I2367" t="str">
        <f t="shared" si="1958"/>
        <v xml:space="preserve">NYI </v>
      </c>
      <c r="K2367" s="14"/>
      <c r="L2367" s="13">
        <v>0.15</v>
      </c>
      <c r="M2367" s="28">
        <v>0.1</v>
      </c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23"/>
      <c r="AF2367" s="23"/>
      <c r="AG2367" s="26"/>
      <c r="AH2367" s="26"/>
      <c r="AI2367" s="53"/>
      <c r="AJ2367" s="6"/>
      <c r="AK2367" s="23"/>
      <c r="AL2367" s="23"/>
      <c r="AM2367" s="23"/>
      <c r="AN2367" s="23"/>
      <c r="AO2367" s="23"/>
      <c r="AP2367" s="23"/>
      <c r="AQ2367" s="23"/>
      <c r="AR2367" s="66">
        <v>0</v>
      </c>
      <c r="AS2367" s="8"/>
      <c r="AT2367" s="19"/>
      <c r="AU2367" s="19"/>
      <c r="AV2367" s="12"/>
      <c r="AW2367" s="12"/>
      <c r="AX2367" s="8"/>
      <c r="AY2367" s="8"/>
      <c r="AZ2367" s="8"/>
      <c r="BA2367" s="8"/>
      <c r="BB2367" s="62"/>
      <c r="BC2367" s="21"/>
      <c r="BD2367" s="21"/>
      <c r="BE2367" s="21"/>
      <c r="BF2367" s="22"/>
      <c r="BG2367" s="22"/>
      <c r="BH2367" s="22"/>
      <c r="BI2367" s="22"/>
      <c r="BJ2367" s="8"/>
      <c r="BK2367" s="8"/>
      <c r="BL2367" s="8"/>
      <c r="BM2367" s="8"/>
      <c r="BN2367" s="5"/>
      <c r="BO2367" s="5"/>
      <c r="BP2367" s="8"/>
      <c r="BQ2367" s="8"/>
    </row>
    <row r="2368" spans="1:69" ht="16.75" customHeight="1" x14ac:dyDescent="0.2">
      <c r="A2368" t="str">
        <f t="shared" ref="A2368:A2431" si="1959">B2368&amp;" "&amp;E2368</f>
        <v>2025021152 OTT</v>
      </c>
      <c r="B2368">
        <v>2025021152</v>
      </c>
      <c r="C2368" s="1">
        <v>46109</v>
      </c>
      <c r="D2368" s="2" t="s">
        <v>6</v>
      </c>
      <c r="E2368" t="s">
        <v>39</v>
      </c>
      <c r="F2368" s="2">
        <v>1</v>
      </c>
      <c r="G2368" s="2">
        <v>1</v>
      </c>
      <c r="H2368" t="s">
        <v>46</v>
      </c>
      <c r="I2368" t="str">
        <f t="shared" si="1958"/>
        <v xml:space="preserve">OTT </v>
      </c>
      <c r="K2368" s="14"/>
      <c r="L2368" s="13">
        <v>0.15</v>
      </c>
      <c r="M2368" s="28">
        <v>0.1</v>
      </c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23"/>
      <c r="AF2368" s="23"/>
      <c r="AG2368" s="26"/>
      <c r="AH2368" s="26"/>
      <c r="AI2368" s="53"/>
      <c r="AJ2368" s="6"/>
      <c r="AK2368" s="23"/>
      <c r="AL2368" s="23"/>
      <c r="AM2368" s="23"/>
      <c r="AN2368" s="23"/>
      <c r="AO2368" s="23"/>
      <c r="AP2368" s="23"/>
      <c r="AQ2368" s="23"/>
      <c r="AR2368" s="66">
        <v>0</v>
      </c>
      <c r="AS2368" s="8"/>
      <c r="AT2368" s="19"/>
      <c r="AU2368" s="19"/>
      <c r="AV2368" s="12"/>
      <c r="AW2368" s="12"/>
      <c r="AX2368" s="8"/>
      <c r="AY2368" s="8"/>
      <c r="AZ2368" s="8"/>
      <c r="BA2368" s="8"/>
      <c r="BB2368" s="62"/>
      <c r="BC2368" s="21"/>
      <c r="BD2368" s="21"/>
      <c r="BE2368" s="21"/>
      <c r="BF2368" s="22"/>
      <c r="BG2368" s="22"/>
      <c r="BH2368" s="22"/>
      <c r="BI2368" s="22"/>
      <c r="BJ2368" s="8"/>
      <c r="BK2368" s="8"/>
      <c r="BL2368" s="8"/>
      <c r="BM2368" s="8"/>
      <c r="BN2368" s="5"/>
      <c r="BO2368" s="5"/>
      <c r="BP2368" s="8"/>
      <c r="BQ2368" s="8"/>
    </row>
    <row r="2369" spans="1:69" ht="16.75" customHeight="1" x14ac:dyDescent="0.2">
      <c r="A2369" t="str">
        <f t="shared" si="1959"/>
        <v>2025021152 TBL</v>
      </c>
      <c r="B2369">
        <v>2025021152</v>
      </c>
      <c r="C2369" s="1">
        <v>46109</v>
      </c>
      <c r="D2369" s="2" t="s">
        <v>9</v>
      </c>
      <c r="E2369" t="s">
        <v>41</v>
      </c>
      <c r="F2369" s="2">
        <v>1</v>
      </c>
      <c r="G2369" s="2">
        <v>1</v>
      </c>
      <c r="H2369" t="s">
        <v>47</v>
      </c>
      <c r="I2369" t="str">
        <f t="shared" si="1958"/>
        <v xml:space="preserve">TBL </v>
      </c>
      <c r="K2369" s="14"/>
      <c r="L2369" s="13">
        <v>0.15</v>
      </c>
      <c r="M2369" s="28">
        <v>0.1</v>
      </c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23"/>
      <c r="AF2369" s="23"/>
      <c r="AG2369" s="26"/>
      <c r="AH2369" s="26"/>
      <c r="AI2369" s="53"/>
      <c r="AJ2369" s="6"/>
      <c r="AK2369" s="23"/>
      <c r="AL2369" s="23"/>
      <c r="AM2369" s="23"/>
      <c r="AN2369" s="23"/>
      <c r="AO2369" s="23"/>
      <c r="AP2369" s="23"/>
      <c r="AQ2369" s="23"/>
      <c r="AR2369" s="66">
        <v>0</v>
      </c>
      <c r="AS2369" s="8"/>
      <c r="AT2369" s="19"/>
      <c r="AU2369" s="19"/>
      <c r="AV2369" s="12"/>
      <c r="AW2369" s="12"/>
      <c r="AX2369" s="8"/>
      <c r="AY2369" s="8"/>
      <c r="AZ2369" s="8"/>
      <c r="BA2369" s="8"/>
      <c r="BB2369" s="62"/>
      <c r="BC2369" s="21"/>
      <c r="BD2369" s="21"/>
      <c r="BE2369" s="21"/>
      <c r="BF2369" s="22"/>
      <c r="BG2369" s="22"/>
      <c r="BH2369" s="22"/>
      <c r="BI2369" s="22"/>
      <c r="BJ2369" s="8"/>
      <c r="BK2369" s="8"/>
      <c r="BL2369" s="8"/>
      <c r="BM2369" s="8"/>
      <c r="BN2369" s="5"/>
      <c r="BO2369" s="5"/>
      <c r="BP2369" s="8"/>
      <c r="BQ2369" s="8"/>
    </row>
    <row r="2370" spans="1:69" ht="16.75" customHeight="1" x14ac:dyDescent="0.2">
      <c r="A2370" t="str">
        <f t="shared" si="1959"/>
        <v>2025021154 ANA</v>
      </c>
      <c r="B2370">
        <v>2025021154</v>
      </c>
      <c r="C2370" s="1">
        <v>46109</v>
      </c>
      <c r="D2370" s="2" t="s">
        <v>6</v>
      </c>
      <c r="E2370" t="s">
        <v>48</v>
      </c>
      <c r="F2370" s="2">
        <v>1</v>
      </c>
      <c r="G2370" s="2">
        <v>1</v>
      </c>
      <c r="H2370" t="s">
        <v>46</v>
      </c>
      <c r="I2370" t="str">
        <f t="shared" si="1958"/>
        <v xml:space="preserve">ANA </v>
      </c>
      <c r="K2370" s="14"/>
      <c r="L2370" s="13">
        <v>0.15</v>
      </c>
      <c r="M2370" s="28">
        <v>0.1</v>
      </c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23"/>
      <c r="AF2370" s="23"/>
      <c r="AG2370" s="26"/>
      <c r="AH2370" s="26"/>
      <c r="AI2370" s="53"/>
      <c r="AJ2370" s="6"/>
      <c r="AK2370" s="23"/>
      <c r="AL2370" s="23"/>
      <c r="AM2370" s="23"/>
      <c r="AN2370" s="23"/>
      <c r="AO2370" s="23"/>
      <c r="AP2370" s="23"/>
      <c r="AQ2370" s="23"/>
      <c r="AR2370" s="66">
        <v>0</v>
      </c>
      <c r="AS2370" s="8"/>
      <c r="AT2370" s="19"/>
      <c r="AU2370" s="19"/>
      <c r="AV2370" s="12"/>
      <c r="AW2370" s="12"/>
      <c r="AX2370" s="8"/>
      <c r="AY2370" s="8"/>
      <c r="AZ2370" s="8"/>
      <c r="BA2370" s="8"/>
      <c r="BB2370" s="62"/>
      <c r="BC2370" s="21"/>
      <c r="BD2370" s="21"/>
      <c r="BE2370" s="21"/>
      <c r="BF2370" s="22"/>
      <c r="BG2370" s="22"/>
      <c r="BH2370" s="22"/>
      <c r="BI2370" s="22"/>
      <c r="BJ2370" s="8"/>
      <c r="BK2370" s="8"/>
      <c r="BL2370" s="8"/>
      <c r="BM2370" s="8"/>
      <c r="BN2370" s="5"/>
      <c r="BO2370" s="5"/>
      <c r="BP2370" s="8"/>
      <c r="BQ2370" s="8"/>
    </row>
    <row r="2371" spans="1:69" ht="16.75" customHeight="1" x14ac:dyDescent="0.2">
      <c r="A2371" t="str">
        <f t="shared" si="1959"/>
        <v>2025021154 EDM</v>
      </c>
      <c r="B2371">
        <v>2025021154</v>
      </c>
      <c r="C2371" s="1">
        <v>46109</v>
      </c>
      <c r="D2371" s="2" t="s">
        <v>9</v>
      </c>
      <c r="E2371" t="s">
        <v>17</v>
      </c>
      <c r="F2371" s="2">
        <v>1</v>
      </c>
      <c r="G2371" s="2">
        <v>1</v>
      </c>
      <c r="H2371" t="s">
        <v>47</v>
      </c>
      <c r="I2371" t="str">
        <f t="shared" si="1958"/>
        <v xml:space="preserve">EDM </v>
      </c>
      <c r="K2371" s="14"/>
      <c r="L2371" s="13">
        <v>0.15</v>
      </c>
      <c r="M2371" s="28">
        <v>0.1</v>
      </c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23"/>
      <c r="AF2371" s="23"/>
      <c r="AG2371" s="26"/>
      <c r="AH2371" s="26"/>
      <c r="AI2371" s="53"/>
      <c r="AJ2371" s="6"/>
      <c r="AK2371" s="23"/>
      <c r="AL2371" s="23"/>
      <c r="AM2371" s="23"/>
      <c r="AN2371" s="23"/>
      <c r="AO2371" s="23"/>
      <c r="AP2371" s="23"/>
      <c r="AQ2371" s="23"/>
      <c r="AR2371" s="66">
        <v>0</v>
      </c>
      <c r="AS2371" s="8"/>
      <c r="AT2371" s="19"/>
      <c r="AU2371" s="19"/>
      <c r="AV2371" s="12"/>
      <c r="AW2371" s="12"/>
      <c r="AX2371" s="8"/>
      <c r="AY2371" s="8"/>
      <c r="AZ2371" s="8"/>
      <c r="BA2371" s="8"/>
      <c r="BB2371" s="62"/>
      <c r="BC2371" s="21"/>
      <c r="BD2371" s="21"/>
      <c r="BE2371" s="21"/>
      <c r="BF2371" s="22"/>
      <c r="BG2371" s="22"/>
      <c r="BH2371" s="22"/>
      <c r="BI2371" s="22"/>
      <c r="BJ2371" s="8"/>
      <c r="BK2371" s="8"/>
      <c r="BL2371" s="8"/>
      <c r="BM2371" s="8"/>
      <c r="BN2371" s="5"/>
      <c r="BO2371" s="5"/>
      <c r="BP2371" s="8"/>
      <c r="BQ2371" s="8"/>
    </row>
    <row r="2372" spans="1:69" ht="16.75" customHeight="1" x14ac:dyDescent="0.2">
      <c r="A2372" t="str">
        <f t="shared" si="1959"/>
        <v>2025021156 DAL</v>
      </c>
      <c r="B2372">
        <v>2025021156</v>
      </c>
      <c r="C2372" s="1">
        <v>46109</v>
      </c>
      <c r="D2372" s="2" t="s">
        <v>6</v>
      </c>
      <c r="E2372" t="s">
        <v>34</v>
      </c>
      <c r="F2372" s="2">
        <v>1</v>
      </c>
      <c r="G2372" s="2">
        <v>1</v>
      </c>
      <c r="H2372" t="s">
        <v>46</v>
      </c>
      <c r="I2372" t="str">
        <f t="shared" si="1958"/>
        <v xml:space="preserve">DAL </v>
      </c>
      <c r="K2372" s="14"/>
      <c r="L2372" s="13">
        <v>0.15</v>
      </c>
      <c r="M2372" s="28">
        <v>0.1</v>
      </c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23"/>
      <c r="AF2372" s="23"/>
      <c r="AG2372" s="26"/>
      <c r="AH2372" s="26"/>
      <c r="AI2372" s="53"/>
      <c r="AJ2372" s="6"/>
      <c r="AK2372" s="23"/>
      <c r="AL2372" s="23"/>
      <c r="AM2372" s="23"/>
      <c r="AN2372" s="23"/>
      <c r="AO2372" s="23"/>
      <c r="AP2372" s="23"/>
      <c r="AQ2372" s="23"/>
      <c r="AR2372" s="66">
        <v>0</v>
      </c>
      <c r="AS2372" s="8"/>
      <c r="AT2372" s="19"/>
      <c r="AU2372" s="19"/>
      <c r="AV2372" s="12"/>
      <c r="AW2372" s="12"/>
      <c r="AX2372" s="8"/>
      <c r="AY2372" s="8"/>
      <c r="AZ2372" s="8"/>
      <c r="BA2372" s="8"/>
      <c r="BB2372" s="62"/>
      <c r="BC2372" s="21"/>
      <c r="BD2372" s="21"/>
      <c r="BE2372" s="21"/>
      <c r="BF2372" s="22"/>
      <c r="BG2372" s="22"/>
      <c r="BH2372" s="22"/>
      <c r="BI2372" s="22"/>
      <c r="BJ2372" s="8"/>
      <c r="BK2372" s="8"/>
      <c r="BL2372" s="8"/>
      <c r="BM2372" s="8"/>
      <c r="BN2372" s="5"/>
      <c r="BO2372" s="5"/>
      <c r="BP2372" s="8"/>
      <c r="BQ2372" s="8"/>
    </row>
    <row r="2373" spans="1:69" ht="16.75" customHeight="1" x14ac:dyDescent="0.2">
      <c r="A2373" t="str">
        <f t="shared" si="1959"/>
        <v>2025021156 PIT</v>
      </c>
      <c r="B2373">
        <v>2025021156</v>
      </c>
      <c r="C2373" s="1">
        <v>46109</v>
      </c>
      <c r="D2373" s="2" t="s">
        <v>9</v>
      </c>
      <c r="E2373" t="s">
        <v>21</v>
      </c>
      <c r="F2373" s="2">
        <v>1</v>
      </c>
      <c r="G2373" s="2">
        <v>1</v>
      </c>
      <c r="H2373" t="s">
        <v>47</v>
      </c>
      <c r="I2373" t="str">
        <f t="shared" si="1958"/>
        <v xml:space="preserve">PIT </v>
      </c>
      <c r="K2373" s="14"/>
      <c r="L2373" s="13">
        <v>0.15</v>
      </c>
      <c r="M2373" s="28">
        <v>0.1</v>
      </c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23"/>
      <c r="AF2373" s="23"/>
      <c r="AG2373" s="26"/>
      <c r="AH2373" s="26"/>
      <c r="AI2373" s="53"/>
      <c r="AJ2373" s="6"/>
      <c r="AK2373" s="23"/>
      <c r="AL2373" s="23"/>
      <c r="AM2373" s="23"/>
      <c r="AN2373" s="23"/>
      <c r="AO2373" s="23"/>
      <c r="AP2373" s="23"/>
      <c r="AQ2373" s="23"/>
      <c r="AR2373" s="66">
        <v>0</v>
      </c>
      <c r="AS2373" s="8"/>
      <c r="AT2373" s="19"/>
      <c r="AU2373" s="19"/>
      <c r="AV2373" s="12"/>
      <c r="AW2373" s="12"/>
      <c r="AX2373" s="8"/>
      <c r="AY2373" s="8"/>
      <c r="AZ2373" s="8"/>
      <c r="BA2373" s="8"/>
      <c r="BB2373" s="62"/>
      <c r="BC2373" s="21"/>
      <c r="BD2373" s="21"/>
      <c r="BE2373" s="21"/>
      <c r="BF2373" s="22"/>
      <c r="BG2373" s="22"/>
      <c r="BH2373" s="22"/>
      <c r="BI2373" s="22"/>
      <c r="BJ2373" s="8"/>
      <c r="BK2373" s="8"/>
      <c r="BL2373" s="8"/>
      <c r="BM2373" s="8"/>
      <c r="BN2373" s="5"/>
      <c r="BO2373" s="5"/>
      <c r="BP2373" s="8"/>
      <c r="BQ2373" s="8"/>
    </row>
    <row r="2374" spans="1:69" ht="16.75" customHeight="1" x14ac:dyDescent="0.2">
      <c r="A2374" t="str">
        <f t="shared" si="1959"/>
        <v>2025021155 MIN</v>
      </c>
      <c r="B2374">
        <v>2025021155</v>
      </c>
      <c r="C2374" s="1">
        <v>46109</v>
      </c>
      <c r="D2374" s="2" t="s">
        <v>6</v>
      </c>
      <c r="E2374" t="s">
        <v>33</v>
      </c>
      <c r="F2374" s="2">
        <v>1</v>
      </c>
      <c r="G2374" s="2">
        <v>2</v>
      </c>
      <c r="H2374" t="s">
        <v>36</v>
      </c>
      <c r="I2374" t="str">
        <f t="shared" si="1958"/>
        <v xml:space="preserve">MIN </v>
      </c>
      <c r="K2374" s="14"/>
      <c r="L2374" s="13">
        <v>0.15</v>
      </c>
      <c r="M2374" s="28">
        <v>0.1</v>
      </c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23"/>
      <c r="AF2374" s="23"/>
      <c r="AG2374" s="26"/>
      <c r="AH2374" s="26"/>
      <c r="AI2374" s="53"/>
      <c r="AJ2374" s="6"/>
      <c r="AK2374" s="23"/>
      <c r="AL2374" s="23"/>
      <c r="AM2374" s="23"/>
      <c r="AN2374" s="23"/>
      <c r="AO2374" s="23"/>
      <c r="AP2374" s="23"/>
      <c r="AQ2374" s="23"/>
      <c r="AR2374" s="66">
        <v>0</v>
      </c>
      <c r="AS2374" s="8"/>
      <c r="AT2374" s="19"/>
      <c r="AU2374" s="19"/>
      <c r="AV2374" s="12"/>
      <c r="AW2374" s="12"/>
      <c r="AX2374" s="8"/>
      <c r="AY2374" s="8"/>
      <c r="AZ2374" s="8"/>
      <c r="BA2374" s="8"/>
      <c r="BB2374" s="62"/>
      <c r="BC2374" s="21"/>
      <c r="BD2374" s="21"/>
      <c r="BE2374" s="21"/>
      <c r="BF2374" s="22"/>
      <c r="BG2374" s="22"/>
      <c r="BH2374" s="22"/>
      <c r="BI2374" s="22"/>
      <c r="BJ2374" s="8"/>
      <c r="BK2374" s="8"/>
      <c r="BL2374" s="8"/>
      <c r="BM2374" s="8"/>
      <c r="BN2374" s="5"/>
      <c r="BO2374" s="5"/>
      <c r="BP2374" s="8"/>
      <c r="BQ2374" s="8"/>
    </row>
    <row r="2375" spans="1:69" ht="16.75" customHeight="1" x14ac:dyDescent="0.2">
      <c r="A2375" t="str">
        <f t="shared" si="1959"/>
        <v>2025021155 BOS</v>
      </c>
      <c r="B2375">
        <v>2025021155</v>
      </c>
      <c r="C2375" s="1">
        <v>46109</v>
      </c>
      <c r="D2375" s="2" t="s">
        <v>9</v>
      </c>
      <c r="E2375" t="s">
        <v>7</v>
      </c>
      <c r="F2375" s="2">
        <v>2</v>
      </c>
      <c r="G2375" s="2">
        <v>1</v>
      </c>
      <c r="H2375" t="s">
        <v>38</v>
      </c>
      <c r="I2375" t="str">
        <f t="shared" si="1958"/>
        <v xml:space="preserve">BOS </v>
      </c>
      <c r="K2375" s="14"/>
      <c r="L2375" s="13">
        <v>0.15</v>
      </c>
      <c r="M2375" s="28">
        <v>0.1</v>
      </c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23"/>
      <c r="AF2375" s="23"/>
      <c r="AG2375" s="26"/>
      <c r="AH2375" s="26"/>
      <c r="AI2375" s="53"/>
      <c r="AJ2375" s="6"/>
      <c r="AK2375" s="23"/>
      <c r="AL2375" s="23"/>
      <c r="AM2375" s="23"/>
      <c r="AN2375" s="23"/>
      <c r="AO2375" s="23"/>
      <c r="AP2375" s="23"/>
      <c r="AQ2375" s="23"/>
      <c r="AR2375" s="66">
        <v>0</v>
      </c>
      <c r="AS2375" s="8"/>
      <c r="AT2375" s="19"/>
      <c r="AU2375" s="19"/>
      <c r="AV2375" s="12"/>
      <c r="AW2375" s="12"/>
      <c r="AX2375" s="8"/>
      <c r="AY2375" s="8"/>
      <c r="AZ2375" s="8"/>
      <c r="BA2375" s="8"/>
      <c r="BB2375" s="62"/>
      <c r="BC2375" s="21"/>
      <c r="BD2375" s="21"/>
      <c r="BE2375" s="21"/>
      <c r="BF2375" s="22"/>
      <c r="BG2375" s="22"/>
      <c r="BH2375" s="22"/>
      <c r="BI2375" s="22"/>
      <c r="BJ2375" s="8"/>
      <c r="BK2375" s="8"/>
      <c r="BL2375" s="8"/>
      <c r="BM2375" s="8"/>
      <c r="BN2375" s="5"/>
      <c r="BO2375" s="5"/>
      <c r="BP2375" s="8"/>
      <c r="BQ2375" s="8"/>
    </row>
    <row r="2376" spans="1:69" ht="16.75" customHeight="1" x14ac:dyDescent="0.2">
      <c r="A2376" t="str">
        <f t="shared" si="1959"/>
        <v>2025021157 NJD</v>
      </c>
      <c r="B2376">
        <v>2025021157</v>
      </c>
      <c r="C2376" s="1">
        <v>46109</v>
      </c>
      <c r="D2376" s="2" t="s">
        <v>6</v>
      </c>
      <c r="E2376" t="s">
        <v>4</v>
      </c>
      <c r="F2376" s="2">
        <v>1</v>
      </c>
      <c r="G2376" s="2">
        <v>2</v>
      </c>
      <c r="H2376" t="s">
        <v>36</v>
      </c>
      <c r="I2376" t="str">
        <f t="shared" si="1958"/>
        <v xml:space="preserve">NJD </v>
      </c>
      <c r="K2376" s="14"/>
      <c r="L2376" s="13">
        <v>0.15</v>
      </c>
      <c r="M2376" s="28">
        <v>0.1</v>
      </c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23"/>
      <c r="AF2376" s="23"/>
      <c r="AG2376" s="26"/>
      <c r="AH2376" s="26"/>
      <c r="AI2376" s="53"/>
      <c r="AJ2376" s="6"/>
      <c r="AK2376" s="23"/>
      <c r="AL2376" s="23"/>
      <c r="AM2376" s="23"/>
      <c r="AN2376" s="23"/>
      <c r="AO2376" s="23"/>
      <c r="AP2376" s="23"/>
      <c r="AQ2376" s="23"/>
      <c r="AR2376" s="66">
        <v>0</v>
      </c>
      <c r="AS2376" s="8"/>
      <c r="AT2376" s="19"/>
      <c r="AU2376" s="19"/>
      <c r="AV2376" s="12"/>
      <c r="AW2376" s="12"/>
      <c r="AX2376" s="8"/>
      <c r="AY2376" s="8"/>
      <c r="AZ2376" s="8"/>
      <c r="BA2376" s="8"/>
      <c r="BB2376" s="62"/>
      <c r="BC2376" s="21"/>
      <c r="BD2376" s="21"/>
      <c r="BE2376" s="21"/>
      <c r="BF2376" s="22"/>
      <c r="BG2376" s="22"/>
      <c r="BH2376" s="22"/>
      <c r="BI2376" s="22"/>
      <c r="BJ2376" s="8"/>
      <c r="BK2376" s="8"/>
      <c r="BL2376" s="8"/>
      <c r="BM2376" s="8"/>
      <c r="BN2376" s="5"/>
      <c r="BO2376" s="5"/>
      <c r="BP2376" s="8"/>
      <c r="BQ2376" s="8"/>
    </row>
    <row r="2377" spans="1:69" ht="16.75" customHeight="1" x14ac:dyDescent="0.2">
      <c r="A2377" t="str">
        <f t="shared" si="1959"/>
        <v>2025021157 CAR</v>
      </c>
      <c r="B2377">
        <v>2025021157</v>
      </c>
      <c r="C2377" s="1">
        <v>46109</v>
      </c>
      <c r="D2377" s="2" t="s">
        <v>9</v>
      </c>
      <c r="E2377" t="s">
        <v>42</v>
      </c>
      <c r="F2377" s="2">
        <v>2</v>
      </c>
      <c r="G2377" s="2">
        <v>1</v>
      </c>
      <c r="H2377" t="s">
        <v>38</v>
      </c>
      <c r="I2377" t="str">
        <f t="shared" si="1958"/>
        <v xml:space="preserve">CAR </v>
      </c>
      <c r="K2377" s="14"/>
      <c r="L2377" s="13">
        <v>0.15</v>
      </c>
      <c r="M2377" s="28">
        <v>0.1</v>
      </c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23"/>
      <c r="AF2377" s="23"/>
      <c r="AG2377" s="26"/>
      <c r="AH2377" s="26"/>
      <c r="AI2377" s="53"/>
      <c r="AJ2377" s="6"/>
      <c r="AK2377" s="23"/>
      <c r="AL2377" s="23"/>
      <c r="AM2377" s="23"/>
      <c r="AN2377" s="23"/>
      <c r="AO2377" s="23"/>
      <c r="AP2377" s="23"/>
      <c r="AQ2377" s="23"/>
      <c r="AR2377" s="66">
        <v>0</v>
      </c>
      <c r="AS2377" s="8"/>
      <c r="AT2377" s="19"/>
      <c r="AU2377" s="19"/>
      <c r="AV2377" s="12"/>
      <c r="AW2377" s="12"/>
      <c r="AX2377" s="8"/>
      <c r="AY2377" s="8"/>
      <c r="AZ2377" s="8"/>
      <c r="BA2377" s="8"/>
      <c r="BB2377" s="62"/>
      <c r="BC2377" s="21"/>
      <c r="BD2377" s="21"/>
      <c r="BE2377" s="21"/>
      <c r="BF2377" s="22"/>
      <c r="BG2377" s="22"/>
      <c r="BH2377" s="22"/>
      <c r="BI2377" s="22"/>
      <c r="BJ2377" s="8"/>
      <c r="BK2377" s="8"/>
      <c r="BL2377" s="8"/>
      <c r="BM2377" s="8"/>
      <c r="BN2377" s="5"/>
      <c r="BO2377" s="5"/>
      <c r="BP2377" s="8"/>
      <c r="BQ2377" s="8"/>
    </row>
    <row r="2378" spans="1:69" ht="16.75" customHeight="1" x14ac:dyDescent="0.2">
      <c r="A2378" t="str">
        <f t="shared" si="1959"/>
        <v>2025021158 SJS</v>
      </c>
      <c r="B2378">
        <v>2025021158</v>
      </c>
      <c r="C2378" s="1">
        <v>46109</v>
      </c>
      <c r="D2378" s="2" t="s">
        <v>6</v>
      </c>
      <c r="E2378" t="s">
        <v>40</v>
      </c>
      <c r="F2378" s="2">
        <v>1</v>
      </c>
      <c r="G2378" s="2">
        <v>1</v>
      </c>
      <c r="H2378" t="s">
        <v>46</v>
      </c>
      <c r="I2378" t="str">
        <f t="shared" si="1958"/>
        <v xml:space="preserve">SJS </v>
      </c>
      <c r="K2378" s="14"/>
      <c r="L2378" s="13">
        <v>0.15</v>
      </c>
      <c r="M2378" s="28">
        <v>0.1</v>
      </c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23"/>
      <c r="AF2378" s="23"/>
      <c r="AG2378" s="26"/>
      <c r="AH2378" s="26"/>
      <c r="AI2378" s="53"/>
      <c r="AJ2378" s="6"/>
      <c r="AK2378" s="23"/>
      <c r="AL2378" s="23"/>
      <c r="AM2378" s="23"/>
      <c r="AN2378" s="23"/>
      <c r="AO2378" s="23"/>
      <c r="AP2378" s="23"/>
      <c r="AQ2378" s="23"/>
      <c r="AR2378" s="66">
        <v>0</v>
      </c>
      <c r="AS2378" s="8"/>
      <c r="AT2378" s="19"/>
      <c r="AU2378" s="19"/>
      <c r="AV2378" s="12"/>
      <c r="AW2378" s="12"/>
      <c r="AX2378" s="8"/>
      <c r="AY2378" s="8"/>
      <c r="AZ2378" s="8"/>
      <c r="BA2378" s="8"/>
      <c r="BB2378" s="62"/>
      <c r="BC2378" s="21"/>
      <c r="BD2378" s="21"/>
      <c r="BE2378" s="21"/>
      <c r="BF2378" s="22"/>
      <c r="BG2378" s="22"/>
      <c r="BH2378" s="22"/>
      <c r="BI2378" s="22"/>
      <c r="BJ2378" s="8"/>
      <c r="BK2378" s="8"/>
      <c r="BL2378" s="8"/>
      <c r="BM2378" s="8"/>
      <c r="BN2378" s="5"/>
      <c r="BO2378" s="5"/>
      <c r="BP2378" s="8"/>
      <c r="BQ2378" s="8"/>
    </row>
    <row r="2379" spans="1:69" ht="16.75" customHeight="1" x14ac:dyDescent="0.2">
      <c r="A2379" t="str">
        <f t="shared" si="1959"/>
        <v>2025021158 CBJ</v>
      </c>
      <c r="B2379">
        <v>2025021158</v>
      </c>
      <c r="C2379" s="1">
        <v>46109</v>
      </c>
      <c r="D2379" s="2" t="s">
        <v>9</v>
      </c>
      <c r="E2379" t="s">
        <v>32</v>
      </c>
      <c r="F2379" s="2">
        <v>1</v>
      </c>
      <c r="G2379" s="2">
        <v>1</v>
      </c>
      <c r="H2379" t="s">
        <v>47</v>
      </c>
      <c r="I2379" t="str">
        <f t="shared" si="1958"/>
        <v xml:space="preserve">CBJ </v>
      </c>
      <c r="K2379" s="14"/>
      <c r="L2379" s="13">
        <v>0.15</v>
      </c>
      <c r="M2379" s="28">
        <v>0.1</v>
      </c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23"/>
      <c r="AF2379" s="23"/>
      <c r="AG2379" s="26"/>
      <c r="AH2379" s="26"/>
      <c r="AI2379" s="53"/>
      <c r="AJ2379" s="6"/>
      <c r="AK2379" s="23"/>
      <c r="AL2379" s="23"/>
      <c r="AM2379" s="23"/>
      <c r="AN2379" s="23"/>
      <c r="AO2379" s="23"/>
      <c r="AP2379" s="23"/>
      <c r="AQ2379" s="23"/>
      <c r="AR2379" s="66">
        <v>0</v>
      </c>
      <c r="AS2379" s="8"/>
      <c r="AT2379" s="19"/>
      <c r="AU2379" s="19"/>
      <c r="AV2379" s="12"/>
      <c r="AW2379" s="12"/>
      <c r="AX2379" s="8"/>
      <c r="AY2379" s="8"/>
      <c r="AZ2379" s="8"/>
      <c r="BA2379" s="8"/>
      <c r="BB2379" s="62"/>
      <c r="BC2379" s="21"/>
      <c r="BD2379" s="21"/>
      <c r="BE2379" s="21"/>
      <c r="BF2379" s="22"/>
      <c r="BG2379" s="22"/>
      <c r="BH2379" s="22"/>
      <c r="BI2379" s="22"/>
      <c r="BJ2379" s="8"/>
      <c r="BK2379" s="8"/>
      <c r="BL2379" s="8"/>
      <c r="BM2379" s="8"/>
      <c r="BN2379" s="5"/>
      <c r="BO2379" s="5"/>
      <c r="BP2379" s="8"/>
      <c r="BQ2379" s="8"/>
    </row>
    <row r="2380" spans="1:69" ht="16.75" customHeight="1" x14ac:dyDescent="0.2">
      <c r="A2380" t="str">
        <f t="shared" si="1959"/>
        <v>2025021159 SEA</v>
      </c>
      <c r="B2380">
        <v>2025021159</v>
      </c>
      <c r="C2380" s="1">
        <v>46109</v>
      </c>
      <c r="D2380" s="2" t="s">
        <v>6</v>
      </c>
      <c r="E2380" t="s">
        <v>13</v>
      </c>
      <c r="F2380" s="2">
        <v>1</v>
      </c>
      <c r="G2380" s="2">
        <v>0</v>
      </c>
      <c r="H2380" t="s">
        <v>52</v>
      </c>
      <c r="I2380" t="str">
        <f t="shared" si="1958"/>
        <v xml:space="preserve">SEA </v>
      </c>
      <c r="K2380" s="14"/>
      <c r="L2380" s="13">
        <v>0.15</v>
      </c>
      <c r="M2380" s="28">
        <v>0.1</v>
      </c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23"/>
      <c r="AF2380" s="23"/>
      <c r="AG2380" s="26"/>
      <c r="AH2380" s="26"/>
      <c r="AI2380" s="53"/>
      <c r="AJ2380" s="6"/>
      <c r="AK2380" s="23"/>
      <c r="AL2380" s="23"/>
      <c r="AM2380" s="23"/>
      <c r="AN2380" s="23"/>
      <c r="AO2380" s="23"/>
      <c r="AP2380" s="23"/>
      <c r="AQ2380" s="23"/>
      <c r="AR2380" s="66">
        <v>0</v>
      </c>
      <c r="AS2380" s="8"/>
      <c r="AT2380" s="19"/>
      <c r="AU2380" s="19"/>
      <c r="AV2380" s="12"/>
      <c r="AW2380" s="12"/>
      <c r="AX2380" s="8"/>
      <c r="AY2380" s="8"/>
      <c r="AZ2380" s="8"/>
      <c r="BA2380" s="8"/>
      <c r="BB2380" s="62"/>
      <c r="BC2380" s="21"/>
      <c r="BD2380" s="21"/>
      <c r="BE2380" s="21"/>
      <c r="BF2380" s="22"/>
      <c r="BG2380" s="22"/>
      <c r="BH2380" s="22"/>
      <c r="BI2380" s="22"/>
      <c r="BJ2380" s="8"/>
      <c r="BK2380" s="8"/>
      <c r="BL2380" s="8"/>
      <c r="BM2380" s="8"/>
      <c r="BN2380" s="5"/>
      <c r="BO2380" s="5"/>
      <c r="BP2380" s="8"/>
      <c r="BQ2380" s="8"/>
    </row>
    <row r="2381" spans="1:69" ht="16.75" customHeight="1" x14ac:dyDescent="0.2">
      <c r="A2381" t="str">
        <f t="shared" si="1959"/>
        <v>2025021159 BUF</v>
      </c>
      <c r="B2381">
        <v>2025021159</v>
      </c>
      <c r="C2381" s="1">
        <v>46109</v>
      </c>
      <c r="D2381" s="2" t="s">
        <v>9</v>
      </c>
      <c r="E2381" t="s">
        <v>5</v>
      </c>
      <c r="F2381" s="2">
        <v>0</v>
      </c>
      <c r="G2381" s="2">
        <v>1</v>
      </c>
      <c r="H2381" t="s">
        <v>53</v>
      </c>
      <c r="I2381" t="str">
        <f t="shared" si="1958"/>
        <v xml:space="preserve">BUF </v>
      </c>
      <c r="K2381" s="14"/>
      <c r="L2381" s="13">
        <v>0.15</v>
      </c>
      <c r="M2381" s="28">
        <v>0.1</v>
      </c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23"/>
      <c r="AF2381" s="23"/>
      <c r="AG2381" s="26"/>
      <c r="AH2381" s="26"/>
      <c r="AI2381" s="53"/>
      <c r="AJ2381" s="6"/>
      <c r="AK2381" s="23"/>
      <c r="AL2381" s="23"/>
      <c r="AM2381" s="23"/>
      <c r="AN2381" s="23"/>
      <c r="AO2381" s="23"/>
      <c r="AP2381" s="23"/>
      <c r="AQ2381" s="23"/>
      <c r="AR2381" s="66">
        <v>0</v>
      </c>
      <c r="AS2381" s="8"/>
      <c r="AT2381" s="19"/>
      <c r="AU2381" s="19"/>
      <c r="AV2381" s="12"/>
      <c r="AW2381" s="12"/>
      <c r="AX2381" s="8"/>
      <c r="AY2381" s="8"/>
      <c r="AZ2381" s="8"/>
      <c r="BA2381" s="8"/>
      <c r="BB2381" s="62"/>
      <c r="BC2381" s="21"/>
      <c r="BD2381" s="21"/>
      <c r="BE2381" s="21"/>
      <c r="BF2381" s="22"/>
      <c r="BG2381" s="22"/>
      <c r="BH2381" s="22"/>
      <c r="BI2381" s="22"/>
      <c r="BJ2381" s="8"/>
      <c r="BK2381" s="8"/>
      <c r="BL2381" s="8"/>
      <c r="BM2381" s="8"/>
      <c r="BN2381" s="5"/>
      <c r="BO2381" s="5"/>
      <c r="BP2381" s="8"/>
      <c r="BQ2381" s="8"/>
    </row>
    <row r="2382" spans="1:69" ht="16.75" customHeight="1" x14ac:dyDescent="0.2">
      <c r="A2382" t="str">
        <f t="shared" si="1959"/>
        <v>2025021161 MTL</v>
      </c>
      <c r="B2382">
        <v>2025021161</v>
      </c>
      <c r="C2382" s="1">
        <v>46109</v>
      </c>
      <c r="D2382" s="2" t="s">
        <v>6</v>
      </c>
      <c r="E2382" t="s">
        <v>19</v>
      </c>
      <c r="F2382" s="2">
        <v>1</v>
      </c>
      <c r="G2382" s="2">
        <v>1</v>
      </c>
      <c r="H2382" t="s">
        <v>46</v>
      </c>
      <c r="I2382" t="str">
        <f t="shared" si="1958"/>
        <v xml:space="preserve">MTL </v>
      </c>
      <c r="K2382" s="14"/>
      <c r="L2382" s="13">
        <v>0.15</v>
      </c>
      <c r="M2382" s="28">
        <v>0.1</v>
      </c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23"/>
      <c r="AF2382" s="23"/>
      <c r="AG2382" s="26"/>
      <c r="AH2382" s="26"/>
      <c r="AI2382" s="53"/>
      <c r="AJ2382" s="6"/>
      <c r="AK2382" s="23"/>
      <c r="AL2382" s="23"/>
      <c r="AM2382" s="23"/>
      <c r="AN2382" s="23"/>
      <c r="AO2382" s="23"/>
      <c r="AP2382" s="23"/>
      <c r="AQ2382" s="23"/>
      <c r="AR2382" s="66">
        <v>0</v>
      </c>
      <c r="AS2382" s="8"/>
      <c r="AT2382" s="19"/>
      <c r="AU2382" s="19"/>
      <c r="AV2382" s="12"/>
      <c r="AW2382" s="12"/>
      <c r="AX2382" s="8"/>
      <c r="AY2382" s="8"/>
      <c r="AZ2382" s="8"/>
      <c r="BA2382" s="8"/>
      <c r="BB2382" s="62"/>
      <c r="BC2382" s="21"/>
      <c r="BD2382" s="21"/>
      <c r="BE2382" s="21"/>
      <c r="BF2382" s="22"/>
      <c r="BG2382" s="22"/>
      <c r="BH2382" s="22"/>
      <c r="BI2382" s="22"/>
      <c r="BJ2382" s="8"/>
      <c r="BK2382" s="8"/>
      <c r="BL2382" s="8"/>
      <c r="BM2382" s="8"/>
      <c r="BN2382" s="5"/>
      <c r="BO2382" s="5"/>
      <c r="BP2382" s="8"/>
      <c r="BQ2382" s="8"/>
    </row>
    <row r="2383" spans="1:69" ht="16.75" customHeight="1" x14ac:dyDescent="0.2">
      <c r="A2383" t="str">
        <f t="shared" si="1959"/>
        <v>2025021161 NSH</v>
      </c>
      <c r="B2383">
        <v>2025021161</v>
      </c>
      <c r="C2383" s="1">
        <v>46109</v>
      </c>
      <c r="D2383" s="2" t="s">
        <v>9</v>
      </c>
      <c r="E2383" t="s">
        <v>35</v>
      </c>
      <c r="F2383" s="2">
        <v>1</v>
      </c>
      <c r="G2383" s="2">
        <v>1</v>
      </c>
      <c r="H2383" t="s">
        <v>47</v>
      </c>
      <c r="I2383" t="str">
        <f t="shared" si="1958"/>
        <v xml:space="preserve">NSH </v>
      </c>
      <c r="K2383" s="14"/>
      <c r="L2383" s="13">
        <v>0.15</v>
      </c>
      <c r="M2383" s="28">
        <v>0.1</v>
      </c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23"/>
      <c r="AF2383" s="23"/>
      <c r="AG2383" s="26"/>
      <c r="AH2383" s="26"/>
      <c r="AI2383" s="53"/>
      <c r="AJ2383" s="6"/>
      <c r="AK2383" s="23"/>
      <c r="AL2383" s="23"/>
      <c r="AM2383" s="23"/>
      <c r="AN2383" s="23"/>
      <c r="AO2383" s="23"/>
      <c r="AP2383" s="23"/>
      <c r="AQ2383" s="23"/>
      <c r="AR2383" s="66">
        <v>0</v>
      </c>
      <c r="AS2383" s="8"/>
      <c r="AT2383" s="19"/>
      <c r="AU2383" s="19"/>
      <c r="AV2383" s="12"/>
      <c r="AW2383" s="12"/>
      <c r="AX2383" s="8"/>
      <c r="AY2383" s="8"/>
      <c r="AZ2383" s="8"/>
      <c r="BA2383" s="8"/>
      <c r="BB2383" s="62"/>
      <c r="BC2383" s="21"/>
      <c r="BD2383" s="21"/>
      <c r="BE2383" s="21"/>
      <c r="BF2383" s="22"/>
      <c r="BG2383" s="22"/>
      <c r="BH2383" s="22"/>
      <c r="BI2383" s="22"/>
      <c r="BJ2383" s="8"/>
      <c r="BK2383" s="8"/>
      <c r="BL2383" s="8"/>
      <c r="BM2383" s="8"/>
      <c r="BN2383" s="5"/>
      <c r="BO2383" s="5"/>
      <c r="BP2383" s="8"/>
      <c r="BQ2383" s="8"/>
    </row>
    <row r="2384" spans="1:69" ht="16.75" customHeight="1" x14ac:dyDescent="0.2">
      <c r="A2384" t="str">
        <f t="shared" si="1959"/>
        <v>2025021160 TOR</v>
      </c>
      <c r="B2384">
        <v>2025021160</v>
      </c>
      <c r="C2384" s="1">
        <v>46109</v>
      </c>
      <c r="D2384" s="2" t="s">
        <v>6</v>
      </c>
      <c r="E2384" t="s">
        <v>18</v>
      </c>
      <c r="F2384" s="2">
        <v>2</v>
      </c>
      <c r="G2384" s="2">
        <v>1</v>
      </c>
      <c r="H2384" t="s">
        <v>44</v>
      </c>
      <c r="I2384" t="str">
        <f t="shared" si="1958"/>
        <v xml:space="preserve">TOR </v>
      </c>
      <c r="K2384" s="14"/>
      <c r="L2384" s="13">
        <v>0.15</v>
      </c>
      <c r="M2384" s="28">
        <v>0.1</v>
      </c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23"/>
      <c r="AF2384" s="23"/>
      <c r="AG2384" s="26"/>
      <c r="AH2384" s="26"/>
      <c r="AI2384" s="53"/>
      <c r="AJ2384" s="6"/>
      <c r="AK2384" s="23"/>
      <c r="AL2384" s="23"/>
      <c r="AM2384" s="23"/>
      <c r="AN2384" s="23"/>
      <c r="AO2384" s="23"/>
      <c r="AP2384" s="23"/>
      <c r="AQ2384" s="23"/>
      <c r="AR2384" s="66">
        <v>0</v>
      </c>
      <c r="AS2384" s="8"/>
      <c r="AT2384" s="19"/>
      <c r="AU2384" s="19"/>
      <c r="AV2384" s="12"/>
      <c r="AW2384" s="12"/>
      <c r="AX2384" s="8"/>
      <c r="AY2384" s="8"/>
      <c r="AZ2384" s="8"/>
      <c r="BA2384" s="8"/>
      <c r="BB2384" s="62"/>
      <c r="BC2384" s="21"/>
      <c r="BD2384" s="21"/>
      <c r="BE2384" s="21"/>
      <c r="BF2384" s="22"/>
      <c r="BG2384" s="22"/>
      <c r="BH2384" s="22"/>
      <c r="BI2384" s="22"/>
      <c r="BJ2384" s="8"/>
      <c r="BK2384" s="8"/>
      <c r="BL2384" s="8"/>
      <c r="BM2384" s="8"/>
      <c r="BN2384" s="5"/>
      <c r="BO2384" s="5"/>
      <c r="BP2384" s="8"/>
      <c r="BQ2384" s="8"/>
    </row>
    <row r="2385" spans="1:69" ht="16.75" customHeight="1" x14ac:dyDescent="0.2">
      <c r="A2385" t="str">
        <f t="shared" si="1959"/>
        <v>2025021160 STL</v>
      </c>
      <c r="B2385">
        <v>2025021160</v>
      </c>
      <c r="C2385" s="1">
        <v>46109</v>
      </c>
      <c r="D2385" s="2" t="s">
        <v>9</v>
      </c>
      <c r="E2385" t="s">
        <v>12</v>
      </c>
      <c r="F2385" s="2">
        <v>1</v>
      </c>
      <c r="G2385" s="2">
        <v>2</v>
      </c>
      <c r="H2385" t="s">
        <v>45</v>
      </c>
      <c r="I2385" t="str">
        <f t="shared" si="1958"/>
        <v xml:space="preserve">STL </v>
      </c>
      <c r="K2385" s="14"/>
      <c r="L2385" s="13">
        <v>0.15</v>
      </c>
      <c r="M2385" s="28">
        <v>0.1</v>
      </c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23"/>
      <c r="AF2385" s="23"/>
      <c r="AG2385" s="26"/>
      <c r="AH2385" s="26"/>
      <c r="AI2385" s="53"/>
      <c r="AJ2385" s="6"/>
      <c r="AK2385" s="23"/>
      <c r="AL2385" s="23"/>
      <c r="AM2385" s="23"/>
      <c r="AN2385" s="23"/>
      <c r="AO2385" s="23"/>
      <c r="AP2385" s="23"/>
      <c r="AQ2385" s="23"/>
      <c r="AR2385" s="66">
        <v>0</v>
      </c>
      <c r="AS2385" s="8"/>
      <c r="AT2385" s="19"/>
      <c r="AU2385" s="19"/>
      <c r="AV2385" s="12"/>
      <c r="AW2385" s="12"/>
      <c r="AX2385" s="8"/>
      <c r="AY2385" s="8"/>
      <c r="AZ2385" s="8"/>
      <c r="BA2385" s="8"/>
      <c r="BB2385" s="62"/>
      <c r="BC2385" s="21"/>
      <c r="BD2385" s="21"/>
      <c r="BE2385" s="21"/>
      <c r="BF2385" s="22"/>
      <c r="BG2385" s="22"/>
      <c r="BH2385" s="22"/>
      <c r="BI2385" s="22"/>
      <c r="BJ2385" s="8"/>
      <c r="BK2385" s="8"/>
      <c r="BL2385" s="8"/>
      <c r="BM2385" s="8"/>
      <c r="BN2385" s="5"/>
      <c r="BO2385" s="5"/>
      <c r="BP2385" s="8"/>
      <c r="BQ2385" s="8"/>
    </row>
    <row r="2386" spans="1:69" ht="16.75" customHeight="1" x14ac:dyDescent="0.2">
      <c r="A2386" t="str">
        <f t="shared" si="1959"/>
        <v>2025021162 WPG</v>
      </c>
      <c r="B2386">
        <v>2025021162</v>
      </c>
      <c r="C2386" s="1">
        <v>46109</v>
      </c>
      <c r="D2386" s="2" t="s">
        <v>6</v>
      </c>
      <c r="E2386" t="s">
        <v>16</v>
      </c>
      <c r="F2386" s="2">
        <v>1</v>
      </c>
      <c r="G2386" s="2">
        <v>1</v>
      </c>
      <c r="H2386" t="s">
        <v>46</v>
      </c>
      <c r="I2386" t="str">
        <f t="shared" si="1958"/>
        <v xml:space="preserve">WPG </v>
      </c>
      <c r="K2386" s="14"/>
      <c r="L2386" s="13">
        <v>0.15</v>
      </c>
      <c r="M2386" s="28">
        <v>0.1</v>
      </c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23"/>
      <c r="AF2386" s="23"/>
      <c r="AG2386" s="26"/>
      <c r="AH2386" s="26"/>
      <c r="AI2386" s="53"/>
      <c r="AJ2386" s="6"/>
      <c r="AK2386" s="23"/>
      <c r="AL2386" s="23"/>
      <c r="AM2386" s="23"/>
      <c r="AN2386" s="23"/>
      <c r="AO2386" s="23"/>
      <c r="AP2386" s="23"/>
      <c r="AQ2386" s="23"/>
      <c r="AR2386" s="66">
        <v>0</v>
      </c>
      <c r="AS2386" s="8"/>
      <c r="AT2386" s="19"/>
      <c r="AU2386" s="19"/>
      <c r="AV2386" s="12"/>
      <c r="AW2386" s="12"/>
      <c r="AX2386" s="8"/>
      <c r="AY2386" s="8"/>
      <c r="AZ2386" s="8"/>
      <c r="BA2386" s="8"/>
      <c r="BB2386" s="62"/>
      <c r="BC2386" s="21"/>
      <c r="BD2386" s="21"/>
      <c r="BE2386" s="21"/>
      <c r="BF2386" s="22"/>
      <c r="BG2386" s="22"/>
      <c r="BH2386" s="22"/>
      <c r="BI2386" s="22"/>
      <c r="BJ2386" s="8"/>
      <c r="BK2386" s="8"/>
      <c r="BL2386" s="8"/>
      <c r="BM2386" s="8"/>
      <c r="BN2386" s="5"/>
      <c r="BO2386" s="5"/>
      <c r="BP2386" s="8"/>
      <c r="BQ2386" s="8"/>
    </row>
    <row r="2387" spans="1:69" ht="16.75" customHeight="1" x14ac:dyDescent="0.2">
      <c r="A2387" t="str">
        <f t="shared" si="1959"/>
        <v>2025021162 COL</v>
      </c>
      <c r="B2387">
        <v>2025021162</v>
      </c>
      <c r="C2387" s="1">
        <v>46109</v>
      </c>
      <c r="D2387" s="2" t="s">
        <v>9</v>
      </c>
      <c r="E2387" t="s">
        <v>24</v>
      </c>
      <c r="F2387" s="2">
        <v>1</v>
      </c>
      <c r="G2387" s="2">
        <v>1</v>
      </c>
      <c r="H2387" t="s">
        <v>47</v>
      </c>
      <c r="I2387" t="str">
        <f t="shared" si="1958"/>
        <v xml:space="preserve">COL </v>
      </c>
      <c r="K2387" s="14"/>
      <c r="L2387" s="13">
        <v>0.15</v>
      </c>
      <c r="M2387" s="28">
        <v>0.1</v>
      </c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23"/>
      <c r="AF2387" s="23"/>
      <c r="AG2387" s="26"/>
      <c r="AH2387" s="26"/>
      <c r="AI2387" s="53"/>
      <c r="AJ2387" s="6"/>
      <c r="AK2387" s="23"/>
      <c r="AL2387" s="23"/>
      <c r="AM2387" s="23"/>
      <c r="AN2387" s="23"/>
      <c r="AO2387" s="23"/>
      <c r="AP2387" s="23"/>
      <c r="AQ2387" s="23"/>
      <c r="AR2387" s="66">
        <v>0</v>
      </c>
      <c r="AS2387" s="8"/>
      <c r="AT2387" s="19"/>
      <c r="AU2387" s="19"/>
      <c r="AV2387" s="12"/>
      <c r="AW2387" s="12"/>
      <c r="AX2387" s="8"/>
      <c r="AY2387" s="8"/>
      <c r="AZ2387" s="8"/>
      <c r="BA2387" s="8"/>
      <c r="BB2387" s="62"/>
      <c r="BC2387" s="21"/>
      <c r="BD2387" s="21"/>
      <c r="BE2387" s="21"/>
      <c r="BF2387" s="22"/>
      <c r="BG2387" s="22"/>
      <c r="BH2387" s="22"/>
      <c r="BI2387" s="22"/>
      <c r="BJ2387" s="8"/>
      <c r="BK2387" s="8"/>
      <c r="BL2387" s="8"/>
      <c r="BM2387" s="8"/>
      <c r="BN2387" s="5"/>
      <c r="BO2387" s="5"/>
      <c r="BP2387" s="8"/>
      <c r="BQ2387" s="8"/>
    </row>
    <row r="2388" spans="1:69" ht="16.75" customHeight="1" x14ac:dyDescent="0.2">
      <c r="A2388" t="str">
        <f t="shared" si="1959"/>
        <v>2025021163 PHI</v>
      </c>
      <c r="B2388">
        <v>2025021163</v>
      </c>
      <c r="C2388" s="1">
        <v>46109</v>
      </c>
      <c r="D2388" s="2" t="s">
        <v>6</v>
      </c>
      <c r="E2388" t="s">
        <v>43</v>
      </c>
      <c r="F2388" s="2">
        <v>1</v>
      </c>
      <c r="G2388" s="2">
        <v>0</v>
      </c>
      <c r="H2388" t="s">
        <v>52</v>
      </c>
      <c r="I2388" t="str">
        <f t="shared" si="1958"/>
        <v xml:space="preserve">PHI </v>
      </c>
      <c r="K2388" s="14"/>
      <c r="L2388" s="13">
        <v>0.15</v>
      </c>
      <c r="M2388" s="28">
        <v>0.1</v>
      </c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23"/>
      <c r="AF2388" s="23"/>
      <c r="AG2388" s="26"/>
      <c r="AH2388" s="26"/>
      <c r="AI2388" s="53"/>
      <c r="AJ2388" s="6"/>
      <c r="AK2388" s="23"/>
      <c r="AL2388" s="23"/>
      <c r="AM2388" s="23"/>
      <c r="AN2388" s="23"/>
      <c r="AO2388" s="23"/>
      <c r="AP2388" s="23"/>
      <c r="AQ2388" s="23"/>
      <c r="AR2388" s="66">
        <v>0</v>
      </c>
      <c r="AS2388" s="8"/>
      <c r="AT2388" s="19"/>
      <c r="AU2388" s="19"/>
      <c r="AV2388" s="12"/>
      <c r="AW2388" s="12"/>
      <c r="AX2388" s="8"/>
      <c r="AY2388" s="8"/>
      <c r="AZ2388" s="8"/>
      <c r="BA2388" s="8"/>
      <c r="BB2388" s="62"/>
      <c r="BC2388" s="21"/>
      <c r="BD2388" s="21"/>
      <c r="BE2388" s="21"/>
      <c r="BF2388" s="22"/>
      <c r="BG2388" s="22"/>
      <c r="BH2388" s="22"/>
      <c r="BI2388" s="22"/>
      <c r="BJ2388" s="8"/>
      <c r="BK2388" s="8"/>
      <c r="BL2388" s="8"/>
      <c r="BM2388" s="8"/>
      <c r="BN2388" s="5"/>
      <c r="BO2388" s="5"/>
      <c r="BP2388" s="8"/>
      <c r="BQ2388" s="8"/>
    </row>
    <row r="2389" spans="1:69" ht="16.75" customHeight="1" x14ac:dyDescent="0.2">
      <c r="A2389" t="str">
        <f t="shared" si="1959"/>
        <v>2025021163 DET</v>
      </c>
      <c r="B2389">
        <v>2025021163</v>
      </c>
      <c r="C2389" s="1">
        <v>46109</v>
      </c>
      <c r="D2389" s="2" t="s">
        <v>9</v>
      </c>
      <c r="E2389" t="s">
        <v>30</v>
      </c>
      <c r="F2389" s="2">
        <v>0</v>
      </c>
      <c r="G2389" s="2">
        <v>1</v>
      </c>
      <c r="H2389" t="s">
        <v>53</v>
      </c>
      <c r="I2389" t="str">
        <f t="shared" si="1958"/>
        <v xml:space="preserve">DET </v>
      </c>
      <c r="K2389" s="14"/>
      <c r="L2389" s="13">
        <v>0.15</v>
      </c>
      <c r="M2389" s="28">
        <v>0.1</v>
      </c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23"/>
      <c r="AF2389" s="23"/>
      <c r="AG2389" s="26"/>
      <c r="AH2389" s="26"/>
      <c r="AI2389" s="53"/>
      <c r="AJ2389" s="6"/>
      <c r="AK2389" s="23"/>
      <c r="AL2389" s="23"/>
      <c r="AM2389" s="23"/>
      <c r="AN2389" s="23"/>
      <c r="AO2389" s="23"/>
      <c r="AP2389" s="23"/>
      <c r="AQ2389" s="23"/>
      <c r="AR2389" s="66">
        <v>0</v>
      </c>
      <c r="AS2389" s="8"/>
      <c r="AT2389" s="19"/>
      <c r="AU2389" s="19"/>
      <c r="AV2389" s="12"/>
      <c r="AW2389" s="12"/>
      <c r="AX2389" s="8"/>
      <c r="AY2389" s="8"/>
      <c r="AZ2389" s="8"/>
      <c r="BA2389" s="8"/>
      <c r="BB2389" s="62"/>
      <c r="BC2389" s="21"/>
      <c r="BD2389" s="21"/>
      <c r="BE2389" s="21"/>
      <c r="BF2389" s="22"/>
      <c r="BG2389" s="22"/>
      <c r="BH2389" s="22"/>
      <c r="BI2389" s="22"/>
      <c r="BJ2389" s="8"/>
      <c r="BK2389" s="8"/>
      <c r="BL2389" s="8"/>
      <c r="BM2389" s="8"/>
      <c r="BN2389" s="5"/>
      <c r="BO2389" s="5"/>
      <c r="BP2389" s="8"/>
      <c r="BQ2389" s="8"/>
    </row>
    <row r="2390" spans="1:69" ht="16.75" customHeight="1" x14ac:dyDescent="0.2">
      <c r="A2390" t="str">
        <f t="shared" si="1959"/>
        <v>2025021164 UTA</v>
      </c>
      <c r="B2390">
        <v>2025021164</v>
      </c>
      <c r="C2390" s="1">
        <v>46109</v>
      </c>
      <c r="D2390" s="2" t="s">
        <v>6</v>
      </c>
      <c r="E2390" t="s">
        <v>15</v>
      </c>
      <c r="F2390" s="2">
        <v>1</v>
      </c>
      <c r="G2390" s="2">
        <v>1</v>
      </c>
      <c r="H2390" t="s">
        <v>46</v>
      </c>
      <c r="I2390" t="str">
        <f t="shared" si="1958"/>
        <v xml:space="preserve">UTA </v>
      </c>
      <c r="K2390" s="14"/>
      <c r="L2390" s="13">
        <v>0.15</v>
      </c>
      <c r="M2390" s="28">
        <v>0.1</v>
      </c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23"/>
      <c r="AF2390" s="23"/>
      <c r="AG2390" s="26"/>
      <c r="AH2390" s="26"/>
      <c r="AI2390" s="53"/>
      <c r="AJ2390" s="6"/>
      <c r="AK2390" s="23"/>
      <c r="AL2390" s="23"/>
      <c r="AM2390" s="23"/>
      <c r="AN2390" s="23"/>
      <c r="AO2390" s="23"/>
      <c r="AP2390" s="23"/>
      <c r="AQ2390" s="23"/>
      <c r="AR2390" s="66">
        <v>0</v>
      </c>
      <c r="AS2390" s="8"/>
      <c r="AT2390" s="19"/>
      <c r="AU2390" s="19"/>
      <c r="AV2390" s="12"/>
      <c r="AW2390" s="12"/>
      <c r="AX2390" s="8"/>
      <c r="AY2390" s="8"/>
      <c r="AZ2390" s="8"/>
      <c r="BA2390" s="8"/>
      <c r="BB2390" s="62"/>
      <c r="BC2390" s="21"/>
      <c r="BD2390" s="21"/>
      <c r="BE2390" s="21"/>
      <c r="BF2390" s="22"/>
      <c r="BG2390" s="22"/>
      <c r="BH2390" s="22"/>
      <c r="BI2390" s="22"/>
      <c r="BJ2390" s="8"/>
      <c r="BK2390" s="8"/>
      <c r="BL2390" s="8"/>
      <c r="BM2390" s="8"/>
      <c r="BN2390" s="5"/>
      <c r="BO2390" s="5"/>
      <c r="BP2390" s="8"/>
      <c r="BQ2390" s="8"/>
    </row>
    <row r="2391" spans="1:69" ht="16.75" customHeight="1" x14ac:dyDescent="0.2">
      <c r="A2391" t="str">
        <f t="shared" si="1959"/>
        <v>2025021164 LAK</v>
      </c>
      <c r="B2391">
        <v>2025021164</v>
      </c>
      <c r="C2391" s="1">
        <v>46109</v>
      </c>
      <c r="D2391" s="2" t="s">
        <v>9</v>
      </c>
      <c r="E2391" t="s">
        <v>28</v>
      </c>
      <c r="F2391" s="2">
        <v>1</v>
      </c>
      <c r="G2391" s="2">
        <v>1</v>
      </c>
      <c r="H2391" t="s">
        <v>47</v>
      </c>
      <c r="I2391" t="str">
        <f t="shared" si="1958"/>
        <v xml:space="preserve">LAK </v>
      </c>
      <c r="K2391" s="14"/>
      <c r="L2391" s="13">
        <v>0.15</v>
      </c>
      <c r="M2391" s="28">
        <v>0.1</v>
      </c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23"/>
      <c r="AF2391" s="23"/>
      <c r="AG2391" s="26"/>
      <c r="AH2391" s="26"/>
      <c r="AI2391" s="53"/>
      <c r="AJ2391" s="6"/>
      <c r="AK2391" s="23"/>
      <c r="AL2391" s="23"/>
      <c r="AM2391" s="23"/>
      <c r="AN2391" s="23"/>
      <c r="AO2391" s="23"/>
      <c r="AP2391" s="23"/>
      <c r="AQ2391" s="23"/>
      <c r="AR2391" s="66">
        <v>0</v>
      </c>
      <c r="AS2391" s="8"/>
      <c r="AT2391" s="19"/>
      <c r="AU2391" s="19"/>
      <c r="AV2391" s="12"/>
      <c r="AW2391" s="12"/>
      <c r="AX2391" s="8"/>
      <c r="AY2391" s="8"/>
      <c r="AZ2391" s="8"/>
      <c r="BA2391" s="8"/>
      <c r="BB2391" s="62"/>
      <c r="BC2391" s="21"/>
      <c r="BD2391" s="21"/>
      <c r="BE2391" s="21"/>
      <c r="BF2391" s="22"/>
      <c r="BG2391" s="22"/>
      <c r="BH2391" s="22"/>
      <c r="BI2391" s="22"/>
      <c r="BJ2391" s="8"/>
      <c r="BK2391" s="8"/>
      <c r="BL2391" s="8"/>
      <c r="BM2391" s="8"/>
      <c r="BN2391" s="5"/>
      <c r="BO2391" s="5"/>
      <c r="BP2391" s="8"/>
      <c r="BQ2391" s="8"/>
    </row>
    <row r="2392" spans="1:69" ht="16.75" customHeight="1" x14ac:dyDescent="0.2">
      <c r="A2392" t="str">
        <f t="shared" si="1959"/>
        <v>2025021165 VAN</v>
      </c>
      <c r="B2392">
        <v>2025021165</v>
      </c>
      <c r="C2392" s="1">
        <v>46109</v>
      </c>
      <c r="D2392" s="2" t="s">
        <v>6</v>
      </c>
      <c r="E2392" t="s">
        <v>23</v>
      </c>
      <c r="F2392" s="2">
        <v>1</v>
      </c>
      <c r="G2392" s="2">
        <v>1</v>
      </c>
      <c r="H2392" t="s">
        <v>46</v>
      </c>
      <c r="I2392" t="str">
        <f t="shared" si="1958"/>
        <v xml:space="preserve">VAN </v>
      </c>
      <c r="K2392" s="14"/>
      <c r="L2392" s="13">
        <v>0.15</v>
      </c>
      <c r="M2392" s="28">
        <v>0.1</v>
      </c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23"/>
      <c r="AF2392" s="23"/>
      <c r="AG2392" s="26"/>
      <c r="AH2392" s="26"/>
      <c r="AI2392" s="53"/>
      <c r="AJ2392" s="6"/>
      <c r="AK2392" s="23"/>
      <c r="AL2392" s="23"/>
      <c r="AM2392" s="23"/>
      <c r="AN2392" s="23"/>
      <c r="AO2392" s="23"/>
      <c r="AP2392" s="23"/>
      <c r="AQ2392" s="23"/>
      <c r="AR2392" s="66">
        <v>0</v>
      </c>
      <c r="AS2392" s="8"/>
      <c r="AT2392" s="19"/>
      <c r="AU2392" s="19"/>
      <c r="AV2392" s="12"/>
      <c r="AW2392" s="12"/>
      <c r="AX2392" s="8"/>
      <c r="AY2392" s="8"/>
      <c r="AZ2392" s="8"/>
      <c r="BA2392" s="8"/>
      <c r="BB2392" s="62"/>
      <c r="BC2392" s="21"/>
      <c r="BD2392" s="21"/>
      <c r="BE2392" s="21"/>
      <c r="BF2392" s="22"/>
      <c r="BG2392" s="22"/>
      <c r="BH2392" s="22"/>
      <c r="BI2392" s="22"/>
      <c r="BJ2392" s="8"/>
      <c r="BK2392" s="8"/>
      <c r="BL2392" s="8"/>
      <c r="BM2392" s="8"/>
      <c r="BN2392" s="5"/>
      <c r="BO2392" s="5"/>
      <c r="BP2392" s="8"/>
      <c r="BQ2392" s="8"/>
    </row>
    <row r="2393" spans="1:69" ht="16.75" customHeight="1" x14ac:dyDescent="0.2">
      <c r="A2393" t="str">
        <f t="shared" si="1959"/>
        <v>2025021165 CGY</v>
      </c>
      <c r="B2393">
        <v>2025021165</v>
      </c>
      <c r="C2393" s="1">
        <v>46109</v>
      </c>
      <c r="D2393" s="2" t="s">
        <v>9</v>
      </c>
      <c r="E2393" t="s">
        <v>22</v>
      </c>
      <c r="F2393" s="2">
        <v>1</v>
      </c>
      <c r="G2393" s="2">
        <v>1</v>
      </c>
      <c r="H2393" t="s">
        <v>47</v>
      </c>
      <c r="I2393" t="str">
        <f t="shared" si="1958"/>
        <v xml:space="preserve">CGY </v>
      </c>
      <c r="K2393" s="14"/>
      <c r="L2393" s="13">
        <v>0.15</v>
      </c>
      <c r="M2393" s="28">
        <v>0.1</v>
      </c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23"/>
      <c r="AF2393" s="23"/>
      <c r="AG2393" s="26"/>
      <c r="AH2393" s="26"/>
      <c r="AI2393" s="53"/>
      <c r="AJ2393" s="6"/>
      <c r="AK2393" s="23"/>
      <c r="AL2393" s="23"/>
      <c r="AM2393" s="23"/>
      <c r="AN2393" s="23"/>
      <c r="AO2393" s="23"/>
      <c r="AP2393" s="23"/>
      <c r="AQ2393" s="23"/>
      <c r="AR2393" s="66">
        <v>0</v>
      </c>
      <c r="AS2393" s="8"/>
      <c r="AT2393" s="19"/>
      <c r="AU2393" s="19"/>
      <c r="AV2393" s="12"/>
      <c r="AW2393" s="12"/>
      <c r="AX2393" s="8"/>
      <c r="AY2393" s="8"/>
      <c r="AZ2393" s="8"/>
      <c r="BA2393" s="8"/>
      <c r="BB2393" s="62"/>
      <c r="BC2393" s="21"/>
      <c r="BD2393" s="21"/>
      <c r="BE2393" s="21"/>
      <c r="BF2393" s="22"/>
      <c r="BG2393" s="22"/>
      <c r="BH2393" s="22"/>
      <c r="BI2393" s="22"/>
      <c r="BJ2393" s="8"/>
      <c r="BK2393" s="8"/>
      <c r="BL2393" s="8"/>
      <c r="BM2393" s="8"/>
      <c r="BN2393" s="5"/>
      <c r="BO2393" s="5"/>
      <c r="BP2393" s="8"/>
      <c r="BQ2393" s="8"/>
    </row>
    <row r="2394" spans="1:69" ht="16.75" customHeight="1" x14ac:dyDescent="0.2">
      <c r="A2394" t="str">
        <f t="shared" si="1959"/>
        <v>2025021166 WSH</v>
      </c>
      <c r="B2394">
        <v>2025021166</v>
      </c>
      <c r="C2394" s="1">
        <v>46109</v>
      </c>
      <c r="D2394" s="2" t="s">
        <v>6</v>
      </c>
      <c r="E2394" t="s">
        <v>49</v>
      </c>
      <c r="F2394" s="2">
        <v>1</v>
      </c>
      <c r="G2394" s="2">
        <v>1</v>
      </c>
      <c r="H2394" t="s">
        <v>46</v>
      </c>
      <c r="I2394" t="str">
        <f t="shared" si="1958"/>
        <v xml:space="preserve">WSH </v>
      </c>
      <c r="K2394" s="14"/>
      <c r="L2394" s="13">
        <v>0.15</v>
      </c>
      <c r="M2394" s="28">
        <v>0.1</v>
      </c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23"/>
      <c r="AF2394" s="23"/>
      <c r="AG2394" s="26"/>
      <c r="AH2394" s="26"/>
      <c r="AI2394" s="53"/>
      <c r="AJ2394" s="6"/>
      <c r="AK2394" s="23"/>
      <c r="AL2394" s="23"/>
      <c r="AM2394" s="23"/>
      <c r="AN2394" s="23"/>
      <c r="AO2394" s="23"/>
      <c r="AP2394" s="23"/>
      <c r="AQ2394" s="23"/>
      <c r="AR2394" s="66">
        <v>0</v>
      </c>
      <c r="AS2394" s="8"/>
      <c r="AT2394" s="19"/>
      <c r="AU2394" s="19"/>
      <c r="AV2394" s="12"/>
      <c r="AW2394" s="12"/>
      <c r="AX2394" s="8"/>
      <c r="AY2394" s="8"/>
      <c r="AZ2394" s="8"/>
      <c r="BA2394" s="8"/>
      <c r="BB2394" s="62"/>
      <c r="BC2394" s="21"/>
      <c r="BD2394" s="21"/>
      <c r="BE2394" s="21"/>
      <c r="BF2394" s="22"/>
      <c r="BG2394" s="22"/>
      <c r="BH2394" s="22"/>
      <c r="BI2394" s="22"/>
      <c r="BJ2394" s="8"/>
      <c r="BK2394" s="8"/>
      <c r="BL2394" s="8"/>
      <c r="BM2394" s="8"/>
      <c r="BN2394" s="5"/>
      <c r="BO2394" s="5"/>
      <c r="BP2394" s="8"/>
      <c r="BQ2394" s="8"/>
    </row>
    <row r="2395" spans="1:69" ht="16.75" customHeight="1" x14ac:dyDescent="0.2">
      <c r="A2395" t="str">
        <f t="shared" si="1959"/>
        <v>2025021166 VGK</v>
      </c>
      <c r="B2395">
        <v>2025021166</v>
      </c>
      <c r="C2395" s="1">
        <v>46109</v>
      </c>
      <c r="D2395" s="2" t="s">
        <v>9</v>
      </c>
      <c r="E2395" t="s">
        <v>25</v>
      </c>
      <c r="F2395" s="2">
        <v>1</v>
      </c>
      <c r="G2395" s="2">
        <v>1</v>
      </c>
      <c r="H2395" t="s">
        <v>47</v>
      </c>
      <c r="I2395" t="str">
        <f t="shared" si="1958"/>
        <v xml:space="preserve">VGK </v>
      </c>
      <c r="K2395" s="14"/>
      <c r="L2395" s="13">
        <v>0.15</v>
      </c>
      <c r="M2395" s="28">
        <v>0.1</v>
      </c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23"/>
      <c r="AF2395" s="23"/>
      <c r="AG2395" s="26"/>
      <c r="AH2395" s="26"/>
      <c r="AI2395" s="53"/>
      <c r="AJ2395" s="6"/>
      <c r="AK2395" s="23"/>
      <c r="AL2395" s="23"/>
      <c r="AM2395" s="23"/>
      <c r="AN2395" s="23"/>
      <c r="AO2395" s="23"/>
      <c r="AP2395" s="23"/>
      <c r="AQ2395" s="23"/>
      <c r="AR2395" s="66">
        <v>0</v>
      </c>
      <c r="AS2395" s="8"/>
      <c r="AT2395" s="19"/>
      <c r="AU2395" s="19"/>
      <c r="AV2395" s="12"/>
      <c r="AW2395" s="12"/>
      <c r="AX2395" s="8"/>
      <c r="AY2395" s="8"/>
      <c r="AZ2395" s="8"/>
      <c r="BA2395" s="8"/>
      <c r="BB2395" s="62"/>
      <c r="BC2395" s="21"/>
      <c r="BD2395" s="21"/>
      <c r="BE2395" s="21"/>
      <c r="BF2395" s="22"/>
      <c r="BG2395" s="22"/>
      <c r="BH2395" s="22"/>
      <c r="BI2395" s="22"/>
      <c r="BJ2395" s="8"/>
      <c r="BK2395" s="8"/>
      <c r="BL2395" s="8"/>
      <c r="BM2395" s="8"/>
      <c r="BN2395" s="5"/>
      <c r="BO2395" s="5"/>
      <c r="BP2395" s="8"/>
      <c r="BQ2395" s="8"/>
    </row>
    <row r="2396" spans="1:69" ht="16.75" customHeight="1" x14ac:dyDescent="0.2">
      <c r="A2396" t="str">
        <f t="shared" si="1959"/>
        <v>2025021167 FLA</v>
      </c>
      <c r="B2396">
        <v>2025021167</v>
      </c>
      <c r="C2396" s="1">
        <v>46110</v>
      </c>
      <c r="D2396" s="2" t="s">
        <v>6</v>
      </c>
      <c r="E2396" t="s">
        <v>10</v>
      </c>
      <c r="F2396" s="2">
        <v>0</v>
      </c>
      <c r="G2396" s="2">
        <v>1</v>
      </c>
      <c r="H2396" t="s">
        <v>26</v>
      </c>
      <c r="I2396" t="str">
        <f t="shared" si="1958"/>
        <v xml:space="preserve">FLA </v>
      </c>
      <c r="K2396" s="14"/>
      <c r="L2396" s="13">
        <v>0.15</v>
      </c>
      <c r="M2396" s="28">
        <v>0.1</v>
      </c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23"/>
      <c r="AF2396" s="23"/>
      <c r="AG2396" s="26"/>
      <c r="AH2396" s="26"/>
      <c r="AI2396" s="53"/>
      <c r="AJ2396" s="6"/>
      <c r="AK2396" s="23"/>
      <c r="AL2396" s="23"/>
      <c r="AM2396" s="23"/>
      <c r="AN2396" s="23"/>
      <c r="AO2396" s="23"/>
      <c r="AP2396" s="23"/>
      <c r="AQ2396" s="23"/>
      <c r="AR2396" s="66">
        <v>0</v>
      </c>
      <c r="AS2396" s="8"/>
      <c r="AT2396" s="19"/>
      <c r="AU2396" s="19"/>
      <c r="AV2396" s="12"/>
      <c r="AW2396" s="12"/>
      <c r="AX2396" s="8"/>
      <c r="AY2396" s="8"/>
      <c r="AZ2396" s="8"/>
      <c r="BA2396" s="8"/>
      <c r="BB2396" s="62"/>
      <c r="BC2396" s="21"/>
      <c r="BD2396" s="21"/>
      <c r="BE2396" s="21"/>
      <c r="BF2396" s="22"/>
      <c r="BG2396" s="22"/>
      <c r="BH2396" s="22"/>
      <c r="BI2396" s="22"/>
      <c r="BJ2396" s="8"/>
      <c r="BK2396" s="8"/>
      <c r="BL2396" s="8"/>
      <c r="BM2396" s="8"/>
      <c r="BN2396" s="5"/>
      <c r="BO2396" s="5"/>
      <c r="BP2396" s="8"/>
      <c r="BQ2396" s="8"/>
    </row>
    <row r="2397" spans="1:69" ht="16.75" customHeight="1" x14ac:dyDescent="0.2">
      <c r="A2397" t="str">
        <f t="shared" si="1959"/>
        <v>2025021167 NYR</v>
      </c>
      <c r="B2397">
        <v>2025021167</v>
      </c>
      <c r="C2397" s="1">
        <v>46110</v>
      </c>
      <c r="D2397" s="2" t="s">
        <v>9</v>
      </c>
      <c r="E2397" t="s">
        <v>20</v>
      </c>
      <c r="F2397" s="2">
        <v>1</v>
      </c>
      <c r="G2397" s="2">
        <v>0</v>
      </c>
      <c r="H2397" t="s">
        <v>27</v>
      </c>
      <c r="I2397" t="str">
        <f t="shared" si="1958"/>
        <v xml:space="preserve">NYR </v>
      </c>
      <c r="K2397" s="14"/>
      <c r="L2397" s="13">
        <v>0.15</v>
      </c>
      <c r="M2397" s="28">
        <v>0.1</v>
      </c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23"/>
      <c r="AF2397" s="23"/>
      <c r="AG2397" s="26"/>
      <c r="AH2397" s="26"/>
      <c r="AI2397" s="53"/>
      <c r="AJ2397" s="6"/>
      <c r="AK2397" s="23"/>
      <c r="AL2397" s="23"/>
      <c r="AM2397" s="23"/>
      <c r="AN2397" s="23"/>
      <c r="AO2397" s="23"/>
      <c r="AP2397" s="23"/>
      <c r="AQ2397" s="23"/>
      <c r="AR2397" s="66">
        <v>0</v>
      </c>
      <c r="AS2397" s="8"/>
      <c r="AT2397" s="19"/>
      <c r="AU2397" s="19"/>
      <c r="AV2397" s="12"/>
      <c r="AW2397" s="12"/>
      <c r="AX2397" s="8"/>
      <c r="AY2397" s="8"/>
      <c r="AZ2397" s="8"/>
      <c r="BA2397" s="8"/>
      <c r="BB2397" s="62"/>
      <c r="BC2397" s="21"/>
      <c r="BD2397" s="21"/>
      <c r="BE2397" s="21"/>
      <c r="BF2397" s="22"/>
      <c r="BG2397" s="22"/>
      <c r="BH2397" s="22"/>
      <c r="BI2397" s="22"/>
      <c r="BJ2397" s="8"/>
      <c r="BK2397" s="8"/>
      <c r="BL2397" s="8"/>
      <c r="BM2397" s="8"/>
      <c r="BN2397" s="5"/>
      <c r="BO2397" s="5"/>
      <c r="BP2397" s="8"/>
      <c r="BQ2397" s="8"/>
    </row>
    <row r="2398" spans="1:69" ht="16.75" customHeight="1" x14ac:dyDescent="0.2">
      <c r="A2398" t="str">
        <f t="shared" si="1959"/>
        <v>2025021170 BOS</v>
      </c>
      <c r="B2398">
        <v>2025021170</v>
      </c>
      <c r="C2398" s="1">
        <v>46110</v>
      </c>
      <c r="D2398" s="2" t="s">
        <v>6</v>
      </c>
      <c r="E2398" t="s">
        <v>7</v>
      </c>
      <c r="F2398" s="2">
        <v>0</v>
      </c>
      <c r="G2398" s="2">
        <v>0</v>
      </c>
      <c r="H2398" t="s">
        <v>50</v>
      </c>
      <c r="I2398" t="str">
        <f t="shared" si="1958"/>
        <v xml:space="preserve">BOS </v>
      </c>
      <c r="K2398" s="14"/>
      <c r="L2398" s="13">
        <v>0.15</v>
      </c>
      <c r="M2398" s="28">
        <v>0.1</v>
      </c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23"/>
      <c r="AF2398" s="23"/>
      <c r="AG2398" s="26"/>
      <c r="AH2398" s="26"/>
      <c r="AI2398" s="53"/>
      <c r="AJ2398" s="6"/>
      <c r="AK2398" s="23"/>
      <c r="AL2398" s="23"/>
      <c r="AM2398" s="23"/>
      <c r="AN2398" s="23"/>
      <c r="AO2398" s="23"/>
      <c r="AP2398" s="23"/>
      <c r="AQ2398" s="23"/>
      <c r="AR2398" s="66">
        <v>0</v>
      </c>
      <c r="AS2398" s="8"/>
      <c r="AT2398" s="19"/>
      <c r="AU2398" s="19"/>
      <c r="AV2398" s="12"/>
      <c r="AW2398" s="12"/>
      <c r="AX2398" s="8"/>
      <c r="AY2398" s="8"/>
      <c r="AZ2398" s="8"/>
      <c r="BA2398" s="8"/>
      <c r="BB2398" s="62"/>
      <c r="BC2398" s="21"/>
      <c r="BD2398" s="21"/>
      <c r="BE2398" s="21"/>
      <c r="BF2398" s="22"/>
      <c r="BG2398" s="22"/>
      <c r="BH2398" s="22"/>
      <c r="BI2398" s="22"/>
      <c r="BJ2398" s="8"/>
      <c r="BK2398" s="8"/>
      <c r="BL2398" s="8"/>
      <c r="BM2398" s="8"/>
      <c r="BN2398" s="5"/>
      <c r="BO2398" s="5"/>
      <c r="BP2398" s="8"/>
      <c r="BQ2398" s="8"/>
    </row>
    <row r="2399" spans="1:69" ht="16.75" customHeight="1" x14ac:dyDescent="0.2">
      <c r="A2399" t="str">
        <f t="shared" si="1959"/>
        <v>2025021170 CBJ</v>
      </c>
      <c r="B2399">
        <v>2025021170</v>
      </c>
      <c r="C2399" s="1">
        <v>46110</v>
      </c>
      <c r="D2399" s="2" t="s">
        <v>9</v>
      </c>
      <c r="E2399" t="s">
        <v>32</v>
      </c>
      <c r="F2399" s="2">
        <v>0</v>
      </c>
      <c r="G2399" s="2">
        <v>0</v>
      </c>
      <c r="H2399" t="s">
        <v>51</v>
      </c>
      <c r="I2399" t="str">
        <f t="shared" si="1958"/>
        <v xml:space="preserve">CBJ </v>
      </c>
      <c r="K2399" s="14"/>
      <c r="L2399" s="13">
        <v>0.15</v>
      </c>
      <c r="M2399" s="28">
        <v>0.1</v>
      </c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23"/>
      <c r="AF2399" s="23"/>
      <c r="AG2399" s="26"/>
      <c r="AH2399" s="26"/>
      <c r="AI2399" s="53"/>
      <c r="AJ2399" s="6"/>
      <c r="AK2399" s="23"/>
      <c r="AL2399" s="23"/>
      <c r="AM2399" s="23"/>
      <c r="AN2399" s="23"/>
      <c r="AO2399" s="23"/>
      <c r="AP2399" s="23"/>
      <c r="AQ2399" s="23"/>
      <c r="AR2399" s="66">
        <v>0</v>
      </c>
      <c r="AS2399" s="8"/>
      <c r="AT2399" s="19"/>
      <c r="AU2399" s="19"/>
      <c r="AV2399" s="12"/>
      <c r="AW2399" s="12"/>
      <c r="AX2399" s="8"/>
      <c r="AY2399" s="8"/>
      <c r="AZ2399" s="8"/>
      <c r="BA2399" s="8"/>
      <c r="BB2399" s="62"/>
      <c r="BC2399" s="21"/>
      <c r="BD2399" s="21"/>
      <c r="BE2399" s="21"/>
      <c r="BF2399" s="22"/>
      <c r="BG2399" s="22"/>
      <c r="BH2399" s="22"/>
      <c r="BI2399" s="22"/>
      <c r="BJ2399" s="8"/>
      <c r="BK2399" s="8"/>
      <c r="BL2399" s="8"/>
      <c r="BM2399" s="8"/>
      <c r="BN2399" s="5"/>
      <c r="BO2399" s="5"/>
      <c r="BP2399" s="8"/>
      <c r="BQ2399" s="8"/>
    </row>
    <row r="2400" spans="1:69" ht="16.75" customHeight="1" x14ac:dyDescent="0.2">
      <c r="A2400" t="str">
        <f t="shared" si="1959"/>
        <v>2025021169 MTL</v>
      </c>
      <c r="B2400">
        <v>2025021169</v>
      </c>
      <c r="C2400" s="1">
        <v>46110</v>
      </c>
      <c r="D2400" s="2" t="s">
        <v>6</v>
      </c>
      <c r="E2400" t="s">
        <v>19</v>
      </c>
      <c r="F2400" s="2">
        <v>0</v>
      </c>
      <c r="G2400" s="2">
        <v>0</v>
      </c>
      <c r="H2400" t="s">
        <v>50</v>
      </c>
      <c r="I2400" t="str">
        <f t="shared" si="1958"/>
        <v xml:space="preserve">MTL </v>
      </c>
      <c r="K2400" s="14"/>
      <c r="L2400" s="13">
        <v>0.15</v>
      </c>
      <c r="M2400" s="28">
        <v>0.1</v>
      </c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23"/>
      <c r="AF2400" s="23"/>
      <c r="AG2400" s="26"/>
      <c r="AH2400" s="26"/>
      <c r="AI2400" s="53"/>
      <c r="AJ2400" s="6"/>
      <c r="AK2400" s="23"/>
      <c r="AL2400" s="23"/>
      <c r="AM2400" s="23"/>
      <c r="AN2400" s="23"/>
      <c r="AO2400" s="23"/>
      <c r="AP2400" s="23"/>
      <c r="AQ2400" s="23"/>
      <c r="AR2400" s="66">
        <v>0</v>
      </c>
      <c r="AS2400" s="8"/>
      <c r="AT2400" s="19"/>
      <c r="AU2400" s="19"/>
      <c r="AV2400" s="12"/>
      <c r="AW2400" s="12"/>
      <c r="AX2400" s="8"/>
      <c r="AY2400" s="8"/>
      <c r="AZ2400" s="8"/>
      <c r="BA2400" s="8"/>
      <c r="BB2400" s="62"/>
      <c r="BC2400" s="21"/>
      <c r="BD2400" s="21"/>
      <c r="BE2400" s="21"/>
      <c r="BF2400" s="22"/>
      <c r="BG2400" s="22"/>
      <c r="BH2400" s="22"/>
      <c r="BI2400" s="22"/>
      <c r="BJ2400" s="8"/>
      <c r="BK2400" s="8"/>
      <c r="BL2400" s="8"/>
      <c r="BM2400" s="8"/>
      <c r="BN2400" s="5"/>
      <c r="BO2400" s="5"/>
      <c r="BP2400" s="8"/>
      <c r="BQ2400" s="8"/>
    </row>
    <row r="2401" spans="1:69" ht="16.75" customHeight="1" x14ac:dyDescent="0.2">
      <c r="A2401" t="str">
        <f t="shared" si="1959"/>
        <v>2025021169 CAR</v>
      </c>
      <c r="B2401">
        <v>2025021169</v>
      </c>
      <c r="C2401" s="1">
        <v>46110</v>
      </c>
      <c r="D2401" s="2" t="s">
        <v>9</v>
      </c>
      <c r="E2401" t="s">
        <v>42</v>
      </c>
      <c r="F2401" s="2">
        <v>0</v>
      </c>
      <c r="G2401" s="2">
        <v>0</v>
      </c>
      <c r="H2401" t="s">
        <v>51</v>
      </c>
      <c r="I2401" t="str">
        <f t="shared" si="1958"/>
        <v xml:space="preserve">CAR </v>
      </c>
      <c r="K2401" s="14"/>
      <c r="L2401" s="13">
        <v>0.15</v>
      </c>
      <c r="M2401" s="28">
        <v>0.1</v>
      </c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23"/>
      <c r="AF2401" s="23"/>
      <c r="AG2401" s="26"/>
      <c r="AH2401" s="26"/>
      <c r="AI2401" s="53"/>
      <c r="AJ2401" s="6"/>
      <c r="AK2401" s="23"/>
      <c r="AL2401" s="23"/>
      <c r="AM2401" s="23"/>
      <c r="AN2401" s="23"/>
      <c r="AO2401" s="23"/>
      <c r="AP2401" s="23"/>
      <c r="AQ2401" s="23"/>
      <c r="AR2401" s="66">
        <v>0</v>
      </c>
      <c r="AS2401" s="8"/>
      <c r="AT2401" s="19"/>
      <c r="AU2401" s="19"/>
      <c r="AV2401" s="12"/>
      <c r="AW2401" s="12"/>
      <c r="AX2401" s="8"/>
      <c r="AY2401" s="8"/>
      <c r="AZ2401" s="8"/>
      <c r="BA2401" s="8"/>
      <c r="BB2401" s="62"/>
      <c r="BC2401" s="21"/>
      <c r="BD2401" s="21"/>
      <c r="BE2401" s="21"/>
      <c r="BF2401" s="22"/>
      <c r="BG2401" s="22"/>
      <c r="BH2401" s="22"/>
      <c r="BI2401" s="22"/>
      <c r="BJ2401" s="8"/>
      <c r="BK2401" s="8"/>
      <c r="BL2401" s="8"/>
      <c r="BM2401" s="8"/>
      <c r="BN2401" s="5"/>
      <c r="BO2401" s="5"/>
      <c r="BP2401" s="8"/>
      <c r="BQ2401" s="8"/>
    </row>
    <row r="2402" spans="1:69" ht="16.75" customHeight="1" x14ac:dyDescent="0.2">
      <c r="A2402" t="str">
        <f t="shared" si="1959"/>
        <v>2025021168 NSH</v>
      </c>
      <c r="B2402">
        <v>2025021168</v>
      </c>
      <c r="C2402" s="1">
        <v>46110</v>
      </c>
      <c r="D2402" s="2" t="s">
        <v>6</v>
      </c>
      <c r="E2402" t="s">
        <v>35</v>
      </c>
      <c r="F2402" s="2">
        <v>0</v>
      </c>
      <c r="G2402" s="2">
        <v>0</v>
      </c>
      <c r="H2402" t="s">
        <v>50</v>
      </c>
      <c r="I2402" t="str">
        <f t="shared" si="1958"/>
        <v xml:space="preserve">NSH </v>
      </c>
      <c r="K2402" s="14"/>
      <c r="L2402" s="13">
        <v>0.15</v>
      </c>
      <c r="M2402" s="28">
        <v>0.1</v>
      </c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23"/>
      <c r="AF2402" s="23"/>
      <c r="AG2402" s="26"/>
      <c r="AH2402" s="26"/>
      <c r="AI2402" s="53"/>
      <c r="AJ2402" s="6"/>
      <c r="AK2402" s="23"/>
      <c r="AL2402" s="23"/>
      <c r="AM2402" s="23"/>
      <c r="AN2402" s="23"/>
      <c r="AO2402" s="23"/>
      <c r="AP2402" s="23"/>
      <c r="AQ2402" s="23"/>
      <c r="AR2402" s="66">
        <v>0</v>
      </c>
      <c r="AS2402" s="8"/>
      <c r="AT2402" s="19"/>
      <c r="AU2402" s="19"/>
      <c r="AV2402" s="12"/>
      <c r="AW2402" s="12"/>
      <c r="AX2402" s="8"/>
      <c r="AY2402" s="8"/>
      <c r="AZ2402" s="8"/>
      <c r="BA2402" s="8"/>
      <c r="BB2402" s="62"/>
      <c r="BC2402" s="21"/>
      <c r="BD2402" s="21"/>
      <c r="BE2402" s="21"/>
      <c r="BF2402" s="22"/>
      <c r="BG2402" s="22"/>
      <c r="BH2402" s="22"/>
      <c r="BI2402" s="22"/>
      <c r="BJ2402" s="8"/>
      <c r="BK2402" s="8"/>
      <c r="BL2402" s="8"/>
      <c r="BM2402" s="8"/>
      <c r="BN2402" s="5"/>
      <c r="BO2402" s="5"/>
      <c r="BP2402" s="8"/>
      <c r="BQ2402" s="8"/>
    </row>
    <row r="2403" spans="1:69" ht="16.75" customHeight="1" x14ac:dyDescent="0.2">
      <c r="A2403" t="str">
        <f t="shared" si="1959"/>
        <v>2025021168 TBL</v>
      </c>
      <c r="B2403">
        <v>2025021168</v>
      </c>
      <c r="C2403" s="1">
        <v>46110</v>
      </c>
      <c r="D2403" s="2" t="s">
        <v>9</v>
      </c>
      <c r="E2403" t="s">
        <v>41</v>
      </c>
      <c r="F2403" s="2">
        <v>0</v>
      </c>
      <c r="G2403" s="2">
        <v>0</v>
      </c>
      <c r="H2403" t="s">
        <v>51</v>
      </c>
      <c r="I2403" t="str">
        <f t="shared" si="1958"/>
        <v xml:space="preserve">TBL </v>
      </c>
      <c r="K2403" s="14"/>
      <c r="L2403" s="13">
        <v>0.15</v>
      </c>
      <c r="M2403" s="28">
        <v>0.1</v>
      </c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23"/>
      <c r="AF2403" s="23"/>
      <c r="AG2403" s="26"/>
      <c r="AH2403" s="26"/>
      <c r="AI2403" s="53"/>
      <c r="AJ2403" s="6"/>
      <c r="AK2403" s="23"/>
      <c r="AL2403" s="23"/>
      <c r="AM2403" s="23"/>
      <c r="AN2403" s="23"/>
      <c r="AO2403" s="23"/>
      <c r="AP2403" s="23"/>
      <c r="AQ2403" s="23"/>
      <c r="AR2403" s="66">
        <v>0</v>
      </c>
      <c r="AS2403" s="8"/>
      <c r="AT2403" s="19"/>
      <c r="AU2403" s="19"/>
      <c r="AV2403" s="12"/>
      <c r="AW2403" s="12"/>
      <c r="AX2403" s="8"/>
      <c r="AY2403" s="8"/>
      <c r="AZ2403" s="8"/>
      <c r="BA2403" s="8"/>
      <c r="BB2403" s="62"/>
      <c r="BC2403" s="21"/>
      <c r="BD2403" s="21"/>
      <c r="BE2403" s="21"/>
      <c r="BF2403" s="22"/>
      <c r="BG2403" s="22"/>
      <c r="BH2403" s="22"/>
      <c r="BI2403" s="22"/>
      <c r="BJ2403" s="8"/>
      <c r="BK2403" s="8"/>
      <c r="BL2403" s="8"/>
      <c r="BM2403" s="8"/>
      <c r="BN2403" s="5"/>
      <c r="BO2403" s="5"/>
      <c r="BP2403" s="8"/>
      <c r="BQ2403" s="8"/>
    </row>
    <row r="2404" spans="1:69" ht="16.75" customHeight="1" x14ac:dyDescent="0.2">
      <c r="A2404" t="str">
        <f t="shared" si="1959"/>
        <v>2025021171 CHI</v>
      </c>
      <c r="B2404">
        <v>2025021171</v>
      </c>
      <c r="C2404" s="1">
        <v>46110</v>
      </c>
      <c r="D2404" s="2" t="s">
        <v>6</v>
      </c>
      <c r="E2404" t="s">
        <v>14</v>
      </c>
      <c r="F2404" s="2">
        <v>1</v>
      </c>
      <c r="G2404" s="2">
        <v>0</v>
      </c>
      <c r="H2404" t="s">
        <v>52</v>
      </c>
      <c r="I2404" t="str">
        <f t="shared" si="1958"/>
        <v xml:space="preserve">CHI </v>
      </c>
      <c r="K2404" s="14"/>
      <c r="L2404" s="13">
        <v>0.15</v>
      </c>
      <c r="M2404" s="28">
        <v>0.1</v>
      </c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23"/>
      <c r="AF2404" s="23"/>
      <c r="AG2404" s="26"/>
      <c r="AH2404" s="26"/>
      <c r="AI2404" s="53"/>
      <c r="AJ2404" s="6"/>
      <c r="AK2404" s="23"/>
      <c r="AL2404" s="23"/>
      <c r="AM2404" s="23"/>
      <c r="AN2404" s="23"/>
      <c r="AO2404" s="23"/>
      <c r="AP2404" s="23"/>
      <c r="AQ2404" s="23"/>
      <c r="AR2404" s="66">
        <v>0</v>
      </c>
      <c r="AS2404" s="8"/>
      <c r="AT2404" s="19"/>
      <c r="AU2404" s="19"/>
      <c r="AV2404" s="12"/>
      <c r="AW2404" s="12"/>
      <c r="AX2404" s="8"/>
      <c r="AY2404" s="8"/>
      <c r="AZ2404" s="8"/>
      <c r="BA2404" s="8"/>
      <c r="BB2404" s="62"/>
      <c r="BC2404" s="21"/>
      <c r="BD2404" s="21"/>
      <c r="BE2404" s="21"/>
      <c r="BF2404" s="22"/>
      <c r="BG2404" s="22"/>
      <c r="BH2404" s="22"/>
      <c r="BI2404" s="22"/>
      <c r="BJ2404" s="8"/>
      <c r="BK2404" s="8"/>
      <c r="BL2404" s="8"/>
      <c r="BM2404" s="8"/>
      <c r="BN2404" s="5"/>
      <c r="BO2404" s="5"/>
      <c r="BP2404" s="8"/>
      <c r="BQ2404" s="8"/>
    </row>
    <row r="2405" spans="1:69" ht="16.75" customHeight="1" x14ac:dyDescent="0.2">
      <c r="A2405" t="str">
        <f t="shared" si="1959"/>
        <v>2025021171 NJD</v>
      </c>
      <c r="B2405">
        <v>2025021171</v>
      </c>
      <c r="C2405" s="1">
        <v>46110</v>
      </c>
      <c r="D2405" s="2" t="s">
        <v>9</v>
      </c>
      <c r="E2405" t="s">
        <v>4</v>
      </c>
      <c r="F2405" s="2">
        <v>0</v>
      </c>
      <c r="G2405" s="2">
        <v>1</v>
      </c>
      <c r="H2405" t="s">
        <v>53</v>
      </c>
      <c r="I2405" t="str">
        <f t="shared" si="1958"/>
        <v xml:space="preserve">NJD </v>
      </c>
      <c r="K2405" s="14"/>
      <c r="L2405" s="13">
        <v>0.15</v>
      </c>
      <c r="M2405" s="28">
        <v>0.1</v>
      </c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23"/>
      <c r="AF2405" s="23"/>
      <c r="AG2405" s="26"/>
      <c r="AH2405" s="26"/>
      <c r="AI2405" s="53"/>
      <c r="AJ2405" s="6"/>
      <c r="AK2405" s="23"/>
      <c r="AL2405" s="23"/>
      <c r="AM2405" s="23"/>
      <c r="AN2405" s="23"/>
      <c r="AO2405" s="23"/>
      <c r="AP2405" s="23"/>
      <c r="AQ2405" s="23"/>
      <c r="AR2405" s="66">
        <v>0</v>
      </c>
      <c r="AS2405" s="8"/>
      <c r="AT2405" s="19"/>
      <c r="AU2405" s="19"/>
      <c r="AV2405" s="12"/>
      <c r="AW2405" s="12"/>
      <c r="AX2405" s="8"/>
      <c r="AY2405" s="8"/>
      <c r="AZ2405" s="8"/>
      <c r="BA2405" s="8"/>
      <c r="BB2405" s="62"/>
      <c r="BC2405" s="21"/>
      <c r="BD2405" s="21"/>
      <c r="BE2405" s="21"/>
      <c r="BF2405" s="22"/>
      <c r="BG2405" s="22"/>
      <c r="BH2405" s="22"/>
      <c r="BI2405" s="22"/>
      <c r="BJ2405" s="8"/>
      <c r="BK2405" s="8"/>
      <c r="BL2405" s="8"/>
      <c r="BM2405" s="8"/>
      <c r="BN2405" s="5"/>
      <c r="BO2405" s="5"/>
      <c r="BP2405" s="8"/>
      <c r="BQ2405" s="8"/>
    </row>
    <row r="2406" spans="1:69" ht="16.75" customHeight="1" x14ac:dyDescent="0.2">
      <c r="A2406" t="str">
        <f t="shared" si="1959"/>
        <v>2025021172 DAL</v>
      </c>
      <c r="B2406">
        <v>2025021172</v>
      </c>
      <c r="C2406" s="1">
        <v>46110</v>
      </c>
      <c r="D2406" s="2" t="s">
        <v>6</v>
      </c>
      <c r="E2406" t="s">
        <v>34</v>
      </c>
      <c r="F2406" s="2">
        <v>0</v>
      </c>
      <c r="G2406" s="2">
        <v>0</v>
      </c>
      <c r="H2406" t="s">
        <v>50</v>
      </c>
      <c r="I2406" t="str">
        <f t="shared" si="1958"/>
        <v xml:space="preserve">DAL </v>
      </c>
      <c r="K2406" s="14"/>
      <c r="L2406" s="13">
        <v>0.15</v>
      </c>
      <c r="M2406" s="28">
        <v>0.1</v>
      </c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23"/>
      <c r="AF2406" s="23"/>
      <c r="AG2406" s="26"/>
      <c r="AH2406" s="26"/>
      <c r="AI2406" s="53"/>
      <c r="AJ2406" s="6"/>
      <c r="AK2406" s="23"/>
      <c r="AL2406" s="23"/>
      <c r="AM2406" s="23"/>
      <c r="AN2406" s="23"/>
      <c r="AO2406" s="23"/>
      <c r="AP2406" s="23"/>
      <c r="AQ2406" s="23"/>
      <c r="AR2406" s="66">
        <v>0</v>
      </c>
      <c r="AS2406" s="8"/>
      <c r="AT2406" s="19"/>
      <c r="AU2406" s="19"/>
      <c r="AV2406" s="12"/>
      <c r="AW2406" s="12"/>
      <c r="AX2406" s="8"/>
      <c r="AY2406" s="8"/>
      <c r="AZ2406" s="8"/>
      <c r="BA2406" s="8"/>
      <c r="BB2406" s="62"/>
      <c r="BC2406" s="21"/>
      <c r="BD2406" s="21"/>
      <c r="BE2406" s="21"/>
      <c r="BF2406" s="22"/>
      <c r="BG2406" s="22"/>
      <c r="BH2406" s="22"/>
      <c r="BI2406" s="22"/>
      <c r="BJ2406" s="8"/>
      <c r="BK2406" s="8"/>
      <c r="BL2406" s="8"/>
      <c r="BM2406" s="8"/>
      <c r="BN2406" s="5"/>
      <c r="BO2406" s="5"/>
      <c r="BP2406" s="8"/>
      <c r="BQ2406" s="8"/>
    </row>
    <row r="2407" spans="1:69" ht="16.75" customHeight="1" x14ac:dyDescent="0.2">
      <c r="A2407" t="str">
        <f t="shared" si="1959"/>
        <v>2025021172 PHI</v>
      </c>
      <c r="B2407">
        <v>2025021172</v>
      </c>
      <c r="C2407" s="1">
        <v>46110</v>
      </c>
      <c r="D2407" s="2" t="s">
        <v>9</v>
      </c>
      <c r="E2407" t="s">
        <v>43</v>
      </c>
      <c r="F2407" s="2">
        <v>0</v>
      </c>
      <c r="G2407" s="2">
        <v>0</v>
      </c>
      <c r="H2407" t="s">
        <v>51</v>
      </c>
      <c r="I2407" t="str">
        <f t="shared" si="1958"/>
        <v xml:space="preserve">PHI </v>
      </c>
      <c r="K2407" s="14"/>
      <c r="L2407" s="13">
        <v>0.15</v>
      </c>
      <c r="M2407" s="28">
        <v>0.1</v>
      </c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23"/>
      <c r="AF2407" s="23"/>
      <c r="AG2407" s="26"/>
      <c r="AH2407" s="26"/>
      <c r="AI2407" s="53"/>
      <c r="AJ2407" s="6"/>
      <c r="AK2407" s="23"/>
      <c r="AL2407" s="23"/>
      <c r="AM2407" s="23"/>
      <c r="AN2407" s="23"/>
      <c r="AO2407" s="23"/>
      <c r="AP2407" s="23"/>
      <c r="AQ2407" s="23"/>
      <c r="AR2407" s="66">
        <v>0</v>
      </c>
      <c r="AS2407" s="8"/>
      <c r="AT2407" s="19"/>
      <c r="AU2407" s="19"/>
      <c r="AV2407" s="12"/>
      <c r="AW2407" s="12"/>
      <c r="AX2407" s="8"/>
      <c r="AY2407" s="8"/>
      <c r="AZ2407" s="8"/>
      <c r="BA2407" s="8"/>
      <c r="BB2407" s="62"/>
      <c r="BC2407" s="21"/>
      <c r="BD2407" s="21"/>
      <c r="BE2407" s="21"/>
      <c r="BF2407" s="22"/>
      <c r="BG2407" s="22"/>
      <c r="BH2407" s="22"/>
      <c r="BI2407" s="22"/>
      <c r="BJ2407" s="8"/>
      <c r="BK2407" s="8"/>
      <c r="BL2407" s="8"/>
      <c r="BM2407" s="8"/>
      <c r="BN2407" s="5"/>
      <c r="BO2407" s="5"/>
      <c r="BP2407" s="8"/>
      <c r="BQ2407" s="8"/>
    </row>
    <row r="2408" spans="1:69" ht="16.75" customHeight="1" x14ac:dyDescent="0.2">
      <c r="A2408" t="str">
        <f t="shared" si="1959"/>
        <v>2025021173 PIT</v>
      </c>
      <c r="B2408">
        <v>2025021173</v>
      </c>
      <c r="C2408" s="1">
        <v>46111</v>
      </c>
      <c r="D2408" s="2" t="s">
        <v>6</v>
      </c>
      <c r="E2408" t="s">
        <v>21</v>
      </c>
      <c r="F2408" s="2">
        <v>1</v>
      </c>
      <c r="G2408" s="2">
        <v>1</v>
      </c>
      <c r="H2408" t="s">
        <v>46</v>
      </c>
      <c r="I2408" t="str">
        <f t="shared" si="1958"/>
        <v xml:space="preserve">PIT </v>
      </c>
      <c r="K2408" s="14"/>
      <c r="L2408" s="13">
        <v>0.15</v>
      </c>
      <c r="M2408" s="28">
        <v>0.1</v>
      </c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23"/>
      <c r="AF2408" s="23"/>
      <c r="AG2408" s="26"/>
      <c r="AH2408" s="26"/>
      <c r="AI2408" s="53"/>
      <c r="AJ2408" s="6"/>
      <c r="AK2408" s="23"/>
      <c r="AL2408" s="23"/>
      <c r="AM2408" s="23"/>
      <c r="AN2408" s="23"/>
      <c r="AO2408" s="23"/>
      <c r="AP2408" s="23"/>
      <c r="AQ2408" s="23"/>
      <c r="AR2408" s="66">
        <v>0</v>
      </c>
      <c r="AS2408" s="8"/>
      <c r="AT2408" s="19"/>
      <c r="AU2408" s="19"/>
      <c r="AV2408" s="12"/>
      <c r="AW2408" s="12"/>
      <c r="AX2408" s="8"/>
      <c r="AY2408" s="8"/>
      <c r="AZ2408" s="8"/>
      <c r="BA2408" s="8"/>
      <c r="BB2408" s="62"/>
      <c r="BC2408" s="21"/>
      <c r="BD2408" s="21"/>
      <c r="BE2408" s="21"/>
      <c r="BF2408" s="22"/>
      <c r="BG2408" s="22"/>
      <c r="BH2408" s="22"/>
      <c r="BI2408" s="22"/>
      <c r="BJ2408" s="8"/>
      <c r="BK2408" s="8"/>
      <c r="BL2408" s="8"/>
      <c r="BM2408" s="8"/>
      <c r="BN2408" s="5"/>
      <c r="BO2408" s="5"/>
      <c r="BP2408" s="8"/>
      <c r="BQ2408" s="8"/>
    </row>
    <row r="2409" spans="1:69" ht="16.75" customHeight="1" x14ac:dyDescent="0.2">
      <c r="A2409" t="str">
        <f t="shared" si="1959"/>
        <v>2025021173 NYI</v>
      </c>
      <c r="B2409">
        <v>2025021173</v>
      </c>
      <c r="C2409" s="1">
        <v>46111</v>
      </c>
      <c r="D2409" s="2" t="s">
        <v>9</v>
      </c>
      <c r="E2409" t="s">
        <v>37</v>
      </c>
      <c r="F2409" s="2">
        <v>1</v>
      </c>
      <c r="G2409" s="2">
        <v>1</v>
      </c>
      <c r="H2409" t="s">
        <v>47</v>
      </c>
      <c r="I2409" t="str">
        <f t="shared" si="1958"/>
        <v xml:space="preserve">NYI </v>
      </c>
      <c r="K2409" s="14"/>
      <c r="L2409" s="13">
        <v>0.15</v>
      </c>
      <c r="M2409" s="28">
        <v>0.1</v>
      </c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23"/>
      <c r="AF2409" s="23"/>
      <c r="AG2409" s="26"/>
      <c r="AH2409" s="26"/>
      <c r="AI2409" s="53"/>
      <c r="AJ2409" s="6"/>
      <c r="AK2409" s="23"/>
      <c r="AL2409" s="23"/>
      <c r="AM2409" s="23"/>
      <c r="AN2409" s="23"/>
      <c r="AO2409" s="23"/>
      <c r="AP2409" s="23"/>
      <c r="AQ2409" s="23"/>
      <c r="AR2409" s="66">
        <v>0</v>
      </c>
      <c r="AS2409" s="8"/>
      <c r="AT2409" s="19"/>
      <c r="AU2409" s="19"/>
      <c r="AV2409" s="12"/>
      <c r="AW2409" s="12"/>
      <c r="AX2409" s="8"/>
      <c r="AY2409" s="8"/>
      <c r="AZ2409" s="8"/>
      <c r="BA2409" s="8"/>
      <c r="BB2409" s="62"/>
      <c r="BC2409" s="21"/>
      <c r="BD2409" s="21"/>
      <c r="BE2409" s="21"/>
      <c r="BF2409" s="22"/>
      <c r="BG2409" s="22"/>
      <c r="BH2409" s="22"/>
      <c r="BI2409" s="22"/>
      <c r="BJ2409" s="8"/>
      <c r="BK2409" s="8"/>
      <c r="BL2409" s="8"/>
      <c r="BM2409" s="8"/>
      <c r="BN2409" s="5"/>
      <c r="BO2409" s="5"/>
      <c r="BP2409" s="8"/>
      <c r="BQ2409" s="8"/>
    </row>
    <row r="2410" spans="1:69" ht="16.75" customHeight="1" x14ac:dyDescent="0.2">
      <c r="A2410" t="str">
        <f t="shared" si="1959"/>
        <v>2025021174 CGY</v>
      </c>
      <c r="B2410">
        <v>2025021174</v>
      </c>
      <c r="C2410" s="1">
        <v>46111</v>
      </c>
      <c r="D2410" s="2" t="s">
        <v>6</v>
      </c>
      <c r="E2410" t="s">
        <v>22</v>
      </c>
      <c r="F2410" s="2">
        <v>1</v>
      </c>
      <c r="G2410" s="2">
        <v>1</v>
      </c>
      <c r="H2410" t="s">
        <v>46</v>
      </c>
      <c r="I2410" t="str">
        <f t="shared" si="1958"/>
        <v xml:space="preserve">CGY </v>
      </c>
      <c r="K2410" s="14"/>
      <c r="L2410" s="13">
        <v>0.15</v>
      </c>
      <c r="M2410" s="28">
        <v>0.1</v>
      </c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23"/>
      <c r="AF2410" s="23"/>
      <c r="AG2410" s="26"/>
      <c r="AH2410" s="26"/>
      <c r="AI2410" s="53"/>
      <c r="AJ2410" s="6"/>
      <c r="AK2410" s="23"/>
      <c r="AL2410" s="23"/>
      <c r="AM2410" s="23"/>
      <c r="AN2410" s="23"/>
      <c r="AO2410" s="23"/>
      <c r="AP2410" s="23"/>
      <c r="AQ2410" s="23"/>
      <c r="AR2410" s="66">
        <v>0</v>
      </c>
      <c r="AS2410" s="8"/>
      <c r="AT2410" s="19"/>
      <c r="AU2410" s="19"/>
      <c r="AV2410" s="12"/>
      <c r="AW2410" s="12"/>
      <c r="AX2410" s="8"/>
      <c r="AY2410" s="8"/>
      <c r="AZ2410" s="8"/>
      <c r="BA2410" s="8"/>
      <c r="BB2410" s="62"/>
      <c r="BC2410" s="21"/>
      <c r="BD2410" s="21"/>
      <c r="BE2410" s="21"/>
      <c r="BF2410" s="22"/>
      <c r="BG2410" s="22"/>
      <c r="BH2410" s="22"/>
      <c r="BI2410" s="22"/>
      <c r="BJ2410" s="8"/>
      <c r="BK2410" s="8"/>
      <c r="BL2410" s="8"/>
      <c r="BM2410" s="8"/>
      <c r="BN2410" s="5"/>
      <c r="BO2410" s="5"/>
      <c r="BP2410" s="8"/>
      <c r="BQ2410" s="8"/>
    </row>
    <row r="2411" spans="1:69" ht="16.75" customHeight="1" x14ac:dyDescent="0.2">
      <c r="A2411" t="str">
        <f t="shared" si="1959"/>
        <v>2025021174 COL</v>
      </c>
      <c r="B2411">
        <v>2025021174</v>
      </c>
      <c r="C2411" s="1">
        <v>46111</v>
      </c>
      <c r="D2411" s="2" t="s">
        <v>9</v>
      </c>
      <c r="E2411" t="s">
        <v>24</v>
      </c>
      <c r="F2411" s="2">
        <v>1</v>
      </c>
      <c r="G2411" s="2">
        <v>1</v>
      </c>
      <c r="H2411" t="s">
        <v>47</v>
      </c>
      <c r="I2411" t="str">
        <f t="shared" ref="I2411:I2474" si="1960">E2411&amp;" "&amp;J2411</f>
        <v xml:space="preserve">COL </v>
      </c>
      <c r="K2411" s="14"/>
      <c r="L2411" s="13">
        <v>0.15</v>
      </c>
      <c r="M2411" s="28">
        <v>0.1</v>
      </c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23"/>
      <c r="AF2411" s="23"/>
      <c r="AG2411" s="26"/>
      <c r="AH2411" s="26"/>
      <c r="AI2411" s="53"/>
      <c r="AJ2411" s="6"/>
      <c r="AK2411" s="23"/>
      <c r="AL2411" s="23"/>
      <c r="AM2411" s="23"/>
      <c r="AN2411" s="23"/>
      <c r="AO2411" s="23"/>
      <c r="AP2411" s="23"/>
      <c r="AQ2411" s="23"/>
      <c r="AR2411" s="66">
        <v>0</v>
      </c>
      <c r="AS2411" s="8"/>
      <c r="AT2411" s="19"/>
      <c r="AU2411" s="19"/>
      <c r="AV2411" s="12"/>
      <c r="AW2411" s="12"/>
      <c r="AX2411" s="8"/>
      <c r="AY2411" s="8"/>
      <c r="AZ2411" s="8"/>
      <c r="BA2411" s="8"/>
      <c r="BB2411" s="62"/>
      <c r="BC2411" s="21"/>
      <c r="BD2411" s="21"/>
      <c r="BE2411" s="21"/>
      <c r="BF2411" s="22"/>
      <c r="BG2411" s="22"/>
      <c r="BH2411" s="22"/>
      <c r="BI2411" s="22"/>
      <c r="BJ2411" s="8"/>
      <c r="BK2411" s="8"/>
      <c r="BL2411" s="8"/>
      <c r="BM2411" s="8"/>
      <c r="BN2411" s="5"/>
      <c r="BO2411" s="5"/>
      <c r="BP2411" s="8"/>
      <c r="BQ2411" s="8"/>
    </row>
    <row r="2412" spans="1:69" ht="16.75" customHeight="1" x14ac:dyDescent="0.2">
      <c r="A2412" t="str">
        <f t="shared" si="1959"/>
        <v>2025021177 STL</v>
      </c>
      <c r="B2412">
        <v>2025021177</v>
      </c>
      <c r="C2412" s="1">
        <v>46111</v>
      </c>
      <c r="D2412" s="2" t="s">
        <v>6</v>
      </c>
      <c r="E2412" t="s">
        <v>12</v>
      </c>
      <c r="F2412" s="2">
        <v>1</v>
      </c>
      <c r="G2412" s="2">
        <v>1</v>
      </c>
      <c r="H2412" t="s">
        <v>46</v>
      </c>
      <c r="I2412" t="str">
        <f t="shared" si="1960"/>
        <v xml:space="preserve">STL </v>
      </c>
      <c r="K2412" s="14"/>
      <c r="L2412" s="13">
        <v>0.15</v>
      </c>
      <c r="M2412" s="28">
        <v>0.1</v>
      </c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23"/>
      <c r="AF2412" s="23"/>
      <c r="AG2412" s="26"/>
      <c r="AH2412" s="26"/>
      <c r="AI2412" s="53"/>
      <c r="AJ2412" s="6"/>
      <c r="AK2412" s="23"/>
      <c r="AL2412" s="23"/>
      <c r="AM2412" s="23"/>
      <c r="AN2412" s="23"/>
      <c r="AO2412" s="23"/>
      <c r="AP2412" s="23"/>
      <c r="AQ2412" s="23"/>
      <c r="AR2412" s="66">
        <v>0</v>
      </c>
      <c r="AS2412" s="8"/>
      <c r="AT2412" s="19"/>
      <c r="AU2412" s="19"/>
      <c r="AV2412" s="12"/>
      <c r="AW2412" s="12"/>
      <c r="AX2412" s="8"/>
      <c r="AY2412" s="8"/>
      <c r="AZ2412" s="8"/>
      <c r="BA2412" s="8"/>
      <c r="BB2412" s="62"/>
      <c r="BC2412" s="21"/>
      <c r="BD2412" s="21"/>
      <c r="BE2412" s="21"/>
      <c r="BF2412" s="22"/>
      <c r="BG2412" s="22"/>
      <c r="BH2412" s="22"/>
      <c r="BI2412" s="22"/>
      <c r="BJ2412" s="8"/>
      <c r="BK2412" s="8"/>
      <c r="BL2412" s="8"/>
      <c r="BM2412" s="8"/>
      <c r="BN2412" s="5"/>
      <c r="BO2412" s="5"/>
      <c r="BP2412" s="8"/>
      <c r="BQ2412" s="8"/>
    </row>
    <row r="2413" spans="1:69" ht="16.75" customHeight="1" x14ac:dyDescent="0.2">
      <c r="A2413" t="str">
        <f t="shared" si="1959"/>
        <v>2025021177 SJS</v>
      </c>
      <c r="B2413">
        <v>2025021177</v>
      </c>
      <c r="C2413" s="1">
        <v>46111</v>
      </c>
      <c r="D2413" s="2" t="s">
        <v>9</v>
      </c>
      <c r="E2413" t="s">
        <v>40</v>
      </c>
      <c r="F2413" s="2">
        <v>1</v>
      </c>
      <c r="G2413" s="2">
        <v>1</v>
      </c>
      <c r="H2413" t="s">
        <v>47</v>
      </c>
      <c r="I2413" t="str">
        <f t="shared" si="1960"/>
        <v xml:space="preserve">SJS </v>
      </c>
      <c r="K2413" s="14"/>
      <c r="L2413" s="13">
        <v>0.15</v>
      </c>
      <c r="M2413" s="28">
        <v>0.1</v>
      </c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23"/>
      <c r="AF2413" s="23"/>
      <c r="AG2413" s="26"/>
      <c r="AH2413" s="26"/>
      <c r="AI2413" s="53"/>
      <c r="AJ2413" s="6"/>
      <c r="AK2413" s="23"/>
      <c r="AL2413" s="23"/>
      <c r="AM2413" s="23"/>
      <c r="AN2413" s="23"/>
      <c r="AO2413" s="23"/>
      <c r="AP2413" s="23"/>
      <c r="AQ2413" s="23"/>
      <c r="AR2413" s="66">
        <v>0</v>
      </c>
      <c r="AS2413" s="8"/>
      <c r="AT2413" s="19"/>
      <c r="AU2413" s="19"/>
      <c r="AV2413" s="12"/>
      <c r="AW2413" s="12"/>
      <c r="AX2413" s="8"/>
      <c r="AY2413" s="8"/>
      <c r="AZ2413" s="8"/>
      <c r="BA2413" s="8"/>
      <c r="BB2413" s="62"/>
      <c r="BC2413" s="21"/>
      <c r="BD2413" s="21"/>
      <c r="BE2413" s="21"/>
      <c r="BF2413" s="22"/>
      <c r="BG2413" s="22"/>
      <c r="BH2413" s="22"/>
      <c r="BI2413" s="22"/>
      <c r="BJ2413" s="8"/>
      <c r="BK2413" s="8"/>
      <c r="BL2413" s="8"/>
      <c r="BM2413" s="8"/>
      <c r="BN2413" s="5"/>
      <c r="BO2413" s="5"/>
      <c r="BP2413" s="8"/>
      <c r="BQ2413" s="8"/>
    </row>
    <row r="2414" spans="1:69" ht="16.75" customHeight="1" x14ac:dyDescent="0.2">
      <c r="A2414" t="str">
        <f t="shared" si="1959"/>
        <v>2025021176 TOR</v>
      </c>
      <c r="B2414">
        <v>2025021176</v>
      </c>
      <c r="C2414" s="1">
        <v>46111</v>
      </c>
      <c r="D2414" s="2" t="s">
        <v>6</v>
      </c>
      <c r="E2414" t="s">
        <v>18</v>
      </c>
      <c r="F2414" s="2">
        <v>1</v>
      </c>
      <c r="G2414" s="2">
        <v>1</v>
      </c>
      <c r="H2414" t="s">
        <v>46</v>
      </c>
      <c r="I2414" t="str">
        <f t="shared" si="1960"/>
        <v xml:space="preserve">TOR </v>
      </c>
      <c r="K2414" s="14"/>
      <c r="L2414" s="13">
        <v>0.15</v>
      </c>
      <c r="M2414" s="28">
        <v>0.1</v>
      </c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23"/>
      <c r="AF2414" s="23"/>
      <c r="AG2414" s="26"/>
      <c r="AH2414" s="26"/>
      <c r="AI2414" s="53"/>
      <c r="AJ2414" s="6"/>
      <c r="AK2414" s="23"/>
      <c r="AL2414" s="23"/>
      <c r="AM2414" s="23"/>
      <c r="AN2414" s="23"/>
      <c r="AO2414" s="23"/>
      <c r="AP2414" s="23"/>
      <c r="AQ2414" s="23"/>
      <c r="AR2414" s="66">
        <v>0</v>
      </c>
      <c r="AS2414" s="8"/>
      <c r="AT2414" s="19"/>
      <c r="AU2414" s="19"/>
      <c r="AV2414" s="12"/>
      <c r="AW2414" s="12"/>
      <c r="AX2414" s="8"/>
      <c r="AY2414" s="8"/>
      <c r="AZ2414" s="8"/>
      <c r="BA2414" s="8"/>
      <c r="BB2414" s="62"/>
      <c r="BC2414" s="21"/>
      <c r="BD2414" s="21"/>
      <c r="BE2414" s="21"/>
      <c r="BF2414" s="22"/>
      <c r="BG2414" s="22"/>
      <c r="BH2414" s="22"/>
      <c r="BI2414" s="22"/>
      <c r="BJ2414" s="8"/>
      <c r="BK2414" s="8"/>
      <c r="BL2414" s="8"/>
      <c r="BM2414" s="8"/>
      <c r="BN2414" s="5"/>
      <c r="BO2414" s="5"/>
      <c r="BP2414" s="8"/>
      <c r="BQ2414" s="8"/>
    </row>
    <row r="2415" spans="1:69" ht="16.75" customHeight="1" x14ac:dyDescent="0.2">
      <c r="A2415" t="str">
        <f t="shared" si="1959"/>
        <v>2025021176 ANA</v>
      </c>
      <c r="B2415">
        <v>2025021176</v>
      </c>
      <c r="C2415" s="1">
        <v>46111</v>
      </c>
      <c r="D2415" s="2" t="s">
        <v>9</v>
      </c>
      <c r="E2415" t="s">
        <v>48</v>
      </c>
      <c r="F2415" s="2">
        <v>1</v>
      </c>
      <c r="G2415" s="2">
        <v>1</v>
      </c>
      <c r="H2415" t="s">
        <v>47</v>
      </c>
      <c r="I2415" t="str">
        <f t="shared" si="1960"/>
        <v xml:space="preserve">ANA </v>
      </c>
      <c r="K2415" s="14"/>
      <c r="L2415" s="13">
        <v>0.15</v>
      </c>
      <c r="M2415" s="28">
        <v>0.1</v>
      </c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23"/>
      <c r="AF2415" s="23"/>
      <c r="AG2415" s="26"/>
      <c r="AH2415" s="26"/>
      <c r="AI2415" s="53"/>
      <c r="AJ2415" s="6"/>
      <c r="AK2415" s="23"/>
      <c r="AL2415" s="23"/>
      <c r="AM2415" s="23"/>
      <c r="AN2415" s="23"/>
      <c r="AO2415" s="23"/>
      <c r="AP2415" s="23"/>
      <c r="AQ2415" s="23"/>
      <c r="AR2415" s="66">
        <v>0</v>
      </c>
      <c r="AS2415" s="8"/>
      <c r="AT2415" s="19"/>
      <c r="AU2415" s="19"/>
      <c r="AV2415" s="12"/>
      <c r="AW2415" s="12"/>
      <c r="AX2415" s="8"/>
      <c r="AY2415" s="8"/>
      <c r="AZ2415" s="8"/>
      <c r="BA2415" s="8"/>
      <c r="BB2415" s="62"/>
      <c r="BC2415" s="21"/>
      <c r="BD2415" s="21"/>
      <c r="BE2415" s="21"/>
      <c r="BF2415" s="22"/>
      <c r="BG2415" s="22"/>
      <c r="BH2415" s="22"/>
      <c r="BI2415" s="22"/>
      <c r="BJ2415" s="8"/>
      <c r="BK2415" s="8"/>
      <c r="BL2415" s="8"/>
      <c r="BM2415" s="8"/>
      <c r="BN2415" s="5"/>
      <c r="BO2415" s="5"/>
      <c r="BP2415" s="8"/>
      <c r="BQ2415" s="8"/>
    </row>
    <row r="2416" spans="1:69" ht="16.75" customHeight="1" x14ac:dyDescent="0.2">
      <c r="A2416" t="str">
        <f t="shared" si="1959"/>
        <v>2025021175 VAN</v>
      </c>
      <c r="B2416">
        <v>2025021175</v>
      </c>
      <c r="C2416" s="1">
        <v>46111</v>
      </c>
      <c r="D2416" s="2" t="s">
        <v>6</v>
      </c>
      <c r="E2416" t="s">
        <v>23</v>
      </c>
      <c r="F2416" s="2">
        <v>1</v>
      </c>
      <c r="G2416" s="2">
        <v>1</v>
      </c>
      <c r="H2416" t="s">
        <v>46</v>
      </c>
      <c r="I2416" t="str">
        <f t="shared" si="1960"/>
        <v xml:space="preserve">VAN </v>
      </c>
      <c r="K2416" s="14"/>
      <c r="L2416" s="13">
        <v>0.15</v>
      </c>
      <c r="M2416" s="28">
        <v>0.1</v>
      </c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23"/>
      <c r="AF2416" s="23"/>
      <c r="AG2416" s="26"/>
      <c r="AH2416" s="26"/>
      <c r="AI2416" s="53"/>
      <c r="AJ2416" s="6"/>
      <c r="AK2416" s="23"/>
      <c r="AL2416" s="23"/>
      <c r="AM2416" s="23"/>
      <c r="AN2416" s="23"/>
      <c r="AO2416" s="23"/>
      <c r="AP2416" s="23"/>
      <c r="AQ2416" s="23"/>
      <c r="AR2416" s="66">
        <v>0</v>
      </c>
      <c r="AS2416" s="8"/>
      <c r="AT2416" s="19"/>
      <c r="AU2416" s="19"/>
      <c r="AV2416" s="12"/>
      <c r="AW2416" s="12"/>
      <c r="AX2416" s="8"/>
      <c r="AY2416" s="8"/>
      <c r="AZ2416" s="8"/>
      <c r="BA2416" s="8"/>
      <c r="BB2416" s="62"/>
      <c r="BC2416" s="21"/>
      <c r="BD2416" s="21"/>
      <c r="BE2416" s="21"/>
      <c r="BF2416" s="22"/>
      <c r="BG2416" s="22"/>
      <c r="BH2416" s="22"/>
      <c r="BI2416" s="22"/>
      <c r="BJ2416" s="8"/>
      <c r="BK2416" s="8"/>
      <c r="BL2416" s="8"/>
      <c r="BM2416" s="8"/>
      <c r="BN2416" s="5"/>
      <c r="BO2416" s="5"/>
      <c r="BP2416" s="8"/>
      <c r="BQ2416" s="8"/>
    </row>
    <row r="2417" spans="1:69" ht="16.75" customHeight="1" x14ac:dyDescent="0.2">
      <c r="A2417" t="str">
        <f t="shared" si="1959"/>
        <v>2025021175 VGK</v>
      </c>
      <c r="B2417">
        <v>2025021175</v>
      </c>
      <c r="C2417" s="1">
        <v>46111</v>
      </c>
      <c r="D2417" s="2" t="s">
        <v>9</v>
      </c>
      <c r="E2417" t="s">
        <v>25</v>
      </c>
      <c r="F2417" s="2">
        <v>1</v>
      </c>
      <c r="G2417" s="2">
        <v>1</v>
      </c>
      <c r="H2417" t="s">
        <v>47</v>
      </c>
      <c r="I2417" t="str">
        <f t="shared" si="1960"/>
        <v xml:space="preserve">VGK </v>
      </c>
      <c r="K2417" s="14"/>
      <c r="L2417" s="13">
        <v>0.15</v>
      </c>
      <c r="M2417" s="28">
        <v>0.1</v>
      </c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23"/>
      <c r="AF2417" s="23"/>
      <c r="AG2417" s="26"/>
      <c r="AH2417" s="26"/>
      <c r="AI2417" s="53"/>
      <c r="AJ2417" s="6"/>
      <c r="AK2417" s="23"/>
      <c r="AL2417" s="23"/>
      <c r="AM2417" s="23"/>
      <c r="AN2417" s="23"/>
      <c r="AO2417" s="23"/>
      <c r="AP2417" s="23"/>
      <c r="AQ2417" s="23"/>
      <c r="AR2417" s="66">
        <v>0</v>
      </c>
      <c r="AS2417" s="8"/>
      <c r="AT2417" s="19"/>
      <c r="AU2417" s="19"/>
      <c r="AV2417" s="12"/>
      <c r="AW2417" s="12"/>
      <c r="AX2417" s="8"/>
      <c r="AY2417" s="8"/>
      <c r="AZ2417" s="8"/>
      <c r="BA2417" s="8"/>
      <c r="BB2417" s="62"/>
      <c r="BC2417" s="21"/>
      <c r="BD2417" s="21"/>
      <c r="BE2417" s="21"/>
      <c r="BF2417" s="22"/>
      <c r="BG2417" s="22"/>
      <c r="BH2417" s="22"/>
      <c r="BI2417" s="22"/>
      <c r="BJ2417" s="8"/>
      <c r="BK2417" s="8"/>
      <c r="BL2417" s="8"/>
      <c r="BM2417" s="8"/>
      <c r="BN2417" s="5"/>
      <c r="BO2417" s="5"/>
      <c r="BP2417" s="8"/>
      <c r="BQ2417" s="8"/>
    </row>
    <row r="2418" spans="1:69" ht="16.75" customHeight="1" x14ac:dyDescent="0.2">
      <c r="A2418" t="str">
        <f t="shared" si="1959"/>
        <v>2025021178 DAL</v>
      </c>
      <c r="B2418">
        <v>2025021178</v>
      </c>
      <c r="C2418" s="1">
        <v>46112</v>
      </c>
      <c r="D2418" s="2" t="s">
        <v>6</v>
      </c>
      <c r="E2418" t="s">
        <v>34</v>
      </c>
      <c r="F2418" s="2">
        <v>1</v>
      </c>
      <c r="G2418" s="2">
        <v>1</v>
      </c>
      <c r="H2418" t="s">
        <v>46</v>
      </c>
      <c r="I2418" t="str">
        <f t="shared" si="1960"/>
        <v xml:space="preserve">DAL </v>
      </c>
      <c r="K2418" s="14"/>
      <c r="L2418" s="13">
        <v>0.15</v>
      </c>
      <c r="M2418" s="28">
        <v>0.1</v>
      </c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23"/>
      <c r="AF2418" s="23"/>
      <c r="AG2418" s="26"/>
      <c r="AH2418" s="26"/>
      <c r="AI2418" s="53"/>
      <c r="AJ2418" s="6"/>
      <c r="AK2418" s="23"/>
      <c r="AL2418" s="23"/>
      <c r="AM2418" s="23"/>
      <c r="AN2418" s="23"/>
      <c r="AO2418" s="23"/>
      <c r="AP2418" s="23"/>
      <c r="AQ2418" s="23"/>
      <c r="AR2418" s="66">
        <v>0</v>
      </c>
      <c r="AS2418" s="8"/>
      <c r="AT2418" s="19"/>
      <c r="AU2418" s="19"/>
      <c r="AV2418" s="12"/>
      <c r="AW2418" s="12"/>
      <c r="AX2418" s="8"/>
      <c r="AY2418" s="8"/>
      <c r="AZ2418" s="8"/>
      <c r="BA2418" s="8"/>
      <c r="BB2418" s="62"/>
      <c r="BC2418" s="21"/>
      <c r="BD2418" s="21"/>
      <c r="BE2418" s="21"/>
      <c r="BF2418" s="22"/>
      <c r="BG2418" s="22"/>
      <c r="BH2418" s="22"/>
      <c r="BI2418" s="22"/>
      <c r="BJ2418" s="8"/>
      <c r="BK2418" s="8"/>
      <c r="BL2418" s="8"/>
      <c r="BM2418" s="8"/>
      <c r="BN2418" s="5"/>
      <c r="BO2418" s="5"/>
      <c r="BP2418" s="8"/>
      <c r="BQ2418" s="8"/>
    </row>
    <row r="2419" spans="1:69" ht="16.75" customHeight="1" x14ac:dyDescent="0.2">
      <c r="A2419" t="str">
        <f t="shared" si="1959"/>
        <v>2025021178 BOS</v>
      </c>
      <c r="B2419">
        <v>2025021178</v>
      </c>
      <c r="C2419" s="1">
        <v>46112</v>
      </c>
      <c r="D2419" s="2" t="s">
        <v>9</v>
      </c>
      <c r="E2419" t="s">
        <v>7</v>
      </c>
      <c r="F2419" s="2">
        <v>1</v>
      </c>
      <c r="G2419" s="2">
        <v>1</v>
      </c>
      <c r="H2419" t="s">
        <v>47</v>
      </c>
      <c r="I2419" t="str">
        <f t="shared" si="1960"/>
        <v xml:space="preserve">BOS </v>
      </c>
      <c r="K2419" s="14"/>
      <c r="L2419" s="13">
        <v>0.15</v>
      </c>
      <c r="M2419" s="28">
        <v>0.1</v>
      </c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23"/>
      <c r="AF2419" s="23"/>
      <c r="AG2419" s="26"/>
      <c r="AH2419" s="26"/>
      <c r="AI2419" s="53"/>
      <c r="AJ2419" s="6"/>
      <c r="AK2419" s="23"/>
      <c r="AL2419" s="23"/>
      <c r="AM2419" s="23"/>
      <c r="AN2419" s="23"/>
      <c r="AO2419" s="23"/>
      <c r="AP2419" s="23"/>
      <c r="AQ2419" s="23"/>
      <c r="AR2419" s="66">
        <v>0</v>
      </c>
      <c r="AS2419" s="8"/>
      <c r="AT2419" s="19"/>
      <c r="AU2419" s="19"/>
      <c r="AV2419" s="12"/>
      <c r="AW2419" s="12"/>
      <c r="AX2419" s="8"/>
      <c r="AY2419" s="8"/>
      <c r="AZ2419" s="8"/>
      <c r="BA2419" s="8"/>
      <c r="BB2419" s="62"/>
      <c r="BC2419" s="21"/>
      <c r="BD2419" s="21"/>
      <c r="BE2419" s="21"/>
      <c r="BF2419" s="22"/>
      <c r="BG2419" s="22"/>
      <c r="BH2419" s="22"/>
      <c r="BI2419" s="22"/>
      <c r="BJ2419" s="8"/>
      <c r="BK2419" s="8"/>
      <c r="BL2419" s="8"/>
      <c r="BM2419" s="8"/>
      <c r="BN2419" s="5"/>
      <c r="BO2419" s="5"/>
      <c r="BP2419" s="8"/>
      <c r="BQ2419" s="8"/>
    </row>
    <row r="2420" spans="1:69" ht="16.75" customHeight="1" x14ac:dyDescent="0.2">
      <c r="A2420" t="str">
        <f t="shared" si="1959"/>
        <v>2025021183 DET</v>
      </c>
      <c r="B2420">
        <v>2025021183</v>
      </c>
      <c r="C2420" s="1">
        <v>46112</v>
      </c>
      <c r="D2420" s="2" t="s">
        <v>6</v>
      </c>
      <c r="E2420" t="s">
        <v>30</v>
      </c>
      <c r="F2420" s="2">
        <v>2</v>
      </c>
      <c r="G2420" s="2">
        <v>0</v>
      </c>
      <c r="H2420" t="s">
        <v>107</v>
      </c>
      <c r="I2420" t="str">
        <f t="shared" si="1960"/>
        <v xml:space="preserve">DET </v>
      </c>
      <c r="K2420" s="14"/>
      <c r="L2420" s="13">
        <v>0.15</v>
      </c>
      <c r="M2420" s="28">
        <v>0.1</v>
      </c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23"/>
      <c r="AF2420" s="23"/>
      <c r="AG2420" s="26"/>
      <c r="AH2420" s="26"/>
      <c r="AI2420" s="53"/>
      <c r="AJ2420" s="6"/>
      <c r="AK2420" s="23"/>
      <c r="AL2420" s="23"/>
      <c r="AM2420" s="23"/>
      <c r="AN2420" s="23"/>
      <c r="AO2420" s="23"/>
      <c r="AP2420" s="23"/>
      <c r="AQ2420" s="23"/>
      <c r="AR2420" s="66">
        <v>0</v>
      </c>
      <c r="AS2420" s="8"/>
      <c r="AT2420" s="19"/>
      <c r="AU2420" s="19"/>
      <c r="AV2420" s="12"/>
      <c r="AW2420" s="12"/>
      <c r="AX2420" s="8"/>
      <c r="AY2420" s="8"/>
      <c r="AZ2420" s="8"/>
      <c r="BA2420" s="8"/>
      <c r="BB2420" s="62"/>
      <c r="BC2420" s="21"/>
      <c r="BD2420" s="21"/>
      <c r="BE2420" s="21"/>
      <c r="BF2420" s="22"/>
      <c r="BG2420" s="22"/>
      <c r="BH2420" s="22"/>
      <c r="BI2420" s="22"/>
      <c r="BJ2420" s="8"/>
      <c r="BK2420" s="8"/>
      <c r="BL2420" s="8"/>
      <c r="BM2420" s="8"/>
      <c r="BN2420" s="5"/>
      <c r="BO2420" s="5"/>
      <c r="BP2420" s="8"/>
      <c r="BQ2420" s="8"/>
    </row>
    <row r="2421" spans="1:69" ht="16.75" customHeight="1" x14ac:dyDescent="0.2">
      <c r="A2421" t="str">
        <f t="shared" si="1959"/>
        <v>2025021183 PIT</v>
      </c>
      <c r="B2421">
        <v>2025021183</v>
      </c>
      <c r="C2421" s="1">
        <v>46112</v>
      </c>
      <c r="D2421" s="2" t="s">
        <v>9</v>
      </c>
      <c r="E2421" t="s">
        <v>21</v>
      </c>
      <c r="F2421" s="2">
        <v>0</v>
      </c>
      <c r="G2421" s="2">
        <v>2</v>
      </c>
      <c r="H2421" t="s">
        <v>106</v>
      </c>
      <c r="I2421" t="str">
        <f t="shared" si="1960"/>
        <v xml:space="preserve">PIT </v>
      </c>
      <c r="K2421" s="14"/>
      <c r="L2421" s="13">
        <v>0.15</v>
      </c>
      <c r="M2421" s="28">
        <v>0.1</v>
      </c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23"/>
      <c r="AF2421" s="23"/>
      <c r="AG2421" s="26"/>
      <c r="AH2421" s="26"/>
      <c r="AI2421" s="53"/>
      <c r="AJ2421" s="6"/>
      <c r="AK2421" s="23"/>
      <c r="AL2421" s="23"/>
      <c r="AM2421" s="23"/>
      <c r="AN2421" s="23"/>
      <c r="AO2421" s="23"/>
      <c r="AP2421" s="23"/>
      <c r="AQ2421" s="23"/>
      <c r="AR2421" s="66">
        <v>0</v>
      </c>
      <c r="AS2421" s="8"/>
      <c r="AT2421" s="19"/>
      <c r="AU2421" s="19"/>
      <c r="AV2421" s="12"/>
      <c r="AW2421" s="12"/>
      <c r="AX2421" s="8"/>
      <c r="AY2421" s="8"/>
      <c r="AZ2421" s="8"/>
      <c r="BA2421" s="8"/>
      <c r="BB2421" s="62"/>
      <c r="BC2421" s="21"/>
      <c r="BD2421" s="21"/>
      <c r="BE2421" s="21"/>
      <c r="BF2421" s="22"/>
      <c r="BG2421" s="22"/>
      <c r="BH2421" s="22"/>
      <c r="BI2421" s="22"/>
      <c r="BJ2421" s="8"/>
      <c r="BK2421" s="8"/>
      <c r="BL2421" s="8"/>
      <c r="BM2421" s="8"/>
      <c r="BN2421" s="5"/>
      <c r="BO2421" s="5"/>
      <c r="BP2421" s="8"/>
      <c r="BQ2421" s="8"/>
    </row>
    <row r="2422" spans="1:69" ht="16.75" customHeight="1" x14ac:dyDescent="0.2">
      <c r="A2422" t="str">
        <f t="shared" si="1959"/>
        <v>2025021180 MTL</v>
      </c>
      <c r="B2422">
        <v>2025021180</v>
      </c>
      <c r="C2422" s="1">
        <v>46112</v>
      </c>
      <c r="D2422" s="2" t="s">
        <v>6</v>
      </c>
      <c r="E2422" t="s">
        <v>19</v>
      </c>
      <c r="F2422" s="2">
        <v>1</v>
      </c>
      <c r="G2422" s="2">
        <v>1</v>
      </c>
      <c r="H2422" t="s">
        <v>46</v>
      </c>
      <c r="I2422" t="str">
        <f t="shared" si="1960"/>
        <v xml:space="preserve">MTL </v>
      </c>
      <c r="K2422" s="14"/>
      <c r="L2422" s="13">
        <v>0.15</v>
      </c>
      <c r="M2422" s="28">
        <v>0.1</v>
      </c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23"/>
      <c r="AF2422" s="23"/>
      <c r="AG2422" s="26"/>
      <c r="AH2422" s="26"/>
      <c r="AI2422" s="53"/>
      <c r="AJ2422" s="6"/>
      <c r="AK2422" s="23"/>
      <c r="AL2422" s="23"/>
      <c r="AM2422" s="23"/>
      <c r="AN2422" s="23"/>
      <c r="AO2422" s="23"/>
      <c r="AP2422" s="23"/>
      <c r="AQ2422" s="23"/>
      <c r="AR2422" s="66">
        <v>0</v>
      </c>
      <c r="AS2422" s="8"/>
      <c r="AT2422" s="19"/>
      <c r="AU2422" s="19"/>
      <c r="AV2422" s="12"/>
      <c r="AW2422" s="12"/>
      <c r="AX2422" s="8"/>
      <c r="AY2422" s="8"/>
      <c r="AZ2422" s="8"/>
      <c r="BA2422" s="8"/>
      <c r="BB2422" s="62"/>
      <c r="BC2422" s="21"/>
      <c r="BD2422" s="21"/>
      <c r="BE2422" s="21"/>
      <c r="BF2422" s="22"/>
      <c r="BG2422" s="22"/>
      <c r="BH2422" s="22"/>
      <c r="BI2422" s="22"/>
      <c r="BJ2422" s="8"/>
      <c r="BK2422" s="8"/>
      <c r="BL2422" s="8"/>
      <c r="BM2422" s="8"/>
      <c r="BN2422" s="5"/>
      <c r="BO2422" s="5"/>
      <c r="BP2422" s="8"/>
      <c r="BQ2422" s="8"/>
    </row>
    <row r="2423" spans="1:69" ht="16.75" customHeight="1" x14ac:dyDescent="0.2">
      <c r="A2423" t="str">
        <f t="shared" si="1959"/>
        <v>2025021180 TBL</v>
      </c>
      <c r="B2423">
        <v>2025021180</v>
      </c>
      <c r="C2423" s="1">
        <v>46112</v>
      </c>
      <c r="D2423" s="2" t="s">
        <v>9</v>
      </c>
      <c r="E2423" t="s">
        <v>41</v>
      </c>
      <c r="F2423" s="2">
        <v>1</v>
      </c>
      <c r="G2423" s="2">
        <v>1</v>
      </c>
      <c r="H2423" t="s">
        <v>47</v>
      </c>
      <c r="I2423" t="str">
        <f t="shared" si="1960"/>
        <v xml:space="preserve">TBL </v>
      </c>
      <c r="K2423" s="14"/>
      <c r="L2423" s="13">
        <v>0.15</v>
      </c>
      <c r="M2423" s="28">
        <v>0.1</v>
      </c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23"/>
      <c r="AF2423" s="23"/>
      <c r="AG2423" s="26"/>
      <c r="AH2423" s="26"/>
      <c r="AI2423" s="53"/>
      <c r="AJ2423" s="6"/>
      <c r="AK2423" s="23"/>
      <c r="AL2423" s="23"/>
      <c r="AM2423" s="23"/>
      <c r="AN2423" s="23"/>
      <c r="AO2423" s="23"/>
      <c r="AP2423" s="23"/>
      <c r="AQ2423" s="23"/>
      <c r="AR2423" s="66">
        <v>0</v>
      </c>
      <c r="AS2423" s="8"/>
      <c r="AT2423" s="19"/>
      <c r="AU2423" s="19"/>
      <c r="AV2423" s="12"/>
      <c r="AW2423" s="12"/>
      <c r="AX2423" s="8"/>
      <c r="AY2423" s="8"/>
      <c r="AZ2423" s="8"/>
      <c r="BA2423" s="8"/>
      <c r="BB2423" s="62"/>
      <c r="BC2423" s="21"/>
      <c r="BD2423" s="21"/>
      <c r="BE2423" s="21"/>
      <c r="BF2423" s="22"/>
      <c r="BG2423" s="22"/>
      <c r="BH2423" s="22"/>
      <c r="BI2423" s="22"/>
      <c r="BJ2423" s="8"/>
      <c r="BK2423" s="8"/>
      <c r="BL2423" s="8"/>
      <c r="BM2423" s="8"/>
      <c r="BN2423" s="5"/>
      <c r="BO2423" s="5"/>
      <c r="BP2423" s="8"/>
      <c r="BQ2423" s="8"/>
    </row>
    <row r="2424" spans="1:69" ht="16.75" customHeight="1" x14ac:dyDescent="0.2">
      <c r="A2424" t="str">
        <f t="shared" si="1959"/>
        <v>2025021182 NJD</v>
      </c>
      <c r="B2424">
        <v>2025021182</v>
      </c>
      <c r="C2424" s="1">
        <v>46112</v>
      </c>
      <c r="D2424" s="2" t="s">
        <v>6</v>
      </c>
      <c r="E2424" t="s">
        <v>4</v>
      </c>
      <c r="F2424" s="2">
        <v>1</v>
      </c>
      <c r="G2424" s="2">
        <v>1</v>
      </c>
      <c r="H2424" t="s">
        <v>46</v>
      </c>
      <c r="I2424" t="str">
        <f t="shared" si="1960"/>
        <v xml:space="preserve">NJD </v>
      </c>
      <c r="K2424" s="14"/>
      <c r="L2424" s="13">
        <v>0.15</v>
      </c>
      <c r="M2424" s="28">
        <v>0.1</v>
      </c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23"/>
      <c r="AF2424" s="23"/>
      <c r="AG2424" s="26"/>
      <c r="AH2424" s="26"/>
      <c r="AI2424" s="53"/>
      <c r="AJ2424" s="6"/>
      <c r="AK2424" s="23"/>
      <c r="AL2424" s="23"/>
      <c r="AM2424" s="23"/>
      <c r="AN2424" s="23"/>
      <c r="AO2424" s="23"/>
      <c r="AP2424" s="23"/>
      <c r="AQ2424" s="23"/>
      <c r="AR2424" s="66">
        <v>0</v>
      </c>
      <c r="AS2424" s="8"/>
      <c r="AT2424" s="19"/>
      <c r="AU2424" s="19"/>
      <c r="AV2424" s="12"/>
      <c r="AW2424" s="12"/>
      <c r="AX2424" s="8"/>
      <c r="AY2424" s="8"/>
      <c r="AZ2424" s="8"/>
      <c r="BA2424" s="8"/>
      <c r="BB2424" s="62"/>
      <c r="BC2424" s="21"/>
      <c r="BD2424" s="21"/>
      <c r="BE2424" s="21"/>
      <c r="BF2424" s="22"/>
      <c r="BG2424" s="22"/>
      <c r="BH2424" s="22"/>
      <c r="BI2424" s="22"/>
      <c r="BJ2424" s="8"/>
      <c r="BK2424" s="8"/>
      <c r="BL2424" s="8"/>
      <c r="BM2424" s="8"/>
      <c r="BN2424" s="5"/>
      <c r="BO2424" s="5"/>
      <c r="BP2424" s="8"/>
      <c r="BQ2424" s="8"/>
    </row>
    <row r="2425" spans="1:69" ht="16.75" customHeight="1" x14ac:dyDescent="0.2">
      <c r="A2425" t="str">
        <f t="shared" si="1959"/>
        <v>2025021182 NYR</v>
      </c>
      <c r="B2425">
        <v>2025021182</v>
      </c>
      <c r="C2425" s="1">
        <v>46112</v>
      </c>
      <c r="D2425" s="2" t="s">
        <v>9</v>
      </c>
      <c r="E2425" t="s">
        <v>20</v>
      </c>
      <c r="F2425" s="2">
        <v>1</v>
      </c>
      <c r="G2425" s="2">
        <v>1</v>
      </c>
      <c r="H2425" t="s">
        <v>47</v>
      </c>
      <c r="I2425" t="str">
        <f t="shared" si="1960"/>
        <v xml:space="preserve">NYR </v>
      </c>
      <c r="K2425" s="14"/>
      <c r="L2425" s="13">
        <v>0.15</v>
      </c>
      <c r="M2425" s="28">
        <v>0.1</v>
      </c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23"/>
      <c r="AF2425" s="23"/>
      <c r="AG2425" s="26"/>
      <c r="AH2425" s="26"/>
      <c r="AI2425" s="53"/>
      <c r="AJ2425" s="6"/>
      <c r="AK2425" s="23"/>
      <c r="AL2425" s="23"/>
      <c r="AM2425" s="23"/>
      <c r="AN2425" s="23"/>
      <c r="AO2425" s="23"/>
      <c r="AP2425" s="23"/>
      <c r="AQ2425" s="23"/>
      <c r="AR2425" s="66">
        <v>0</v>
      </c>
      <c r="AS2425" s="8"/>
      <c r="AT2425" s="19"/>
      <c r="AU2425" s="19"/>
      <c r="AV2425" s="12"/>
      <c r="AW2425" s="12"/>
      <c r="AX2425" s="8"/>
      <c r="AY2425" s="8"/>
      <c r="AZ2425" s="8"/>
      <c r="BA2425" s="8"/>
      <c r="BB2425" s="62"/>
      <c r="BC2425" s="21"/>
      <c r="BD2425" s="21"/>
      <c r="BE2425" s="21"/>
      <c r="BF2425" s="22"/>
      <c r="BG2425" s="22"/>
      <c r="BH2425" s="22"/>
      <c r="BI2425" s="22"/>
      <c r="BJ2425" s="8"/>
      <c r="BK2425" s="8"/>
      <c r="BL2425" s="8"/>
      <c r="BM2425" s="8"/>
      <c r="BN2425" s="5"/>
      <c r="BO2425" s="5"/>
      <c r="BP2425" s="8"/>
      <c r="BQ2425" s="8"/>
    </row>
    <row r="2426" spans="1:69" ht="16.75" customHeight="1" x14ac:dyDescent="0.2">
      <c r="A2426" t="str">
        <f t="shared" si="1959"/>
        <v>2025021179 NYI</v>
      </c>
      <c r="B2426">
        <v>2025021179</v>
      </c>
      <c r="C2426" s="1">
        <v>46112</v>
      </c>
      <c r="D2426" s="2" t="s">
        <v>6</v>
      </c>
      <c r="E2426" t="s">
        <v>37</v>
      </c>
      <c r="F2426" s="2">
        <v>0</v>
      </c>
      <c r="G2426" s="2">
        <v>2</v>
      </c>
      <c r="H2426" t="s">
        <v>29</v>
      </c>
      <c r="I2426" t="str">
        <f t="shared" si="1960"/>
        <v xml:space="preserve">NYI </v>
      </c>
      <c r="K2426" s="14"/>
      <c r="L2426" s="13">
        <v>0.15</v>
      </c>
      <c r="M2426" s="28">
        <v>0.1</v>
      </c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23"/>
      <c r="AF2426" s="23"/>
      <c r="AG2426" s="26"/>
      <c r="AH2426" s="26"/>
      <c r="AI2426" s="53"/>
      <c r="AJ2426" s="6"/>
      <c r="AK2426" s="23"/>
      <c r="AL2426" s="23"/>
      <c r="AM2426" s="23"/>
      <c r="AN2426" s="23"/>
      <c r="AO2426" s="23"/>
      <c r="AP2426" s="23"/>
      <c r="AQ2426" s="23"/>
      <c r="AR2426" s="66">
        <v>0</v>
      </c>
      <c r="AS2426" s="8"/>
      <c r="AT2426" s="19"/>
      <c r="AU2426" s="19"/>
      <c r="AV2426" s="12"/>
      <c r="AW2426" s="12"/>
      <c r="AX2426" s="8"/>
      <c r="AY2426" s="8"/>
      <c r="AZ2426" s="8"/>
      <c r="BA2426" s="8"/>
      <c r="BB2426" s="62"/>
      <c r="BC2426" s="21"/>
      <c r="BD2426" s="21"/>
      <c r="BE2426" s="21"/>
      <c r="BF2426" s="22"/>
      <c r="BG2426" s="22"/>
      <c r="BH2426" s="22"/>
      <c r="BI2426" s="22"/>
      <c r="BJ2426" s="8"/>
      <c r="BK2426" s="8"/>
      <c r="BL2426" s="8"/>
      <c r="BM2426" s="8"/>
      <c r="BN2426" s="5"/>
      <c r="BO2426" s="5"/>
      <c r="BP2426" s="8"/>
      <c r="BQ2426" s="8"/>
    </row>
    <row r="2427" spans="1:69" ht="16.75" customHeight="1" x14ac:dyDescent="0.2">
      <c r="A2427" t="str">
        <f t="shared" si="1959"/>
        <v>2025021179 BUF</v>
      </c>
      <c r="B2427">
        <v>2025021179</v>
      </c>
      <c r="C2427" s="1">
        <v>46112</v>
      </c>
      <c r="D2427" s="2" t="s">
        <v>9</v>
      </c>
      <c r="E2427" t="s">
        <v>5</v>
      </c>
      <c r="F2427" s="2">
        <v>2</v>
      </c>
      <c r="G2427" s="2">
        <v>0</v>
      </c>
      <c r="H2427" t="s">
        <v>31</v>
      </c>
      <c r="I2427" t="str">
        <f t="shared" si="1960"/>
        <v xml:space="preserve">BUF </v>
      </c>
      <c r="K2427" s="14"/>
      <c r="L2427" s="13">
        <v>0.15</v>
      </c>
      <c r="M2427" s="28">
        <v>0.1</v>
      </c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23"/>
      <c r="AF2427" s="23"/>
      <c r="AG2427" s="26"/>
      <c r="AH2427" s="26"/>
      <c r="AI2427" s="53"/>
      <c r="AJ2427" s="6"/>
      <c r="AK2427" s="23"/>
      <c r="AL2427" s="23"/>
      <c r="AM2427" s="23"/>
      <c r="AN2427" s="23"/>
      <c r="AO2427" s="23"/>
      <c r="AP2427" s="23"/>
      <c r="AQ2427" s="23"/>
      <c r="AR2427" s="66">
        <v>0</v>
      </c>
      <c r="AS2427" s="8"/>
      <c r="AT2427" s="19"/>
      <c r="AU2427" s="19"/>
      <c r="AV2427" s="12"/>
      <c r="AW2427" s="12"/>
      <c r="AX2427" s="8"/>
      <c r="AY2427" s="8"/>
      <c r="AZ2427" s="8"/>
      <c r="BA2427" s="8"/>
      <c r="BB2427" s="62"/>
      <c r="BC2427" s="21"/>
      <c r="BD2427" s="21"/>
      <c r="BE2427" s="21"/>
      <c r="BF2427" s="22"/>
      <c r="BG2427" s="22"/>
      <c r="BH2427" s="22"/>
      <c r="BI2427" s="22"/>
      <c r="BJ2427" s="8"/>
      <c r="BK2427" s="8"/>
      <c r="BL2427" s="8"/>
      <c r="BM2427" s="8"/>
      <c r="BN2427" s="5"/>
      <c r="BO2427" s="5"/>
      <c r="BP2427" s="8"/>
      <c r="BQ2427" s="8"/>
    </row>
    <row r="2428" spans="1:69" ht="16.75" customHeight="1" x14ac:dyDescent="0.2">
      <c r="A2428" t="str">
        <f t="shared" si="1959"/>
        <v>2025021181 OTT</v>
      </c>
      <c r="B2428">
        <v>2025021181</v>
      </c>
      <c r="C2428" s="1">
        <v>46112</v>
      </c>
      <c r="D2428" s="2" t="s">
        <v>6</v>
      </c>
      <c r="E2428" t="s">
        <v>39</v>
      </c>
      <c r="F2428" s="2">
        <v>2</v>
      </c>
      <c r="G2428" s="2">
        <v>1</v>
      </c>
      <c r="H2428" t="s">
        <v>44</v>
      </c>
      <c r="I2428" t="str">
        <f t="shared" si="1960"/>
        <v xml:space="preserve">OTT </v>
      </c>
      <c r="K2428" s="14"/>
      <c r="L2428" s="13">
        <v>0.15</v>
      </c>
      <c r="M2428" s="28">
        <v>0.1</v>
      </c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23"/>
      <c r="AF2428" s="23"/>
      <c r="AG2428" s="26"/>
      <c r="AH2428" s="26"/>
      <c r="AI2428" s="53"/>
      <c r="AJ2428" s="6"/>
      <c r="AK2428" s="23"/>
      <c r="AL2428" s="23"/>
      <c r="AM2428" s="23"/>
      <c r="AN2428" s="23"/>
      <c r="AO2428" s="23"/>
      <c r="AP2428" s="23"/>
      <c r="AQ2428" s="23"/>
      <c r="AR2428" s="66">
        <v>0</v>
      </c>
      <c r="AS2428" s="8"/>
      <c r="AT2428" s="19"/>
      <c r="AU2428" s="19"/>
      <c r="AV2428" s="12"/>
      <c r="AW2428" s="12"/>
      <c r="AX2428" s="8"/>
      <c r="AY2428" s="8"/>
      <c r="AZ2428" s="8"/>
      <c r="BA2428" s="8"/>
      <c r="BB2428" s="62"/>
      <c r="BC2428" s="21"/>
      <c r="BD2428" s="21"/>
      <c r="BE2428" s="21"/>
      <c r="BF2428" s="22"/>
      <c r="BG2428" s="22"/>
      <c r="BH2428" s="22"/>
      <c r="BI2428" s="22"/>
      <c r="BJ2428" s="8"/>
      <c r="BK2428" s="8"/>
      <c r="BL2428" s="8"/>
      <c r="BM2428" s="8"/>
      <c r="BN2428" s="5"/>
      <c r="BO2428" s="5"/>
      <c r="BP2428" s="8"/>
      <c r="BQ2428" s="8"/>
    </row>
    <row r="2429" spans="1:69" ht="16.75" customHeight="1" x14ac:dyDescent="0.2">
      <c r="A2429" t="str">
        <f t="shared" si="1959"/>
        <v>2025021181 FLA</v>
      </c>
      <c r="B2429">
        <v>2025021181</v>
      </c>
      <c r="C2429" s="1">
        <v>46112</v>
      </c>
      <c r="D2429" s="2" t="s">
        <v>9</v>
      </c>
      <c r="E2429" t="s">
        <v>10</v>
      </c>
      <c r="F2429" s="2">
        <v>1</v>
      </c>
      <c r="G2429" s="2">
        <v>2</v>
      </c>
      <c r="H2429" t="s">
        <v>45</v>
      </c>
      <c r="I2429" t="str">
        <f t="shared" si="1960"/>
        <v xml:space="preserve">FLA </v>
      </c>
      <c r="K2429" s="14"/>
      <c r="L2429" s="13">
        <v>0.15</v>
      </c>
      <c r="M2429" s="28">
        <v>0.1</v>
      </c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23"/>
      <c r="AF2429" s="23"/>
      <c r="AG2429" s="26"/>
      <c r="AH2429" s="26"/>
      <c r="AI2429" s="53"/>
      <c r="AJ2429" s="6"/>
      <c r="AK2429" s="23"/>
      <c r="AL2429" s="23"/>
      <c r="AM2429" s="23"/>
      <c r="AN2429" s="23"/>
      <c r="AO2429" s="23"/>
      <c r="AP2429" s="23"/>
      <c r="AQ2429" s="23"/>
      <c r="AR2429" s="66">
        <v>0</v>
      </c>
      <c r="AS2429" s="8"/>
      <c r="AT2429" s="19"/>
      <c r="AU2429" s="19"/>
      <c r="AV2429" s="12"/>
      <c r="AW2429" s="12"/>
      <c r="AX2429" s="8"/>
      <c r="AY2429" s="8"/>
      <c r="AZ2429" s="8"/>
      <c r="BA2429" s="8"/>
      <c r="BB2429" s="62"/>
      <c r="BC2429" s="21"/>
      <c r="BD2429" s="21"/>
      <c r="BE2429" s="21"/>
      <c r="BF2429" s="22"/>
      <c r="BG2429" s="22"/>
      <c r="BH2429" s="22"/>
      <c r="BI2429" s="22"/>
      <c r="BJ2429" s="8"/>
      <c r="BK2429" s="8"/>
      <c r="BL2429" s="8"/>
      <c r="BM2429" s="8"/>
      <c r="BN2429" s="5"/>
      <c r="BO2429" s="5"/>
      <c r="BP2429" s="8"/>
      <c r="BQ2429" s="8"/>
    </row>
    <row r="2430" spans="1:69" ht="16.75" customHeight="1" x14ac:dyDescent="0.2">
      <c r="A2430" t="str">
        <f t="shared" si="1959"/>
        <v>2025021184 PHI</v>
      </c>
      <c r="B2430">
        <v>2025021184</v>
      </c>
      <c r="C2430" s="1">
        <v>46112</v>
      </c>
      <c r="D2430" s="2" t="s">
        <v>6</v>
      </c>
      <c r="E2430" t="s">
        <v>43</v>
      </c>
      <c r="F2430" s="2">
        <v>1</v>
      </c>
      <c r="G2430" s="2">
        <v>2</v>
      </c>
      <c r="H2430" t="s">
        <v>36</v>
      </c>
      <c r="I2430" t="str">
        <f t="shared" si="1960"/>
        <v xml:space="preserve">PHI </v>
      </c>
      <c r="K2430" s="14"/>
      <c r="L2430" s="13">
        <v>0.15</v>
      </c>
      <c r="M2430" s="28">
        <v>0.1</v>
      </c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23"/>
      <c r="AF2430" s="23"/>
      <c r="AG2430" s="26"/>
      <c r="AH2430" s="26"/>
      <c r="AI2430" s="53"/>
      <c r="AJ2430" s="6"/>
      <c r="AK2430" s="23"/>
      <c r="AL2430" s="23"/>
      <c r="AM2430" s="23"/>
      <c r="AN2430" s="23"/>
      <c r="AO2430" s="23"/>
      <c r="AP2430" s="23"/>
      <c r="AQ2430" s="23"/>
      <c r="AR2430" s="66">
        <v>0</v>
      </c>
      <c r="AS2430" s="8"/>
      <c r="AT2430" s="19"/>
      <c r="AU2430" s="19"/>
      <c r="AV2430" s="12"/>
      <c r="AW2430" s="12"/>
      <c r="AX2430" s="8"/>
      <c r="AY2430" s="8"/>
      <c r="AZ2430" s="8"/>
      <c r="BA2430" s="8"/>
      <c r="BB2430" s="62"/>
      <c r="BC2430" s="21"/>
      <c r="BD2430" s="21"/>
      <c r="BE2430" s="21"/>
      <c r="BF2430" s="22"/>
      <c r="BG2430" s="22"/>
      <c r="BH2430" s="22"/>
      <c r="BI2430" s="22"/>
      <c r="BJ2430" s="8"/>
      <c r="BK2430" s="8"/>
      <c r="BL2430" s="8"/>
      <c r="BM2430" s="8"/>
      <c r="BN2430" s="5"/>
      <c r="BO2430" s="5"/>
      <c r="BP2430" s="8"/>
      <c r="BQ2430" s="8"/>
    </row>
    <row r="2431" spans="1:69" ht="16.75" customHeight="1" x14ac:dyDescent="0.2">
      <c r="A2431" t="str">
        <f t="shared" si="1959"/>
        <v>2025021184 WSH</v>
      </c>
      <c r="B2431">
        <v>2025021184</v>
      </c>
      <c r="C2431" s="1">
        <v>46112</v>
      </c>
      <c r="D2431" s="2" t="s">
        <v>9</v>
      </c>
      <c r="E2431" t="s">
        <v>49</v>
      </c>
      <c r="F2431" s="2">
        <v>2</v>
      </c>
      <c r="G2431" s="2">
        <v>1</v>
      </c>
      <c r="H2431" t="s">
        <v>38</v>
      </c>
      <c r="I2431" t="str">
        <f t="shared" si="1960"/>
        <v xml:space="preserve">WSH </v>
      </c>
      <c r="K2431" s="14"/>
      <c r="L2431" s="13">
        <v>0.15</v>
      </c>
      <c r="M2431" s="28">
        <v>0.1</v>
      </c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23"/>
      <c r="AF2431" s="23"/>
      <c r="AG2431" s="26"/>
      <c r="AH2431" s="26"/>
      <c r="AI2431" s="53"/>
      <c r="AJ2431" s="6"/>
      <c r="AK2431" s="23"/>
      <c r="AL2431" s="23"/>
      <c r="AM2431" s="23"/>
      <c r="AN2431" s="23"/>
      <c r="AO2431" s="23"/>
      <c r="AP2431" s="23"/>
      <c r="AQ2431" s="23"/>
      <c r="AR2431" s="66">
        <v>0</v>
      </c>
      <c r="AS2431" s="8"/>
      <c r="AT2431" s="19"/>
      <c r="AU2431" s="19"/>
      <c r="AV2431" s="12"/>
      <c r="AW2431" s="12"/>
      <c r="AX2431" s="8"/>
      <c r="AY2431" s="8"/>
      <c r="AZ2431" s="8"/>
      <c r="BA2431" s="8"/>
      <c r="BB2431" s="62"/>
      <c r="BC2431" s="21"/>
      <c r="BD2431" s="21"/>
      <c r="BE2431" s="21"/>
      <c r="BF2431" s="22"/>
      <c r="BG2431" s="22"/>
      <c r="BH2431" s="22"/>
      <c r="BI2431" s="22"/>
      <c r="BJ2431" s="8"/>
      <c r="BK2431" s="8"/>
      <c r="BL2431" s="8"/>
      <c r="BM2431" s="8"/>
      <c r="BN2431" s="5"/>
      <c r="BO2431" s="5"/>
      <c r="BP2431" s="8"/>
      <c r="BQ2431" s="8"/>
    </row>
    <row r="2432" spans="1:69" ht="16.75" customHeight="1" x14ac:dyDescent="0.2">
      <c r="A2432" t="str">
        <f t="shared" ref="A2432:A2495" si="1961">B2432&amp;" "&amp;E2432</f>
        <v>2025021185 CAR</v>
      </c>
      <c r="B2432">
        <v>2025021185</v>
      </c>
      <c r="C2432" s="1">
        <v>46112</v>
      </c>
      <c r="D2432" s="2" t="s">
        <v>6</v>
      </c>
      <c r="E2432" t="s">
        <v>42</v>
      </c>
      <c r="F2432" s="2">
        <v>1</v>
      </c>
      <c r="G2432" s="2">
        <v>1</v>
      </c>
      <c r="H2432" t="s">
        <v>46</v>
      </c>
      <c r="I2432" t="str">
        <f t="shared" si="1960"/>
        <v xml:space="preserve">CAR </v>
      </c>
      <c r="K2432" s="14"/>
      <c r="L2432" s="13">
        <v>0.15</v>
      </c>
      <c r="M2432" s="28">
        <v>0.1</v>
      </c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23"/>
      <c r="AF2432" s="23"/>
      <c r="AG2432" s="26"/>
      <c r="AH2432" s="26"/>
      <c r="AI2432" s="53"/>
      <c r="AJ2432" s="6"/>
      <c r="AK2432" s="23"/>
      <c r="AL2432" s="23"/>
      <c r="AM2432" s="23"/>
      <c r="AN2432" s="23"/>
      <c r="AO2432" s="23"/>
      <c r="AP2432" s="23"/>
      <c r="AQ2432" s="23"/>
      <c r="AR2432" s="66">
        <v>0</v>
      </c>
      <c r="AS2432" s="8"/>
      <c r="AT2432" s="19"/>
      <c r="AU2432" s="19"/>
      <c r="AV2432" s="12"/>
      <c r="AW2432" s="12"/>
      <c r="AX2432" s="8"/>
      <c r="AY2432" s="8"/>
      <c r="AZ2432" s="8"/>
      <c r="BA2432" s="8"/>
      <c r="BB2432" s="62"/>
      <c r="BC2432" s="21"/>
      <c r="BD2432" s="21"/>
      <c r="BE2432" s="21"/>
      <c r="BF2432" s="22"/>
      <c r="BG2432" s="22"/>
      <c r="BH2432" s="22"/>
      <c r="BI2432" s="22"/>
      <c r="BJ2432" s="8"/>
      <c r="BK2432" s="8"/>
      <c r="BL2432" s="8"/>
      <c r="BM2432" s="8"/>
      <c r="BN2432" s="5"/>
      <c r="BO2432" s="5"/>
      <c r="BP2432" s="8"/>
      <c r="BQ2432" s="8"/>
    </row>
    <row r="2433" spans="1:69" ht="16.75" customHeight="1" x14ac:dyDescent="0.2">
      <c r="A2433" t="str">
        <f t="shared" si="1961"/>
        <v>2025021185 CBJ</v>
      </c>
      <c r="B2433">
        <v>2025021185</v>
      </c>
      <c r="C2433" s="1">
        <v>46112</v>
      </c>
      <c r="D2433" s="2" t="s">
        <v>9</v>
      </c>
      <c r="E2433" t="s">
        <v>32</v>
      </c>
      <c r="F2433" s="2">
        <v>1</v>
      </c>
      <c r="G2433" s="2">
        <v>1</v>
      </c>
      <c r="H2433" t="s">
        <v>47</v>
      </c>
      <c r="I2433" t="str">
        <f t="shared" si="1960"/>
        <v xml:space="preserve">CBJ </v>
      </c>
      <c r="K2433" s="14"/>
      <c r="L2433" s="13">
        <v>0.15</v>
      </c>
      <c r="M2433" s="28">
        <v>0.1</v>
      </c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23"/>
      <c r="AF2433" s="23"/>
      <c r="AG2433" s="26"/>
      <c r="AH2433" s="26"/>
      <c r="AI2433" s="53"/>
      <c r="AJ2433" s="6"/>
      <c r="AK2433" s="23"/>
      <c r="AL2433" s="23"/>
      <c r="AM2433" s="23"/>
      <c r="AN2433" s="23"/>
      <c r="AO2433" s="23"/>
      <c r="AP2433" s="23"/>
      <c r="AQ2433" s="23"/>
      <c r="AR2433" s="66">
        <v>0</v>
      </c>
      <c r="AS2433" s="8"/>
      <c r="AT2433" s="19"/>
      <c r="AU2433" s="19"/>
      <c r="AV2433" s="12"/>
      <c r="AW2433" s="12"/>
      <c r="AX2433" s="8"/>
      <c r="AY2433" s="8"/>
      <c r="AZ2433" s="8"/>
      <c r="BA2433" s="8"/>
      <c r="BB2433" s="62"/>
      <c r="BC2433" s="21"/>
      <c r="BD2433" s="21"/>
      <c r="BE2433" s="21"/>
      <c r="BF2433" s="22"/>
      <c r="BG2433" s="22"/>
      <c r="BH2433" s="22"/>
      <c r="BI2433" s="22"/>
      <c r="BJ2433" s="8"/>
      <c r="BK2433" s="8"/>
      <c r="BL2433" s="8"/>
      <c r="BM2433" s="8"/>
      <c r="BN2433" s="5"/>
      <c r="BO2433" s="5"/>
      <c r="BP2433" s="8"/>
      <c r="BQ2433" s="8"/>
    </row>
    <row r="2434" spans="1:69" ht="16.75" customHeight="1" x14ac:dyDescent="0.2">
      <c r="A2434" t="str">
        <f t="shared" si="1961"/>
        <v>2025021186 WPG</v>
      </c>
      <c r="B2434">
        <v>2025021186</v>
      </c>
      <c r="C2434" s="1">
        <v>46112</v>
      </c>
      <c r="D2434" s="2" t="s">
        <v>6</v>
      </c>
      <c r="E2434" t="s">
        <v>16</v>
      </c>
      <c r="F2434" s="2">
        <v>2</v>
      </c>
      <c r="G2434" s="2">
        <v>1</v>
      </c>
      <c r="H2434" t="s">
        <v>44</v>
      </c>
      <c r="I2434" t="str">
        <f t="shared" si="1960"/>
        <v xml:space="preserve">WPG </v>
      </c>
      <c r="K2434" s="14"/>
      <c r="L2434" s="13">
        <v>0.15</v>
      </c>
      <c r="M2434" s="28">
        <v>0.1</v>
      </c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23"/>
      <c r="AF2434" s="23"/>
      <c r="AG2434" s="26"/>
      <c r="AH2434" s="26"/>
      <c r="AI2434" s="53"/>
      <c r="AJ2434" s="6"/>
      <c r="AK2434" s="23"/>
      <c r="AL2434" s="23"/>
      <c r="AM2434" s="23"/>
      <c r="AN2434" s="23"/>
      <c r="AO2434" s="23"/>
      <c r="AP2434" s="23"/>
      <c r="AQ2434" s="23"/>
      <c r="AR2434" s="66">
        <v>0</v>
      </c>
      <c r="AS2434" s="8"/>
      <c r="AT2434" s="19"/>
      <c r="AU2434" s="19"/>
      <c r="AV2434" s="12"/>
      <c r="AW2434" s="12"/>
      <c r="AX2434" s="8"/>
      <c r="AY2434" s="8"/>
      <c r="AZ2434" s="8"/>
      <c r="BA2434" s="8"/>
      <c r="BB2434" s="62"/>
      <c r="BC2434" s="21"/>
      <c r="BD2434" s="21"/>
      <c r="BE2434" s="21"/>
      <c r="BF2434" s="22"/>
      <c r="BG2434" s="22"/>
      <c r="BH2434" s="22"/>
      <c r="BI2434" s="22"/>
      <c r="BJ2434" s="8"/>
      <c r="BK2434" s="8"/>
      <c r="BL2434" s="8"/>
      <c r="BM2434" s="8"/>
      <c r="BN2434" s="5"/>
      <c r="BO2434" s="5"/>
      <c r="BP2434" s="8"/>
      <c r="BQ2434" s="8"/>
    </row>
    <row r="2435" spans="1:69" ht="16.75" customHeight="1" x14ac:dyDescent="0.2">
      <c r="A2435" t="str">
        <f t="shared" si="1961"/>
        <v>2025021186 CHI</v>
      </c>
      <c r="B2435">
        <v>2025021186</v>
      </c>
      <c r="C2435" s="1">
        <v>46112</v>
      </c>
      <c r="D2435" s="2" t="s">
        <v>9</v>
      </c>
      <c r="E2435" t="s">
        <v>14</v>
      </c>
      <c r="F2435" s="2">
        <v>1</v>
      </c>
      <c r="G2435" s="2">
        <v>2</v>
      </c>
      <c r="H2435" t="s">
        <v>45</v>
      </c>
      <c r="I2435" t="str">
        <f t="shared" si="1960"/>
        <v xml:space="preserve">CHI </v>
      </c>
      <c r="K2435" s="14"/>
      <c r="L2435" s="13">
        <v>0.15</v>
      </c>
      <c r="M2435" s="28">
        <v>0.1</v>
      </c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23"/>
      <c r="AF2435" s="23"/>
      <c r="AG2435" s="26"/>
      <c r="AH2435" s="26"/>
      <c r="AI2435" s="53"/>
      <c r="AJ2435" s="6"/>
      <c r="AK2435" s="23"/>
      <c r="AL2435" s="23"/>
      <c r="AM2435" s="23"/>
      <c r="AN2435" s="23"/>
      <c r="AO2435" s="23"/>
      <c r="AP2435" s="23"/>
      <c r="AQ2435" s="23"/>
      <c r="AR2435" s="66">
        <v>0</v>
      </c>
      <c r="AS2435" s="8"/>
      <c r="AT2435" s="19"/>
      <c r="AU2435" s="19"/>
      <c r="AV2435" s="12"/>
      <c r="AW2435" s="12"/>
      <c r="AX2435" s="8"/>
      <c r="AY2435" s="8"/>
      <c r="AZ2435" s="8"/>
      <c r="BA2435" s="8"/>
      <c r="BB2435" s="62"/>
      <c r="BC2435" s="21"/>
      <c r="BD2435" s="21"/>
      <c r="BE2435" s="21"/>
      <c r="BF2435" s="22"/>
      <c r="BG2435" s="22"/>
      <c r="BH2435" s="22"/>
      <c r="BI2435" s="22"/>
      <c r="BJ2435" s="8"/>
      <c r="BK2435" s="8"/>
      <c r="BL2435" s="8"/>
      <c r="BM2435" s="8"/>
      <c r="BN2435" s="5"/>
      <c r="BO2435" s="5"/>
      <c r="BP2435" s="8"/>
      <c r="BQ2435" s="8"/>
    </row>
    <row r="2436" spans="1:69" ht="16.75" customHeight="1" x14ac:dyDescent="0.2">
      <c r="A2436" t="str">
        <f t="shared" si="1961"/>
        <v>2025021187 SEA</v>
      </c>
      <c r="B2436">
        <v>2025021187</v>
      </c>
      <c r="C2436" s="1">
        <v>46112</v>
      </c>
      <c r="D2436" s="2" t="s">
        <v>6</v>
      </c>
      <c r="E2436" t="s">
        <v>13</v>
      </c>
      <c r="F2436" s="2">
        <v>2</v>
      </c>
      <c r="G2436" s="2">
        <v>2</v>
      </c>
      <c r="H2436" t="s">
        <v>8</v>
      </c>
      <c r="I2436" t="str">
        <f t="shared" si="1960"/>
        <v xml:space="preserve">SEA </v>
      </c>
      <c r="K2436" s="14"/>
      <c r="L2436" s="13">
        <v>0.15</v>
      </c>
      <c r="M2436" s="28">
        <v>0.1</v>
      </c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23"/>
      <c r="AF2436" s="23"/>
      <c r="AG2436" s="26"/>
      <c r="AH2436" s="26"/>
      <c r="AI2436" s="53"/>
      <c r="AJ2436" s="6"/>
      <c r="AK2436" s="23"/>
      <c r="AL2436" s="23"/>
      <c r="AM2436" s="23"/>
      <c r="AN2436" s="23"/>
      <c r="AO2436" s="23"/>
      <c r="AP2436" s="23"/>
      <c r="AQ2436" s="23"/>
      <c r="AR2436" s="66">
        <v>0</v>
      </c>
      <c r="AS2436" s="8"/>
      <c r="AT2436" s="19"/>
      <c r="AU2436" s="19"/>
      <c r="AV2436" s="12"/>
      <c r="AW2436" s="12"/>
      <c r="AX2436" s="8"/>
      <c r="AY2436" s="8"/>
      <c r="AZ2436" s="8"/>
      <c r="BA2436" s="8"/>
      <c r="BB2436" s="62"/>
      <c r="BC2436" s="21"/>
      <c r="BD2436" s="21"/>
      <c r="BE2436" s="21"/>
      <c r="BF2436" s="22"/>
      <c r="BG2436" s="22"/>
      <c r="BH2436" s="22"/>
      <c r="BI2436" s="22"/>
      <c r="BJ2436" s="8"/>
      <c r="BK2436" s="8"/>
      <c r="BL2436" s="8"/>
      <c r="BM2436" s="8"/>
      <c r="BN2436" s="5"/>
      <c r="BO2436" s="5"/>
      <c r="BP2436" s="8"/>
      <c r="BQ2436" s="8"/>
    </row>
    <row r="2437" spans="1:69" ht="16.75" customHeight="1" x14ac:dyDescent="0.2">
      <c r="A2437" t="str">
        <f t="shared" si="1961"/>
        <v>2025021187 EDM</v>
      </c>
      <c r="B2437">
        <v>2025021187</v>
      </c>
      <c r="C2437" s="1">
        <v>46112</v>
      </c>
      <c r="D2437" s="2" t="s">
        <v>9</v>
      </c>
      <c r="E2437" t="s">
        <v>17</v>
      </c>
      <c r="F2437" s="2">
        <v>2</v>
      </c>
      <c r="G2437" s="2">
        <v>2</v>
      </c>
      <c r="H2437" t="s">
        <v>11</v>
      </c>
      <c r="I2437" t="str">
        <f t="shared" si="1960"/>
        <v xml:space="preserve">EDM </v>
      </c>
      <c r="K2437" s="14"/>
      <c r="L2437" s="13">
        <v>0.15</v>
      </c>
      <c r="M2437" s="28">
        <v>0.1</v>
      </c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23"/>
      <c r="AF2437" s="23"/>
      <c r="AG2437" s="26"/>
      <c r="AH2437" s="26"/>
      <c r="AI2437" s="53"/>
      <c r="AJ2437" s="6"/>
      <c r="AK2437" s="23"/>
      <c r="AL2437" s="23"/>
      <c r="AM2437" s="23"/>
      <c r="AN2437" s="23"/>
      <c r="AO2437" s="23"/>
      <c r="AP2437" s="23"/>
      <c r="AQ2437" s="23"/>
      <c r="AR2437" s="66">
        <v>0</v>
      </c>
      <c r="AS2437" s="8"/>
      <c r="AT2437" s="19"/>
      <c r="AU2437" s="19"/>
      <c r="AV2437" s="12"/>
      <c r="AW2437" s="12"/>
      <c r="AX2437" s="8"/>
      <c r="AY2437" s="8"/>
      <c r="AZ2437" s="8"/>
      <c r="BA2437" s="8"/>
      <c r="BB2437" s="62"/>
      <c r="BC2437" s="21"/>
      <c r="BD2437" s="21"/>
      <c r="BE2437" s="21"/>
      <c r="BF2437" s="22"/>
      <c r="BG2437" s="22"/>
      <c r="BH2437" s="22"/>
      <c r="BI2437" s="22"/>
      <c r="BJ2437" s="8"/>
      <c r="BK2437" s="8"/>
      <c r="BL2437" s="8"/>
      <c r="BM2437" s="8"/>
      <c r="BN2437" s="5"/>
      <c r="BO2437" s="5"/>
      <c r="BP2437" s="8"/>
      <c r="BQ2437" s="8"/>
    </row>
    <row r="2438" spans="1:69" ht="16.75" customHeight="1" x14ac:dyDescent="0.2">
      <c r="A2438" t="str">
        <f t="shared" si="1961"/>
        <v>2025021188 VAN</v>
      </c>
      <c r="B2438">
        <v>2025021188</v>
      </c>
      <c r="C2438" s="1">
        <v>46113</v>
      </c>
      <c r="D2438" s="2" t="s">
        <v>6</v>
      </c>
      <c r="E2438" t="s">
        <v>23</v>
      </c>
      <c r="F2438" s="2">
        <v>1</v>
      </c>
      <c r="G2438" s="2">
        <v>1</v>
      </c>
      <c r="H2438" t="s">
        <v>46</v>
      </c>
      <c r="I2438" t="str">
        <f t="shared" si="1960"/>
        <v xml:space="preserve">VAN </v>
      </c>
      <c r="K2438" s="14"/>
      <c r="L2438" s="13">
        <v>0.15</v>
      </c>
      <c r="M2438" s="28">
        <v>0.1</v>
      </c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23"/>
      <c r="AF2438" s="23"/>
      <c r="AG2438" s="26"/>
      <c r="AH2438" s="26"/>
      <c r="AI2438" s="53"/>
      <c r="AJ2438" s="6"/>
      <c r="AK2438" s="23"/>
      <c r="AL2438" s="23"/>
      <c r="AM2438" s="23"/>
      <c r="AN2438" s="23"/>
      <c r="AO2438" s="23"/>
      <c r="AP2438" s="23"/>
      <c r="AQ2438" s="23"/>
      <c r="AR2438" s="66">
        <v>0</v>
      </c>
      <c r="AS2438" s="8"/>
      <c r="AT2438" s="19"/>
      <c r="AU2438" s="19"/>
      <c r="AV2438" s="12"/>
      <c r="AW2438" s="12"/>
      <c r="AX2438" s="8"/>
      <c r="AY2438" s="8"/>
      <c r="AZ2438" s="8"/>
      <c r="BA2438" s="8"/>
      <c r="BB2438" s="62"/>
      <c r="BC2438" s="21"/>
      <c r="BD2438" s="21"/>
      <c r="BE2438" s="21"/>
      <c r="BF2438" s="22"/>
      <c r="BG2438" s="22"/>
      <c r="BH2438" s="22"/>
      <c r="BI2438" s="22"/>
      <c r="BJ2438" s="8"/>
      <c r="BK2438" s="8"/>
      <c r="BL2438" s="8"/>
      <c r="BM2438" s="8"/>
      <c r="BN2438" s="5"/>
      <c r="BO2438" s="5"/>
      <c r="BP2438" s="8"/>
      <c r="BQ2438" s="8"/>
    </row>
    <row r="2439" spans="1:69" ht="16.75" customHeight="1" x14ac:dyDescent="0.2">
      <c r="A2439" t="str">
        <f t="shared" si="1961"/>
        <v>2025021188 COL</v>
      </c>
      <c r="B2439">
        <v>2025021188</v>
      </c>
      <c r="C2439" s="1">
        <v>46113</v>
      </c>
      <c r="D2439" s="2" t="s">
        <v>9</v>
      </c>
      <c r="E2439" t="s">
        <v>24</v>
      </c>
      <c r="F2439" s="2">
        <v>1</v>
      </c>
      <c r="G2439" s="2">
        <v>1</v>
      </c>
      <c r="H2439" t="s">
        <v>47</v>
      </c>
      <c r="I2439" t="str">
        <f t="shared" si="1960"/>
        <v xml:space="preserve">COL </v>
      </c>
      <c r="K2439" s="14"/>
      <c r="L2439" s="13">
        <v>0.15</v>
      </c>
      <c r="M2439" s="28">
        <v>0.1</v>
      </c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23"/>
      <c r="AF2439" s="23"/>
      <c r="AG2439" s="26"/>
      <c r="AH2439" s="26"/>
      <c r="AI2439" s="53"/>
      <c r="AJ2439" s="6"/>
      <c r="AK2439" s="23"/>
      <c r="AL2439" s="23"/>
      <c r="AM2439" s="23"/>
      <c r="AN2439" s="23"/>
      <c r="AO2439" s="23"/>
      <c r="AP2439" s="23"/>
      <c r="AQ2439" s="23"/>
      <c r="AR2439" s="66">
        <v>0</v>
      </c>
      <c r="AS2439" s="8"/>
      <c r="AT2439" s="19"/>
      <c r="AU2439" s="19"/>
      <c r="AV2439" s="12"/>
      <c r="AW2439" s="12"/>
      <c r="AX2439" s="8"/>
      <c r="AY2439" s="8"/>
      <c r="AZ2439" s="8"/>
      <c r="BA2439" s="8"/>
      <c r="BB2439" s="62"/>
      <c r="BC2439" s="21"/>
      <c r="BD2439" s="21"/>
      <c r="BE2439" s="21"/>
      <c r="BF2439" s="22"/>
      <c r="BG2439" s="22"/>
      <c r="BH2439" s="22"/>
      <c r="BI2439" s="22"/>
      <c r="BJ2439" s="8"/>
      <c r="BK2439" s="8"/>
      <c r="BL2439" s="8"/>
      <c r="BM2439" s="8"/>
      <c r="BN2439" s="5"/>
      <c r="BO2439" s="5"/>
      <c r="BP2439" s="8"/>
      <c r="BQ2439" s="8"/>
    </row>
    <row r="2440" spans="1:69" ht="16.75" customHeight="1" x14ac:dyDescent="0.2">
      <c r="A2440" t="str">
        <f t="shared" si="1961"/>
        <v>2025021189 STL</v>
      </c>
      <c r="B2440">
        <v>2025021189</v>
      </c>
      <c r="C2440" s="1">
        <v>46113</v>
      </c>
      <c r="D2440" s="2" t="s">
        <v>6</v>
      </c>
      <c r="E2440" t="s">
        <v>12</v>
      </c>
      <c r="F2440" s="2">
        <v>1</v>
      </c>
      <c r="G2440" s="2">
        <v>2</v>
      </c>
      <c r="H2440" t="s">
        <v>36</v>
      </c>
      <c r="I2440" t="str">
        <f t="shared" si="1960"/>
        <v xml:space="preserve">STL </v>
      </c>
      <c r="K2440" s="14"/>
      <c r="L2440" s="13">
        <v>0.15</v>
      </c>
      <c r="M2440" s="28">
        <v>0.1</v>
      </c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23"/>
      <c r="AF2440" s="23"/>
      <c r="AG2440" s="26"/>
      <c r="AH2440" s="26"/>
      <c r="AI2440" s="53"/>
      <c r="AJ2440" s="6"/>
      <c r="AK2440" s="23"/>
      <c r="AL2440" s="23"/>
      <c r="AM2440" s="23"/>
      <c r="AN2440" s="23"/>
      <c r="AO2440" s="23"/>
      <c r="AP2440" s="23"/>
      <c r="AQ2440" s="23"/>
      <c r="AR2440" s="66">
        <v>0</v>
      </c>
      <c r="AS2440" s="8"/>
      <c r="AT2440" s="19"/>
      <c r="AU2440" s="19"/>
      <c r="AV2440" s="12"/>
      <c r="AW2440" s="12"/>
      <c r="AX2440" s="8"/>
      <c r="AY2440" s="8"/>
      <c r="AZ2440" s="8"/>
      <c r="BA2440" s="8"/>
      <c r="BB2440" s="62"/>
      <c r="BC2440" s="21"/>
      <c r="BD2440" s="21"/>
      <c r="BE2440" s="21"/>
      <c r="BF2440" s="22"/>
      <c r="BG2440" s="22"/>
      <c r="BH2440" s="22"/>
      <c r="BI2440" s="22"/>
      <c r="BJ2440" s="8"/>
      <c r="BK2440" s="8"/>
      <c r="BL2440" s="8"/>
      <c r="BM2440" s="8"/>
      <c r="BN2440" s="5"/>
      <c r="BO2440" s="5"/>
      <c r="BP2440" s="8"/>
      <c r="BQ2440" s="8"/>
    </row>
    <row r="2441" spans="1:69" ht="16.75" customHeight="1" x14ac:dyDescent="0.2">
      <c r="A2441" t="str">
        <f t="shared" si="1961"/>
        <v>2025021189 LAK</v>
      </c>
      <c r="B2441">
        <v>2025021189</v>
      </c>
      <c r="C2441" s="1">
        <v>46113</v>
      </c>
      <c r="D2441" s="2" t="s">
        <v>9</v>
      </c>
      <c r="E2441" t="s">
        <v>28</v>
      </c>
      <c r="F2441" s="2">
        <v>2</v>
      </c>
      <c r="G2441" s="2">
        <v>1</v>
      </c>
      <c r="H2441" t="s">
        <v>38</v>
      </c>
      <c r="I2441" t="str">
        <f t="shared" si="1960"/>
        <v xml:space="preserve">LAK </v>
      </c>
      <c r="K2441" s="14"/>
      <c r="L2441" s="13">
        <v>0.15</v>
      </c>
      <c r="M2441" s="28">
        <v>0.1</v>
      </c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23"/>
      <c r="AF2441" s="23"/>
      <c r="AG2441" s="26"/>
      <c r="AH2441" s="26"/>
      <c r="AI2441" s="53"/>
      <c r="AJ2441" s="6"/>
      <c r="AK2441" s="23"/>
      <c r="AL2441" s="23"/>
      <c r="AM2441" s="23"/>
      <c r="AN2441" s="23"/>
      <c r="AO2441" s="23"/>
      <c r="AP2441" s="23"/>
      <c r="AQ2441" s="23"/>
      <c r="AR2441" s="66">
        <v>0</v>
      </c>
      <c r="AS2441" s="8"/>
      <c r="AT2441" s="19"/>
      <c r="AU2441" s="19"/>
      <c r="AV2441" s="12"/>
      <c r="AW2441" s="12"/>
      <c r="AX2441" s="8"/>
      <c r="AY2441" s="8"/>
      <c r="AZ2441" s="8"/>
      <c r="BA2441" s="8"/>
      <c r="BB2441" s="62"/>
      <c r="BC2441" s="21"/>
      <c r="BD2441" s="21"/>
      <c r="BE2441" s="21"/>
      <c r="BF2441" s="22"/>
      <c r="BG2441" s="22"/>
      <c r="BH2441" s="22"/>
      <c r="BI2441" s="22"/>
      <c r="BJ2441" s="8"/>
      <c r="BK2441" s="8"/>
      <c r="BL2441" s="8"/>
      <c r="BM2441" s="8"/>
      <c r="BN2441" s="5"/>
      <c r="BO2441" s="5"/>
      <c r="BP2441" s="8"/>
      <c r="BQ2441" s="8"/>
    </row>
    <row r="2442" spans="1:69" ht="16.75" customHeight="1" x14ac:dyDescent="0.2">
      <c r="A2442" t="str">
        <f t="shared" si="1961"/>
        <v>2025021190 ANA</v>
      </c>
      <c r="B2442">
        <v>2025021190</v>
      </c>
      <c r="C2442" s="1">
        <v>46113</v>
      </c>
      <c r="D2442" s="2" t="s">
        <v>6</v>
      </c>
      <c r="E2442" t="s">
        <v>48</v>
      </c>
      <c r="F2442" s="2">
        <v>1</v>
      </c>
      <c r="G2442" s="2">
        <v>1</v>
      </c>
      <c r="H2442" t="s">
        <v>46</v>
      </c>
      <c r="I2442" t="str">
        <f t="shared" si="1960"/>
        <v xml:space="preserve">ANA </v>
      </c>
      <c r="K2442" s="14"/>
      <c r="L2442" s="13">
        <v>0.15</v>
      </c>
      <c r="M2442" s="28">
        <v>0.1</v>
      </c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23"/>
      <c r="AF2442" s="23"/>
      <c r="AG2442" s="26"/>
      <c r="AH2442" s="26"/>
      <c r="AI2442" s="53"/>
      <c r="AJ2442" s="6"/>
      <c r="AK2442" s="23"/>
      <c r="AL2442" s="23"/>
      <c r="AM2442" s="23"/>
      <c r="AN2442" s="23"/>
      <c r="AO2442" s="23"/>
      <c r="AP2442" s="23"/>
      <c r="AQ2442" s="23"/>
      <c r="AR2442" s="66">
        <v>0</v>
      </c>
      <c r="AS2442" s="8"/>
      <c r="AT2442" s="19"/>
      <c r="AU2442" s="19"/>
      <c r="AV2442" s="12"/>
      <c r="AW2442" s="12"/>
      <c r="AX2442" s="8"/>
      <c r="AY2442" s="8"/>
      <c r="AZ2442" s="8"/>
      <c r="BA2442" s="8"/>
      <c r="BB2442" s="62"/>
      <c r="BC2442" s="21"/>
      <c r="BD2442" s="21"/>
      <c r="BE2442" s="21"/>
      <c r="BF2442" s="22"/>
      <c r="BG2442" s="22"/>
      <c r="BH2442" s="22"/>
      <c r="BI2442" s="22"/>
      <c r="BJ2442" s="8"/>
      <c r="BK2442" s="8"/>
      <c r="BL2442" s="8"/>
      <c r="BM2442" s="8"/>
      <c r="BN2442" s="5"/>
      <c r="BO2442" s="5"/>
      <c r="BP2442" s="8"/>
      <c r="BQ2442" s="8"/>
    </row>
    <row r="2443" spans="1:69" ht="16.75" customHeight="1" x14ac:dyDescent="0.2">
      <c r="A2443" t="str">
        <f t="shared" si="1961"/>
        <v>2025021190 SJS</v>
      </c>
      <c r="B2443">
        <v>2025021190</v>
      </c>
      <c r="C2443" s="1">
        <v>46113</v>
      </c>
      <c r="D2443" s="2" t="s">
        <v>9</v>
      </c>
      <c r="E2443" t="s">
        <v>40</v>
      </c>
      <c r="F2443" s="2">
        <v>1</v>
      </c>
      <c r="G2443" s="2">
        <v>1</v>
      </c>
      <c r="H2443" t="s">
        <v>47</v>
      </c>
      <c r="I2443" t="str">
        <f t="shared" si="1960"/>
        <v xml:space="preserve">SJS </v>
      </c>
      <c r="K2443" s="14"/>
      <c r="L2443" s="13">
        <v>0.15</v>
      </c>
      <c r="M2443" s="28">
        <v>0.1</v>
      </c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23"/>
      <c r="AF2443" s="23"/>
      <c r="AG2443" s="26"/>
      <c r="AH2443" s="26"/>
      <c r="AI2443" s="53"/>
      <c r="AJ2443" s="6"/>
      <c r="AK2443" s="23"/>
      <c r="AL2443" s="23"/>
      <c r="AM2443" s="23"/>
      <c r="AN2443" s="23"/>
      <c r="AO2443" s="23"/>
      <c r="AP2443" s="23"/>
      <c r="AQ2443" s="23"/>
      <c r="AR2443" s="66">
        <v>0</v>
      </c>
      <c r="AS2443" s="8"/>
      <c r="AT2443" s="19"/>
      <c r="AU2443" s="19"/>
      <c r="AV2443" s="12"/>
      <c r="AW2443" s="12"/>
      <c r="AX2443" s="8"/>
      <c r="AY2443" s="8"/>
      <c r="AZ2443" s="8"/>
      <c r="BA2443" s="8"/>
      <c r="BB2443" s="62"/>
      <c r="BC2443" s="21"/>
      <c r="BD2443" s="21"/>
      <c r="BE2443" s="21"/>
      <c r="BF2443" s="22"/>
      <c r="BG2443" s="22"/>
      <c r="BH2443" s="22"/>
      <c r="BI2443" s="22"/>
      <c r="BJ2443" s="8"/>
      <c r="BK2443" s="8"/>
      <c r="BL2443" s="8"/>
      <c r="BM2443" s="8"/>
      <c r="BN2443" s="5"/>
      <c r="BO2443" s="5"/>
      <c r="BP2443" s="8"/>
      <c r="BQ2443" s="8"/>
    </row>
    <row r="2444" spans="1:69" ht="16.75" customHeight="1" x14ac:dyDescent="0.2">
      <c r="A2444" t="str">
        <f t="shared" si="1961"/>
        <v>2025021193 BOS</v>
      </c>
      <c r="B2444">
        <v>2025021193</v>
      </c>
      <c r="C2444" s="1">
        <v>46114</v>
      </c>
      <c r="D2444" s="2" t="s">
        <v>6</v>
      </c>
      <c r="E2444" t="s">
        <v>7</v>
      </c>
      <c r="F2444" s="2">
        <v>1</v>
      </c>
      <c r="G2444" s="2">
        <v>1</v>
      </c>
      <c r="H2444" t="s">
        <v>46</v>
      </c>
      <c r="I2444" t="str">
        <f t="shared" si="1960"/>
        <v xml:space="preserve">BOS </v>
      </c>
      <c r="K2444" s="14"/>
      <c r="L2444" s="13">
        <v>0.15</v>
      </c>
      <c r="M2444" s="28">
        <v>0.1</v>
      </c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23"/>
      <c r="AF2444" s="23"/>
      <c r="AG2444" s="26"/>
      <c r="AH2444" s="26"/>
      <c r="AI2444" s="53"/>
      <c r="AJ2444" s="6"/>
      <c r="AK2444" s="23"/>
      <c r="AL2444" s="23"/>
      <c r="AM2444" s="23"/>
      <c r="AN2444" s="23"/>
      <c r="AO2444" s="23"/>
      <c r="AP2444" s="23"/>
      <c r="AQ2444" s="23"/>
      <c r="AR2444" s="66">
        <v>0</v>
      </c>
      <c r="AS2444" s="8"/>
      <c r="AT2444" s="19"/>
      <c r="AU2444" s="19"/>
      <c r="AV2444" s="12"/>
      <c r="AW2444" s="12"/>
      <c r="AX2444" s="8"/>
      <c r="AY2444" s="8"/>
      <c r="AZ2444" s="8"/>
      <c r="BA2444" s="8"/>
      <c r="BB2444" s="62"/>
      <c r="BC2444" s="21"/>
      <c r="BD2444" s="21"/>
      <c r="BE2444" s="21"/>
      <c r="BF2444" s="22"/>
      <c r="BG2444" s="22"/>
      <c r="BH2444" s="22"/>
      <c r="BI2444" s="22"/>
      <c r="BJ2444" s="8"/>
      <c r="BK2444" s="8"/>
      <c r="BL2444" s="8"/>
      <c r="BM2444" s="8"/>
      <c r="BN2444" s="5"/>
      <c r="BO2444" s="5"/>
      <c r="BP2444" s="8"/>
      <c r="BQ2444" s="8"/>
    </row>
    <row r="2445" spans="1:69" ht="16.75" customHeight="1" x14ac:dyDescent="0.2">
      <c r="A2445" t="str">
        <f t="shared" si="1961"/>
        <v>2025021193 FLA</v>
      </c>
      <c r="B2445">
        <v>2025021193</v>
      </c>
      <c r="C2445" s="1">
        <v>46114</v>
      </c>
      <c r="D2445" s="2" t="s">
        <v>9</v>
      </c>
      <c r="E2445" t="s">
        <v>10</v>
      </c>
      <c r="F2445" s="2">
        <v>1</v>
      </c>
      <c r="G2445" s="2">
        <v>1</v>
      </c>
      <c r="H2445" t="s">
        <v>47</v>
      </c>
      <c r="I2445" t="str">
        <f t="shared" si="1960"/>
        <v xml:space="preserve">FLA </v>
      </c>
      <c r="K2445" s="14"/>
      <c r="L2445" s="13">
        <v>0.15</v>
      </c>
      <c r="M2445" s="28">
        <v>0.1</v>
      </c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23"/>
      <c r="AF2445" s="23"/>
      <c r="AG2445" s="26"/>
      <c r="AH2445" s="26"/>
      <c r="AI2445" s="53"/>
      <c r="AJ2445" s="6"/>
      <c r="AK2445" s="23"/>
      <c r="AL2445" s="23"/>
      <c r="AM2445" s="23"/>
      <c r="AN2445" s="23"/>
      <c r="AO2445" s="23"/>
      <c r="AP2445" s="23"/>
      <c r="AQ2445" s="23"/>
      <c r="AR2445" s="66">
        <v>0</v>
      </c>
      <c r="AS2445" s="8"/>
      <c r="AT2445" s="19"/>
      <c r="AU2445" s="19"/>
      <c r="AV2445" s="12"/>
      <c r="AW2445" s="12"/>
      <c r="AX2445" s="8"/>
      <c r="AY2445" s="8"/>
      <c r="AZ2445" s="8"/>
      <c r="BA2445" s="8"/>
      <c r="BB2445" s="62"/>
      <c r="BC2445" s="21"/>
      <c r="BD2445" s="21"/>
      <c r="BE2445" s="21"/>
      <c r="BF2445" s="22"/>
      <c r="BG2445" s="22"/>
      <c r="BH2445" s="22"/>
      <c r="BI2445" s="22"/>
      <c r="BJ2445" s="8"/>
      <c r="BK2445" s="8"/>
      <c r="BL2445" s="8"/>
      <c r="BM2445" s="8"/>
      <c r="BN2445" s="5"/>
      <c r="BO2445" s="5"/>
      <c r="BP2445" s="8"/>
      <c r="BQ2445" s="8"/>
    </row>
    <row r="2446" spans="1:69" ht="16.75" customHeight="1" x14ac:dyDescent="0.2">
      <c r="A2446" t="str">
        <f t="shared" si="1961"/>
        <v>2025021191 BUF</v>
      </c>
      <c r="B2446">
        <v>2025021191</v>
      </c>
      <c r="C2446" s="1">
        <v>46114</v>
      </c>
      <c r="D2446" s="2" t="s">
        <v>6</v>
      </c>
      <c r="E2446" t="s">
        <v>5</v>
      </c>
      <c r="F2446" s="2">
        <v>1</v>
      </c>
      <c r="G2446" s="2">
        <v>1</v>
      </c>
      <c r="H2446" t="s">
        <v>46</v>
      </c>
      <c r="I2446" t="str">
        <f t="shared" si="1960"/>
        <v xml:space="preserve">BUF </v>
      </c>
      <c r="K2446" s="14"/>
      <c r="L2446" s="13">
        <v>0.15</v>
      </c>
      <c r="M2446" s="28">
        <v>0.1</v>
      </c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23"/>
      <c r="AF2446" s="23"/>
      <c r="AG2446" s="26"/>
      <c r="AH2446" s="26"/>
      <c r="AI2446" s="53"/>
      <c r="AJ2446" s="6"/>
      <c r="AK2446" s="23"/>
      <c r="AL2446" s="23"/>
      <c r="AM2446" s="23"/>
      <c r="AN2446" s="23"/>
      <c r="AO2446" s="23"/>
      <c r="AP2446" s="23"/>
      <c r="AQ2446" s="23"/>
      <c r="AR2446" s="66">
        <v>0</v>
      </c>
      <c r="AS2446" s="8"/>
      <c r="AT2446" s="19"/>
      <c r="AU2446" s="19"/>
      <c r="AV2446" s="12"/>
      <c r="AW2446" s="12"/>
      <c r="AX2446" s="8"/>
      <c r="AY2446" s="8"/>
      <c r="AZ2446" s="8"/>
      <c r="BA2446" s="8"/>
      <c r="BB2446" s="62"/>
      <c r="BC2446" s="21"/>
      <c r="BD2446" s="21"/>
      <c r="BE2446" s="21"/>
      <c r="BF2446" s="22"/>
      <c r="BG2446" s="22"/>
      <c r="BH2446" s="22"/>
      <c r="BI2446" s="22"/>
      <c r="BJ2446" s="8"/>
      <c r="BK2446" s="8"/>
      <c r="BL2446" s="8"/>
      <c r="BM2446" s="8"/>
      <c r="BN2446" s="5"/>
      <c r="BO2446" s="5"/>
      <c r="BP2446" s="8"/>
      <c r="BQ2446" s="8"/>
    </row>
    <row r="2447" spans="1:69" ht="16.75" customHeight="1" x14ac:dyDescent="0.2">
      <c r="A2447" t="str">
        <f t="shared" si="1961"/>
        <v>2025021191 OTT</v>
      </c>
      <c r="B2447">
        <v>2025021191</v>
      </c>
      <c r="C2447" s="1">
        <v>46114</v>
      </c>
      <c r="D2447" s="2" t="s">
        <v>9</v>
      </c>
      <c r="E2447" t="s">
        <v>39</v>
      </c>
      <c r="F2447" s="2">
        <v>1</v>
      </c>
      <c r="G2447" s="2">
        <v>1</v>
      </c>
      <c r="H2447" t="s">
        <v>47</v>
      </c>
      <c r="I2447" t="str">
        <f t="shared" si="1960"/>
        <v xml:space="preserve">OTT </v>
      </c>
      <c r="K2447" s="14"/>
      <c r="L2447" s="13">
        <v>0.15</v>
      </c>
      <c r="M2447" s="28">
        <v>0.1</v>
      </c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23"/>
      <c r="AF2447" s="23"/>
      <c r="AG2447" s="26"/>
      <c r="AH2447" s="26"/>
      <c r="AI2447" s="53"/>
      <c r="AJ2447" s="6"/>
      <c r="AK2447" s="23"/>
      <c r="AL2447" s="23"/>
      <c r="AM2447" s="23"/>
      <c r="AN2447" s="23"/>
      <c r="AO2447" s="23"/>
      <c r="AP2447" s="23"/>
      <c r="AQ2447" s="23"/>
      <c r="AR2447" s="66">
        <v>0</v>
      </c>
      <c r="AS2447" s="8"/>
      <c r="AT2447" s="19"/>
      <c r="AU2447" s="19"/>
      <c r="AV2447" s="12"/>
      <c r="AW2447" s="12"/>
      <c r="AX2447" s="8"/>
      <c r="AY2447" s="8"/>
      <c r="AZ2447" s="8"/>
      <c r="BA2447" s="8"/>
      <c r="BB2447" s="62"/>
      <c r="BC2447" s="21"/>
      <c r="BD2447" s="21"/>
      <c r="BE2447" s="21"/>
      <c r="BF2447" s="22"/>
      <c r="BG2447" s="22"/>
      <c r="BH2447" s="22"/>
      <c r="BI2447" s="22"/>
      <c r="BJ2447" s="8"/>
      <c r="BK2447" s="8"/>
      <c r="BL2447" s="8"/>
      <c r="BM2447" s="8"/>
      <c r="BN2447" s="5"/>
      <c r="BO2447" s="5"/>
      <c r="BP2447" s="8"/>
      <c r="BQ2447" s="8"/>
    </row>
    <row r="2448" spans="1:69" ht="16.75" customHeight="1" x14ac:dyDescent="0.2">
      <c r="A2448" t="str">
        <f t="shared" si="1961"/>
        <v>2025021197 CBJ</v>
      </c>
      <c r="B2448">
        <v>2025021197</v>
      </c>
      <c r="C2448" s="1">
        <v>46114</v>
      </c>
      <c r="D2448" s="2" t="s">
        <v>6</v>
      </c>
      <c r="E2448" t="s">
        <v>32</v>
      </c>
      <c r="F2448" s="2">
        <v>1</v>
      </c>
      <c r="G2448" s="2">
        <v>1</v>
      </c>
      <c r="H2448" t="s">
        <v>46</v>
      </c>
      <c r="I2448" t="str">
        <f t="shared" si="1960"/>
        <v xml:space="preserve">CBJ </v>
      </c>
      <c r="K2448" s="14"/>
      <c r="L2448" s="13">
        <v>0.15</v>
      </c>
      <c r="M2448" s="28">
        <v>0.1</v>
      </c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23"/>
      <c r="AF2448" s="23"/>
      <c r="AG2448" s="26"/>
      <c r="AH2448" s="26"/>
      <c r="AI2448" s="53"/>
      <c r="AJ2448" s="6"/>
      <c r="AK2448" s="23"/>
      <c r="AL2448" s="23"/>
      <c r="AM2448" s="23"/>
      <c r="AN2448" s="23"/>
      <c r="AO2448" s="23"/>
      <c r="AP2448" s="23"/>
      <c r="AQ2448" s="23"/>
      <c r="AR2448" s="66">
        <v>0</v>
      </c>
      <c r="AS2448" s="8"/>
      <c r="AT2448" s="19"/>
      <c r="AU2448" s="19"/>
      <c r="AV2448" s="12"/>
      <c r="AW2448" s="12"/>
      <c r="AX2448" s="8"/>
      <c r="AY2448" s="8"/>
      <c r="AZ2448" s="8"/>
      <c r="BA2448" s="8"/>
      <c r="BB2448" s="62"/>
      <c r="BC2448" s="21"/>
      <c r="BD2448" s="21"/>
      <c r="BE2448" s="21"/>
      <c r="BF2448" s="22"/>
      <c r="BG2448" s="22"/>
      <c r="BH2448" s="22"/>
      <c r="BI2448" s="22"/>
      <c r="BJ2448" s="8"/>
      <c r="BK2448" s="8"/>
      <c r="BL2448" s="8"/>
      <c r="BM2448" s="8"/>
      <c r="BN2448" s="5"/>
      <c r="BO2448" s="5"/>
      <c r="BP2448" s="8"/>
      <c r="BQ2448" s="8"/>
    </row>
    <row r="2449" spans="1:69" ht="16.75" customHeight="1" x14ac:dyDescent="0.2">
      <c r="A2449" t="str">
        <f t="shared" si="1961"/>
        <v>2025021197 CAR</v>
      </c>
      <c r="B2449">
        <v>2025021197</v>
      </c>
      <c r="C2449" s="1">
        <v>46114</v>
      </c>
      <c r="D2449" s="2" t="s">
        <v>9</v>
      </c>
      <c r="E2449" t="s">
        <v>42</v>
      </c>
      <c r="F2449" s="2">
        <v>1</v>
      </c>
      <c r="G2449" s="2">
        <v>1</v>
      </c>
      <c r="H2449" t="s">
        <v>47</v>
      </c>
      <c r="I2449" t="str">
        <f t="shared" si="1960"/>
        <v xml:space="preserve">CAR </v>
      </c>
      <c r="K2449" s="14"/>
      <c r="L2449" s="13">
        <v>0.15</v>
      </c>
      <c r="M2449" s="28">
        <v>0.1</v>
      </c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23"/>
      <c r="AF2449" s="23"/>
      <c r="AG2449" s="26"/>
      <c r="AH2449" s="26"/>
      <c r="AI2449" s="53"/>
      <c r="AJ2449" s="6"/>
      <c r="AK2449" s="23"/>
      <c r="AL2449" s="23"/>
      <c r="AM2449" s="23"/>
      <c r="AN2449" s="23"/>
      <c r="AO2449" s="23"/>
      <c r="AP2449" s="23"/>
      <c r="AQ2449" s="23"/>
      <c r="AR2449" s="66">
        <v>0</v>
      </c>
      <c r="AS2449" s="8"/>
      <c r="AT2449" s="19"/>
      <c r="AU2449" s="19"/>
      <c r="AV2449" s="12"/>
      <c r="AW2449" s="12"/>
      <c r="AX2449" s="8"/>
      <c r="AY2449" s="8"/>
      <c r="AZ2449" s="8"/>
      <c r="BA2449" s="8"/>
      <c r="BB2449" s="62"/>
      <c r="BC2449" s="21"/>
      <c r="BD2449" s="21"/>
      <c r="BE2449" s="21"/>
      <c r="BF2449" s="22"/>
      <c r="BG2449" s="22"/>
      <c r="BH2449" s="22"/>
      <c r="BI2449" s="22"/>
      <c r="BJ2449" s="8"/>
      <c r="BK2449" s="8"/>
      <c r="BL2449" s="8"/>
      <c r="BM2449" s="8"/>
      <c r="BN2449" s="5"/>
      <c r="BO2449" s="5"/>
      <c r="BP2449" s="8"/>
      <c r="BQ2449" s="8"/>
    </row>
    <row r="2450" spans="1:69" ht="16.75" customHeight="1" x14ac:dyDescent="0.2">
      <c r="A2450" t="str">
        <f t="shared" si="1961"/>
        <v>2025021196 DET</v>
      </c>
      <c r="B2450">
        <v>2025021196</v>
      </c>
      <c r="C2450" s="1">
        <v>46114</v>
      </c>
      <c r="D2450" s="2" t="s">
        <v>6</v>
      </c>
      <c r="E2450" t="s">
        <v>30</v>
      </c>
      <c r="F2450" s="2">
        <v>1</v>
      </c>
      <c r="G2450" s="2">
        <v>1</v>
      </c>
      <c r="H2450" t="s">
        <v>46</v>
      </c>
      <c r="I2450" t="str">
        <f t="shared" si="1960"/>
        <v xml:space="preserve">DET </v>
      </c>
      <c r="K2450" s="14"/>
      <c r="L2450" s="13">
        <v>0.15</v>
      </c>
      <c r="M2450" s="28">
        <v>0.1</v>
      </c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23"/>
      <c r="AF2450" s="23"/>
      <c r="AG2450" s="26"/>
      <c r="AH2450" s="26"/>
      <c r="AI2450" s="53"/>
      <c r="AJ2450" s="6"/>
      <c r="AK2450" s="23"/>
      <c r="AL2450" s="23"/>
      <c r="AM2450" s="23"/>
      <c r="AN2450" s="23"/>
      <c r="AO2450" s="23"/>
      <c r="AP2450" s="23"/>
      <c r="AQ2450" s="23"/>
      <c r="AR2450" s="66">
        <v>0</v>
      </c>
      <c r="AS2450" s="8"/>
      <c r="AT2450" s="19"/>
      <c r="AU2450" s="19"/>
      <c r="AV2450" s="12"/>
      <c r="AW2450" s="12"/>
      <c r="AX2450" s="8"/>
      <c r="AY2450" s="8"/>
      <c r="AZ2450" s="8"/>
      <c r="BA2450" s="8"/>
      <c r="BB2450" s="62"/>
      <c r="BC2450" s="21"/>
      <c r="BD2450" s="21"/>
      <c r="BE2450" s="21"/>
      <c r="BF2450" s="22"/>
      <c r="BG2450" s="22"/>
      <c r="BH2450" s="22"/>
      <c r="BI2450" s="22"/>
      <c r="BJ2450" s="8"/>
      <c r="BK2450" s="8"/>
      <c r="BL2450" s="8"/>
      <c r="BM2450" s="8"/>
      <c r="BN2450" s="5"/>
      <c r="BO2450" s="5"/>
      <c r="BP2450" s="8"/>
      <c r="BQ2450" s="8"/>
    </row>
    <row r="2451" spans="1:69" ht="16.75" customHeight="1" x14ac:dyDescent="0.2">
      <c r="A2451" t="str">
        <f t="shared" si="1961"/>
        <v>2025021196 PHI</v>
      </c>
      <c r="B2451">
        <v>2025021196</v>
      </c>
      <c r="C2451" s="1">
        <v>46114</v>
      </c>
      <c r="D2451" s="2" t="s">
        <v>9</v>
      </c>
      <c r="E2451" t="s">
        <v>43</v>
      </c>
      <c r="F2451" s="2">
        <v>1</v>
      </c>
      <c r="G2451" s="2">
        <v>1</v>
      </c>
      <c r="H2451" t="s">
        <v>47</v>
      </c>
      <c r="I2451" t="str">
        <f t="shared" si="1960"/>
        <v xml:space="preserve">PHI </v>
      </c>
      <c r="K2451" s="14"/>
      <c r="L2451" s="13">
        <v>0.15</v>
      </c>
      <c r="M2451" s="28">
        <v>0.1</v>
      </c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23"/>
      <c r="AF2451" s="23"/>
      <c r="AG2451" s="26"/>
      <c r="AH2451" s="26"/>
      <c r="AI2451" s="53"/>
      <c r="AJ2451" s="6"/>
      <c r="AK2451" s="23"/>
      <c r="AL2451" s="23"/>
      <c r="AM2451" s="23"/>
      <c r="AN2451" s="23"/>
      <c r="AO2451" s="23"/>
      <c r="AP2451" s="23"/>
      <c r="AQ2451" s="23"/>
      <c r="AR2451" s="66">
        <v>0</v>
      </c>
      <c r="AS2451" s="8"/>
      <c r="AT2451" s="19"/>
      <c r="AU2451" s="19"/>
      <c r="AV2451" s="12"/>
      <c r="AW2451" s="12"/>
      <c r="AX2451" s="8"/>
      <c r="AY2451" s="8"/>
      <c r="AZ2451" s="8"/>
      <c r="BA2451" s="8"/>
      <c r="BB2451" s="62"/>
      <c r="BC2451" s="21"/>
      <c r="BD2451" s="21"/>
      <c r="BE2451" s="21"/>
      <c r="BF2451" s="22"/>
      <c r="BG2451" s="22"/>
      <c r="BH2451" s="22"/>
      <c r="BI2451" s="22"/>
      <c r="BJ2451" s="8"/>
      <c r="BK2451" s="8"/>
      <c r="BL2451" s="8"/>
      <c r="BM2451" s="8"/>
      <c r="BN2451" s="5"/>
      <c r="BO2451" s="5"/>
      <c r="BP2451" s="8"/>
      <c r="BQ2451" s="8"/>
    </row>
    <row r="2452" spans="1:69" ht="16.75" customHeight="1" x14ac:dyDescent="0.2">
      <c r="A2452" t="str">
        <f t="shared" si="1961"/>
        <v>2025021195 MTL</v>
      </c>
      <c r="B2452">
        <v>2025021195</v>
      </c>
      <c r="C2452" s="1">
        <v>46114</v>
      </c>
      <c r="D2452" s="2" t="s">
        <v>6</v>
      </c>
      <c r="E2452" t="s">
        <v>19</v>
      </c>
      <c r="F2452" s="2">
        <v>1</v>
      </c>
      <c r="G2452" s="2">
        <v>1</v>
      </c>
      <c r="H2452" t="s">
        <v>46</v>
      </c>
      <c r="I2452" t="str">
        <f t="shared" si="1960"/>
        <v xml:space="preserve">MTL </v>
      </c>
      <c r="K2452" s="14"/>
      <c r="L2452" s="13">
        <v>0.15</v>
      </c>
      <c r="M2452" s="28">
        <v>0.1</v>
      </c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23"/>
      <c r="AF2452" s="23"/>
      <c r="AG2452" s="26"/>
      <c r="AH2452" s="26"/>
      <c r="AI2452" s="53"/>
      <c r="AJ2452" s="6"/>
      <c r="AK2452" s="23"/>
      <c r="AL2452" s="23"/>
      <c r="AM2452" s="23"/>
      <c r="AN2452" s="23"/>
      <c r="AO2452" s="23"/>
      <c r="AP2452" s="23"/>
      <c r="AQ2452" s="23"/>
      <c r="AR2452" s="66">
        <v>0</v>
      </c>
      <c r="AS2452" s="8"/>
      <c r="AT2452" s="19"/>
      <c r="AU2452" s="19"/>
      <c r="AV2452" s="12"/>
      <c r="AW2452" s="12"/>
      <c r="AX2452" s="8"/>
      <c r="AY2452" s="8"/>
      <c r="AZ2452" s="8"/>
      <c r="BA2452" s="8"/>
      <c r="BB2452" s="62"/>
      <c r="BC2452" s="21"/>
      <c r="BD2452" s="21"/>
      <c r="BE2452" s="21"/>
      <c r="BF2452" s="22"/>
      <c r="BG2452" s="22"/>
      <c r="BH2452" s="22"/>
      <c r="BI2452" s="22"/>
      <c r="BJ2452" s="8"/>
      <c r="BK2452" s="8"/>
      <c r="BL2452" s="8"/>
      <c r="BM2452" s="8"/>
      <c r="BN2452" s="5"/>
      <c r="BO2452" s="5"/>
      <c r="BP2452" s="8"/>
      <c r="BQ2452" s="8"/>
    </row>
    <row r="2453" spans="1:69" ht="16.75" customHeight="1" x14ac:dyDescent="0.2">
      <c r="A2453" t="str">
        <f t="shared" si="1961"/>
        <v>2025021195 NYR</v>
      </c>
      <c r="B2453">
        <v>2025021195</v>
      </c>
      <c r="C2453" s="1">
        <v>46114</v>
      </c>
      <c r="D2453" s="2" t="s">
        <v>9</v>
      </c>
      <c r="E2453" t="s">
        <v>20</v>
      </c>
      <c r="F2453" s="2">
        <v>1</v>
      </c>
      <c r="G2453" s="2">
        <v>1</v>
      </c>
      <c r="H2453" t="s">
        <v>47</v>
      </c>
      <c r="I2453" t="str">
        <f t="shared" si="1960"/>
        <v xml:space="preserve">NYR </v>
      </c>
      <c r="K2453" s="14"/>
      <c r="L2453" s="13">
        <v>0.15</v>
      </c>
      <c r="M2453" s="28">
        <v>0.1</v>
      </c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23"/>
      <c r="AF2453" s="23"/>
      <c r="AG2453" s="26"/>
      <c r="AH2453" s="26"/>
      <c r="AI2453" s="53"/>
      <c r="AJ2453" s="6"/>
      <c r="AK2453" s="23"/>
      <c r="AL2453" s="23"/>
      <c r="AM2453" s="23"/>
      <c r="AN2453" s="23"/>
      <c r="AO2453" s="23"/>
      <c r="AP2453" s="23"/>
      <c r="AQ2453" s="23"/>
      <c r="AR2453" s="66">
        <v>0</v>
      </c>
      <c r="AS2453" s="8"/>
      <c r="AT2453" s="19"/>
      <c r="AU2453" s="19"/>
      <c r="AV2453" s="12"/>
      <c r="AW2453" s="12"/>
      <c r="AX2453" s="8"/>
      <c r="AY2453" s="8"/>
      <c r="AZ2453" s="8"/>
      <c r="BA2453" s="8"/>
      <c r="BB2453" s="62"/>
      <c r="BC2453" s="21"/>
      <c r="BD2453" s="21"/>
      <c r="BE2453" s="21"/>
      <c r="BF2453" s="22"/>
      <c r="BG2453" s="22"/>
      <c r="BH2453" s="22"/>
      <c r="BI2453" s="22"/>
      <c r="BJ2453" s="8"/>
      <c r="BK2453" s="8"/>
      <c r="BL2453" s="8"/>
      <c r="BM2453" s="8"/>
      <c r="BN2453" s="5"/>
      <c r="BO2453" s="5"/>
      <c r="BP2453" s="8"/>
      <c r="BQ2453" s="8"/>
    </row>
    <row r="2454" spans="1:69" ht="16.75" customHeight="1" x14ac:dyDescent="0.2">
      <c r="A2454" t="str">
        <f t="shared" si="1961"/>
        <v>2025021192 PIT</v>
      </c>
      <c r="B2454">
        <v>2025021192</v>
      </c>
      <c r="C2454" s="1">
        <v>46114</v>
      </c>
      <c r="D2454" s="2" t="s">
        <v>6</v>
      </c>
      <c r="E2454" t="s">
        <v>21</v>
      </c>
      <c r="F2454" s="2">
        <v>1</v>
      </c>
      <c r="G2454" s="2">
        <v>1</v>
      </c>
      <c r="H2454" t="s">
        <v>46</v>
      </c>
      <c r="I2454" t="str">
        <f t="shared" si="1960"/>
        <v xml:space="preserve">PIT </v>
      </c>
      <c r="K2454" s="14"/>
      <c r="L2454" s="13">
        <v>0.15</v>
      </c>
      <c r="M2454" s="28">
        <v>0.1</v>
      </c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23"/>
      <c r="AF2454" s="23"/>
      <c r="AG2454" s="26"/>
      <c r="AH2454" s="26"/>
      <c r="AI2454" s="53"/>
      <c r="AJ2454" s="6"/>
      <c r="AK2454" s="23"/>
      <c r="AL2454" s="23"/>
      <c r="AM2454" s="23"/>
      <c r="AN2454" s="23"/>
      <c r="AO2454" s="23"/>
      <c r="AP2454" s="23"/>
      <c r="AQ2454" s="23"/>
      <c r="AR2454" s="66">
        <v>0</v>
      </c>
      <c r="AS2454" s="8"/>
      <c r="AT2454" s="19"/>
      <c r="AU2454" s="19"/>
      <c r="AV2454" s="12"/>
      <c r="AW2454" s="12"/>
      <c r="AX2454" s="8"/>
      <c r="AY2454" s="8"/>
      <c r="AZ2454" s="8"/>
      <c r="BA2454" s="8"/>
      <c r="BB2454" s="62"/>
      <c r="BC2454" s="21"/>
      <c r="BD2454" s="21"/>
      <c r="BE2454" s="21"/>
      <c r="BF2454" s="22"/>
      <c r="BG2454" s="22"/>
      <c r="BH2454" s="22"/>
      <c r="BI2454" s="22"/>
      <c r="BJ2454" s="8"/>
      <c r="BK2454" s="8"/>
      <c r="BL2454" s="8"/>
      <c r="BM2454" s="8"/>
      <c r="BN2454" s="5"/>
      <c r="BO2454" s="5"/>
      <c r="BP2454" s="8"/>
      <c r="BQ2454" s="8"/>
    </row>
    <row r="2455" spans="1:69" ht="16.75" customHeight="1" x14ac:dyDescent="0.2">
      <c r="A2455" t="str">
        <f t="shared" si="1961"/>
        <v>2025021192 TBL</v>
      </c>
      <c r="B2455">
        <v>2025021192</v>
      </c>
      <c r="C2455" s="1">
        <v>46114</v>
      </c>
      <c r="D2455" s="2" t="s">
        <v>9</v>
      </c>
      <c r="E2455" t="s">
        <v>41</v>
      </c>
      <c r="F2455" s="2">
        <v>1</v>
      </c>
      <c r="G2455" s="2">
        <v>1</v>
      </c>
      <c r="H2455" t="s">
        <v>47</v>
      </c>
      <c r="I2455" t="str">
        <f t="shared" si="1960"/>
        <v xml:space="preserve">TBL </v>
      </c>
      <c r="K2455" s="14"/>
      <c r="L2455" s="13">
        <v>0.15</v>
      </c>
      <c r="M2455" s="28">
        <v>0.1</v>
      </c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23"/>
      <c r="AF2455" s="23"/>
      <c r="AG2455" s="26"/>
      <c r="AH2455" s="26"/>
      <c r="AI2455" s="53"/>
      <c r="AJ2455" s="6"/>
      <c r="AK2455" s="23"/>
      <c r="AL2455" s="23"/>
      <c r="AM2455" s="23"/>
      <c r="AN2455" s="23"/>
      <c r="AO2455" s="23"/>
      <c r="AP2455" s="23"/>
      <c r="AQ2455" s="23"/>
      <c r="AR2455" s="66">
        <v>0</v>
      </c>
      <c r="AS2455" s="8"/>
      <c r="AT2455" s="19"/>
      <c r="AU2455" s="19"/>
      <c r="AV2455" s="12"/>
      <c r="AW2455" s="12"/>
      <c r="AX2455" s="8"/>
      <c r="AY2455" s="8"/>
      <c r="AZ2455" s="8"/>
      <c r="BA2455" s="8"/>
      <c r="BB2455" s="62"/>
      <c r="BC2455" s="21"/>
      <c r="BD2455" s="21"/>
      <c r="BE2455" s="21"/>
      <c r="BF2455" s="22"/>
      <c r="BG2455" s="22"/>
      <c r="BH2455" s="22"/>
      <c r="BI2455" s="22"/>
      <c r="BJ2455" s="8"/>
      <c r="BK2455" s="8"/>
      <c r="BL2455" s="8"/>
      <c r="BM2455" s="8"/>
      <c r="BN2455" s="5"/>
      <c r="BO2455" s="5"/>
      <c r="BP2455" s="8"/>
      <c r="BQ2455" s="8"/>
    </row>
    <row r="2456" spans="1:69" ht="16.75" customHeight="1" x14ac:dyDescent="0.2">
      <c r="A2456" t="str">
        <f t="shared" si="1961"/>
        <v>2025021194 WSH</v>
      </c>
      <c r="B2456">
        <v>2025021194</v>
      </c>
      <c r="C2456" s="1">
        <v>46114</v>
      </c>
      <c r="D2456" s="2" t="s">
        <v>6</v>
      </c>
      <c r="E2456" t="s">
        <v>49</v>
      </c>
      <c r="F2456" s="2">
        <v>1</v>
      </c>
      <c r="G2456" s="2">
        <v>1</v>
      </c>
      <c r="H2456" t="s">
        <v>46</v>
      </c>
      <c r="I2456" t="str">
        <f t="shared" si="1960"/>
        <v xml:space="preserve">WSH </v>
      </c>
      <c r="K2456" s="14"/>
      <c r="L2456" s="13">
        <v>0.15</v>
      </c>
      <c r="M2456" s="28">
        <v>0.1</v>
      </c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23"/>
      <c r="AF2456" s="23"/>
      <c r="AG2456" s="26"/>
      <c r="AH2456" s="26"/>
      <c r="AI2456" s="53"/>
      <c r="AJ2456" s="6"/>
      <c r="AK2456" s="23"/>
      <c r="AL2456" s="23"/>
      <c r="AM2456" s="23"/>
      <c r="AN2456" s="23"/>
      <c r="AO2456" s="23"/>
      <c r="AP2456" s="23"/>
      <c r="AQ2456" s="23"/>
      <c r="AR2456" s="66">
        <v>0</v>
      </c>
      <c r="AS2456" s="8"/>
      <c r="AT2456" s="19"/>
      <c r="AU2456" s="19"/>
      <c r="AV2456" s="12"/>
      <c r="AW2456" s="12"/>
      <c r="AX2456" s="8"/>
      <c r="AY2456" s="8"/>
      <c r="AZ2456" s="8"/>
      <c r="BA2456" s="8"/>
      <c r="BB2456" s="62"/>
      <c r="BC2456" s="21"/>
      <c r="BD2456" s="21"/>
      <c r="BE2456" s="21"/>
      <c r="BF2456" s="22"/>
      <c r="BG2456" s="22"/>
      <c r="BH2456" s="22"/>
      <c r="BI2456" s="22"/>
      <c r="BJ2456" s="8"/>
      <c r="BK2456" s="8"/>
      <c r="BL2456" s="8"/>
      <c r="BM2456" s="8"/>
      <c r="BN2456" s="5"/>
      <c r="BO2456" s="5"/>
      <c r="BP2456" s="8"/>
      <c r="BQ2456" s="8"/>
    </row>
    <row r="2457" spans="1:69" ht="16.75" customHeight="1" x14ac:dyDescent="0.2">
      <c r="A2457" t="str">
        <f t="shared" si="1961"/>
        <v>2025021194 NJD</v>
      </c>
      <c r="B2457">
        <v>2025021194</v>
      </c>
      <c r="C2457" s="1">
        <v>46114</v>
      </c>
      <c r="D2457" s="2" t="s">
        <v>9</v>
      </c>
      <c r="E2457" t="s">
        <v>4</v>
      </c>
      <c r="F2457" s="2">
        <v>1</v>
      </c>
      <c r="G2457" s="2">
        <v>1</v>
      </c>
      <c r="H2457" t="s">
        <v>47</v>
      </c>
      <c r="I2457" t="str">
        <f t="shared" si="1960"/>
        <v xml:space="preserve">NJD </v>
      </c>
      <c r="K2457" s="14"/>
      <c r="L2457" s="13">
        <v>0.15</v>
      </c>
      <c r="M2457" s="28">
        <v>0.1</v>
      </c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23"/>
      <c r="AF2457" s="23"/>
      <c r="AG2457" s="26"/>
      <c r="AH2457" s="26"/>
      <c r="AI2457" s="53"/>
      <c r="AJ2457" s="6"/>
      <c r="AK2457" s="23"/>
      <c r="AL2457" s="23"/>
      <c r="AM2457" s="23"/>
      <c r="AN2457" s="23"/>
      <c r="AO2457" s="23"/>
      <c r="AP2457" s="23"/>
      <c r="AQ2457" s="23"/>
      <c r="AR2457" s="66">
        <v>0</v>
      </c>
      <c r="AS2457" s="8"/>
      <c r="AT2457" s="19"/>
      <c r="AU2457" s="19"/>
      <c r="AV2457" s="12"/>
      <c r="AW2457" s="12"/>
      <c r="AX2457" s="8"/>
      <c r="AY2457" s="8"/>
      <c r="AZ2457" s="8"/>
      <c r="BA2457" s="8"/>
      <c r="BB2457" s="62"/>
      <c r="BC2457" s="21"/>
      <c r="BD2457" s="21"/>
      <c r="BE2457" s="21"/>
      <c r="BF2457" s="22"/>
      <c r="BG2457" s="22"/>
      <c r="BH2457" s="22"/>
      <c r="BI2457" s="22"/>
      <c r="BJ2457" s="8"/>
      <c r="BK2457" s="8"/>
      <c r="BL2457" s="8"/>
      <c r="BM2457" s="8"/>
      <c r="BN2457" s="5"/>
      <c r="BO2457" s="5"/>
      <c r="BP2457" s="8"/>
      <c r="BQ2457" s="8"/>
    </row>
    <row r="2458" spans="1:69" ht="16.75" customHeight="1" x14ac:dyDescent="0.2">
      <c r="A2458" t="str">
        <f t="shared" si="1961"/>
        <v>2025021199 VAN</v>
      </c>
      <c r="B2458">
        <v>2025021199</v>
      </c>
      <c r="C2458" s="1">
        <v>46114</v>
      </c>
      <c r="D2458" s="2" t="s">
        <v>6</v>
      </c>
      <c r="E2458" t="s">
        <v>23</v>
      </c>
      <c r="F2458" s="2">
        <v>0</v>
      </c>
      <c r="G2458" s="2">
        <v>2</v>
      </c>
      <c r="H2458" t="s">
        <v>29</v>
      </c>
      <c r="I2458" t="str">
        <f t="shared" si="1960"/>
        <v xml:space="preserve">VAN </v>
      </c>
      <c r="K2458" s="14"/>
      <c r="L2458" s="13">
        <v>0.15</v>
      </c>
      <c r="M2458" s="28">
        <v>0.1</v>
      </c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23"/>
      <c r="AF2458" s="23"/>
      <c r="AG2458" s="26"/>
      <c r="AH2458" s="26"/>
      <c r="AI2458" s="53"/>
      <c r="AJ2458" s="6"/>
      <c r="AK2458" s="23"/>
      <c r="AL2458" s="23"/>
      <c r="AM2458" s="23"/>
      <c r="AN2458" s="23"/>
      <c r="AO2458" s="23"/>
      <c r="AP2458" s="23"/>
      <c r="AQ2458" s="23"/>
      <c r="AR2458" s="66">
        <v>0</v>
      </c>
      <c r="AS2458" s="8"/>
      <c r="AT2458" s="19"/>
      <c r="AU2458" s="19"/>
      <c r="AV2458" s="12"/>
      <c r="AW2458" s="12"/>
      <c r="AX2458" s="8"/>
      <c r="AY2458" s="8"/>
      <c r="AZ2458" s="8"/>
      <c r="BA2458" s="8"/>
      <c r="BB2458" s="62"/>
      <c r="BC2458" s="21"/>
      <c r="BD2458" s="21"/>
      <c r="BE2458" s="21"/>
      <c r="BF2458" s="22"/>
      <c r="BG2458" s="22"/>
      <c r="BH2458" s="22"/>
      <c r="BI2458" s="22"/>
      <c r="BJ2458" s="8"/>
      <c r="BK2458" s="8"/>
      <c r="BL2458" s="8"/>
      <c r="BM2458" s="8"/>
      <c r="BN2458" s="5"/>
      <c r="BO2458" s="5"/>
      <c r="BP2458" s="8"/>
      <c r="BQ2458" s="8"/>
    </row>
    <row r="2459" spans="1:69" ht="16.75" customHeight="1" x14ac:dyDescent="0.2">
      <c r="A2459" t="str">
        <f t="shared" si="1961"/>
        <v>2025021199 MIN</v>
      </c>
      <c r="B2459">
        <v>2025021199</v>
      </c>
      <c r="C2459" s="1">
        <v>46114</v>
      </c>
      <c r="D2459" s="2" t="s">
        <v>9</v>
      </c>
      <c r="E2459" t="s">
        <v>33</v>
      </c>
      <c r="F2459" s="2">
        <v>2</v>
      </c>
      <c r="G2459" s="2">
        <v>0</v>
      </c>
      <c r="H2459" t="s">
        <v>31</v>
      </c>
      <c r="I2459" t="str">
        <f t="shared" si="1960"/>
        <v xml:space="preserve">MIN </v>
      </c>
      <c r="K2459" s="14"/>
      <c r="L2459" s="13">
        <v>0.15</v>
      </c>
      <c r="M2459" s="28">
        <v>0.1</v>
      </c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23"/>
      <c r="AF2459" s="23"/>
      <c r="AG2459" s="26"/>
      <c r="AH2459" s="26"/>
      <c r="AI2459" s="53"/>
      <c r="AJ2459" s="6"/>
      <c r="AK2459" s="23"/>
      <c r="AL2459" s="23"/>
      <c r="AM2459" s="23"/>
      <c r="AN2459" s="23"/>
      <c r="AO2459" s="23"/>
      <c r="AP2459" s="23"/>
      <c r="AQ2459" s="23"/>
      <c r="AR2459" s="66">
        <v>0</v>
      </c>
      <c r="AS2459" s="8"/>
      <c r="AT2459" s="19"/>
      <c r="AU2459" s="19"/>
      <c r="AV2459" s="12"/>
      <c r="AW2459" s="12"/>
      <c r="AX2459" s="8"/>
      <c r="AY2459" s="8"/>
      <c r="AZ2459" s="8"/>
      <c r="BA2459" s="8"/>
      <c r="BB2459" s="62"/>
      <c r="BC2459" s="21"/>
      <c r="BD2459" s="21"/>
      <c r="BE2459" s="21"/>
      <c r="BF2459" s="22"/>
      <c r="BG2459" s="22"/>
      <c r="BH2459" s="22"/>
      <c r="BI2459" s="22"/>
      <c r="BJ2459" s="8"/>
      <c r="BK2459" s="8"/>
      <c r="BL2459" s="8"/>
      <c r="BM2459" s="8"/>
      <c r="BN2459" s="5"/>
      <c r="BO2459" s="5"/>
      <c r="BP2459" s="8"/>
      <c r="BQ2459" s="8"/>
    </row>
    <row r="2460" spans="1:69" ht="16.75" customHeight="1" x14ac:dyDescent="0.2">
      <c r="A2460" t="str">
        <f t="shared" si="1961"/>
        <v>2025021198 WPG</v>
      </c>
      <c r="B2460">
        <v>2025021198</v>
      </c>
      <c r="C2460" s="1">
        <v>46114</v>
      </c>
      <c r="D2460" s="2" t="s">
        <v>6</v>
      </c>
      <c r="E2460" t="s">
        <v>16</v>
      </c>
      <c r="F2460" s="2">
        <v>1</v>
      </c>
      <c r="G2460" s="2">
        <v>1</v>
      </c>
      <c r="H2460" t="s">
        <v>46</v>
      </c>
      <c r="I2460" t="str">
        <f t="shared" si="1960"/>
        <v xml:space="preserve">WPG </v>
      </c>
      <c r="K2460" s="14"/>
      <c r="L2460" s="13">
        <v>0.15</v>
      </c>
      <c r="M2460" s="28">
        <v>0.1</v>
      </c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23"/>
      <c r="AF2460" s="23"/>
      <c r="AG2460" s="26"/>
      <c r="AH2460" s="26"/>
      <c r="AI2460" s="53"/>
      <c r="AJ2460" s="6"/>
      <c r="AK2460" s="23"/>
      <c r="AL2460" s="23"/>
      <c r="AM2460" s="23"/>
      <c r="AN2460" s="23"/>
      <c r="AO2460" s="23"/>
      <c r="AP2460" s="23"/>
      <c r="AQ2460" s="23"/>
      <c r="AR2460" s="66">
        <v>0</v>
      </c>
      <c r="AS2460" s="8"/>
      <c r="AT2460" s="19"/>
      <c r="AU2460" s="19"/>
      <c r="AV2460" s="12"/>
      <c r="AW2460" s="12"/>
      <c r="AX2460" s="8"/>
      <c r="AY2460" s="8"/>
      <c r="AZ2460" s="8"/>
      <c r="BA2460" s="8"/>
      <c r="BB2460" s="62"/>
      <c r="BC2460" s="21"/>
      <c r="BD2460" s="21"/>
      <c r="BE2460" s="21"/>
      <c r="BF2460" s="22"/>
      <c r="BG2460" s="22"/>
      <c r="BH2460" s="22"/>
      <c r="BI2460" s="22"/>
      <c r="BJ2460" s="8"/>
      <c r="BK2460" s="8"/>
      <c r="BL2460" s="8"/>
      <c r="BM2460" s="8"/>
      <c r="BN2460" s="5"/>
      <c r="BO2460" s="5"/>
      <c r="BP2460" s="8"/>
      <c r="BQ2460" s="8"/>
    </row>
    <row r="2461" spans="1:69" ht="16.75" customHeight="1" x14ac:dyDescent="0.2">
      <c r="A2461" t="str">
        <f t="shared" si="1961"/>
        <v>2025021198 DAL</v>
      </c>
      <c r="B2461">
        <v>2025021198</v>
      </c>
      <c r="C2461" s="1">
        <v>46114</v>
      </c>
      <c r="D2461" s="2" t="s">
        <v>9</v>
      </c>
      <c r="E2461" t="s">
        <v>34</v>
      </c>
      <c r="F2461" s="2">
        <v>1</v>
      </c>
      <c r="G2461" s="2">
        <v>1</v>
      </c>
      <c r="H2461" t="s">
        <v>47</v>
      </c>
      <c r="I2461" t="str">
        <f t="shared" si="1960"/>
        <v xml:space="preserve">DAL </v>
      </c>
      <c r="K2461" s="14"/>
      <c r="L2461" s="13">
        <v>0.15</v>
      </c>
      <c r="M2461" s="28">
        <v>0.1</v>
      </c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23"/>
      <c r="AF2461" s="23"/>
      <c r="AG2461" s="26"/>
      <c r="AH2461" s="26"/>
      <c r="AI2461" s="53"/>
      <c r="AJ2461" s="6"/>
      <c r="AK2461" s="23"/>
      <c r="AL2461" s="23"/>
      <c r="AM2461" s="23"/>
      <c r="AN2461" s="23"/>
      <c r="AO2461" s="23"/>
      <c r="AP2461" s="23"/>
      <c r="AQ2461" s="23"/>
      <c r="AR2461" s="66">
        <v>0</v>
      </c>
      <c r="AS2461" s="8"/>
      <c r="AT2461" s="19"/>
      <c r="AU2461" s="19"/>
      <c r="AV2461" s="12"/>
      <c r="AW2461" s="12"/>
      <c r="AX2461" s="8"/>
      <c r="AY2461" s="8"/>
      <c r="AZ2461" s="8"/>
      <c r="BA2461" s="8"/>
      <c r="BB2461" s="62"/>
      <c r="BC2461" s="21"/>
      <c r="BD2461" s="21"/>
      <c r="BE2461" s="21"/>
      <c r="BF2461" s="22"/>
      <c r="BG2461" s="22"/>
      <c r="BH2461" s="22"/>
      <c r="BI2461" s="22"/>
      <c r="BJ2461" s="8"/>
      <c r="BK2461" s="8"/>
      <c r="BL2461" s="8"/>
      <c r="BM2461" s="8"/>
      <c r="BN2461" s="5"/>
      <c r="BO2461" s="5"/>
      <c r="BP2461" s="8"/>
      <c r="BQ2461" s="8"/>
    </row>
    <row r="2462" spans="1:69" ht="16.75" customHeight="1" x14ac:dyDescent="0.2">
      <c r="A2462" t="str">
        <f t="shared" si="1961"/>
        <v>2025021200 CHI</v>
      </c>
      <c r="B2462">
        <v>2025021200</v>
      </c>
      <c r="C2462" s="1">
        <v>46114</v>
      </c>
      <c r="D2462" s="2" t="s">
        <v>6</v>
      </c>
      <c r="E2462" t="s">
        <v>14</v>
      </c>
      <c r="F2462" s="2">
        <v>1</v>
      </c>
      <c r="G2462" s="2">
        <v>1</v>
      </c>
      <c r="H2462" t="s">
        <v>46</v>
      </c>
      <c r="I2462" t="str">
        <f t="shared" si="1960"/>
        <v xml:space="preserve">CHI </v>
      </c>
      <c r="K2462" s="14"/>
      <c r="L2462" s="13">
        <v>0.15</v>
      </c>
      <c r="M2462" s="28">
        <v>0.1</v>
      </c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23"/>
      <c r="AF2462" s="23"/>
      <c r="AG2462" s="26"/>
      <c r="AH2462" s="26"/>
      <c r="AI2462" s="53"/>
      <c r="AJ2462" s="6"/>
      <c r="AK2462" s="23"/>
      <c r="AL2462" s="23"/>
      <c r="AM2462" s="23"/>
      <c r="AN2462" s="23"/>
      <c r="AO2462" s="23"/>
      <c r="AP2462" s="23"/>
      <c r="AQ2462" s="23"/>
      <c r="AR2462" s="66">
        <v>0</v>
      </c>
      <c r="AS2462" s="8"/>
      <c r="AT2462" s="19"/>
      <c r="AU2462" s="19"/>
      <c r="AV2462" s="12"/>
      <c r="AW2462" s="12"/>
      <c r="AX2462" s="8"/>
      <c r="AY2462" s="8"/>
      <c r="AZ2462" s="8"/>
      <c r="BA2462" s="8"/>
      <c r="BB2462" s="62"/>
      <c r="BC2462" s="21"/>
      <c r="BD2462" s="21"/>
      <c r="BE2462" s="21"/>
      <c r="BF2462" s="22"/>
      <c r="BG2462" s="22"/>
      <c r="BH2462" s="22"/>
      <c r="BI2462" s="22"/>
      <c r="BJ2462" s="8"/>
      <c r="BK2462" s="8"/>
      <c r="BL2462" s="8"/>
      <c r="BM2462" s="8"/>
      <c r="BN2462" s="5"/>
      <c r="BO2462" s="5"/>
      <c r="BP2462" s="8"/>
      <c r="BQ2462" s="8"/>
    </row>
    <row r="2463" spans="1:69" ht="16.75" customHeight="1" x14ac:dyDescent="0.2">
      <c r="A2463" t="str">
        <f t="shared" si="1961"/>
        <v>2025021200 EDM</v>
      </c>
      <c r="B2463">
        <v>2025021200</v>
      </c>
      <c r="C2463" s="1">
        <v>46114</v>
      </c>
      <c r="D2463" s="2" t="s">
        <v>9</v>
      </c>
      <c r="E2463" t="s">
        <v>17</v>
      </c>
      <c r="F2463" s="2">
        <v>1</v>
      </c>
      <c r="G2463" s="2">
        <v>1</v>
      </c>
      <c r="H2463" t="s">
        <v>47</v>
      </c>
      <c r="I2463" t="str">
        <f t="shared" si="1960"/>
        <v xml:space="preserve">EDM </v>
      </c>
      <c r="K2463" s="14"/>
      <c r="L2463" s="13">
        <v>0.15</v>
      </c>
      <c r="M2463" s="28">
        <v>0.1</v>
      </c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23"/>
      <c r="AF2463" s="23"/>
      <c r="AG2463" s="26"/>
      <c r="AH2463" s="26"/>
      <c r="AI2463" s="53"/>
      <c r="AJ2463" s="6"/>
      <c r="AK2463" s="23"/>
      <c r="AL2463" s="23"/>
      <c r="AM2463" s="23"/>
      <c r="AN2463" s="23"/>
      <c r="AO2463" s="23"/>
      <c r="AP2463" s="23"/>
      <c r="AQ2463" s="23"/>
      <c r="AR2463" s="66">
        <v>0</v>
      </c>
      <c r="AS2463" s="8"/>
      <c r="AT2463" s="19"/>
      <c r="AU2463" s="19"/>
      <c r="AV2463" s="12"/>
      <c r="AW2463" s="12"/>
      <c r="AX2463" s="8"/>
      <c r="AY2463" s="8"/>
      <c r="AZ2463" s="8"/>
      <c r="BA2463" s="8"/>
      <c r="BB2463" s="62"/>
      <c r="BC2463" s="21"/>
      <c r="BD2463" s="21"/>
      <c r="BE2463" s="21"/>
      <c r="BF2463" s="22"/>
      <c r="BG2463" s="22"/>
      <c r="BH2463" s="22"/>
      <c r="BI2463" s="22"/>
      <c r="BJ2463" s="8"/>
      <c r="BK2463" s="8"/>
      <c r="BL2463" s="8"/>
      <c r="BM2463" s="8"/>
      <c r="BN2463" s="5"/>
      <c r="BO2463" s="5"/>
      <c r="BP2463" s="8"/>
      <c r="BQ2463" s="8"/>
    </row>
    <row r="2464" spans="1:69" ht="16.75" customHeight="1" x14ac:dyDescent="0.2">
      <c r="A2464" t="str">
        <f t="shared" si="1961"/>
        <v>2025021201 CGY</v>
      </c>
      <c r="B2464">
        <v>2025021201</v>
      </c>
      <c r="C2464" s="1">
        <v>46114</v>
      </c>
      <c r="D2464" s="2" t="s">
        <v>6</v>
      </c>
      <c r="E2464" t="s">
        <v>22</v>
      </c>
      <c r="F2464" s="2">
        <v>2</v>
      </c>
      <c r="G2464" s="2">
        <v>2</v>
      </c>
      <c r="H2464" t="s">
        <v>8</v>
      </c>
      <c r="I2464" t="str">
        <f t="shared" si="1960"/>
        <v xml:space="preserve">CGY </v>
      </c>
      <c r="K2464" s="14"/>
      <c r="L2464" s="13">
        <v>0.15</v>
      </c>
      <c r="M2464" s="28">
        <v>0.1</v>
      </c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23"/>
      <c r="AF2464" s="23"/>
      <c r="AG2464" s="26"/>
      <c r="AH2464" s="26"/>
      <c r="AI2464" s="53"/>
      <c r="AJ2464" s="6"/>
      <c r="AK2464" s="23"/>
      <c r="AL2464" s="23"/>
      <c r="AM2464" s="23"/>
      <c r="AN2464" s="23"/>
      <c r="AO2464" s="23"/>
      <c r="AP2464" s="23"/>
      <c r="AQ2464" s="23"/>
      <c r="AR2464" s="66">
        <v>0</v>
      </c>
      <c r="AS2464" s="8"/>
      <c r="AT2464" s="19"/>
      <c r="AU2464" s="19"/>
      <c r="AV2464" s="12"/>
      <c r="AW2464" s="12"/>
      <c r="AX2464" s="8"/>
      <c r="AY2464" s="8"/>
      <c r="AZ2464" s="8"/>
      <c r="BA2464" s="8"/>
      <c r="BB2464" s="62"/>
      <c r="BC2464" s="21"/>
      <c r="BD2464" s="21"/>
      <c r="BE2464" s="21"/>
      <c r="BF2464" s="22"/>
      <c r="BG2464" s="22"/>
      <c r="BH2464" s="22"/>
      <c r="BI2464" s="22"/>
      <c r="BJ2464" s="8"/>
      <c r="BK2464" s="8"/>
      <c r="BL2464" s="8"/>
      <c r="BM2464" s="8"/>
      <c r="BN2464" s="5"/>
      <c r="BO2464" s="5"/>
      <c r="BP2464" s="8"/>
      <c r="BQ2464" s="8"/>
    </row>
    <row r="2465" spans="1:69" ht="16.75" customHeight="1" x14ac:dyDescent="0.2">
      <c r="A2465" t="str">
        <f t="shared" si="1961"/>
        <v>2025021201 VGK</v>
      </c>
      <c r="B2465">
        <v>2025021201</v>
      </c>
      <c r="C2465" s="1">
        <v>46114</v>
      </c>
      <c r="D2465" s="2" t="s">
        <v>9</v>
      </c>
      <c r="E2465" t="s">
        <v>25</v>
      </c>
      <c r="F2465" s="2">
        <v>2</v>
      </c>
      <c r="G2465" s="2">
        <v>2</v>
      </c>
      <c r="H2465" t="s">
        <v>11</v>
      </c>
      <c r="I2465" t="str">
        <f t="shared" si="1960"/>
        <v xml:space="preserve">VGK </v>
      </c>
      <c r="K2465" s="14"/>
      <c r="L2465" s="13">
        <v>0.15</v>
      </c>
      <c r="M2465" s="28">
        <v>0.1</v>
      </c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23"/>
      <c r="AF2465" s="23"/>
      <c r="AG2465" s="26"/>
      <c r="AH2465" s="26"/>
      <c r="AI2465" s="53"/>
      <c r="AJ2465" s="6"/>
      <c r="AK2465" s="23"/>
      <c r="AL2465" s="23"/>
      <c r="AM2465" s="23"/>
      <c r="AN2465" s="23"/>
      <c r="AO2465" s="23"/>
      <c r="AP2465" s="23"/>
      <c r="AQ2465" s="23"/>
      <c r="AR2465" s="66">
        <v>0</v>
      </c>
      <c r="AS2465" s="8"/>
      <c r="AT2465" s="19"/>
      <c r="AU2465" s="19"/>
      <c r="AV2465" s="12"/>
      <c r="AW2465" s="12"/>
      <c r="AX2465" s="8"/>
      <c r="AY2465" s="8"/>
      <c r="AZ2465" s="8"/>
      <c r="BA2465" s="8"/>
      <c r="BB2465" s="62"/>
      <c r="BC2465" s="21"/>
      <c r="BD2465" s="21"/>
      <c r="BE2465" s="21"/>
      <c r="BF2465" s="22"/>
      <c r="BG2465" s="22"/>
      <c r="BH2465" s="22"/>
      <c r="BI2465" s="22"/>
      <c r="BJ2465" s="8"/>
      <c r="BK2465" s="8"/>
      <c r="BL2465" s="8"/>
      <c r="BM2465" s="8"/>
      <c r="BN2465" s="5"/>
      <c r="BO2465" s="5"/>
      <c r="BP2465" s="8"/>
      <c r="BQ2465" s="8"/>
    </row>
    <row r="2466" spans="1:69" ht="16.75" customHeight="1" x14ac:dyDescent="0.2">
      <c r="A2466" t="str">
        <f t="shared" si="1961"/>
        <v>2025021202 TOR</v>
      </c>
      <c r="B2466">
        <v>2025021202</v>
      </c>
      <c r="C2466" s="1">
        <v>46114</v>
      </c>
      <c r="D2466" s="2" t="s">
        <v>6</v>
      </c>
      <c r="E2466" t="s">
        <v>18</v>
      </c>
      <c r="F2466" s="2">
        <v>2</v>
      </c>
      <c r="G2466" s="2">
        <v>0</v>
      </c>
      <c r="H2466" t="s">
        <v>107</v>
      </c>
      <c r="I2466" t="str">
        <f t="shared" si="1960"/>
        <v xml:space="preserve">TOR </v>
      </c>
      <c r="K2466" s="14"/>
      <c r="L2466" s="13">
        <v>0.15</v>
      </c>
      <c r="M2466" s="28">
        <v>0.1</v>
      </c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23"/>
      <c r="AF2466" s="23"/>
      <c r="AG2466" s="26"/>
      <c r="AH2466" s="26"/>
      <c r="AI2466" s="53"/>
      <c r="AJ2466" s="6"/>
      <c r="AK2466" s="23"/>
      <c r="AL2466" s="23"/>
      <c r="AM2466" s="23"/>
      <c r="AN2466" s="23"/>
      <c r="AO2466" s="23"/>
      <c r="AP2466" s="23"/>
      <c r="AQ2466" s="23"/>
      <c r="AR2466" s="66">
        <v>0</v>
      </c>
      <c r="AS2466" s="8"/>
      <c r="AT2466" s="19"/>
      <c r="AU2466" s="19"/>
      <c r="AV2466" s="12"/>
      <c r="AW2466" s="12"/>
      <c r="AX2466" s="8"/>
      <c r="AY2466" s="8"/>
      <c r="AZ2466" s="8"/>
      <c r="BA2466" s="8"/>
      <c r="BB2466" s="62"/>
      <c r="BC2466" s="21"/>
      <c r="BD2466" s="21"/>
      <c r="BE2466" s="21"/>
      <c r="BF2466" s="22"/>
      <c r="BG2466" s="22"/>
      <c r="BH2466" s="22"/>
      <c r="BI2466" s="22"/>
      <c r="BJ2466" s="8"/>
      <c r="BK2466" s="8"/>
      <c r="BL2466" s="8"/>
      <c r="BM2466" s="8"/>
      <c r="BN2466" s="5"/>
      <c r="BO2466" s="5"/>
      <c r="BP2466" s="8"/>
      <c r="BQ2466" s="8"/>
    </row>
    <row r="2467" spans="1:69" ht="16.75" customHeight="1" x14ac:dyDescent="0.2">
      <c r="A2467" t="str">
        <f t="shared" si="1961"/>
        <v>2025021202 SJS</v>
      </c>
      <c r="B2467">
        <v>2025021202</v>
      </c>
      <c r="C2467" s="1">
        <v>46114</v>
      </c>
      <c r="D2467" s="2" t="s">
        <v>9</v>
      </c>
      <c r="E2467" t="s">
        <v>40</v>
      </c>
      <c r="F2467" s="2">
        <v>0</v>
      </c>
      <c r="G2467" s="2">
        <v>2</v>
      </c>
      <c r="H2467" t="s">
        <v>106</v>
      </c>
      <c r="I2467" t="str">
        <f t="shared" si="1960"/>
        <v xml:space="preserve">SJS </v>
      </c>
      <c r="K2467" s="14"/>
      <c r="L2467" s="13">
        <v>0.15</v>
      </c>
      <c r="M2467" s="28">
        <v>0.1</v>
      </c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23"/>
      <c r="AF2467" s="23"/>
      <c r="AG2467" s="26"/>
      <c r="AH2467" s="26"/>
      <c r="AI2467" s="53"/>
      <c r="AJ2467" s="6"/>
      <c r="AK2467" s="23"/>
      <c r="AL2467" s="23"/>
      <c r="AM2467" s="23"/>
      <c r="AN2467" s="23"/>
      <c r="AO2467" s="23"/>
      <c r="AP2467" s="23"/>
      <c r="AQ2467" s="23"/>
      <c r="AR2467" s="66">
        <v>0</v>
      </c>
      <c r="AS2467" s="8"/>
      <c r="AT2467" s="19"/>
      <c r="AU2467" s="19"/>
      <c r="AV2467" s="12"/>
      <c r="AW2467" s="12"/>
      <c r="AX2467" s="8"/>
      <c r="AY2467" s="8"/>
      <c r="AZ2467" s="8"/>
      <c r="BA2467" s="8"/>
      <c r="BB2467" s="62"/>
      <c r="BC2467" s="21"/>
      <c r="BD2467" s="21"/>
      <c r="BE2467" s="21"/>
      <c r="BF2467" s="22"/>
      <c r="BG2467" s="22"/>
      <c r="BH2467" s="22"/>
      <c r="BI2467" s="22"/>
      <c r="BJ2467" s="8"/>
      <c r="BK2467" s="8"/>
      <c r="BL2467" s="8"/>
      <c r="BM2467" s="8"/>
      <c r="BN2467" s="5"/>
      <c r="BO2467" s="5"/>
      <c r="BP2467" s="8"/>
      <c r="BQ2467" s="8"/>
    </row>
    <row r="2468" spans="1:69" ht="16.75" customHeight="1" x14ac:dyDescent="0.2">
      <c r="A2468" t="str">
        <f t="shared" si="1961"/>
        <v>2025021203 UTA</v>
      </c>
      <c r="B2468">
        <v>2025021203</v>
      </c>
      <c r="C2468" s="1">
        <v>46114</v>
      </c>
      <c r="D2468" s="2" t="s">
        <v>6</v>
      </c>
      <c r="E2468" t="s">
        <v>15</v>
      </c>
      <c r="F2468" s="2">
        <v>2</v>
      </c>
      <c r="G2468" s="2">
        <v>1</v>
      </c>
      <c r="H2468" t="s">
        <v>44</v>
      </c>
      <c r="I2468" t="str">
        <f t="shared" si="1960"/>
        <v xml:space="preserve">UTA </v>
      </c>
      <c r="K2468" s="14"/>
      <c r="L2468" s="13">
        <v>0.15</v>
      </c>
      <c r="M2468" s="28">
        <v>0.1</v>
      </c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23"/>
      <c r="AF2468" s="23"/>
      <c r="AG2468" s="26"/>
      <c r="AH2468" s="26"/>
      <c r="AI2468" s="53"/>
      <c r="AJ2468" s="6"/>
      <c r="AK2468" s="23"/>
      <c r="AL2468" s="23"/>
      <c r="AM2468" s="23"/>
      <c r="AN2468" s="23"/>
      <c r="AO2468" s="23"/>
      <c r="AP2468" s="23"/>
      <c r="AQ2468" s="23"/>
      <c r="AR2468" s="66">
        <v>0</v>
      </c>
      <c r="AS2468" s="8"/>
      <c r="AT2468" s="19"/>
      <c r="AU2468" s="19"/>
      <c r="AV2468" s="12"/>
      <c r="AW2468" s="12"/>
      <c r="AX2468" s="8"/>
      <c r="AY2468" s="8"/>
      <c r="AZ2468" s="8"/>
      <c r="BA2468" s="8"/>
      <c r="BB2468" s="62"/>
      <c r="BC2468" s="21"/>
      <c r="BD2468" s="21"/>
      <c r="BE2468" s="21"/>
      <c r="BF2468" s="22"/>
      <c r="BG2468" s="22"/>
      <c r="BH2468" s="22"/>
      <c r="BI2468" s="22"/>
      <c r="BJ2468" s="8"/>
      <c r="BK2468" s="8"/>
      <c r="BL2468" s="8"/>
      <c r="BM2468" s="8"/>
      <c r="BN2468" s="5"/>
      <c r="BO2468" s="5"/>
      <c r="BP2468" s="8"/>
      <c r="BQ2468" s="8"/>
    </row>
    <row r="2469" spans="1:69" ht="16.75" customHeight="1" x14ac:dyDescent="0.2">
      <c r="A2469" t="str">
        <f t="shared" si="1961"/>
        <v>2025021203 SEA</v>
      </c>
      <c r="B2469">
        <v>2025021203</v>
      </c>
      <c r="C2469" s="1">
        <v>46114</v>
      </c>
      <c r="D2469" s="2" t="s">
        <v>9</v>
      </c>
      <c r="E2469" t="s">
        <v>13</v>
      </c>
      <c r="F2469" s="2">
        <v>1</v>
      </c>
      <c r="G2469" s="2">
        <v>2</v>
      </c>
      <c r="H2469" t="s">
        <v>45</v>
      </c>
      <c r="I2469" t="str">
        <f t="shared" si="1960"/>
        <v xml:space="preserve">SEA </v>
      </c>
      <c r="K2469" s="14"/>
      <c r="L2469" s="13">
        <v>0.15</v>
      </c>
      <c r="M2469" s="28">
        <v>0.1</v>
      </c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23"/>
      <c r="AF2469" s="23"/>
      <c r="AG2469" s="26"/>
      <c r="AH2469" s="26"/>
      <c r="AI2469" s="53"/>
      <c r="AJ2469" s="6"/>
      <c r="AK2469" s="23"/>
      <c r="AL2469" s="23"/>
      <c r="AM2469" s="23"/>
      <c r="AN2469" s="23"/>
      <c r="AO2469" s="23"/>
      <c r="AP2469" s="23"/>
      <c r="AQ2469" s="23"/>
      <c r="AR2469" s="66">
        <v>0</v>
      </c>
      <c r="AS2469" s="8"/>
      <c r="AT2469" s="19"/>
      <c r="AU2469" s="19"/>
      <c r="AV2469" s="12"/>
      <c r="AW2469" s="12"/>
      <c r="AX2469" s="8"/>
      <c r="AY2469" s="8"/>
      <c r="AZ2469" s="8"/>
      <c r="BA2469" s="8"/>
      <c r="BB2469" s="62"/>
      <c r="BC2469" s="21"/>
      <c r="BD2469" s="21"/>
      <c r="BE2469" s="21"/>
      <c r="BF2469" s="22"/>
      <c r="BG2469" s="22"/>
      <c r="BH2469" s="22"/>
      <c r="BI2469" s="22"/>
      <c r="BJ2469" s="8"/>
      <c r="BK2469" s="8"/>
      <c r="BL2469" s="8"/>
      <c r="BM2469" s="8"/>
      <c r="BN2469" s="5"/>
      <c r="BO2469" s="5"/>
      <c r="BP2469" s="8"/>
      <c r="BQ2469" s="8"/>
    </row>
    <row r="2470" spans="1:69" ht="16.75" customHeight="1" x14ac:dyDescent="0.2">
      <c r="A2470" t="str">
        <f t="shared" si="1961"/>
        <v>2025021204 NSH</v>
      </c>
      <c r="B2470">
        <v>2025021204</v>
      </c>
      <c r="C2470" s="1">
        <v>46114</v>
      </c>
      <c r="D2470" s="2" t="s">
        <v>6</v>
      </c>
      <c r="E2470" t="s">
        <v>35</v>
      </c>
      <c r="F2470" s="2">
        <v>2</v>
      </c>
      <c r="G2470" s="2">
        <v>0</v>
      </c>
      <c r="H2470" t="s">
        <v>107</v>
      </c>
      <c r="I2470" t="str">
        <f t="shared" si="1960"/>
        <v xml:space="preserve">NSH </v>
      </c>
      <c r="K2470" s="14"/>
      <c r="L2470" s="13">
        <v>0.15</v>
      </c>
      <c r="M2470" s="28">
        <v>0.1</v>
      </c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23"/>
      <c r="AF2470" s="23"/>
      <c r="AG2470" s="26"/>
      <c r="AH2470" s="26"/>
      <c r="AI2470" s="53"/>
      <c r="AJ2470" s="6"/>
      <c r="AK2470" s="23"/>
      <c r="AL2470" s="23"/>
      <c r="AM2470" s="23"/>
      <c r="AN2470" s="23"/>
      <c r="AO2470" s="23"/>
      <c r="AP2470" s="23"/>
      <c r="AQ2470" s="23"/>
      <c r="AR2470" s="66">
        <v>0</v>
      </c>
      <c r="AS2470" s="8"/>
      <c r="AT2470" s="19"/>
      <c r="AU2470" s="19"/>
      <c r="AV2470" s="12"/>
      <c r="AW2470" s="12"/>
      <c r="AX2470" s="8"/>
      <c r="AY2470" s="8"/>
      <c r="AZ2470" s="8"/>
      <c r="BA2470" s="8"/>
      <c r="BB2470" s="62"/>
      <c r="BC2470" s="21"/>
      <c r="BD2470" s="21"/>
      <c r="BE2470" s="21"/>
      <c r="BF2470" s="22"/>
      <c r="BG2470" s="22"/>
      <c r="BH2470" s="22"/>
      <c r="BI2470" s="22"/>
      <c r="BJ2470" s="8"/>
      <c r="BK2470" s="8"/>
      <c r="BL2470" s="8"/>
      <c r="BM2470" s="8"/>
      <c r="BN2470" s="5"/>
      <c r="BO2470" s="5"/>
      <c r="BP2470" s="8"/>
      <c r="BQ2470" s="8"/>
    </row>
    <row r="2471" spans="1:69" ht="16.75" customHeight="1" x14ac:dyDescent="0.2">
      <c r="A2471" t="str">
        <f t="shared" si="1961"/>
        <v>2025021204 LAK</v>
      </c>
      <c r="B2471">
        <v>2025021204</v>
      </c>
      <c r="C2471" s="1">
        <v>46114</v>
      </c>
      <c r="D2471" s="2" t="s">
        <v>9</v>
      </c>
      <c r="E2471" t="s">
        <v>28</v>
      </c>
      <c r="F2471" s="2">
        <v>0</v>
      </c>
      <c r="G2471" s="2">
        <v>2</v>
      </c>
      <c r="H2471" t="s">
        <v>106</v>
      </c>
      <c r="I2471" t="str">
        <f t="shared" si="1960"/>
        <v xml:space="preserve">LAK </v>
      </c>
      <c r="K2471" s="14"/>
      <c r="L2471" s="13">
        <v>0.15</v>
      </c>
      <c r="M2471" s="28">
        <v>0.1</v>
      </c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23"/>
      <c r="AF2471" s="23"/>
      <c r="AG2471" s="26"/>
      <c r="AH2471" s="26"/>
      <c r="AI2471" s="53"/>
      <c r="AJ2471" s="6"/>
      <c r="AK2471" s="23"/>
      <c r="AL2471" s="23"/>
      <c r="AM2471" s="23"/>
      <c r="AN2471" s="23"/>
      <c r="AO2471" s="23"/>
      <c r="AP2471" s="23"/>
      <c r="AQ2471" s="23"/>
      <c r="AR2471" s="66">
        <v>0</v>
      </c>
      <c r="AS2471" s="8"/>
      <c r="AT2471" s="19"/>
      <c r="AU2471" s="19"/>
      <c r="AV2471" s="12"/>
      <c r="AW2471" s="12"/>
      <c r="AX2471" s="8"/>
      <c r="AY2471" s="8"/>
      <c r="AZ2471" s="8"/>
      <c r="BA2471" s="8"/>
      <c r="BB2471" s="62"/>
      <c r="BC2471" s="21"/>
      <c r="BD2471" s="21"/>
      <c r="BE2471" s="21"/>
      <c r="BF2471" s="22"/>
      <c r="BG2471" s="22"/>
      <c r="BH2471" s="22"/>
      <c r="BI2471" s="22"/>
      <c r="BJ2471" s="8"/>
      <c r="BK2471" s="8"/>
      <c r="BL2471" s="8"/>
      <c r="BM2471" s="8"/>
      <c r="BN2471" s="5"/>
      <c r="BO2471" s="5"/>
      <c r="BP2471" s="8"/>
      <c r="BQ2471" s="8"/>
    </row>
    <row r="2472" spans="1:69" ht="16.75" customHeight="1" x14ac:dyDescent="0.2">
      <c r="A2472" t="str">
        <f t="shared" si="1961"/>
        <v>2025021205 PHI</v>
      </c>
      <c r="B2472">
        <v>2025021205</v>
      </c>
      <c r="C2472" s="1">
        <v>46115</v>
      </c>
      <c r="D2472" s="2" t="s">
        <v>6</v>
      </c>
      <c r="E2472" t="s">
        <v>43</v>
      </c>
      <c r="F2472" s="2">
        <v>0</v>
      </c>
      <c r="G2472" s="2">
        <v>2</v>
      </c>
      <c r="H2472" t="s">
        <v>29</v>
      </c>
      <c r="I2472" t="str">
        <f t="shared" si="1960"/>
        <v xml:space="preserve">PHI </v>
      </c>
      <c r="K2472" s="14"/>
      <c r="L2472" s="13">
        <v>0.15</v>
      </c>
      <c r="M2472" s="28">
        <v>0.1</v>
      </c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23"/>
      <c r="AF2472" s="23"/>
      <c r="AG2472" s="26"/>
      <c r="AH2472" s="26"/>
      <c r="AI2472" s="53"/>
      <c r="AJ2472" s="6"/>
      <c r="AK2472" s="23"/>
      <c r="AL2472" s="23"/>
      <c r="AM2472" s="23"/>
      <c r="AN2472" s="23"/>
      <c r="AO2472" s="23"/>
      <c r="AP2472" s="23"/>
      <c r="AQ2472" s="23"/>
      <c r="AR2472" s="66">
        <v>0</v>
      </c>
      <c r="AS2472" s="8"/>
      <c r="AT2472" s="19"/>
      <c r="AU2472" s="19"/>
      <c r="AV2472" s="12"/>
      <c r="AW2472" s="12"/>
      <c r="AX2472" s="8"/>
      <c r="AY2472" s="8"/>
      <c r="AZ2472" s="8"/>
      <c r="BA2472" s="8"/>
      <c r="BB2472" s="62"/>
      <c r="BC2472" s="21"/>
      <c r="BD2472" s="21"/>
      <c r="BE2472" s="21"/>
      <c r="BF2472" s="22"/>
      <c r="BG2472" s="22"/>
      <c r="BH2472" s="22"/>
      <c r="BI2472" s="22"/>
      <c r="BJ2472" s="8"/>
      <c r="BK2472" s="8"/>
      <c r="BL2472" s="8"/>
      <c r="BM2472" s="8"/>
      <c r="BN2472" s="5"/>
      <c r="BO2472" s="5"/>
      <c r="BP2472" s="8"/>
      <c r="BQ2472" s="8"/>
    </row>
    <row r="2473" spans="1:69" ht="16.75" customHeight="1" x14ac:dyDescent="0.2">
      <c r="A2473" t="str">
        <f t="shared" si="1961"/>
        <v>2025021205 NYI</v>
      </c>
      <c r="B2473">
        <v>2025021205</v>
      </c>
      <c r="C2473" s="1">
        <v>46115</v>
      </c>
      <c r="D2473" s="2" t="s">
        <v>9</v>
      </c>
      <c r="E2473" t="s">
        <v>37</v>
      </c>
      <c r="F2473" s="2">
        <v>2</v>
      </c>
      <c r="G2473" s="2">
        <v>0</v>
      </c>
      <c r="H2473" t="s">
        <v>31</v>
      </c>
      <c r="I2473" t="str">
        <f t="shared" si="1960"/>
        <v xml:space="preserve">NYI </v>
      </c>
      <c r="K2473" s="14"/>
      <c r="L2473" s="13">
        <v>0.15</v>
      </c>
      <c r="M2473" s="28">
        <v>0.1</v>
      </c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23"/>
      <c r="AF2473" s="23"/>
      <c r="AG2473" s="26"/>
      <c r="AH2473" s="26"/>
      <c r="AI2473" s="53"/>
      <c r="AJ2473" s="6"/>
      <c r="AK2473" s="23"/>
      <c r="AL2473" s="23"/>
      <c r="AM2473" s="23"/>
      <c r="AN2473" s="23"/>
      <c r="AO2473" s="23"/>
      <c r="AP2473" s="23"/>
      <c r="AQ2473" s="23"/>
      <c r="AR2473" s="66">
        <v>0</v>
      </c>
      <c r="AS2473" s="8"/>
      <c r="AT2473" s="19"/>
      <c r="AU2473" s="19"/>
      <c r="AV2473" s="12"/>
      <c r="AW2473" s="12"/>
      <c r="AX2473" s="8"/>
      <c r="AY2473" s="8"/>
      <c r="AZ2473" s="8"/>
      <c r="BA2473" s="8"/>
      <c r="BB2473" s="62"/>
      <c r="BC2473" s="21"/>
      <c r="BD2473" s="21"/>
      <c r="BE2473" s="21"/>
      <c r="BF2473" s="22"/>
      <c r="BG2473" s="22"/>
      <c r="BH2473" s="22"/>
      <c r="BI2473" s="22"/>
      <c r="BJ2473" s="8"/>
      <c r="BK2473" s="8"/>
      <c r="BL2473" s="8"/>
      <c r="BM2473" s="8"/>
      <c r="BN2473" s="5"/>
      <c r="BO2473" s="5"/>
      <c r="BP2473" s="8"/>
      <c r="BQ2473" s="8"/>
    </row>
    <row r="2474" spans="1:69" ht="16.75" customHeight="1" x14ac:dyDescent="0.2">
      <c r="A2474" t="str">
        <f t="shared" si="1961"/>
        <v>2025021206 STL</v>
      </c>
      <c r="B2474">
        <v>2025021206</v>
      </c>
      <c r="C2474" s="1">
        <v>46115</v>
      </c>
      <c r="D2474" s="2" t="s">
        <v>6</v>
      </c>
      <c r="E2474" t="s">
        <v>12</v>
      </c>
      <c r="F2474" s="2">
        <v>1</v>
      </c>
      <c r="G2474" s="2">
        <v>1</v>
      </c>
      <c r="H2474" t="s">
        <v>46</v>
      </c>
      <c r="I2474" t="str">
        <f t="shared" si="1960"/>
        <v xml:space="preserve">STL </v>
      </c>
      <c r="K2474" s="14"/>
      <c r="L2474" s="13">
        <v>0.15</v>
      </c>
      <c r="M2474" s="28">
        <v>0.1</v>
      </c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23"/>
      <c r="AF2474" s="23"/>
      <c r="AG2474" s="26"/>
      <c r="AH2474" s="26"/>
      <c r="AI2474" s="53"/>
      <c r="AJ2474" s="6"/>
      <c r="AK2474" s="23"/>
      <c r="AL2474" s="23"/>
      <c r="AM2474" s="23"/>
      <c r="AN2474" s="23"/>
      <c r="AO2474" s="23"/>
      <c r="AP2474" s="23"/>
      <c r="AQ2474" s="23"/>
      <c r="AR2474" s="66">
        <v>0</v>
      </c>
      <c r="AS2474" s="8"/>
      <c r="AT2474" s="19"/>
      <c r="AU2474" s="19"/>
      <c r="AV2474" s="12"/>
      <c r="AW2474" s="12"/>
      <c r="AX2474" s="8"/>
      <c r="AY2474" s="8"/>
      <c r="AZ2474" s="8"/>
      <c r="BA2474" s="8"/>
      <c r="BB2474" s="62"/>
      <c r="BC2474" s="21"/>
      <c r="BD2474" s="21"/>
      <c r="BE2474" s="21"/>
      <c r="BF2474" s="22"/>
      <c r="BG2474" s="22"/>
      <c r="BH2474" s="22"/>
      <c r="BI2474" s="22"/>
      <c r="BJ2474" s="8"/>
      <c r="BK2474" s="8"/>
      <c r="BL2474" s="8"/>
      <c r="BM2474" s="8"/>
      <c r="BN2474" s="5"/>
      <c r="BO2474" s="5"/>
      <c r="BP2474" s="8"/>
      <c r="BQ2474" s="8"/>
    </row>
    <row r="2475" spans="1:69" ht="16.75" customHeight="1" x14ac:dyDescent="0.2">
      <c r="A2475" t="str">
        <f t="shared" si="1961"/>
        <v>2025021206 ANA</v>
      </c>
      <c r="B2475">
        <v>2025021206</v>
      </c>
      <c r="C2475" s="1">
        <v>46115</v>
      </c>
      <c r="D2475" s="2" t="s">
        <v>9</v>
      </c>
      <c r="E2475" t="s">
        <v>48</v>
      </c>
      <c r="F2475" s="2">
        <v>1</v>
      </c>
      <c r="G2475" s="2">
        <v>1</v>
      </c>
      <c r="H2475" t="s">
        <v>47</v>
      </c>
      <c r="I2475" t="str">
        <f t="shared" ref="I2475:I2538" si="1962">E2475&amp;" "&amp;J2475</f>
        <v xml:space="preserve">ANA </v>
      </c>
      <c r="K2475" s="14"/>
      <c r="L2475" s="13">
        <v>0.15</v>
      </c>
      <c r="M2475" s="28">
        <v>0.1</v>
      </c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23"/>
      <c r="AF2475" s="23"/>
      <c r="AG2475" s="26"/>
      <c r="AH2475" s="26"/>
      <c r="AI2475" s="53"/>
      <c r="AJ2475" s="6"/>
      <c r="AK2475" s="23"/>
      <c r="AL2475" s="23"/>
      <c r="AM2475" s="23"/>
      <c r="AN2475" s="23"/>
      <c r="AO2475" s="23"/>
      <c r="AP2475" s="23"/>
      <c r="AQ2475" s="23"/>
      <c r="AR2475" s="66">
        <v>0</v>
      </c>
      <c r="AS2475" s="8"/>
      <c r="AT2475" s="19"/>
      <c r="AU2475" s="19"/>
      <c r="AV2475" s="12"/>
      <c r="AW2475" s="12"/>
      <c r="AX2475" s="8"/>
      <c r="AY2475" s="8"/>
      <c r="AZ2475" s="8"/>
      <c r="BA2475" s="8"/>
      <c r="BB2475" s="62"/>
      <c r="BC2475" s="21"/>
      <c r="BD2475" s="21"/>
      <c r="BE2475" s="21"/>
      <c r="BF2475" s="22"/>
      <c r="BG2475" s="22"/>
      <c r="BH2475" s="22"/>
      <c r="BI2475" s="22"/>
      <c r="BJ2475" s="8"/>
      <c r="BK2475" s="8"/>
      <c r="BL2475" s="8"/>
      <c r="BM2475" s="8"/>
      <c r="BN2475" s="5"/>
      <c r="BO2475" s="5"/>
      <c r="BP2475" s="8"/>
      <c r="BQ2475" s="8"/>
    </row>
    <row r="2476" spans="1:69" ht="16.75" customHeight="1" x14ac:dyDescent="0.2">
      <c r="A2476" t="str">
        <f t="shared" si="1961"/>
        <v>2025021207 DET</v>
      </c>
      <c r="B2476">
        <v>2025021207</v>
      </c>
      <c r="C2476" s="1">
        <v>46116</v>
      </c>
      <c r="D2476" s="2" t="s">
        <v>6</v>
      </c>
      <c r="E2476" t="s">
        <v>30</v>
      </c>
      <c r="F2476" s="2">
        <v>1</v>
      </c>
      <c r="G2476" s="2">
        <v>1</v>
      </c>
      <c r="H2476" t="s">
        <v>46</v>
      </c>
      <c r="I2476" t="str">
        <f t="shared" si="1962"/>
        <v xml:space="preserve">DET </v>
      </c>
      <c r="K2476" s="14"/>
      <c r="L2476" s="13">
        <v>0.15</v>
      </c>
      <c r="M2476" s="28">
        <v>0.1</v>
      </c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23"/>
      <c r="AF2476" s="23"/>
      <c r="AG2476" s="26"/>
      <c r="AH2476" s="26"/>
      <c r="AI2476" s="53"/>
      <c r="AJ2476" s="6"/>
      <c r="AK2476" s="23"/>
      <c r="AL2476" s="23"/>
      <c r="AM2476" s="23"/>
      <c r="AN2476" s="23"/>
      <c r="AO2476" s="23"/>
      <c r="AP2476" s="23"/>
      <c r="AQ2476" s="23"/>
      <c r="AR2476" s="66">
        <v>0</v>
      </c>
      <c r="AS2476" s="8"/>
      <c r="AT2476" s="19"/>
      <c r="AU2476" s="19"/>
      <c r="AV2476" s="12"/>
      <c r="AW2476" s="12"/>
      <c r="AX2476" s="8"/>
      <c r="AY2476" s="8"/>
      <c r="AZ2476" s="8"/>
      <c r="BA2476" s="8"/>
      <c r="BB2476" s="62"/>
      <c r="BC2476" s="21"/>
      <c r="BD2476" s="21"/>
      <c r="BE2476" s="21"/>
      <c r="BF2476" s="22"/>
      <c r="BG2476" s="22"/>
      <c r="BH2476" s="22"/>
      <c r="BI2476" s="22"/>
      <c r="BJ2476" s="8"/>
      <c r="BK2476" s="8"/>
      <c r="BL2476" s="8"/>
      <c r="BM2476" s="8"/>
      <c r="BN2476" s="5"/>
      <c r="BO2476" s="5"/>
      <c r="BP2476" s="8"/>
      <c r="BQ2476" s="8"/>
    </row>
    <row r="2477" spans="1:69" ht="16.75" customHeight="1" x14ac:dyDescent="0.2">
      <c r="A2477" t="str">
        <f t="shared" si="1961"/>
        <v>2025021207 NYR</v>
      </c>
      <c r="B2477">
        <v>2025021207</v>
      </c>
      <c r="C2477" s="1">
        <v>46116</v>
      </c>
      <c r="D2477" s="2" t="s">
        <v>9</v>
      </c>
      <c r="E2477" t="s">
        <v>20</v>
      </c>
      <c r="F2477" s="2">
        <v>1</v>
      </c>
      <c r="G2477" s="2">
        <v>1</v>
      </c>
      <c r="H2477" t="s">
        <v>47</v>
      </c>
      <c r="I2477" t="str">
        <f t="shared" si="1962"/>
        <v xml:space="preserve">NYR </v>
      </c>
      <c r="K2477" s="14"/>
      <c r="L2477" s="13">
        <v>0.15</v>
      </c>
      <c r="M2477" s="28">
        <v>0.1</v>
      </c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23"/>
      <c r="AF2477" s="23"/>
      <c r="AG2477" s="26"/>
      <c r="AH2477" s="26"/>
      <c r="AI2477" s="53"/>
      <c r="AJ2477" s="6"/>
      <c r="AK2477" s="23"/>
      <c r="AL2477" s="23"/>
      <c r="AM2477" s="23"/>
      <c r="AN2477" s="23"/>
      <c r="AO2477" s="23"/>
      <c r="AP2477" s="23"/>
      <c r="AQ2477" s="23"/>
      <c r="AR2477" s="66">
        <v>0</v>
      </c>
      <c r="AS2477" s="8"/>
      <c r="AT2477" s="19"/>
      <c r="AU2477" s="19"/>
      <c r="AV2477" s="12"/>
      <c r="AW2477" s="12"/>
      <c r="AX2477" s="8"/>
      <c r="AY2477" s="8"/>
      <c r="AZ2477" s="8"/>
      <c r="BA2477" s="8"/>
      <c r="BB2477" s="62"/>
      <c r="BC2477" s="21"/>
      <c r="BD2477" s="21"/>
      <c r="BE2477" s="21"/>
      <c r="BF2477" s="22"/>
      <c r="BG2477" s="22"/>
      <c r="BH2477" s="22"/>
      <c r="BI2477" s="22"/>
      <c r="BJ2477" s="8"/>
      <c r="BK2477" s="8"/>
      <c r="BL2477" s="8"/>
      <c r="BM2477" s="8"/>
      <c r="BN2477" s="5"/>
      <c r="BO2477" s="5"/>
      <c r="BP2477" s="8"/>
      <c r="BQ2477" s="8"/>
    </row>
    <row r="2478" spans="1:69" ht="16.75" customHeight="1" x14ac:dyDescent="0.2">
      <c r="A2478" t="str">
        <f t="shared" si="1961"/>
        <v>2025021208 MIN</v>
      </c>
      <c r="B2478">
        <v>2025021208</v>
      </c>
      <c r="C2478" s="1">
        <v>46116</v>
      </c>
      <c r="D2478" s="2" t="s">
        <v>6</v>
      </c>
      <c r="E2478" t="s">
        <v>33</v>
      </c>
      <c r="F2478" s="2">
        <v>1</v>
      </c>
      <c r="G2478" s="2">
        <v>1</v>
      </c>
      <c r="H2478" t="s">
        <v>46</v>
      </c>
      <c r="I2478" t="str">
        <f t="shared" si="1962"/>
        <v xml:space="preserve">MIN </v>
      </c>
      <c r="K2478" s="14"/>
      <c r="L2478" s="13">
        <v>0.15</v>
      </c>
      <c r="M2478" s="28">
        <v>0.1</v>
      </c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23"/>
      <c r="AF2478" s="23"/>
      <c r="AG2478" s="26"/>
      <c r="AH2478" s="26"/>
      <c r="AI2478" s="53"/>
      <c r="AJ2478" s="6"/>
      <c r="AK2478" s="23"/>
      <c r="AL2478" s="23"/>
      <c r="AM2478" s="23"/>
      <c r="AN2478" s="23"/>
      <c r="AO2478" s="23"/>
      <c r="AP2478" s="23"/>
      <c r="AQ2478" s="23"/>
      <c r="AR2478" s="66">
        <v>0</v>
      </c>
      <c r="AS2478" s="8"/>
      <c r="AT2478" s="19"/>
      <c r="AU2478" s="19"/>
      <c r="AV2478" s="12"/>
      <c r="AW2478" s="12"/>
      <c r="AX2478" s="8"/>
      <c r="AY2478" s="8"/>
      <c r="AZ2478" s="8"/>
      <c r="BA2478" s="8"/>
      <c r="BB2478" s="62"/>
      <c r="BC2478" s="21"/>
      <c r="BD2478" s="21"/>
      <c r="BE2478" s="21"/>
      <c r="BF2478" s="22"/>
      <c r="BG2478" s="22"/>
      <c r="BH2478" s="22"/>
      <c r="BI2478" s="22"/>
      <c r="BJ2478" s="8"/>
      <c r="BK2478" s="8"/>
      <c r="BL2478" s="8"/>
      <c r="BM2478" s="8"/>
      <c r="BN2478" s="5"/>
      <c r="BO2478" s="5"/>
      <c r="BP2478" s="8"/>
      <c r="BQ2478" s="8"/>
    </row>
    <row r="2479" spans="1:69" ht="16.75" customHeight="1" x14ac:dyDescent="0.2">
      <c r="A2479" t="str">
        <f t="shared" si="1961"/>
        <v>2025021208 OTT</v>
      </c>
      <c r="B2479">
        <v>2025021208</v>
      </c>
      <c r="C2479" s="1">
        <v>46116</v>
      </c>
      <c r="D2479" s="2" t="s">
        <v>9</v>
      </c>
      <c r="E2479" t="s">
        <v>39</v>
      </c>
      <c r="F2479" s="2">
        <v>1</v>
      </c>
      <c r="G2479" s="2">
        <v>1</v>
      </c>
      <c r="H2479" t="s">
        <v>47</v>
      </c>
      <c r="I2479" t="str">
        <f t="shared" si="1962"/>
        <v xml:space="preserve">OTT </v>
      </c>
      <c r="K2479" s="14"/>
      <c r="L2479" s="13">
        <v>0.15</v>
      </c>
      <c r="M2479" s="28">
        <v>0.1</v>
      </c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23"/>
      <c r="AF2479" s="23"/>
      <c r="AG2479" s="26"/>
      <c r="AH2479" s="26"/>
      <c r="AI2479" s="53"/>
      <c r="AJ2479" s="6"/>
      <c r="AK2479" s="23"/>
      <c r="AL2479" s="23"/>
      <c r="AM2479" s="23"/>
      <c r="AN2479" s="23"/>
      <c r="AO2479" s="23"/>
      <c r="AP2479" s="23"/>
      <c r="AQ2479" s="23"/>
      <c r="AR2479" s="66">
        <v>0</v>
      </c>
      <c r="AS2479" s="8"/>
      <c r="AT2479" s="19"/>
      <c r="AU2479" s="19"/>
      <c r="AV2479" s="12"/>
      <c r="AW2479" s="12"/>
      <c r="AX2479" s="8"/>
      <c r="AY2479" s="8"/>
      <c r="AZ2479" s="8"/>
      <c r="BA2479" s="8"/>
      <c r="BB2479" s="62"/>
      <c r="BC2479" s="21"/>
      <c r="BD2479" s="21"/>
      <c r="BE2479" s="21"/>
      <c r="BF2479" s="22"/>
      <c r="BG2479" s="22"/>
      <c r="BH2479" s="22"/>
      <c r="BI2479" s="22"/>
      <c r="BJ2479" s="8"/>
      <c r="BK2479" s="8"/>
      <c r="BL2479" s="8"/>
      <c r="BM2479" s="8"/>
      <c r="BN2479" s="5"/>
      <c r="BO2479" s="5"/>
      <c r="BP2479" s="8"/>
      <c r="BQ2479" s="8"/>
    </row>
    <row r="2480" spans="1:69" ht="16.75" customHeight="1" x14ac:dyDescent="0.2">
      <c r="A2480" t="str">
        <f t="shared" si="1961"/>
        <v>2025021209 COL</v>
      </c>
      <c r="B2480">
        <v>2025021209</v>
      </c>
      <c r="C2480" s="1">
        <v>46116</v>
      </c>
      <c r="D2480" s="2" t="s">
        <v>6</v>
      </c>
      <c r="E2480" t="s">
        <v>24</v>
      </c>
      <c r="F2480" s="2">
        <v>2</v>
      </c>
      <c r="G2480" s="2">
        <v>1</v>
      </c>
      <c r="H2480" t="s">
        <v>44</v>
      </c>
      <c r="I2480" t="str">
        <f t="shared" si="1962"/>
        <v xml:space="preserve">COL </v>
      </c>
      <c r="K2480" s="14"/>
      <c r="L2480" s="13">
        <v>0.15</v>
      </c>
      <c r="M2480" s="28">
        <v>0.1</v>
      </c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23"/>
      <c r="AF2480" s="23"/>
      <c r="AG2480" s="26"/>
      <c r="AH2480" s="26"/>
      <c r="AI2480" s="53"/>
      <c r="AJ2480" s="6"/>
      <c r="AK2480" s="23"/>
      <c r="AL2480" s="23"/>
      <c r="AM2480" s="23"/>
      <c r="AN2480" s="23"/>
      <c r="AO2480" s="23"/>
      <c r="AP2480" s="23"/>
      <c r="AQ2480" s="23"/>
      <c r="AR2480" s="66">
        <v>0</v>
      </c>
      <c r="AS2480" s="8"/>
      <c r="AT2480" s="19"/>
      <c r="AU2480" s="19"/>
      <c r="AV2480" s="12"/>
      <c r="AW2480" s="12"/>
      <c r="AX2480" s="8"/>
      <c r="AY2480" s="8"/>
      <c r="AZ2480" s="8"/>
      <c r="BA2480" s="8"/>
      <c r="BB2480" s="62"/>
      <c r="BC2480" s="21"/>
      <c r="BD2480" s="21"/>
      <c r="BE2480" s="21"/>
      <c r="BF2480" s="22"/>
      <c r="BG2480" s="22"/>
      <c r="BH2480" s="22"/>
      <c r="BI2480" s="22"/>
      <c r="BJ2480" s="8"/>
      <c r="BK2480" s="8"/>
      <c r="BL2480" s="8"/>
      <c r="BM2480" s="8"/>
      <c r="BN2480" s="5"/>
      <c r="BO2480" s="5"/>
      <c r="BP2480" s="8"/>
      <c r="BQ2480" s="8"/>
    </row>
    <row r="2481" spans="1:69" ht="16.75" customHeight="1" x14ac:dyDescent="0.2">
      <c r="A2481" t="str">
        <f t="shared" si="1961"/>
        <v>2025021209 DAL</v>
      </c>
      <c r="B2481">
        <v>2025021209</v>
      </c>
      <c r="C2481" s="1">
        <v>46116</v>
      </c>
      <c r="D2481" s="2" t="s">
        <v>9</v>
      </c>
      <c r="E2481" t="s">
        <v>34</v>
      </c>
      <c r="F2481" s="2">
        <v>1</v>
      </c>
      <c r="G2481" s="2">
        <v>2</v>
      </c>
      <c r="H2481" t="s">
        <v>45</v>
      </c>
      <c r="I2481" t="str">
        <f t="shared" si="1962"/>
        <v xml:space="preserve">DAL </v>
      </c>
      <c r="K2481" s="14"/>
      <c r="L2481" s="13">
        <v>0.15</v>
      </c>
      <c r="M2481" s="28">
        <v>0.1</v>
      </c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23"/>
      <c r="AF2481" s="23"/>
      <c r="AG2481" s="26"/>
      <c r="AH2481" s="26"/>
      <c r="AI2481" s="53"/>
      <c r="AJ2481" s="6"/>
      <c r="AK2481" s="23"/>
      <c r="AL2481" s="23"/>
      <c r="AM2481" s="23"/>
      <c r="AN2481" s="23"/>
      <c r="AO2481" s="23"/>
      <c r="AP2481" s="23"/>
      <c r="AQ2481" s="23"/>
      <c r="AR2481" s="66">
        <v>0</v>
      </c>
      <c r="AS2481" s="8"/>
      <c r="AT2481" s="19"/>
      <c r="AU2481" s="19"/>
      <c r="AV2481" s="12"/>
      <c r="AW2481" s="12"/>
      <c r="AX2481" s="8"/>
      <c r="AY2481" s="8"/>
      <c r="AZ2481" s="8"/>
      <c r="BA2481" s="8"/>
      <c r="BB2481" s="62"/>
      <c r="BC2481" s="21"/>
      <c r="BD2481" s="21"/>
      <c r="BE2481" s="21"/>
      <c r="BF2481" s="22"/>
      <c r="BG2481" s="22"/>
      <c r="BH2481" s="22"/>
      <c r="BI2481" s="22"/>
      <c r="BJ2481" s="8"/>
      <c r="BK2481" s="8"/>
      <c r="BL2481" s="8"/>
      <c r="BM2481" s="8"/>
      <c r="BN2481" s="5"/>
      <c r="BO2481" s="5"/>
      <c r="BP2481" s="8"/>
      <c r="BQ2481" s="8"/>
    </row>
    <row r="2482" spans="1:69" ht="16.75" customHeight="1" x14ac:dyDescent="0.2">
      <c r="A2482" t="str">
        <f t="shared" si="1961"/>
        <v>2025021210 BOS</v>
      </c>
      <c r="B2482">
        <v>2025021210</v>
      </c>
      <c r="C2482" s="1">
        <v>46116</v>
      </c>
      <c r="D2482" s="2" t="s">
        <v>6</v>
      </c>
      <c r="E2482" t="s">
        <v>7</v>
      </c>
      <c r="F2482" s="2">
        <v>1</v>
      </c>
      <c r="G2482" s="2">
        <v>1</v>
      </c>
      <c r="H2482" t="s">
        <v>46</v>
      </c>
      <c r="I2482" t="str">
        <f t="shared" si="1962"/>
        <v xml:space="preserve">BOS </v>
      </c>
      <c r="K2482" s="14"/>
      <c r="L2482" s="13">
        <v>0.15</v>
      </c>
      <c r="M2482" s="28">
        <v>0.1</v>
      </c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23"/>
      <c r="AF2482" s="23"/>
      <c r="AG2482" s="26"/>
      <c r="AH2482" s="26"/>
      <c r="AI2482" s="53"/>
      <c r="AJ2482" s="6"/>
      <c r="AK2482" s="23"/>
      <c r="AL2482" s="23"/>
      <c r="AM2482" s="23"/>
      <c r="AN2482" s="23"/>
      <c r="AO2482" s="23"/>
      <c r="AP2482" s="23"/>
      <c r="AQ2482" s="23"/>
      <c r="AR2482" s="66">
        <v>0</v>
      </c>
      <c r="AS2482" s="8"/>
      <c r="AT2482" s="19"/>
      <c r="AU2482" s="19"/>
      <c r="AV2482" s="12"/>
      <c r="AW2482" s="12"/>
      <c r="AX2482" s="8"/>
      <c r="AY2482" s="8"/>
      <c r="AZ2482" s="8"/>
      <c r="BA2482" s="8"/>
      <c r="BB2482" s="62"/>
      <c r="BC2482" s="21"/>
      <c r="BD2482" s="21"/>
      <c r="BE2482" s="21"/>
      <c r="BF2482" s="22"/>
      <c r="BG2482" s="22"/>
      <c r="BH2482" s="22"/>
      <c r="BI2482" s="22"/>
      <c r="BJ2482" s="8"/>
      <c r="BK2482" s="8"/>
      <c r="BL2482" s="8"/>
      <c r="BM2482" s="8"/>
      <c r="BN2482" s="5"/>
      <c r="BO2482" s="5"/>
      <c r="BP2482" s="8"/>
      <c r="BQ2482" s="8"/>
    </row>
    <row r="2483" spans="1:69" ht="16.75" customHeight="1" x14ac:dyDescent="0.2">
      <c r="A2483" t="str">
        <f t="shared" si="1961"/>
        <v>2025021210 TBL</v>
      </c>
      <c r="B2483">
        <v>2025021210</v>
      </c>
      <c r="C2483" s="1">
        <v>46116</v>
      </c>
      <c r="D2483" s="2" t="s">
        <v>9</v>
      </c>
      <c r="E2483" t="s">
        <v>41</v>
      </c>
      <c r="F2483" s="2">
        <v>1</v>
      </c>
      <c r="G2483" s="2">
        <v>1</v>
      </c>
      <c r="H2483" t="s">
        <v>47</v>
      </c>
      <c r="I2483" t="str">
        <f t="shared" si="1962"/>
        <v xml:space="preserve">TBL </v>
      </c>
      <c r="K2483" s="14"/>
      <c r="L2483" s="13">
        <v>0.15</v>
      </c>
      <c r="M2483" s="28">
        <v>0.1</v>
      </c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23"/>
      <c r="AF2483" s="23"/>
      <c r="AG2483" s="26"/>
      <c r="AH2483" s="26"/>
      <c r="AI2483" s="53"/>
      <c r="AJ2483" s="6"/>
      <c r="AK2483" s="23"/>
      <c r="AL2483" s="23"/>
      <c r="AM2483" s="23"/>
      <c r="AN2483" s="23"/>
      <c r="AO2483" s="23"/>
      <c r="AP2483" s="23"/>
      <c r="AQ2483" s="23"/>
      <c r="AR2483" s="66">
        <v>0</v>
      </c>
      <c r="AS2483" s="8"/>
      <c r="AT2483" s="19"/>
      <c r="AU2483" s="19"/>
      <c r="AV2483" s="12"/>
      <c r="AW2483" s="12"/>
      <c r="AX2483" s="8"/>
      <c r="AY2483" s="8"/>
      <c r="AZ2483" s="8"/>
      <c r="BA2483" s="8"/>
      <c r="BB2483" s="62"/>
      <c r="BC2483" s="21"/>
      <c r="BD2483" s="21"/>
      <c r="BE2483" s="21"/>
      <c r="BF2483" s="22"/>
      <c r="BG2483" s="22"/>
      <c r="BH2483" s="22"/>
      <c r="BI2483" s="22"/>
      <c r="BJ2483" s="8"/>
      <c r="BK2483" s="8"/>
      <c r="BL2483" s="8"/>
      <c r="BM2483" s="8"/>
      <c r="BN2483" s="5"/>
      <c r="BO2483" s="5"/>
      <c r="BP2483" s="8"/>
      <c r="BQ2483" s="8"/>
    </row>
    <row r="2484" spans="1:69" ht="16.75" customHeight="1" x14ac:dyDescent="0.2">
      <c r="A2484" t="str">
        <f t="shared" si="1961"/>
        <v>2025021211 FLA</v>
      </c>
      <c r="B2484">
        <v>2025021211</v>
      </c>
      <c r="C2484" s="1">
        <v>46116</v>
      </c>
      <c r="D2484" s="2" t="s">
        <v>6</v>
      </c>
      <c r="E2484" t="s">
        <v>10</v>
      </c>
      <c r="F2484" s="2">
        <v>1</v>
      </c>
      <c r="G2484" s="2">
        <v>1</v>
      </c>
      <c r="H2484" t="s">
        <v>46</v>
      </c>
      <c r="I2484" t="str">
        <f t="shared" si="1962"/>
        <v xml:space="preserve">FLA </v>
      </c>
      <c r="K2484" s="14"/>
      <c r="L2484" s="13">
        <v>0.15</v>
      </c>
      <c r="M2484" s="28">
        <v>0.1</v>
      </c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23"/>
      <c r="AF2484" s="23"/>
      <c r="AG2484" s="26"/>
      <c r="AH2484" s="26"/>
      <c r="AI2484" s="53"/>
      <c r="AJ2484" s="6"/>
      <c r="AK2484" s="23"/>
      <c r="AL2484" s="23"/>
      <c r="AM2484" s="23"/>
      <c r="AN2484" s="23"/>
      <c r="AO2484" s="23"/>
      <c r="AP2484" s="23"/>
      <c r="AQ2484" s="23"/>
      <c r="AR2484" s="66">
        <v>0</v>
      </c>
      <c r="AS2484" s="8"/>
      <c r="AT2484" s="19"/>
      <c r="AU2484" s="19"/>
      <c r="AV2484" s="12"/>
      <c r="AW2484" s="12"/>
      <c r="AX2484" s="8"/>
      <c r="AY2484" s="8"/>
      <c r="AZ2484" s="8"/>
      <c r="BA2484" s="8"/>
      <c r="BB2484" s="62"/>
      <c r="BC2484" s="21"/>
      <c r="BD2484" s="21"/>
      <c r="BE2484" s="21"/>
      <c r="BF2484" s="22"/>
      <c r="BG2484" s="22"/>
      <c r="BH2484" s="22"/>
      <c r="BI2484" s="22"/>
      <c r="BJ2484" s="8"/>
      <c r="BK2484" s="8"/>
      <c r="BL2484" s="8"/>
      <c r="BM2484" s="8"/>
      <c r="BN2484" s="5"/>
      <c r="BO2484" s="5"/>
      <c r="BP2484" s="8"/>
      <c r="BQ2484" s="8"/>
    </row>
    <row r="2485" spans="1:69" ht="16.75" customHeight="1" x14ac:dyDescent="0.2">
      <c r="A2485" t="str">
        <f t="shared" si="1961"/>
        <v>2025021211 PIT</v>
      </c>
      <c r="B2485">
        <v>2025021211</v>
      </c>
      <c r="C2485" s="1">
        <v>46116</v>
      </c>
      <c r="D2485" s="2" t="s">
        <v>9</v>
      </c>
      <c r="E2485" t="s">
        <v>21</v>
      </c>
      <c r="F2485" s="2">
        <v>1</v>
      </c>
      <c r="G2485" s="2">
        <v>1</v>
      </c>
      <c r="H2485" t="s">
        <v>47</v>
      </c>
      <c r="I2485" t="str">
        <f t="shared" si="1962"/>
        <v xml:space="preserve">PIT </v>
      </c>
      <c r="K2485" s="14"/>
      <c r="L2485" s="13">
        <v>0.15</v>
      </c>
      <c r="M2485" s="28">
        <v>0.1</v>
      </c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23"/>
      <c r="AF2485" s="23"/>
      <c r="AG2485" s="26"/>
      <c r="AH2485" s="26"/>
      <c r="AI2485" s="53"/>
      <c r="AJ2485" s="6"/>
      <c r="AK2485" s="23"/>
      <c r="AL2485" s="23"/>
      <c r="AM2485" s="23"/>
      <c r="AN2485" s="23"/>
      <c r="AO2485" s="23"/>
      <c r="AP2485" s="23"/>
      <c r="AQ2485" s="23"/>
      <c r="AR2485" s="66">
        <v>0</v>
      </c>
      <c r="AS2485" s="8"/>
      <c r="AT2485" s="19"/>
      <c r="AU2485" s="19"/>
      <c r="AV2485" s="12"/>
      <c r="AW2485" s="12"/>
      <c r="AX2485" s="8"/>
      <c r="AY2485" s="8"/>
      <c r="AZ2485" s="8"/>
      <c r="BA2485" s="8"/>
      <c r="BB2485" s="62"/>
      <c r="BC2485" s="21"/>
      <c r="BD2485" s="21"/>
      <c r="BE2485" s="21"/>
      <c r="BF2485" s="22"/>
      <c r="BG2485" s="22"/>
      <c r="BH2485" s="22"/>
      <c r="BI2485" s="22"/>
      <c r="BJ2485" s="8"/>
      <c r="BK2485" s="8"/>
      <c r="BL2485" s="8"/>
      <c r="BM2485" s="8"/>
      <c r="BN2485" s="5"/>
      <c r="BO2485" s="5"/>
      <c r="BP2485" s="8"/>
      <c r="BQ2485" s="8"/>
    </row>
    <row r="2486" spans="1:69" ht="16.75" customHeight="1" x14ac:dyDescent="0.2">
      <c r="A2486" t="str">
        <f t="shared" si="1961"/>
        <v>2025021213 BUF</v>
      </c>
      <c r="B2486">
        <v>2025021213</v>
      </c>
      <c r="C2486" s="1">
        <v>46116</v>
      </c>
      <c r="D2486" s="2" t="s">
        <v>6</v>
      </c>
      <c r="E2486" t="s">
        <v>5</v>
      </c>
      <c r="F2486" s="2">
        <v>1</v>
      </c>
      <c r="G2486" s="2">
        <v>1</v>
      </c>
      <c r="H2486" t="s">
        <v>46</v>
      </c>
      <c r="I2486" t="str">
        <f t="shared" si="1962"/>
        <v xml:space="preserve">BUF </v>
      </c>
      <c r="K2486" s="14"/>
      <c r="L2486" s="13">
        <v>0.15</v>
      </c>
      <c r="M2486" s="28">
        <v>0.1</v>
      </c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23"/>
      <c r="AF2486" s="23"/>
      <c r="AG2486" s="26"/>
      <c r="AH2486" s="26"/>
      <c r="AI2486" s="53"/>
      <c r="AJ2486" s="6"/>
      <c r="AK2486" s="23"/>
      <c r="AL2486" s="23"/>
      <c r="AM2486" s="23"/>
      <c r="AN2486" s="23"/>
      <c r="AO2486" s="23"/>
      <c r="AP2486" s="23"/>
      <c r="AQ2486" s="23"/>
      <c r="AR2486" s="66">
        <v>0</v>
      </c>
      <c r="AS2486" s="8"/>
      <c r="AT2486" s="19"/>
      <c r="AU2486" s="19"/>
      <c r="AV2486" s="12"/>
      <c r="AW2486" s="12"/>
      <c r="AX2486" s="8"/>
      <c r="AY2486" s="8"/>
      <c r="AZ2486" s="8"/>
      <c r="BA2486" s="8"/>
      <c r="BB2486" s="62"/>
      <c r="BC2486" s="21"/>
      <c r="BD2486" s="21"/>
      <c r="BE2486" s="21"/>
      <c r="BF2486" s="22"/>
      <c r="BG2486" s="22"/>
      <c r="BH2486" s="22"/>
      <c r="BI2486" s="22"/>
      <c r="BJ2486" s="8"/>
      <c r="BK2486" s="8"/>
      <c r="BL2486" s="8"/>
      <c r="BM2486" s="8"/>
      <c r="BN2486" s="5"/>
      <c r="BO2486" s="5"/>
      <c r="BP2486" s="8"/>
      <c r="BQ2486" s="8"/>
    </row>
    <row r="2487" spans="1:69" ht="16.75" customHeight="1" x14ac:dyDescent="0.2">
      <c r="A2487" t="str">
        <f t="shared" si="1961"/>
        <v>2025021213 WSH</v>
      </c>
      <c r="B2487">
        <v>2025021213</v>
      </c>
      <c r="C2487" s="1">
        <v>46116</v>
      </c>
      <c r="D2487" s="2" t="s">
        <v>9</v>
      </c>
      <c r="E2487" t="s">
        <v>49</v>
      </c>
      <c r="F2487" s="2">
        <v>1</v>
      </c>
      <c r="G2487" s="2">
        <v>1</v>
      </c>
      <c r="H2487" t="s">
        <v>47</v>
      </c>
      <c r="I2487" t="str">
        <f t="shared" si="1962"/>
        <v xml:space="preserve">WSH </v>
      </c>
      <c r="K2487" s="14"/>
      <c r="L2487" s="13">
        <v>0.15</v>
      </c>
      <c r="M2487" s="28">
        <v>0.1</v>
      </c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23"/>
      <c r="AF2487" s="23"/>
      <c r="AG2487" s="26"/>
      <c r="AH2487" s="26"/>
      <c r="AI2487" s="53"/>
      <c r="AJ2487" s="6"/>
      <c r="AK2487" s="23"/>
      <c r="AL2487" s="23"/>
      <c r="AM2487" s="23"/>
      <c r="AN2487" s="23"/>
      <c r="AO2487" s="23"/>
      <c r="AP2487" s="23"/>
      <c r="AQ2487" s="23"/>
      <c r="AR2487" s="66">
        <v>0</v>
      </c>
      <c r="AS2487" s="8"/>
      <c r="AT2487" s="19"/>
      <c r="AU2487" s="19"/>
      <c r="AV2487" s="12"/>
      <c r="AW2487" s="12"/>
      <c r="AX2487" s="8"/>
      <c r="AY2487" s="8"/>
      <c r="AZ2487" s="8"/>
      <c r="BA2487" s="8"/>
      <c r="BB2487" s="62"/>
      <c r="BC2487" s="21"/>
      <c r="BD2487" s="21"/>
      <c r="BE2487" s="21"/>
      <c r="BF2487" s="22"/>
      <c r="BG2487" s="22"/>
      <c r="BH2487" s="22"/>
      <c r="BI2487" s="22"/>
      <c r="BJ2487" s="8"/>
      <c r="BK2487" s="8"/>
      <c r="BL2487" s="8"/>
      <c r="BM2487" s="8"/>
      <c r="BN2487" s="5"/>
      <c r="BO2487" s="5"/>
      <c r="BP2487" s="8"/>
      <c r="BQ2487" s="8"/>
    </row>
    <row r="2488" spans="1:69" ht="16.75" customHeight="1" x14ac:dyDescent="0.2">
      <c r="A2488" t="str">
        <f t="shared" si="1961"/>
        <v>2025021212 MTL</v>
      </c>
      <c r="B2488">
        <v>2025021212</v>
      </c>
      <c r="C2488" s="1">
        <v>46116</v>
      </c>
      <c r="D2488" s="2" t="s">
        <v>6</v>
      </c>
      <c r="E2488" t="s">
        <v>19</v>
      </c>
      <c r="F2488" s="2">
        <v>1</v>
      </c>
      <c r="G2488" s="2">
        <v>1</v>
      </c>
      <c r="H2488" t="s">
        <v>46</v>
      </c>
      <c r="I2488" t="str">
        <f t="shared" si="1962"/>
        <v xml:space="preserve">MTL </v>
      </c>
      <c r="K2488" s="14"/>
      <c r="L2488" s="13">
        <v>0.15</v>
      </c>
      <c r="M2488" s="28">
        <v>0.1</v>
      </c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23"/>
      <c r="AF2488" s="23"/>
      <c r="AG2488" s="26"/>
      <c r="AH2488" s="26"/>
      <c r="AI2488" s="53"/>
      <c r="AJ2488" s="6"/>
      <c r="AK2488" s="23"/>
      <c r="AL2488" s="23"/>
      <c r="AM2488" s="23"/>
      <c r="AN2488" s="23"/>
      <c r="AO2488" s="23"/>
      <c r="AP2488" s="23"/>
      <c r="AQ2488" s="23"/>
      <c r="AR2488" s="66">
        <v>0</v>
      </c>
      <c r="AS2488" s="8"/>
      <c r="AT2488" s="19"/>
      <c r="AU2488" s="19"/>
      <c r="AV2488" s="12"/>
      <c r="AW2488" s="12"/>
      <c r="AX2488" s="8"/>
      <c r="AY2488" s="8"/>
      <c r="AZ2488" s="8"/>
      <c r="BA2488" s="8"/>
      <c r="BB2488" s="62"/>
      <c r="BC2488" s="21"/>
      <c r="BD2488" s="21"/>
      <c r="BE2488" s="21"/>
      <c r="BF2488" s="22"/>
      <c r="BG2488" s="22"/>
      <c r="BH2488" s="22"/>
      <c r="BI2488" s="22"/>
      <c r="BJ2488" s="8"/>
      <c r="BK2488" s="8"/>
      <c r="BL2488" s="8"/>
      <c r="BM2488" s="8"/>
      <c r="BN2488" s="5"/>
      <c r="BO2488" s="5"/>
      <c r="BP2488" s="8"/>
      <c r="BQ2488" s="8"/>
    </row>
    <row r="2489" spans="1:69" ht="16.75" customHeight="1" x14ac:dyDescent="0.2">
      <c r="A2489" t="str">
        <f t="shared" si="1961"/>
        <v>2025021212 NJD</v>
      </c>
      <c r="B2489">
        <v>2025021212</v>
      </c>
      <c r="C2489" s="1">
        <v>46116</v>
      </c>
      <c r="D2489" s="2" t="s">
        <v>9</v>
      </c>
      <c r="E2489" t="s">
        <v>4</v>
      </c>
      <c r="F2489" s="2">
        <v>1</v>
      </c>
      <c r="G2489" s="2">
        <v>1</v>
      </c>
      <c r="H2489" t="s">
        <v>47</v>
      </c>
      <c r="I2489" t="str">
        <f t="shared" si="1962"/>
        <v xml:space="preserve">NJD </v>
      </c>
      <c r="K2489" s="14"/>
      <c r="L2489" s="13">
        <v>0.15</v>
      </c>
      <c r="M2489" s="28">
        <v>0.1</v>
      </c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23"/>
      <c r="AF2489" s="23"/>
      <c r="AG2489" s="26"/>
      <c r="AH2489" s="26"/>
      <c r="AI2489" s="53"/>
      <c r="AJ2489" s="6"/>
      <c r="AK2489" s="23"/>
      <c r="AL2489" s="23"/>
      <c r="AM2489" s="23"/>
      <c r="AN2489" s="23"/>
      <c r="AO2489" s="23"/>
      <c r="AP2489" s="23"/>
      <c r="AQ2489" s="23"/>
      <c r="AR2489" s="66">
        <v>0</v>
      </c>
      <c r="AS2489" s="8"/>
      <c r="AT2489" s="19"/>
      <c r="AU2489" s="19"/>
      <c r="AV2489" s="12"/>
      <c r="AW2489" s="12"/>
      <c r="AX2489" s="8"/>
      <c r="AY2489" s="8"/>
      <c r="AZ2489" s="8"/>
      <c r="BA2489" s="8"/>
      <c r="BB2489" s="62"/>
      <c r="BC2489" s="21"/>
      <c r="BD2489" s="21"/>
      <c r="BE2489" s="21"/>
      <c r="BF2489" s="22"/>
      <c r="BG2489" s="22"/>
      <c r="BH2489" s="22"/>
      <c r="BI2489" s="22"/>
      <c r="BJ2489" s="8"/>
      <c r="BK2489" s="8"/>
      <c r="BL2489" s="8"/>
      <c r="BM2489" s="8"/>
      <c r="BN2489" s="5"/>
      <c r="BO2489" s="5"/>
      <c r="BP2489" s="8"/>
      <c r="BQ2489" s="8"/>
    </row>
    <row r="2490" spans="1:69" ht="16.75" customHeight="1" x14ac:dyDescent="0.2">
      <c r="A2490" t="str">
        <f t="shared" si="1961"/>
        <v>2025021214 NYI</v>
      </c>
      <c r="B2490">
        <v>2025021214</v>
      </c>
      <c r="C2490" s="1">
        <v>46116</v>
      </c>
      <c r="D2490" s="2" t="s">
        <v>6</v>
      </c>
      <c r="E2490" t="s">
        <v>37</v>
      </c>
      <c r="F2490" s="2">
        <v>0</v>
      </c>
      <c r="G2490" s="2">
        <v>1</v>
      </c>
      <c r="H2490" t="s">
        <v>26</v>
      </c>
      <c r="I2490" t="str">
        <f t="shared" si="1962"/>
        <v xml:space="preserve">NYI </v>
      </c>
      <c r="K2490" s="14"/>
      <c r="L2490" s="13">
        <v>0.15</v>
      </c>
      <c r="M2490" s="28">
        <v>0.1</v>
      </c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23"/>
      <c r="AF2490" s="23"/>
      <c r="AG2490" s="26"/>
      <c r="AH2490" s="26"/>
      <c r="AI2490" s="53"/>
      <c r="AJ2490" s="6"/>
      <c r="AK2490" s="23"/>
      <c r="AL2490" s="23"/>
      <c r="AM2490" s="23"/>
      <c r="AN2490" s="23"/>
      <c r="AO2490" s="23"/>
      <c r="AP2490" s="23"/>
      <c r="AQ2490" s="23"/>
      <c r="AR2490" s="66">
        <v>0</v>
      </c>
      <c r="AS2490" s="8"/>
      <c r="AT2490" s="19"/>
      <c r="AU2490" s="19"/>
      <c r="AV2490" s="12"/>
      <c r="AW2490" s="12"/>
      <c r="AX2490" s="8"/>
      <c r="AY2490" s="8"/>
      <c r="AZ2490" s="8"/>
      <c r="BA2490" s="8"/>
      <c r="BB2490" s="62"/>
      <c r="BC2490" s="21"/>
      <c r="BD2490" s="21"/>
      <c r="BE2490" s="21"/>
      <c r="BF2490" s="22"/>
      <c r="BG2490" s="22"/>
      <c r="BH2490" s="22"/>
      <c r="BI2490" s="22"/>
      <c r="BJ2490" s="8"/>
      <c r="BK2490" s="8"/>
      <c r="BL2490" s="8"/>
      <c r="BM2490" s="8"/>
      <c r="BN2490" s="5"/>
      <c r="BO2490" s="5"/>
      <c r="BP2490" s="8"/>
      <c r="BQ2490" s="8"/>
    </row>
    <row r="2491" spans="1:69" ht="16.75" customHeight="1" x14ac:dyDescent="0.2">
      <c r="A2491" t="str">
        <f t="shared" si="1961"/>
        <v>2025021214 CAR</v>
      </c>
      <c r="B2491">
        <v>2025021214</v>
      </c>
      <c r="C2491" s="1">
        <v>46116</v>
      </c>
      <c r="D2491" s="2" t="s">
        <v>9</v>
      </c>
      <c r="E2491" t="s">
        <v>42</v>
      </c>
      <c r="F2491" s="2">
        <v>1</v>
      </c>
      <c r="G2491" s="2">
        <v>0</v>
      </c>
      <c r="H2491" t="s">
        <v>27</v>
      </c>
      <c r="I2491" t="str">
        <f t="shared" si="1962"/>
        <v xml:space="preserve">CAR </v>
      </c>
      <c r="K2491" s="14"/>
      <c r="L2491" s="13">
        <v>0.15</v>
      </c>
      <c r="M2491" s="28">
        <v>0.1</v>
      </c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23"/>
      <c r="AF2491" s="23"/>
      <c r="AG2491" s="26"/>
      <c r="AH2491" s="26"/>
      <c r="AI2491" s="53"/>
      <c r="AJ2491" s="6"/>
      <c r="AK2491" s="23"/>
      <c r="AL2491" s="23"/>
      <c r="AM2491" s="23"/>
      <c r="AN2491" s="23"/>
      <c r="AO2491" s="23"/>
      <c r="AP2491" s="23"/>
      <c r="AQ2491" s="23"/>
      <c r="AR2491" s="66">
        <v>0</v>
      </c>
      <c r="AS2491" s="8"/>
      <c r="AT2491" s="19"/>
      <c r="AU2491" s="19"/>
      <c r="AV2491" s="12"/>
      <c r="AW2491" s="12"/>
      <c r="AX2491" s="8"/>
      <c r="AY2491" s="8"/>
      <c r="AZ2491" s="8"/>
      <c r="BA2491" s="8"/>
      <c r="BB2491" s="62"/>
      <c r="BC2491" s="21"/>
      <c r="BD2491" s="21"/>
      <c r="BE2491" s="21"/>
      <c r="BF2491" s="22"/>
      <c r="BG2491" s="22"/>
      <c r="BH2491" s="22"/>
      <c r="BI2491" s="22"/>
      <c r="BJ2491" s="8"/>
      <c r="BK2491" s="8"/>
      <c r="BL2491" s="8"/>
      <c r="BM2491" s="8"/>
      <c r="BN2491" s="5"/>
      <c r="BO2491" s="5"/>
      <c r="BP2491" s="8"/>
      <c r="BQ2491" s="8"/>
    </row>
    <row r="2492" spans="1:69" ht="16.75" customHeight="1" x14ac:dyDescent="0.2">
      <c r="A2492" t="str">
        <f t="shared" si="1961"/>
        <v>2025021217 TOR</v>
      </c>
      <c r="B2492">
        <v>2025021217</v>
      </c>
      <c r="C2492" s="1">
        <v>46116</v>
      </c>
      <c r="D2492" s="2" t="s">
        <v>6</v>
      </c>
      <c r="E2492" t="s">
        <v>18</v>
      </c>
      <c r="F2492" s="2">
        <v>1</v>
      </c>
      <c r="G2492" s="2">
        <v>1</v>
      </c>
      <c r="H2492" t="s">
        <v>46</v>
      </c>
      <c r="I2492" t="str">
        <f t="shared" si="1962"/>
        <v xml:space="preserve">TOR </v>
      </c>
      <c r="K2492" s="14"/>
      <c r="L2492" s="13">
        <v>0.15</v>
      </c>
      <c r="M2492" s="28">
        <v>0.1</v>
      </c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23"/>
      <c r="AF2492" s="23"/>
      <c r="AG2492" s="26"/>
      <c r="AH2492" s="26"/>
      <c r="AI2492" s="53"/>
      <c r="AJ2492" s="6"/>
      <c r="AK2492" s="23"/>
      <c r="AL2492" s="23"/>
      <c r="AM2492" s="23"/>
      <c r="AN2492" s="23"/>
      <c r="AO2492" s="23"/>
      <c r="AP2492" s="23"/>
      <c r="AQ2492" s="23"/>
      <c r="AR2492" s="66">
        <v>0</v>
      </c>
      <c r="AS2492" s="8"/>
      <c r="AT2492" s="19"/>
      <c r="AU2492" s="19"/>
      <c r="AV2492" s="12"/>
      <c r="AW2492" s="12"/>
      <c r="AX2492" s="8"/>
      <c r="AY2492" s="8"/>
      <c r="AZ2492" s="8"/>
      <c r="BA2492" s="8"/>
      <c r="BB2492" s="62"/>
      <c r="BC2492" s="21"/>
      <c r="BD2492" s="21"/>
      <c r="BE2492" s="21"/>
      <c r="BF2492" s="22"/>
      <c r="BG2492" s="22"/>
      <c r="BH2492" s="22"/>
      <c r="BI2492" s="22"/>
      <c r="BJ2492" s="8"/>
      <c r="BK2492" s="8"/>
      <c r="BL2492" s="8"/>
      <c r="BM2492" s="8"/>
      <c r="BN2492" s="5"/>
      <c r="BO2492" s="5"/>
      <c r="BP2492" s="8"/>
      <c r="BQ2492" s="8"/>
    </row>
    <row r="2493" spans="1:69" ht="16.75" customHeight="1" x14ac:dyDescent="0.2">
      <c r="A2493" t="str">
        <f t="shared" si="1961"/>
        <v>2025021217 LAK</v>
      </c>
      <c r="B2493">
        <v>2025021217</v>
      </c>
      <c r="C2493" s="1">
        <v>46116</v>
      </c>
      <c r="D2493" s="2" t="s">
        <v>9</v>
      </c>
      <c r="E2493" t="s">
        <v>28</v>
      </c>
      <c r="F2493" s="2">
        <v>1</v>
      </c>
      <c r="G2493" s="2">
        <v>1</v>
      </c>
      <c r="H2493" t="s">
        <v>47</v>
      </c>
      <c r="I2493" t="str">
        <f t="shared" si="1962"/>
        <v xml:space="preserve">LAK </v>
      </c>
      <c r="K2493" s="14"/>
      <c r="L2493" s="13">
        <v>0.15</v>
      </c>
      <c r="M2493" s="28">
        <v>0.1</v>
      </c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23"/>
      <c r="AF2493" s="23"/>
      <c r="AG2493" s="26"/>
      <c r="AH2493" s="26"/>
      <c r="AI2493" s="53"/>
      <c r="AJ2493" s="6"/>
      <c r="AK2493" s="23"/>
      <c r="AL2493" s="23"/>
      <c r="AM2493" s="23"/>
      <c r="AN2493" s="23"/>
      <c r="AO2493" s="23"/>
      <c r="AP2493" s="23"/>
      <c r="AQ2493" s="23"/>
      <c r="AR2493" s="66">
        <v>0</v>
      </c>
      <c r="AS2493" s="8"/>
      <c r="AT2493" s="19"/>
      <c r="AU2493" s="19"/>
      <c r="AV2493" s="12"/>
      <c r="AW2493" s="12"/>
      <c r="AX2493" s="8"/>
      <c r="AY2493" s="8"/>
      <c r="AZ2493" s="8"/>
      <c r="BA2493" s="8"/>
      <c r="BB2493" s="62"/>
      <c r="BC2493" s="21"/>
      <c r="BD2493" s="21"/>
      <c r="BE2493" s="21"/>
      <c r="BF2493" s="22"/>
      <c r="BG2493" s="22"/>
      <c r="BH2493" s="22"/>
      <c r="BI2493" s="22"/>
      <c r="BJ2493" s="8"/>
      <c r="BK2493" s="8"/>
      <c r="BL2493" s="8"/>
      <c r="BM2493" s="8"/>
      <c r="BN2493" s="5"/>
      <c r="BO2493" s="5"/>
      <c r="BP2493" s="8"/>
      <c r="BQ2493" s="8"/>
    </row>
    <row r="2494" spans="1:69" ht="16.75" customHeight="1" x14ac:dyDescent="0.2">
      <c r="A2494" t="str">
        <f t="shared" si="1961"/>
        <v>2025021216 UTA</v>
      </c>
      <c r="B2494">
        <v>2025021216</v>
      </c>
      <c r="C2494" s="1">
        <v>46116</v>
      </c>
      <c r="D2494" s="2" t="s">
        <v>6</v>
      </c>
      <c r="E2494" t="s">
        <v>15</v>
      </c>
      <c r="F2494" s="2">
        <v>1</v>
      </c>
      <c r="G2494" s="2">
        <v>1</v>
      </c>
      <c r="H2494" t="s">
        <v>46</v>
      </c>
      <c r="I2494" t="str">
        <f t="shared" si="1962"/>
        <v xml:space="preserve">UTA </v>
      </c>
      <c r="K2494" s="14"/>
      <c r="L2494" s="13">
        <v>0.15</v>
      </c>
      <c r="M2494" s="28">
        <v>0.1</v>
      </c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23"/>
      <c r="AF2494" s="23"/>
      <c r="AG2494" s="26"/>
      <c r="AH2494" s="26"/>
      <c r="AI2494" s="53"/>
      <c r="AJ2494" s="6"/>
      <c r="AK2494" s="23"/>
      <c r="AL2494" s="23"/>
      <c r="AM2494" s="23"/>
      <c r="AN2494" s="23"/>
      <c r="AO2494" s="23"/>
      <c r="AP2494" s="23"/>
      <c r="AQ2494" s="23"/>
      <c r="AR2494" s="66">
        <v>0</v>
      </c>
      <c r="AS2494" s="8"/>
      <c r="AT2494" s="19"/>
      <c r="AU2494" s="19"/>
      <c r="AV2494" s="12"/>
      <c r="AW2494" s="12"/>
      <c r="AX2494" s="8"/>
      <c r="AY2494" s="8"/>
      <c r="AZ2494" s="8"/>
      <c r="BA2494" s="8"/>
      <c r="BB2494" s="62"/>
      <c r="BC2494" s="21"/>
      <c r="BD2494" s="21"/>
      <c r="BE2494" s="21"/>
      <c r="BF2494" s="22"/>
      <c r="BG2494" s="22"/>
      <c r="BH2494" s="22"/>
      <c r="BI2494" s="22"/>
      <c r="BJ2494" s="8"/>
      <c r="BK2494" s="8"/>
      <c r="BL2494" s="8"/>
      <c r="BM2494" s="8"/>
      <c r="BN2494" s="5"/>
      <c r="BO2494" s="5"/>
      <c r="BP2494" s="8"/>
      <c r="BQ2494" s="8"/>
    </row>
    <row r="2495" spans="1:69" ht="16.75" customHeight="1" x14ac:dyDescent="0.2">
      <c r="A2495" t="str">
        <f t="shared" si="1961"/>
        <v>2025021216 VAN</v>
      </c>
      <c r="B2495">
        <v>2025021216</v>
      </c>
      <c r="C2495" s="1">
        <v>46116</v>
      </c>
      <c r="D2495" s="2" t="s">
        <v>9</v>
      </c>
      <c r="E2495" t="s">
        <v>23</v>
      </c>
      <c r="F2495" s="2">
        <v>1</v>
      </c>
      <c r="G2495" s="2">
        <v>1</v>
      </c>
      <c r="H2495" t="s">
        <v>47</v>
      </c>
      <c r="I2495" t="str">
        <f t="shared" si="1962"/>
        <v xml:space="preserve">VAN </v>
      </c>
      <c r="K2495" s="14"/>
      <c r="L2495" s="13">
        <v>0.15</v>
      </c>
      <c r="M2495" s="28">
        <v>0.1</v>
      </c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23"/>
      <c r="AF2495" s="23"/>
      <c r="AG2495" s="26"/>
      <c r="AH2495" s="26"/>
      <c r="AI2495" s="53"/>
      <c r="AJ2495" s="6"/>
      <c r="AK2495" s="23"/>
      <c r="AL2495" s="23"/>
      <c r="AM2495" s="23"/>
      <c r="AN2495" s="23"/>
      <c r="AO2495" s="23"/>
      <c r="AP2495" s="23"/>
      <c r="AQ2495" s="23"/>
      <c r="AR2495" s="66">
        <v>0</v>
      </c>
      <c r="AS2495" s="8"/>
      <c r="AT2495" s="19"/>
      <c r="AU2495" s="19"/>
      <c r="AV2495" s="12"/>
      <c r="AW2495" s="12"/>
      <c r="AX2495" s="8"/>
      <c r="AY2495" s="8"/>
      <c r="AZ2495" s="8"/>
      <c r="BA2495" s="8"/>
      <c r="BB2495" s="62"/>
      <c r="BC2495" s="21"/>
      <c r="BD2495" s="21"/>
      <c r="BE2495" s="21"/>
      <c r="BF2495" s="22"/>
      <c r="BG2495" s="22"/>
      <c r="BH2495" s="22"/>
      <c r="BI2495" s="22"/>
      <c r="BJ2495" s="8"/>
      <c r="BK2495" s="8"/>
      <c r="BL2495" s="8"/>
      <c r="BM2495" s="8"/>
      <c r="BN2495" s="5"/>
      <c r="BO2495" s="5"/>
      <c r="BP2495" s="8"/>
      <c r="BQ2495" s="8"/>
    </row>
    <row r="2496" spans="1:69" ht="16.75" customHeight="1" x14ac:dyDescent="0.2">
      <c r="A2496" t="str">
        <f t="shared" ref="A2496:A2559" si="1963">B2496&amp;" "&amp;E2496</f>
        <v>2025021215 WPG</v>
      </c>
      <c r="B2496">
        <v>2025021215</v>
      </c>
      <c r="C2496" s="1">
        <v>46116</v>
      </c>
      <c r="D2496" s="2" t="s">
        <v>6</v>
      </c>
      <c r="E2496" t="s">
        <v>16</v>
      </c>
      <c r="F2496" s="2">
        <v>1</v>
      </c>
      <c r="G2496" s="2">
        <v>1</v>
      </c>
      <c r="H2496" t="s">
        <v>46</v>
      </c>
      <c r="I2496" t="str">
        <f t="shared" si="1962"/>
        <v xml:space="preserve">WPG </v>
      </c>
      <c r="K2496" s="14"/>
      <c r="L2496" s="13">
        <v>0.15</v>
      </c>
      <c r="M2496" s="28">
        <v>0.1</v>
      </c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23"/>
      <c r="AF2496" s="23"/>
      <c r="AG2496" s="26"/>
      <c r="AH2496" s="26"/>
      <c r="AI2496" s="53"/>
      <c r="AJ2496" s="6"/>
      <c r="AK2496" s="23"/>
      <c r="AL2496" s="23"/>
      <c r="AM2496" s="23"/>
      <c r="AN2496" s="23"/>
      <c r="AO2496" s="23"/>
      <c r="AP2496" s="23"/>
      <c r="AQ2496" s="23"/>
      <c r="AR2496" s="66">
        <v>0</v>
      </c>
      <c r="AS2496" s="8"/>
      <c r="AT2496" s="19"/>
      <c r="AU2496" s="19"/>
      <c r="AV2496" s="12"/>
      <c r="AW2496" s="12"/>
      <c r="AX2496" s="8"/>
      <c r="AY2496" s="8"/>
      <c r="AZ2496" s="8"/>
      <c r="BA2496" s="8"/>
      <c r="BB2496" s="62"/>
      <c r="BC2496" s="21"/>
      <c r="BD2496" s="21"/>
      <c r="BE2496" s="21"/>
      <c r="BF2496" s="22"/>
      <c r="BG2496" s="22"/>
      <c r="BH2496" s="22"/>
      <c r="BI2496" s="22"/>
      <c r="BJ2496" s="8"/>
      <c r="BK2496" s="8"/>
      <c r="BL2496" s="8"/>
      <c r="BM2496" s="8"/>
      <c r="BN2496" s="5"/>
      <c r="BO2496" s="5"/>
      <c r="BP2496" s="8"/>
      <c r="BQ2496" s="8"/>
    </row>
    <row r="2497" spans="1:69" ht="16.75" customHeight="1" x14ac:dyDescent="0.2">
      <c r="A2497" t="str">
        <f t="shared" si="1963"/>
        <v>2025021215 CBJ</v>
      </c>
      <c r="B2497">
        <v>2025021215</v>
      </c>
      <c r="C2497" s="1">
        <v>46116</v>
      </c>
      <c r="D2497" s="2" t="s">
        <v>9</v>
      </c>
      <c r="E2497" t="s">
        <v>32</v>
      </c>
      <c r="F2497" s="2">
        <v>1</v>
      </c>
      <c r="G2497" s="2">
        <v>1</v>
      </c>
      <c r="H2497" t="s">
        <v>47</v>
      </c>
      <c r="I2497" t="str">
        <f t="shared" si="1962"/>
        <v xml:space="preserve">CBJ </v>
      </c>
      <c r="K2497" s="14"/>
      <c r="L2497" s="13">
        <v>0.15</v>
      </c>
      <c r="M2497" s="28">
        <v>0.1</v>
      </c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23"/>
      <c r="AF2497" s="23"/>
      <c r="AG2497" s="26"/>
      <c r="AH2497" s="26"/>
      <c r="AI2497" s="53"/>
      <c r="AJ2497" s="6"/>
      <c r="AK2497" s="23"/>
      <c r="AL2497" s="23"/>
      <c r="AM2497" s="23"/>
      <c r="AN2497" s="23"/>
      <c r="AO2497" s="23"/>
      <c r="AP2497" s="23"/>
      <c r="AQ2497" s="23"/>
      <c r="AR2497" s="66">
        <v>0</v>
      </c>
      <c r="AS2497" s="8"/>
      <c r="AT2497" s="19"/>
      <c r="AU2497" s="19"/>
      <c r="AV2497" s="12"/>
      <c r="AW2497" s="12"/>
      <c r="AX2497" s="8"/>
      <c r="AY2497" s="8"/>
      <c r="AZ2497" s="8"/>
      <c r="BA2497" s="8"/>
      <c r="BB2497" s="62"/>
      <c r="BC2497" s="21"/>
      <c r="BD2497" s="21"/>
      <c r="BE2497" s="21"/>
      <c r="BF2497" s="22"/>
      <c r="BG2497" s="22"/>
      <c r="BH2497" s="22"/>
      <c r="BI2497" s="22"/>
      <c r="BJ2497" s="8"/>
      <c r="BK2497" s="8"/>
      <c r="BL2497" s="8"/>
      <c r="BM2497" s="8"/>
      <c r="BN2497" s="5"/>
      <c r="BO2497" s="5"/>
      <c r="BP2497" s="8"/>
      <c r="BQ2497" s="8"/>
    </row>
    <row r="2498" spans="1:69" ht="16.75" customHeight="1" x14ac:dyDescent="0.2">
      <c r="A2498" t="str">
        <f t="shared" si="1963"/>
        <v>2025021219 CGY</v>
      </c>
      <c r="B2498">
        <v>2025021219</v>
      </c>
      <c r="C2498" s="1">
        <v>46116</v>
      </c>
      <c r="D2498" s="2" t="s">
        <v>6</v>
      </c>
      <c r="E2498" t="s">
        <v>22</v>
      </c>
      <c r="F2498" s="2">
        <v>1</v>
      </c>
      <c r="G2498" s="2">
        <v>0</v>
      </c>
      <c r="H2498" t="s">
        <v>52</v>
      </c>
      <c r="I2498" t="str">
        <f t="shared" si="1962"/>
        <v xml:space="preserve">CGY </v>
      </c>
      <c r="K2498" s="14"/>
      <c r="L2498" s="13">
        <v>0.15</v>
      </c>
      <c r="M2498" s="28">
        <v>0.1</v>
      </c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23"/>
      <c r="AF2498" s="23"/>
      <c r="AG2498" s="26"/>
      <c r="AH2498" s="26"/>
      <c r="AI2498" s="53"/>
      <c r="AJ2498" s="6"/>
      <c r="AK2498" s="23"/>
      <c r="AL2498" s="23"/>
      <c r="AM2498" s="23"/>
      <c r="AN2498" s="23"/>
      <c r="AO2498" s="23"/>
      <c r="AP2498" s="23"/>
      <c r="AQ2498" s="23"/>
      <c r="AR2498" s="66">
        <v>0</v>
      </c>
      <c r="AS2498" s="8"/>
      <c r="AT2498" s="19"/>
      <c r="AU2498" s="19"/>
      <c r="AV2498" s="12"/>
      <c r="AW2498" s="12"/>
      <c r="AX2498" s="8"/>
      <c r="AY2498" s="8"/>
      <c r="AZ2498" s="8"/>
      <c r="BA2498" s="8"/>
      <c r="BB2498" s="62"/>
      <c r="BC2498" s="21"/>
      <c r="BD2498" s="21"/>
      <c r="BE2498" s="21"/>
      <c r="BF2498" s="22"/>
      <c r="BG2498" s="22"/>
      <c r="BH2498" s="22"/>
      <c r="BI2498" s="22"/>
      <c r="BJ2498" s="8"/>
      <c r="BK2498" s="8"/>
      <c r="BL2498" s="8"/>
      <c r="BM2498" s="8"/>
      <c r="BN2498" s="5"/>
      <c r="BO2498" s="5"/>
      <c r="BP2498" s="8"/>
      <c r="BQ2498" s="8"/>
    </row>
    <row r="2499" spans="1:69" ht="16.75" customHeight="1" x14ac:dyDescent="0.2">
      <c r="A2499" t="str">
        <f t="shared" si="1963"/>
        <v>2025021219 ANA</v>
      </c>
      <c r="B2499">
        <v>2025021219</v>
      </c>
      <c r="C2499" s="1">
        <v>46116</v>
      </c>
      <c r="D2499" s="2" t="s">
        <v>9</v>
      </c>
      <c r="E2499" t="s">
        <v>48</v>
      </c>
      <c r="F2499" s="2">
        <v>0</v>
      </c>
      <c r="G2499" s="2">
        <v>1</v>
      </c>
      <c r="H2499" t="s">
        <v>53</v>
      </c>
      <c r="I2499" t="str">
        <f t="shared" si="1962"/>
        <v xml:space="preserve">ANA </v>
      </c>
      <c r="K2499" s="14"/>
      <c r="L2499" s="13">
        <v>0.15</v>
      </c>
      <c r="M2499" s="28">
        <v>0.1</v>
      </c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23"/>
      <c r="AF2499" s="23"/>
      <c r="AG2499" s="26"/>
      <c r="AH2499" s="26"/>
      <c r="AI2499" s="53"/>
      <c r="AJ2499" s="6"/>
      <c r="AK2499" s="23"/>
      <c r="AL2499" s="23"/>
      <c r="AM2499" s="23"/>
      <c r="AN2499" s="23"/>
      <c r="AO2499" s="23"/>
      <c r="AP2499" s="23"/>
      <c r="AQ2499" s="23"/>
      <c r="AR2499" s="66">
        <v>0</v>
      </c>
      <c r="AS2499" s="8"/>
      <c r="AT2499" s="19"/>
      <c r="AU2499" s="19"/>
      <c r="AV2499" s="12"/>
      <c r="AW2499" s="12"/>
      <c r="AX2499" s="8"/>
      <c r="AY2499" s="8"/>
      <c r="AZ2499" s="8"/>
      <c r="BA2499" s="8"/>
      <c r="BB2499" s="62"/>
      <c r="BC2499" s="21"/>
      <c r="BD2499" s="21"/>
      <c r="BE2499" s="21"/>
      <c r="BF2499" s="22"/>
      <c r="BG2499" s="22"/>
      <c r="BH2499" s="22"/>
      <c r="BI2499" s="22"/>
      <c r="BJ2499" s="8"/>
      <c r="BK2499" s="8"/>
      <c r="BL2499" s="8"/>
      <c r="BM2499" s="8"/>
      <c r="BN2499" s="5"/>
      <c r="BO2499" s="5"/>
      <c r="BP2499" s="8"/>
      <c r="BQ2499" s="8"/>
    </row>
    <row r="2500" spans="1:69" ht="16.75" customHeight="1" x14ac:dyDescent="0.2">
      <c r="A2500" t="str">
        <f t="shared" si="1963"/>
        <v>2025021221 CHI</v>
      </c>
      <c r="B2500">
        <v>2025021221</v>
      </c>
      <c r="C2500" s="1">
        <v>46116</v>
      </c>
      <c r="D2500" s="2" t="s">
        <v>6</v>
      </c>
      <c r="E2500" t="s">
        <v>14</v>
      </c>
      <c r="F2500" s="2">
        <v>1</v>
      </c>
      <c r="G2500" s="2">
        <v>1</v>
      </c>
      <c r="H2500" t="s">
        <v>46</v>
      </c>
      <c r="I2500" t="str">
        <f t="shared" si="1962"/>
        <v xml:space="preserve">CHI </v>
      </c>
      <c r="K2500" s="14"/>
      <c r="L2500" s="13">
        <v>0.15</v>
      </c>
      <c r="M2500" s="28">
        <v>0.1</v>
      </c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23"/>
      <c r="AF2500" s="23"/>
      <c r="AG2500" s="26"/>
      <c r="AH2500" s="26"/>
      <c r="AI2500" s="53"/>
      <c r="AJ2500" s="6"/>
      <c r="AK2500" s="23"/>
      <c r="AL2500" s="23"/>
      <c r="AM2500" s="23"/>
      <c r="AN2500" s="23"/>
      <c r="AO2500" s="23"/>
      <c r="AP2500" s="23"/>
      <c r="AQ2500" s="23"/>
      <c r="AR2500" s="66">
        <v>0</v>
      </c>
      <c r="AS2500" s="8"/>
      <c r="AT2500" s="19"/>
      <c r="AU2500" s="19"/>
      <c r="AV2500" s="12"/>
      <c r="AW2500" s="12"/>
      <c r="AX2500" s="8"/>
      <c r="AY2500" s="8"/>
      <c r="AZ2500" s="8"/>
      <c r="BA2500" s="8"/>
      <c r="BB2500" s="62"/>
      <c r="BC2500" s="21"/>
      <c r="BD2500" s="21"/>
      <c r="BE2500" s="21"/>
      <c r="BF2500" s="22"/>
      <c r="BG2500" s="22"/>
      <c r="BH2500" s="22"/>
      <c r="BI2500" s="22"/>
      <c r="BJ2500" s="8"/>
      <c r="BK2500" s="8"/>
      <c r="BL2500" s="8"/>
      <c r="BM2500" s="8"/>
      <c r="BN2500" s="5"/>
      <c r="BO2500" s="5"/>
      <c r="BP2500" s="8"/>
      <c r="BQ2500" s="8"/>
    </row>
    <row r="2501" spans="1:69" ht="16.75" customHeight="1" x14ac:dyDescent="0.2">
      <c r="A2501" t="str">
        <f t="shared" si="1963"/>
        <v>2025021221 SEA</v>
      </c>
      <c r="B2501">
        <v>2025021221</v>
      </c>
      <c r="C2501" s="1">
        <v>46116</v>
      </c>
      <c r="D2501" s="2" t="s">
        <v>9</v>
      </c>
      <c r="E2501" t="s">
        <v>13</v>
      </c>
      <c r="F2501" s="2">
        <v>1</v>
      </c>
      <c r="G2501" s="2">
        <v>1</v>
      </c>
      <c r="H2501" t="s">
        <v>47</v>
      </c>
      <c r="I2501" t="str">
        <f t="shared" si="1962"/>
        <v xml:space="preserve">SEA </v>
      </c>
      <c r="K2501" s="14"/>
      <c r="L2501" s="13">
        <v>0.15</v>
      </c>
      <c r="M2501" s="28">
        <v>0.1</v>
      </c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23"/>
      <c r="AF2501" s="23"/>
      <c r="AG2501" s="26"/>
      <c r="AH2501" s="26"/>
      <c r="AI2501" s="53"/>
      <c r="AJ2501" s="6"/>
      <c r="AK2501" s="23"/>
      <c r="AL2501" s="23"/>
      <c r="AM2501" s="23"/>
      <c r="AN2501" s="23"/>
      <c r="AO2501" s="23"/>
      <c r="AP2501" s="23"/>
      <c r="AQ2501" s="23"/>
      <c r="AR2501" s="66">
        <v>0</v>
      </c>
      <c r="AS2501" s="8"/>
      <c r="AT2501" s="19"/>
      <c r="AU2501" s="19"/>
      <c r="AV2501" s="12"/>
      <c r="AW2501" s="12"/>
      <c r="AX2501" s="8"/>
      <c r="AY2501" s="8"/>
      <c r="AZ2501" s="8"/>
      <c r="BA2501" s="8"/>
      <c r="BB2501" s="62"/>
      <c r="BC2501" s="21"/>
      <c r="BD2501" s="21"/>
      <c r="BE2501" s="21"/>
      <c r="BF2501" s="22"/>
      <c r="BG2501" s="22"/>
      <c r="BH2501" s="22"/>
      <c r="BI2501" s="22"/>
      <c r="BJ2501" s="8"/>
      <c r="BK2501" s="8"/>
      <c r="BL2501" s="8"/>
      <c r="BM2501" s="8"/>
      <c r="BN2501" s="5"/>
      <c r="BO2501" s="5"/>
      <c r="BP2501" s="8"/>
      <c r="BQ2501" s="8"/>
    </row>
    <row r="2502" spans="1:69" ht="16.75" customHeight="1" x14ac:dyDescent="0.2">
      <c r="A2502" t="str">
        <f t="shared" si="1963"/>
        <v>2025021220 NSH</v>
      </c>
      <c r="B2502">
        <v>2025021220</v>
      </c>
      <c r="C2502" s="1">
        <v>46116</v>
      </c>
      <c r="D2502" s="2" t="s">
        <v>6</v>
      </c>
      <c r="E2502" t="s">
        <v>35</v>
      </c>
      <c r="F2502" s="2">
        <v>1</v>
      </c>
      <c r="G2502" s="2">
        <v>1</v>
      </c>
      <c r="H2502" t="s">
        <v>46</v>
      </c>
      <c r="I2502" t="str">
        <f t="shared" si="1962"/>
        <v xml:space="preserve">NSH </v>
      </c>
      <c r="K2502" s="14"/>
      <c r="L2502" s="13">
        <v>0.15</v>
      </c>
      <c r="M2502" s="28">
        <v>0.1</v>
      </c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23"/>
      <c r="AF2502" s="23"/>
      <c r="AG2502" s="26"/>
      <c r="AH2502" s="26"/>
      <c r="AI2502" s="53"/>
      <c r="AJ2502" s="6"/>
      <c r="AK2502" s="23"/>
      <c r="AL2502" s="23"/>
      <c r="AM2502" s="23"/>
      <c r="AN2502" s="23"/>
      <c r="AO2502" s="23"/>
      <c r="AP2502" s="23"/>
      <c r="AQ2502" s="23"/>
      <c r="AR2502" s="66">
        <v>0</v>
      </c>
      <c r="AS2502" s="8"/>
      <c r="AT2502" s="19"/>
      <c r="AU2502" s="19"/>
      <c r="AV2502" s="12"/>
      <c r="AW2502" s="12"/>
      <c r="AX2502" s="8"/>
      <c r="AY2502" s="8"/>
      <c r="AZ2502" s="8"/>
      <c r="BA2502" s="8"/>
      <c r="BB2502" s="62"/>
      <c r="BC2502" s="21"/>
      <c r="BD2502" s="21"/>
      <c r="BE2502" s="21"/>
      <c r="BF2502" s="22"/>
      <c r="BG2502" s="22"/>
      <c r="BH2502" s="22"/>
      <c r="BI2502" s="22"/>
      <c r="BJ2502" s="8"/>
      <c r="BK2502" s="8"/>
      <c r="BL2502" s="8"/>
      <c r="BM2502" s="8"/>
      <c r="BN2502" s="5"/>
      <c r="BO2502" s="5"/>
      <c r="BP2502" s="8"/>
      <c r="BQ2502" s="8"/>
    </row>
    <row r="2503" spans="1:69" ht="16.75" customHeight="1" x14ac:dyDescent="0.2">
      <c r="A2503" t="str">
        <f t="shared" si="1963"/>
        <v>2025021220 SJS</v>
      </c>
      <c r="B2503">
        <v>2025021220</v>
      </c>
      <c r="C2503" s="1">
        <v>46116</v>
      </c>
      <c r="D2503" s="2" t="s">
        <v>9</v>
      </c>
      <c r="E2503" t="s">
        <v>40</v>
      </c>
      <c r="F2503" s="2">
        <v>1</v>
      </c>
      <c r="G2503" s="2">
        <v>1</v>
      </c>
      <c r="H2503" t="s">
        <v>47</v>
      </c>
      <c r="I2503" t="str">
        <f t="shared" si="1962"/>
        <v xml:space="preserve">SJS </v>
      </c>
      <c r="K2503" s="14"/>
      <c r="L2503" s="13">
        <v>0.15</v>
      </c>
      <c r="M2503" s="28">
        <v>0.1</v>
      </c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23"/>
      <c r="AF2503" s="23"/>
      <c r="AG2503" s="26"/>
      <c r="AH2503" s="26"/>
      <c r="AI2503" s="53"/>
      <c r="AJ2503" s="6"/>
      <c r="AK2503" s="23"/>
      <c r="AL2503" s="23"/>
      <c r="AM2503" s="23"/>
      <c r="AN2503" s="23"/>
      <c r="AO2503" s="23"/>
      <c r="AP2503" s="23"/>
      <c r="AQ2503" s="23"/>
      <c r="AR2503" s="66">
        <v>0</v>
      </c>
      <c r="AS2503" s="8"/>
      <c r="AT2503" s="19"/>
      <c r="AU2503" s="19"/>
      <c r="AV2503" s="12"/>
      <c r="AW2503" s="12"/>
      <c r="AX2503" s="8"/>
      <c r="AY2503" s="8"/>
      <c r="AZ2503" s="8"/>
      <c r="BA2503" s="8"/>
      <c r="BB2503" s="62"/>
      <c r="BC2503" s="21"/>
      <c r="BD2503" s="21"/>
      <c r="BE2503" s="21"/>
      <c r="BF2503" s="22"/>
      <c r="BG2503" s="22"/>
      <c r="BH2503" s="22"/>
      <c r="BI2503" s="22"/>
      <c r="BJ2503" s="8"/>
      <c r="BK2503" s="8"/>
      <c r="BL2503" s="8"/>
      <c r="BM2503" s="8"/>
      <c r="BN2503" s="5"/>
      <c r="BO2503" s="5"/>
      <c r="BP2503" s="8"/>
      <c r="BQ2503" s="8"/>
    </row>
    <row r="2504" spans="1:69" ht="16.75" customHeight="1" x14ac:dyDescent="0.2">
      <c r="A2504" t="str">
        <f t="shared" si="1963"/>
        <v>2025021218 VGK</v>
      </c>
      <c r="B2504">
        <v>2025021218</v>
      </c>
      <c r="C2504" s="1">
        <v>46116</v>
      </c>
      <c r="D2504" s="2" t="s">
        <v>6</v>
      </c>
      <c r="E2504" t="s">
        <v>25</v>
      </c>
      <c r="F2504" s="2">
        <v>1</v>
      </c>
      <c r="G2504" s="2">
        <v>1</v>
      </c>
      <c r="H2504" t="s">
        <v>46</v>
      </c>
      <c r="I2504" t="str">
        <f t="shared" si="1962"/>
        <v xml:space="preserve">VGK </v>
      </c>
      <c r="K2504" s="14"/>
      <c r="L2504" s="13">
        <v>0.15</v>
      </c>
      <c r="M2504" s="28">
        <v>0.1</v>
      </c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23"/>
      <c r="AF2504" s="23"/>
      <c r="AG2504" s="26"/>
      <c r="AH2504" s="26"/>
      <c r="AI2504" s="53"/>
      <c r="AJ2504" s="6"/>
      <c r="AK2504" s="23"/>
      <c r="AL2504" s="23"/>
      <c r="AM2504" s="23"/>
      <c r="AN2504" s="23"/>
      <c r="AO2504" s="23"/>
      <c r="AP2504" s="23"/>
      <c r="AQ2504" s="23"/>
      <c r="AR2504" s="66">
        <v>0</v>
      </c>
      <c r="AS2504" s="8"/>
      <c r="AT2504" s="19"/>
      <c r="AU2504" s="19"/>
      <c r="AV2504" s="12"/>
      <c r="AW2504" s="12"/>
      <c r="AX2504" s="8"/>
      <c r="AY2504" s="8"/>
      <c r="AZ2504" s="8"/>
      <c r="BA2504" s="8"/>
      <c r="BB2504" s="62"/>
      <c r="BC2504" s="21"/>
      <c r="BD2504" s="21"/>
      <c r="BE2504" s="21"/>
      <c r="BF2504" s="22"/>
      <c r="BG2504" s="22"/>
      <c r="BH2504" s="22"/>
      <c r="BI2504" s="22"/>
      <c r="BJ2504" s="8"/>
      <c r="BK2504" s="8"/>
      <c r="BL2504" s="8"/>
      <c r="BM2504" s="8"/>
      <c r="BN2504" s="5"/>
      <c r="BO2504" s="5"/>
      <c r="BP2504" s="8"/>
      <c r="BQ2504" s="8"/>
    </row>
    <row r="2505" spans="1:69" ht="16.75" customHeight="1" x14ac:dyDescent="0.2">
      <c r="A2505" t="str">
        <f t="shared" si="1963"/>
        <v>2025021218 EDM</v>
      </c>
      <c r="B2505">
        <v>2025021218</v>
      </c>
      <c r="C2505" s="1">
        <v>46116</v>
      </c>
      <c r="D2505" s="2" t="s">
        <v>9</v>
      </c>
      <c r="E2505" t="s">
        <v>17</v>
      </c>
      <c r="F2505" s="2">
        <v>1</v>
      </c>
      <c r="G2505" s="2">
        <v>1</v>
      </c>
      <c r="H2505" t="s">
        <v>47</v>
      </c>
      <c r="I2505" t="str">
        <f t="shared" si="1962"/>
        <v xml:space="preserve">EDM </v>
      </c>
      <c r="K2505" s="14"/>
      <c r="L2505" s="13">
        <v>0.15</v>
      </c>
      <c r="M2505" s="28">
        <v>0.1</v>
      </c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23"/>
      <c r="AF2505" s="23"/>
      <c r="AG2505" s="26"/>
      <c r="AH2505" s="26"/>
      <c r="AI2505" s="53"/>
      <c r="AJ2505" s="6"/>
      <c r="AK2505" s="23"/>
      <c r="AL2505" s="23"/>
      <c r="AM2505" s="23"/>
      <c r="AN2505" s="23"/>
      <c r="AO2505" s="23"/>
      <c r="AP2505" s="23"/>
      <c r="AQ2505" s="23"/>
      <c r="AR2505" s="66">
        <v>0</v>
      </c>
      <c r="AS2505" s="8"/>
      <c r="AT2505" s="19"/>
      <c r="AU2505" s="19"/>
      <c r="AV2505" s="12"/>
      <c r="AW2505" s="12"/>
      <c r="AX2505" s="8"/>
      <c r="AY2505" s="8"/>
      <c r="AZ2505" s="8"/>
      <c r="BA2505" s="8"/>
      <c r="BB2505" s="62"/>
      <c r="BC2505" s="21"/>
      <c r="BD2505" s="21"/>
      <c r="BE2505" s="21"/>
      <c r="BF2505" s="22"/>
      <c r="BG2505" s="22"/>
      <c r="BH2505" s="22"/>
      <c r="BI2505" s="22"/>
      <c r="BJ2505" s="8"/>
      <c r="BK2505" s="8"/>
      <c r="BL2505" s="8"/>
      <c r="BM2505" s="8"/>
      <c r="BN2505" s="5"/>
      <c r="BO2505" s="5"/>
      <c r="BP2505" s="8"/>
      <c r="BQ2505" s="8"/>
    </row>
    <row r="2506" spans="1:69" ht="16.75" customHeight="1" x14ac:dyDescent="0.2">
      <c r="A2506" t="str">
        <f t="shared" si="1963"/>
        <v>2025021222 MIN</v>
      </c>
      <c r="B2506">
        <v>2025021222</v>
      </c>
      <c r="C2506" s="1">
        <v>46117</v>
      </c>
      <c r="D2506" s="2" t="s">
        <v>6</v>
      </c>
      <c r="E2506" t="s">
        <v>33</v>
      </c>
      <c r="F2506" s="2">
        <v>0</v>
      </c>
      <c r="G2506" s="2">
        <v>0</v>
      </c>
      <c r="H2506" t="s">
        <v>50</v>
      </c>
      <c r="I2506" t="str">
        <f t="shared" si="1962"/>
        <v xml:space="preserve">MIN </v>
      </c>
      <c r="K2506" s="14"/>
      <c r="L2506" s="13">
        <v>0.15</v>
      </c>
      <c r="M2506" s="28">
        <v>0.1</v>
      </c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23"/>
      <c r="AF2506" s="23"/>
      <c r="AG2506" s="26"/>
      <c r="AH2506" s="26"/>
      <c r="AI2506" s="53"/>
      <c r="AJ2506" s="6"/>
      <c r="AK2506" s="23"/>
      <c r="AL2506" s="23"/>
      <c r="AM2506" s="23"/>
      <c r="AN2506" s="23"/>
      <c r="AO2506" s="23"/>
      <c r="AP2506" s="23"/>
      <c r="AQ2506" s="23"/>
      <c r="AR2506" s="66">
        <v>0</v>
      </c>
      <c r="AS2506" s="8"/>
      <c r="AT2506" s="19"/>
      <c r="AU2506" s="19"/>
      <c r="AV2506" s="12"/>
      <c r="AW2506" s="12"/>
      <c r="AX2506" s="8"/>
      <c r="AY2506" s="8"/>
      <c r="AZ2506" s="8"/>
      <c r="BA2506" s="8"/>
      <c r="BB2506" s="62"/>
      <c r="BC2506" s="21"/>
      <c r="BD2506" s="21"/>
      <c r="BE2506" s="21"/>
      <c r="BF2506" s="22"/>
      <c r="BG2506" s="22"/>
      <c r="BH2506" s="22"/>
      <c r="BI2506" s="22"/>
      <c r="BJ2506" s="8"/>
      <c r="BK2506" s="8"/>
      <c r="BL2506" s="8"/>
      <c r="BM2506" s="8"/>
      <c r="BN2506" s="5"/>
      <c r="BO2506" s="5"/>
      <c r="BP2506" s="8"/>
      <c r="BQ2506" s="8"/>
    </row>
    <row r="2507" spans="1:69" ht="16.75" customHeight="1" x14ac:dyDescent="0.2">
      <c r="A2507" t="str">
        <f t="shared" si="1963"/>
        <v>2025021222 DET</v>
      </c>
      <c r="B2507">
        <v>2025021222</v>
      </c>
      <c r="C2507" s="1">
        <v>46117</v>
      </c>
      <c r="D2507" s="2" t="s">
        <v>9</v>
      </c>
      <c r="E2507" t="s">
        <v>30</v>
      </c>
      <c r="F2507" s="2">
        <v>0</v>
      </c>
      <c r="G2507" s="2">
        <v>0</v>
      </c>
      <c r="H2507" t="s">
        <v>51</v>
      </c>
      <c r="I2507" t="str">
        <f t="shared" si="1962"/>
        <v xml:space="preserve">DET </v>
      </c>
      <c r="K2507" s="14"/>
      <c r="L2507" s="13">
        <v>0.15</v>
      </c>
      <c r="M2507" s="28">
        <v>0.1</v>
      </c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23"/>
      <c r="AF2507" s="23"/>
      <c r="AG2507" s="26"/>
      <c r="AH2507" s="26"/>
      <c r="AI2507" s="53"/>
      <c r="AJ2507" s="6"/>
      <c r="AK2507" s="23"/>
      <c r="AL2507" s="23"/>
      <c r="AM2507" s="23"/>
      <c r="AN2507" s="23"/>
      <c r="AO2507" s="23"/>
      <c r="AP2507" s="23"/>
      <c r="AQ2507" s="23"/>
      <c r="AR2507" s="66">
        <v>0</v>
      </c>
      <c r="AS2507" s="8"/>
      <c r="AT2507" s="19"/>
      <c r="AU2507" s="19"/>
      <c r="AV2507" s="12"/>
      <c r="AW2507" s="12"/>
      <c r="AX2507" s="8"/>
      <c r="AY2507" s="8"/>
      <c r="AZ2507" s="8"/>
      <c r="BA2507" s="8"/>
      <c r="BB2507" s="62"/>
      <c r="BC2507" s="21"/>
      <c r="BD2507" s="21"/>
      <c r="BE2507" s="21"/>
      <c r="BF2507" s="22"/>
      <c r="BG2507" s="22"/>
      <c r="BH2507" s="22"/>
      <c r="BI2507" s="22"/>
      <c r="BJ2507" s="8"/>
      <c r="BK2507" s="8"/>
      <c r="BL2507" s="8"/>
      <c r="BM2507" s="8"/>
      <c r="BN2507" s="5"/>
      <c r="BO2507" s="5"/>
      <c r="BP2507" s="8"/>
      <c r="BQ2507" s="8"/>
    </row>
    <row r="2508" spans="1:69" ht="16.75" customHeight="1" x14ac:dyDescent="0.2">
      <c r="A2508" t="str">
        <f t="shared" si="1963"/>
        <v>2025021223 FLA</v>
      </c>
      <c r="B2508">
        <v>2025021223</v>
      </c>
      <c r="C2508" s="1">
        <v>46117</v>
      </c>
      <c r="D2508" s="2" t="s">
        <v>6</v>
      </c>
      <c r="E2508" t="s">
        <v>10</v>
      </c>
      <c r="F2508" s="2">
        <v>0</v>
      </c>
      <c r="G2508" s="2">
        <v>0</v>
      </c>
      <c r="H2508" t="s">
        <v>50</v>
      </c>
      <c r="I2508" t="str">
        <f t="shared" si="1962"/>
        <v xml:space="preserve">FLA </v>
      </c>
      <c r="K2508" s="14"/>
      <c r="L2508" s="13">
        <v>0.15</v>
      </c>
      <c r="M2508" s="28">
        <v>0.1</v>
      </c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23"/>
      <c r="AF2508" s="23"/>
      <c r="AG2508" s="26"/>
      <c r="AH2508" s="26"/>
      <c r="AI2508" s="53"/>
      <c r="AJ2508" s="6"/>
      <c r="AK2508" s="23"/>
      <c r="AL2508" s="23"/>
      <c r="AM2508" s="23"/>
      <c r="AN2508" s="23"/>
      <c r="AO2508" s="23"/>
      <c r="AP2508" s="23"/>
      <c r="AQ2508" s="23"/>
      <c r="AR2508" s="66">
        <v>0</v>
      </c>
      <c r="AS2508" s="8"/>
      <c r="AT2508" s="19"/>
      <c r="AU2508" s="19"/>
      <c r="AV2508" s="12"/>
      <c r="AW2508" s="12"/>
      <c r="AX2508" s="8"/>
      <c r="AY2508" s="8"/>
      <c r="AZ2508" s="8"/>
      <c r="BA2508" s="8"/>
      <c r="BB2508" s="62"/>
      <c r="BC2508" s="21"/>
      <c r="BD2508" s="21"/>
      <c r="BE2508" s="21"/>
      <c r="BF2508" s="22"/>
      <c r="BG2508" s="22"/>
      <c r="BH2508" s="22"/>
      <c r="BI2508" s="22"/>
      <c r="BJ2508" s="8"/>
      <c r="BK2508" s="8"/>
      <c r="BL2508" s="8"/>
      <c r="BM2508" s="8"/>
      <c r="BN2508" s="5"/>
      <c r="BO2508" s="5"/>
      <c r="BP2508" s="8"/>
      <c r="BQ2508" s="8"/>
    </row>
    <row r="2509" spans="1:69" ht="16.75" customHeight="1" x14ac:dyDescent="0.2">
      <c r="A2509" t="str">
        <f t="shared" si="1963"/>
        <v>2025021223 PIT</v>
      </c>
      <c r="B2509">
        <v>2025021223</v>
      </c>
      <c r="C2509" s="1">
        <v>46117</v>
      </c>
      <c r="D2509" s="2" t="s">
        <v>9</v>
      </c>
      <c r="E2509" t="s">
        <v>21</v>
      </c>
      <c r="F2509" s="2">
        <v>0</v>
      </c>
      <c r="G2509" s="2">
        <v>0</v>
      </c>
      <c r="H2509" t="s">
        <v>51</v>
      </c>
      <c r="I2509" t="str">
        <f t="shared" si="1962"/>
        <v xml:space="preserve">PIT </v>
      </c>
      <c r="K2509" s="14"/>
      <c r="L2509" s="13">
        <v>0.15</v>
      </c>
      <c r="M2509" s="28">
        <v>0.1</v>
      </c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23"/>
      <c r="AF2509" s="23"/>
      <c r="AG2509" s="26"/>
      <c r="AH2509" s="26"/>
      <c r="AI2509" s="53"/>
      <c r="AJ2509" s="6"/>
      <c r="AK2509" s="23"/>
      <c r="AL2509" s="23"/>
      <c r="AM2509" s="23"/>
      <c r="AN2509" s="23"/>
      <c r="AO2509" s="23"/>
      <c r="AP2509" s="23"/>
      <c r="AQ2509" s="23"/>
      <c r="AR2509" s="66">
        <v>0</v>
      </c>
      <c r="AS2509" s="8"/>
      <c r="AT2509" s="19"/>
      <c r="AU2509" s="19"/>
      <c r="AV2509" s="12"/>
      <c r="AW2509" s="12"/>
      <c r="AX2509" s="8"/>
      <c r="AY2509" s="8"/>
      <c r="AZ2509" s="8"/>
      <c r="BA2509" s="8"/>
      <c r="BB2509" s="62"/>
      <c r="BC2509" s="21"/>
      <c r="BD2509" s="21"/>
      <c r="BE2509" s="21"/>
      <c r="BF2509" s="22"/>
      <c r="BG2509" s="22"/>
      <c r="BH2509" s="22"/>
      <c r="BI2509" s="22"/>
      <c r="BJ2509" s="8"/>
      <c r="BK2509" s="8"/>
      <c r="BL2509" s="8"/>
      <c r="BM2509" s="8"/>
      <c r="BN2509" s="5"/>
      <c r="BO2509" s="5"/>
      <c r="BP2509" s="8"/>
      <c r="BQ2509" s="8"/>
    </row>
    <row r="2510" spans="1:69" ht="16.75" customHeight="1" x14ac:dyDescent="0.2">
      <c r="A2510" t="str">
        <f t="shared" si="1963"/>
        <v>2025021224 BOS</v>
      </c>
      <c r="B2510">
        <v>2025021224</v>
      </c>
      <c r="C2510" s="1">
        <v>46117</v>
      </c>
      <c r="D2510" s="2" t="s">
        <v>6</v>
      </c>
      <c r="E2510" t="s">
        <v>7</v>
      </c>
      <c r="F2510" s="2">
        <v>0</v>
      </c>
      <c r="G2510" s="2">
        <v>1</v>
      </c>
      <c r="H2510" t="s">
        <v>26</v>
      </c>
      <c r="I2510" t="str">
        <f t="shared" si="1962"/>
        <v xml:space="preserve">BOS </v>
      </c>
      <c r="K2510" s="14"/>
      <c r="L2510" s="13">
        <v>0.15</v>
      </c>
      <c r="M2510" s="28">
        <v>0.1</v>
      </c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23"/>
      <c r="AF2510" s="23"/>
      <c r="AG2510" s="26"/>
      <c r="AH2510" s="26"/>
      <c r="AI2510" s="53"/>
      <c r="AJ2510" s="6"/>
      <c r="AK2510" s="23"/>
      <c r="AL2510" s="23"/>
      <c r="AM2510" s="23"/>
      <c r="AN2510" s="23"/>
      <c r="AO2510" s="23"/>
      <c r="AP2510" s="23"/>
      <c r="AQ2510" s="23"/>
      <c r="AR2510" s="66">
        <v>0</v>
      </c>
      <c r="AS2510" s="8"/>
      <c r="AT2510" s="19"/>
      <c r="AU2510" s="19"/>
      <c r="AV2510" s="12"/>
      <c r="AW2510" s="12"/>
      <c r="AX2510" s="8"/>
      <c r="AY2510" s="8"/>
      <c r="AZ2510" s="8"/>
      <c r="BA2510" s="8"/>
      <c r="BB2510" s="62"/>
      <c r="BC2510" s="21"/>
      <c r="BD2510" s="21"/>
      <c r="BE2510" s="21"/>
      <c r="BF2510" s="22"/>
      <c r="BG2510" s="22"/>
      <c r="BH2510" s="22"/>
      <c r="BI2510" s="22"/>
      <c r="BJ2510" s="8"/>
      <c r="BK2510" s="8"/>
      <c r="BL2510" s="8"/>
      <c r="BM2510" s="8"/>
      <c r="BN2510" s="5"/>
      <c r="BO2510" s="5"/>
      <c r="BP2510" s="8"/>
      <c r="BQ2510" s="8"/>
    </row>
    <row r="2511" spans="1:69" ht="16.75" customHeight="1" x14ac:dyDescent="0.2">
      <c r="A2511" t="str">
        <f t="shared" si="1963"/>
        <v>2025021224 PHI</v>
      </c>
      <c r="B2511">
        <v>2025021224</v>
      </c>
      <c r="C2511" s="1">
        <v>46117</v>
      </c>
      <c r="D2511" s="2" t="s">
        <v>9</v>
      </c>
      <c r="E2511" t="s">
        <v>43</v>
      </c>
      <c r="F2511" s="2">
        <v>1</v>
      </c>
      <c r="G2511" s="2">
        <v>0</v>
      </c>
      <c r="H2511" t="s">
        <v>27</v>
      </c>
      <c r="I2511" t="str">
        <f t="shared" si="1962"/>
        <v xml:space="preserve">PHI </v>
      </c>
      <c r="K2511" s="14"/>
      <c r="L2511" s="13">
        <v>0.15</v>
      </c>
      <c r="M2511" s="28">
        <v>0.1</v>
      </c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23"/>
      <c r="AF2511" s="23"/>
      <c r="AG2511" s="26"/>
      <c r="AH2511" s="26"/>
      <c r="AI2511" s="53"/>
      <c r="AJ2511" s="6"/>
      <c r="AK2511" s="23"/>
      <c r="AL2511" s="23"/>
      <c r="AM2511" s="23"/>
      <c r="AN2511" s="23"/>
      <c r="AO2511" s="23"/>
      <c r="AP2511" s="23"/>
      <c r="AQ2511" s="23"/>
      <c r="AR2511" s="66">
        <v>0</v>
      </c>
      <c r="AS2511" s="8"/>
      <c r="AT2511" s="19"/>
      <c r="AU2511" s="19"/>
      <c r="AV2511" s="12"/>
      <c r="AW2511" s="12"/>
      <c r="AX2511" s="8"/>
      <c r="AY2511" s="8"/>
      <c r="AZ2511" s="8"/>
      <c r="BA2511" s="8"/>
      <c r="BB2511" s="62"/>
      <c r="BC2511" s="21"/>
      <c r="BD2511" s="21"/>
      <c r="BE2511" s="21"/>
      <c r="BF2511" s="22"/>
      <c r="BG2511" s="22"/>
      <c r="BH2511" s="22"/>
      <c r="BI2511" s="22"/>
      <c r="BJ2511" s="8"/>
      <c r="BK2511" s="8"/>
      <c r="BL2511" s="8"/>
      <c r="BM2511" s="8"/>
      <c r="BN2511" s="5"/>
      <c r="BO2511" s="5"/>
      <c r="BP2511" s="8"/>
      <c r="BQ2511" s="8"/>
    </row>
    <row r="2512" spans="1:69" ht="16.75" customHeight="1" x14ac:dyDescent="0.2">
      <c r="A2512" t="str">
        <f t="shared" si="1963"/>
        <v>2025021225 CAR</v>
      </c>
      <c r="B2512">
        <v>2025021225</v>
      </c>
      <c r="C2512" s="1">
        <v>46117</v>
      </c>
      <c r="D2512" s="2" t="s">
        <v>6</v>
      </c>
      <c r="E2512" t="s">
        <v>42</v>
      </c>
      <c r="F2512" s="2">
        <v>0</v>
      </c>
      <c r="G2512" s="2">
        <v>0</v>
      </c>
      <c r="H2512" t="s">
        <v>50</v>
      </c>
      <c r="I2512" t="str">
        <f t="shared" si="1962"/>
        <v xml:space="preserve">CAR </v>
      </c>
      <c r="K2512" s="14"/>
      <c r="L2512" s="13">
        <v>0.15</v>
      </c>
      <c r="M2512" s="28">
        <v>0.1</v>
      </c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23"/>
      <c r="AF2512" s="23"/>
      <c r="AG2512" s="26"/>
      <c r="AH2512" s="26"/>
      <c r="AI2512" s="53"/>
      <c r="AJ2512" s="6"/>
      <c r="AK2512" s="23"/>
      <c r="AL2512" s="23"/>
      <c r="AM2512" s="23"/>
      <c r="AN2512" s="23"/>
      <c r="AO2512" s="23"/>
      <c r="AP2512" s="23"/>
      <c r="AQ2512" s="23"/>
      <c r="AR2512" s="66">
        <v>0</v>
      </c>
      <c r="AS2512" s="8"/>
      <c r="AT2512" s="19"/>
      <c r="AU2512" s="19"/>
      <c r="AV2512" s="12"/>
      <c r="AW2512" s="12"/>
      <c r="AX2512" s="8"/>
      <c r="AY2512" s="8"/>
      <c r="AZ2512" s="8"/>
      <c r="BA2512" s="8"/>
      <c r="BB2512" s="62"/>
      <c r="BC2512" s="21"/>
      <c r="BD2512" s="21"/>
      <c r="BE2512" s="21"/>
      <c r="BF2512" s="22"/>
      <c r="BG2512" s="22"/>
      <c r="BH2512" s="22"/>
      <c r="BI2512" s="22"/>
      <c r="BJ2512" s="8"/>
      <c r="BK2512" s="8"/>
      <c r="BL2512" s="8"/>
      <c r="BM2512" s="8"/>
      <c r="BN2512" s="5"/>
      <c r="BO2512" s="5"/>
      <c r="BP2512" s="8"/>
      <c r="BQ2512" s="8"/>
    </row>
    <row r="2513" spans="1:69" ht="16.75" customHeight="1" x14ac:dyDescent="0.2">
      <c r="A2513" t="str">
        <f t="shared" si="1963"/>
        <v>2025021225 OTT</v>
      </c>
      <c r="B2513">
        <v>2025021225</v>
      </c>
      <c r="C2513" s="1">
        <v>46117</v>
      </c>
      <c r="D2513" s="2" t="s">
        <v>9</v>
      </c>
      <c r="E2513" t="s">
        <v>39</v>
      </c>
      <c r="F2513" s="2">
        <v>0</v>
      </c>
      <c r="G2513" s="2">
        <v>0</v>
      </c>
      <c r="H2513" t="s">
        <v>51</v>
      </c>
      <c r="I2513" t="str">
        <f t="shared" si="1962"/>
        <v xml:space="preserve">OTT </v>
      </c>
      <c r="K2513" s="14"/>
      <c r="L2513" s="13">
        <v>0.15</v>
      </c>
      <c r="M2513" s="28">
        <v>0.1</v>
      </c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23"/>
      <c r="AF2513" s="23"/>
      <c r="AG2513" s="26"/>
      <c r="AH2513" s="26"/>
      <c r="AI2513" s="53"/>
      <c r="AJ2513" s="6"/>
      <c r="AK2513" s="23"/>
      <c r="AL2513" s="23"/>
      <c r="AM2513" s="23"/>
      <c r="AN2513" s="23"/>
      <c r="AO2513" s="23"/>
      <c r="AP2513" s="23"/>
      <c r="AQ2513" s="23"/>
      <c r="AR2513" s="66">
        <v>0</v>
      </c>
      <c r="AS2513" s="8"/>
      <c r="AT2513" s="19"/>
      <c r="AU2513" s="19"/>
      <c r="AV2513" s="12"/>
      <c r="AW2513" s="12"/>
      <c r="AX2513" s="8"/>
      <c r="AY2513" s="8"/>
      <c r="AZ2513" s="8"/>
      <c r="BA2513" s="8"/>
      <c r="BB2513" s="62"/>
      <c r="BC2513" s="21"/>
      <c r="BD2513" s="21"/>
      <c r="BE2513" s="21"/>
      <c r="BF2513" s="22"/>
      <c r="BG2513" s="22"/>
      <c r="BH2513" s="22"/>
      <c r="BI2513" s="22"/>
      <c r="BJ2513" s="8"/>
      <c r="BK2513" s="8"/>
      <c r="BL2513" s="8"/>
      <c r="BM2513" s="8"/>
      <c r="BN2513" s="5"/>
      <c r="BO2513" s="5"/>
      <c r="BP2513" s="8"/>
      <c r="BQ2513" s="8"/>
    </row>
    <row r="2514" spans="1:69" ht="16.75" customHeight="1" x14ac:dyDescent="0.2">
      <c r="A2514" t="str">
        <f t="shared" si="1963"/>
        <v>2025021226 NJD</v>
      </c>
      <c r="B2514">
        <v>2025021226</v>
      </c>
      <c r="C2514" s="1">
        <v>46117</v>
      </c>
      <c r="D2514" s="2" t="s">
        <v>6</v>
      </c>
      <c r="E2514" t="s">
        <v>4</v>
      </c>
      <c r="F2514" s="2">
        <v>0</v>
      </c>
      <c r="G2514" s="2">
        <v>0</v>
      </c>
      <c r="H2514" t="s">
        <v>50</v>
      </c>
      <c r="I2514" t="str">
        <f t="shared" si="1962"/>
        <v xml:space="preserve">NJD </v>
      </c>
      <c r="K2514" s="14"/>
      <c r="L2514" s="13">
        <v>0.15</v>
      </c>
      <c r="M2514" s="28">
        <v>0.1</v>
      </c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23"/>
      <c r="AF2514" s="23"/>
      <c r="AG2514" s="26"/>
      <c r="AH2514" s="26"/>
      <c r="AI2514" s="53"/>
      <c r="AJ2514" s="6"/>
      <c r="AK2514" s="23"/>
      <c r="AL2514" s="23"/>
      <c r="AM2514" s="23"/>
      <c r="AN2514" s="23"/>
      <c r="AO2514" s="23"/>
      <c r="AP2514" s="23"/>
      <c r="AQ2514" s="23"/>
      <c r="AR2514" s="66">
        <v>0</v>
      </c>
      <c r="AS2514" s="8"/>
      <c r="AT2514" s="19"/>
      <c r="AU2514" s="19"/>
      <c r="AV2514" s="12"/>
      <c r="AW2514" s="12"/>
      <c r="AX2514" s="8"/>
      <c r="AY2514" s="8"/>
      <c r="AZ2514" s="8"/>
      <c r="BA2514" s="8"/>
      <c r="BB2514" s="62"/>
      <c r="BC2514" s="21"/>
      <c r="BD2514" s="21"/>
      <c r="BE2514" s="21"/>
      <c r="BF2514" s="22"/>
      <c r="BG2514" s="22"/>
      <c r="BH2514" s="22"/>
      <c r="BI2514" s="22"/>
      <c r="BJ2514" s="8"/>
      <c r="BK2514" s="8"/>
      <c r="BL2514" s="8"/>
      <c r="BM2514" s="8"/>
      <c r="BN2514" s="5"/>
      <c r="BO2514" s="5"/>
      <c r="BP2514" s="8"/>
      <c r="BQ2514" s="8"/>
    </row>
    <row r="2515" spans="1:69" ht="16.75" customHeight="1" x14ac:dyDescent="0.2">
      <c r="A2515" t="str">
        <f t="shared" si="1963"/>
        <v>2025021226 MTL</v>
      </c>
      <c r="B2515">
        <v>2025021226</v>
      </c>
      <c r="C2515" s="1">
        <v>46117</v>
      </c>
      <c r="D2515" s="2" t="s">
        <v>9</v>
      </c>
      <c r="E2515" t="s">
        <v>19</v>
      </c>
      <c r="F2515" s="2">
        <v>0</v>
      </c>
      <c r="G2515" s="2">
        <v>0</v>
      </c>
      <c r="H2515" t="s">
        <v>51</v>
      </c>
      <c r="I2515" t="str">
        <f t="shared" si="1962"/>
        <v xml:space="preserve">MTL </v>
      </c>
      <c r="K2515" s="14"/>
      <c r="L2515" s="13">
        <v>0.15</v>
      </c>
      <c r="M2515" s="28">
        <v>0.1</v>
      </c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23"/>
      <c r="AF2515" s="23"/>
      <c r="AG2515" s="26"/>
      <c r="AH2515" s="26"/>
      <c r="AI2515" s="53"/>
      <c r="AJ2515" s="6"/>
      <c r="AK2515" s="23"/>
      <c r="AL2515" s="23"/>
      <c r="AM2515" s="23"/>
      <c r="AN2515" s="23"/>
      <c r="AO2515" s="23"/>
      <c r="AP2515" s="23"/>
      <c r="AQ2515" s="23"/>
      <c r="AR2515" s="66">
        <v>0</v>
      </c>
      <c r="AS2515" s="8"/>
      <c r="AT2515" s="19"/>
      <c r="AU2515" s="19"/>
      <c r="AV2515" s="12"/>
      <c r="AW2515" s="12"/>
      <c r="AX2515" s="8"/>
      <c r="AY2515" s="8"/>
      <c r="AZ2515" s="8"/>
      <c r="BA2515" s="8"/>
      <c r="BB2515" s="62"/>
      <c r="BC2515" s="21"/>
      <c r="BD2515" s="21"/>
      <c r="BE2515" s="21"/>
      <c r="BF2515" s="22"/>
      <c r="BG2515" s="22"/>
      <c r="BH2515" s="22"/>
      <c r="BI2515" s="22"/>
      <c r="BJ2515" s="8"/>
      <c r="BK2515" s="8"/>
      <c r="BL2515" s="8"/>
      <c r="BM2515" s="8"/>
      <c r="BN2515" s="5"/>
      <c r="BO2515" s="5"/>
      <c r="BP2515" s="8"/>
      <c r="BQ2515" s="8"/>
    </row>
    <row r="2516" spans="1:69" ht="16.75" customHeight="1" x14ac:dyDescent="0.2">
      <c r="A2516" t="str">
        <f t="shared" si="1963"/>
        <v>2025021227 WSH</v>
      </c>
      <c r="B2516">
        <v>2025021227</v>
      </c>
      <c r="C2516" s="1">
        <v>46117</v>
      </c>
      <c r="D2516" s="2" t="s">
        <v>6</v>
      </c>
      <c r="E2516" t="s">
        <v>49</v>
      </c>
      <c r="F2516" s="2">
        <v>0</v>
      </c>
      <c r="G2516" s="2">
        <v>0</v>
      </c>
      <c r="H2516" t="s">
        <v>50</v>
      </c>
      <c r="I2516" t="str">
        <f t="shared" si="1962"/>
        <v xml:space="preserve">WSH </v>
      </c>
      <c r="K2516" s="14"/>
      <c r="L2516" s="13">
        <v>0.15</v>
      </c>
      <c r="M2516" s="28">
        <v>0.1</v>
      </c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23"/>
      <c r="AF2516" s="23"/>
      <c r="AG2516" s="26"/>
      <c r="AH2516" s="26"/>
      <c r="AI2516" s="53"/>
      <c r="AJ2516" s="6"/>
      <c r="AK2516" s="23"/>
      <c r="AL2516" s="23"/>
      <c r="AM2516" s="23"/>
      <c r="AN2516" s="23"/>
      <c r="AO2516" s="23"/>
      <c r="AP2516" s="23"/>
      <c r="AQ2516" s="23"/>
      <c r="AR2516" s="66">
        <v>0</v>
      </c>
      <c r="AS2516" s="8"/>
      <c r="AT2516" s="19"/>
      <c r="AU2516" s="19"/>
      <c r="AV2516" s="12"/>
      <c r="AW2516" s="12"/>
      <c r="AX2516" s="8"/>
      <c r="AY2516" s="8"/>
      <c r="AZ2516" s="8"/>
      <c r="BA2516" s="8"/>
      <c r="BB2516" s="62"/>
      <c r="BC2516" s="21"/>
      <c r="BD2516" s="21"/>
      <c r="BE2516" s="21"/>
      <c r="BF2516" s="22"/>
      <c r="BG2516" s="22"/>
      <c r="BH2516" s="22"/>
      <c r="BI2516" s="22"/>
      <c r="BJ2516" s="8"/>
      <c r="BK2516" s="8"/>
      <c r="BL2516" s="8"/>
      <c r="BM2516" s="8"/>
      <c r="BN2516" s="5"/>
      <c r="BO2516" s="5"/>
      <c r="BP2516" s="8"/>
      <c r="BQ2516" s="8"/>
    </row>
    <row r="2517" spans="1:69" ht="16.75" customHeight="1" x14ac:dyDescent="0.2">
      <c r="A2517" t="str">
        <f t="shared" si="1963"/>
        <v>2025021227 NYR</v>
      </c>
      <c r="B2517">
        <v>2025021227</v>
      </c>
      <c r="C2517" s="1">
        <v>46117</v>
      </c>
      <c r="D2517" s="2" t="s">
        <v>9</v>
      </c>
      <c r="E2517" t="s">
        <v>20</v>
      </c>
      <c r="F2517" s="2">
        <v>0</v>
      </c>
      <c r="G2517" s="2">
        <v>0</v>
      </c>
      <c r="H2517" t="s">
        <v>51</v>
      </c>
      <c r="I2517" t="str">
        <f t="shared" si="1962"/>
        <v xml:space="preserve">NYR </v>
      </c>
      <c r="K2517" s="14"/>
      <c r="L2517" s="13">
        <v>0.15</v>
      </c>
      <c r="M2517" s="28">
        <v>0.1</v>
      </c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23"/>
      <c r="AF2517" s="23"/>
      <c r="AG2517" s="26"/>
      <c r="AH2517" s="26"/>
      <c r="AI2517" s="53"/>
      <c r="AJ2517" s="6"/>
      <c r="AK2517" s="23"/>
      <c r="AL2517" s="23"/>
      <c r="AM2517" s="23"/>
      <c r="AN2517" s="23"/>
      <c r="AO2517" s="23"/>
      <c r="AP2517" s="23"/>
      <c r="AQ2517" s="23"/>
      <c r="AR2517" s="66">
        <v>0</v>
      </c>
      <c r="AS2517" s="8"/>
      <c r="AT2517" s="19"/>
      <c r="AU2517" s="19"/>
      <c r="AV2517" s="12"/>
      <c r="AW2517" s="12"/>
      <c r="AX2517" s="8"/>
      <c r="AY2517" s="8"/>
      <c r="AZ2517" s="8"/>
      <c r="BA2517" s="8"/>
      <c r="BB2517" s="62"/>
      <c r="BC2517" s="21"/>
      <c r="BD2517" s="21"/>
      <c r="BE2517" s="21"/>
      <c r="BF2517" s="22"/>
      <c r="BG2517" s="22"/>
      <c r="BH2517" s="22"/>
      <c r="BI2517" s="22"/>
      <c r="BJ2517" s="8"/>
      <c r="BK2517" s="8"/>
      <c r="BL2517" s="8"/>
      <c r="BM2517" s="8"/>
      <c r="BN2517" s="5"/>
      <c r="BO2517" s="5"/>
      <c r="BP2517" s="8"/>
      <c r="BQ2517" s="8"/>
    </row>
    <row r="2518" spans="1:69" ht="16.75" customHeight="1" x14ac:dyDescent="0.2">
      <c r="A2518" t="str">
        <f t="shared" si="1963"/>
        <v>2025021228 STL</v>
      </c>
      <c r="B2518">
        <v>2025021228</v>
      </c>
      <c r="C2518" s="1">
        <v>46117</v>
      </c>
      <c r="D2518" s="2" t="s">
        <v>6</v>
      </c>
      <c r="E2518" t="s">
        <v>12</v>
      </c>
      <c r="F2518" s="2">
        <v>1</v>
      </c>
      <c r="G2518" s="2">
        <v>0</v>
      </c>
      <c r="H2518" t="s">
        <v>52</v>
      </c>
      <c r="I2518" t="str">
        <f t="shared" si="1962"/>
        <v xml:space="preserve">STL </v>
      </c>
      <c r="K2518" s="14"/>
      <c r="L2518" s="13">
        <v>0.15</v>
      </c>
      <c r="M2518" s="28">
        <v>0.1</v>
      </c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23"/>
      <c r="AF2518" s="23"/>
      <c r="AG2518" s="26"/>
      <c r="AH2518" s="26"/>
      <c r="AI2518" s="53"/>
      <c r="AJ2518" s="6"/>
      <c r="AK2518" s="23"/>
      <c r="AL2518" s="23"/>
      <c r="AM2518" s="23"/>
      <c r="AN2518" s="23"/>
      <c r="AO2518" s="23"/>
      <c r="AP2518" s="23"/>
      <c r="AQ2518" s="23"/>
      <c r="AR2518" s="66">
        <v>0</v>
      </c>
      <c r="AS2518" s="8"/>
      <c r="AT2518" s="19"/>
      <c r="AU2518" s="19"/>
      <c r="AV2518" s="12"/>
      <c r="AW2518" s="12"/>
      <c r="AX2518" s="8"/>
      <c r="AY2518" s="8"/>
      <c r="AZ2518" s="8"/>
      <c r="BA2518" s="8"/>
      <c r="BB2518" s="62"/>
      <c r="BC2518" s="21"/>
      <c r="BD2518" s="21"/>
      <c r="BE2518" s="21"/>
      <c r="BF2518" s="22"/>
      <c r="BG2518" s="22"/>
      <c r="BH2518" s="22"/>
      <c r="BI2518" s="22"/>
      <c r="BJ2518" s="8"/>
      <c r="BK2518" s="8"/>
      <c r="BL2518" s="8"/>
      <c r="BM2518" s="8"/>
      <c r="BN2518" s="5"/>
      <c r="BO2518" s="5"/>
      <c r="BP2518" s="8"/>
      <c r="BQ2518" s="8"/>
    </row>
    <row r="2519" spans="1:69" ht="16.75" customHeight="1" x14ac:dyDescent="0.2">
      <c r="A2519" t="str">
        <f t="shared" si="1963"/>
        <v>2025021228 COL</v>
      </c>
      <c r="B2519">
        <v>2025021228</v>
      </c>
      <c r="C2519" s="1">
        <v>46117</v>
      </c>
      <c r="D2519" s="2" t="s">
        <v>9</v>
      </c>
      <c r="E2519" t="s">
        <v>24</v>
      </c>
      <c r="F2519" s="2">
        <v>0</v>
      </c>
      <c r="G2519" s="2">
        <v>1</v>
      </c>
      <c r="H2519" t="s">
        <v>53</v>
      </c>
      <c r="I2519" t="str">
        <f t="shared" si="1962"/>
        <v xml:space="preserve">COL </v>
      </c>
      <c r="K2519" s="14"/>
      <c r="L2519" s="13">
        <v>0.15</v>
      </c>
      <c r="M2519" s="28">
        <v>0.1</v>
      </c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23"/>
      <c r="AF2519" s="23"/>
      <c r="AG2519" s="26"/>
      <c r="AH2519" s="26"/>
      <c r="AI2519" s="53"/>
      <c r="AJ2519" s="6"/>
      <c r="AK2519" s="23"/>
      <c r="AL2519" s="23"/>
      <c r="AM2519" s="23"/>
      <c r="AN2519" s="23"/>
      <c r="AO2519" s="23"/>
      <c r="AP2519" s="23"/>
      <c r="AQ2519" s="23"/>
      <c r="AR2519" s="66">
        <v>0</v>
      </c>
      <c r="AS2519" s="8"/>
      <c r="AT2519" s="19"/>
      <c r="AU2519" s="19"/>
      <c r="AV2519" s="12"/>
      <c r="AW2519" s="12"/>
      <c r="AX2519" s="8"/>
      <c r="AY2519" s="8"/>
      <c r="AZ2519" s="8"/>
      <c r="BA2519" s="8"/>
      <c r="BB2519" s="62"/>
      <c r="BC2519" s="21"/>
      <c r="BD2519" s="21"/>
      <c r="BE2519" s="21"/>
      <c r="BF2519" s="22"/>
      <c r="BG2519" s="22"/>
      <c r="BH2519" s="22"/>
      <c r="BI2519" s="22"/>
      <c r="BJ2519" s="8"/>
      <c r="BK2519" s="8"/>
      <c r="BL2519" s="8"/>
      <c r="BM2519" s="8"/>
      <c r="BN2519" s="5"/>
      <c r="BO2519" s="5"/>
      <c r="BP2519" s="8"/>
      <c r="BQ2519" s="8"/>
    </row>
    <row r="2520" spans="1:69" ht="16.75" customHeight="1" x14ac:dyDescent="0.2">
      <c r="A2520" t="str">
        <f t="shared" si="1963"/>
        <v>2025021229 TBL</v>
      </c>
      <c r="B2520">
        <v>2025021229</v>
      </c>
      <c r="C2520" s="1">
        <v>46118</v>
      </c>
      <c r="D2520" s="2" t="s">
        <v>6</v>
      </c>
      <c r="E2520" t="s">
        <v>41</v>
      </c>
      <c r="F2520" s="2">
        <v>1</v>
      </c>
      <c r="G2520" s="2">
        <v>1</v>
      </c>
      <c r="H2520" t="s">
        <v>46</v>
      </c>
      <c r="I2520" t="str">
        <f t="shared" si="1962"/>
        <v xml:space="preserve">TBL </v>
      </c>
      <c r="K2520" s="14"/>
      <c r="L2520" s="13">
        <v>0.15</v>
      </c>
      <c r="M2520" s="28">
        <v>0.1</v>
      </c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23"/>
      <c r="AF2520" s="23"/>
      <c r="AG2520" s="26"/>
      <c r="AH2520" s="26"/>
      <c r="AI2520" s="53"/>
      <c r="AJ2520" s="6"/>
      <c r="AK2520" s="23"/>
      <c r="AL2520" s="23"/>
      <c r="AM2520" s="23"/>
      <c r="AN2520" s="23"/>
      <c r="AO2520" s="23"/>
      <c r="AP2520" s="23"/>
      <c r="AQ2520" s="23"/>
      <c r="AR2520" s="66">
        <v>0</v>
      </c>
      <c r="AS2520" s="8"/>
      <c r="AT2520" s="19"/>
      <c r="AU2520" s="19"/>
      <c r="AV2520" s="12"/>
      <c r="AW2520" s="12"/>
      <c r="AX2520" s="8"/>
      <c r="AY2520" s="8"/>
      <c r="AZ2520" s="8"/>
      <c r="BA2520" s="8"/>
      <c r="BB2520" s="62"/>
      <c r="BC2520" s="21"/>
      <c r="BD2520" s="21"/>
      <c r="BE2520" s="21"/>
      <c r="BF2520" s="22"/>
      <c r="BG2520" s="22"/>
      <c r="BH2520" s="22"/>
      <c r="BI2520" s="22"/>
      <c r="BJ2520" s="8"/>
      <c r="BK2520" s="8"/>
      <c r="BL2520" s="8"/>
      <c r="BM2520" s="8"/>
      <c r="BN2520" s="5"/>
      <c r="BO2520" s="5"/>
      <c r="BP2520" s="8"/>
      <c r="BQ2520" s="8"/>
    </row>
    <row r="2521" spans="1:69" ht="16.75" customHeight="1" x14ac:dyDescent="0.2">
      <c r="A2521" t="str">
        <f t="shared" si="1963"/>
        <v>2025021229 BUF</v>
      </c>
      <c r="B2521">
        <v>2025021229</v>
      </c>
      <c r="C2521" s="1">
        <v>46118</v>
      </c>
      <c r="D2521" s="2" t="s">
        <v>9</v>
      </c>
      <c r="E2521" t="s">
        <v>5</v>
      </c>
      <c r="F2521" s="2">
        <v>1</v>
      </c>
      <c r="G2521" s="2">
        <v>1</v>
      </c>
      <c r="H2521" t="s">
        <v>47</v>
      </c>
      <c r="I2521" t="str">
        <f t="shared" si="1962"/>
        <v xml:space="preserve">BUF </v>
      </c>
      <c r="K2521" s="14"/>
      <c r="L2521" s="13">
        <v>0.15</v>
      </c>
      <c r="M2521" s="28">
        <v>0.1</v>
      </c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23"/>
      <c r="AF2521" s="23"/>
      <c r="AG2521" s="26"/>
      <c r="AH2521" s="26"/>
      <c r="AI2521" s="53"/>
      <c r="AJ2521" s="6"/>
      <c r="AK2521" s="23"/>
      <c r="AL2521" s="23"/>
      <c r="AM2521" s="23"/>
      <c r="AN2521" s="23"/>
      <c r="AO2521" s="23"/>
      <c r="AP2521" s="23"/>
      <c r="AQ2521" s="23"/>
      <c r="AR2521" s="66">
        <v>0</v>
      </c>
      <c r="AS2521" s="8"/>
      <c r="AT2521" s="19"/>
      <c r="AU2521" s="19"/>
      <c r="AV2521" s="12"/>
      <c r="AW2521" s="12"/>
      <c r="AX2521" s="8"/>
      <c r="AY2521" s="8"/>
      <c r="AZ2521" s="8"/>
      <c r="BA2521" s="8"/>
      <c r="BB2521" s="62"/>
      <c r="BC2521" s="21"/>
      <c r="BD2521" s="21"/>
      <c r="BE2521" s="21"/>
      <c r="BF2521" s="22"/>
      <c r="BG2521" s="22"/>
      <c r="BH2521" s="22"/>
      <c r="BI2521" s="22"/>
      <c r="BJ2521" s="8"/>
      <c r="BK2521" s="8"/>
      <c r="BL2521" s="8"/>
      <c r="BM2521" s="8"/>
      <c r="BN2521" s="5"/>
      <c r="BO2521" s="5"/>
      <c r="BP2521" s="8"/>
      <c r="BQ2521" s="8"/>
    </row>
    <row r="2522" spans="1:69" ht="16.75" customHeight="1" x14ac:dyDescent="0.2">
      <c r="A2522" t="str">
        <f t="shared" si="1963"/>
        <v>2025021230 SEA</v>
      </c>
      <c r="B2522">
        <v>2025021230</v>
      </c>
      <c r="C2522" s="1">
        <v>46118</v>
      </c>
      <c r="D2522" s="2" t="s">
        <v>6</v>
      </c>
      <c r="E2522" t="s">
        <v>13</v>
      </c>
      <c r="F2522" s="2">
        <v>1</v>
      </c>
      <c r="G2522" s="2">
        <v>1</v>
      </c>
      <c r="H2522" t="s">
        <v>46</v>
      </c>
      <c r="I2522" t="str">
        <f t="shared" si="1962"/>
        <v xml:space="preserve">SEA </v>
      </c>
      <c r="K2522" s="14"/>
      <c r="L2522" s="13">
        <v>0.15</v>
      </c>
      <c r="M2522" s="28">
        <v>0.1</v>
      </c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23"/>
      <c r="AF2522" s="23"/>
      <c r="AG2522" s="26"/>
      <c r="AH2522" s="26"/>
      <c r="AI2522" s="53"/>
      <c r="AJ2522" s="6"/>
      <c r="AK2522" s="23"/>
      <c r="AL2522" s="23"/>
      <c r="AM2522" s="23"/>
      <c r="AN2522" s="23"/>
      <c r="AO2522" s="23"/>
      <c r="AP2522" s="23"/>
      <c r="AQ2522" s="23"/>
      <c r="AR2522" s="66">
        <v>0</v>
      </c>
      <c r="AS2522" s="8"/>
      <c r="AT2522" s="19"/>
      <c r="AU2522" s="19"/>
      <c r="AV2522" s="12"/>
      <c r="AW2522" s="12"/>
      <c r="AX2522" s="8"/>
      <c r="AY2522" s="8"/>
      <c r="AZ2522" s="8"/>
      <c r="BA2522" s="8"/>
      <c r="BB2522" s="62"/>
      <c r="BC2522" s="21"/>
      <c r="BD2522" s="21"/>
      <c r="BE2522" s="21"/>
      <c r="BF2522" s="22"/>
      <c r="BG2522" s="22"/>
      <c r="BH2522" s="22"/>
      <c r="BI2522" s="22"/>
      <c r="BJ2522" s="8"/>
      <c r="BK2522" s="8"/>
      <c r="BL2522" s="8"/>
      <c r="BM2522" s="8"/>
      <c r="BN2522" s="5"/>
      <c r="BO2522" s="5"/>
      <c r="BP2522" s="8"/>
      <c r="BQ2522" s="8"/>
    </row>
    <row r="2523" spans="1:69" ht="16.75" customHeight="1" x14ac:dyDescent="0.2">
      <c r="A2523" t="str">
        <f t="shared" si="1963"/>
        <v>2025021230 WPG</v>
      </c>
      <c r="B2523">
        <v>2025021230</v>
      </c>
      <c r="C2523" s="1">
        <v>46118</v>
      </c>
      <c r="D2523" s="2" t="s">
        <v>9</v>
      </c>
      <c r="E2523" t="s">
        <v>16</v>
      </c>
      <c r="F2523" s="2">
        <v>1</v>
      </c>
      <c r="G2523" s="2">
        <v>1</v>
      </c>
      <c r="H2523" t="s">
        <v>47</v>
      </c>
      <c r="I2523" t="str">
        <f t="shared" si="1962"/>
        <v xml:space="preserve">WPG </v>
      </c>
      <c r="K2523" s="14"/>
      <c r="L2523" s="13">
        <v>0.15</v>
      </c>
      <c r="M2523" s="28">
        <v>0.1</v>
      </c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23"/>
      <c r="AF2523" s="23"/>
      <c r="AG2523" s="26"/>
      <c r="AH2523" s="26"/>
      <c r="AI2523" s="53"/>
      <c r="AJ2523" s="6"/>
      <c r="AK2523" s="23"/>
      <c r="AL2523" s="23"/>
      <c r="AM2523" s="23"/>
      <c r="AN2523" s="23"/>
      <c r="AO2523" s="23"/>
      <c r="AP2523" s="23"/>
      <c r="AQ2523" s="23"/>
      <c r="AR2523" s="66">
        <v>0</v>
      </c>
      <c r="AS2523" s="8"/>
      <c r="AT2523" s="19"/>
      <c r="AU2523" s="19"/>
      <c r="AV2523" s="12"/>
      <c r="AW2523" s="12"/>
      <c r="AX2523" s="8"/>
      <c r="AY2523" s="8"/>
      <c r="AZ2523" s="8"/>
      <c r="BA2523" s="8"/>
      <c r="BB2523" s="62"/>
      <c r="BC2523" s="21"/>
      <c r="BD2523" s="21"/>
      <c r="BE2523" s="21"/>
      <c r="BF2523" s="22"/>
      <c r="BG2523" s="22"/>
      <c r="BH2523" s="22"/>
      <c r="BI2523" s="22"/>
      <c r="BJ2523" s="8"/>
      <c r="BK2523" s="8"/>
      <c r="BL2523" s="8"/>
      <c r="BM2523" s="8"/>
      <c r="BN2523" s="5"/>
      <c r="BO2523" s="5"/>
      <c r="BP2523" s="8"/>
      <c r="BQ2523" s="8"/>
    </row>
    <row r="2524" spans="1:69" ht="16.75" customHeight="1" x14ac:dyDescent="0.2">
      <c r="A2524" t="str">
        <f t="shared" si="1963"/>
        <v>2025021231 CHI</v>
      </c>
      <c r="B2524">
        <v>2025021231</v>
      </c>
      <c r="C2524" s="1">
        <v>46118</v>
      </c>
      <c r="D2524" s="2" t="s">
        <v>6</v>
      </c>
      <c r="E2524" t="s">
        <v>14</v>
      </c>
      <c r="F2524" s="2">
        <v>1</v>
      </c>
      <c r="G2524" s="2">
        <v>1</v>
      </c>
      <c r="H2524" t="s">
        <v>46</v>
      </c>
      <c r="I2524" t="str">
        <f t="shared" si="1962"/>
        <v xml:space="preserve">CHI </v>
      </c>
      <c r="K2524" s="14"/>
      <c r="L2524" s="13">
        <v>0.15</v>
      </c>
      <c r="M2524" s="28">
        <v>0.1</v>
      </c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23"/>
      <c r="AF2524" s="23"/>
      <c r="AG2524" s="26"/>
      <c r="AH2524" s="26"/>
      <c r="AI2524" s="53"/>
      <c r="AJ2524" s="6"/>
      <c r="AK2524" s="23"/>
      <c r="AL2524" s="23"/>
      <c r="AM2524" s="23"/>
      <c r="AN2524" s="23"/>
      <c r="AO2524" s="23"/>
      <c r="AP2524" s="23"/>
      <c r="AQ2524" s="23"/>
      <c r="AR2524" s="66">
        <v>0</v>
      </c>
      <c r="AS2524" s="8"/>
      <c r="AT2524" s="19"/>
      <c r="AU2524" s="19"/>
      <c r="AV2524" s="12"/>
      <c r="AW2524" s="12"/>
      <c r="AX2524" s="8"/>
      <c r="AY2524" s="8"/>
      <c r="AZ2524" s="8"/>
      <c r="BA2524" s="8"/>
      <c r="BB2524" s="62"/>
      <c r="BC2524" s="21"/>
      <c r="BD2524" s="21"/>
      <c r="BE2524" s="21"/>
      <c r="BF2524" s="22"/>
      <c r="BG2524" s="22"/>
      <c r="BH2524" s="22"/>
      <c r="BI2524" s="22"/>
      <c r="BJ2524" s="8"/>
      <c r="BK2524" s="8"/>
      <c r="BL2524" s="8"/>
      <c r="BM2524" s="8"/>
      <c r="BN2524" s="5"/>
      <c r="BO2524" s="5"/>
      <c r="BP2524" s="8"/>
      <c r="BQ2524" s="8"/>
    </row>
    <row r="2525" spans="1:69" ht="16.75" customHeight="1" x14ac:dyDescent="0.2">
      <c r="A2525" t="str">
        <f t="shared" si="1963"/>
        <v>2025021231 SJS</v>
      </c>
      <c r="B2525">
        <v>2025021231</v>
      </c>
      <c r="C2525" s="1">
        <v>46118</v>
      </c>
      <c r="D2525" s="2" t="s">
        <v>9</v>
      </c>
      <c r="E2525" t="s">
        <v>40</v>
      </c>
      <c r="F2525" s="2">
        <v>1</v>
      </c>
      <c r="G2525" s="2">
        <v>1</v>
      </c>
      <c r="H2525" t="s">
        <v>47</v>
      </c>
      <c r="I2525" t="str">
        <f t="shared" si="1962"/>
        <v xml:space="preserve">SJS </v>
      </c>
      <c r="K2525" s="14"/>
      <c r="L2525" s="13">
        <v>0.15</v>
      </c>
      <c r="M2525" s="28">
        <v>0.1</v>
      </c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23"/>
      <c r="AF2525" s="23"/>
      <c r="AG2525" s="26"/>
      <c r="AH2525" s="26"/>
      <c r="AI2525" s="53"/>
      <c r="AJ2525" s="6"/>
      <c r="AK2525" s="23"/>
      <c r="AL2525" s="23"/>
      <c r="AM2525" s="23"/>
      <c r="AN2525" s="23"/>
      <c r="AO2525" s="23"/>
      <c r="AP2525" s="23"/>
      <c r="AQ2525" s="23"/>
      <c r="AR2525" s="66">
        <v>0</v>
      </c>
      <c r="AS2525" s="8"/>
      <c r="AT2525" s="19"/>
      <c r="AU2525" s="19"/>
      <c r="AV2525" s="12"/>
      <c r="AW2525" s="12"/>
      <c r="AX2525" s="8"/>
      <c r="AY2525" s="8"/>
      <c r="AZ2525" s="8"/>
      <c r="BA2525" s="8"/>
      <c r="BB2525" s="62"/>
      <c r="BC2525" s="21"/>
      <c r="BD2525" s="21"/>
      <c r="BE2525" s="21"/>
      <c r="BF2525" s="22"/>
      <c r="BG2525" s="22"/>
      <c r="BH2525" s="22"/>
      <c r="BI2525" s="22"/>
      <c r="BJ2525" s="8"/>
      <c r="BK2525" s="8"/>
      <c r="BL2525" s="8"/>
      <c r="BM2525" s="8"/>
      <c r="BN2525" s="5"/>
      <c r="BO2525" s="5"/>
      <c r="BP2525" s="8"/>
      <c r="BQ2525" s="8"/>
    </row>
    <row r="2526" spans="1:69" ht="16.75" customHeight="1" x14ac:dyDescent="0.2">
      <c r="A2526" t="str">
        <f t="shared" si="1963"/>
        <v>2025021232 NSH</v>
      </c>
      <c r="B2526">
        <v>2025021232</v>
      </c>
      <c r="C2526" s="1">
        <v>46118</v>
      </c>
      <c r="D2526" s="2" t="s">
        <v>6</v>
      </c>
      <c r="E2526" t="s">
        <v>35</v>
      </c>
      <c r="F2526" s="2">
        <v>1</v>
      </c>
      <c r="G2526" s="2">
        <v>1</v>
      </c>
      <c r="H2526" t="s">
        <v>46</v>
      </c>
      <c r="I2526" t="str">
        <f t="shared" si="1962"/>
        <v xml:space="preserve">NSH </v>
      </c>
      <c r="K2526" s="14"/>
      <c r="L2526" s="13">
        <v>0.15</v>
      </c>
      <c r="M2526" s="28">
        <v>0.1</v>
      </c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23"/>
      <c r="AF2526" s="23"/>
      <c r="AG2526" s="26"/>
      <c r="AH2526" s="26"/>
      <c r="AI2526" s="53"/>
      <c r="AJ2526" s="6"/>
      <c r="AK2526" s="23"/>
      <c r="AL2526" s="23"/>
      <c r="AM2526" s="23"/>
      <c r="AN2526" s="23"/>
      <c r="AO2526" s="23"/>
      <c r="AP2526" s="23"/>
      <c r="AQ2526" s="23"/>
      <c r="AR2526" s="66">
        <v>0</v>
      </c>
      <c r="AS2526" s="8"/>
      <c r="AT2526" s="19"/>
      <c r="AU2526" s="19"/>
      <c r="AV2526" s="12"/>
      <c r="AW2526" s="12"/>
      <c r="AX2526" s="8"/>
      <c r="AY2526" s="8"/>
      <c r="AZ2526" s="8"/>
      <c r="BA2526" s="8"/>
      <c r="BB2526" s="62"/>
      <c r="BC2526" s="21"/>
      <c r="BD2526" s="21"/>
      <c r="BE2526" s="21"/>
      <c r="BF2526" s="22"/>
      <c r="BG2526" s="22"/>
      <c r="BH2526" s="22"/>
      <c r="BI2526" s="22"/>
      <c r="BJ2526" s="8"/>
      <c r="BK2526" s="8"/>
      <c r="BL2526" s="8"/>
      <c r="BM2526" s="8"/>
      <c r="BN2526" s="5"/>
      <c r="BO2526" s="5"/>
      <c r="BP2526" s="8"/>
      <c r="BQ2526" s="8"/>
    </row>
    <row r="2527" spans="1:69" ht="16.75" customHeight="1" x14ac:dyDescent="0.2">
      <c r="A2527" t="str">
        <f t="shared" si="1963"/>
        <v>2025021232 LAK</v>
      </c>
      <c r="B2527">
        <v>2025021232</v>
      </c>
      <c r="C2527" s="1">
        <v>46118</v>
      </c>
      <c r="D2527" s="2" t="s">
        <v>9</v>
      </c>
      <c r="E2527" t="s">
        <v>28</v>
      </c>
      <c r="F2527" s="2">
        <v>1</v>
      </c>
      <c r="G2527" s="2">
        <v>1</v>
      </c>
      <c r="H2527" t="s">
        <v>47</v>
      </c>
      <c r="I2527" t="str">
        <f t="shared" si="1962"/>
        <v xml:space="preserve">LAK </v>
      </c>
      <c r="K2527" s="14"/>
      <c r="L2527" s="13">
        <v>0.15</v>
      </c>
      <c r="M2527" s="28">
        <v>0.1</v>
      </c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23"/>
      <c r="AF2527" s="23"/>
      <c r="AG2527" s="26"/>
      <c r="AH2527" s="26"/>
      <c r="AI2527" s="53"/>
      <c r="AJ2527" s="6"/>
      <c r="AK2527" s="23"/>
      <c r="AL2527" s="23"/>
      <c r="AM2527" s="23"/>
      <c r="AN2527" s="23"/>
      <c r="AO2527" s="23"/>
      <c r="AP2527" s="23"/>
      <c r="AQ2527" s="23"/>
      <c r="AR2527" s="66">
        <v>0</v>
      </c>
      <c r="AS2527" s="8"/>
      <c r="AT2527" s="19"/>
      <c r="AU2527" s="19"/>
      <c r="AV2527" s="12"/>
      <c r="AW2527" s="12"/>
      <c r="AX2527" s="8"/>
      <c r="AY2527" s="8"/>
      <c r="AZ2527" s="8"/>
      <c r="BA2527" s="8"/>
      <c r="BB2527" s="62"/>
      <c r="BC2527" s="21"/>
      <c r="BD2527" s="21"/>
      <c r="BE2527" s="21"/>
      <c r="BF2527" s="22"/>
      <c r="BG2527" s="22"/>
      <c r="BH2527" s="22"/>
      <c r="BI2527" s="22"/>
      <c r="BJ2527" s="8"/>
      <c r="BK2527" s="8"/>
      <c r="BL2527" s="8"/>
      <c r="BM2527" s="8"/>
      <c r="BN2527" s="5"/>
      <c r="BO2527" s="5"/>
      <c r="BP2527" s="8"/>
      <c r="BQ2527" s="8"/>
    </row>
    <row r="2528" spans="1:69" ht="16.75" customHeight="1" x14ac:dyDescent="0.2">
      <c r="A2528" t="str">
        <f t="shared" si="1963"/>
        <v>2025021237 BOS</v>
      </c>
      <c r="B2528">
        <v>2025021237</v>
      </c>
      <c r="C2528" s="1">
        <v>46119</v>
      </c>
      <c r="D2528" s="2" t="s">
        <v>6</v>
      </c>
      <c r="E2528" t="s">
        <v>7</v>
      </c>
      <c r="F2528" s="2">
        <v>1</v>
      </c>
      <c r="G2528" s="2">
        <v>1</v>
      </c>
      <c r="H2528" t="s">
        <v>46</v>
      </c>
      <c r="I2528" t="str">
        <f t="shared" si="1962"/>
        <v xml:space="preserve">BOS </v>
      </c>
      <c r="K2528" s="14"/>
      <c r="L2528" s="13">
        <v>0.15</v>
      </c>
      <c r="M2528" s="28">
        <v>0.1</v>
      </c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23"/>
      <c r="AF2528" s="23"/>
      <c r="AG2528" s="26"/>
      <c r="AH2528" s="26"/>
      <c r="AI2528" s="53"/>
      <c r="AJ2528" s="6"/>
      <c r="AK2528" s="23"/>
      <c r="AL2528" s="23"/>
      <c r="AM2528" s="23"/>
      <c r="AN2528" s="23"/>
      <c r="AO2528" s="23"/>
      <c r="AP2528" s="23"/>
      <c r="AQ2528" s="23"/>
      <c r="AR2528" s="66">
        <v>0</v>
      </c>
      <c r="AS2528" s="8"/>
      <c r="AT2528" s="19"/>
      <c r="AU2528" s="19"/>
      <c r="AV2528" s="12"/>
      <c r="AW2528" s="12"/>
      <c r="AX2528" s="8"/>
      <c r="AY2528" s="8"/>
      <c r="AZ2528" s="8"/>
      <c r="BA2528" s="8"/>
      <c r="BB2528" s="62"/>
      <c r="BC2528" s="21"/>
      <c r="BD2528" s="21"/>
      <c r="BE2528" s="21"/>
      <c r="BF2528" s="22"/>
      <c r="BG2528" s="22"/>
      <c r="BH2528" s="22"/>
      <c r="BI2528" s="22"/>
      <c r="BJ2528" s="8"/>
      <c r="BK2528" s="8"/>
      <c r="BL2528" s="8"/>
      <c r="BM2528" s="8"/>
      <c r="BN2528" s="5"/>
      <c r="BO2528" s="5"/>
      <c r="BP2528" s="8"/>
      <c r="BQ2528" s="8"/>
    </row>
    <row r="2529" spans="1:69" ht="16.75" customHeight="1" x14ac:dyDescent="0.2">
      <c r="A2529" t="str">
        <f t="shared" si="1963"/>
        <v>2025021237 CAR</v>
      </c>
      <c r="B2529">
        <v>2025021237</v>
      </c>
      <c r="C2529" s="1">
        <v>46119</v>
      </c>
      <c r="D2529" s="2" t="s">
        <v>9</v>
      </c>
      <c r="E2529" t="s">
        <v>42</v>
      </c>
      <c r="F2529" s="2">
        <v>1</v>
      </c>
      <c r="G2529" s="2">
        <v>1</v>
      </c>
      <c r="H2529" t="s">
        <v>47</v>
      </c>
      <c r="I2529" t="str">
        <f t="shared" si="1962"/>
        <v xml:space="preserve">CAR </v>
      </c>
      <c r="K2529" s="14"/>
      <c r="L2529" s="13">
        <v>0.15</v>
      </c>
      <c r="M2529" s="28">
        <v>0.1</v>
      </c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23"/>
      <c r="AF2529" s="23"/>
      <c r="AG2529" s="26"/>
      <c r="AH2529" s="26"/>
      <c r="AI2529" s="53"/>
      <c r="AJ2529" s="6"/>
      <c r="AK2529" s="23"/>
      <c r="AL2529" s="23"/>
      <c r="AM2529" s="23"/>
      <c r="AN2529" s="23"/>
      <c r="AO2529" s="23"/>
      <c r="AP2529" s="23"/>
      <c r="AQ2529" s="23"/>
      <c r="AR2529" s="66">
        <v>0</v>
      </c>
      <c r="AS2529" s="8"/>
      <c r="AT2529" s="19"/>
      <c r="AU2529" s="19"/>
      <c r="AV2529" s="12"/>
      <c r="AW2529" s="12"/>
      <c r="AX2529" s="8"/>
      <c r="AY2529" s="8"/>
      <c r="AZ2529" s="8"/>
      <c r="BA2529" s="8"/>
      <c r="BB2529" s="62"/>
      <c r="BC2529" s="21"/>
      <c r="BD2529" s="21"/>
      <c r="BE2529" s="21"/>
      <c r="BF2529" s="22"/>
      <c r="BG2529" s="22"/>
      <c r="BH2529" s="22"/>
      <c r="BI2529" s="22"/>
      <c r="BJ2529" s="8"/>
      <c r="BK2529" s="8"/>
      <c r="BL2529" s="8"/>
      <c r="BM2529" s="8"/>
      <c r="BN2529" s="5"/>
      <c r="BO2529" s="5"/>
      <c r="BP2529" s="8"/>
      <c r="BQ2529" s="8"/>
    </row>
    <row r="2530" spans="1:69" ht="16.75" customHeight="1" x14ac:dyDescent="0.2">
      <c r="A2530" t="str">
        <f t="shared" si="1963"/>
        <v>2025021235 CBJ</v>
      </c>
      <c r="B2530">
        <v>2025021235</v>
      </c>
      <c r="C2530" s="1">
        <v>46119</v>
      </c>
      <c r="D2530" s="2" t="s">
        <v>6</v>
      </c>
      <c r="E2530" t="s">
        <v>32</v>
      </c>
      <c r="F2530" s="2">
        <v>2</v>
      </c>
      <c r="G2530" s="2">
        <v>1</v>
      </c>
      <c r="H2530" t="s">
        <v>44</v>
      </c>
      <c r="I2530" t="str">
        <f t="shared" si="1962"/>
        <v xml:space="preserve">CBJ </v>
      </c>
      <c r="K2530" s="14"/>
      <c r="L2530" s="13">
        <v>0.15</v>
      </c>
      <c r="M2530" s="28">
        <v>0.1</v>
      </c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23"/>
      <c r="AF2530" s="23"/>
      <c r="AG2530" s="26"/>
      <c r="AH2530" s="26"/>
      <c r="AI2530" s="53"/>
      <c r="AJ2530" s="6"/>
      <c r="AK2530" s="23"/>
      <c r="AL2530" s="23"/>
      <c r="AM2530" s="23"/>
      <c r="AN2530" s="23"/>
      <c r="AO2530" s="23"/>
      <c r="AP2530" s="23"/>
      <c r="AQ2530" s="23"/>
      <c r="AR2530" s="66">
        <v>0</v>
      </c>
      <c r="AS2530" s="8"/>
      <c r="AT2530" s="19"/>
      <c r="AU2530" s="19"/>
      <c r="AV2530" s="12"/>
      <c r="AW2530" s="12"/>
      <c r="AX2530" s="8"/>
      <c r="AY2530" s="8"/>
      <c r="AZ2530" s="8"/>
      <c r="BA2530" s="8"/>
      <c r="BB2530" s="62"/>
      <c r="BC2530" s="21"/>
      <c r="BD2530" s="21"/>
      <c r="BE2530" s="21"/>
      <c r="BF2530" s="22"/>
      <c r="BG2530" s="22"/>
      <c r="BH2530" s="22"/>
      <c r="BI2530" s="22"/>
      <c r="BJ2530" s="8"/>
      <c r="BK2530" s="8"/>
      <c r="BL2530" s="8"/>
      <c r="BM2530" s="8"/>
      <c r="BN2530" s="5"/>
      <c r="BO2530" s="5"/>
      <c r="BP2530" s="8"/>
      <c r="BQ2530" s="8"/>
    </row>
    <row r="2531" spans="1:69" ht="16.75" customHeight="1" x14ac:dyDescent="0.2">
      <c r="A2531" t="str">
        <f t="shared" si="1963"/>
        <v>2025021235 DET</v>
      </c>
      <c r="B2531">
        <v>2025021235</v>
      </c>
      <c r="C2531" s="1">
        <v>46119</v>
      </c>
      <c r="D2531" s="2" t="s">
        <v>9</v>
      </c>
      <c r="E2531" t="s">
        <v>30</v>
      </c>
      <c r="F2531" s="2">
        <v>1</v>
      </c>
      <c r="G2531" s="2">
        <v>2</v>
      </c>
      <c r="H2531" t="s">
        <v>45</v>
      </c>
      <c r="I2531" t="str">
        <f t="shared" si="1962"/>
        <v xml:space="preserve">DET </v>
      </c>
      <c r="K2531" s="14"/>
      <c r="L2531" s="13">
        <v>0.15</v>
      </c>
      <c r="M2531" s="28">
        <v>0.1</v>
      </c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23"/>
      <c r="AF2531" s="23"/>
      <c r="AG2531" s="26"/>
      <c r="AH2531" s="26"/>
      <c r="AI2531" s="53"/>
      <c r="AJ2531" s="6"/>
      <c r="AK2531" s="23"/>
      <c r="AL2531" s="23"/>
      <c r="AM2531" s="23"/>
      <c r="AN2531" s="23"/>
      <c r="AO2531" s="23"/>
      <c r="AP2531" s="23"/>
      <c r="AQ2531" s="23"/>
      <c r="AR2531" s="66">
        <v>0</v>
      </c>
      <c r="AS2531" s="8"/>
      <c r="AT2531" s="19"/>
      <c r="AU2531" s="19"/>
      <c r="AV2531" s="12"/>
      <c r="AW2531" s="12"/>
      <c r="AX2531" s="8"/>
      <c r="AY2531" s="8"/>
      <c r="AZ2531" s="8"/>
      <c r="BA2531" s="8"/>
      <c r="BB2531" s="62"/>
      <c r="BC2531" s="21"/>
      <c r="BD2531" s="21"/>
      <c r="BE2531" s="21"/>
      <c r="BF2531" s="22"/>
      <c r="BG2531" s="22"/>
      <c r="BH2531" s="22"/>
      <c r="BI2531" s="22"/>
      <c r="BJ2531" s="8"/>
      <c r="BK2531" s="8"/>
      <c r="BL2531" s="8"/>
      <c r="BM2531" s="8"/>
      <c r="BN2531" s="5"/>
      <c r="BO2531" s="5"/>
      <c r="BP2531" s="8"/>
      <c r="BQ2531" s="8"/>
    </row>
    <row r="2532" spans="1:69" ht="16.75" customHeight="1" x14ac:dyDescent="0.2">
      <c r="A2532" t="str">
        <f t="shared" si="1963"/>
        <v>2025021233 FLA</v>
      </c>
      <c r="B2532">
        <v>2025021233</v>
      </c>
      <c r="C2532" s="1">
        <v>46119</v>
      </c>
      <c r="D2532" s="2" t="s">
        <v>6</v>
      </c>
      <c r="E2532" t="s">
        <v>10</v>
      </c>
      <c r="F2532" s="2">
        <v>1</v>
      </c>
      <c r="G2532" s="2">
        <v>1</v>
      </c>
      <c r="H2532" t="s">
        <v>46</v>
      </c>
      <c r="I2532" t="str">
        <f t="shared" si="1962"/>
        <v xml:space="preserve">FLA </v>
      </c>
      <c r="K2532" s="14"/>
      <c r="L2532" s="13">
        <v>0.15</v>
      </c>
      <c r="M2532" s="28">
        <v>0.1</v>
      </c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23"/>
      <c r="AF2532" s="23"/>
      <c r="AG2532" s="26"/>
      <c r="AH2532" s="26"/>
      <c r="AI2532" s="53"/>
      <c r="AJ2532" s="6"/>
      <c r="AK2532" s="23"/>
      <c r="AL2532" s="23"/>
      <c r="AM2532" s="23"/>
      <c r="AN2532" s="23"/>
      <c r="AO2532" s="23"/>
      <c r="AP2532" s="23"/>
      <c r="AQ2532" s="23"/>
      <c r="AR2532" s="66">
        <v>0</v>
      </c>
      <c r="AS2532" s="8"/>
      <c r="AT2532" s="19"/>
      <c r="AU2532" s="19"/>
      <c r="AV2532" s="12"/>
      <c r="AW2532" s="12"/>
      <c r="AX2532" s="8"/>
      <c r="AY2532" s="8"/>
      <c r="AZ2532" s="8"/>
      <c r="BA2532" s="8"/>
      <c r="BB2532" s="62"/>
      <c r="BC2532" s="21"/>
      <c r="BD2532" s="21"/>
      <c r="BE2532" s="21"/>
      <c r="BF2532" s="22"/>
      <c r="BG2532" s="22"/>
      <c r="BH2532" s="22"/>
      <c r="BI2532" s="22"/>
      <c r="BJ2532" s="8"/>
      <c r="BK2532" s="8"/>
      <c r="BL2532" s="8"/>
      <c r="BM2532" s="8"/>
      <c r="BN2532" s="5"/>
      <c r="BO2532" s="5"/>
      <c r="BP2532" s="8"/>
      <c r="BQ2532" s="8"/>
    </row>
    <row r="2533" spans="1:69" ht="16.75" customHeight="1" x14ac:dyDescent="0.2">
      <c r="A2533" t="str">
        <f t="shared" si="1963"/>
        <v>2025021233 MTL</v>
      </c>
      <c r="B2533">
        <v>2025021233</v>
      </c>
      <c r="C2533" s="1">
        <v>46119</v>
      </c>
      <c r="D2533" s="2" t="s">
        <v>9</v>
      </c>
      <c r="E2533" t="s">
        <v>19</v>
      </c>
      <c r="F2533" s="2">
        <v>1</v>
      </c>
      <c r="G2533" s="2">
        <v>1</v>
      </c>
      <c r="H2533" t="s">
        <v>47</v>
      </c>
      <c r="I2533" t="str">
        <f t="shared" si="1962"/>
        <v xml:space="preserve">MTL </v>
      </c>
      <c r="K2533" s="14"/>
      <c r="L2533" s="13">
        <v>0.15</v>
      </c>
      <c r="M2533" s="28">
        <v>0.1</v>
      </c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23"/>
      <c r="AF2533" s="23"/>
      <c r="AG2533" s="26"/>
      <c r="AH2533" s="26"/>
      <c r="AI2533" s="53"/>
      <c r="AJ2533" s="6"/>
      <c r="AK2533" s="23"/>
      <c r="AL2533" s="23"/>
      <c r="AM2533" s="23"/>
      <c r="AN2533" s="23"/>
      <c r="AO2533" s="23"/>
      <c r="AP2533" s="23"/>
      <c r="AQ2533" s="23"/>
      <c r="AR2533" s="66">
        <v>0</v>
      </c>
      <c r="AS2533" s="8"/>
      <c r="AT2533" s="19"/>
      <c r="AU2533" s="19"/>
      <c r="AV2533" s="12"/>
      <c r="AW2533" s="12"/>
      <c r="AX2533" s="8"/>
      <c r="AY2533" s="8"/>
      <c r="AZ2533" s="8"/>
      <c r="BA2533" s="8"/>
      <c r="BB2533" s="62"/>
      <c r="BC2533" s="21"/>
      <c r="BD2533" s="21"/>
      <c r="BE2533" s="21"/>
      <c r="BF2533" s="22"/>
      <c r="BG2533" s="22"/>
      <c r="BH2533" s="22"/>
      <c r="BI2533" s="22"/>
      <c r="BJ2533" s="8"/>
      <c r="BK2533" s="8"/>
      <c r="BL2533" s="8"/>
      <c r="BM2533" s="8"/>
      <c r="BN2533" s="5"/>
      <c r="BO2533" s="5"/>
      <c r="BP2533" s="8"/>
      <c r="BQ2533" s="8"/>
    </row>
    <row r="2534" spans="1:69" ht="16.75" customHeight="1" x14ac:dyDescent="0.2">
      <c r="A2534" t="str">
        <f t="shared" si="1963"/>
        <v>2025021236 PHI</v>
      </c>
      <c r="B2534">
        <v>2025021236</v>
      </c>
      <c r="C2534" s="1">
        <v>46119</v>
      </c>
      <c r="D2534" s="2" t="s">
        <v>6</v>
      </c>
      <c r="E2534" t="s">
        <v>43</v>
      </c>
      <c r="F2534" s="2">
        <v>1</v>
      </c>
      <c r="G2534" s="2">
        <v>1</v>
      </c>
      <c r="H2534" t="s">
        <v>46</v>
      </c>
      <c r="I2534" t="str">
        <f t="shared" si="1962"/>
        <v xml:space="preserve">PHI </v>
      </c>
      <c r="K2534" s="14"/>
      <c r="L2534" s="13">
        <v>0.15</v>
      </c>
      <c r="M2534" s="28">
        <v>0.1</v>
      </c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23"/>
      <c r="AF2534" s="23"/>
      <c r="AG2534" s="26"/>
      <c r="AH2534" s="26"/>
      <c r="AI2534" s="53"/>
      <c r="AJ2534" s="6"/>
      <c r="AK2534" s="23"/>
      <c r="AL2534" s="23"/>
      <c r="AM2534" s="23"/>
      <c r="AN2534" s="23"/>
      <c r="AO2534" s="23"/>
      <c r="AP2534" s="23"/>
      <c r="AQ2534" s="23"/>
      <c r="AR2534" s="66">
        <v>0</v>
      </c>
      <c r="AS2534" s="8"/>
      <c r="AT2534" s="19"/>
      <c r="AU2534" s="19"/>
      <c r="AV2534" s="12"/>
      <c r="AW2534" s="12"/>
      <c r="AX2534" s="8"/>
      <c r="AY2534" s="8"/>
      <c r="AZ2534" s="8"/>
      <c r="BA2534" s="8"/>
      <c r="BB2534" s="62"/>
      <c r="BC2534" s="21"/>
      <c r="BD2534" s="21"/>
      <c r="BE2534" s="21"/>
      <c r="BF2534" s="22"/>
      <c r="BG2534" s="22"/>
      <c r="BH2534" s="22"/>
      <c r="BI2534" s="22"/>
      <c r="BJ2534" s="8"/>
      <c r="BK2534" s="8"/>
      <c r="BL2534" s="8"/>
      <c r="BM2534" s="8"/>
      <c r="BN2534" s="5"/>
      <c r="BO2534" s="5"/>
      <c r="BP2534" s="8"/>
      <c r="BQ2534" s="8"/>
    </row>
    <row r="2535" spans="1:69" ht="16.75" customHeight="1" x14ac:dyDescent="0.2">
      <c r="A2535" t="str">
        <f t="shared" si="1963"/>
        <v>2025021236 NJD</v>
      </c>
      <c r="B2535">
        <v>2025021236</v>
      </c>
      <c r="C2535" s="1">
        <v>46119</v>
      </c>
      <c r="D2535" s="2" t="s">
        <v>9</v>
      </c>
      <c r="E2535" t="s">
        <v>4</v>
      </c>
      <c r="F2535" s="2">
        <v>1</v>
      </c>
      <c r="G2535" s="2">
        <v>1</v>
      </c>
      <c r="H2535" t="s">
        <v>47</v>
      </c>
      <c r="I2535" t="str">
        <f t="shared" si="1962"/>
        <v xml:space="preserve">NJD </v>
      </c>
      <c r="K2535" s="14"/>
      <c r="L2535" s="13">
        <v>0.15</v>
      </c>
      <c r="M2535" s="28">
        <v>0.1</v>
      </c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23"/>
      <c r="AF2535" s="23"/>
      <c r="AG2535" s="26"/>
      <c r="AH2535" s="26"/>
      <c r="AI2535" s="53"/>
      <c r="AJ2535" s="6"/>
      <c r="AK2535" s="23"/>
      <c r="AL2535" s="23"/>
      <c r="AM2535" s="23"/>
      <c r="AN2535" s="23"/>
      <c r="AO2535" s="23"/>
      <c r="AP2535" s="23"/>
      <c r="AQ2535" s="23"/>
      <c r="AR2535" s="66">
        <v>0</v>
      </c>
      <c r="AS2535" s="8"/>
      <c r="AT2535" s="19"/>
      <c r="AU2535" s="19"/>
      <c r="AV2535" s="12"/>
      <c r="AW2535" s="12"/>
      <c r="AX2535" s="8"/>
      <c r="AY2535" s="8"/>
      <c r="AZ2535" s="8"/>
      <c r="BA2535" s="8"/>
      <c r="BB2535" s="62"/>
      <c r="BC2535" s="21"/>
      <c r="BD2535" s="21"/>
      <c r="BE2535" s="21"/>
      <c r="BF2535" s="22"/>
      <c r="BG2535" s="22"/>
      <c r="BH2535" s="22"/>
      <c r="BI2535" s="22"/>
      <c r="BJ2535" s="8"/>
      <c r="BK2535" s="8"/>
      <c r="BL2535" s="8"/>
      <c r="BM2535" s="8"/>
      <c r="BN2535" s="5"/>
      <c r="BO2535" s="5"/>
      <c r="BP2535" s="8"/>
      <c r="BQ2535" s="8"/>
    </row>
    <row r="2536" spans="1:69" ht="16.75" customHeight="1" x14ac:dyDescent="0.2">
      <c r="A2536" t="str">
        <f t="shared" si="1963"/>
        <v>2025021234 TBL</v>
      </c>
      <c r="B2536">
        <v>2025021234</v>
      </c>
      <c r="C2536" s="1">
        <v>46119</v>
      </c>
      <c r="D2536" s="2" t="s">
        <v>6</v>
      </c>
      <c r="E2536" t="s">
        <v>41</v>
      </c>
      <c r="F2536" s="2">
        <v>0</v>
      </c>
      <c r="G2536" s="2">
        <v>1</v>
      </c>
      <c r="H2536" t="s">
        <v>26</v>
      </c>
      <c r="I2536" t="str">
        <f t="shared" si="1962"/>
        <v xml:space="preserve">TBL </v>
      </c>
      <c r="K2536" s="14"/>
      <c r="L2536" s="13">
        <v>0.15</v>
      </c>
      <c r="M2536" s="28">
        <v>0.1</v>
      </c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23"/>
      <c r="AF2536" s="23"/>
      <c r="AG2536" s="26"/>
      <c r="AH2536" s="26"/>
      <c r="AI2536" s="53"/>
      <c r="AJ2536" s="6"/>
      <c r="AK2536" s="23"/>
      <c r="AL2536" s="23"/>
      <c r="AM2536" s="23"/>
      <c r="AN2536" s="23"/>
      <c r="AO2536" s="23"/>
      <c r="AP2536" s="23"/>
      <c r="AQ2536" s="23"/>
      <c r="AR2536" s="66">
        <v>0</v>
      </c>
      <c r="AS2536" s="8"/>
      <c r="AT2536" s="19"/>
      <c r="AU2536" s="19"/>
      <c r="AV2536" s="12"/>
      <c r="AW2536" s="12"/>
      <c r="AX2536" s="8"/>
      <c r="AY2536" s="8"/>
      <c r="AZ2536" s="8"/>
      <c r="BA2536" s="8"/>
      <c r="BB2536" s="62"/>
      <c r="BC2536" s="21"/>
      <c r="BD2536" s="21"/>
      <c r="BE2536" s="21"/>
      <c r="BF2536" s="22"/>
      <c r="BG2536" s="22"/>
      <c r="BH2536" s="22"/>
      <c r="BI2536" s="22"/>
      <c r="BJ2536" s="8"/>
      <c r="BK2536" s="8"/>
      <c r="BL2536" s="8"/>
      <c r="BM2536" s="8"/>
      <c r="BN2536" s="5"/>
      <c r="BO2536" s="5"/>
      <c r="BP2536" s="8"/>
      <c r="BQ2536" s="8"/>
    </row>
    <row r="2537" spans="1:69" ht="16.75" customHeight="1" x14ac:dyDescent="0.2">
      <c r="A2537" t="str">
        <f t="shared" si="1963"/>
        <v>2025021234 OTT</v>
      </c>
      <c r="B2537">
        <v>2025021234</v>
      </c>
      <c r="C2537" s="1">
        <v>46119</v>
      </c>
      <c r="D2537" s="2" t="s">
        <v>9</v>
      </c>
      <c r="E2537" t="s">
        <v>39</v>
      </c>
      <c r="F2537" s="2">
        <v>1</v>
      </c>
      <c r="G2537" s="2">
        <v>0</v>
      </c>
      <c r="H2537" t="s">
        <v>27</v>
      </c>
      <c r="I2537" t="str">
        <f t="shared" si="1962"/>
        <v xml:space="preserve">OTT </v>
      </c>
      <c r="K2537" s="14"/>
      <c r="L2537" s="13">
        <v>0.15</v>
      </c>
      <c r="M2537" s="28">
        <v>0.1</v>
      </c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23"/>
      <c r="AF2537" s="23"/>
      <c r="AG2537" s="26"/>
      <c r="AH2537" s="26"/>
      <c r="AI2537" s="53"/>
      <c r="AJ2537" s="6"/>
      <c r="AK2537" s="23"/>
      <c r="AL2537" s="23"/>
      <c r="AM2537" s="23"/>
      <c r="AN2537" s="23"/>
      <c r="AO2537" s="23"/>
      <c r="AP2537" s="23"/>
      <c r="AQ2537" s="23"/>
      <c r="AR2537" s="66">
        <v>0</v>
      </c>
      <c r="AS2537" s="8"/>
      <c r="AT2537" s="19"/>
      <c r="AU2537" s="19"/>
      <c r="AV2537" s="12"/>
      <c r="AW2537" s="12"/>
      <c r="AX2537" s="8"/>
      <c r="AY2537" s="8"/>
      <c r="AZ2537" s="8"/>
      <c r="BA2537" s="8"/>
      <c r="BB2537" s="62"/>
      <c r="BC2537" s="21"/>
      <c r="BD2537" s="21"/>
      <c r="BE2537" s="21"/>
      <c r="BF2537" s="22"/>
      <c r="BG2537" s="22"/>
      <c r="BH2537" s="22"/>
      <c r="BI2537" s="22"/>
      <c r="BJ2537" s="8"/>
      <c r="BK2537" s="8"/>
      <c r="BL2537" s="8"/>
      <c r="BM2537" s="8"/>
      <c r="BN2537" s="5"/>
      <c r="BO2537" s="5"/>
      <c r="BP2537" s="8"/>
      <c r="BQ2537" s="8"/>
    </row>
    <row r="2538" spans="1:69" ht="16.75" customHeight="1" x14ac:dyDescent="0.2">
      <c r="A2538" t="str">
        <f t="shared" si="1963"/>
        <v>2025021239 CGY</v>
      </c>
      <c r="B2538">
        <v>2025021239</v>
      </c>
      <c r="C2538" s="1">
        <v>46119</v>
      </c>
      <c r="D2538" s="2" t="s">
        <v>6</v>
      </c>
      <c r="E2538" t="s">
        <v>22</v>
      </c>
      <c r="F2538" s="2">
        <v>2</v>
      </c>
      <c r="G2538" s="2">
        <v>2</v>
      </c>
      <c r="H2538" t="s">
        <v>8</v>
      </c>
      <c r="I2538" t="str">
        <f t="shared" si="1962"/>
        <v xml:space="preserve">CGY </v>
      </c>
      <c r="K2538" s="14"/>
      <c r="L2538" s="13">
        <v>0.15</v>
      </c>
      <c r="M2538" s="28">
        <v>0.1</v>
      </c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23"/>
      <c r="AF2538" s="23"/>
      <c r="AG2538" s="26"/>
      <c r="AH2538" s="26"/>
      <c r="AI2538" s="53"/>
      <c r="AJ2538" s="6"/>
      <c r="AK2538" s="23"/>
      <c r="AL2538" s="23"/>
      <c r="AM2538" s="23"/>
      <c r="AN2538" s="23"/>
      <c r="AO2538" s="23"/>
      <c r="AP2538" s="23"/>
      <c r="AQ2538" s="23"/>
      <c r="AR2538" s="66">
        <v>0</v>
      </c>
      <c r="AS2538" s="8"/>
      <c r="AT2538" s="19"/>
      <c r="AU2538" s="19"/>
      <c r="AV2538" s="12"/>
      <c r="AW2538" s="12"/>
      <c r="AX2538" s="8"/>
      <c r="AY2538" s="8"/>
      <c r="AZ2538" s="8"/>
      <c r="BA2538" s="8"/>
      <c r="BB2538" s="62"/>
      <c r="BC2538" s="21"/>
      <c r="BD2538" s="21"/>
      <c r="BE2538" s="21"/>
      <c r="BF2538" s="22"/>
      <c r="BG2538" s="22"/>
      <c r="BH2538" s="22"/>
      <c r="BI2538" s="22"/>
      <c r="BJ2538" s="8"/>
      <c r="BK2538" s="8"/>
      <c r="BL2538" s="8"/>
      <c r="BM2538" s="8"/>
      <c r="BN2538" s="5"/>
      <c r="BO2538" s="5"/>
      <c r="BP2538" s="8"/>
      <c r="BQ2538" s="8"/>
    </row>
    <row r="2539" spans="1:69" ht="16.75" customHeight="1" x14ac:dyDescent="0.2">
      <c r="A2539" t="str">
        <f t="shared" si="1963"/>
        <v>2025021239 DAL</v>
      </c>
      <c r="B2539">
        <v>2025021239</v>
      </c>
      <c r="C2539" s="1">
        <v>46119</v>
      </c>
      <c r="D2539" s="2" t="s">
        <v>9</v>
      </c>
      <c r="E2539" t="s">
        <v>34</v>
      </c>
      <c r="F2539" s="2">
        <v>2</v>
      </c>
      <c r="G2539" s="2">
        <v>2</v>
      </c>
      <c r="H2539" t="s">
        <v>11</v>
      </c>
      <c r="I2539" t="str">
        <f t="shared" ref="I2539:I2602" si="1964">E2539&amp;" "&amp;J2539</f>
        <v xml:space="preserve">DAL </v>
      </c>
      <c r="K2539" s="14"/>
      <c r="L2539" s="13">
        <v>0.15</v>
      </c>
      <c r="M2539" s="28">
        <v>0.1</v>
      </c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23"/>
      <c r="AF2539" s="23"/>
      <c r="AG2539" s="26"/>
      <c r="AH2539" s="26"/>
      <c r="AI2539" s="53"/>
      <c r="AJ2539" s="6"/>
      <c r="AK2539" s="23"/>
      <c r="AL2539" s="23"/>
      <c r="AM2539" s="23"/>
      <c r="AN2539" s="23"/>
      <c r="AO2539" s="23"/>
      <c r="AP2539" s="23"/>
      <c r="AQ2539" s="23"/>
      <c r="AR2539" s="66">
        <v>0</v>
      </c>
      <c r="AS2539" s="8"/>
      <c r="AT2539" s="19"/>
      <c r="AU2539" s="19"/>
      <c r="AV2539" s="12"/>
      <c r="AW2539" s="12"/>
      <c r="AX2539" s="8"/>
      <c r="AY2539" s="8"/>
      <c r="AZ2539" s="8"/>
      <c r="BA2539" s="8"/>
      <c r="BB2539" s="62"/>
      <c r="BC2539" s="21"/>
      <c r="BD2539" s="21"/>
      <c r="BE2539" s="21"/>
      <c r="BF2539" s="22"/>
      <c r="BG2539" s="22"/>
      <c r="BH2539" s="22"/>
      <c r="BI2539" s="22"/>
      <c r="BJ2539" s="8"/>
      <c r="BK2539" s="8"/>
      <c r="BL2539" s="8"/>
      <c r="BM2539" s="8"/>
      <c r="BN2539" s="5"/>
      <c r="BO2539" s="5"/>
      <c r="BP2539" s="8"/>
      <c r="BQ2539" s="8"/>
    </row>
    <row r="2540" spans="1:69" ht="16.75" customHeight="1" x14ac:dyDescent="0.2">
      <c r="A2540" t="str">
        <f t="shared" si="1963"/>
        <v>2025021238 COL</v>
      </c>
      <c r="B2540">
        <v>2025021238</v>
      </c>
      <c r="C2540" s="1">
        <v>46119</v>
      </c>
      <c r="D2540" s="2" t="s">
        <v>6</v>
      </c>
      <c r="E2540" t="s">
        <v>24</v>
      </c>
      <c r="F2540" s="2">
        <v>1</v>
      </c>
      <c r="G2540" s="2">
        <v>1</v>
      </c>
      <c r="H2540" t="s">
        <v>46</v>
      </c>
      <c r="I2540" t="str">
        <f t="shared" si="1964"/>
        <v xml:space="preserve">COL </v>
      </c>
      <c r="K2540" s="14"/>
      <c r="L2540" s="13">
        <v>0.15</v>
      </c>
      <c r="M2540" s="28">
        <v>0.1</v>
      </c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23"/>
      <c r="AF2540" s="23"/>
      <c r="AG2540" s="26"/>
      <c r="AH2540" s="26"/>
      <c r="AI2540" s="53"/>
      <c r="AJ2540" s="6"/>
      <c r="AK2540" s="23"/>
      <c r="AL2540" s="23"/>
      <c r="AM2540" s="23"/>
      <c r="AN2540" s="23"/>
      <c r="AO2540" s="23"/>
      <c r="AP2540" s="23"/>
      <c r="AQ2540" s="23"/>
      <c r="AR2540" s="66">
        <v>0</v>
      </c>
      <c r="AS2540" s="8"/>
      <c r="AT2540" s="19"/>
      <c r="AU2540" s="19"/>
      <c r="AV2540" s="12"/>
      <c r="AW2540" s="12"/>
      <c r="AX2540" s="8"/>
      <c r="AY2540" s="8"/>
      <c r="AZ2540" s="8"/>
      <c r="BA2540" s="8"/>
      <c r="BB2540" s="62"/>
      <c r="BC2540" s="21"/>
      <c r="BD2540" s="21"/>
      <c r="BE2540" s="21"/>
      <c r="BF2540" s="22"/>
      <c r="BG2540" s="22"/>
      <c r="BH2540" s="22"/>
      <c r="BI2540" s="22"/>
      <c r="BJ2540" s="8"/>
      <c r="BK2540" s="8"/>
      <c r="BL2540" s="8"/>
      <c r="BM2540" s="8"/>
      <c r="BN2540" s="5"/>
      <c r="BO2540" s="5"/>
      <c r="BP2540" s="8"/>
      <c r="BQ2540" s="8"/>
    </row>
    <row r="2541" spans="1:69" ht="16.75" customHeight="1" x14ac:dyDescent="0.2">
      <c r="A2541" t="str">
        <f t="shared" si="1963"/>
        <v>2025021238 STL</v>
      </c>
      <c r="B2541">
        <v>2025021238</v>
      </c>
      <c r="C2541" s="1">
        <v>46119</v>
      </c>
      <c r="D2541" s="2" t="s">
        <v>9</v>
      </c>
      <c r="E2541" t="s">
        <v>12</v>
      </c>
      <c r="F2541" s="2">
        <v>1</v>
      </c>
      <c r="G2541" s="2">
        <v>1</v>
      </c>
      <c r="H2541" t="s">
        <v>47</v>
      </c>
      <c r="I2541" t="str">
        <f t="shared" si="1964"/>
        <v xml:space="preserve">STL </v>
      </c>
      <c r="K2541" s="14"/>
      <c r="L2541" s="13">
        <v>0.15</v>
      </c>
      <c r="M2541" s="28">
        <v>0.1</v>
      </c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23"/>
      <c r="AF2541" s="23"/>
      <c r="AG2541" s="26"/>
      <c r="AH2541" s="26"/>
      <c r="AI2541" s="53"/>
      <c r="AJ2541" s="6"/>
      <c r="AK2541" s="23"/>
      <c r="AL2541" s="23"/>
      <c r="AM2541" s="23"/>
      <c r="AN2541" s="23"/>
      <c r="AO2541" s="23"/>
      <c r="AP2541" s="23"/>
      <c r="AQ2541" s="23"/>
      <c r="AR2541" s="66">
        <v>0</v>
      </c>
      <c r="AS2541" s="8"/>
      <c r="AT2541" s="19"/>
      <c r="AU2541" s="19"/>
      <c r="AV2541" s="12"/>
      <c r="AW2541" s="12"/>
      <c r="AX2541" s="8"/>
      <c r="AY2541" s="8"/>
      <c r="AZ2541" s="8"/>
      <c r="BA2541" s="8"/>
      <c r="BB2541" s="62"/>
      <c r="BC2541" s="21"/>
      <c r="BD2541" s="21"/>
      <c r="BE2541" s="21"/>
      <c r="BF2541" s="22"/>
      <c r="BG2541" s="22"/>
      <c r="BH2541" s="22"/>
      <c r="BI2541" s="22"/>
      <c r="BJ2541" s="8"/>
      <c r="BK2541" s="8"/>
      <c r="BL2541" s="8"/>
      <c r="BM2541" s="8"/>
      <c r="BN2541" s="5"/>
      <c r="BO2541" s="5"/>
      <c r="BP2541" s="8"/>
      <c r="BQ2541" s="8"/>
    </row>
    <row r="2542" spans="1:69" ht="16.75" customHeight="1" x14ac:dyDescent="0.2">
      <c r="A2542" t="str">
        <f t="shared" si="1963"/>
        <v>2025021240 SEA</v>
      </c>
      <c r="B2542">
        <v>2025021240</v>
      </c>
      <c r="C2542" s="1">
        <v>46119</v>
      </c>
      <c r="D2542" s="2" t="s">
        <v>6</v>
      </c>
      <c r="E2542" t="s">
        <v>13</v>
      </c>
      <c r="F2542" s="2">
        <v>0</v>
      </c>
      <c r="G2542" s="2">
        <v>1</v>
      </c>
      <c r="H2542" t="s">
        <v>26</v>
      </c>
      <c r="I2542" t="str">
        <f t="shared" si="1964"/>
        <v xml:space="preserve">SEA </v>
      </c>
      <c r="K2542" s="14"/>
      <c r="L2542" s="13">
        <v>0.15</v>
      </c>
      <c r="M2542" s="28">
        <v>0.1</v>
      </c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23"/>
      <c r="AF2542" s="23"/>
      <c r="AG2542" s="26"/>
      <c r="AH2542" s="26"/>
      <c r="AI2542" s="53"/>
      <c r="AJ2542" s="6"/>
      <c r="AK2542" s="23"/>
      <c r="AL2542" s="23"/>
      <c r="AM2542" s="23"/>
      <c r="AN2542" s="23"/>
      <c r="AO2542" s="23"/>
      <c r="AP2542" s="23"/>
      <c r="AQ2542" s="23"/>
      <c r="AR2542" s="66">
        <v>0</v>
      </c>
      <c r="AS2542" s="8"/>
      <c r="AT2542" s="19"/>
      <c r="AU2542" s="19"/>
      <c r="AV2542" s="12"/>
      <c r="AW2542" s="12"/>
      <c r="AX2542" s="8"/>
      <c r="AY2542" s="8"/>
      <c r="AZ2542" s="8"/>
      <c r="BA2542" s="8"/>
      <c r="BB2542" s="62"/>
      <c r="BC2542" s="21"/>
      <c r="BD2542" s="21"/>
      <c r="BE2542" s="21"/>
      <c r="BF2542" s="22"/>
      <c r="BG2542" s="22"/>
      <c r="BH2542" s="22"/>
      <c r="BI2542" s="22"/>
      <c r="BJ2542" s="8"/>
      <c r="BK2542" s="8"/>
      <c r="BL2542" s="8"/>
      <c r="BM2542" s="8"/>
      <c r="BN2542" s="5"/>
      <c r="BO2542" s="5"/>
      <c r="BP2542" s="8"/>
      <c r="BQ2542" s="8"/>
    </row>
    <row r="2543" spans="1:69" ht="16.75" customHeight="1" x14ac:dyDescent="0.2">
      <c r="A2543" t="str">
        <f t="shared" si="1963"/>
        <v>2025021240 MIN</v>
      </c>
      <c r="B2543">
        <v>2025021240</v>
      </c>
      <c r="C2543" s="1">
        <v>46119</v>
      </c>
      <c r="D2543" s="2" t="s">
        <v>9</v>
      </c>
      <c r="E2543" t="s">
        <v>33</v>
      </c>
      <c r="F2543" s="2">
        <v>1</v>
      </c>
      <c r="G2543" s="2">
        <v>0</v>
      </c>
      <c r="H2543" t="s">
        <v>27</v>
      </c>
      <c r="I2543" t="str">
        <f t="shared" si="1964"/>
        <v xml:space="preserve">MIN </v>
      </c>
      <c r="K2543" s="14"/>
      <c r="L2543" s="13">
        <v>0.15</v>
      </c>
      <c r="M2543" s="28">
        <v>0.1</v>
      </c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23"/>
      <c r="AF2543" s="23"/>
      <c r="AG2543" s="26"/>
      <c r="AH2543" s="26"/>
      <c r="AI2543" s="53"/>
      <c r="AJ2543" s="6"/>
      <c r="AK2543" s="23"/>
      <c r="AL2543" s="23"/>
      <c r="AM2543" s="23"/>
      <c r="AN2543" s="23"/>
      <c r="AO2543" s="23"/>
      <c r="AP2543" s="23"/>
      <c r="AQ2543" s="23"/>
      <c r="AR2543" s="66">
        <v>0</v>
      </c>
      <c r="AS2543" s="8"/>
      <c r="AT2543" s="19"/>
      <c r="AU2543" s="19"/>
      <c r="AV2543" s="12"/>
      <c r="AW2543" s="12"/>
      <c r="AX2543" s="8"/>
      <c r="AY2543" s="8"/>
      <c r="AZ2543" s="8"/>
      <c r="BA2543" s="8"/>
      <c r="BB2543" s="62"/>
      <c r="BC2543" s="21"/>
      <c r="BD2543" s="21"/>
      <c r="BE2543" s="21"/>
      <c r="BF2543" s="22"/>
      <c r="BG2543" s="22"/>
      <c r="BH2543" s="22"/>
      <c r="BI2543" s="22"/>
      <c r="BJ2543" s="8"/>
      <c r="BK2543" s="8"/>
      <c r="BL2543" s="8"/>
      <c r="BM2543" s="8"/>
      <c r="BN2543" s="5"/>
      <c r="BO2543" s="5"/>
      <c r="BP2543" s="8"/>
      <c r="BQ2543" s="8"/>
    </row>
    <row r="2544" spans="1:69" ht="16.75" customHeight="1" x14ac:dyDescent="0.2">
      <c r="A2544" t="str">
        <f t="shared" si="1963"/>
        <v>2025021241 EDM</v>
      </c>
      <c r="B2544">
        <v>2025021241</v>
      </c>
      <c r="C2544" s="1">
        <v>46119</v>
      </c>
      <c r="D2544" s="2" t="s">
        <v>6</v>
      </c>
      <c r="E2544" t="s">
        <v>17</v>
      </c>
      <c r="F2544" s="2">
        <v>2</v>
      </c>
      <c r="G2544" s="2">
        <v>2</v>
      </c>
      <c r="H2544" t="s">
        <v>8</v>
      </c>
      <c r="I2544" t="str">
        <f t="shared" si="1964"/>
        <v xml:space="preserve">EDM </v>
      </c>
      <c r="K2544" s="14"/>
      <c r="L2544" s="13">
        <v>0.15</v>
      </c>
      <c r="M2544" s="28">
        <v>0.1</v>
      </c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23"/>
      <c r="AF2544" s="23"/>
      <c r="AG2544" s="26"/>
      <c r="AH2544" s="26"/>
      <c r="AI2544" s="53"/>
      <c r="AJ2544" s="6"/>
      <c r="AK2544" s="23"/>
      <c r="AL2544" s="23"/>
      <c r="AM2544" s="23"/>
      <c r="AN2544" s="23"/>
      <c r="AO2544" s="23"/>
      <c r="AP2544" s="23"/>
      <c r="AQ2544" s="23"/>
      <c r="AR2544" s="66">
        <v>0</v>
      </c>
      <c r="AS2544" s="8"/>
      <c r="AT2544" s="19"/>
      <c r="AU2544" s="19"/>
      <c r="AV2544" s="12"/>
      <c r="AW2544" s="12"/>
      <c r="AX2544" s="8"/>
      <c r="AY2544" s="8"/>
      <c r="AZ2544" s="8"/>
      <c r="BA2544" s="8"/>
      <c r="BB2544" s="62"/>
      <c r="BC2544" s="21"/>
      <c r="BD2544" s="21"/>
      <c r="BE2544" s="21"/>
      <c r="BF2544" s="22"/>
      <c r="BG2544" s="22"/>
      <c r="BH2544" s="22"/>
      <c r="BI2544" s="22"/>
      <c r="BJ2544" s="8"/>
      <c r="BK2544" s="8"/>
      <c r="BL2544" s="8"/>
      <c r="BM2544" s="8"/>
      <c r="BN2544" s="5"/>
      <c r="BO2544" s="5"/>
      <c r="BP2544" s="8"/>
      <c r="BQ2544" s="8"/>
    </row>
    <row r="2545" spans="1:69" ht="16.75" customHeight="1" x14ac:dyDescent="0.2">
      <c r="A2545" t="str">
        <f t="shared" si="1963"/>
        <v>2025021241 UTA</v>
      </c>
      <c r="B2545">
        <v>2025021241</v>
      </c>
      <c r="C2545" s="1">
        <v>46119</v>
      </c>
      <c r="D2545" s="2" t="s">
        <v>9</v>
      </c>
      <c r="E2545" t="s">
        <v>15</v>
      </c>
      <c r="F2545" s="2">
        <v>2</v>
      </c>
      <c r="G2545" s="2">
        <v>2</v>
      </c>
      <c r="H2545" t="s">
        <v>11</v>
      </c>
      <c r="I2545" t="str">
        <f t="shared" si="1964"/>
        <v xml:space="preserve">UTA </v>
      </c>
      <c r="K2545" s="14"/>
      <c r="L2545" s="13">
        <v>0.15</v>
      </c>
      <c r="M2545" s="28">
        <v>0.1</v>
      </c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23"/>
      <c r="AF2545" s="23"/>
      <c r="AG2545" s="26"/>
      <c r="AH2545" s="26"/>
      <c r="AI2545" s="53"/>
      <c r="AJ2545" s="6"/>
      <c r="AK2545" s="23"/>
      <c r="AL2545" s="23"/>
      <c r="AM2545" s="23"/>
      <c r="AN2545" s="23"/>
      <c r="AO2545" s="23"/>
      <c r="AP2545" s="23"/>
      <c r="AQ2545" s="23"/>
      <c r="AR2545" s="66">
        <v>0</v>
      </c>
      <c r="AS2545" s="8"/>
      <c r="AT2545" s="19"/>
      <c r="AU2545" s="19"/>
      <c r="AV2545" s="12"/>
      <c r="AW2545" s="12"/>
      <c r="AX2545" s="8"/>
      <c r="AY2545" s="8"/>
      <c r="AZ2545" s="8"/>
      <c r="BA2545" s="8"/>
      <c r="BB2545" s="62"/>
      <c r="BC2545" s="21"/>
      <c r="BD2545" s="21"/>
      <c r="BE2545" s="21"/>
      <c r="BF2545" s="22"/>
      <c r="BG2545" s="22"/>
      <c r="BH2545" s="22"/>
      <c r="BI2545" s="22"/>
      <c r="BJ2545" s="8"/>
      <c r="BK2545" s="8"/>
      <c r="BL2545" s="8"/>
      <c r="BM2545" s="8"/>
      <c r="BN2545" s="5"/>
      <c r="BO2545" s="5"/>
      <c r="BP2545" s="8"/>
      <c r="BQ2545" s="8"/>
    </row>
    <row r="2546" spans="1:69" ht="16.75" customHeight="1" x14ac:dyDescent="0.2">
      <c r="A2546" t="str">
        <f t="shared" si="1963"/>
        <v>2025021243 NSH</v>
      </c>
      <c r="B2546">
        <v>2025021243</v>
      </c>
      <c r="C2546" s="1">
        <v>46119</v>
      </c>
      <c r="D2546" s="2" t="s">
        <v>6</v>
      </c>
      <c r="E2546" t="s">
        <v>35</v>
      </c>
      <c r="F2546" s="2">
        <v>0</v>
      </c>
      <c r="G2546" s="2">
        <v>2</v>
      </c>
      <c r="H2546" t="s">
        <v>29</v>
      </c>
      <c r="I2546" t="str">
        <f t="shared" si="1964"/>
        <v xml:space="preserve">NSH </v>
      </c>
      <c r="K2546" s="14"/>
      <c r="L2546" s="13">
        <v>0.15</v>
      </c>
      <c r="M2546" s="28">
        <v>0.1</v>
      </c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23"/>
      <c r="AF2546" s="23"/>
      <c r="AG2546" s="26"/>
      <c r="AH2546" s="26"/>
      <c r="AI2546" s="53"/>
      <c r="AJ2546" s="6"/>
      <c r="AK2546" s="23"/>
      <c r="AL2546" s="23"/>
      <c r="AM2546" s="23"/>
      <c r="AN2546" s="23"/>
      <c r="AO2546" s="23"/>
      <c r="AP2546" s="23"/>
      <c r="AQ2546" s="23"/>
      <c r="AR2546" s="66">
        <v>0</v>
      </c>
      <c r="AS2546" s="8"/>
      <c r="AT2546" s="19"/>
      <c r="AU2546" s="19"/>
      <c r="AV2546" s="12"/>
      <c r="AW2546" s="12"/>
      <c r="AX2546" s="8"/>
      <c r="AY2546" s="8"/>
      <c r="AZ2546" s="8"/>
      <c r="BA2546" s="8"/>
      <c r="BB2546" s="62"/>
      <c r="BC2546" s="21"/>
      <c r="BD2546" s="21"/>
      <c r="BE2546" s="21"/>
      <c r="BF2546" s="22"/>
      <c r="BG2546" s="22"/>
      <c r="BH2546" s="22"/>
      <c r="BI2546" s="22"/>
      <c r="BJ2546" s="8"/>
      <c r="BK2546" s="8"/>
      <c r="BL2546" s="8"/>
      <c r="BM2546" s="8"/>
      <c r="BN2546" s="5"/>
      <c r="BO2546" s="5"/>
      <c r="BP2546" s="8"/>
      <c r="BQ2546" s="8"/>
    </row>
    <row r="2547" spans="1:69" ht="16.75" customHeight="1" x14ac:dyDescent="0.2">
      <c r="A2547" t="str">
        <f t="shared" si="1963"/>
        <v>2025021243 ANA</v>
      </c>
      <c r="B2547">
        <v>2025021243</v>
      </c>
      <c r="C2547" s="1">
        <v>46119</v>
      </c>
      <c r="D2547" s="2" t="s">
        <v>9</v>
      </c>
      <c r="E2547" t="s">
        <v>48</v>
      </c>
      <c r="F2547" s="2">
        <v>2</v>
      </c>
      <c r="G2547" s="2">
        <v>0</v>
      </c>
      <c r="H2547" t="s">
        <v>31</v>
      </c>
      <c r="I2547" t="str">
        <f t="shared" si="1964"/>
        <v xml:space="preserve">ANA </v>
      </c>
      <c r="K2547" s="14"/>
      <c r="L2547" s="13">
        <v>0.15</v>
      </c>
      <c r="M2547" s="28">
        <v>0.1</v>
      </c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23"/>
      <c r="AF2547" s="23"/>
      <c r="AG2547" s="26"/>
      <c r="AH2547" s="26"/>
      <c r="AI2547" s="53"/>
      <c r="AJ2547" s="6"/>
      <c r="AK2547" s="23"/>
      <c r="AL2547" s="23"/>
      <c r="AM2547" s="23"/>
      <c r="AN2547" s="23"/>
      <c r="AO2547" s="23"/>
      <c r="AP2547" s="23"/>
      <c r="AQ2547" s="23"/>
      <c r="AR2547" s="66">
        <v>0</v>
      </c>
      <c r="AS2547" s="8"/>
      <c r="AT2547" s="19"/>
      <c r="AU2547" s="19"/>
      <c r="AV2547" s="12"/>
      <c r="AW2547" s="12"/>
      <c r="AX2547" s="8"/>
      <c r="AY2547" s="8"/>
      <c r="AZ2547" s="8"/>
      <c r="BA2547" s="8"/>
      <c r="BB2547" s="62"/>
      <c r="BC2547" s="21"/>
      <c r="BD2547" s="21"/>
      <c r="BE2547" s="21"/>
      <c r="BF2547" s="22"/>
      <c r="BG2547" s="22"/>
      <c r="BH2547" s="22"/>
      <c r="BI2547" s="22"/>
      <c r="BJ2547" s="8"/>
      <c r="BK2547" s="8"/>
      <c r="BL2547" s="8"/>
      <c r="BM2547" s="8"/>
      <c r="BN2547" s="5"/>
      <c r="BO2547" s="5"/>
      <c r="BP2547" s="8"/>
      <c r="BQ2547" s="8"/>
    </row>
    <row r="2548" spans="1:69" ht="16.75" customHeight="1" x14ac:dyDescent="0.2">
      <c r="A2548" t="str">
        <f t="shared" si="1963"/>
        <v>2025021242 VGK</v>
      </c>
      <c r="B2548">
        <v>2025021242</v>
      </c>
      <c r="C2548" s="1">
        <v>46119</v>
      </c>
      <c r="D2548" s="2" t="s">
        <v>6</v>
      </c>
      <c r="E2548" t="s">
        <v>25</v>
      </c>
      <c r="F2548" s="2">
        <v>2</v>
      </c>
      <c r="G2548" s="2">
        <v>2</v>
      </c>
      <c r="H2548" t="s">
        <v>8</v>
      </c>
      <c r="I2548" t="str">
        <f t="shared" si="1964"/>
        <v xml:space="preserve">VGK </v>
      </c>
      <c r="K2548" s="14"/>
      <c r="L2548" s="13">
        <v>0.15</v>
      </c>
      <c r="M2548" s="28">
        <v>0.1</v>
      </c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23"/>
      <c r="AF2548" s="23"/>
      <c r="AG2548" s="26"/>
      <c r="AH2548" s="26"/>
      <c r="AI2548" s="53"/>
      <c r="AJ2548" s="6"/>
      <c r="AK2548" s="23"/>
      <c r="AL2548" s="23"/>
      <c r="AM2548" s="23"/>
      <c r="AN2548" s="23"/>
      <c r="AO2548" s="23"/>
      <c r="AP2548" s="23"/>
      <c r="AQ2548" s="23"/>
      <c r="AR2548" s="66">
        <v>0</v>
      </c>
      <c r="AS2548" s="8"/>
      <c r="AT2548" s="19"/>
      <c r="AU2548" s="19"/>
      <c r="AV2548" s="12"/>
      <c r="AW2548" s="12"/>
      <c r="AX2548" s="8"/>
      <c r="AY2548" s="8"/>
      <c r="AZ2548" s="8"/>
      <c r="BA2548" s="8"/>
      <c r="BB2548" s="62"/>
      <c r="BC2548" s="21"/>
      <c r="BD2548" s="21"/>
      <c r="BE2548" s="21"/>
      <c r="BF2548" s="22"/>
      <c r="BG2548" s="22"/>
      <c r="BH2548" s="22"/>
      <c r="BI2548" s="22"/>
      <c r="BJ2548" s="8"/>
      <c r="BK2548" s="8"/>
      <c r="BL2548" s="8"/>
      <c r="BM2548" s="8"/>
      <c r="BN2548" s="5"/>
      <c r="BO2548" s="5"/>
      <c r="BP2548" s="8"/>
      <c r="BQ2548" s="8"/>
    </row>
    <row r="2549" spans="1:69" ht="16.75" customHeight="1" x14ac:dyDescent="0.2">
      <c r="A2549" t="str">
        <f t="shared" si="1963"/>
        <v>2025021242 VAN</v>
      </c>
      <c r="B2549">
        <v>2025021242</v>
      </c>
      <c r="C2549" s="1">
        <v>46119</v>
      </c>
      <c r="D2549" s="2" t="s">
        <v>9</v>
      </c>
      <c r="E2549" t="s">
        <v>23</v>
      </c>
      <c r="F2549" s="2">
        <v>2</v>
      </c>
      <c r="G2549" s="2">
        <v>2</v>
      </c>
      <c r="H2549" t="s">
        <v>11</v>
      </c>
      <c r="I2549" t="str">
        <f t="shared" si="1964"/>
        <v xml:space="preserve">VAN </v>
      </c>
      <c r="K2549" s="14"/>
      <c r="L2549" s="13">
        <v>0.15</v>
      </c>
      <c r="M2549" s="28">
        <v>0.1</v>
      </c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23"/>
      <c r="AF2549" s="23"/>
      <c r="AG2549" s="26"/>
      <c r="AH2549" s="26"/>
      <c r="AI2549" s="53"/>
      <c r="AJ2549" s="6"/>
      <c r="AK2549" s="23"/>
      <c r="AL2549" s="23"/>
      <c r="AM2549" s="23"/>
      <c r="AN2549" s="23"/>
      <c r="AO2549" s="23"/>
      <c r="AP2549" s="23"/>
      <c r="AQ2549" s="23"/>
      <c r="AR2549" s="66">
        <v>0</v>
      </c>
      <c r="AS2549" s="8"/>
      <c r="AT2549" s="19"/>
      <c r="AU2549" s="19"/>
      <c r="AV2549" s="12"/>
      <c r="AW2549" s="12"/>
      <c r="AX2549" s="8"/>
      <c r="AY2549" s="8"/>
      <c r="AZ2549" s="8"/>
      <c r="BA2549" s="8"/>
      <c r="BB2549" s="62"/>
      <c r="BC2549" s="21"/>
      <c r="BD2549" s="21"/>
      <c r="BE2549" s="21"/>
      <c r="BF2549" s="22"/>
      <c r="BG2549" s="22"/>
      <c r="BH2549" s="22"/>
      <c r="BI2549" s="22"/>
      <c r="BJ2549" s="8"/>
      <c r="BK2549" s="8"/>
      <c r="BL2549" s="8"/>
      <c r="BM2549" s="8"/>
      <c r="BN2549" s="5"/>
      <c r="BO2549" s="5"/>
      <c r="BP2549" s="8"/>
      <c r="BQ2549" s="8"/>
    </row>
    <row r="2550" spans="1:69" ht="16.75" customHeight="1" x14ac:dyDescent="0.2">
      <c r="A2550" t="str">
        <f t="shared" si="1963"/>
        <v>2025021244 BUF</v>
      </c>
      <c r="B2550">
        <v>2025021244</v>
      </c>
      <c r="C2550" s="1">
        <v>46120</v>
      </c>
      <c r="D2550" s="2" t="s">
        <v>6</v>
      </c>
      <c r="E2550" t="s">
        <v>5</v>
      </c>
      <c r="F2550" s="2">
        <v>1</v>
      </c>
      <c r="G2550" s="2">
        <v>2</v>
      </c>
      <c r="H2550" t="s">
        <v>36</v>
      </c>
      <c r="I2550" t="str">
        <f t="shared" si="1964"/>
        <v xml:space="preserve">BUF </v>
      </c>
      <c r="K2550" s="14"/>
      <c r="L2550" s="13">
        <v>0.15</v>
      </c>
      <c r="M2550" s="28">
        <v>0.1</v>
      </c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23"/>
      <c r="AF2550" s="23"/>
      <c r="AG2550" s="26"/>
      <c r="AH2550" s="26"/>
      <c r="AI2550" s="53"/>
      <c r="AJ2550" s="6"/>
      <c r="AK2550" s="23"/>
      <c r="AL2550" s="23"/>
      <c r="AM2550" s="23"/>
      <c r="AN2550" s="23"/>
      <c r="AO2550" s="23"/>
      <c r="AP2550" s="23"/>
      <c r="AQ2550" s="23"/>
      <c r="AR2550" s="66">
        <v>0</v>
      </c>
      <c r="AS2550" s="8"/>
      <c r="AT2550" s="19"/>
      <c r="AU2550" s="19"/>
      <c r="AV2550" s="12"/>
      <c r="AW2550" s="12"/>
      <c r="AX2550" s="8"/>
      <c r="AY2550" s="8"/>
      <c r="AZ2550" s="8"/>
      <c r="BA2550" s="8"/>
      <c r="BB2550" s="62"/>
      <c r="BC2550" s="21"/>
      <c r="BD2550" s="21"/>
      <c r="BE2550" s="21"/>
      <c r="BF2550" s="22"/>
      <c r="BG2550" s="22"/>
      <c r="BH2550" s="22"/>
      <c r="BI2550" s="22"/>
      <c r="BJ2550" s="8"/>
      <c r="BK2550" s="8"/>
      <c r="BL2550" s="8"/>
      <c r="BM2550" s="8"/>
      <c r="BN2550" s="5"/>
      <c r="BO2550" s="5"/>
      <c r="BP2550" s="8"/>
      <c r="BQ2550" s="8"/>
    </row>
    <row r="2551" spans="1:69" ht="16.75" customHeight="1" x14ac:dyDescent="0.2">
      <c r="A2551" t="str">
        <f t="shared" si="1963"/>
        <v>2025021244 NYR</v>
      </c>
      <c r="B2551">
        <v>2025021244</v>
      </c>
      <c r="C2551" s="1">
        <v>46120</v>
      </c>
      <c r="D2551" s="2" t="s">
        <v>9</v>
      </c>
      <c r="E2551" t="s">
        <v>20</v>
      </c>
      <c r="F2551" s="2">
        <v>2</v>
      </c>
      <c r="G2551" s="2">
        <v>1</v>
      </c>
      <c r="H2551" t="s">
        <v>38</v>
      </c>
      <c r="I2551" t="str">
        <f t="shared" si="1964"/>
        <v xml:space="preserve">NYR </v>
      </c>
      <c r="K2551" s="14"/>
      <c r="L2551" s="13">
        <v>0.15</v>
      </c>
      <c r="M2551" s="28">
        <v>0.1</v>
      </c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23"/>
      <c r="AF2551" s="23"/>
      <c r="AG2551" s="26"/>
      <c r="AH2551" s="26"/>
      <c r="AI2551" s="53"/>
      <c r="AJ2551" s="6"/>
      <c r="AK2551" s="23"/>
      <c r="AL2551" s="23"/>
      <c r="AM2551" s="23"/>
      <c r="AN2551" s="23"/>
      <c r="AO2551" s="23"/>
      <c r="AP2551" s="23"/>
      <c r="AQ2551" s="23"/>
      <c r="AR2551" s="66">
        <v>0</v>
      </c>
      <c r="AS2551" s="8"/>
      <c r="AT2551" s="19"/>
      <c r="AU2551" s="19"/>
      <c r="AV2551" s="12"/>
      <c r="AW2551" s="12"/>
      <c r="AX2551" s="8"/>
      <c r="AY2551" s="8"/>
      <c r="AZ2551" s="8"/>
      <c r="BA2551" s="8"/>
      <c r="BB2551" s="62"/>
      <c r="BC2551" s="21"/>
      <c r="BD2551" s="21"/>
      <c r="BE2551" s="21"/>
      <c r="BF2551" s="22"/>
      <c r="BG2551" s="22"/>
      <c r="BH2551" s="22"/>
      <c r="BI2551" s="22"/>
      <c r="BJ2551" s="8"/>
      <c r="BK2551" s="8"/>
      <c r="BL2551" s="8"/>
      <c r="BM2551" s="8"/>
      <c r="BN2551" s="5"/>
      <c r="BO2551" s="5"/>
      <c r="BP2551" s="8"/>
      <c r="BQ2551" s="8"/>
    </row>
    <row r="2552" spans="1:69" ht="16.75" customHeight="1" x14ac:dyDescent="0.2">
      <c r="A2552" t="str">
        <f t="shared" si="1963"/>
        <v>2025021245 WSH</v>
      </c>
      <c r="B2552">
        <v>2025021245</v>
      </c>
      <c r="C2552" s="1">
        <v>46120</v>
      </c>
      <c r="D2552" s="2" t="s">
        <v>6</v>
      </c>
      <c r="E2552" t="s">
        <v>49</v>
      </c>
      <c r="F2552" s="2">
        <v>2</v>
      </c>
      <c r="G2552" s="2">
        <v>2</v>
      </c>
      <c r="H2552" t="s">
        <v>8</v>
      </c>
      <c r="I2552" t="str">
        <f t="shared" si="1964"/>
        <v xml:space="preserve">WSH </v>
      </c>
      <c r="K2552" s="14"/>
      <c r="L2552" s="13">
        <v>0.15</v>
      </c>
      <c r="M2552" s="28">
        <v>0.1</v>
      </c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23"/>
      <c r="AF2552" s="23"/>
      <c r="AG2552" s="26"/>
      <c r="AH2552" s="26"/>
      <c r="AI2552" s="53"/>
      <c r="AJ2552" s="6"/>
      <c r="AK2552" s="23"/>
      <c r="AL2552" s="23"/>
      <c r="AM2552" s="23"/>
      <c r="AN2552" s="23"/>
      <c r="AO2552" s="23"/>
      <c r="AP2552" s="23"/>
      <c r="AQ2552" s="23"/>
      <c r="AR2552" s="66">
        <v>0</v>
      </c>
      <c r="AS2552" s="8"/>
      <c r="AT2552" s="19"/>
      <c r="AU2552" s="19"/>
      <c r="AV2552" s="12"/>
      <c r="AW2552" s="12"/>
      <c r="AX2552" s="8"/>
      <c r="AY2552" s="8"/>
      <c r="AZ2552" s="8"/>
      <c r="BA2552" s="8"/>
      <c r="BB2552" s="62"/>
      <c r="BC2552" s="21"/>
      <c r="BD2552" s="21"/>
      <c r="BE2552" s="21"/>
      <c r="BF2552" s="22"/>
      <c r="BG2552" s="22"/>
      <c r="BH2552" s="22"/>
      <c r="BI2552" s="22"/>
      <c r="BJ2552" s="8"/>
      <c r="BK2552" s="8"/>
      <c r="BL2552" s="8"/>
      <c r="BM2552" s="8"/>
      <c r="BN2552" s="5"/>
      <c r="BO2552" s="5"/>
      <c r="BP2552" s="8"/>
      <c r="BQ2552" s="8"/>
    </row>
    <row r="2553" spans="1:69" ht="16.75" customHeight="1" x14ac:dyDescent="0.2">
      <c r="A2553" t="str">
        <f t="shared" si="1963"/>
        <v>2025021245 TOR</v>
      </c>
      <c r="B2553">
        <v>2025021245</v>
      </c>
      <c r="C2553" s="1">
        <v>46120</v>
      </c>
      <c r="D2553" s="2" t="s">
        <v>9</v>
      </c>
      <c r="E2553" t="s">
        <v>18</v>
      </c>
      <c r="F2553" s="2">
        <v>2</v>
      </c>
      <c r="G2553" s="2">
        <v>2</v>
      </c>
      <c r="H2553" t="s">
        <v>11</v>
      </c>
      <c r="I2553" t="str">
        <f t="shared" si="1964"/>
        <v xml:space="preserve">TOR </v>
      </c>
      <c r="K2553" s="14"/>
      <c r="L2553" s="13">
        <v>0.15</v>
      </c>
      <c r="M2553" s="28">
        <v>0.1</v>
      </c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23"/>
      <c r="AF2553" s="23"/>
      <c r="AG2553" s="26"/>
      <c r="AH2553" s="26"/>
      <c r="AI2553" s="53"/>
      <c r="AJ2553" s="6"/>
      <c r="AK2553" s="23"/>
      <c r="AL2553" s="23"/>
      <c r="AM2553" s="23"/>
      <c r="AN2553" s="23"/>
      <c r="AO2553" s="23"/>
      <c r="AP2553" s="23"/>
      <c r="AQ2553" s="23"/>
      <c r="AR2553" s="66">
        <v>0</v>
      </c>
      <c r="AS2553" s="8"/>
      <c r="AT2553" s="19"/>
      <c r="AU2553" s="19"/>
      <c r="AV2553" s="12"/>
      <c r="AW2553" s="12"/>
      <c r="AX2553" s="8"/>
      <c r="AY2553" s="8"/>
      <c r="AZ2553" s="8"/>
      <c r="BA2553" s="8"/>
      <c r="BB2553" s="62"/>
      <c r="BC2553" s="21"/>
      <c r="BD2553" s="21"/>
      <c r="BE2553" s="21"/>
      <c r="BF2553" s="22"/>
      <c r="BG2553" s="22"/>
      <c r="BH2553" s="22"/>
      <c r="BI2553" s="22"/>
      <c r="BJ2553" s="8"/>
      <c r="BK2553" s="8"/>
      <c r="BL2553" s="8"/>
      <c r="BM2553" s="8"/>
      <c r="BN2553" s="5"/>
      <c r="BO2553" s="5"/>
      <c r="BP2553" s="8"/>
      <c r="BQ2553" s="8"/>
    </row>
    <row r="2554" spans="1:69" ht="16.75" customHeight="1" x14ac:dyDescent="0.2">
      <c r="A2554" t="str">
        <f t="shared" si="1963"/>
        <v>2025021246 EDM</v>
      </c>
      <c r="B2554">
        <v>2025021246</v>
      </c>
      <c r="C2554" s="1">
        <v>46120</v>
      </c>
      <c r="D2554" s="2" t="s">
        <v>6</v>
      </c>
      <c r="E2554" t="s">
        <v>17</v>
      </c>
      <c r="F2554" s="2">
        <v>0</v>
      </c>
      <c r="G2554" s="2">
        <v>1</v>
      </c>
      <c r="H2554" t="s">
        <v>26</v>
      </c>
      <c r="I2554" t="str">
        <f t="shared" si="1964"/>
        <v xml:space="preserve">EDM </v>
      </c>
      <c r="K2554" s="14"/>
      <c r="L2554" s="13">
        <v>0.15</v>
      </c>
      <c r="M2554" s="28">
        <v>0.1</v>
      </c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23"/>
      <c r="AF2554" s="23"/>
      <c r="AG2554" s="26"/>
      <c r="AH2554" s="26"/>
      <c r="AI2554" s="53"/>
      <c r="AJ2554" s="6"/>
      <c r="AK2554" s="23"/>
      <c r="AL2554" s="23"/>
      <c r="AM2554" s="23"/>
      <c r="AN2554" s="23"/>
      <c r="AO2554" s="23"/>
      <c r="AP2554" s="23"/>
      <c r="AQ2554" s="23"/>
      <c r="AR2554" s="66">
        <v>0</v>
      </c>
      <c r="AS2554" s="8"/>
      <c r="AT2554" s="19"/>
      <c r="AU2554" s="19"/>
      <c r="AV2554" s="12"/>
      <c r="AW2554" s="12"/>
      <c r="AX2554" s="8"/>
      <c r="AY2554" s="8"/>
      <c r="AZ2554" s="8"/>
      <c r="BA2554" s="8"/>
      <c r="BB2554" s="62"/>
      <c r="BC2554" s="21"/>
      <c r="BD2554" s="21"/>
      <c r="BE2554" s="21"/>
      <c r="BF2554" s="22"/>
      <c r="BG2554" s="22"/>
      <c r="BH2554" s="22"/>
      <c r="BI2554" s="22"/>
      <c r="BJ2554" s="8"/>
      <c r="BK2554" s="8"/>
      <c r="BL2554" s="8"/>
      <c r="BM2554" s="8"/>
      <c r="BN2554" s="5"/>
      <c r="BO2554" s="5"/>
      <c r="BP2554" s="8"/>
      <c r="BQ2554" s="8"/>
    </row>
    <row r="2555" spans="1:69" ht="16.75" customHeight="1" x14ac:dyDescent="0.2">
      <c r="A2555" t="str">
        <f t="shared" si="1963"/>
        <v>2025021246 SJS</v>
      </c>
      <c r="B2555">
        <v>2025021246</v>
      </c>
      <c r="C2555" s="1">
        <v>46120</v>
      </c>
      <c r="D2555" s="2" t="s">
        <v>9</v>
      </c>
      <c r="E2555" t="s">
        <v>40</v>
      </c>
      <c r="F2555" s="2">
        <v>1</v>
      </c>
      <c r="G2555" s="2">
        <v>0</v>
      </c>
      <c r="H2555" t="s">
        <v>27</v>
      </c>
      <c r="I2555" t="str">
        <f t="shared" si="1964"/>
        <v xml:space="preserve">SJS </v>
      </c>
      <c r="K2555" s="14"/>
      <c r="L2555" s="13">
        <v>0.15</v>
      </c>
      <c r="M2555" s="28">
        <v>0.1</v>
      </c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23"/>
      <c r="AF2555" s="23"/>
      <c r="AG2555" s="26"/>
      <c r="AH2555" s="26"/>
      <c r="AI2555" s="53"/>
      <c r="AJ2555" s="6"/>
      <c r="AK2555" s="23"/>
      <c r="AL2555" s="23"/>
      <c r="AM2555" s="23"/>
      <c r="AN2555" s="23"/>
      <c r="AO2555" s="23"/>
      <c r="AP2555" s="23"/>
      <c r="AQ2555" s="23"/>
      <c r="AR2555" s="66">
        <v>0</v>
      </c>
      <c r="AS2555" s="8"/>
      <c r="AT2555" s="19"/>
      <c r="AU2555" s="19"/>
      <c r="AV2555" s="12"/>
      <c r="AW2555" s="12"/>
      <c r="AX2555" s="8"/>
      <c r="AY2555" s="8"/>
      <c r="AZ2555" s="8"/>
      <c r="BA2555" s="8"/>
      <c r="BB2555" s="62"/>
      <c r="BC2555" s="21"/>
      <c r="BD2555" s="21"/>
      <c r="BE2555" s="21"/>
      <c r="BF2555" s="22"/>
      <c r="BG2555" s="22"/>
      <c r="BH2555" s="22"/>
      <c r="BI2555" s="22"/>
      <c r="BJ2555" s="8"/>
      <c r="BK2555" s="8"/>
      <c r="BL2555" s="8"/>
      <c r="BM2555" s="8"/>
      <c r="BN2555" s="5"/>
      <c r="BO2555" s="5"/>
      <c r="BP2555" s="8"/>
      <c r="BQ2555" s="8"/>
    </row>
    <row r="2556" spans="1:69" ht="16.75" customHeight="1" x14ac:dyDescent="0.2">
      <c r="A2556" t="str">
        <f t="shared" si="1963"/>
        <v>2025021250 PHI</v>
      </c>
      <c r="B2556">
        <v>2025021250</v>
      </c>
      <c r="C2556" s="1">
        <v>46121</v>
      </c>
      <c r="D2556" s="2" t="s">
        <v>6</v>
      </c>
      <c r="E2556" t="s">
        <v>43</v>
      </c>
      <c r="F2556" s="2">
        <v>1</v>
      </c>
      <c r="G2556" s="2">
        <v>1</v>
      </c>
      <c r="H2556" t="s">
        <v>46</v>
      </c>
      <c r="I2556" t="str">
        <f t="shared" si="1964"/>
        <v xml:space="preserve">PHI </v>
      </c>
      <c r="K2556" s="14"/>
      <c r="L2556" s="13">
        <v>0.15</v>
      </c>
      <c r="M2556" s="28">
        <v>0.1</v>
      </c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23"/>
      <c r="AF2556" s="23"/>
      <c r="AG2556" s="26"/>
      <c r="AH2556" s="26"/>
      <c r="AI2556" s="53"/>
      <c r="AJ2556" s="6"/>
      <c r="AK2556" s="23"/>
      <c r="AL2556" s="23"/>
      <c r="AM2556" s="23"/>
      <c r="AN2556" s="23"/>
      <c r="AO2556" s="23"/>
      <c r="AP2556" s="23"/>
      <c r="AQ2556" s="23"/>
      <c r="AR2556" s="66">
        <v>0</v>
      </c>
      <c r="AS2556" s="8"/>
      <c r="AT2556" s="19"/>
      <c r="AU2556" s="19"/>
      <c r="AV2556" s="12"/>
      <c r="AW2556" s="12"/>
      <c r="AX2556" s="8"/>
      <c r="AY2556" s="8"/>
      <c r="AZ2556" s="8"/>
      <c r="BA2556" s="8"/>
      <c r="BB2556" s="62"/>
      <c r="BC2556" s="21"/>
      <c r="BD2556" s="21"/>
      <c r="BE2556" s="21"/>
      <c r="BF2556" s="22"/>
      <c r="BG2556" s="22"/>
      <c r="BH2556" s="22"/>
      <c r="BI2556" s="22"/>
      <c r="BJ2556" s="8"/>
      <c r="BK2556" s="8"/>
      <c r="BL2556" s="8"/>
      <c r="BM2556" s="8"/>
      <c r="BN2556" s="5"/>
      <c r="BO2556" s="5"/>
      <c r="BP2556" s="8"/>
      <c r="BQ2556" s="8"/>
    </row>
    <row r="2557" spans="1:69" ht="16.75" customHeight="1" x14ac:dyDescent="0.2">
      <c r="A2557" t="str">
        <f t="shared" si="1963"/>
        <v>2025021250 DET</v>
      </c>
      <c r="B2557">
        <v>2025021250</v>
      </c>
      <c r="C2557" s="1">
        <v>46121</v>
      </c>
      <c r="D2557" s="2" t="s">
        <v>9</v>
      </c>
      <c r="E2557" t="s">
        <v>30</v>
      </c>
      <c r="F2557" s="2">
        <v>1</v>
      </c>
      <c r="G2557" s="2">
        <v>1</v>
      </c>
      <c r="H2557" t="s">
        <v>47</v>
      </c>
      <c r="I2557" t="str">
        <f t="shared" si="1964"/>
        <v xml:space="preserve">DET </v>
      </c>
      <c r="K2557" s="14"/>
      <c r="L2557" s="13">
        <v>0.15</v>
      </c>
      <c r="M2557" s="28">
        <v>0.1</v>
      </c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23"/>
      <c r="AF2557" s="23"/>
      <c r="AG2557" s="26"/>
      <c r="AH2557" s="26"/>
      <c r="AI2557" s="53"/>
      <c r="AJ2557" s="6"/>
      <c r="AK2557" s="23"/>
      <c r="AL2557" s="23"/>
      <c r="AM2557" s="23"/>
      <c r="AN2557" s="23"/>
      <c r="AO2557" s="23"/>
      <c r="AP2557" s="23"/>
      <c r="AQ2557" s="23"/>
      <c r="AR2557" s="66">
        <v>0</v>
      </c>
      <c r="AS2557" s="8"/>
      <c r="AT2557" s="19"/>
      <c r="AU2557" s="19"/>
      <c r="AV2557" s="12"/>
      <c r="AW2557" s="12"/>
      <c r="AX2557" s="8"/>
      <c r="AY2557" s="8"/>
      <c r="AZ2557" s="8"/>
      <c r="BA2557" s="8"/>
      <c r="BB2557" s="62"/>
      <c r="BC2557" s="21"/>
      <c r="BD2557" s="21"/>
      <c r="BE2557" s="21"/>
      <c r="BF2557" s="22"/>
      <c r="BG2557" s="22"/>
      <c r="BH2557" s="22"/>
      <c r="BI2557" s="22"/>
      <c r="BJ2557" s="8"/>
      <c r="BK2557" s="8"/>
      <c r="BL2557" s="8"/>
      <c r="BM2557" s="8"/>
      <c r="BN2557" s="5"/>
      <c r="BO2557" s="5"/>
      <c r="BP2557" s="8"/>
      <c r="BQ2557" s="8"/>
    </row>
    <row r="2558" spans="1:69" ht="16.75" customHeight="1" x14ac:dyDescent="0.2">
      <c r="A2558" t="str">
        <f t="shared" si="1963"/>
        <v>2025021247 CBJ</v>
      </c>
      <c r="B2558">
        <v>2025021247</v>
      </c>
      <c r="C2558" s="1">
        <v>46121</v>
      </c>
      <c r="D2558" s="2" t="s">
        <v>6</v>
      </c>
      <c r="E2558" t="s">
        <v>32</v>
      </c>
      <c r="F2558" s="2">
        <v>1</v>
      </c>
      <c r="G2558" s="2">
        <v>0</v>
      </c>
      <c r="H2558" t="s">
        <v>52</v>
      </c>
      <c r="I2558" t="str">
        <f t="shared" si="1964"/>
        <v xml:space="preserve">CBJ </v>
      </c>
      <c r="K2558" s="14"/>
      <c r="L2558" s="13">
        <v>0.15</v>
      </c>
      <c r="M2558" s="28">
        <v>0.1</v>
      </c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23"/>
      <c r="AF2558" s="23"/>
      <c r="AG2558" s="26"/>
      <c r="AH2558" s="26"/>
      <c r="AI2558" s="53"/>
      <c r="AJ2558" s="6"/>
      <c r="AK2558" s="23"/>
      <c r="AL2558" s="23"/>
      <c r="AM2558" s="23"/>
      <c r="AN2558" s="23"/>
      <c r="AO2558" s="23"/>
      <c r="AP2558" s="23"/>
      <c r="AQ2558" s="23"/>
      <c r="AR2558" s="66">
        <v>0</v>
      </c>
      <c r="AS2558" s="8"/>
      <c r="AT2558" s="19"/>
      <c r="AU2558" s="19"/>
      <c r="AV2558" s="12"/>
      <c r="AW2558" s="12"/>
      <c r="AX2558" s="8"/>
      <c r="AY2558" s="8"/>
      <c r="AZ2558" s="8"/>
      <c r="BA2558" s="8"/>
      <c r="BB2558" s="62"/>
      <c r="BC2558" s="21"/>
      <c r="BD2558" s="21"/>
      <c r="BE2558" s="21"/>
      <c r="BF2558" s="22"/>
      <c r="BG2558" s="22"/>
      <c r="BH2558" s="22"/>
      <c r="BI2558" s="22"/>
      <c r="BJ2558" s="8"/>
      <c r="BK2558" s="8"/>
      <c r="BL2558" s="8"/>
      <c r="BM2558" s="8"/>
      <c r="BN2558" s="5"/>
      <c r="BO2558" s="5"/>
      <c r="BP2558" s="8"/>
      <c r="BQ2558" s="8"/>
    </row>
    <row r="2559" spans="1:69" ht="16.75" customHeight="1" x14ac:dyDescent="0.2">
      <c r="A2559" t="str">
        <f t="shared" si="1963"/>
        <v>2025021247 BUF</v>
      </c>
      <c r="B2559">
        <v>2025021247</v>
      </c>
      <c r="C2559" s="1">
        <v>46121</v>
      </c>
      <c r="D2559" s="2" t="s">
        <v>9</v>
      </c>
      <c r="E2559" t="s">
        <v>5</v>
      </c>
      <c r="F2559" s="2">
        <v>0</v>
      </c>
      <c r="G2559" s="2">
        <v>1</v>
      </c>
      <c r="H2559" t="s">
        <v>53</v>
      </c>
      <c r="I2559" t="str">
        <f t="shared" si="1964"/>
        <v xml:space="preserve">BUF </v>
      </c>
      <c r="K2559" s="14"/>
      <c r="L2559" s="13">
        <v>0.15</v>
      </c>
      <c r="M2559" s="28">
        <v>0.1</v>
      </c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23"/>
      <c r="AF2559" s="23"/>
      <c r="AG2559" s="26"/>
      <c r="AH2559" s="26"/>
      <c r="AI2559" s="53"/>
      <c r="AJ2559" s="6"/>
      <c r="AK2559" s="23"/>
      <c r="AL2559" s="23"/>
      <c r="AM2559" s="23"/>
      <c r="AN2559" s="23"/>
      <c r="AO2559" s="23"/>
      <c r="AP2559" s="23"/>
      <c r="AQ2559" s="23"/>
      <c r="AR2559" s="66">
        <v>0</v>
      </c>
      <c r="AS2559" s="8"/>
      <c r="AT2559" s="19"/>
      <c r="AU2559" s="19"/>
      <c r="AV2559" s="12"/>
      <c r="AW2559" s="12"/>
      <c r="AX2559" s="8"/>
      <c r="AY2559" s="8"/>
      <c r="AZ2559" s="8"/>
      <c r="BA2559" s="8"/>
      <c r="BB2559" s="62"/>
      <c r="BC2559" s="21"/>
      <c r="BD2559" s="21"/>
      <c r="BE2559" s="21"/>
      <c r="BF2559" s="22"/>
      <c r="BG2559" s="22"/>
      <c r="BH2559" s="22"/>
      <c r="BI2559" s="22"/>
      <c r="BJ2559" s="8"/>
      <c r="BK2559" s="8"/>
      <c r="BL2559" s="8"/>
      <c r="BM2559" s="8"/>
      <c r="BN2559" s="5"/>
      <c r="BO2559" s="5"/>
      <c r="BP2559" s="8"/>
      <c r="BQ2559" s="8"/>
    </row>
    <row r="2560" spans="1:69" ht="16.75" customHeight="1" x14ac:dyDescent="0.2">
      <c r="A2560" t="str">
        <f t="shared" ref="A2560:A2623" si="1965">B2560&amp;" "&amp;E2560</f>
        <v>2025021249 FLA</v>
      </c>
      <c r="B2560">
        <v>2025021249</v>
      </c>
      <c r="C2560" s="1">
        <v>46121</v>
      </c>
      <c r="D2560" s="2" t="s">
        <v>6</v>
      </c>
      <c r="E2560" t="s">
        <v>10</v>
      </c>
      <c r="F2560" s="2">
        <v>1</v>
      </c>
      <c r="G2560" s="2">
        <v>1</v>
      </c>
      <c r="H2560" t="s">
        <v>46</v>
      </c>
      <c r="I2560" t="str">
        <f t="shared" si="1964"/>
        <v xml:space="preserve">FLA </v>
      </c>
      <c r="K2560" s="14"/>
      <c r="L2560" s="13">
        <v>0.15</v>
      </c>
      <c r="M2560" s="28">
        <v>0.1</v>
      </c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23"/>
      <c r="AF2560" s="23"/>
      <c r="AG2560" s="26"/>
      <c r="AH2560" s="26"/>
      <c r="AI2560" s="53"/>
      <c r="AJ2560" s="6"/>
      <c r="AK2560" s="23"/>
      <c r="AL2560" s="23"/>
      <c r="AM2560" s="23"/>
      <c r="AN2560" s="23"/>
      <c r="AO2560" s="23"/>
      <c r="AP2560" s="23"/>
      <c r="AQ2560" s="23"/>
      <c r="AR2560" s="66">
        <v>0</v>
      </c>
      <c r="AS2560" s="8"/>
      <c r="AT2560" s="19"/>
      <c r="AU2560" s="19"/>
      <c r="AV2560" s="12"/>
      <c r="AW2560" s="12"/>
      <c r="AX2560" s="8"/>
      <c r="AY2560" s="8"/>
      <c r="AZ2560" s="8"/>
      <c r="BA2560" s="8"/>
      <c r="BB2560" s="62"/>
      <c r="BC2560" s="21"/>
      <c r="BD2560" s="21"/>
      <c r="BE2560" s="21"/>
      <c r="BF2560" s="22"/>
      <c r="BG2560" s="22"/>
      <c r="BH2560" s="22"/>
      <c r="BI2560" s="22"/>
      <c r="BJ2560" s="8"/>
      <c r="BK2560" s="8"/>
      <c r="BL2560" s="8"/>
      <c r="BM2560" s="8"/>
      <c r="BN2560" s="5"/>
      <c r="BO2560" s="5"/>
      <c r="BP2560" s="8"/>
      <c r="BQ2560" s="8"/>
    </row>
    <row r="2561" spans="1:69" ht="16.75" customHeight="1" x14ac:dyDescent="0.2">
      <c r="A2561" t="str">
        <f t="shared" si="1965"/>
        <v>2025021249 OTT</v>
      </c>
      <c r="B2561">
        <v>2025021249</v>
      </c>
      <c r="C2561" s="1">
        <v>46121</v>
      </c>
      <c r="D2561" s="2" t="s">
        <v>9</v>
      </c>
      <c r="E2561" t="s">
        <v>39</v>
      </c>
      <c r="F2561" s="2">
        <v>1</v>
      </c>
      <c r="G2561" s="2">
        <v>1</v>
      </c>
      <c r="H2561" t="s">
        <v>47</v>
      </c>
      <c r="I2561" t="str">
        <f t="shared" si="1964"/>
        <v xml:space="preserve">OTT </v>
      </c>
      <c r="K2561" s="14"/>
      <c r="L2561" s="13">
        <v>0.15</v>
      </c>
      <c r="M2561" s="28">
        <v>0.1</v>
      </c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23"/>
      <c r="AF2561" s="23"/>
      <c r="AG2561" s="26"/>
      <c r="AH2561" s="26"/>
      <c r="AI2561" s="53"/>
      <c r="AJ2561" s="6"/>
      <c r="AK2561" s="23"/>
      <c r="AL2561" s="23"/>
      <c r="AM2561" s="23"/>
      <c r="AN2561" s="23"/>
      <c r="AO2561" s="23"/>
      <c r="AP2561" s="23"/>
      <c r="AQ2561" s="23"/>
      <c r="AR2561" s="66">
        <v>0</v>
      </c>
      <c r="AS2561" s="8"/>
      <c r="AT2561" s="19"/>
      <c r="AU2561" s="19"/>
      <c r="AV2561" s="12"/>
      <c r="AW2561" s="12"/>
      <c r="AX2561" s="8"/>
      <c r="AY2561" s="8"/>
      <c r="AZ2561" s="8"/>
      <c r="BA2561" s="8"/>
      <c r="BB2561" s="62"/>
      <c r="BC2561" s="21"/>
      <c r="BD2561" s="21"/>
      <c r="BE2561" s="21"/>
      <c r="BF2561" s="22"/>
      <c r="BG2561" s="22"/>
      <c r="BH2561" s="22"/>
      <c r="BI2561" s="22"/>
      <c r="BJ2561" s="8"/>
      <c r="BK2561" s="8"/>
      <c r="BL2561" s="8"/>
      <c r="BM2561" s="8"/>
      <c r="BN2561" s="5"/>
      <c r="BO2561" s="5"/>
      <c r="BP2561" s="8"/>
      <c r="BQ2561" s="8"/>
    </row>
    <row r="2562" spans="1:69" ht="16.75" customHeight="1" x14ac:dyDescent="0.2">
      <c r="A2562" t="str">
        <f t="shared" si="1965"/>
        <v>2025021251 PIT</v>
      </c>
      <c r="B2562">
        <v>2025021251</v>
      </c>
      <c r="C2562" s="1">
        <v>46121</v>
      </c>
      <c r="D2562" s="2" t="s">
        <v>6</v>
      </c>
      <c r="E2562" t="s">
        <v>21</v>
      </c>
      <c r="F2562" s="2">
        <v>2</v>
      </c>
      <c r="G2562" s="2">
        <v>1</v>
      </c>
      <c r="H2562" t="s">
        <v>44</v>
      </c>
      <c r="I2562" t="str">
        <f t="shared" si="1964"/>
        <v xml:space="preserve">PIT </v>
      </c>
      <c r="K2562" s="14"/>
      <c r="L2562" s="13">
        <v>0.15</v>
      </c>
      <c r="M2562" s="28">
        <v>0.1</v>
      </c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23"/>
      <c r="AF2562" s="23"/>
      <c r="AG2562" s="26"/>
      <c r="AH2562" s="26"/>
      <c r="AI2562" s="53"/>
      <c r="AJ2562" s="6"/>
      <c r="AK2562" s="23"/>
      <c r="AL2562" s="23"/>
      <c r="AM2562" s="23"/>
      <c r="AN2562" s="23"/>
      <c r="AO2562" s="23"/>
      <c r="AP2562" s="23"/>
      <c r="AQ2562" s="23"/>
      <c r="AR2562" s="66">
        <v>0</v>
      </c>
      <c r="AS2562" s="8"/>
      <c r="AT2562" s="19"/>
      <c r="AU2562" s="19"/>
      <c r="AV2562" s="12"/>
      <c r="AW2562" s="12"/>
      <c r="AX2562" s="8"/>
      <c r="AY2562" s="8"/>
      <c r="AZ2562" s="8"/>
      <c r="BA2562" s="8"/>
      <c r="BB2562" s="62"/>
      <c r="BC2562" s="21"/>
      <c r="BD2562" s="21"/>
      <c r="BE2562" s="21"/>
      <c r="BF2562" s="22"/>
      <c r="BG2562" s="22"/>
      <c r="BH2562" s="22"/>
      <c r="BI2562" s="22"/>
      <c r="BJ2562" s="8"/>
      <c r="BK2562" s="8"/>
      <c r="BL2562" s="8"/>
      <c r="BM2562" s="8"/>
      <c r="BN2562" s="5"/>
      <c r="BO2562" s="5"/>
      <c r="BP2562" s="8"/>
      <c r="BQ2562" s="8"/>
    </row>
    <row r="2563" spans="1:69" ht="16.75" customHeight="1" x14ac:dyDescent="0.2">
      <c r="A2563" t="str">
        <f t="shared" si="1965"/>
        <v>2025021251 NJD</v>
      </c>
      <c r="B2563">
        <v>2025021251</v>
      </c>
      <c r="C2563" s="1">
        <v>46121</v>
      </c>
      <c r="D2563" s="2" t="s">
        <v>9</v>
      </c>
      <c r="E2563" t="s">
        <v>4</v>
      </c>
      <c r="F2563" s="2">
        <v>1</v>
      </c>
      <c r="G2563" s="2">
        <v>2</v>
      </c>
      <c r="H2563" t="s">
        <v>45</v>
      </c>
      <c r="I2563" t="str">
        <f t="shared" si="1964"/>
        <v xml:space="preserve">NJD </v>
      </c>
      <c r="K2563" s="14"/>
      <c r="L2563" s="13">
        <v>0.15</v>
      </c>
      <c r="M2563" s="28">
        <v>0.1</v>
      </c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23"/>
      <c r="AF2563" s="23"/>
      <c r="AG2563" s="26"/>
      <c r="AH2563" s="26"/>
      <c r="AI2563" s="53"/>
      <c r="AJ2563" s="6"/>
      <c r="AK2563" s="23"/>
      <c r="AL2563" s="23"/>
      <c r="AM2563" s="23"/>
      <c r="AN2563" s="23"/>
      <c r="AO2563" s="23"/>
      <c r="AP2563" s="23"/>
      <c r="AQ2563" s="23"/>
      <c r="AR2563" s="66">
        <v>0</v>
      </c>
      <c r="AS2563" s="8"/>
      <c r="AT2563" s="19"/>
      <c r="AU2563" s="19"/>
      <c r="AV2563" s="12"/>
      <c r="AW2563" s="12"/>
      <c r="AX2563" s="8"/>
      <c r="AY2563" s="8"/>
      <c r="AZ2563" s="8"/>
      <c r="BA2563" s="8"/>
      <c r="BB2563" s="62"/>
      <c r="BC2563" s="21"/>
      <c r="BD2563" s="21"/>
      <c r="BE2563" s="21"/>
      <c r="BF2563" s="22"/>
      <c r="BG2563" s="22"/>
      <c r="BH2563" s="22"/>
      <c r="BI2563" s="22"/>
      <c r="BJ2563" s="8"/>
      <c r="BK2563" s="8"/>
      <c r="BL2563" s="8"/>
      <c r="BM2563" s="8"/>
      <c r="BN2563" s="5"/>
      <c r="BO2563" s="5"/>
      <c r="BP2563" s="8"/>
      <c r="BQ2563" s="8"/>
    </row>
    <row r="2564" spans="1:69" ht="16.75" customHeight="1" x14ac:dyDescent="0.2">
      <c r="A2564" t="str">
        <f t="shared" si="1965"/>
        <v>2025021248 TBL</v>
      </c>
      <c r="B2564">
        <v>2025021248</v>
      </c>
      <c r="C2564" s="1">
        <v>46121</v>
      </c>
      <c r="D2564" s="2" t="s">
        <v>6</v>
      </c>
      <c r="E2564" t="s">
        <v>41</v>
      </c>
      <c r="F2564" s="2">
        <v>1</v>
      </c>
      <c r="G2564" s="2">
        <v>1</v>
      </c>
      <c r="H2564" t="s">
        <v>46</v>
      </c>
      <c r="I2564" t="str">
        <f t="shared" si="1964"/>
        <v xml:space="preserve">TBL </v>
      </c>
      <c r="K2564" s="14"/>
      <c r="L2564" s="13">
        <v>0.15</v>
      </c>
      <c r="M2564" s="28">
        <v>0.1</v>
      </c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23"/>
      <c r="AF2564" s="23"/>
      <c r="AG2564" s="26"/>
      <c r="AH2564" s="26"/>
      <c r="AI2564" s="53"/>
      <c r="AJ2564" s="6"/>
      <c r="AK2564" s="23"/>
      <c r="AL2564" s="23"/>
      <c r="AM2564" s="23"/>
      <c r="AN2564" s="23"/>
      <c r="AO2564" s="23"/>
      <c r="AP2564" s="23"/>
      <c r="AQ2564" s="23"/>
      <c r="AR2564" s="66">
        <v>0</v>
      </c>
      <c r="AS2564" s="8"/>
      <c r="AT2564" s="19"/>
      <c r="AU2564" s="19"/>
      <c r="AV2564" s="12"/>
      <c r="AW2564" s="12"/>
      <c r="AX2564" s="8"/>
      <c r="AY2564" s="8"/>
      <c r="AZ2564" s="8"/>
      <c r="BA2564" s="8"/>
      <c r="BB2564" s="62"/>
      <c r="BC2564" s="21"/>
      <c r="BD2564" s="21"/>
      <c r="BE2564" s="21"/>
      <c r="BF2564" s="22"/>
      <c r="BG2564" s="22"/>
      <c r="BH2564" s="22"/>
      <c r="BI2564" s="22"/>
      <c r="BJ2564" s="8"/>
      <c r="BK2564" s="8"/>
      <c r="BL2564" s="8"/>
      <c r="BM2564" s="8"/>
      <c r="BN2564" s="5"/>
      <c r="BO2564" s="5"/>
      <c r="BP2564" s="8"/>
      <c r="BQ2564" s="8"/>
    </row>
    <row r="2565" spans="1:69" ht="16.75" customHeight="1" x14ac:dyDescent="0.2">
      <c r="A2565" t="str">
        <f t="shared" si="1965"/>
        <v>2025021248 MTL</v>
      </c>
      <c r="B2565">
        <v>2025021248</v>
      </c>
      <c r="C2565" s="1">
        <v>46121</v>
      </c>
      <c r="D2565" s="2" t="s">
        <v>9</v>
      </c>
      <c r="E2565" t="s">
        <v>19</v>
      </c>
      <c r="F2565" s="2">
        <v>1</v>
      </c>
      <c r="G2565" s="2">
        <v>1</v>
      </c>
      <c r="H2565" t="s">
        <v>47</v>
      </c>
      <c r="I2565" t="str">
        <f t="shared" si="1964"/>
        <v xml:space="preserve">MTL </v>
      </c>
      <c r="K2565" s="14"/>
      <c r="L2565" s="13">
        <v>0.15</v>
      </c>
      <c r="M2565" s="28">
        <v>0.1</v>
      </c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23"/>
      <c r="AF2565" s="23"/>
      <c r="AG2565" s="26"/>
      <c r="AH2565" s="26"/>
      <c r="AI2565" s="53"/>
      <c r="AJ2565" s="6"/>
      <c r="AK2565" s="23"/>
      <c r="AL2565" s="23"/>
      <c r="AM2565" s="23"/>
      <c r="AN2565" s="23"/>
      <c r="AO2565" s="23"/>
      <c r="AP2565" s="23"/>
      <c r="AQ2565" s="23"/>
      <c r="AR2565" s="66">
        <v>0</v>
      </c>
      <c r="AS2565" s="8"/>
      <c r="AT2565" s="19"/>
      <c r="AU2565" s="19"/>
      <c r="AV2565" s="12"/>
      <c r="AW2565" s="12"/>
      <c r="AX2565" s="8"/>
      <c r="AY2565" s="8"/>
      <c r="AZ2565" s="8"/>
      <c r="BA2565" s="8"/>
      <c r="BB2565" s="62"/>
      <c r="BC2565" s="21"/>
      <c r="BD2565" s="21"/>
      <c r="BE2565" s="21"/>
      <c r="BF2565" s="22"/>
      <c r="BG2565" s="22"/>
      <c r="BH2565" s="22"/>
      <c r="BI2565" s="22"/>
      <c r="BJ2565" s="8"/>
      <c r="BK2565" s="8"/>
      <c r="BL2565" s="8"/>
      <c r="BM2565" s="8"/>
      <c r="BN2565" s="5"/>
      <c r="BO2565" s="5"/>
      <c r="BP2565" s="8"/>
      <c r="BQ2565" s="8"/>
    </row>
    <row r="2566" spans="1:69" ht="16.75" customHeight="1" x14ac:dyDescent="0.2">
      <c r="A2566" t="str">
        <f t="shared" si="1965"/>
        <v>2025021252 TOR</v>
      </c>
      <c r="B2566">
        <v>2025021252</v>
      </c>
      <c r="C2566" s="1">
        <v>46121</v>
      </c>
      <c r="D2566" s="2" t="s">
        <v>6</v>
      </c>
      <c r="E2566" t="s">
        <v>18</v>
      </c>
      <c r="F2566" s="2">
        <v>0</v>
      </c>
      <c r="G2566" s="2">
        <v>2</v>
      </c>
      <c r="H2566" t="s">
        <v>29</v>
      </c>
      <c r="I2566" t="str">
        <f t="shared" si="1964"/>
        <v xml:space="preserve">TOR </v>
      </c>
      <c r="K2566" s="14"/>
      <c r="L2566" s="13">
        <v>0.15</v>
      </c>
      <c r="M2566" s="28">
        <v>0.1</v>
      </c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23"/>
      <c r="AF2566" s="23"/>
      <c r="AG2566" s="26"/>
      <c r="AH2566" s="26"/>
      <c r="AI2566" s="53"/>
      <c r="AJ2566" s="6"/>
      <c r="AK2566" s="23"/>
      <c r="AL2566" s="23"/>
      <c r="AM2566" s="23"/>
      <c r="AN2566" s="23"/>
      <c r="AO2566" s="23"/>
      <c r="AP2566" s="23"/>
      <c r="AQ2566" s="23"/>
      <c r="AR2566" s="66">
        <v>0</v>
      </c>
      <c r="AS2566" s="8"/>
      <c r="AT2566" s="19"/>
      <c r="AU2566" s="19"/>
      <c r="AV2566" s="12"/>
      <c r="AW2566" s="12"/>
      <c r="AX2566" s="8"/>
      <c r="AY2566" s="8"/>
      <c r="AZ2566" s="8"/>
      <c r="BA2566" s="8"/>
      <c r="BB2566" s="62"/>
      <c r="BC2566" s="21"/>
      <c r="BD2566" s="21"/>
      <c r="BE2566" s="21"/>
      <c r="BF2566" s="22"/>
      <c r="BG2566" s="22"/>
      <c r="BH2566" s="22"/>
      <c r="BI2566" s="22"/>
      <c r="BJ2566" s="8"/>
      <c r="BK2566" s="8"/>
      <c r="BL2566" s="8"/>
      <c r="BM2566" s="8"/>
      <c r="BN2566" s="5"/>
      <c r="BO2566" s="5"/>
      <c r="BP2566" s="8"/>
      <c r="BQ2566" s="8"/>
    </row>
    <row r="2567" spans="1:69" ht="16.75" customHeight="1" x14ac:dyDescent="0.2">
      <c r="A2567" t="str">
        <f t="shared" si="1965"/>
        <v>2025021252 NYI</v>
      </c>
      <c r="B2567">
        <v>2025021252</v>
      </c>
      <c r="C2567" s="1">
        <v>46121</v>
      </c>
      <c r="D2567" s="2" t="s">
        <v>9</v>
      </c>
      <c r="E2567" t="s">
        <v>37</v>
      </c>
      <c r="F2567" s="2">
        <v>2</v>
      </c>
      <c r="G2567" s="2">
        <v>0</v>
      </c>
      <c r="H2567" t="s">
        <v>31</v>
      </c>
      <c r="I2567" t="str">
        <f t="shared" si="1964"/>
        <v xml:space="preserve">NYI </v>
      </c>
      <c r="K2567" s="14"/>
      <c r="L2567" s="13">
        <v>0.15</v>
      </c>
      <c r="M2567" s="28">
        <v>0.1</v>
      </c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23"/>
      <c r="AF2567" s="23"/>
      <c r="AG2567" s="26"/>
      <c r="AH2567" s="26"/>
      <c r="AI2567" s="53"/>
      <c r="AJ2567" s="6"/>
      <c r="AK2567" s="23"/>
      <c r="AL2567" s="23"/>
      <c r="AM2567" s="23"/>
      <c r="AN2567" s="23"/>
      <c r="AO2567" s="23"/>
      <c r="AP2567" s="23"/>
      <c r="AQ2567" s="23"/>
      <c r="AR2567" s="66">
        <v>0</v>
      </c>
      <c r="AS2567" s="8"/>
      <c r="AT2567" s="19"/>
      <c r="AU2567" s="19"/>
      <c r="AV2567" s="12"/>
      <c r="AW2567" s="12"/>
      <c r="AX2567" s="8"/>
      <c r="AY2567" s="8"/>
      <c r="AZ2567" s="8"/>
      <c r="BA2567" s="8"/>
      <c r="BB2567" s="62"/>
      <c r="BC2567" s="21"/>
      <c r="BD2567" s="21"/>
      <c r="BE2567" s="21"/>
      <c r="BF2567" s="22"/>
      <c r="BG2567" s="22"/>
      <c r="BH2567" s="22"/>
      <c r="BI2567" s="22"/>
      <c r="BJ2567" s="8"/>
      <c r="BK2567" s="8"/>
      <c r="BL2567" s="8"/>
      <c r="BM2567" s="8"/>
      <c r="BN2567" s="5"/>
      <c r="BO2567" s="5"/>
      <c r="BP2567" s="8"/>
      <c r="BQ2567" s="8"/>
    </row>
    <row r="2568" spans="1:69" ht="16.75" customHeight="1" x14ac:dyDescent="0.2">
      <c r="A2568" t="str">
        <f t="shared" si="1965"/>
        <v>2025021253 WPG</v>
      </c>
      <c r="B2568">
        <v>2025021253</v>
      </c>
      <c r="C2568" s="1">
        <v>46121</v>
      </c>
      <c r="D2568" s="2" t="s">
        <v>6</v>
      </c>
      <c r="E2568" t="s">
        <v>16</v>
      </c>
      <c r="F2568" s="2">
        <v>2</v>
      </c>
      <c r="G2568" s="2">
        <v>1</v>
      </c>
      <c r="H2568" t="s">
        <v>44</v>
      </c>
      <c r="I2568" t="str">
        <f t="shared" si="1964"/>
        <v xml:space="preserve">WPG </v>
      </c>
      <c r="K2568" s="14"/>
      <c r="L2568" s="13">
        <v>0.15</v>
      </c>
      <c r="M2568" s="28">
        <v>0.1</v>
      </c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23"/>
      <c r="AF2568" s="23"/>
      <c r="AG2568" s="26"/>
      <c r="AH2568" s="26"/>
      <c r="AI2568" s="53"/>
      <c r="AJ2568" s="6"/>
      <c r="AK2568" s="23"/>
      <c r="AL2568" s="23"/>
      <c r="AM2568" s="23"/>
      <c r="AN2568" s="23"/>
      <c r="AO2568" s="23"/>
      <c r="AP2568" s="23"/>
      <c r="AQ2568" s="23"/>
      <c r="AR2568" s="66">
        <v>0</v>
      </c>
      <c r="AS2568" s="8"/>
      <c r="AT2568" s="19"/>
      <c r="AU2568" s="19"/>
      <c r="AV2568" s="12"/>
      <c r="AW2568" s="12"/>
      <c r="AX2568" s="8"/>
      <c r="AY2568" s="8"/>
      <c r="AZ2568" s="8"/>
      <c r="BA2568" s="8"/>
      <c r="BB2568" s="62"/>
      <c r="BC2568" s="21"/>
      <c r="BD2568" s="21"/>
      <c r="BE2568" s="21"/>
      <c r="BF2568" s="22"/>
      <c r="BG2568" s="22"/>
      <c r="BH2568" s="22"/>
      <c r="BI2568" s="22"/>
      <c r="BJ2568" s="8"/>
      <c r="BK2568" s="8"/>
      <c r="BL2568" s="8"/>
      <c r="BM2568" s="8"/>
      <c r="BN2568" s="5"/>
      <c r="BO2568" s="5"/>
      <c r="BP2568" s="8"/>
      <c r="BQ2568" s="8"/>
    </row>
    <row r="2569" spans="1:69" ht="16.75" customHeight="1" x14ac:dyDescent="0.2">
      <c r="A2569" t="str">
        <f t="shared" si="1965"/>
        <v>2025021253 STL</v>
      </c>
      <c r="B2569">
        <v>2025021253</v>
      </c>
      <c r="C2569" s="1">
        <v>46121</v>
      </c>
      <c r="D2569" s="2" t="s">
        <v>9</v>
      </c>
      <c r="E2569" t="s">
        <v>12</v>
      </c>
      <c r="F2569" s="2">
        <v>1</v>
      </c>
      <c r="G2569" s="2">
        <v>2</v>
      </c>
      <c r="H2569" t="s">
        <v>45</v>
      </c>
      <c r="I2569" t="str">
        <f t="shared" si="1964"/>
        <v xml:space="preserve">STL </v>
      </c>
      <c r="K2569" s="14"/>
      <c r="L2569" s="13">
        <v>0.15</v>
      </c>
      <c r="M2569" s="28">
        <v>0.1</v>
      </c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23"/>
      <c r="AF2569" s="23"/>
      <c r="AG2569" s="26"/>
      <c r="AH2569" s="26"/>
      <c r="AI2569" s="53"/>
      <c r="AJ2569" s="6"/>
      <c r="AK2569" s="23"/>
      <c r="AL2569" s="23"/>
      <c r="AM2569" s="23"/>
      <c r="AN2569" s="23"/>
      <c r="AO2569" s="23"/>
      <c r="AP2569" s="23"/>
      <c r="AQ2569" s="23"/>
      <c r="AR2569" s="66">
        <v>0</v>
      </c>
      <c r="AS2569" s="8"/>
      <c r="AT2569" s="19"/>
      <c r="AU2569" s="19"/>
      <c r="AV2569" s="12"/>
      <c r="AW2569" s="12"/>
      <c r="AX2569" s="8"/>
      <c r="AY2569" s="8"/>
      <c r="AZ2569" s="8"/>
      <c r="BA2569" s="8"/>
      <c r="BB2569" s="62"/>
      <c r="BC2569" s="21"/>
      <c r="BD2569" s="21"/>
      <c r="BE2569" s="21"/>
      <c r="BF2569" s="22"/>
      <c r="BG2569" s="22"/>
      <c r="BH2569" s="22"/>
      <c r="BI2569" s="22"/>
      <c r="BJ2569" s="8"/>
      <c r="BK2569" s="8"/>
      <c r="BL2569" s="8"/>
      <c r="BM2569" s="8"/>
      <c r="BN2569" s="5"/>
      <c r="BO2569" s="5"/>
      <c r="BP2569" s="8"/>
      <c r="BQ2569" s="8"/>
    </row>
    <row r="2570" spans="1:69" ht="16.75" customHeight="1" x14ac:dyDescent="0.2">
      <c r="A2570" t="str">
        <f t="shared" si="1965"/>
        <v>2025021255 CAR</v>
      </c>
      <c r="B2570">
        <v>2025021255</v>
      </c>
      <c r="C2570" s="1">
        <v>46121</v>
      </c>
      <c r="D2570" s="2" t="s">
        <v>6</v>
      </c>
      <c r="E2570" t="s">
        <v>42</v>
      </c>
      <c r="F2570" s="2">
        <v>1</v>
      </c>
      <c r="G2570" s="2">
        <v>2</v>
      </c>
      <c r="H2570" t="s">
        <v>36</v>
      </c>
      <c r="I2570" t="str">
        <f t="shared" si="1964"/>
        <v xml:space="preserve">CAR </v>
      </c>
      <c r="K2570" s="14"/>
      <c r="L2570" s="13">
        <v>0.15</v>
      </c>
      <c r="M2570" s="28">
        <v>0.1</v>
      </c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23"/>
      <c r="AF2570" s="23"/>
      <c r="AG2570" s="26"/>
      <c r="AH2570" s="26"/>
      <c r="AI2570" s="53"/>
      <c r="AJ2570" s="6"/>
      <c r="AK2570" s="23"/>
      <c r="AL2570" s="23"/>
      <c r="AM2570" s="23"/>
      <c r="AN2570" s="23"/>
      <c r="AO2570" s="23"/>
      <c r="AP2570" s="23"/>
      <c r="AQ2570" s="23"/>
      <c r="AR2570" s="66">
        <v>0</v>
      </c>
      <c r="AS2570" s="8"/>
      <c r="AT2570" s="19"/>
      <c r="AU2570" s="19"/>
      <c r="AV2570" s="12"/>
      <c r="AW2570" s="12"/>
      <c r="AX2570" s="8"/>
      <c r="AY2570" s="8"/>
      <c r="AZ2570" s="8"/>
      <c r="BA2570" s="8"/>
      <c r="BB2570" s="62"/>
      <c r="BC2570" s="21"/>
      <c r="BD2570" s="21"/>
      <c r="BE2570" s="21"/>
      <c r="BF2570" s="22"/>
      <c r="BG2570" s="22"/>
      <c r="BH2570" s="22"/>
      <c r="BI2570" s="22"/>
      <c r="BJ2570" s="8"/>
      <c r="BK2570" s="8"/>
      <c r="BL2570" s="8"/>
      <c r="BM2570" s="8"/>
      <c r="BN2570" s="5"/>
      <c r="BO2570" s="5"/>
      <c r="BP2570" s="8"/>
      <c r="BQ2570" s="8"/>
    </row>
    <row r="2571" spans="1:69" ht="16.75" customHeight="1" x14ac:dyDescent="0.2">
      <c r="A2571" t="str">
        <f t="shared" si="1965"/>
        <v>2025021255 CHI</v>
      </c>
      <c r="B2571">
        <v>2025021255</v>
      </c>
      <c r="C2571" s="1">
        <v>46121</v>
      </c>
      <c r="D2571" s="2" t="s">
        <v>9</v>
      </c>
      <c r="E2571" t="s">
        <v>14</v>
      </c>
      <c r="F2571" s="2">
        <v>2</v>
      </c>
      <c r="G2571" s="2">
        <v>1</v>
      </c>
      <c r="H2571" t="s">
        <v>38</v>
      </c>
      <c r="I2571" t="str">
        <f t="shared" si="1964"/>
        <v xml:space="preserve">CHI </v>
      </c>
      <c r="K2571" s="14"/>
      <c r="L2571" s="13">
        <v>0.15</v>
      </c>
      <c r="M2571" s="28">
        <v>0.1</v>
      </c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23"/>
      <c r="AF2571" s="23"/>
      <c r="AG2571" s="26"/>
      <c r="AH2571" s="26"/>
      <c r="AI2571" s="53"/>
      <c r="AJ2571" s="6"/>
      <c r="AK2571" s="23"/>
      <c r="AL2571" s="23"/>
      <c r="AM2571" s="23"/>
      <c r="AN2571" s="23"/>
      <c r="AO2571" s="23"/>
      <c r="AP2571" s="23"/>
      <c r="AQ2571" s="23"/>
      <c r="AR2571" s="66">
        <v>0</v>
      </c>
      <c r="AS2571" s="8"/>
      <c r="AT2571" s="19"/>
      <c r="AU2571" s="19"/>
      <c r="AV2571" s="12"/>
      <c r="AW2571" s="12"/>
      <c r="AX2571" s="8"/>
      <c r="AY2571" s="8"/>
      <c r="AZ2571" s="8"/>
      <c r="BA2571" s="8"/>
      <c r="BB2571" s="62"/>
      <c r="BC2571" s="21"/>
      <c r="BD2571" s="21"/>
      <c r="BE2571" s="21"/>
      <c r="BF2571" s="22"/>
      <c r="BG2571" s="22"/>
      <c r="BH2571" s="22"/>
      <c r="BI2571" s="22"/>
      <c r="BJ2571" s="8"/>
      <c r="BK2571" s="8"/>
      <c r="BL2571" s="8"/>
      <c r="BM2571" s="8"/>
      <c r="BN2571" s="5"/>
      <c r="BO2571" s="5"/>
      <c r="BP2571" s="8"/>
      <c r="BQ2571" s="8"/>
    </row>
    <row r="2572" spans="1:69" ht="16.75" customHeight="1" x14ac:dyDescent="0.2">
      <c r="A2572" t="str">
        <f t="shared" si="1965"/>
        <v>2025021256 CGY</v>
      </c>
      <c r="B2572">
        <v>2025021256</v>
      </c>
      <c r="C2572" s="1">
        <v>46121</v>
      </c>
      <c r="D2572" s="2" t="s">
        <v>6</v>
      </c>
      <c r="E2572" t="s">
        <v>22</v>
      </c>
      <c r="F2572" s="2">
        <v>1</v>
      </c>
      <c r="G2572" s="2">
        <v>1</v>
      </c>
      <c r="H2572" t="s">
        <v>46</v>
      </c>
      <c r="I2572" t="str">
        <f t="shared" si="1964"/>
        <v xml:space="preserve">CGY </v>
      </c>
      <c r="K2572" s="14"/>
      <c r="L2572" s="13">
        <v>0.15</v>
      </c>
      <c r="M2572" s="28">
        <v>0.1</v>
      </c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23"/>
      <c r="AF2572" s="23"/>
      <c r="AG2572" s="26"/>
      <c r="AH2572" s="26"/>
      <c r="AI2572" s="53"/>
      <c r="AJ2572" s="6"/>
      <c r="AK2572" s="23"/>
      <c r="AL2572" s="23"/>
      <c r="AM2572" s="23"/>
      <c r="AN2572" s="23"/>
      <c r="AO2572" s="23"/>
      <c r="AP2572" s="23"/>
      <c r="AQ2572" s="23"/>
      <c r="AR2572" s="66">
        <v>0</v>
      </c>
      <c r="AS2572" s="8"/>
      <c r="AT2572" s="19"/>
      <c r="AU2572" s="19"/>
      <c r="AV2572" s="12"/>
      <c r="AW2572" s="12"/>
      <c r="AX2572" s="8"/>
      <c r="AY2572" s="8"/>
      <c r="AZ2572" s="8"/>
      <c r="BA2572" s="8"/>
      <c r="BB2572" s="62"/>
      <c r="BC2572" s="21"/>
      <c r="BD2572" s="21"/>
      <c r="BE2572" s="21"/>
      <c r="BF2572" s="22"/>
      <c r="BG2572" s="22"/>
      <c r="BH2572" s="22"/>
      <c r="BI2572" s="22"/>
      <c r="BJ2572" s="8"/>
      <c r="BK2572" s="8"/>
      <c r="BL2572" s="8"/>
      <c r="BM2572" s="8"/>
      <c r="BN2572" s="5"/>
      <c r="BO2572" s="5"/>
      <c r="BP2572" s="8"/>
      <c r="BQ2572" s="8"/>
    </row>
    <row r="2573" spans="1:69" ht="16.75" customHeight="1" x14ac:dyDescent="0.2">
      <c r="A2573" t="str">
        <f t="shared" si="1965"/>
        <v>2025021256 COL</v>
      </c>
      <c r="B2573">
        <v>2025021256</v>
      </c>
      <c r="C2573" s="1">
        <v>46121</v>
      </c>
      <c r="D2573" s="2" t="s">
        <v>9</v>
      </c>
      <c r="E2573" t="s">
        <v>24</v>
      </c>
      <c r="F2573" s="2">
        <v>1</v>
      </c>
      <c r="G2573" s="2">
        <v>1</v>
      </c>
      <c r="H2573" t="s">
        <v>47</v>
      </c>
      <c r="I2573" t="str">
        <f t="shared" si="1964"/>
        <v xml:space="preserve">COL </v>
      </c>
      <c r="K2573" s="14"/>
      <c r="L2573" s="13">
        <v>0.15</v>
      </c>
      <c r="M2573" s="28">
        <v>0.1</v>
      </c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23"/>
      <c r="AF2573" s="23"/>
      <c r="AG2573" s="26"/>
      <c r="AH2573" s="26"/>
      <c r="AI2573" s="53"/>
      <c r="AJ2573" s="6"/>
      <c r="AK2573" s="23"/>
      <c r="AL2573" s="23"/>
      <c r="AM2573" s="23"/>
      <c r="AN2573" s="23"/>
      <c r="AO2573" s="23"/>
      <c r="AP2573" s="23"/>
      <c r="AQ2573" s="23"/>
      <c r="AR2573" s="66">
        <v>0</v>
      </c>
      <c r="AS2573" s="8"/>
      <c r="AT2573" s="19"/>
      <c r="AU2573" s="19"/>
      <c r="AV2573" s="12"/>
      <c r="AW2573" s="12"/>
      <c r="AX2573" s="8"/>
      <c r="AY2573" s="8"/>
      <c r="AZ2573" s="8"/>
      <c r="BA2573" s="8"/>
      <c r="BB2573" s="62"/>
      <c r="BC2573" s="21"/>
      <c r="BD2573" s="21"/>
      <c r="BE2573" s="21"/>
      <c r="BF2573" s="22"/>
      <c r="BG2573" s="22"/>
      <c r="BH2573" s="22"/>
      <c r="BI2573" s="22"/>
      <c r="BJ2573" s="8"/>
      <c r="BK2573" s="8"/>
      <c r="BL2573" s="8"/>
      <c r="BM2573" s="8"/>
      <c r="BN2573" s="5"/>
      <c r="BO2573" s="5"/>
      <c r="BP2573" s="8"/>
      <c r="BQ2573" s="8"/>
    </row>
    <row r="2574" spans="1:69" ht="16.75" customHeight="1" x14ac:dyDescent="0.2">
      <c r="A2574" t="str">
        <f t="shared" si="1965"/>
        <v>2025021254 MIN</v>
      </c>
      <c r="B2574">
        <v>2025021254</v>
      </c>
      <c r="C2574" s="1">
        <v>46121</v>
      </c>
      <c r="D2574" s="2" t="s">
        <v>6</v>
      </c>
      <c r="E2574" t="s">
        <v>33</v>
      </c>
      <c r="F2574" s="2">
        <v>1</v>
      </c>
      <c r="G2574" s="2">
        <v>1</v>
      </c>
      <c r="H2574" t="s">
        <v>46</v>
      </c>
      <c r="I2574" t="str">
        <f t="shared" si="1964"/>
        <v xml:space="preserve">MIN </v>
      </c>
      <c r="K2574" s="14"/>
      <c r="L2574" s="13">
        <v>0.15</v>
      </c>
      <c r="M2574" s="28">
        <v>0.1</v>
      </c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23"/>
      <c r="AF2574" s="23"/>
      <c r="AG2574" s="26"/>
      <c r="AH2574" s="26"/>
      <c r="AI2574" s="53"/>
      <c r="AJ2574" s="6"/>
      <c r="AK2574" s="23"/>
      <c r="AL2574" s="23"/>
      <c r="AM2574" s="23"/>
      <c r="AN2574" s="23"/>
      <c r="AO2574" s="23"/>
      <c r="AP2574" s="23"/>
      <c r="AQ2574" s="23"/>
      <c r="AR2574" s="66">
        <v>0</v>
      </c>
      <c r="AS2574" s="8"/>
      <c r="AT2574" s="19"/>
      <c r="AU2574" s="19"/>
      <c r="AV2574" s="12"/>
      <c r="AW2574" s="12"/>
      <c r="AX2574" s="8"/>
      <c r="AY2574" s="8"/>
      <c r="AZ2574" s="8"/>
      <c r="BA2574" s="8"/>
      <c r="BB2574" s="62"/>
      <c r="BC2574" s="21"/>
      <c r="BD2574" s="21"/>
      <c r="BE2574" s="21"/>
      <c r="BF2574" s="22"/>
      <c r="BG2574" s="22"/>
      <c r="BH2574" s="22"/>
      <c r="BI2574" s="22"/>
      <c r="BJ2574" s="8"/>
      <c r="BK2574" s="8"/>
      <c r="BL2574" s="8"/>
      <c r="BM2574" s="8"/>
      <c r="BN2574" s="5"/>
      <c r="BO2574" s="5"/>
      <c r="BP2574" s="8"/>
      <c r="BQ2574" s="8"/>
    </row>
    <row r="2575" spans="1:69" ht="16.75" customHeight="1" x14ac:dyDescent="0.2">
      <c r="A2575" t="str">
        <f t="shared" si="1965"/>
        <v>2025021254 DAL</v>
      </c>
      <c r="B2575">
        <v>2025021254</v>
      </c>
      <c r="C2575" s="1">
        <v>46121</v>
      </c>
      <c r="D2575" s="2" t="s">
        <v>9</v>
      </c>
      <c r="E2575" t="s">
        <v>34</v>
      </c>
      <c r="F2575" s="2">
        <v>1</v>
      </c>
      <c r="G2575" s="2">
        <v>1</v>
      </c>
      <c r="H2575" t="s">
        <v>47</v>
      </c>
      <c r="I2575" t="str">
        <f t="shared" si="1964"/>
        <v xml:space="preserve">DAL </v>
      </c>
      <c r="K2575" s="14"/>
      <c r="L2575" s="13">
        <v>0.15</v>
      </c>
      <c r="M2575" s="28">
        <v>0.1</v>
      </c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23"/>
      <c r="AF2575" s="23"/>
      <c r="AG2575" s="26"/>
      <c r="AH2575" s="26"/>
      <c r="AI2575" s="53"/>
      <c r="AJ2575" s="6"/>
      <c r="AK2575" s="23"/>
      <c r="AL2575" s="23"/>
      <c r="AM2575" s="23"/>
      <c r="AN2575" s="23"/>
      <c r="AO2575" s="23"/>
      <c r="AP2575" s="23"/>
      <c r="AQ2575" s="23"/>
      <c r="AR2575" s="66">
        <v>0</v>
      </c>
      <c r="AS2575" s="8"/>
      <c r="AT2575" s="19"/>
      <c r="AU2575" s="19"/>
      <c r="AV2575" s="12"/>
      <c r="AW2575" s="12"/>
      <c r="AX2575" s="8"/>
      <c r="AY2575" s="8"/>
      <c r="AZ2575" s="8"/>
      <c r="BA2575" s="8"/>
      <c r="BB2575" s="62"/>
      <c r="BC2575" s="21"/>
      <c r="BD2575" s="21"/>
      <c r="BE2575" s="21"/>
      <c r="BF2575" s="22"/>
      <c r="BG2575" s="22"/>
      <c r="BH2575" s="22"/>
      <c r="BI2575" s="22"/>
      <c r="BJ2575" s="8"/>
      <c r="BK2575" s="8"/>
      <c r="BL2575" s="8"/>
      <c r="BM2575" s="8"/>
      <c r="BN2575" s="5"/>
      <c r="BO2575" s="5"/>
      <c r="BP2575" s="8"/>
      <c r="BQ2575" s="8"/>
    </row>
    <row r="2576" spans="1:69" ht="16.75" customHeight="1" x14ac:dyDescent="0.2">
      <c r="A2576" t="str">
        <f t="shared" si="1965"/>
        <v>2025021257 NSH</v>
      </c>
      <c r="B2576">
        <v>2025021257</v>
      </c>
      <c r="C2576" s="1">
        <v>46121</v>
      </c>
      <c r="D2576" s="2" t="s">
        <v>6</v>
      </c>
      <c r="E2576" t="s">
        <v>35</v>
      </c>
      <c r="F2576" s="2">
        <v>1</v>
      </c>
      <c r="G2576" s="2">
        <v>1</v>
      </c>
      <c r="H2576" t="s">
        <v>46</v>
      </c>
      <c r="I2576" t="str">
        <f t="shared" si="1964"/>
        <v xml:space="preserve">NSH </v>
      </c>
      <c r="K2576" s="14"/>
      <c r="L2576" s="13">
        <v>0.15</v>
      </c>
      <c r="M2576" s="28">
        <v>0.1</v>
      </c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23"/>
      <c r="AF2576" s="23"/>
      <c r="AG2576" s="26"/>
      <c r="AH2576" s="26"/>
      <c r="AI2576" s="53"/>
      <c r="AJ2576" s="6"/>
      <c r="AK2576" s="23"/>
      <c r="AL2576" s="23"/>
      <c r="AM2576" s="23"/>
      <c r="AN2576" s="23"/>
      <c r="AO2576" s="23"/>
      <c r="AP2576" s="23"/>
      <c r="AQ2576" s="23"/>
      <c r="AR2576" s="66">
        <v>0</v>
      </c>
      <c r="AS2576" s="8"/>
      <c r="AT2576" s="19"/>
      <c r="AU2576" s="19"/>
      <c r="AV2576" s="12"/>
      <c r="AW2576" s="12"/>
      <c r="AX2576" s="8"/>
      <c r="AY2576" s="8"/>
      <c r="AZ2576" s="8"/>
      <c r="BA2576" s="8"/>
      <c r="BB2576" s="62"/>
      <c r="BC2576" s="21"/>
      <c r="BD2576" s="21"/>
      <c r="BE2576" s="21"/>
      <c r="BF2576" s="22"/>
      <c r="BG2576" s="22"/>
      <c r="BH2576" s="22"/>
      <c r="BI2576" s="22"/>
      <c r="BJ2576" s="8"/>
      <c r="BK2576" s="8"/>
      <c r="BL2576" s="8"/>
      <c r="BM2576" s="8"/>
      <c r="BN2576" s="5"/>
      <c r="BO2576" s="5"/>
      <c r="BP2576" s="8"/>
      <c r="BQ2576" s="8"/>
    </row>
    <row r="2577" spans="1:69" ht="16.75" customHeight="1" x14ac:dyDescent="0.2">
      <c r="A2577" t="str">
        <f t="shared" si="1965"/>
        <v>2025021257 UTA</v>
      </c>
      <c r="B2577">
        <v>2025021257</v>
      </c>
      <c r="C2577" s="1">
        <v>46121</v>
      </c>
      <c r="D2577" s="2" t="s">
        <v>9</v>
      </c>
      <c r="E2577" t="s">
        <v>15</v>
      </c>
      <c r="F2577" s="2">
        <v>1</v>
      </c>
      <c r="G2577" s="2">
        <v>1</v>
      </c>
      <c r="H2577" t="s">
        <v>47</v>
      </c>
      <c r="I2577" t="str">
        <f t="shared" si="1964"/>
        <v xml:space="preserve">UTA </v>
      </c>
      <c r="K2577" s="14"/>
      <c r="L2577" s="13">
        <v>0.15</v>
      </c>
      <c r="M2577" s="28">
        <v>0.1</v>
      </c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23"/>
      <c r="AF2577" s="23"/>
      <c r="AG2577" s="26"/>
      <c r="AH2577" s="26"/>
      <c r="AI2577" s="53"/>
      <c r="AJ2577" s="6"/>
      <c r="AK2577" s="23"/>
      <c r="AL2577" s="23"/>
      <c r="AM2577" s="23"/>
      <c r="AN2577" s="23"/>
      <c r="AO2577" s="23"/>
      <c r="AP2577" s="23"/>
      <c r="AQ2577" s="23"/>
      <c r="AR2577" s="66">
        <v>0</v>
      </c>
      <c r="AS2577" s="8"/>
      <c r="AT2577" s="19"/>
      <c r="AU2577" s="19"/>
      <c r="AV2577" s="12"/>
      <c r="AW2577" s="12"/>
      <c r="AX2577" s="8"/>
      <c r="AY2577" s="8"/>
      <c r="AZ2577" s="8"/>
      <c r="BA2577" s="8"/>
      <c r="BB2577" s="62"/>
      <c r="BC2577" s="21"/>
      <c r="BD2577" s="21"/>
      <c r="BE2577" s="21"/>
      <c r="BF2577" s="22"/>
      <c r="BG2577" s="22"/>
      <c r="BH2577" s="22"/>
      <c r="BI2577" s="22"/>
      <c r="BJ2577" s="8"/>
      <c r="BK2577" s="8"/>
      <c r="BL2577" s="8"/>
      <c r="BM2577" s="8"/>
      <c r="BN2577" s="5"/>
      <c r="BO2577" s="5"/>
      <c r="BP2577" s="8"/>
      <c r="BQ2577" s="8"/>
    </row>
    <row r="2578" spans="1:69" ht="16.75" customHeight="1" x14ac:dyDescent="0.2">
      <c r="A2578" t="str">
        <f t="shared" si="1965"/>
        <v>2025021258 SJS</v>
      </c>
      <c r="B2578">
        <v>2025021258</v>
      </c>
      <c r="C2578" s="1">
        <v>46121</v>
      </c>
      <c r="D2578" s="2" t="s">
        <v>6</v>
      </c>
      <c r="E2578" t="s">
        <v>40</v>
      </c>
      <c r="F2578" s="2">
        <v>0</v>
      </c>
      <c r="G2578" s="2">
        <v>1</v>
      </c>
      <c r="H2578" t="s">
        <v>26</v>
      </c>
      <c r="I2578" t="str">
        <f t="shared" si="1964"/>
        <v xml:space="preserve">SJS </v>
      </c>
      <c r="K2578" s="14"/>
      <c r="L2578" s="13">
        <v>0.15</v>
      </c>
      <c r="M2578" s="28">
        <v>0.1</v>
      </c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23"/>
      <c r="AF2578" s="23"/>
      <c r="AG2578" s="26"/>
      <c r="AH2578" s="26"/>
      <c r="AI2578" s="53"/>
      <c r="AJ2578" s="6"/>
      <c r="AK2578" s="23"/>
      <c r="AL2578" s="23"/>
      <c r="AM2578" s="23"/>
      <c r="AN2578" s="23"/>
      <c r="AO2578" s="23"/>
      <c r="AP2578" s="23"/>
      <c r="AQ2578" s="23"/>
      <c r="AR2578" s="66">
        <v>0</v>
      </c>
      <c r="AS2578" s="8"/>
      <c r="AT2578" s="19"/>
      <c r="AU2578" s="19"/>
      <c r="AV2578" s="12"/>
      <c r="AW2578" s="12"/>
      <c r="AX2578" s="8"/>
      <c r="AY2578" s="8"/>
      <c r="AZ2578" s="8"/>
      <c r="BA2578" s="8"/>
      <c r="BB2578" s="62"/>
      <c r="BC2578" s="21"/>
      <c r="BD2578" s="21"/>
      <c r="BE2578" s="21"/>
      <c r="BF2578" s="22"/>
      <c r="BG2578" s="22"/>
      <c r="BH2578" s="22"/>
      <c r="BI2578" s="22"/>
      <c r="BJ2578" s="8"/>
      <c r="BK2578" s="8"/>
      <c r="BL2578" s="8"/>
      <c r="BM2578" s="8"/>
      <c r="BN2578" s="5"/>
      <c r="BO2578" s="5"/>
      <c r="BP2578" s="8"/>
      <c r="BQ2578" s="8"/>
    </row>
    <row r="2579" spans="1:69" ht="16.75" customHeight="1" x14ac:dyDescent="0.2">
      <c r="A2579" t="str">
        <f t="shared" si="1965"/>
        <v>2025021258 ANA</v>
      </c>
      <c r="B2579">
        <v>2025021258</v>
      </c>
      <c r="C2579" s="1">
        <v>46121</v>
      </c>
      <c r="D2579" s="2" t="s">
        <v>9</v>
      </c>
      <c r="E2579" t="s">
        <v>48</v>
      </c>
      <c r="F2579" s="2">
        <v>1</v>
      </c>
      <c r="G2579" s="2">
        <v>0</v>
      </c>
      <c r="H2579" t="s">
        <v>27</v>
      </c>
      <c r="I2579" t="str">
        <f t="shared" si="1964"/>
        <v xml:space="preserve">ANA </v>
      </c>
      <c r="K2579" s="14"/>
      <c r="L2579" s="13">
        <v>0.15</v>
      </c>
      <c r="M2579" s="28">
        <v>0.1</v>
      </c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23"/>
      <c r="AF2579" s="23"/>
      <c r="AG2579" s="26"/>
      <c r="AH2579" s="26"/>
      <c r="AI2579" s="53"/>
      <c r="AJ2579" s="6"/>
      <c r="AK2579" s="23"/>
      <c r="AL2579" s="23"/>
      <c r="AM2579" s="23"/>
      <c r="AN2579" s="23"/>
      <c r="AO2579" s="23"/>
      <c r="AP2579" s="23"/>
      <c r="AQ2579" s="23"/>
      <c r="AR2579" s="66">
        <v>0</v>
      </c>
      <c r="AS2579" s="8"/>
      <c r="AT2579" s="19"/>
      <c r="AU2579" s="19"/>
      <c r="AV2579" s="12"/>
      <c r="AW2579" s="12"/>
      <c r="AX2579" s="8"/>
      <c r="AY2579" s="8"/>
      <c r="AZ2579" s="8"/>
      <c r="BA2579" s="8"/>
      <c r="BB2579" s="62"/>
      <c r="BC2579" s="21"/>
      <c r="BD2579" s="21"/>
      <c r="BE2579" s="21"/>
      <c r="BF2579" s="22"/>
      <c r="BG2579" s="22"/>
      <c r="BH2579" s="22"/>
      <c r="BI2579" s="22"/>
      <c r="BJ2579" s="8"/>
      <c r="BK2579" s="8"/>
      <c r="BL2579" s="8"/>
      <c r="BM2579" s="8"/>
      <c r="BN2579" s="5"/>
      <c r="BO2579" s="5"/>
      <c r="BP2579" s="8"/>
      <c r="BQ2579" s="8"/>
    </row>
    <row r="2580" spans="1:69" ht="16.75" customHeight="1" x14ac:dyDescent="0.2">
      <c r="A2580" t="str">
        <f t="shared" si="1965"/>
        <v>2025021259 VGK</v>
      </c>
      <c r="B2580">
        <v>2025021259</v>
      </c>
      <c r="C2580" s="1">
        <v>46121</v>
      </c>
      <c r="D2580" s="2" t="s">
        <v>6</v>
      </c>
      <c r="E2580" t="s">
        <v>25</v>
      </c>
      <c r="F2580" s="2">
        <v>1</v>
      </c>
      <c r="G2580" s="2">
        <v>1</v>
      </c>
      <c r="H2580" t="s">
        <v>46</v>
      </c>
      <c r="I2580" t="str">
        <f t="shared" si="1964"/>
        <v xml:space="preserve">VGK </v>
      </c>
      <c r="K2580" s="14"/>
      <c r="L2580" s="13">
        <v>0.15</v>
      </c>
      <c r="M2580" s="28">
        <v>0.1</v>
      </c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23"/>
      <c r="AF2580" s="23"/>
      <c r="AG2580" s="26"/>
      <c r="AH2580" s="26"/>
      <c r="AI2580" s="53"/>
      <c r="AJ2580" s="6"/>
      <c r="AK2580" s="23"/>
      <c r="AL2580" s="23"/>
      <c r="AM2580" s="23"/>
      <c r="AN2580" s="23"/>
      <c r="AO2580" s="23"/>
      <c r="AP2580" s="23"/>
      <c r="AQ2580" s="23"/>
      <c r="AR2580" s="66">
        <v>0</v>
      </c>
      <c r="AS2580" s="8"/>
      <c r="AT2580" s="19"/>
      <c r="AU2580" s="19"/>
      <c r="AV2580" s="12"/>
      <c r="AW2580" s="12"/>
      <c r="AX2580" s="8"/>
      <c r="AY2580" s="8"/>
      <c r="AZ2580" s="8"/>
      <c r="BA2580" s="8"/>
      <c r="BB2580" s="62"/>
      <c r="BC2580" s="21"/>
      <c r="BD2580" s="21"/>
      <c r="BE2580" s="21"/>
      <c r="BF2580" s="22"/>
      <c r="BG2580" s="22"/>
      <c r="BH2580" s="22"/>
      <c r="BI2580" s="22"/>
      <c r="BJ2580" s="8"/>
      <c r="BK2580" s="8"/>
      <c r="BL2580" s="8"/>
      <c r="BM2580" s="8"/>
      <c r="BN2580" s="5"/>
      <c r="BO2580" s="5"/>
      <c r="BP2580" s="8"/>
      <c r="BQ2580" s="8"/>
    </row>
    <row r="2581" spans="1:69" ht="16.75" customHeight="1" x14ac:dyDescent="0.2">
      <c r="A2581" t="str">
        <f t="shared" si="1965"/>
        <v>2025021259 SEA</v>
      </c>
      <c r="B2581">
        <v>2025021259</v>
      </c>
      <c r="C2581" s="1">
        <v>46121</v>
      </c>
      <c r="D2581" s="2" t="s">
        <v>9</v>
      </c>
      <c r="E2581" t="s">
        <v>13</v>
      </c>
      <c r="F2581" s="2">
        <v>1</v>
      </c>
      <c r="G2581" s="2">
        <v>1</v>
      </c>
      <c r="H2581" t="s">
        <v>47</v>
      </c>
      <c r="I2581" t="str">
        <f t="shared" si="1964"/>
        <v xml:space="preserve">SEA </v>
      </c>
      <c r="K2581" s="14"/>
      <c r="L2581" s="13">
        <v>0.15</v>
      </c>
      <c r="M2581" s="28">
        <v>0.1</v>
      </c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23"/>
      <c r="AF2581" s="23"/>
      <c r="AG2581" s="26"/>
      <c r="AH2581" s="26"/>
      <c r="AI2581" s="53"/>
      <c r="AJ2581" s="6"/>
      <c r="AK2581" s="23"/>
      <c r="AL2581" s="23"/>
      <c r="AM2581" s="23"/>
      <c r="AN2581" s="23"/>
      <c r="AO2581" s="23"/>
      <c r="AP2581" s="23"/>
      <c r="AQ2581" s="23"/>
      <c r="AR2581" s="66">
        <v>0</v>
      </c>
      <c r="AS2581" s="8"/>
      <c r="AT2581" s="19"/>
      <c r="AU2581" s="19"/>
      <c r="AV2581" s="12"/>
      <c r="AW2581" s="12"/>
      <c r="AX2581" s="8"/>
      <c r="AY2581" s="8"/>
      <c r="AZ2581" s="8"/>
      <c r="BA2581" s="8"/>
      <c r="BB2581" s="62"/>
      <c r="BC2581" s="21"/>
      <c r="BD2581" s="21"/>
      <c r="BE2581" s="21"/>
      <c r="BF2581" s="22"/>
      <c r="BG2581" s="22"/>
      <c r="BH2581" s="22"/>
      <c r="BI2581" s="22"/>
      <c r="BJ2581" s="8"/>
      <c r="BK2581" s="8"/>
      <c r="BL2581" s="8"/>
      <c r="BM2581" s="8"/>
      <c r="BN2581" s="5"/>
      <c r="BO2581" s="5"/>
      <c r="BP2581" s="8"/>
      <c r="BQ2581" s="8"/>
    </row>
    <row r="2582" spans="1:69" ht="16.75" customHeight="1" x14ac:dyDescent="0.2">
      <c r="A2582" t="str">
        <f t="shared" si="1965"/>
        <v>2025021260 VAN</v>
      </c>
      <c r="B2582">
        <v>2025021260</v>
      </c>
      <c r="C2582" s="1">
        <v>46121</v>
      </c>
      <c r="D2582" s="2" t="s">
        <v>6</v>
      </c>
      <c r="E2582" t="s">
        <v>23</v>
      </c>
      <c r="F2582" s="2">
        <v>1</v>
      </c>
      <c r="G2582" s="2">
        <v>2</v>
      </c>
      <c r="H2582" t="s">
        <v>36</v>
      </c>
      <c r="I2582" t="str">
        <f t="shared" si="1964"/>
        <v xml:space="preserve">VAN </v>
      </c>
      <c r="K2582" s="14"/>
      <c r="L2582" s="13">
        <v>0.15</v>
      </c>
      <c r="M2582" s="28">
        <v>0.1</v>
      </c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23"/>
      <c r="AF2582" s="23"/>
      <c r="AG2582" s="26"/>
      <c r="AH2582" s="26"/>
      <c r="AI2582" s="53"/>
      <c r="AJ2582" s="6"/>
      <c r="AK2582" s="23"/>
      <c r="AL2582" s="23"/>
      <c r="AM2582" s="23"/>
      <c r="AN2582" s="23"/>
      <c r="AO2582" s="23"/>
      <c r="AP2582" s="23"/>
      <c r="AQ2582" s="23"/>
      <c r="AR2582" s="66">
        <v>0</v>
      </c>
      <c r="AS2582" s="8"/>
      <c r="AT2582" s="19"/>
      <c r="AU2582" s="19"/>
      <c r="AV2582" s="12"/>
      <c r="AW2582" s="12"/>
      <c r="AX2582" s="8"/>
      <c r="AY2582" s="8"/>
      <c r="AZ2582" s="8"/>
      <c r="BA2582" s="8"/>
      <c r="BB2582" s="62"/>
      <c r="BC2582" s="21"/>
      <c r="BD2582" s="21"/>
      <c r="BE2582" s="21"/>
      <c r="BF2582" s="22"/>
      <c r="BG2582" s="22"/>
      <c r="BH2582" s="22"/>
      <c r="BI2582" s="22"/>
      <c r="BJ2582" s="8"/>
      <c r="BK2582" s="8"/>
      <c r="BL2582" s="8"/>
      <c r="BM2582" s="8"/>
      <c r="BN2582" s="5"/>
      <c r="BO2582" s="5"/>
      <c r="BP2582" s="8"/>
      <c r="BQ2582" s="8"/>
    </row>
    <row r="2583" spans="1:69" ht="16.75" customHeight="1" x14ac:dyDescent="0.2">
      <c r="A2583" t="str">
        <f t="shared" si="1965"/>
        <v>2025021260 LAK</v>
      </c>
      <c r="B2583">
        <v>2025021260</v>
      </c>
      <c r="C2583" s="1">
        <v>46121</v>
      </c>
      <c r="D2583" s="2" t="s">
        <v>9</v>
      </c>
      <c r="E2583" t="s">
        <v>28</v>
      </c>
      <c r="F2583" s="2">
        <v>2</v>
      </c>
      <c r="G2583" s="2">
        <v>1</v>
      </c>
      <c r="H2583" t="s">
        <v>38</v>
      </c>
      <c r="I2583" t="str">
        <f t="shared" si="1964"/>
        <v xml:space="preserve">LAK </v>
      </c>
      <c r="K2583" s="14"/>
      <c r="L2583" s="13">
        <v>0.15</v>
      </c>
      <c r="M2583" s="28">
        <v>0.1</v>
      </c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23"/>
      <c r="AF2583" s="23"/>
      <c r="AG2583" s="26"/>
      <c r="AH2583" s="26"/>
      <c r="AI2583" s="53"/>
      <c r="AJ2583" s="6"/>
      <c r="AK2583" s="23"/>
      <c r="AL2583" s="23"/>
      <c r="AM2583" s="23"/>
      <c r="AN2583" s="23"/>
      <c r="AO2583" s="23"/>
      <c r="AP2583" s="23"/>
      <c r="AQ2583" s="23"/>
      <c r="AR2583" s="66">
        <v>0</v>
      </c>
      <c r="AS2583" s="8"/>
      <c r="AT2583" s="19"/>
      <c r="AU2583" s="19"/>
      <c r="AV2583" s="12"/>
      <c r="AW2583" s="12"/>
      <c r="AX2583" s="8"/>
      <c r="AY2583" s="8"/>
      <c r="AZ2583" s="8"/>
      <c r="BA2583" s="8"/>
      <c r="BB2583" s="62"/>
      <c r="BC2583" s="21"/>
      <c r="BD2583" s="21"/>
      <c r="BE2583" s="21"/>
      <c r="BF2583" s="22"/>
      <c r="BG2583" s="22"/>
      <c r="BH2583" s="22"/>
      <c r="BI2583" s="22"/>
      <c r="BJ2583" s="8"/>
      <c r="BK2583" s="8"/>
      <c r="BL2583" s="8"/>
      <c r="BM2583" s="8"/>
      <c r="BN2583" s="5"/>
      <c r="BO2583" s="5"/>
      <c r="BP2583" s="8"/>
      <c r="BQ2583" s="8"/>
    </row>
    <row r="2584" spans="1:69" ht="16.75" customHeight="1" x14ac:dyDescent="0.2">
      <c r="A2584" t="str">
        <f t="shared" si="1965"/>
        <v>2025021261 TBL</v>
      </c>
      <c r="B2584">
        <v>2025021261</v>
      </c>
      <c r="C2584" s="1">
        <v>46123</v>
      </c>
      <c r="D2584" s="2" t="s">
        <v>6</v>
      </c>
      <c r="E2584" t="s">
        <v>41</v>
      </c>
      <c r="F2584" s="2">
        <v>1</v>
      </c>
      <c r="G2584" s="2">
        <v>2</v>
      </c>
      <c r="H2584" t="s">
        <v>36</v>
      </c>
      <c r="I2584" t="str">
        <f t="shared" si="1964"/>
        <v xml:space="preserve">TBL </v>
      </c>
      <c r="K2584" s="14"/>
      <c r="L2584" s="13">
        <v>0.15</v>
      </c>
      <c r="M2584" s="28">
        <v>0.1</v>
      </c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23"/>
      <c r="AF2584" s="23"/>
      <c r="AG2584" s="26"/>
      <c r="AH2584" s="26"/>
      <c r="AI2584" s="53"/>
      <c r="AJ2584" s="6"/>
      <c r="AK2584" s="23"/>
      <c r="AL2584" s="23"/>
      <c r="AM2584" s="23"/>
      <c r="AN2584" s="23"/>
      <c r="AO2584" s="23"/>
      <c r="AP2584" s="23"/>
      <c r="AQ2584" s="23"/>
      <c r="AR2584" s="66">
        <v>0</v>
      </c>
      <c r="AS2584" s="8"/>
      <c r="AT2584" s="19"/>
      <c r="AU2584" s="19"/>
      <c r="AV2584" s="12"/>
      <c r="AW2584" s="12"/>
      <c r="AX2584" s="8"/>
      <c r="AY2584" s="8"/>
      <c r="AZ2584" s="8"/>
      <c r="BA2584" s="8"/>
      <c r="BB2584" s="62"/>
      <c r="BC2584" s="21"/>
      <c r="BD2584" s="21"/>
      <c r="BE2584" s="21"/>
      <c r="BF2584" s="22"/>
      <c r="BG2584" s="22"/>
      <c r="BH2584" s="22"/>
      <c r="BI2584" s="22"/>
      <c r="BJ2584" s="8"/>
      <c r="BK2584" s="8"/>
      <c r="BL2584" s="8"/>
      <c r="BM2584" s="8"/>
      <c r="BN2584" s="5"/>
      <c r="BO2584" s="5"/>
      <c r="BP2584" s="8"/>
      <c r="BQ2584" s="8"/>
    </row>
    <row r="2585" spans="1:69" ht="16.75" customHeight="1" x14ac:dyDescent="0.2">
      <c r="A2585" t="str">
        <f t="shared" si="1965"/>
        <v>2025021261 BOS</v>
      </c>
      <c r="B2585">
        <v>2025021261</v>
      </c>
      <c r="C2585" s="1">
        <v>46123</v>
      </c>
      <c r="D2585" s="2" t="s">
        <v>9</v>
      </c>
      <c r="E2585" t="s">
        <v>7</v>
      </c>
      <c r="F2585" s="2">
        <v>2</v>
      </c>
      <c r="G2585" s="2">
        <v>1</v>
      </c>
      <c r="H2585" t="s">
        <v>38</v>
      </c>
      <c r="I2585" t="str">
        <f t="shared" si="1964"/>
        <v xml:space="preserve">BOS </v>
      </c>
      <c r="K2585" s="14"/>
      <c r="L2585" s="13">
        <v>0.15</v>
      </c>
      <c r="M2585" s="28">
        <v>0.1</v>
      </c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23"/>
      <c r="AF2585" s="23"/>
      <c r="AG2585" s="26"/>
      <c r="AH2585" s="26"/>
      <c r="AI2585" s="53"/>
      <c r="AJ2585" s="6"/>
      <c r="AK2585" s="23"/>
      <c r="AL2585" s="23"/>
      <c r="AM2585" s="23"/>
      <c r="AN2585" s="23"/>
      <c r="AO2585" s="23"/>
      <c r="AP2585" s="23"/>
      <c r="AQ2585" s="23"/>
      <c r="AR2585" s="66">
        <v>0</v>
      </c>
      <c r="AS2585" s="8"/>
      <c r="AT2585" s="19"/>
      <c r="AU2585" s="19"/>
      <c r="AV2585" s="12"/>
      <c r="AW2585" s="12"/>
      <c r="AX2585" s="8"/>
      <c r="AY2585" s="8"/>
      <c r="AZ2585" s="8"/>
      <c r="BA2585" s="8"/>
      <c r="BB2585" s="62"/>
      <c r="BC2585" s="21"/>
      <c r="BD2585" s="21"/>
      <c r="BE2585" s="21"/>
      <c r="BF2585" s="22"/>
      <c r="BG2585" s="22"/>
      <c r="BH2585" s="22"/>
      <c r="BI2585" s="22"/>
      <c r="BJ2585" s="8"/>
      <c r="BK2585" s="8"/>
      <c r="BL2585" s="8"/>
      <c r="BM2585" s="8"/>
      <c r="BN2585" s="5"/>
      <c r="BO2585" s="5"/>
      <c r="BP2585" s="8"/>
      <c r="BQ2585" s="8"/>
    </row>
    <row r="2586" spans="1:69" ht="16.75" customHeight="1" x14ac:dyDescent="0.2">
      <c r="A2586" t="str">
        <f t="shared" si="1965"/>
        <v>2025021262 OTT</v>
      </c>
      <c r="B2586">
        <v>2025021262</v>
      </c>
      <c r="C2586" s="1">
        <v>46123</v>
      </c>
      <c r="D2586" s="2" t="s">
        <v>6</v>
      </c>
      <c r="E2586" t="s">
        <v>39</v>
      </c>
      <c r="F2586" s="2">
        <v>1</v>
      </c>
      <c r="G2586" s="2">
        <v>1</v>
      </c>
      <c r="H2586" t="s">
        <v>46</v>
      </c>
      <c r="I2586" t="str">
        <f t="shared" si="1964"/>
        <v xml:space="preserve">OTT </v>
      </c>
      <c r="K2586" s="14"/>
      <c r="L2586" s="13">
        <v>0.15</v>
      </c>
      <c r="M2586" s="28">
        <v>0.1</v>
      </c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23"/>
      <c r="AF2586" s="23"/>
      <c r="AG2586" s="26"/>
      <c r="AH2586" s="26"/>
      <c r="AI2586" s="53"/>
      <c r="AJ2586" s="6"/>
      <c r="AK2586" s="23"/>
      <c r="AL2586" s="23"/>
      <c r="AM2586" s="23"/>
      <c r="AN2586" s="23"/>
      <c r="AO2586" s="23"/>
      <c r="AP2586" s="23"/>
      <c r="AQ2586" s="23"/>
      <c r="AR2586" s="66">
        <v>0</v>
      </c>
      <c r="AS2586" s="8"/>
      <c r="AT2586" s="19"/>
      <c r="AU2586" s="19"/>
      <c r="AV2586" s="12"/>
      <c r="AW2586" s="12"/>
      <c r="AX2586" s="8"/>
      <c r="AY2586" s="8"/>
      <c r="AZ2586" s="8"/>
      <c r="BA2586" s="8"/>
      <c r="BB2586" s="62"/>
      <c r="BC2586" s="21"/>
      <c r="BD2586" s="21"/>
      <c r="BE2586" s="21"/>
      <c r="BF2586" s="22"/>
      <c r="BG2586" s="22"/>
      <c r="BH2586" s="22"/>
      <c r="BI2586" s="22"/>
      <c r="BJ2586" s="8"/>
      <c r="BK2586" s="8"/>
      <c r="BL2586" s="8"/>
      <c r="BM2586" s="8"/>
      <c r="BN2586" s="5"/>
      <c r="BO2586" s="5"/>
      <c r="BP2586" s="8"/>
      <c r="BQ2586" s="8"/>
    </row>
    <row r="2587" spans="1:69" ht="16.75" customHeight="1" x14ac:dyDescent="0.2">
      <c r="A2587" t="str">
        <f t="shared" si="1965"/>
        <v>2025021262 NYI</v>
      </c>
      <c r="B2587">
        <v>2025021262</v>
      </c>
      <c r="C2587" s="1">
        <v>46123</v>
      </c>
      <c r="D2587" s="2" t="s">
        <v>9</v>
      </c>
      <c r="E2587" t="s">
        <v>37</v>
      </c>
      <c r="F2587" s="2">
        <v>1</v>
      </c>
      <c r="G2587" s="2">
        <v>1</v>
      </c>
      <c r="H2587" t="s">
        <v>47</v>
      </c>
      <c r="I2587" t="str">
        <f t="shared" si="1964"/>
        <v xml:space="preserve">NYI </v>
      </c>
      <c r="K2587" s="14"/>
      <c r="L2587" s="13">
        <v>0.15</v>
      </c>
      <c r="M2587" s="28">
        <v>0.1</v>
      </c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23"/>
      <c r="AF2587" s="23"/>
      <c r="AG2587" s="26"/>
      <c r="AH2587" s="26"/>
      <c r="AI2587" s="53"/>
      <c r="AJ2587" s="6"/>
      <c r="AK2587" s="23"/>
      <c r="AL2587" s="23"/>
      <c r="AM2587" s="23"/>
      <c r="AN2587" s="23"/>
      <c r="AO2587" s="23"/>
      <c r="AP2587" s="23"/>
      <c r="AQ2587" s="23"/>
      <c r="AR2587" s="66">
        <v>0</v>
      </c>
      <c r="AS2587" s="8"/>
      <c r="AT2587" s="19"/>
      <c r="AU2587" s="19"/>
      <c r="AV2587" s="12"/>
      <c r="AW2587" s="12"/>
      <c r="AX2587" s="8"/>
      <c r="AY2587" s="8"/>
      <c r="AZ2587" s="8"/>
      <c r="BA2587" s="8"/>
      <c r="BB2587" s="62"/>
      <c r="BC2587" s="21"/>
      <c r="BD2587" s="21"/>
      <c r="BE2587" s="21"/>
      <c r="BF2587" s="22"/>
      <c r="BG2587" s="22"/>
      <c r="BH2587" s="22"/>
      <c r="BI2587" s="22"/>
      <c r="BJ2587" s="8"/>
      <c r="BK2587" s="8"/>
      <c r="BL2587" s="8"/>
      <c r="BM2587" s="8"/>
      <c r="BN2587" s="5"/>
      <c r="BO2587" s="5"/>
      <c r="BP2587" s="8"/>
      <c r="BQ2587" s="8"/>
    </row>
    <row r="2588" spans="1:69" ht="16.75" customHeight="1" x14ac:dyDescent="0.2">
      <c r="A2588" t="str">
        <f t="shared" si="1965"/>
        <v>2025021263 WSH</v>
      </c>
      <c r="B2588">
        <v>2025021263</v>
      </c>
      <c r="C2588" s="1">
        <v>46123</v>
      </c>
      <c r="D2588" s="2" t="s">
        <v>6</v>
      </c>
      <c r="E2588" t="s">
        <v>49</v>
      </c>
      <c r="F2588" s="2">
        <v>2</v>
      </c>
      <c r="G2588" s="2">
        <v>1</v>
      </c>
      <c r="H2588" t="s">
        <v>44</v>
      </c>
      <c r="I2588" t="str">
        <f t="shared" si="1964"/>
        <v xml:space="preserve">WSH </v>
      </c>
      <c r="K2588" s="14"/>
      <c r="L2588" s="13">
        <v>0.15</v>
      </c>
      <c r="M2588" s="28">
        <v>0.1</v>
      </c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23"/>
      <c r="AF2588" s="23"/>
      <c r="AG2588" s="26"/>
      <c r="AH2588" s="26"/>
      <c r="AI2588" s="53"/>
      <c r="AJ2588" s="6"/>
      <c r="AK2588" s="23"/>
      <c r="AL2588" s="23"/>
      <c r="AM2588" s="23"/>
      <c r="AN2588" s="23"/>
      <c r="AO2588" s="23"/>
      <c r="AP2588" s="23"/>
      <c r="AQ2588" s="23"/>
      <c r="AR2588" s="66">
        <v>0</v>
      </c>
      <c r="AS2588" s="8"/>
      <c r="AT2588" s="19"/>
      <c r="AU2588" s="19"/>
      <c r="AV2588" s="12"/>
      <c r="AW2588" s="12"/>
      <c r="AX2588" s="8"/>
      <c r="AY2588" s="8"/>
      <c r="AZ2588" s="8"/>
      <c r="BA2588" s="8"/>
      <c r="BB2588" s="62"/>
      <c r="BC2588" s="21"/>
      <c r="BD2588" s="21"/>
      <c r="BE2588" s="21"/>
      <c r="BF2588" s="22"/>
      <c r="BG2588" s="22"/>
      <c r="BH2588" s="22"/>
      <c r="BI2588" s="22"/>
      <c r="BJ2588" s="8"/>
      <c r="BK2588" s="8"/>
      <c r="BL2588" s="8"/>
      <c r="BM2588" s="8"/>
      <c r="BN2588" s="5"/>
      <c r="BO2588" s="5"/>
      <c r="BP2588" s="8"/>
      <c r="BQ2588" s="8"/>
    </row>
    <row r="2589" spans="1:69" ht="16.75" customHeight="1" x14ac:dyDescent="0.2">
      <c r="A2589" t="str">
        <f t="shared" si="1965"/>
        <v>2025021263 PIT</v>
      </c>
      <c r="B2589">
        <v>2025021263</v>
      </c>
      <c r="C2589" s="1">
        <v>46123</v>
      </c>
      <c r="D2589" s="2" t="s">
        <v>9</v>
      </c>
      <c r="E2589" t="s">
        <v>21</v>
      </c>
      <c r="F2589" s="2">
        <v>1</v>
      </c>
      <c r="G2589" s="2">
        <v>2</v>
      </c>
      <c r="H2589" t="s">
        <v>45</v>
      </c>
      <c r="I2589" t="str">
        <f t="shared" si="1964"/>
        <v xml:space="preserve">PIT </v>
      </c>
      <c r="K2589" s="14"/>
      <c r="L2589" s="13">
        <v>0.15</v>
      </c>
      <c r="M2589" s="28">
        <v>0.1</v>
      </c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23"/>
      <c r="AF2589" s="23"/>
      <c r="AG2589" s="26"/>
      <c r="AH2589" s="26"/>
      <c r="AI2589" s="53"/>
      <c r="AJ2589" s="6"/>
      <c r="AK2589" s="23"/>
      <c r="AL2589" s="23"/>
      <c r="AM2589" s="23"/>
      <c r="AN2589" s="23"/>
      <c r="AO2589" s="23"/>
      <c r="AP2589" s="23"/>
      <c r="AQ2589" s="23"/>
      <c r="AR2589" s="66">
        <v>0</v>
      </c>
      <c r="AS2589" s="8"/>
      <c r="AT2589" s="19"/>
      <c r="AU2589" s="19"/>
      <c r="AV2589" s="12"/>
      <c r="AW2589" s="12"/>
      <c r="AX2589" s="8"/>
      <c r="AY2589" s="8"/>
      <c r="AZ2589" s="8"/>
      <c r="BA2589" s="8"/>
      <c r="BB2589" s="62"/>
      <c r="BC2589" s="21"/>
      <c r="BD2589" s="21"/>
      <c r="BE2589" s="21"/>
      <c r="BF2589" s="22"/>
      <c r="BG2589" s="22"/>
      <c r="BH2589" s="22"/>
      <c r="BI2589" s="22"/>
      <c r="BJ2589" s="8"/>
      <c r="BK2589" s="8"/>
      <c r="BL2589" s="8"/>
      <c r="BM2589" s="8"/>
      <c r="BN2589" s="5"/>
      <c r="BO2589" s="5"/>
      <c r="BP2589" s="8"/>
      <c r="BQ2589" s="8"/>
    </row>
    <row r="2590" spans="1:69" ht="16.75" customHeight="1" x14ac:dyDescent="0.2">
      <c r="A2590" t="str">
        <f t="shared" si="1965"/>
        <v>2025021264 EDM</v>
      </c>
      <c r="B2590">
        <v>2025021264</v>
      </c>
      <c r="C2590" s="1">
        <v>46123</v>
      </c>
      <c r="D2590" s="2" t="s">
        <v>6</v>
      </c>
      <c r="E2590" t="s">
        <v>17</v>
      </c>
      <c r="F2590" s="2">
        <v>2</v>
      </c>
      <c r="G2590" s="2">
        <v>1</v>
      </c>
      <c r="H2590" t="s">
        <v>44</v>
      </c>
      <c r="I2590" t="str">
        <f t="shared" si="1964"/>
        <v xml:space="preserve">EDM </v>
      </c>
      <c r="K2590" s="14"/>
      <c r="L2590" s="13">
        <v>0.15</v>
      </c>
      <c r="M2590" s="28">
        <v>0.1</v>
      </c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23"/>
      <c r="AF2590" s="23"/>
      <c r="AG2590" s="26"/>
      <c r="AH2590" s="26"/>
      <c r="AI2590" s="53"/>
      <c r="AJ2590" s="6"/>
      <c r="AK2590" s="23"/>
      <c r="AL2590" s="23"/>
      <c r="AM2590" s="23"/>
      <c r="AN2590" s="23"/>
      <c r="AO2590" s="23"/>
      <c r="AP2590" s="23"/>
      <c r="AQ2590" s="23"/>
      <c r="AR2590" s="66">
        <v>0</v>
      </c>
      <c r="AS2590" s="8"/>
      <c r="AT2590" s="19"/>
      <c r="AU2590" s="19"/>
      <c r="AV2590" s="12"/>
      <c r="AW2590" s="12"/>
      <c r="AX2590" s="8"/>
      <c r="AY2590" s="8"/>
      <c r="AZ2590" s="8"/>
      <c r="BA2590" s="8"/>
      <c r="BB2590" s="62"/>
      <c r="BC2590" s="21"/>
      <c r="BD2590" s="21"/>
      <c r="BE2590" s="21"/>
      <c r="BF2590" s="22"/>
      <c r="BG2590" s="22"/>
      <c r="BH2590" s="22"/>
      <c r="BI2590" s="22"/>
      <c r="BJ2590" s="8"/>
      <c r="BK2590" s="8"/>
      <c r="BL2590" s="8"/>
      <c r="BM2590" s="8"/>
      <c r="BN2590" s="5"/>
      <c r="BO2590" s="5"/>
      <c r="BP2590" s="8"/>
      <c r="BQ2590" s="8"/>
    </row>
    <row r="2591" spans="1:69" ht="16.75" customHeight="1" x14ac:dyDescent="0.2">
      <c r="A2591" t="str">
        <f t="shared" si="1965"/>
        <v>2025021264 LAK</v>
      </c>
      <c r="B2591">
        <v>2025021264</v>
      </c>
      <c r="C2591" s="1">
        <v>46123</v>
      </c>
      <c r="D2591" s="2" t="s">
        <v>9</v>
      </c>
      <c r="E2591" t="s">
        <v>28</v>
      </c>
      <c r="F2591" s="2">
        <v>1</v>
      </c>
      <c r="G2591" s="2">
        <v>2</v>
      </c>
      <c r="H2591" t="s">
        <v>45</v>
      </c>
      <c r="I2591" t="str">
        <f t="shared" si="1964"/>
        <v xml:space="preserve">LAK </v>
      </c>
      <c r="K2591" s="14"/>
      <c r="L2591" s="13">
        <v>0.15</v>
      </c>
      <c r="M2591" s="28">
        <v>0.1</v>
      </c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23"/>
      <c r="AF2591" s="23"/>
      <c r="AG2591" s="26"/>
      <c r="AH2591" s="26"/>
      <c r="AI2591" s="53"/>
      <c r="AJ2591" s="6"/>
      <c r="AK2591" s="23"/>
      <c r="AL2591" s="23"/>
      <c r="AM2591" s="23"/>
      <c r="AN2591" s="23"/>
      <c r="AO2591" s="23"/>
      <c r="AP2591" s="23"/>
      <c r="AQ2591" s="23"/>
      <c r="AR2591" s="66">
        <v>0</v>
      </c>
      <c r="AS2591" s="8"/>
      <c r="AT2591" s="19"/>
      <c r="AU2591" s="19"/>
      <c r="AV2591" s="12"/>
      <c r="AW2591" s="12"/>
      <c r="AX2591" s="8"/>
      <c r="AY2591" s="8"/>
      <c r="AZ2591" s="8"/>
      <c r="BA2591" s="8"/>
      <c r="BB2591" s="62"/>
      <c r="BC2591" s="21"/>
      <c r="BD2591" s="21"/>
      <c r="BE2591" s="21"/>
      <c r="BF2591" s="22"/>
      <c r="BG2591" s="22"/>
      <c r="BH2591" s="22"/>
      <c r="BI2591" s="22"/>
      <c r="BJ2591" s="8"/>
      <c r="BK2591" s="8"/>
      <c r="BL2591" s="8"/>
      <c r="BM2591" s="8"/>
      <c r="BN2591" s="5"/>
      <c r="BO2591" s="5"/>
      <c r="BP2591" s="8"/>
      <c r="BQ2591" s="8"/>
    </row>
    <row r="2592" spans="1:69" ht="16.75" customHeight="1" x14ac:dyDescent="0.2">
      <c r="A2592" t="str">
        <f t="shared" si="1965"/>
        <v>2025021269 CAR</v>
      </c>
      <c r="B2592">
        <v>2025021269</v>
      </c>
      <c r="C2592" s="1">
        <v>46123</v>
      </c>
      <c r="D2592" s="2" t="s">
        <v>6</v>
      </c>
      <c r="E2592" t="s">
        <v>42</v>
      </c>
      <c r="F2592" s="2">
        <v>1</v>
      </c>
      <c r="G2592" s="2">
        <v>1</v>
      </c>
      <c r="H2592" t="s">
        <v>46</v>
      </c>
      <c r="I2592" t="str">
        <f t="shared" si="1964"/>
        <v xml:space="preserve">CAR </v>
      </c>
      <c r="K2592" s="14"/>
      <c r="L2592" s="13">
        <v>0.15</v>
      </c>
      <c r="M2592" s="28">
        <v>0.1</v>
      </c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23"/>
      <c r="AF2592" s="23"/>
      <c r="AG2592" s="26"/>
      <c r="AH2592" s="26"/>
      <c r="AI2592" s="53"/>
      <c r="AJ2592" s="6"/>
      <c r="AK2592" s="23"/>
      <c r="AL2592" s="23"/>
      <c r="AM2592" s="23"/>
      <c r="AN2592" s="23"/>
      <c r="AO2592" s="23"/>
      <c r="AP2592" s="23"/>
      <c r="AQ2592" s="23"/>
      <c r="AR2592" s="66">
        <v>0</v>
      </c>
      <c r="AS2592" s="8"/>
      <c r="AT2592" s="19"/>
      <c r="AU2592" s="19"/>
      <c r="AV2592" s="12"/>
      <c r="AW2592" s="12"/>
      <c r="AX2592" s="8"/>
      <c r="AY2592" s="8"/>
      <c r="AZ2592" s="8"/>
      <c r="BA2592" s="8"/>
      <c r="BB2592" s="62"/>
      <c r="BC2592" s="21"/>
      <c r="BD2592" s="21"/>
      <c r="BE2592" s="21"/>
      <c r="BF2592" s="22"/>
      <c r="BG2592" s="22"/>
      <c r="BH2592" s="22"/>
      <c r="BI2592" s="22"/>
      <c r="BJ2592" s="8"/>
      <c r="BK2592" s="8"/>
      <c r="BL2592" s="8"/>
      <c r="BM2592" s="8"/>
      <c r="BN2592" s="5"/>
      <c r="BO2592" s="5"/>
      <c r="BP2592" s="8"/>
      <c r="BQ2592" s="8"/>
    </row>
    <row r="2593" spans="1:69" ht="16.75" customHeight="1" x14ac:dyDescent="0.2">
      <c r="A2593" t="str">
        <f t="shared" si="1965"/>
        <v>2025021269 UTA</v>
      </c>
      <c r="B2593">
        <v>2025021269</v>
      </c>
      <c r="C2593" s="1">
        <v>46123</v>
      </c>
      <c r="D2593" s="2" t="s">
        <v>9</v>
      </c>
      <c r="E2593" t="s">
        <v>15</v>
      </c>
      <c r="F2593" s="2">
        <v>1</v>
      </c>
      <c r="G2593" s="2">
        <v>1</v>
      </c>
      <c r="H2593" t="s">
        <v>47</v>
      </c>
      <c r="I2593" t="str">
        <f t="shared" si="1964"/>
        <v xml:space="preserve">UTA </v>
      </c>
      <c r="K2593" s="14"/>
      <c r="L2593" s="13">
        <v>0.15</v>
      </c>
      <c r="M2593" s="28">
        <v>0.1</v>
      </c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23"/>
      <c r="AF2593" s="23"/>
      <c r="AG2593" s="26"/>
      <c r="AH2593" s="26"/>
      <c r="AI2593" s="53"/>
      <c r="AJ2593" s="6"/>
      <c r="AK2593" s="23"/>
      <c r="AL2593" s="23"/>
      <c r="AM2593" s="23"/>
      <c r="AN2593" s="23"/>
      <c r="AO2593" s="23"/>
      <c r="AP2593" s="23"/>
      <c r="AQ2593" s="23"/>
      <c r="AR2593" s="66">
        <v>0</v>
      </c>
      <c r="AS2593" s="8"/>
      <c r="AT2593" s="19"/>
      <c r="AU2593" s="19"/>
      <c r="AV2593" s="12"/>
      <c r="AW2593" s="12"/>
      <c r="AX2593" s="8"/>
      <c r="AY2593" s="8"/>
      <c r="AZ2593" s="8"/>
      <c r="BA2593" s="8"/>
      <c r="BB2593" s="62"/>
      <c r="BC2593" s="21"/>
      <c r="BD2593" s="21"/>
      <c r="BE2593" s="21"/>
      <c r="BF2593" s="22"/>
      <c r="BG2593" s="22"/>
      <c r="BH2593" s="22"/>
      <c r="BI2593" s="22"/>
      <c r="BJ2593" s="8"/>
      <c r="BK2593" s="8"/>
      <c r="BL2593" s="8"/>
      <c r="BM2593" s="8"/>
      <c r="BN2593" s="5"/>
      <c r="BO2593" s="5"/>
      <c r="BP2593" s="8"/>
      <c r="BQ2593" s="8"/>
    </row>
    <row r="2594" spans="1:69" ht="16.75" customHeight="1" x14ac:dyDescent="0.2">
      <c r="A2594" t="str">
        <f t="shared" si="1965"/>
        <v>2025021267 MIN</v>
      </c>
      <c r="B2594">
        <v>2025021267</v>
      </c>
      <c r="C2594" s="1">
        <v>46123</v>
      </c>
      <c r="D2594" s="2" t="s">
        <v>6</v>
      </c>
      <c r="E2594" t="s">
        <v>33</v>
      </c>
      <c r="F2594" s="2">
        <v>1</v>
      </c>
      <c r="G2594" s="2">
        <v>1</v>
      </c>
      <c r="H2594" t="s">
        <v>46</v>
      </c>
      <c r="I2594" t="str">
        <f t="shared" si="1964"/>
        <v xml:space="preserve">MIN </v>
      </c>
      <c r="K2594" s="14"/>
      <c r="L2594" s="13">
        <v>0.15</v>
      </c>
      <c r="M2594" s="28">
        <v>0.1</v>
      </c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23"/>
      <c r="AF2594" s="23"/>
      <c r="AG2594" s="26"/>
      <c r="AH2594" s="26"/>
      <c r="AI2594" s="53"/>
      <c r="AJ2594" s="6"/>
      <c r="AK2594" s="23"/>
      <c r="AL2594" s="23"/>
      <c r="AM2594" s="23"/>
      <c r="AN2594" s="23"/>
      <c r="AO2594" s="23"/>
      <c r="AP2594" s="23"/>
      <c r="AQ2594" s="23"/>
      <c r="AR2594" s="66">
        <v>0</v>
      </c>
      <c r="AS2594" s="8"/>
      <c r="AT2594" s="19"/>
      <c r="AU2594" s="19"/>
      <c r="AV2594" s="12"/>
      <c r="AW2594" s="12"/>
      <c r="AX2594" s="8"/>
      <c r="AY2594" s="8"/>
      <c r="AZ2594" s="8"/>
      <c r="BA2594" s="8"/>
      <c r="BB2594" s="62"/>
      <c r="BC2594" s="21"/>
      <c r="BD2594" s="21"/>
      <c r="BE2594" s="21"/>
      <c r="BF2594" s="22"/>
      <c r="BG2594" s="22"/>
      <c r="BH2594" s="22"/>
      <c r="BI2594" s="22"/>
      <c r="BJ2594" s="8"/>
      <c r="BK2594" s="8"/>
      <c r="BL2594" s="8"/>
      <c r="BM2594" s="8"/>
      <c r="BN2594" s="5"/>
      <c r="BO2594" s="5"/>
      <c r="BP2594" s="8"/>
      <c r="BQ2594" s="8"/>
    </row>
    <row r="2595" spans="1:69" ht="16.75" customHeight="1" x14ac:dyDescent="0.2">
      <c r="A2595" t="str">
        <f t="shared" si="1965"/>
        <v>2025021267 NSH</v>
      </c>
      <c r="B2595">
        <v>2025021267</v>
      </c>
      <c r="C2595" s="1">
        <v>46123</v>
      </c>
      <c r="D2595" s="2" t="s">
        <v>9</v>
      </c>
      <c r="E2595" t="s">
        <v>35</v>
      </c>
      <c r="F2595" s="2">
        <v>1</v>
      </c>
      <c r="G2595" s="2">
        <v>1</v>
      </c>
      <c r="H2595" t="s">
        <v>47</v>
      </c>
      <c r="I2595" t="str">
        <f t="shared" si="1964"/>
        <v xml:space="preserve">NSH </v>
      </c>
      <c r="K2595" s="14"/>
      <c r="L2595" s="13">
        <v>0.15</v>
      </c>
      <c r="M2595" s="28">
        <v>0.1</v>
      </c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23"/>
      <c r="AF2595" s="23"/>
      <c r="AG2595" s="26"/>
      <c r="AH2595" s="26"/>
      <c r="AI2595" s="53"/>
      <c r="AJ2595" s="6"/>
      <c r="AK2595" s="23"/>
      <c r="AL2595" s="23"/>
      <c r="AM2595" s="23"/>
      <c r="AN2595" s="23"/>
      <c r="AO2595" s="23"/>
      <c r="AP2595" s="23"/>
      <c r="AQ2595" s="23"/>
      <c r="AR2595" s="66">
        <v>0</v>
      </c>
      <c r="AS2595" s="8"/>
      <c r="AT2595" s="19"/>
      <c r="AU2595" s="19"/>
      <c r="AV2595" s="12"/>
      <c r="AW2595" s="12"/>
      <c r="AX2595" s="8"/>
      <c r="AY2595" s="8"/>
      <c r="AZ2595" s="8"/>
      <c r="BA2595" s="8"/>
      <c r="BB2595" s="62"/>
      <c r="BC2595" s="21"/>
      <c r="BD2595" s="21"/>
      <c r="BE2595" s="21"/>
      <c r="BF2595" s="22"/>
      <c r="BG2595" s="22"/>
      <c r="BH2595" s="22"/>
      <c r="BI2595" s="22"/>
      <c r="BJ2595" s="8"/>
      <c r="BK2595" s="8"/>
      <c r="BL2595" s="8"/>
      <c r="BM2595" s="8"/>
      <c r="BN2595" s="5"/>
      <c r="BO2595" s="5"/>
      <c r="BP2595" s="8"/>
      <c r="BQ2595" s="8"/>
    </row>
    <row r="2596" spans="1:69" ht="16.75" customHeight="1" x14ac:dyDescent="0.2">
      <c r="A2596" t="str">
        <f t="shared" si="1965"/>
        <v>2025021265 NJD</v>
      </c>
      <c r="B2596">
        <v>2025021265</v>
      </c>
      <c r="C2596" s="1">
        <v>46123</v>
      </c>
      <c r="D2596" s="2" t="s">
        <v>6</v>
      </c>
      <c r="E2596" t="s">
        <v>4</v>
      </c>
      <c r="F2596" s="2">
        <v>1</v>
      </c>
      <c r="G2596" s="2">
        <v>1</v>
      </c>
      <c r="H2596" t="s">
        <v>46</v>
      </c>
      <c r="I2596" t="str">
        <f t="shared" si="1964"/>
        <v xml:space="preserve">NJD </v>
      </c>
      <c r="K2596" s="14"/>
      <c r="L2596" s="13">
        <v>0.15</v>
      </c>
      <c r="M2596" s="28">
        <v>0.1</v>
      </c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23"/>
      <c r="AF2596" s="23"/>
      <c r="AG2596" s="26"/>
      <c r="AH2596" s="26"/>
      <c r="AI2596" s="53"/>
      <c r="AJ2596" s="6"/>
      <c r="AK2596" s="23"/>
      <c r="AL2596" s="23"/>
      <c r="AM2596" s="23"/>
      <c r="AN2596" s="23"/>
      <c r="AO2596" s="23"/>
      <c r="AP2596" s="23"/>
      <c r="AQ2596" s="23"/>
      <c r="AR2596" s="66">
        <v>0</v>
      </c>
      <c r="AS2596" s="8"/>
      <c r="AT2596" s="19"/>
      <c r="AU2596" s="19"/>
      <c r="AV2596" s="12"/>
      <c r="AW2596" s="12"/>
      <c r="AX2596" s="8"/>
      <c r="AY2596" s="8"/>
      <c r="AZ2596" s="8"/>
      <c r="BA2596" s="8"/>
      <c r="BB2596" s="62"/>
      <c r="BC2596" s="21"/>
      <c r="BD2596" s="21"/>
      <c r="BE2596" s="21"/>
      <c r="BF2596" s="22"/>
      <c r="BG2596" s="22"/>
      <c r="BH2596" s="22"/>
      <c r="BI2596" s="22"/>
      <c r="BJ2596" s="8"/>
      <c r="BK2596" s="8"/>
      <c r="BL2596" s="8"/>
      <c r="BM2596" s="8"/>
      <c r="BN2596" s="5"/>
      <c r="BO2596" s="5"/>
      <c r="BP2596" s="8"/>
      <c r="BQ2596" s="8"/>
    </row>
    <row r="2597" spans="1:69" ht="16.75" customHeight="1" x14ac:dyDescent="0.2">
      <c r="A2597" t="str">
        <f t="shared" si="1965"/>
        <v>2025021265 DET</v>
      </c>
      <c r="B2597">
        <v>2025021265</v>
      </c>
      <c r="C2597" s="1">
        <v>46123</v>
      </c>
      <c r="D2597" s="2" t="s">
        <v>9</v>
      </c>
      <c r="E2597" t="s">
        <v>30</v>
      </c>
      <c r="F2597" s="2">
        <v>1</v>
      </c>
      <c r="G2597" s="2">
        <v>1</v>
      </c>
      <c r="H2597" t="s">
        <v>47</v>
      </c>
      <c r="I2597" t="str">
        <f t="shared" si="1964"/>
        <v xml:space="preserve">DET </v>
      </c>
      <c r="K2597" s="14"/>
      <c r="L2597" s="13">
        <v>0.15</v>
      </c>
      <c r="M2597" s="28">
        <v>0.1</v>
      </c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23"/>
      <c r="AF2597" s="23"/>
      <c r="AG2597" s="26"/>
      <c r="AH2597" s="26"/>
      <c r="AI2597" s="53"/>
      <c r="AJ2597" s="6"/>
      <c r="AK2597" s="23"/>
      <c r="AL2597" s="23"/>
      <c r="AM2597" s="23"/>
      <c r="AN2597" s="23"/>
      <c r="AO2597" s="23"/>
      <c r="AP2597" s="23"/>
      <c r="AQ2597" s="23"/>
      <c r="AR2597" s="66">
        <v>0</v>
      </c>
      <c r="AS2597" s="8"/>
      <c r="AT2597" s="19"/>
      <c r="AU2597" s="19"/>
      <c r="AV2597" s="12"/>
      <c r="AW2597" s="12"/>
      <c r="AX2597" s="8"/>
      <c r="AY2597" s="8"/>
      <c r="AZ2597" s="8"/>
      <c r="BA2597" s="8"/>
      <c r="BB2597" s="62"/>
      <c r="BC2597" s="21"/>
      <c r="BD2597" s="21"/>
      <c r="BE2597" s="21"/>
      <c r="BF2597" s="22"/>
      <c r="BG2597" s="22"/>
      <c r="BH2597" s="22"/>
      <c r="BI2597" s="22"/>
      <c r="BJ2597" s="8"/>
      <c r="BK2597" s="8"/>
      <c r="BL2597" s="8"/>
      <c r="BM2597" s="8"/>
      <c r="BN2597" s="5"/>
      <c r="BO2597" s="5"/>
      <c r="BP2597" s="8"/>
      <c r="BQ2597" s="8"/>
    </row>
    <row r="2598" spans="1:69" ht="16.75" customHeight="1" x14ac:dyDescent="0.2">
      <c r="A2598" t="str">
        <f t="shared" si="1965"/>
        <v>2025021268 NYR</v>
      </c>
      <c r="B2598">
        <v>2025021268</v>
      </c>
      <c r="C2598" s="1">
        <v>46123</v>
      </c>
      <c r="D2598" s="2" t="s">
        <v>6</v>
      </c>
      <c r="E2598" t="s">
        <v>20</v>
      </c>
      <c r="F2598" s="2">
        <v>2</v>
      </c>
      <c r="G2598" s="2">
        <v>1</v>
      </c>
      <c r="H2598" t="s">
        <v>44</v>
      </c>
      <c r="I2598" t="str">
        <f t="shared" si="1964"/>
        <v xml:space="preserve">NYR </v>
      </c>
      <c r="K2598" s="14"/>
      <c r="L2598" s="13">
        <v>0.15</v>
      </c>
      <c r="M2598" s="28">
        <v>0.1</v>
      </c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23"/>
      <c r="AF2598" s="23"/>
      <c r="AG2598" s="26"/>
      <c r="AH2598" s="26"/>
      <c r="AI2598" s="53"/>
      <c r="AJ2598" s="6"/>
      <c r="AK2598" s="23"/>
      <c r="AL2598" s="23"/>
      <c r="AM2598" s="23"/>
      <c r="AN2598" s="23"/>
      <c r="AO2598" s="23"/>
      <c r="AP2598" s="23"/>
      <c r="AQ2598" s="23"/>
      <c r="AR2598" s="66">
        <v>0</v>
      </c>
      <c r="AS2598" s="8"/>
      <c r="AT2598" s="19"/>
      <c r="AU2598" s="19"/>
      <c r="AV2598" s="12"/>
      <c r="AW2598" s="12"/>
      <c r="AX2598" s="8"/>
      <c r="AY2598" s="8"/>
      <c r="AZ2598" s="8"/>
      <c r="BA2598" s="8"/>
      <c r="BB2598" s="62"/>
      <c r="BC2598" s="21"/>
      <c r="BD2598" s="21"/>
      <c r="BE2598" s="21"/>
      <c r="BF2598" s="22"/>
      <c r="BG2598" s="22"/>
      <c r="BH2598" s="22"/>
      <c r="BI2598" s="22"/>
      <c r="BJ2598" s="8"/>
      <c r="BK2598" s="8"/>
      <c r="BL2598" s="8"/>
      <c r="BM2598" s="8"/>
      <c r="BN2598" s="5"/>
      <c r="BO2598" s="5"/>
      <c r="BP2598" s="8"/>
      <c r="BQ2598" s="8"/>
    </row>
    <row r="2599" spans="1:69" ht="16.75" customHeight="1" x14ac:dyDescent="0.2">
      <c r="A2599" t="str">
        <f t="shared" si="1965"/>
        <v>2025021268 DAL</v>
      </c>
      <c r="B2599">
        <v>2025021268</v>
      </c>
      <c r="C2599" s="1">
        <v>46123</v>
      </c>
      <c r="D2599" s="2" t="s">
        <v>9</v>
      </c>
      <c r="E2599" t="s">
        <v>34</v>
      </c>
      <c r="F2599" s="2">
        <v>1</v>
      </c>
      <c r="G2599" s="2">
        <v>2</v>
      </c>
      <c r="H2599" t="s">
        <v>45</v>
      </c>
      <c r="I2599" t="str">
        <f t="shared" si="1964"/>
        <v xml:space="preserve">DAL </v>
      </c>
      <c r="K2599" s="14"/>
      <c r="L2599" s="13">
        <v>0.15</v>
      </c>
      <c r="M2599" s="28">
        <v>0.1</v>
      </c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23"/>
      <c r="AF2599" s="23"/>
      <c r="AG2599" s="26"/>
      <c r="AH2599" s="26"/>
      <c r="AI2599" s="53"/>
      <c r="AJ2599" s="6"/>
      <c r="AK2599" s="23"/>
      <c r="AL2599" s="23"/>
      <c r="AM2599" s="23"/>
      <c r="AN2599" s="23"/>
      <c r="AO2599" s="23"/>
      <c r="AP2599" s="23"/>
      <c r="AQ2599" s="23"/>
      <c r="AR2599" s="66">
        <v>0</v>
      </c>
      <c r="AS2599" s="8"/>
      <c r="AT2599" s="19"/>
      <c r="AU2599" s="19"/>
      <c r="AV2599" s="12"/>
      <c r="AW2599" s="12"/>
      <c r="AX2599" s="8"/>
      <c r="AY2599" s="8"/>
      <c r="AZ2599" s="8"/>
      <c r="BA2599" s="8"/>
      <c r="BB2599" s="62"/>
      <c r="BC2599" s="21"/>
      <c r="BD2599" s="21"/>
      <c r="BE2599" s="21"/>
      <c r="BF2599" s="22"/>
      <c r="BG2599" s="22"/>
      <c r="BH2599" s="22"/>
      <c r="BI2599" s="22"/>
      <c r="BJ2599" s="8"/>
      <c r="BK2599" s="8"/>
      <c r="BL2599" s="8"/>
      <c r="BM2599" s="8"/>
      <c r="BN2599" s="5"/>
      <c r="BO2599" s="5"/>
      <c r="BP2599" s="8"/>
      <c r="BQ2599" s="8"/>
    </row>
    <row r="2600" spans="1:69" ht="16.75" customHeight="1" x14ac:dyDescent="0.2">
      <c r="A2600" t="str">
        <f t="shared" si="1965"/>
        <v>2025021266 STL</v>
      </c>
      <c r="B2600">
        <v>2025021266</v>
      </c>
      <c r="C2600" s="1">
        <v>46123</v>
      </c>
      <c r="D2600" s="2" t="s">
        <v>6</v>
      </c>
      <c r="E2600" t="s">
        <v>12</v>
      </c>
      <c r="F2600" s="2">
        <v>1</v>
      </c>
      <c r="G2600" s="2">
        <v>1</v>
      </c>
      <c r="H2600" t="s">
        <v>46</v>
      </c>
      <c r="I2600" t="str">
        <f t="shared" si="1964"/>
        <v xml:space="preserve">STL </v>
      </c>
      <c r="K2600" s="14"/>
      <c r="L2600" s="13">
        <v>0.15</v>
      </c>
      <c r="M2600" s="28">
        <v>0.1</v>
      </c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23"/>
      <c r="AF2600" s="23"/>
      <c r="AG2600" s="26"/>
      <c r="AH2600" s="26"/>
      <c r="AI2600" s="53"/>
      <c r="AJ2600" s="6"/>
      <c r="AK2600" s="23"/>
      <c r="AL2600" s="23"/>
      <c r="AM2600" s="23"/>
      <c r="AN2600" s="23"/>
      <c r="AO2600" s="23"/>
      <c r="AP2600" s="23"/>
      <c r="AQ2600" s="23"/>
      <c r="AR2600" s="66">
        <v>0</v>
      </c>
      <c r="AS2600" s="8"/>
      <c r="AT2600" s="19"/>
      <c r="AU2600" s="19"/>
      <c r="AV2600" s="12"/>
      <c r="AW2600" s="12"/>
      <c r="AX2600" s="8"/>
      <c r="AY2600" s="8"/>
      <c r="AZ2600" s="8"/>
      <c r="BA2600" s="8"/>
      <c r="BB2600" s="62"/>
      <c r="BC2600" s="21"/>
      <c r="BD2600" s="21"/>
      <c r="BE2600" s="21"/>
      <c r="BF2600" s="22"/>
      <c r="BG2600" s="22"/>
      <c r="BH2600" s="22"/>
      <c r="BI2600" s="22"/>
      <c r="BJ2600" s="8"/>
      <c r="BK2600" s="8"/>
      <c r="BL2600" s="8"/>
      <c r="BM2600" s="8"/>
      <c r="BN2600" s="5"/>
      <c r="BO2600" s="5"/>
      <c r="BP2600" s="8"/>
      <c r="BQ2600" s="8"/>
    </row>
    <row r="2601" spans="1:69" ht="16.75" customHeight="1" x14ac:dyDescent="0.2">
      <c r="A2601" t="str">
        <f t="shared" si="1965"/>
        <v>2025021266 CHI</v>
      </c>
      <c r="B2601">
        <v>2025021266</v>
      </c>
      <c r="C2601" s="1">
        <v>46123</v>
      </c>
      <c r="D2601" s="2" t="s">
        <v>9</v>
      </c>
      <c r="E2601" t="s">
        <v>14</v>
      </c>
      <c r="F2601" s="2">
        <v>1</v>
      </c>
      <c r="G2601" s="2">
        <v>1</v>
      </c>
      <c r="H2601" t="s">
        <v>47</v>
      </c>
      <c r="I2601" t="str">
        <f t="shared" si="1964"/>
        <v xml:space="preserve">CHI </v>
      </c>
      <c r="K2601" s="14"/>
      <c r="L2601" s="13">
        <v>0.15</v>
      </c>
      <c r="M2601" s="28">
        <v>0.1</v>
      </c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23"/>
      <c r="AF2601" s="23"/>
      <c r="AG2601" s="26"/>
      <c r="AH2601" s="26"/>
      <c r="AI2601" s="53"/>
      <c r="AJ2601" s="6"/>
      <c r="AK2601" s="23"/>
      <c r="AL2601" s="23"/>
      <c r="AM2601" s="23"/>
      <c r="AN2601" s="23"/>
      <c r="AO2601" s="23"/>
      <c r="AP2601" s="23"/>
      <c r="AQ2601" s="23"/>
      <c r="AR2601" s="66">
        <v>0</v>
      </c>
      <c r="AS2601" s="8"/>
      <c r="AT2601" s="19"/>
      <c r="AU2601" s="19"/>
      <c r="AV2601" s="12"/>
      <c r="AW2601" s="12"/>
      <c r="AX2601" s="8"/>
      <c r="AY2601" s="8"/>
      <c r="AZ2601" s="8"/>
      <c r="BA2601" s="8"/>
      <c r="BB2601" s="62"/>
      <c r="BC2601" s="21"/>
      <c r="BD2601" s="21"/>
      <c r="BE2601" s="21"/>
      <c r="BF2601" s="22"/>
      <c r="BG2601" s="22"/>
      <c r="BH2601" s="22"/>
      <c r="BI2601" s="22"/>
      <c r="BJ2601" s="8"/>
      <c r="BK2601" s="8"/>
      <c r="BL2601" s="8"/>
      <c r="BM2601" s="8"/>
      <c r="BN2601" s="5"/>
      <c r="BO2601" s="5"/>
      <c r="BP2601" s="8"/>
      <c r="BQ2601" s="8"/>
    </row>
    <row r="2602" spans="1:69" ht="16.75" customHeight="1" x14ac:dyDescent="0.2">
      <c r="A2602" t="str">
        <f t="shared" si="1965"/>
        <v>2025021273 CGY</v>
      </c>
      <c r="B2602">
        <v>2025021273</v>
      </c>
      <c r="C2602" s="1">
        <v>46123</v>
      </c>
      <c r="D2602" s="2" t="s">
        <v>6</v>
      </c>
      <c r="E2602" t="s">
        <v>22</v>
      </c>
      <c r="F2602" s="2">
        <v>1</v>
      </c>
      <c r="G2602" s="2">
        <v>1</v>
      </c>
      <c r="H2602" t="s">
        <v>46</v>
      </c>
      <c r="I2602" t="str">
        <f t="shared" si="1964"/>
        <v xml:space="preserve">CGY </v>
      </c>
      <c r="K2602" s="14"/>
      <c r="L2602" s="13">
        <v>0.15</v>
      </c>
      <c r="M2602" s="28">
        <v>0.1</v>
      </c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23"/>
      <c r="AF2602" s="23"/>
      <c r="AG2602" s="26"/>
      <c r="AH2602" s="26"/>
      <c r="AI2602" s="53"/>
      <c r="AJ2602" s="6"/>
      <c r="AK2602" s="23"/>
      <c r="AL2602" s="23"/>
      <c r="AM2602" s="23"/>
      <c r="AN2602" s="23"/>
      <c r="AO2602" s="23"/>
      <c r="AP2602" s="23"/>
      <c r="AQ2602" s="23"/>
      <c r="AR2602" s="66">
        <v>0</v>
      </c>
      <c r="AS2602" s="8"/>
      <c r="AT2602" s="19"/>
      <c r="AU2602" s="19"/>
      <c r="AV2602" s="12"/>
      <c r="AW2602" s="12"/>
      <c r="AX2602" s="8"/>
      <c r="AY2602" s="8"/>
      <c r="AZ2602" s="8"/>
      <c r="BA2602" s="8"/>
      <c r="BB2602" s="62"/>
      <c r="BC2602" s="21"/>
      <c r="BD2602" s="21"/>
      <c r="BE2602" s="21"/>
      <c r="BF2602" s="22"/>
      <c r="BG2602" s="22"/>
      <c r="BH2602" s="22"/>
      <c r="BI2602" s="22"/>
      <c r="BJ2602" s="8"/>
      <c r="BK2602" s="8"/>
      <c r="BL2602" s="8"/>
      <c r="BM2602" s="8"/>
      <c r="BN2602" s="5"/>
      <c r="BO2602" s="5"/>
      <c r="BP2602" s="8"/>
      <c r="BQ2602" s="8"/>
    </row>
    <row r="2603" spans="1:69" ht="16.75" customHeight="1" x14ac:dyDescent="0.2">
      <c r="A2603" t="str">
        <f t="shared" si="1965"/>
        <v>2025021273 SEA</v>
      </c>
      <c r="B2603">
        <v>2025021273</v>
      </c>
      <c r="C2603" s="1">
        <v>46123</v>
      </c>
      <c r="D2603" s="2" t="s">
        <v>9</v>
      </c>
      <c r="E2603" t="s">
        <v>13</v>
      </c>
      <c r="F2603" s="2">
        <v>1</v>
      </c>
      <c r="G2603" s="2">
        <v>1</v>
      </c>
      <c r="H2603" t="s">
        <v>47</v>
      </c>
      <c r="I2603" t="str">
        <f t="shared" ref="I2603:I2666" si="1966">E2603&amp;" "&amp;J2603</f>
        <v xml:space="preserve">SEA </v>
      </c>
      <c r="K2603" s="14"/>
      <c r="L2603" s="13">
        <v>0.15</v>
      </c>
      <c r="M2603" s="28">
        <v>0.1</v>
      </c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23"/>
      <c r="AF2603" s="23"/>
      <c r="AG2603" s="26"/>
      <c r="AH2603" s="26"/>
      <c r="AI2603" s="53"/>
      <c r="AJ2603" s="6"/>
      <c r="AK2603" s="23"/>
      <c r="AL2603" s="23"/>
      <c r="AM2603" s="23"/>
      <c r="AN2603" s="23"/>
      <c r="AO2603" s="23"/>
      <c r="AP2603" s="23"/>
      <c r="AQ2603" s="23"/>
      <c r="AR2603" s="66">
        <v>0</v>
      </c>
      <c r="AS2603" s="8"/>
      <c r="AT2603" s="19"/>
      <c r="AU2603" s="19"/>
      <c r="AV2603" s="12"/>
      <c r="AW2603" s="12"/>
      <c r="AX2603" s="8"/>
      <c r="AY2603" s="8"/>
      <c r="AZ2603" s="8"/>
      <c r="BA2603" s="8"/>
      <c r="BB2603" s="62"/>
      <c r="BC2603" s="21"/>
      <c r="BD2603" s="21"/>
      <c r="BE2603" s="21"/>
      <c r="BF2603" s="22"/>
      <c r="BG2603" s="22"/>
      <c r="BH2603" s="22"/>
      <c r="BI2603" s="22"/>
      <c r="BJ2603" s="8"/>
      <c r="BK2603" s="8"/>
      <c r="BL2603" s="8"/>
      <c r="BM2603" s="8"/>
      <c r="BN2603" s="5"/>
      <c r="BO2603" s="5"/>
      <c r="BP2603" s="8"/>
      <c r="BQ2603" s="8"/>
    </row>
    <row r="2604" spans="1:69" ht="16.75" customHeight="1" x14ac:dyDescent="0.2">
      <c r="A2604" t="str">
        <f t="shared" si="1965"/>
        <v>2025021271 CBJ</v>
      </c>
      <c r="B2604">
        <v>2025021271</v>
      </c>
      <c r="C2604" s="1">
        <v>46123</v>
      </c>
      <c r="D2604" s="2" t="s">
        <v>6</v>
      </c>
      <c r="E2604" t="s">
        <v>32</v>
      </c>
      <c r="F2604" s="2">
        <v>1</v>
      </c>
      <c r="G2604" s="2">
        <v>1</v>
      </c>
      <c r="H2604" t="s">
        <v>46</v>
      </c>
      <c r="I2604" t="str">
        <f t="shared" si="1966"/>
        <v xml:space="preserve">CBJ </v>
      </c>
      <c r="K2604" s="14"/>
      <c r="L2604" s="13">
        <v>0.15</v>
      </c>
      <c r="M2604" s="28">
        <v>0.1</v>
      </c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23"/>
      <c r="AF2604" s="23"/>
      <c r="AG2604" s="26"/>
      <c r="AH2604" s="26"/>
      <c r="AI2604" s="53"/>
      <c r="AJ2604" s="6"/>
      <c r="AK2604" s="23"/>
      <c r="AL2604" s="23"/>
      <c r="AM2604" s="23"/>
      <c r="AN2604" s="23"/>
      <c r="AO2604" s="23"/>
      <c r="AP2604" s="23"/>
      <c r="AQ2604" s="23"/>
      <c r="AR2604" s="66">
        <v>0</v>
      </c>
      <c r="AS2604" s="8"/>
      <c r="AT2604" s="19"/>
      <c r="AU2604" s="19"/>
      <c r="AV2604" s="12"/>
      <c r="AW2604" s="12"/>
      <c r="AX2604" s="8"/>
      <c r="AY2604" s="8"/>
      <c r="AZ2604" s="8"/>
      <c r="BA2604" s="8"/>
      <c r="BB2604" s="62"/>
      <c r="BC2604" s="21"/>
      <c r="BD2604" s="21"/>
      <c r="BE2604" s="21"/>
      <c r="BF2604" s="22"/>
      <c r="BG2604" s="22"/>
      <c r="BH2604" s="22"/>
      <c r="BI2604" s="22"/>
      <c r="BJ2604" s="8"/>
      <c r="BK2604" s="8"/>
      <c r="BL2604" s="8"/>
      <c r="BM2604" s="8"/>
      <c r="BN2604" s="5"/>
      <c r="BO2604" s="5"/>
      <c r="BP2604" s="8"/>
      <c r="BQ2604" s="8"/>
    </row>
    <row r="2605" spans="1:69" ht="16.75" customHeight="1" x14ac:dyDescent="0.2">
      <c r="A2605" t="str">
        <f t="shared" si="1965"/>
        <v>2025021271 MTL</v>
      </c>
      <c r="B2605">
        <v>2025021271</v>
      </c>
      <c r="C2605" s="1">
        <v>46123</v>
      </c>
      <c r="D2605" s="2" t="s">
        <v>9</v>
      </c>
      <c r="E2605" t="s">
        <v>19</v>
      </c>
      <c r="F2605" s="2">
        <v>1</v>
      </c>
      <c r="G2605" s="2">
        <v>1</v>
      </c>
      <c r="H2605" t="s">
        <v>47</v>
      </c>
      <c r="I2605" t="str">
        <f t="shared" si="1966"/>
        <v xml:space="preserve">MTL </v>
      </c>
      <c r="K2605" s="14"/>
      <c r="L2605" s="13">
        <v>0.15</v>
      </c>
      <c r="M2605" s="28">
        <v>0.1</v>
      </c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23"/>
      <c r="AF2605" s="23"/>
      <c r="AG2605" s="26"/>
      <c r="AH2605" s="26"/>
      <c r="AI2605" s="53"/>
      <c r="AJ2605" s="6"/>
      <c r="AK2605" s="23"/>
      <c r="AL2605" s="23"/>
      <c r="AM2605" s="23"/>
      <c r="AN2605" s="23"/>
      <c r="AO2605" s="23"/>
      <c r="AP2605" s="23"/>
      <c r="AQ2605" s="23"/>
      <c r="AR2605" s="66">
        <v>0</v>
      </c>
      <c r="AS2605" s="8"/>
      <c r="AT2605" s="19"/>
      <c r="AU2605" s="19"/>
      <c r="AV2605" s="12"/>
      <c r="AW2605" s="12"/>
      <c r="AX2605" s="8"/>
      <c r="AY2605" s="8"/>
      <c r="AZ2605" s="8"/>
      <c r="BA2605" s="8"/>
      <c r="BB2605" s="62"/>
      <c r="BC2605" s="21"/>
      <c r="BD2605" s="21"/>
      <c r="BE2605" s="21"/>
      <c r="BF2605" s="22"/>
      <c r="BG2605" s="22"/>
      <c r="BH2605" s="22"/>
      <c r="BI2605" s="22"/>
      <c r="BJ2605" s="8"/>
      <c r="BK2605" s="8"/>
      <c r="BL2605" s="8"/>
      <c r="BM2605" s="8"/>
      <c r="BN2605" s="5"/>
      <c r="BO2605" s="5"/>
      <c r="BP2605" s="8"/>
      <c r="BQ2605" s="8"/>
    </row>
    <row r="2606" spans="1:69" ht="16.75" customHeight="1" x14ac:dyDescent="0.2">
      <c r="A2606" t="str">
        <f t="shared" si="1965"/>
        <v>2025021270 FLA</v>
      </c>
      <c r="B2606">
        <v>2025021270</v>
      </c>
      <c r="C2606" s="1">
        <v>46123</v>
      </c>
      <c r="D2606" s="2" t="s">
        <v>6</v>
      </c>
      <c r="E2606" t="s">
        <v>10</v>
      </c>
      <c r="F2606" s="2">
        <v>1</v>
      </c>
      <c r="G2606" s="2">
        <v>1</v>
      </c>
      <c r="H2606" t="s">
        <v>46</v>
      </c>
      <c r="I2606" t="str">
        <f t="shared" si="1966"/>
        <v xml:space="preserve">FLA </v>
      </c>
      <c r="K2606" s="14"/>
      <c r="L2606" s="13">
        <v>0.15</v>
      </c>
      <c r="M2606" s="28">
        <v>0.1</v>
      </c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23"/>
      <c r="AF2606" s="23"/>
      <c r="AG2606" s="26"/>
      <c r="AH2606" s="26"/>
      <c r="AI2606" s="53"/>
      <c r="AJ2606" s="6"/>
      <c r="AK2606" s="23"/>
      <c r="AL2606" s="23"/>
      <c r="AM2606" s="23"/>
      <c r="AN2606" s="23"/>
      <c r="AO2606" s="23"/>
      <c r="AP2606" s="23"/>
      <c r="AQ2606" s="23"/>
      <c r="AR2606" s="66">
        <v>0</v>
      </c>
      <c r="AS2606" s="8"/>
      <c r="AT2606" s="19"/>
      <c r="AU2606" s="19"/>
      <c r="AV2606" s="12"/>
      <c r="AW2606" s="12"/>
      <c r="AX2606" s="8"/>
      <c r="AY2606" s="8"/>
      <c r="AZ2606" s="8"/>
      <c r="BA2606" s="8"/>
      <c r="BB2606" s="62"/>
      <c r="BC2606" s="21"/>
      <c r="BD2606" s="21"/>
      <c r="BE2606" s="21"/>
      <c r="BF2606" s="22"/>
      <c r="BG2606" s="22"/>
      <c r="BH2606" s="22"/>
      <c r="BI2606" s="22"/>
      <c r="BJ2606" s="8"/>
      <c r="BK2606" s="8"/>
      <c r="BL2606" s="8"/>
      <c r="BM2606" s="8"/>
      <c r="BN2606" s="5"/>
      <c r="BO2606" s="5"/>
      <c r="BP2606" s="8"/>
      <c r="BQ2606" s="8"/>
    </row>
    <row r="2607" spans="1:69" ht="16.75" customHeight="1" x14ac:dyDescent="0.2">
      <c r="A2607" t="str">
        <f t="shared" si="1965"/>
        <v>2025021270 TOR</v>
      </c>
      <c r="B2607">
        <v>2025021270</v>
      </c>
      <c r="C2607" s="1">
        <v>46123</v>
      </c>
      <c r="D2607" s="2" t="s">
        <v>9</v>
      </c>
      <c r="E2607" t="s">
        <v>18</v>
      </c>
      <c r="F2607" s="2">
        <v>1</v>
      </c>
      <c r="G2607" s="2">
        <v>1</v>
      </c>
      <c r="H2607" t="s">
        <v>47</v>
      </c>
      <c r="I2607" t="str">
        <f t="shared" si="1966"/>
        <v xml:space="preserve">TOR </v>
      </c>
      <c r="K2607" s="14"/>
      <c r="L2607" s="13">
        <v>0.15</v>
      </c>
      <c r="M2607" s="28">
        <v>0.1</v>
      </c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23"/>
      <c r="AF2607" s="23"/>
      <c r="AG2607" s="26"/>
      <c r="AH2607" s="26"/>
      <c r="AI2607" s="53"/>
      <c r="AJ2607" s="6"/>
      <c r="AK2607" s="23"/>
      <c r="AL2607" s="23"/>
      <c r="AM2607" s="23"/>
      <c r="AN2607" s="23"/>
      <c r="AO2607" s="23"/>
      <c r="AP2607" s="23"/>
      <c r="AQ2607" s="23"/>
      <c r="AR2607" s="66">
        <v>0</v>
      </c>
      <c r="AS2607" s="8"/>
      <c r="AT2607" s="19"/>
      <c r="AU2607" s="19"/>
      <c r="AV2607" s="12"/>
      <c r="AW2607" s="12"/>
      <c r="AX2607" s="8"/>
      <c r="AY2607" s="8"/>
      <c r="AZ2607" s="8"/>
      <c r="BA2607" s="8"/>
      <c r="BB2607" s="62"/>
      <c r="BC2607" s="21"/>
      <c r="BD2607" s="21"/>
      <c r="BE2607" s="21"/>
      <c r="BF2607" s="22"/>
      <c r="BG2607" s="22"/>
      <c r="BH2607" s="22"/>
      <c r="BI2607" s="22"/>
      <c r="BJ2607" s="8"/>
      <c r="BK2607" s="8"/>
      <c r="BL2607" s="8"/>
      <c r="BM2607" s="8"/>
      <c r="BN2607" s="5"/>
      <c r="BO2607" s="5"/>
      <c r="BP2607" s="8"/>
      <c r="BQ2607" s="8"/>
    </row>
    <row r="2608" spans="1:69" ht="16.75" customHeight="1" x14ac:dyDescent="0.2">
      <c r="A2608" t="str">
        <f t="shared" si="1965"/>
        <v>2025021272 PHI</v>
      </c>
      <c r="B2608">
        <v>2025021272</v>
      </c>
      <c r="C2608" s="1">
        <v>46123</v>
      </c>
      <c r="D2608" s="2" t="s">
        <v>6</v>
      </c>
      <c r="E2608" t="s">
        <v>43</v>
      </c>
      <c r="F2608" s="2">
        <v>1</v>
      </c>
      <c r="G2608" s="2">
        <v>1</v>
      </c>
      <c r="H2608" t="s">
        <v>46</v>
      </c>
      <c r="I2608" t="str">
        <f t="shared" si="1966"/>
        <v xml:space="preserve">PHI </v>
      </c>
      <c r="K2608" s="14"/>
      <c r="L2608" s="13">
        <v>0.15</v>
      </c>
      <c r="M2608" s="28">
        <v>0.1</v>
      </c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23"/>
      <c r="AF2608" s="23"/>
      <c r="AG2608" s="26"/>
      <c r="AH2608" s="26"/>
      <c r="AI2608" s="53"/>
      <c r="AJ2608" s="6"/>
      <c r="AK2608" s="23"/>
      <c r="AL2608" s="23"/>
      <c r="AM2608" s="23"/>
      <c r="AN2608" s="23"/>
      <c r="AO2608" s="23"/>
      <c r="AP2608" s="23"/>
      <c r="AQ2608" s="23"/>
      <c r="AR2608" s="66">
        <v>0</v>
      </c>
      <c r="AS2608" s="8"/>
      <c r="AT2608" s="19"/>
      <c r="AU2608" s="19"/>
      <c r="AV2608" s="12"/>
      <c r="AW2608" s="12"/>
      <c r="AX2608" s="8"/>
      <c r="AY2608" s="8"/>
      <c r="AZ2608" s="8"/>
      <c r="BA2608" s="8"/>
      <c r="BB2608" s="62"/>
      <c r="BC2608" s="21"/>
      <c r="BD2608" s="21"/>
      <c r="BE2608" s="21"/>
      <c r="BF2608" s="22"/>
      <c r="BG2608" s="22"/>
      <c r="BH2608" s="22"/>
      <c r="BI2608" s="22"/>
      <c r="BJ2608" s="8"/>
      <c r="BK2608" s="8"/>
      <c r="BL2608" s="8"/>
      <c r="BM2608" s="8"/>
      <c r="BN2608" s="5"/>
      <c r="BO2608" s="5"/>
      <c r="BP2608" s="8"/>
      <c r="BQ2608" s="8"/>
    </row>
    <row r="2609" spans="1:69" ht="16.75" customHeight="1" x14ac:dyDescent="0.2">
      <c r="A2609" t="str">
        <f t="shared" si="1965"/>
        <v>2025021272 WPG</v>
      </c>
      <c r="B2609">
        <v>2025021272</v>
      </c>
      <c r="C2609" s="1">
        <v>46123</v>
      </c>
      <c r="D2609" s="2" t="s">
        <v>9</v>
      </c>
      <c r="E2609" t="s">
        <v>16</v>
      </c>
      <c r="F2609" s="2">
        <v>1</v>
      </c>
      <c r="G2609" s="2">
        <v>1</v>
      </c>
      <c r="H2609" t="s">
        <v>47</v>
      </c>
      <c r="I2609" t="str">
        <f t="shared" si="1966"/>
        <v xml:space="preserve">WPG </v>
      </c>
      <c r="K2609" s="14"/>
      <c r="L2609" s="13">
        <v>0.15</v>
      </c>
      <c r="M2609" s="28">
        <v>0.1</v>
      </c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23"/>
      <c r="AF2609" s="23"/>
      <c r="AG2609" s="26"/>
      <c r="AH2609" s="26"/>
      <c r="AI2609" s="53"/>
      <c r="AJ2609" s="6"/>
      <c r="AK2609" s="23"/>
      <c r="AL2609" s="23"/>
      <c r="AM2609" s="23"/>
      <c r="AN2609" s="23"/>
      <c r="AO2609" s="23"/>
      <c r="AP2609" s="23"/>
      <c r="AQ2609" s="23"/>
      <c r="AR2609" s="66">
        <v>0</v>
      </c>
      <c r="AS2609" s="8"/>
      <c r="AT2609" s="19"/>
      <c r="AU2609" s="19"/>
      <c r="AV2609" s="12"/>
      <c r="AW2609" s="12"/>
      <c r="AX2609" s="8"/>
      <c r="AY2609" s="8"/>
      <c r="AZ2609" s="8"/>
      <c r="BA2609" s="8"/>
      <c r="BB2609" s="62"/>
      <c r="BC2609" s="21"/>
      <c r="BD2609" s="21"/>
      <c r="BE2609" s="21"/>
      <c r="BF2609" s="22"/>
      <c r="BG2609" s="22"/>
      <c r="BH2609" s="22"/>
      <c r="BI2609" s="22"/>
      <c r="BJ2609" s="8"/>
      <c r="BK2609" s="8"/>
      <c r="BL2609" s="8"/>
      <c r="BM2609" s="8"/>
      <c r="BN2609" s="5"/>
      <c r="BO2609" s="5"/>
      <c r="BP2609" s="8"/>
      <c r="BQ2609" s="8"/>
    </row>
    <row r="2610" spans="1:69" ht="16.75" customHeight="1" x14ac:dyDescent="0.2">
      <c r="A2610" t="str">
        <f t="shared" si="1965"/>
        <v>2025021274 VGK</v>
      </c>
      <c r="B2610">
        <v>2025021274</v>
      </c>
      <c r="C2610" s="1">
        <v>46123</v>
      </c>
      <c r="D2610" s="2" t="s">
        <v>6</v>
      </c>
      <c r="E2610" t="s">
        <v>25</v>
      </c>
      <c r="F2610" s="2">
        <v>1</v>
      </c>
      <c r="G2610" s="2">
        <v>1</v>
      </c>
      <c r="H2610" t="s">
        <v>46</v>
      </c>
      <c r="I2610" t="str">
        <f t="shared" si="1966"/>
        <v xml:space="preserve">VGK </v>
      </c>
      <c r="K2610" s="14"/>
      <c r="L2610" s="13">
        <v>0.15</v>
      </c>
      <c r="M2610" s="28">
        <v>0.1</v>
      </c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23"/>
      <c r="AF2610" s="23"/>
      <c r="AG2610" s="26"/>
      <c r="AH2610" s="26"/>
      <c r="AI2610" s="53"/>
      <c r="AJ2610" s="6"/>
      <c r="AK2610" s="23"/>
      <c r="AL2610" s="23"/>
      <c r="AM2610" s="23"/>
      <c r="AN2610" s="23"/>
      <c r="AO2610" s="23"/>
      <c r="AP2610" s="23"/>
      <c r="AQ2610" s="23"/>
      <c r="AR2610" s="66">
        <v>0</v>
      </c>
      <c r="AS2610" s="8"/>
      <c r="AT2610" s="19"/>
      <c r="AU2610" s="19"/>
      <c r="AV2610" s="12"/>
      <c r="AW2610" s="12"/>
      <c r="AX2610" s="8"/>
      <c r="AY2610" s="8"/>
      <c r="AZ2610" s="8"/>
      <c r="BA2610" s="8"/>
      <c r="BB2610" s="62"/>
      <c r="BC2610" s="21"/>
      <c r="BD2610" s="21"/>
      <c r="BE2610" s="21"/>
      <c r="BF2610" s="22"/>
      <c r="BG2610" s="22"/>
      <c r="BH2610" s="22"/>
      <c r="BI2610" s="22"/>
      <c r="BJ2610" s="8"/>
      <c r="BK2610" s="8"/>
      <c r="BL2610" s="8"/>
      <c r="BM2610" s="8"/>
      <c r="BN2610" s="5"/>
      <c r="BO2610" s="5"/>
      <c r="BP2610" s="8"/>
      <c r="BQ2610" s="8"/>
    </row>
    <row r="2611" spans="1:69" ht="16.75" customHeight="1" x14ac:dyDescent="0.2">
      <c r="A2611" t="str">
        <f t="shared" si="1965"/>
        <v>2025021274 COL</v>
      </c>
      <c r="B2611">
        <v>2025021274</v>
      </c>
      <c r="C2611" s="1">
        <v>46123</v>
      </c>
      <c r="D2611" s="2" t="s">
        <v>9</v>
      </c>
      <c r="E2611" t="s">
        <v>24</v>
      </c>
      <c r="F2611" s="2">
        <v>1</v>
      </c>
      <c r="G2611" s="2">
        <v>1</v>
      </c>
      <c r="H2611" t="s">
        <v>47</v>
      </c>
      <c r="I2611" t="str">
        <f t="shared" si="1966"/>
        <v xml:space="preserve">COL </v>
      </c>
      <c r="K2611" s="14"/>
      <c r="L2611" s="13">
        <v>0.15</v>
      </c>
      <c r="M2611" s="28">
        <v>0.1</v>
      </c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23"/>
      <c r="AF2611" s="23"/>
      <c r="AG2611" s="26"/>
      <c r="AH2611" s="26"/>
      <c r="AI2611" s="53"/>
      <c r="AJ2611" s="6"/>
      <c r="AK2611" s="23"/>
      <c r="AL2611" s="23"/>
      <c r="AM2611" s="23"/>
      <c r="AN2611" s="23"/>
      <c r="AO2611" s="23"/>
      <c r="AP2611" s="23"/>
      <c r="AQ2611" s="23"/>
      <c r="AR2611" s="66">
        <v>0</v>
      </c>
      <c r="AS2611" s="8"/>
      <c r="AT2611" s="19"/>
      <c r="AU2611" s="19"/>
      <c r="AV2611" s="12"/>
      <c r="AW2611" s="12"/>
      <c r="AX2611" s="8"/>
      <c r="AY2611" s="8"/>
      <c r="AZ2611" s="8"/>
      <c r="BA2611" s="8"/>
      <c r="BB2611" s="62"/>
      <c r="BC2611" s="21"/>
      <c r="BD2611" s="21"/>
      <c r="BE2611" s="21"/>
      <c r="BF2611" s="22"/>
      <c r="BG2611" s="22"/>
      <c r="BH2611" s="22"/>
      <c r="BI2611" s="22"/>
      <c r="BJ2611" s="8"/>
      <c r="BK2611" s="8"/>
      <c r="BL2611" s="8"/>
      <c r="BM2611" s="8"/>
      <c r="BN2611" s="5"/>
      <c r="BO2611" s="5"/>
      <c r="BP2611" s="8"/>
      <c r="BQ2611" s="8"/>
    </row>
    <row r="2612" spans="1:69" ht="16.75" customHeight="1" x14ac:dyDescent="0.2">
      <c r="A2612" t="str">
        <f t="shared" si="1965"/>
        <v>2025021275 VAN</v>
      </c>
      <c r="B2612">
        <v>2025021275</v>
      </c>
      <c r="C2612" s="1">
        <v>46123</v>
      </c>
      <c r="D2612" s="2" t="s">
        <v>6</v>
      </c>
      <c r="E2612" t="s">
        <v>23</v>
      </c>
      <c r="F2612" s="2">
        <v>1</v>
      </c>
      <c r="G2612" s="2">
        <v>1</v>
      </c>
      <c r="H2612" t="s">
        <v>46</v>
      </c>
      <c r="I2612" t="str">
        <f t="shared" si="1966"/>
        <v xml:space="preserve">VAN </v>
      </c>
      <c r="K2612" s="14"/>
      <c r="L2612" s="13">
        <v>0.15</v>
      </c>
      <c r="M2612" s="28">
        <v>0.1</v>
      </c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23"/>
      <c r="AF2612" s="23"/>
      <c r="AG2612" s="26"/>
      <c r="AH2612" s="26"/>
      <c r="AI2612" s="53"/>
      <c r="AJ2612" s="6"/>
      <c r="AK2612" s="23"/>
      <c r="AL2612" s="23"/>
      <c r="AM2612" s="23"/>
      <c r="AN2612" s="23"/>
      <c r="AO2612" s="23"/>
      <c r="AP2612" s="23"/>
      <c r="AQ2612" s="23"/>
      <c r="AR2612" s="66">
        <v>0</v>
      </c>
      <c r="AS2612" s="8"/>
      <c r="AT2612" s="19"/>
      <c r="AU2612" s="19"/>
      <c r="AV2612" s="12"/>
      <c r="AW2612" s="12"/>
      <c r="AX2612" s="8"/>
      <c r="AY2612" s="8"/>
      <c r="AZ2612" s="8"/>
      <c r="BA2612" s="8"/>
      <c r="BB2612" s="62"/>
      <c r="BC2612" s="21"/>
      <c r="BD2612" s="21"/>
      <c r="BE2612" s="21"/>
      <c r="BF2612" s="22"/>
      <c r="BG2612" s="22"/>
      <c r="BH2612" s="22"/>
      <c r="BI2612" s="22"/>
      <c r="BJ2612" s="8"/>
      <c r="BK2612" s="8"/>
      <c r="BL2612" s="8"/>
      <c r="BM2612" s="8"/>
      <c r="BN2612" s="5"/>
      <c r="BO2612" s="5"/>
      <c r="BP2612" s="8"/>
      <c r="BQ2612" s="8"/>
    </row>
    <row r="2613" spans="1:69" ht="16.75" customHeight="1" x14ac:dyDescent="0.2">
      <c r="A2613" t="str">
        <f t="shared" si="1965"/>
        <v>2025021275 SJS</v>
      </c>
      <c r="B2613">
        <v>2025021275</v>
      </c>
      <c r="C2613" s="1">
        <v>46123</v>
      </c>
      <c r="D2613" s="2" t="s">
        <v>9</v>
      </c>
      <c r="E2613" t="s">
        <v>40</v>
      </c>
      <c r="F2613" s="2">
        <v>1</v>
      </c>
      <c r="G2613" s="2">
        <v>1</v>
      </c>
      <c r="H2613" t="s">
        <v>47</v>
      </c>
      <c r="I2613" t="str">
        <f t="shared" si="1966"/>
        <v xml:space="preserve">SJS </v>
      </c>
      <c r="K2613" s="14"/>
      <c r="L2613" s="13">
        <v>0.15</v>
      </c>
      <c r="M2613" s="28">
        <v>0.1</v>
      </c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23"/>
      <c r="AF2613" s="23"/>
      <c r="AG2613" s="26"/>
      <c r="AH2613" s="26"/>
      <c r="AI2613" s="53"/>
      <c r="AJ2613" s="6"/>
      <c r="AK2613" s="23"/>
      <c r="AL2613" s="23"/>
      <c r="AM2613" s="23"/>
      <c r="AN2613" s="23"/>
      <c r="AO2613" s="23"/>
      <c r="AP2613" s="23"/>
      <c r="AQ2613" s="23"/>
      <c r="AR2613" s="66">
        <v>0</v>
      </c>
      <c r="AS2613" s="8"/>
      <c r="AT2613" s="19"/>
      <c r="AU2613" s="19"/>
      <c r="AV2613" s="12"/>
      <c r="AW2613" s="12"/>
      <c r="AX2613" s="8"/>
      <c r="AY2613" s="8"/>
      <c r="AZ2613" s="8"/>
      <c r="BA2613" s="8"/>
      <c r="BB2613" s="62"/>
      <c r="BC2613" s="21"/>
      <c r="BD2613" s="21"/>
      <c r="BE2613" s="21"/>
      <c r="BF2613" s="22"/>
      <c r="BG2613" s="22"/>
      <c r="BH2613" s="22"/>
      <c r="BI2613" s="22"/>
      <c r="BJ2613" s="8"/>
      <c r="BK2613" s="8"/>
      <c r="BL2613" s="8"/>
      <c r="BM2613" s="8"/>
      <c r="BN2613" s="5"/>
      <c r="BO2613" s="5"/>
      <c r="BP2613" s="8"/>
      <c r="BQ2613" s="8"/>
    </row>
    <row r="2614" spans="1:69" ht="16.75" customHeight="1" x14ac:dyDescent="0.2">
      <c r="A2614" t="str">
        <f t="shared" si="1965"/>
        <v>2025021276 PIT</v>
      </c>
      <c r="B2614">
        <v>2025021276</v>
      </c>
      <c r="C2614" s="1">
        <v>46124</v>
      </c>
      <c r="D2614" s="2" t="s">
        <v>6</v>
      </c>
      <c r="E2614" t="s">
        <v>21</v>
      </c>
      <c r="F2614" s="2">
        <v>0</v>
      </c>
      <c r="G2614" s="2">
        <v>0</v>
      </c>
      <c r="H2614" t="s">
        <v>50</v>
      </c>
      <c r="I2614" t="str">
        <f t="shared" si="1966"/>
        <v xml:space="preserve">PIT </v>
      </c>
      <c r="K2614" s="14"/>
      <c r="L2614" s="13">
        <v>0.15</v>
      </c>
      <c r="M2614" s="28">
        <v>0.1</v>
      </c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23"/>
      <c r="AF2614" s="23"/>
      <c r="AG2614" s="26"/>
      <c r="AH2614" s="26"/>
      <c r="AI2614" s="53"/>
      <c r="AJ2614" s="6"/>
      <c r="AK2614" s="23"/>
      <c r="AL2614" s="23"/>
      <c r="AM2614" s="23"/>
      <c r="AN2614" s="23"/>
      <c r="AO2614" s="23"/>
      <c r="AP2614" s="23"/>
      <c r="AQ2614" s="23"/>
      <c r="AR2614" s="66">
        <v>0</v>
      </c>
      <c r="AS2614" s="8"/>
      <c r="AT2614" s="19"/>
      <c r="AU2614" s="19"/>
      <c r="AV2614" s="12"/>
      <c r="AW2614" s="12"/>
      <c r="AX2614" s="8"/>
      <c r="AY2614" s="8"/>
      <c r="AZ2614" s="8"/>
      <c r="BA2614" s="8"/>
      <c r="BB2614" s="62"/>
      <c r="BC2614" s="21"/>
      <c r="BD2614" s="21"/>
      <c r="BE2614" s="21"/>
      <c r="BF2614" s="22"/>
      <c r="BG2614" s="22"/>
      <c r="BH2614" s="22"/>
      <c r="BI2614" s="22"/>
      <c r="BJ2614" s="8"/>
      <c r="BK2614" s="8"/>
      <c r="BL2614" s="8"/>
      <c r="BM2614" s="8"/>
      <c r="BN2614" s="5"/>
      <c r="BO2614" s="5"/>
      <c r="BP2614" s="8"/>
      <c r="BQ2614" s="8"/>
    </row>
    <row r="2615" spans="1:69" ht="16.75" customHeight="1" x14ac:dyDescent="0.2">
      <c r="A2615" t="str">
        <f t="shared" si="1965"/>
        <v>2025021276 WSH</v>
      </c>
      <c r="B2615">
        <v>2025021276</v>
      </c>
      <c r="C2615" s="1">
        <v>46124</v>
      </c>
      <c r="D2615" s="2" t="s">
        <v>9</v>
      </c>
      <c r="E2615" t="s">
        <v>49</v>
      </c>
      <c r="F2615" s="2">
        <v>0</v>
      </c>
      <c r="G2615" s="2">
        <v>0</v>
      </c>
      <c r="H2615" t="s">
        <v>51</v>
      </c>
      <c r="I2615" t="str">
        <f t="shared" si="1966"/>
        <v xml:space="preserve">WSH </v>
      </c>
      <c r="K2615" s="14"/>
      <c r="L2615" s="13">
        <v>0.15</v>
      </c>
      <c r="M2615" s="28">
        <v>0.1</v>
      </c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23"/>
      <c r="AF2615" s="23"/>
      <c r="AG2615" s="26"/>
      <c r="AH2615" s="26"/>
      <c r="AI2615" s="53"/>
      <c r="AJ2615" s="6"/>
      <c r="AK2615" s="23"/>
      <c r="AL2615" s="23"/>
      <c r="AM2615" s="23"/>
      <c r="AN2615" s="23"/>
      <c r="AO2615" s="23"/>
      <c r="AP2615" s="23"/>
      <c r="AQ2615" s="23"/>
      <c r="AR2615" s="66">
        <v>0</v>
      </c>
      <c r="AS2615" s="8"/>
      <c r="AT2615" s="19"/>
      <c r="AU2615" s="19"/>
      <c r="AV2615" s="12"/>
      <c r="AW2615" s="12"/>
      <c r="AX2615" s="8"/>
      <c r="AY2615" s="8"/>
      <c r="AZ2615" s="8"/>
      <c r="BA2615" s="8"/>
      <c r="BB2615" s="62"/>
      <c r="BC2615" s="21"/>
      <c r="BD2615" s="21"/>
      <c r="BE2615" s="21"/>
      <c r="BF2615" s="22"/>
      <c r="BG2615" s="22"/>
      <c r="BH2615" s="22"/>
      <c r="BI2615" s="22"/>
      <c r="BJ2615" s="8"/>
      <c r="BK2615" s="8"/>
      <c r="BL2615" s="8"/>
      <c r="BM2615" s="8"/>
      <c r="BN2615" s="5"/>
      <c r="BO2615" s="5"/>
      <c r="BP2615" s="8"/>
      <c r="BQ2615" s="8"/>
    </row>
    <row r="2616" spans="1:69" ht="16.75" customHeight="1" x14ac:dyDescent="0.2">
      <c r="A2616" t="str">
        <f t="shared" si="1965"/>
        <v>2025021278 BOS</v>
      </c>
      <c r="B2616">
        <v>2025021278</v>
      </c>
      <c r="C2616" s="1">
        <v>46124</v>
      </c>
      <c r="D2616" s="2" t="s">
        <v>6</v>
      </c>
      <c r="E2616" t="s">
        <v>7</v>
      </c>
      <c r="F2616" s="2">
        <v>0</v>
      </c>
      <c r="G2616" s="2">
        <v>0</v>
      </c>
      <c r="H2616" t="s">
        <v>50</v>
      </c>
      <c r="I2616" t="str">
        <f t="shared" si="1966"/>
        <v xml:space="preserve">BOS </v>
      </c>
      <c r="K2616" s="14"/>
      <c r="L2616" s="13">
        <v>0.15</v>
      </c>
      <c r="M2616" s="28">
        <v>0.1</v>
      </c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23"/>
      <c r="AF2616" s="23"/>
      <c r="AG2616" s="26"/>
      <c r="AH2616" s="26"/>
      <c r="AI2616" s="53"/>
      <c r="AJ2616" s="6"/>
      <c r="AK2616" s="23"/>
      <c r="AL2616" s="23"/>
      <c r="AM2616" s="23"/>
      <c r="AN2616" s="23"/>
      <c r="AO2616" s="23"/>
      <c r="AP2616" s="23"/>
      <c r="AQ2616" s="23"/>
      <c r="AR2616" s="66">
        <v>0</v>
      </c>
      <c r="AS2616" s="8"/>
      <c r="AT2616" s="19"/>
      <c r="AU2616" s="19"/>
      <c r="AV2616" s="12"/>
      <c r="AW2616" s="12"/>
      <c r="AX2616" s="8"/>
      <c r="AY2616" s="8"/>
      <c r="AZ2616" s="8"/>
      <c r="BA2616" s="8"/>
      <c r="BB2616" s="62"/>
      <c r="BC2616" s="21"/>
      <c r="BD2616" s="21"/>
      <c r="BE2616" s="21"/>
      <c r="BF2616" s="22"/>
      <c r="BG2616" s="22"/>
      <c r="BH2616" s="22"/>
      <c r="BI2616" s="22"/>
      <c r="BJ2616" s="8"/>
      <c r="BK2616" s="8"/>
      <c r="BL2616" s="8"/>
      <c r="BM2616" s="8"/>
      <c r="BN2616" s="5"/>
      <c r="BO2616" s="5"/>
      <c r="BP2616" s="8"/>
      <c r="BQ2616" s="8"/>
    </row>
    <row r="2617" spans="1:69" ht="16.75" customHeight="1" x14ac:dyDescent="0.2">
      <c r="A2617" t="str">
        <f t="shared" si="1965"/>
        <v>2025021278 CBJ</v>
      </c>
      <c r="B2617">
        <v>2025021278</v>
      </c>
      <c r="C2617" s="1">
        <v>46124</v>
      </c>
      <c r="D2617" s="2" t="s">
        <v>9</v>
      </c>
      <c r="E2617" t="s">
        <v>32</v>
      </c>
      <c r="F2617" s="2">
        <v>0</v>
      </c>
      <c r="G2617" s="2">
        <v>0</v>
      </c>
      <c r="H2617" t="s">
        <v>51</v>
      </c>
      <c r="I2617" t="str">
        <f t="shared" si="1966"/>
        <v xml:space="preserve">CBJ </v>
      </c>
      <c r="K2617" s="14"/>
      <c r="L2617" s="13">
        <v>0.15</v>
      </c>
      <c r="M2617" s="28">
        <v>0.1</v>
      </c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23"/>
      <c r="AF2617" s="23"/>
      <c r="AG2617" s="26"/>
      <c r="AH2617" s="26"/>
      <c r="AI2617" s="53"/>
      <c r="AJ2617" s="6"/>
      <c r="AK2617" s="23"/>
      <c r="AL2617" s="23"/>
      <c r="AM2617" s="23"/>
      <c r="AN2617" s="23"/>
      <c r="AO2617" s="23"/>
      <c r="AP2617" s="23"/>
      <c r="AQ2617" s="23"/>
      <c r="AR2617" s="66">
        <v>0</v>
      </c>
      <c r="AS2617" s="8"/>
      <c r="AT2617" s="19"/>
      <c r="AU2617" s="19"/>
      <c r="AV2617" s="12"/>
      <c r="AW2617" s="12"/>
      <c r="AX2617" s="8"/>
      <c r="AY2617" s="8"/>
      <c r="AZ2617" s="8"/>
      <c r="BA2617" s="8"/>
      <c r="BB2617" s="62"/>
      <c r="BC2617" s="21"/>
      <c r="BD2617" s="21"/>
      <c r="BE2617" s="21"/>
      <c r="BF2617" s="22"/>
      <c r="BG2617" s="22"/>
      <c r="BH2617" s="22"/>
      <c r="BI2617" s="22"/>
      <c r="BJ2617" s="8"/>
      <c r="BK2617" s="8"/>
      <c r="BL2617" s="8"/>
      <c r="BM2617" s="8"/>
      <c r="BN2617" s="5"/>
      <c r="BO2617" s="5"/>
      <c r="BP2617" s="8"/>
      <c r="BQ2617" s="8"/>
    </row>
    <row r="2618" spans="1:69" ht="16.75" customHeight="1" x14ac:dyDescent="0.2">
      <c r="A2618" t="str">
        <f t="shared" si="1965"/>
        <v>2025021277 MTL</v>
      </c>
      <c r="B2618">
        <v>2025021277</v>
      </c>
      <c r="C2618" s="1">
        <v>46124</v>
      </c>
      <c r="D2618" s="2" t="s">
        <v>6</v>
      </c>
      <c r="E2618" t="s">
        <v>19</v>
      </c>
      <c r="F2618" s="2">
        <v>0</v>
      </c>
      <c r="G2618" s="2">
        <v>0</v>
      </c>
      <c r="H2618" t="s">
        <v>50</v>
      </c>
      <c r="I2618" t="str">
        <f t="shared" si="1966"/>
        <v xml:space="preserve">MTL </v>
      </c>
      <c r="K2618" s="14"/>
      <c r="L2618" s="13">
        <v>0.15</v>
      </c>
      <c r="M2618" s="28">
        <v>0.1</v>
      </c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23"/>
      <c r="AF2618" s="23"/>
      <c r="AG2618" s="26"/>
      <c r="AH2618" s="26"/>
      <c r="AI2618" s="53"/>
      <c r="AJ2618" s="6"/>
      <c r="AK2618" s="23"/>
      <c r="AL2618" s="23"/>
      <c r="AM2618" s="23"/>
      <c r="AN2618" s="23"/>
      <c r="AO2618" s="23"/>
      <c r="AP2618" s="23"/>
      <c r="AQ2618" s="23"/>
      <c r="AR2618" s="66">
        <v>0</v>
      </c>
      <c r="AS2618" s="8"/>
      <c r="AT2618" s="19"/>
      <c r="AU2618" s="19"/>
      <c r="AV2618" s="12"/>
      <c r="AW2618" s="12"/>
      <c r="AX2618" s="8"/>
      <c r="AY2618" s="8"/>
      <c r="AZ2618" s="8"/>
      <c r="BA2618" s="8"/>
      <c r="BB2618" s="62"/>
      <c r="BC2618" s="21"/>
      <c r="BD2618" s="21"/>
      <c r="BE2618" s="21"/>
      <c r="BF2618" s="22"/>
      <c r="BG2618" s="22"/>
      <c r="BH2618" s="22"/>
      <c r="BI2618" s="22"/>
      <c r="BJ2618" s="8"/>
      <c r="BK2618" s="8"/>
      <c r="BL2618" s="8"/>
      <c r="BM2618" s="8"/>
      <c r="BN2618" s="5"/>
      <c r="BO2618" s="5"/>
      <c r="BP2618" s="8"/>
      <c r="BQ2618" s="8"/>
    </row>
    <row r="2619" spans="1:69" ht="16.75" customHeight="1" x14ac:dyDescent="0.2">
      <c r="A2619" t="str">
        <f t="shared" si="1965"/>
        <v>2025021277 NYI</v>
      </c>
      <c r="B2619">
        <v>2025021277</v>
      </c>
      <c r="C2619" s="1">
        <v>46124</v>
      </c>
      <c r="D2619" s="2" t="s">
        <v>9</v>
      </c>
      <c r="E2619" t="s">
        <v>37</v>
      </c>
      <c r="F2619" s="2">
        <v>0</v>
      </c>
      <c r="G2619" s="2">
        <v>0</v>
      </c>
      <c r="H2619" t="s">
        <v>51</v>
      </c>
      <c r="I2619" t="str">
        <f t="shared" si="1966"/>
        <v xml:space="preserve">NYI </v>
      </c>
      <c r="K2619" s="14"/>
      <c r="L2619" s="13">
        <v>0.15</v>
      </c>
      <c r="M2619" s="28">
        <v>0.1</v>
      </c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23"/>
      <c r="AF2619" s="23"/>
      <c r="AG2619" s="26"/>
      <c r="AH2619" s="26"/>
      <c r="AI2619" s="53"/>
      <c r="AJ2619" s="6"/>
      <c r="AK2619" s="23"/>
      <c r="AL2619" s="23"/>
      <c r="AM2619" s="23"/>
      <c r="AN2619" s="23"/>
      <c r="AO2619" s="23"/>
      <c r="AP2619" s="23"/>
      <c r="AQ2619" s="23"/>
      <c r="AR2619" s="66">
        <v>0</v>
      </c>
      <c r="AS2619" s="8"/>
      <c r="AT2619" s="19"/>
      <c r="AU2619" s="19"/>
      <c r="AV2619" s="12"/>
      <c r="AW2619" s="12"/>
      <c r="AX2619" s="8"/>
      <c r="AY2619" s="8"/>
      <c r="AZ2619" s="8"/>
      <c r="BA2619" s="8"/>
      <c r="BB2619" s="62"/>
      <c r="BC2619" s="21"/>
      <c r="BD2619" s="21"/>
      <c r="BE2619" s="21"/>
      <c r="BF2619" s="22"/>
      <c r="BG2619" s="22"/>
      <c r="BH2619" s="22"/>
      <c r="BI2619" s="22"/>
      <c r="BJ2619" s="8"/>
      <c r="BK2619" s="8"/>
      <c r="BL2619" s="8"/>
      <c r="BM2619" s="8"/>
      <c r="BN2619" s="5"/>
      <c r="BO2619" s="5"/>
      <c r="BP2619" s="8"/>
      <c r="BQ2619" s="8"/>
    </row>
    <row r="2620" spans="1:69" ht="16.75" customHeight="1" x14ac:dyDescent="0.2">
      <c r="A2620" t="str">
        <f t="shared" si="1965"/>
        <v>2025021279 OTT</v>
      </c>
      <c r="B2620">
        <v>2025021279</v>
      </c>
      <c r="C2620" s="1">
        <v>46124</v>
      </c>
      <c r="D2620" s="2" t="s">
        <v>6</v>
      </c>
      <c r="E2620" t="s">
        <v>39</v>
      </c>
      <c r="F2620" s="2">
        <v>0</v>
      </c>
      <c r="G2620" s="2">
        <v>0</v>
      </c>
      <c r="H2620" t="s">
        <v>50</v>
      </c>
      <c r="I2620" t="str">
        <f t="shared" si="1966"/>
        <v xml:space="preserve">OTT </v>
      </c>
      <c r="K2620" s="14"/>
      <c r="L2620" s="13">
        <v>0.15</v>
      </c>
      <c r="M2620" s="28">
        <v>0.1</v>
      </c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23"/>
      <c r="AF2620" s="23"/>
      <c r="AG2620" s="26"/>
      <c r="AH2620" s="26"/>
      <c r="AI2620" s="53"/>
      <c r="AJ2620" s="6"/>
      <c r="AK2620" s="23"/>
      <c r="AL2620" s="23"/>
      <c r="AM2620" s="23"/>
      <c r="AN2620" s="23"/>
      <c r="AO2620" s="23"/>
      <c r="AP2620" s="23"/>
      <c r="AQ2620" s="23"/>
      <c r="AR2620" s="66">
        <v>0</v>
      </c>
      <c r="AS2620" s="8"/>
      <c r="AT2620" s="19"/>
      <c r="AU2620" s="19"/>
      <c r="AV2620" s="12"/>
      <c r="AW2620" s="12"/>
      <c r="AX2620" s="8"/>
      <c r="AY2620" s="8"/>
      <c r="AZ2620" s="8"/>
      <c r="BA2620" s="8"/>
      <c r="BB2620" s="62"/>
      <c r="BC2620" s="21"/>
      <c r="BD2620" s="21"/>
      <c r="BE2620" s="21"/>
      <c r="BF2620" s="22"/>
      <c r="BG2620" s="22"/>
      <c r="BH2620" s="22"/>
      <c r="BI2620" s="22"/>
      <c r="BJ2620" s="8"/>
      <c r="BK2620" s="8"/>
      <c r="BL2620" s="8"/>
      <c r="BM2620" s="8"/>
      <c r="BN2620" s="5"/>
      <c r="BO2620" s="5"/>
      <c r="BP2620" s="8"/>
      <c r="BQ2620" s="8"/>
    </row>
    <row r="2621" spans="1:69" ht="16.75" customHeight="1" x14ac:dyDescent="0.2">
      <c r="A2621" t="str">
        <f t="shared" si="1965"/>
        <v>2025021279 NJD</v>
      </c>
      <c r="B2621">
        <v>2025021279</v>
      </c>
      <c r="C2621" s="1">
        <v>46124</v>
      </c>
      <c r="D2621" s="2" t="s">
        <v>9</v>
      </c>
      <c r="E2621" t="s">
        <v>4</v>
      </c>
      <c r="F2621" s="2">
        <v>0</v>
      </c>
      <c r="G2621" s="2">
        <v>0</v>
      </c>
      <c r="H2621" t="s">
        <v>51</v>
      </c>
      <c r="I2621" t="str">
        <f t="shared" si="1966"/>
        <v xml:space="preserve">NJD </v>
      </c>
      <c r="K2621" s="14"/>
      <c r="L2621" s="13">
        <v>0.15</v>
      </c>
      <c r="M2621" s="28">
        <v>0.1</v>
      </c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23"/>
      <c r="AF2621" s="23"/>
      <c r="AG2621" s="26"/>
      <c r="AH2621" s="26"/>
      <c r="AI2621" s="53"/>
      <c r="AJ2621" s="6"/>
      <c r="AK2621" s="23"/>
      <c r="AL2621" s="23"/>
      <c r="AM2621" s="23"/>
      <c r="AN2621" s="23"/>
      <c r="AO2621" s="23"/>
      <c r="AP2621" s="23"/>
      <c r="AQ2621" s="23"/>
      <c r="AR2621" s="66">
        <v>0</v>
      </c>
      <c r="AS2621" s="8"/>
      <c r="AT2621" s="19"/>
      <c r="AU2621" s="19"/>
      <c r="AV2621" s="12"/>
      <c r="AW2621" s="12"/>
      <c r="AX2621" s="8"/>
      <c r="AY2621" s="8"/>
      <c r="AZ2621" s="8"/>
      <c r="BA2621" s="8"/>
      <c r="BB2621" s="62"/>
      <c r="BC2621" s="21"/>
      <c r="BD2621" s="21"/>
      <c r="BE2621" s="21"/>
      <c r="BF2621" s="22"/>
      <c r="BG2621" s="22"/>
      <c r="BH2621" s="22"/>
      <c r="BI2621" s="22"/>
      <c r="BJ2621" s="8"/>
      <c r="BK2621" s="8"/>
      <c r="BL2621" s="8"/>
      <c r="BM2621" s="8"/>
      <c r="BN2621" s="5"/>
      <c r="BO2621" s="5"/>
      <c r="BP2621" s="8"/>
      <c r="BQ2621" s="8"/>
    </row>
    <row r="2622" spans="1:69" ht="16.75" customHeight="1" x14ac:dyDescent="0.2">
      <c r="A2622" t="str">
        <f t="shared" si="1965"/>
        <v>2025021280 VAN</v>
      </c>
      <c r="B2622">
        <v>2025021280</v>
      </c>
      <c r="C2622" s="1">
        <v>46124</v>
      </c>
      <c r="D2622" s="2" t="s">
        <v>6</v>
      </c>
      <c r="E2622" t="s">
        <v>23</v>
      </c>
      <c r="F2622" s="2">
        <v>0</v>
      </c>
      <c r="G2622" s="2">
        <v>2</v>
      </c>
      <c r="H2622" t="s">
        <v>29</v>
      </c>
      <c r="I2622" t="str">
        <f t="shared" si="1966"/>
        <v xml:space="preserve">VAN </v>
      </c>
      <c r="K2622" s="14"/>
      <c r="L2622" s="13">
        <v>0.15</v>
      </c>
      <c r="M2622" s="28">
        <v>0.1</v>
      </c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23"/>
      <c r="AF2622" s="23"/>
      <c r="AG2622" s="26"/>
      <c r="AH2622" s="26"/>
      <c r="AI2622" s="53"/>
      <c r="AJ2622" s="6"/>
      <c r="AK2622" s="23"/>
      <c r="AL2622" s="23"/>
      <c r="AM2622" s="23"/>
      <c r="AN2622" s="23"/>
      <c r="AO2622" s="23"/>
      <c r="AP2622" s="23"/>
      <c r="AQ2622" s="23"/>
      <c r="AR2622" s="66">
        <v>0</v>
      </c>
      <c r="AS2622" s="8"/>
      <c r="AT2622" s="19"/>
      <c r="AU2622" s="19"/>
      <c r="AV2622" s="12"/>
      <c r="AW2622" s="12"/>
      <c r="AX2622" s="8"/>
      <c r="AY2622" s="8"/>
      <c r="AZ2622" s="8"/>
      <c r="BA2622" s="8"/>
      <c r="BB2622" s="62"/>
      <c r="BC2622" s="21"/>
      <c r="BD2622" s="21"/>
      <c r="BE2622" s="21"/>
      <c r="BF2622" s="22"/>
      <c r="BG2622" s="22"/>
      <c r="BH2622" s="22"/>
      <c r="BI2622" s="22"/>
      <c r="BJ2622" s="8"/>
      <c r="BK2622" s="8"/>
      <c r="BL2622" s="8"/>
      <c r="BM2622" s="8"/>
      <c r="BN2622" s="5"/>
      <c r="BO2622" s="5"/>
      <c r="BP2622" s="8"/>
      <c r="BQ2622" s="8"/>
    </row>
    <row r="2623" spans="1:69" ht="16.75" customHeight="1" x14ac:dyDescent="0.2">
      <c r="A2623" t="str">
        <f t="shared" si="1965"/>
        <v>2025021280 ANA</v>
      </c>
      <c r="B2623">
        <v>2025021280</v>
      </c>
      <c r="C2623" s="1">
        <v>46124</v>
      </c>
      <c r="D2623" s="2" t="s">
        <v>9</v>
      </c>
      <c r="E2623" t="s">
        <v>48</v>
      </c>
      <c r="F2623" s="2">
        <v>2</v>
      </c>
      <c r="G2623" s="2">
        <v>0</v>
      </c>
      <c r="H2623" t="s">
        <v>31</v>
      </c>
      <c r="I2623" t="str">
        <f t="shared" si="1966"/>
        <v xml:space="preserve">ANA </v>
      </c>
      <c r="K2623" s="14"/>
      <c r="L2623" s="13">
        <v>0.15</v>
      </c>
      <c r="M2623" s="28">
        <v>0.1</v>
      </c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23"/>
      <c r="AF2623" s="23"/>
      <c r="AG2623" s="26"/>
      <c r="AH2623" s="26"/>
      <c r="AI2623" s="53"/>
      <c r="AJ2623" s="6"/>
      <c r="AK2623" s="23"/>
      <c r="AL2623" s="23"/>
      <c r="AM2623" s="23"/>
      <c r="AN2623" s="23"/>
      <c r="AO2623" s="23"/>
      <c r="AP2623" s="23"/>
      <c r="AQ2623" s="23"/>
      <c r="AR2623" s="66">
        <v>0</v>
      </c>
      <c r="AS2623" s="8"/>
      <c r="AT2623" s="19"/>
      <c r="AU2623" s="19"/>
      <c r="AV2623" s="12"/>
      <c r="AW2623" s="12"/>
      <c r="AX2623" s="8"/>
      <c r="AY2623" s="8"/>
      <c r="AZ2623" s="8"/>
      <c r="BA2623" s="8"/>
      <c r="BB2623" s="62"/>
      <c r="BC2623" s="21"/>
      <c r="BD2623" s="21"/>
      <c r="BE2623" s="21"/>
      <c r="BF2623" s="22"/>
      <c r="BG2623" s="22"/>
      <c r="BH2623" s="22"/>
      <c r="BI2623" s="22"/>
      <c r="BJ2623" s="8"/>
      <c r="BK2623" s="8"/>
      <c r="BL2623" s="8"/>
      <c r="BM2623" s="8"/>
      <c r="BN2623" s="5"/>
      <c r="BO2623" s="5"/>
      <c r="BP2623" s="8"/>
      <c r="BQ2623" s="8"/>
    </row>
    <row r="2624" spans="1:69" ht="16.75" customHeight="1" x14ac:dyDescent="0.2">
      <c r="A2624" t="str">
        <f t="shared" ref="A2624:A2687" si="1967">B2624&amp;" "&amp;E2624</f>
        <v>2025021281 UTA</v>
      </c>
      <c r="B2624">
        <v>2025021281</v>
      </c>
      <c r="C2624" s="1">
        <v>46124</v>
      </c>
      <c r="D2624" s="2" t="s">
        <v>6</v>
      </c>
      <c r="E2624" t="s">
        <v>15</v>
      </c>
      <c r="F2624" s="2">
        <v>0</v>
      </c>
      <c r="G2624" s="2">
        <v>0</v>
      </c>
      <c r="H2624" t="s">
        <v>50</v>
      </c>
      <c r="I2624" t="str">
        <f t="shared" si="1966"/>
        <v xml:space="preserve">UTA </v>
      </c>
      <c r="K2624" s="14"/>
      <c r="L2624" s="13">
        <v>0.15</v>
      </c>
      <c r="M2624" s="28">
        <v>0.1</v>
      </c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23"/>
      <c r="AF2624" s="23"/>
      <c r="AG2624" s="26"/>
      <c r="AH2624" s="26"/>
      <c r="AI2624" s="53"/>
      <c r="AJ2624" s="6"/>
      <c r="AK2624" s="23"/>
      <c r="AL2624" s="23"/>
      <c r="AM2624" s="23"/>
      <c r="AN2624" s="23"/>
      <c r="AO2624" s="23"/>
      <c r="AP2624" s="23"/>
      <c r="AQ2624" s="23"/>
      <c r="AR2624" s="66">
        <v>0</v>
      </c>
      <c r="AS2624" s="8"/>
      <c r="AT2624" s="19"/>
      <c r="AU2624" s="19"/>
      <c r="AV2624" s="12"/>
      <c r="AW2624" s="12"/>
      <c r="AX2624" s="8"/>
      <c r="AY2624" s="8"/>
      <c r="AZ2624" s="8"/>
      <c r="BA2624" s="8"/>
      <c r="BB2624" s="62"/>
      <c r="BC2624" s="21"/>
      <c r="BD2624" s="21"/>
      <c r="BE2624" s="21"/>
      <c r="BF2624" s="22"/>
      <c r="BG2624" s="22"/>
      <c r="BH2624" s="22"/>
      <c r="BI2624" s="22"/>
      <c r="BJ2624" s="8"/>
      <c r="BK2624" s="8"/>
      <c r="BL2624" s="8"/>
      <c r="BM2624" s="8"/>
      <c r="BN2624" s="5"/>
      <c r="BO2624" s="5"/>
      <c r="BP2624" s="8"/>
      <c r="BQ2624" s="8"/>
    </row>
    <row r="2625" spans="1:69" ht="16.75" customHeight="1" x14ac:dyDescent="0.2">
      <c r="A2625" t="str">
        <f t="shared" si="1967"/>
        <v>2025021281 CGY</v>
      </c>
      <c r="B2625">
        <v>2025021281</v>
      </c>
      <c r="C2625" s="1">
        <v>46124</v>
      </c>
      <c r="D2625" s="2" t="s">
        <v>9</v>
      </c>
      <c r="E2625" t="s">
        <v>22</v>
      </c>
      <c r="F2625" s="2">
        <v>0</v>
      </c>
      <c r="G2625" s="2">
        <v>0</v>
      </c>
      <c r="H2625" t="s">
        <v>51</v>
      </c>
      <c r="I2625" t="str">
        <f t="shared" si="1966"/>
        <v xml:space="preserve">CGY </v>
      </c>
      <c r="K2625" s="14"/>
      <c r="L2625" s="13">
        <v>0.15</v>
      </c>
      <c r="M2625" s="28">
        <v>0.1</v>
      </c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23"/>
      <c r="AF2625" s="23"/>
      <c r="AG2625" s="26"/>
      <c r="AH2625" s="26"/>
      <c r="AI2625" s="53"/>
      <c r="AJ2625" s="6"/>
      <c r="AK2625" s="23"/>
      <c r="AL2625" s="23"/>
      <c r="AM2625" s="23"/>
      <c r="AN2625" s="23"/>
      <c r="AO2625" s="23"/>
      <c r="AP2625" s="23"/>
      <c r="AQ2625" s="23"/>
      <c r="AR2625" s="66">
        <v>0</v>
      </c>
      <c r="AS2625" s="8"/>
      <c r="AT2625" s="19"/>
      <c r="AU2625" s="19"/>
      <c r="AV2625" s="12"/>
      <c r="AW2625" s="12"/>
      <c r="AX2625" s="8"/>
      <c r="AY2625" s="8"/>
      <c r="AZ2625" s="8"/>
      <c r="BA2625" s="8"/>
      <c r="BB2625" s="62"/>
      <c r="BC2625" s="21"/>
      <c r="BD2625" s="21"/>
      <c r="BE2625" s="21"/>
      <c r="BF2625" s="22"/>
      <c r="BG2625" s="22"/>
      <c r="BH2625" s="22"/>
      <c r="BI2625" s="22"/>
      <c r="BJ2625" s="8"/>
      <c r="BK2625" s="8"/>
      <c r="BL2625" s="8"/>
      <c r="BM2625" s="8"/>
      <c r="BN2625" s="5"/>
      <c r="BO2625" s="5"/>
      <c r="BP2625" s="8"/>
      <c r="BQ2625" s="8"/>
    </row>
    <row r="2626" spans="1:69" ht="16.75" customHeight="1" x14ac:dyDescent="0.2">
      <c r="A2626" t="str">
        <f t="shared" si="1967"/>
        <v>2025021284 CAR</v>
      </c>
      <c r="B2626">
        <v>2025021284</v>
      </c>
      <c r="C2626" s="1">
        <v>46125</v>
      </c>
      <c r="D2626" s="2" t="s">
        <v>6</v>
      </c>
      <c r="E2626" t="s">
        <v>42</v>
      </c>
      <c r="F2626" s="2">
        <v>1</v>
      </c>
      <c r="G2626" s="2">
        <v>1</v>
      </c>
      <c r="H2626" t="s">
        <v>46</v>
      </c>
      <c r="I2626" t="str">
        <f t="shared" si="1966"/>
        <v xml:space="preserve">CAR </v>
      </c>
      <c r="K2626" s="14"/>
      <c r="L2626" s="13">
        <v>0.15</v>
      </c>
      <c r="M2626" s="28">
        <v>0.1</v>
      </c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23"/>
      <c r="AF2626" s="23"/>
      <c r="AG2626" s="26"/>
      <c r="AH2626" s="26"/>
      <c r="AI2626" s="53"/>
      <c r="AJ2626" s="6"/>
      <c r="AK2626" s="23"/>
      <c r="AL2626" s="23"/>
      <c r="AM2626" s="23"/>
      <c r="AN2626" s="23"/>
      <c r="AO2626" s="23"/>
      <c r="AP2626" s="23"/>
      <c r="AQ2626" s="23"/>
      <c r="AR2626" s="66">
        <v>0</v>
      </c>
      <c r="AS2626" s="8"/>
      <c r="AT2626" s="19"/>
      <c r="AU2626" s="19"/>
      <c r="AV2626" s="12"/>
      <c r="AW2626" s="12"/>
      <c r="AX2626" s="8"/>
      <c r="AY2626" s="8"/>
      <c r="AZ2626" s="8"/>
      <c r="BA2626" s="8"/>
      <c r="BB2626" s="62"/>
      <c r="BC2626" s="21"/>
      <c r="BD2626" s="21"/>
      <c r="BE2626" s="21"/>
      <c r="BF2626" s="22"/>
      <c r="BG2626" s="22"/>
      <c r="BH2626" s="22"/>
      <c r="BI2626" s="22"/>
      <c r="BJ2626" s="8"/>
      <c r="BK2626" s="8"/>
      <c r="BL2626" s="8"/>
      <c r="BM2626" s="8"/>
      <c r="BN2626" s="5"/>
      <c r="BO2626" s="5"/>
      <c r="BP2626" s="8"/>
      <c r="BQ2626" s="8"/>
    </row>
    <row r="2627" spans="1:69" ht="16.75" customHeight="1" x14ac:dyDescent="0.2">
      <c r="A2627" t="str">
        <f t="shared" si="1967"/>
        <v>2025021284 PHI</v>
      </c>
      <c r="B2627">
        <v>2025021284</v>
      </c>
      <c r="C2627" s="1">
        <v>46125</v>
      </c>
      <c r="D2627" s="2" t="s">
        <v>9</v>
      </c>
      <c r="E2627" t="s">
        <v>43</v>
      </c>
      <c r="F2627" s="2">
        <v>1</v>
      </c>
      <c r="G2627" s="2">
        <v>1</v>
      </c>
      <c r="H2627" t="s">
        <v>47</v>
      </c>
      <c r="I2627" t="str">
        <f t="shared" si="1966"/>
        <v xml:space="preserve">PHI </v>
      </c>
      <c r="K2627" s="14"/>
      <c r="L2627" s="13">
        <v>0.15</v>
      </c>
      <c r="M2627" s="28">
        <v>0.1</v>
      </c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23"/>
      <c r="AF2627" s="23"/>
      <c r="AG2627" s="26"/>
      <c r="AH2627" s="26"/>
      <c r="AI2627" s="53"/>
      <c r="AJ2627" s="6"/>
      <c r="AK2627" s="23"/>
      <c r="AL2627" s="23"/>
      <c r="AM2627" s="23"/>
      <c r="AN2627" s="23"/>
      <c r="AO2627" s="23"/>
      <c r="AP2627" s="23"/>
      <c r="AQ2627" s="23"/>
      <c r="AR2627" s="66">
        <v>0</v>
      </c>
      <c r="AS2627" s="8"/>
      <c r="AT2627" s="19"/>
      <c r="AU2627" s="19"/>
      <c r="AV2627" s="12"/>
      <c r="AW2627" s="12"/>
      <c r="AX2627" s="8"/>
      <c r="AY2627" s="8"/>
      <c r="AZ2627" s="8"/>
      <c r="BA2627" s="8"/>
      <c r="BB2627" s="62"/>
      <c r="BC2627" s="21"/>
      <c r="BD2627" s="21"/>
      <c r="BE2627" s="21"/>
      <c r="BF2627" s="22"/>
      <c r="BG2627" s="22"/>
      <c r="BH2627" s="22"/>
      <c r="BI2627" s="22"/>
      <c r="BJ2627" s="8"/>
      <c r="BK2627" s="8"/>
      <c r="BL2627" s="8"/>
      <c r="BM2627" s="8"/>
      <c r="BN2627" s="5"/>
      <c r="BO2627" s="5"/>
      <c r="BP2627" s="8"/>
      <c r="BQ2627" s="8"/>
    </row>
    <row r="2628" spans="1:69" ht="16.75" customHeight="1" x14ac:dyDescent="0.2">
      <c r="A2628" t="str">
        <f t="shared" si="1967"/>
        <v>2025021282 DET</v>
      </c>
      <c r="B2628">
        <v>2025021282</v>
      </c>
      <c r="C2628" s="1">
        <v>46125</v>
      </c>
      <c r="D2628" s="2" t="s">
        <v>6</v>
      </c>
      <c r="E2628" t="s">
        <v>30</v>
      </c>
      <c r="F2628" s="2">
        <v>1</v>
      </c>
      <c r="G2628" s="2">
        <v>1</v>
      </c>
      <c r="H2628" t="s">
        <v>46</v>
      </c>
      <c r="I2628" t="str">
        <f t="shared" si="1966"/>
        <v xml:space="preserve">DET </v>
      </c>
      <c r="K2628" s="14"/>
      <c r="L2628" s="13">
        <v>0.15</v>
      </c>
      <c r="M2628" s="28">
        <v>0.1</v>
      </c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23"/>
      <c r="AF2628" s="23"/>
      <c r="AG2628" s="26"/>
      <c r="AH2628" s="26"/>
      <c r="AI2628" s="53"/>
      <c r="AJ2628" s="6"/>
      <c r="AK2628" s="23"/>
      <c r="AL2628" s="23"/>
      <c r="AM2628" s="23"/>
      <c r="AN2628" s="23"/>
      <c r="AO2628" s="23"/>
      <c r="AP2628" s="23"/>
      <c r="AQ2628" s="23"/>
      <c r="AR2628" s="66">
        <v>0</v>
      </c>
      <c r="AS2628" s="8"/>
      <c r="AT2628" s="19"/>
      <c r="AU2628" s="19"/>
      <c r="AV2628" s="12"/>
      <c r="AW2628" s="12"/>
      <c r="AX2628" s="8"/>
      <c r="AY2628" s="8"/>
      <c r="AZ2628" s="8"/>
      <c r="BA2628" s="8"/>
      <c r="BB2628" s="62"/>
      <c r="BC2628" s="21"/>
      <c r="BD2628" s="21"/>
      <c r="BE2628" s="21"/>
      <c r="BF2628" s="22"/>
      <c r="BG2628" s="22"/>
      <c r="BH2628" s="22"/>
      <c r="BI2628" s="22"/>
      <c r="BJ2628" s="8"/>
      <c r="BK2628" s="8"/>
      <c r="BL2628" s="8"/>
      <c r="BM2628" s="8"/>
      <c r="BN2628" s="5"/>
      <c r="BO2628" s="5"/>
      <c r="BP2628" s="8"/>
      <c r="BQ2628" s="8"/>
    </row>
    <row r="2629" spans="1:69" ht="16.75" customHeight="1" x14ac:dyDescent="0.2">
      <c r="A2629" t="str">
        <f t="shared" si="1967"/>
        <v>2025021282 TBL</v>
      </c>
      <c r="B2629">
        <v>2025021282</v>
      </c>
      <c r="C2629" s="1">
        <v>46125</v>
      </c>
      <c r="D2629" s="2" t="s">
        <v>9</v>
      </c>
      <c r="E2629" t="s">
        <v>41</v>
      </c>
      <c r="F2629" s="2">
        <v>1</v>
      </c>
      <c r="G2629" s="2">
        <v>1</v>
      </c>
      <c r="H2629" t="s">
        <v>47</v>
      </c>
      <c r="I2629" t="str">
        <f t="shared" si="1966"/>
        <v xml:space="preserve">TBL </v>
      </c>
      <c r="K2629" s="14"/>
      <c r="L2629" s="13">
        <v>0.15</v>
      </c>
      <c r="M2629" s="28">
        <v>0.1</v>
      </c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23"/>
      <c r="AF2629" s="23"/>
      <c r="AG2629" s="26"/>
      <c r="AH2629" s="26"/>
      <c r="AI2629" s="53"/>
      <c r="AJ2629" s="6"/>
      <c r="AK2629" s="23"/>
      <c r="AL2629" s="23"/>
      <c r="AM2629" s="23"/>
      <c r="AN2629" s="23"/>
      <c r="AO2629" s="23"/>
      <c r="AP2629" s="23"/>
      <c r="AQ2629" s="23"/>
      <c r="AR2629" s="66">
        <v>0</v>
      </c>
      <c r="AS2629" s="8"/>
      <c r="AT2629" s="19"/>
      <c r="AU2629" s="19"/>
      <c r="AV2629" s="12"/>
      <c r="AW2629" s="12"/>
      <c r="AX2629" s="8"/>
      <c r="AY2629" s="8"/>
      <c r="AZ2629" s="8"/>
      <c r="BA2629" s="8"/>
      <c r="BB2629" s="62"/>
      <c r="BC2629" s="21"/>
      <c r="BD2629" s="21"/>
      <c r="BE2629" s="21"/>
      <c r="BF2629" s="22"/>
      <c r="BG2629" s="22"/>
      <c r="BH2629" s="22"/>
      <c r="BI2629" s="22"/>
      <c r="BJ2629" s="8"/>
      <c r="BK2629" s="8"/>
      <c r="BL2629" s="8"/>
      <c r="BM2629" s="8"/>
      <c r="BN2629" s="5"/>
      <c r="BO2629" s="5"/>
      <c r="BP2629" s="8"/>
      <c r="BQ2629" s="8"/>
    </row>
    <row r="2630" spans="1:69" ht="16.75" customHeight="1" x14ac:dyDescent="0.2">
      <c r="A2630" t="str">
        <f t="shared" si="1967"/>
        <v>2025021283 NYR</v>
      </c>
      <c r="B2630">
        <v>2025021283</v>
      </c>
      <c r="C2630" s="1">
        <v>46125</v>
      </c>
      <c r="D2630" s="2" t="s">
        <v>6</v>
      </c>
      <c r="E2630" t="s">
        <v>20</v>
      </c>
      <c r="F2630" s="2">
        <v>1</v>
      </c>
      <c r="G2630" s="2">
        <v>1</v>
      </c>
      <c r="H2630" t="s">
        <v>46</v>
      </c>
      <c r="I2630" t="str">
        <f t="shared" si="1966"/>
        <v xml:space="preserve">NYR </v>
      </c>
      <c r="K2630" s="14"/>
      <c r="L2630" s="13">
        <v>0.15</v>
      </c>
      <c r="M2630" s="28">
        <v>0.1</v>
      </c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23"/>
      <c r="AF2630" s="23"/>
      <c r="AG2630" s="26"/>
      <c r="AH2630" s="26"/>
      <c r="AI2630" s="53"/>
      <c r="AJ2630" s="6"/>
      <c r="AK2630" s="23"/>
      <c r="AL2630" s="23"/>
      <c r="AM2630" s="23"/>
      <c r="AN2630" s="23"/>
      <c r="AO2630" s="23"/>
      <c r="AP2630" s="23"/>
      <c r="AQ2630" s="23"/>
      <c r="AR2630" s="66">
        <v>0</v>
      </c>
      <c r="AS2630" s="8"/>
      <c r="AT2630" s="19"/>
      <c r="AU2630" s="19"/>
      <c r="AV2630" s="12"/>
      <c r="AW2630" s="12"/>
      <c r="AX2630" s="8"/>
      <c r="AY2630" s="8"/>
      <c r="AZ2630" s="8"/>
      <c r="BA2630" s="8"/>
      <c r="BB2630" s="62"/>
      <c r="BC2630" s="21"/>
      <c r="BD2630" s="21"/>
      <c r="BE2630" s="21"/>
      <c r="BF2630" s="22"/>
      <c r="BG2630" s="22"/>
      <c r="BH2630" s="22"/>
      <c r="BI2630" s="22"/>
      <c r="BJ2630" s="8"/>
      <c r="BK2630" s="8"/>
      <c r="BL2630" s="8"/>
      <c r="BM2630" s="8"/>
      <c r="BN2630" s="5"/>
      <c r="BO2630" s="5"/>
      <c r="BP2630" s="8"/>
      <c r="BQ2630" s="8"/>
    </row>
    <row r="2631" spans="1:69" ht="16.75" customHeight="1" x14ac:dyDescent="0.2">
      <c r="A2631" t="str">
        <f t="shared" si="1967"/>
        <v>2025021283 FLA</v>
      </c>
      <c r="B2631">
        <v>2025021283</v>
      </c>
      <c r="C2631" s="1">
        <v>46125</v>
      </c>
      <c r="D2631" s="2" t="s">
        <v>9</v>
      </c>
      <c r="E2631" t="s">
        <v>10</v>
      </c>
      <c r="F2631" s="2">
        <v>1</v>
      </c>
      <c r="G2631" s="2">
        <v>1</v>
      </c>
      <c r="H2631" t="s">
        <v>47</v>
      </c>
      <c r="I2631" t="str">
        <f t="shared" si="1966"/>
        <v xml:space="preserve">FLA </v>
      </c>
      <c r="K2631" s="14"/>
      <c r="L2631" s="13">
        <v>0.15</v>
      </c>
      <c r="M2631" s="28">
        <v>0.1</v>
      </c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23"/>
      <c r="AF2631" s="23"/>
      <c r="AG2631" s="26"/>
      <c r="AH2631" s="26"/>
      <c r="AI2631" s="53"/>
      <c r="AJ2631" s="6"/>
      <c r="AK2631" s="23"/>
      <c r="AL2631" s="23"/>
      <c r="AM2631" s="23"/>
      <c r="AN2631" s="23"/>
      <c r="AO2631" s="23"/>
      <c r="AP2631" s="23"/>
      <c r="AQ2631" s="23"/>
      <c r="AR2631" s="66">
        <v>0</v>
      </c>
      <c r="AS2631" s="8"/>
      <c r="AT2631" s="19"/>
      <c r="AU2631" s="19"/>
      <c r="AV2631" s="12"/>
      <c r="AW2631" s="12"/>
      <c r="AX2631" s="8"/>
      <c r="AY2631" s="8"/>
      <c r="AZ2631" s="8"/>
      <c r="BA2631" s="8"/>
      <c r="BB2631" s="62"/>
      <c r="BC2631" s="21"/>
      <c r="BD2631" s="21"/>
      <c r="BE2631" s="21"/>
      <c r="BF2631" s="22"/>
      <c r="BG2631" s="22"/>
      <c r="BH2631" s="22"/>
      <c r="BI2631" s="22"/>
      <c r="BJ2631" s="8"/>
      <c r="BK2631" s="8"/>
      <c r="BL2631" s="8"/>
      <c r="BM2631" s="8"/>
      <c r="BN2631" s="5"/>
      <c r="BO2631" s="5"/>
      <c r="BP2631" s="8"/>
      <c r="BQ2631" s="8"/>
    </row>
    <row r="2632" spans="1:69" ht="16.75" customHeight="1" x14ac:dyDescent="0.2">
      <c r="A2632" t="str">
        <f t="shared" si="1967"/>
        <v>2025021285 DAL</v>
      </c>
      <c r="B2632">
        <v>2025021285</v>
      </c>
      <c r="C2632" s="1">
        <v>46125</v>
      </c>
      <c r="D2632" s="2" t="s">
        <v>6</v>
      </c>
      <c r="E2632" t="s">
        <v>34</v>
      </c>
      <c r="F2632" s="2">
        <v>1</v>
      </c>
      <c r="G2632" s="2">
        <v>1</v>
      </c>
      <c r="H2632" t="s">
        <v>46</v>
      </c>
      <c r="I2632" t="str">
        <f t="shared" si="1966"/>
        <v xml:space="preserve">DAL </v>
      </c>
      <c r="K2632" s="14"/>
      <c r="L2632" s="13">
        <v>0.15</v>
      </c>
      <c r="M2632" s="28">
        <v>0.1</v>
      </c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23"/>
      <c r="AF2632" s="23"/>
      <c r="AG2632" s="26"/>
      <c r="AH2632" s="26"/>
      <c r="AI2632" s="53"/>
      <c r="AJ2632" s="6"/>
      <c r="AK2632" s="23"/>
      <c r="AL2632" s="23"/>
      <c r="AM2632" s="23"/>
      <c r="AN2632" s="23"/>
      <c r="AO2632" s="23"/>
      <c r="AP2632" s="23"/>
      <c r="AQ2632" s="23"/>
      <c r="AR2632" s="66">
        <v>0</v>
      </c>
      <c r="AS2632" s="8"/>
      <c r="AT2632" s="19"/>
      <c r="AU2632" s="19"/>
      <c r="AV2632" s="12"/>
      <c r="AW2632" s="12"/>
      <c r="AX2632" s="8"/>
      <c r="AY2632" s="8"/>
      <c r="AZ2632" s="8"/>
      <c r="BA2632" s="8"/>
      <c r="BB2632" s="62"/>
      <c r="BC2632" s="21"/>
      <c r="BD2632" s="21"/>
      <c r="BE2632" s="21"/>
      <c r="BF2632" s="22"/>
      <c r="BG2632" s="22"/>
      <c r="BH2632" s="22"/>
      <c r="BI2632" s="22"/>
      <c r="BJ2632" s="8"/>
      <c r="BK2632" s="8"/>
      <c r="BL2632" s="8"/>
      <c r="BM2632" s="8"/>
      <c r="BN2632" s="5"/>
      <c r="BO2632" s="5"/>
      <c r="BP2632" s="8"/>
      <c r="BQ2632" s="8"/>
    </row>
    <row r="2633" spans="1:69" ht="16.75" customHeight="1" x14ac:dyDescent="0.2">
      <c r="A2633" t="str">
        <f t="shared" si="1967"/>
        <v>2025021285 TOR</v>
      </c>
      <c r="B2633">
        <v>2025021285</v>
      </c>
      <c r="C2633" s="1">
        <v>46125</v>
      </c>
      <c r="D2633" s="2" t="s">
        <v>9</v>
      </c>
      <c r="E2633" t="s">
        <v>18</v>
      </c>
      <c r="F2633" s="2">
        <v>1</v>
      </c>
      <c r="G2633" s="2">
        <v>1</v>
      </c>
      <c r="H2633" t="s">
        <v>47</v>
      </c>
      <c r="I2633" t="str">
        <f t="shared" si="1966"/>
        <v xml:space="preserve">TOR </v>
      </c>
      <c r="K2633" s="14"/>
      <c r="L2633" s="13">
        <v>0.15</v>
      </c>
      <c r="M2633" s="28">
        <v>0.1</v>
      </c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23"/>
      <c r="AF2633" s="23"/>
      <c r="AG2633" s="26"/>
      <c r="AH2633" s="26"/>
      <c r="AI2633" s="53"/>
      <c r="AJ2633" s="6"/>
      <c r="AK2633" s="23"/>
      <c r="AL2633" s="23"/>
      <c r="AM2633" s="23"/>
      <c r="AN2633" s="23"/>
      <c r="AO2633" s="23"/>
      <c r="AP2633" s="23"/>
      <c r="AQ2633" s="23"/>
      <c r="AR2633" s="66">
        <v>0</v>
      </c>
      <c r="AS2633" s="8"/>
      <c r="AT2633" s="19"/>
      <c r="AU2633" s="19"/>
      <c r="AV2633" s="12"/>
      <c r="AW2633" s="12"/>
      <c r="AX2633" s="8"/>
      <c r="AY2633" s="8"/>
      <c r="AZ2633" s="8"/>
      <c r="BA2633" s="8"/>
      <c r="BB2633" s="62"/>
      <c r="BC2633" s="21"/>
      <c r="BD2633" s="21"/>
      <c r="BE2633" s="21"/>
      <c r="BF2633" s="22"/>
      <c r="BG2633" s="22"/>
      <c r="BH2633" s="22"/>
      <c r="BI2633" s="22"/>
      <c r="BJ2633" s="8"/>
      <c r="BK2633" s="8"/>
      <c r="BL2633" s="8"/>
      <c r="BM2633" s="8"/>
      <c r="BN2633" s="5"/>
      <c r="BO2633" s="5"/>
      <c r="BP2633" s="8"/>
      <c r="BQ2633" s="8"/>
    </row>
    <row r="2634" spans="1:69" ht="16.75" customHeight="1" x14ac:dyDescent="0.2">
      <c r="A2634" t="str">
        <f t="shared" si="1967"/>
        <v>2025021286 MIN</v>
      </c>
      <c r="B2634">
        <v>2025021286</v>
      </c>
      <c r="C2634" s="1">
        <v>46125</v>
      </c>
      <c r="D2634" s="2" t="s">
        <v>6</v>
      </c>
      <c r="E2634" t="s">
        <v>33</v>
      </c>
      <c r="F2634" s="2">
        <v>1</v>
      </c>
      <c r="G2634" s="2">
        <v>1</v>
      </c>
      <c r="H2634" t="s">
        <v>46</v>
      </c>
      <c r="I2634" t="str">
        <f t="shared" si="1966"/>
        <v xml:space="preserve">MIN </v>
      </c>
      <c r="K2634" s="14"/>
      <c r="L2634" s="13">
        <v>0.15</v>
      </c>
      <c r="M2634" s="28">
        <v>0.1</v>
      </c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23"/>
      <c r="AF2634" s="23"/>
      <c r="AG2634" s="26"/>
      <c r="AH2634" s="26"/>
      <c r="AI2634" s="53"/>
      <c r="AJ2634" s="6"/>
      <c r="AK2634" s="23"/>
      <c r="AL2634" s="23"/>
      <c r="AM2634" s="23"/>
      <c r="AN2634" s="23"/>
      <c r="AO2634" s="23"/>
      <c r="AP2634" s="23"/>
      <c r="AQ2634" s="23"/>
      <c r="AR2634" s="66">
        <v>0</v>
      </c>
      <c r="AS2634" s="8"/>
      <c r="AT2634" s="19"/>
      <c r="AU2634" s="19"/>
      <c r="AV2634" s="12"/>
      <c r="AW2634" s="12"/>
      <c r="AX2634" s="8"/>
      <c r="AY2634" s="8"/>
      <c r="AZ2634" s="8"/>
      <c r="BA2634" s="8"/>
      <c r="BB2634" s="62"/>
      <c r="BC2634" s="21"/>
      <c r="BD2634" s="21"/>
      <c r="BE2634" s="21"/>
      <c r="BF2634" s="22"/>
      <c r="BG2634" s="22"/>
      <c r="BH2634" s="22"/>
      <c r="BI2634" s="22"/>
      <c r="BJ2634" s="8"/>
      <c r="BK2634" s="8"/>
      <c r="BL2634" s="8"/>
      <c r="BM2634" s="8"/>
      <c r="BN2634" s="5"/>
      <c r="BO2634" s="5"/>
      <c r="BP2634" s="8"/>
      <c r="BQ2634" s="8"/>
    </row>
    <row r="2635" spans="1:69" ht="16.75" customHeight="1" x14ac:dyDescent="0.2">
      <c r="A2635" t="str">
        <f t="shared" si="1967"/>
        <v>2025021286 STL</v>
      </c>
      <c r="B2635">
        <v>2025021286</v>
      </c>
      <c r="C2635" s="1">
        <v>46125</v>
      </c>
      <c r="D2635" s="2" t="s">
        <v>9</v>
      </c>
      <c r="E2635" t="s">
        <v>12</v>
      </c>
      <c r="F2635" s="2">
        <v>1</v>
      </c>
      <c r="G2635" s="2">
        <v>1</v>
      </c>
      <c r="H2635" t="s">
        <v>47</v>
      </c>
      <c r="I2635" t="str">
        <f t="shared" si="1966"/>
        <v xml:space="preserve">STL </v>
      </c>
      <c r="K2635" s="14"/>
      <c r="L2635" s="13">
        <v>0.15</v>
      </c>
      <c r="M2635" s="28">
        <v>0.1</v>
      </c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23"/>
      <c r="AF2635" s="23"/>
      <c r="AG2635" s="26"/>
      <c r="AH2635" s="26"/>
      <c r="AI2635" s="53"/>
      <c r="AJ2635" s="6"/>
      <c r="AK2635" s="23"/>
      <c r="AL2635" s="23"/>
      <c r="AM2635" s="23"/>
      <c r="AN2635" s="23"/>
      <c r="AO2635" s="23"/>
      <c r="AP2635" s="23"/>
      <c r="AQ2635" s="23"/>
      <c r="AR2635" s="66">
        <v>0</v>
      </c>
      <c r="AS2635" s="8"/>
      <c r="AT2635" s="19"/>
      <c r="AU2635" s="19"/>
      <c r="AV2635" s="12"/>
      <c r="AW2635" s="12"/>
      <c r="AX2635" s="8"/>
      <c r="AY2635" s="8"/>
      <c r="AZ2635" s="8"/>
      <c r="BA2635" s="8"/>
      <c r="BB2635" s="62"/>
      <c r="BC2635" s="21"/>
      <c r="BD2635" s="21"/>
      <c r="BE2635" s="21"/>
      <c r="BF2635" s="22"/>
      <c r="BG2635" s="22"/>
      <c r="BH2635" s="22"/>
      <c r="BI2635" s="22"/>
      <c r="BJ2635" s="8"/>
      <c r="BK2635" s="8"/>
      <c r="BL2635" s="8"/>
      <c r="BM2635" s="8"/>
      <c r="BN2635" s="5"/>
      <c r="BO2635" s="5"/>
      <c r="BP2635" s="8"/>
      <c r="BQ2635" s="8"/>
    </row>
    <row r="2636" spans="1:69" ht="16.75" customHeight="1" x14ac:dyDescent="0.2">
      <c r="A2636" t="str">
        <f t="shared" si="1967"/>
        <v>2025021287 SJS</v>
      </c>
      <c r="B2636">
        <v>2025021287</v>
      </c>
      <c r="C2636" s="1">
        <v>46125</v>
      </c>
      <c r="D2636" s="2" t="s">
        <v>6</v>
      </c>
      <c r="E2636" t="s">
        <v>40</v>
      </c>
      <c r="F2636" s="2">
        <v>1</v>
      </c>
      <c r="G2636" s="2">
        <v>1</v>
      </c>
      <c r="H2636" t="s">
        <v>46</v>
      </c>
      <c r="I2636" t="str">
        <f t="shared" si="1966"/>
        <v xml:space="preserve">SJS </v>
      </c>
      <c r="K2636" s="14"/>
      <c r="L2636" s="13">
        <v>0.15</v>
      </c>
      <c r="M2636" s="28">
        <v>0.1</v>
      </c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23"/>
      <c r="AF2636" s="23"/>
      <c r="AG2636" s="26"/>
      <c r="AH2636" s="26"/>
      <c r="AI2636" s="53"/>
      <c r="AJ2636" s="6"/>
      <c r="AK2636" s="23"/>
      <c r="AL2636" s="23"/>
      <c r="AM2636" s="23"/>
      <c r="AN2636" s="23"/>
      <c r="AO2636" s="23"/>
      <c r="AP2636" s="23"/>
      <c r="AQ2636" s="23"/>
      <c r="AR2636" s="66">
        <v>0</v>
      </c>
      <c r="AS2636" s="8"/>
      <c r="AT2636" s="19"/>
      <c r="AU2636" s="19"/>
      <c r="AV2636" s="12"/>
      <c r="AW2636" s="12"/>
      <c r="AX2636" s="8"/>
      <c r="AY2636" s="8"/>
      <c r="AZ2636" s="8"/>
      <c r="BA2636" s="8"/>
      <c r="BB2636" s="62"/>
      <c r="BC2636" s="21"/>
      <c r="BD2636" s="21"/>
      <c r="BE2636" s="21"/>
      <c r="BF2636" s="22"/>
      <c r="BG2636" s="22"/>
      <c r="BH2636" s="22"/>
      <c r="BI2636" s="22"/>
      <c r="BJ2636" s="8"/>
      <c r="BK2636" s="8"/>
      <c r="BL2636" s="8"/>
      <c r="BM2636" s="8"/>
      <c r="BN2636" s="5"/>
      <c r="BO2636" s="5"/>
      <c r="BP2636" s="8"/>
      <c r="BQ2636" s="8"/>
    </row>
    <row r="2637" spans="1:69" ht="16.75" customHeight="1" x14ac:dyDescent="0.2">
      <c r="A2637" t="str">
        <f t="shared" si="1967"/>
        <v>2025021287 NSH</v>
      </c>
      <c r="B2637">
        <v>2025021287</v>
      </c>
      <c r="C2637" s="1">
        <v>46125</v>
      </c>
      <c r="D2637" s="2" t="s">
        <v>9</v>
      </c>
      <c r="E2637" t="s">
        <v>35</v>
      </c>
      <c r="F2637" s="2">
        <v>1</v>
      </c>
      <c r="G2637" s="2">
        <v>1</v>
      </c>
      <c r="H2637" t="s">
        <v>47</v>
      </c>
      <c r="I2637" t="str">
        <f t="shared" si="1966"/>
        <v xml:space="preserve">NSH </v>
      </c>
      <c r="K2637" s="14"/>
      <c r="L2637" s="13">
        <v>0.15</v>
      </c>
      <c r="M2637" s="28">
        <v>0.1</v>
      </c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23"/>
      <c r="AF2637" s="23"/>
      <c r="AG2637" s="26"/>
      <c r="AH2637" s="26"/>
      <c r="AI2637" s="53"/>
      <c r="AJ2637" s="6"/>
      <c r="AK2637" s="23"/>
      <c r="AL2637" s="23"/>
      <c r="AM2637" s="23"/>
      <c r="AN2637" s="23"/>
      <c r="AO2637" s="23"/>
      <c r="AP2637" s="23"/>
      <c r="AQ2637" s="23"/>
      <c r="AR2637" s="66">
        <v>0</v>
      </c>
      <c r="AS2637" s="8"/>
      <c r="AT2637" s="19"/>
      <c r="AU2637" s="19"/>
      <c r="AV2637" s="12"/>
      <c r="AW2637" s="12"/>
      <c r="AX2637" s="8"/>
      <c r="AY2637" s="8"/>
      <c r="AZ2637" s="8"/>
      <c r="BA2637" s="8"/>
      <c r="BB2637" s="62"/>
      <c r="BC2637" s="21"/>
      <c r="BD2637" s="21"/>
      <c r="BE2637" s="21"/>
      <c r="BF2637" s="22"/>
      <c r="BG2637" s="22"/>
      <c r="BH2637" s="22"/>
      <c r="BI2637" s="22"/>
      <c r="BJ2637" s="8"/>
      <c r="BK2637" s="8"/>
      <c r="BL2637" s="8"/>
      <c r="BM2637" s="8"/>
      <c r="BN2637" s="5"/>
      <c r="BO2637" s="5"/>
      <c r="BP2637" s="8"/>
      <c r="BQ2637" s="8"/>
    </row>
    <row r="2638" spans="1:69" ht="16.75" customHeight="1" x14ac:dyDescent="0.2">
      <c r="A2638" t="str">
        <f t="shared" si="1967"/>
        <v>2025021288 BUF</v>
      </c>
      <c r="B2638">
        <v>2025021288</v>
      </c>
      <c r="C2638" s="1">
        <v>46125</v>
      </c>
      <c r="D2638" s="2" t="s">
        <v>6</v>
      </c>
      <c r="E2638" t="s">
        <v>5</v>
      </c>
      <c r="F2638" s="2">
        <v>2</v>
      </c>
      <c r="G2638" s="2">
        <v>1</v>
      </c>
      <c r="H2638" t="s">
        <v>44</v>
      </c>
      <c r="I2638" t="str">
        <f t="shared" si="1966"/>
        <v xml:space="preserve">BUF </v>
      </c>
      <c r="K2638" s="14"/>
      <c r="L2638" s="13">
        <v>0.15</v>
      </c>
      <c r="M2638" s="28">
        <v>0.1</v>
      </c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23"/>
      <c r="AF2638" s="23"/>
      <c r="AG2638" s="26"/>
      <c r="AH2638" s="26"/>
      <c r="AI2638" s="53"/>
      <c r="AJ2638" s="6"/>
      <c r="AK2638" s="23"/>
      <c r="AL2638" s="23"/>
      <c r="AM2638" s="23"/>
      <c r="AN2638" s="23"/>
      <c r="AO2638" s="23"/>
      <c r="AP2638" s="23"/>
      <c r="AQ2638" s="23"/>
      <c r="AR2638" s="66">
        <v>0</v>
      </c>
      <c r="AS2638" s="8"/>
      <c r="AT2638" s="19"/>
      <c r="AU2638" s="19"/>
      <c r="AV2638" s="12"/>
      <c r="AW2638" s="12"/>
      <c r="AX2638" s="8"/>
      <c r="AY2638" s="8"/>
      <c r="AZ2638" s="8"/>
      <c r="BA2638" s="8"/>
      <c r="BB2638" s="62"/>
      <c r="BC2638" s="21"/>
      <c r="BD2638" s="21"/>
      <c r="BE2638" s="21"/>
      <c r="BF2638" s="22"/>
      <c r="BG2638" s="22"/>
      <c r="BH2638" s="22"/>
      <c r="BI2638" s="22"/>
      <c r="BJ2638" s="8"/>
      <c r="BK2638" s="8"/>
      <c r="BL2638" s="8"/>
      <c r="BM2638" s="8"/>
      <c r="BN2638" s="5"/>
      <c r="BO2638" s="5"/>
      <c r="BP2638" s="8"/>
      <c r="BQ2638" s="8"/>
    </row>
    <row r="2639" spans="1:69" ht="16.75" customHeight="1" x14ac:dyDescent="0.2">
      <c r="A2639" t="str">
        <f t="shared" si="1967"/>
        <v>2025021288 CHI</v>
      </c>
      <c r="B2639">
        <v>2025021288</v>
      </c>
      <c r="C2639" s="1">
        <v>46125</v>
      </c>
      <c r="D2639" s="2" t="s">
        <v>9</v>
      </c>
      <c r="E2639" t="s">
        <v>14</v>
      </c>
      <c r="F2639" s="2">
        <v>1</v>
      </c>
      <c r="G2639" s="2">
        <v>2</v>
      </c>
      <c r="H2639" t="s">
        <v>45</v>
      </c>
      <c r="I2639" t="str">
        <f t="shared" si="1966"/>
        <v xml:space="preserve">CHI </v>
      </c>
      <c r="K2639" s="14"/>
      <c r="L2639" s="13">
        <v>0.15</v>
      </c>
      <c r="M2639" s="28">
        <v>0.1</v>
      </c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23"/>
      <c r="AF2639" s="23"/>
      <c r="AG2639" s="26"/>
      <c r="AH2639" s="26"/>
      <c r="AI2639" s="53"/>
      <c r="AJ2639" s="6"/>
      <c r="AK2639" s="23"/>
      <c r="AL2639" s="23"/>
      <c r="AM2639" s="23"/>
      <c r="AN2639" s="23"/>
      <c r="AO2639" s="23"/>
      <c r="AP2639" s="23"/>
      <c r="AQ2639" s="23"/>
      <c r="AR2639" s="66">
        <v>0</v>
      </c>
      <c r="AS2639" s="8"/>
      <c r="AT2639" s="19"/>
      <c r="AU2639" s="19"/>
      <c r="AV2639" s="12"/>
      <c r="AW2639" s="12"/>
      <c r="AX2639" s="8"/>
      <c r="AY2639" s="8"/>
      <c r="AZ2639" s="8"/>
      <c r="BA2639" s="8"/>
      <c r="BB2639" s="62"/>
      <c r="BC2639" s="21"/>
      <c r="BD2639" s="21"/>
      <c r="BE2639" s="21"/>
      <c r="BF2639" s="22"/>
      <c r="BG2639" s="22"/>
      <c r="BH2639" s="22"/>
      <c r="BI2639" s="22"/>
      <c r="BJ2639" s="8"/>
      <c r="BK2639" s="8"/>
      <c r="BL2639" s="8"/>
      <c r="BM2639" s="8"/>
      <c r="BN2639" s="5"/>
      <c r="BO2639" s="5"/>
      <c r="BP2639" s="8"/>
      <c r="BQ2639" s="8"/>
    </row>
    <row r="2640" spans="1:69" ht="16.75" customHeight="1" x14ac:dyDescent="0.2">
      <c r="A2640" t="str">
        <f t="shared" si="1967"/>
        <v>2025021289 COL</v>
      </c>
      <c r="B2640">
        <v>2025021289</v>
      </c>
      <c r="C2640" s="1">
        <v>46125</v>
      </c>
      <c r="D2640" s="2" t="s">
        <v>6</v>
      </c>
      <c r="E2640" t="s">
        <v>24</v>
      </c>
      <c r="F2640" s="2">
        <v>1</v>
      </c>
      <c r="G2640" s="2">
        <v>1</v>
      </c>
      <c r="H2640" t="s">
        <v>46</v>
      </c>
      <c r="I2640" t="str">
        <f t="shared" si="1966"/>
        <v xml:space="preserve">COL </v>
      </c>
      <c r="K2640" s="14"/>
      <c r="L2640" s="13">
        <v>0.15</v>
      </c>
      <c r="M2640" s="28">
        <v>0.1</v>
      </c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23"/>
      <c r="AF2640" s="23"/>
      <c r="AG2640" s="26"/>
      <c r="AH2640" s="26"/>
      <c r="AI2640" s="53"/>
      <c r="AJ2640" s="6"/>
      <c r="AK2640" s="23"/>
      <c r="AL2640" s="23"/>
      <c r="AM2640" s="23"/>
      <c r="AN2640" s="23"/>
      <c r="AO2640" s="23"/>
      <c r="AP2640" s="23"/>
      <c r="AQ2640" s="23"/>
      <c r="AR2640" s="66">
        <v>0</v>
      </c>
      <c r="AS2640" s="8"/>
      <c r="AT2640" s="19"/>
      <c r="AU2640" s="19"/>
      <c r="AV2640" s="12"/>
      <c r="AW2640" s="12"/>
      <c r="AX2640" s="8"/>
      <c r="AY2640" s="8"/>
      <c r="AZ2640" s="8"/>
      <c r="BA2640" s="8"/>
      <c r="BB2640" s="62"/>
      <c r="BC2640" s="21"/>
      <c r="BD2640" s="21"/>
      <c r="BE2640" s="21"/>
      <c r="BF2640" s="22"/>
      <c r="BG2640" s="22"/>
      <c r="BH2640" s="22"/>
      <c r="BI2640" s="22"/>
      <c r="BJ2640" s="8"/>
      <c r="BK2640" s="8"/>
      <c r="BL2640" s="8"/>
      <c r="BM2640" s="8"/>
      <c r="BN2640" s="5"/>
      <c r="BO2640" s="5"/>
      <c r="BP2640" s="8"/>
      <c r="BQ2640" s="8"/>
    </row>
    <row r="2641" spans="1:69" ht="16.75" customHeight="1" x14ac:dyDescent="0.2">
      <c r="A2641" t="str">
        <f t="shared" si="1967"/>
        <v>2025021289 EDM</v>
      </c>
      <c r="B2641">
        <v>2025021289</v>
      </c>
      <c r="C2641" s="1">
        <v>46125</v>
      </c>
      <c r="D2641" s="2" t="s">
        <v>9</v>
      </c>
      <c r="E2641" t="s">
        <v>17</v>
      </c>
      <c r="F2641" s="2">
        <v>1</v>
      </c>
      <c r="G2641" s="2">
        <v>1</v>
      </c>
      <c r="H2641" t="s">
        <v>47</v>
      </c>
      <c r="I2641" t="str">
        <f t="shared" si="1966"/>
        <v xml:space="preserve">EDM </v>
      </c>
      <c r="K2641" s="14"/>
      <c r="L2641" s="13">
        <v>0.15</v>
      </c>
      <c r="M2641" s="28">
        <v>0.1</v>
      </c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23"/>
      <c r="AF2641" s="23"/>
      <c r="AG2641" s="26"/>
      <c r="AH2641" s="26"/>
      <c r="AI2641" s="53"/>
      <c r="AJ2641" s="6"/>
      <c r="AK2641" s="23"/>
      <c r="AL2641" s="23"/>
      <c r="AM2641" s="23"/>
      <c r="AN2641" s="23"/>
      <c r="AO2641" s="23"/>
      <c r="AP2641" s="23"/>
      <c r="AQ2641" s="23"/>
      <c r="AR2641" s="66">
        <v>0</v>
      </c>
      <c r="AS2641" s="8"/>
      <c r="AT2641" s="19"/>
      <c r="AU2641" s="19"/>
      <c r="AV2641" s="12"/>
      <c r="AW2641" s="12"/>
      <c r="AX2641" s="8"/>
      <c r="AY2641" s="8"/>
      <c r="AZ2641" s="8"/>
      <c r="BA2641" s="8"/>
      <c r="BB2641" s="62"/>
      <c r="BC2641" s="21"/>
      <c r="BD2641" s="21"/>
      <c r="BE2641" s="21"/>
      <c r="BF2641" s="22"/>
      <c r="BG2641" s="22"/>
      <c r="BH2641" s="22"/>
      <c r="BI2641" s="22"/>
      <c r="BJ2641" s="8"/>
      <c r="BK2641" s="8"/>
      <c r="BL2641" s="8"/>
      <c r="BM2641" s="8"/>
      <c r="BN2641" s="5"/>
      <c r="BO2641" s="5"/>
      <c r="BP2641" s="8"/>
      <c r="BQ2641" s="8"/>
    </row>
    <row r="2642" spans="1:69" ht="16.75" customHeight="1" x14ac:dyDescent="0.2">
      <c r="A2642" t="str">
        <f t="shared" si="1967"/>
        <v>2025021291 LAK</v>
      </c>
      <c r="B2642">
        <v>2025021291</v>
      </c>
      <c r="C2642" s="1">
        <v>46125</v>
      </c>
      <c r="D2642" s="2" t="s">
        <v>6</v>
      </c>
      <c r="E2642" t="s">
        <v>28</v>
      </c>
      <c r="F2642" s="2">
        <v>1</v>
      </c>
      <c r="G2642" s="2">
        <v>1</v>
      </c>
      <c r="H2642" t="s">
        <v>46</v>
      </c>
      <c r="I2642" t="str">
        <f t="shared" si="1966"/>
        <v xml:space="preserve">LAK </v>
      </c>
      <c r="K2642" s="14"/>
      <c r="L2642" s="13">
        <v>0.15</v>
      </c>
      <c r="M2642" s="28">
        <v>0.1</v>
      </c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23"/>
      <c r="AF2642" s="23"/>
      <c r="AG2642" s="26"/>
      <c r="AH2642" s="26"/>
      <c r="AI2642" s="53"/>
      <c r="AJ2642" s="6"/>
      <c r="AK2642" s="23"/>
      <c r="AL2642" s="23"/>
      <c r="AM2642" s="23"/>
      <c r="AN2642" s="23"/>
      <c r="AO2642" s="23"/>
      <c r="AP2642" s="23"/>
      <c r="AQ2642" s="23"/>
      <c r="AR2642" s="66">
        <v>0</v>
      </c>
      <c r="AS2642" s="8"/>
      <c r="AT2642" s="19"/>
      <c r="AU2642" s="19"/>
      <c r="AV2642" s="12"/>
      <c r="AW2642" s="12"/>
      <c r="AX2642" s="8"/>
      <c r="AY2642" s="8"/>
      <c r="AZ2642" s="8"/>
      <c r="BA2642" s="8"/>
      <c r="BB2642" s="62"/>
      <c r="BC2642" s="21"/>
      <c r="BD2642" s="21"/>
      <c r="BE2642" s="21"/>
      <c r="BF2642" s="22"/>
      <c r="BG2642" s="22"/>
      <c r="BH2642" s="22"/>
      <c r="BI2642" s="22"/>
      <c r="BJ2642" s="8"/>
      <c r="BK2642" s="8"/>
      <c r="BL2642" s="8"/>
      <c r="BM2642" s="8"/>
      <c r="BN2642" s="5"/>
      <c r="BO2642" s="5"/>
      <c r="BP2642" s="8"/>
      <c r="BQ2642" s="8"/>
    </row>
    <row r="2643" spans="1:69" ht="16.75" customHeight="1" x14ac:dyDescent="0.2">
      <c r="A2643" t="str">
        <f t="shared" si="1967"/>
        <v>2025021291 SEA</v>
      </c>
      <c r="B2643">
        <v>2025021291</v>
      </c>
      <c r="C2643" s="1">
        <v>46125</v>
      </c>
      <c r="D2643" s="2" t="s">
        <v>9</v>
      </c>
      <c r="E2643" t="s">
        <v>13</v>
      </c>
      <c r="F2643" s="2">
        <v>1</v>
      </c>
      <c r="G2643" s="2">
        <v>1</v>
      </c>
      <c r="H2643" t="s">
        <v>47</v>
      </c>
      <c r="I2643" t="str">
        <f t="shared" si="1966"/>
        <v xml:space="preserve">SEA </v>
      </c>
      <c r="K2643" s="14"/>
      <c r="L2643" s="13">
        <v>0.15</v>
      </c>
      <c r="M2643" s="28">
        <v>0.1</v>
      </c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23"/>
      <c r="AF2643" s="23"/>
      <c r="AG2643" s="26"/>
      <c r="AH2643" s="26"/>
      <c r="AI2643" s="53"/>
      <c r="AJ2643" s="6"/>
      <c r="AK2643" s="23"/>
      <c r="AL2643" s="23"/>
      <c r="AM2643" s="23"/>
      <c r="AN2643" s="23"/>
      <c r="AO2643" s="23"/>
      <c r="AP2643" s="23"/>
      <c r="AQ2643" s="23"/>
      <c r="AR2643" s="66">
        <v>0</v>
      </c>
      <c r="AS2643" s="8"/>
      <c r="AT2643" s="19"/>
      <c r="AU2643" s="19"/>
      <c r="AV2643" s="12"/>
      <c r="AW2643" s="12"/>
      <c r="AX2643" s="8"/>
      <c r="AY2643" s="8"/>
      <c r="AZ2643" s="8"/>
      <c r="BA2643" s="8"/>
      <c r="BB2643" s="62"/>
      <c r="BC2643" s="21"/>
      <c r="BD2643" s="21"/>
      <c r="BE2643" s="21"/>
      <c r="BF2643" s="22"/>
      <c r="BG2643" s="22"/>
      <c r="BH2643" s="22"/>
      <c r="BI2643" s="22"/>
      <c r="BJ2643" s="8"/>
      <c r="BK2643" s="8"/>
      <c r="BL2643" s="8"/>
      <c r="BM2643" s="8"/>
      <c r="BN2643" s="5"/>
      <c r="BO2643" s="5"/>
      <c r="BP2643" s="8"/>
      <c r="BQ2643" s="8"/>
    </row>
    <row r="2644" spans="1:69" ht="16.75" customHeight="1" x14ac:dyDescent="0.2">
      <c r="A2644" t="str">
        <f t="shared" si="1967"/>
        <v>2025021290 WPG</v>
      </c>
      <c r="B2644">
        <v>2025021290</v>
      </c>
      <c r="C2644" s="1">
        <v>46125</v>
      </c>
      <c r="D2644" s="2" t="s">
        <v>6</v>
      </c>
      <c r="E2644" t="s">
        <v>16</v>
      </c>
      <c r="F2644" s="2">
        <v>1</v>
      </c>
      <c r="G2644" s="2">
        <v>1</v>
      </c>
      <c r="H2644" t="s">
        <v>46</v>
      </c>
      <c r="I2644" t="str">
        <f t="shared" si="1966"/>
        <v xml:space="preserve">WPG </v>
      </c>
      <c r="K2644" s="14"/>
      <c r="L2644" s="13">
        <v>0.15</v>
      </c>
      <c r="M2644" s="28">
        <v>0.1</v>
      </c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23"/>
      <c r="AF2644" s="23"/>
      <c r="AG2644" s="26"/>
      <c r="AH2644" s="26"/>
      <c r="AI2644" s="53"/>
      <c r="AJ2644" s="6"/>
      <c r="AK2644" s="23"/>
      <c r="AL2644" s="23"/>
      <c r="AM2644" s="23"/>
      <c r="AN2644" s="23"/>
      <c r="AO2644" s="23"/>
      <c r="AP2644" s="23"/>
      <c r="AQ2644" s="23"/>
      <c r="AR2644" s="66">
        <v>0</v>
      </c>
      <c r="AS2644" s="8"/>
      <c r="AT2644" s="19"/>
      <c r="AU2644" s="19"/>
      <c r="AV2644" s="12"/>
      <c r="AW2644" s="12"/>
      <c r="AX2644" s="8"/>
      <c r="AY2644" s="8"/>
      <c r="AZ2644" s="8"/>
      <c r="BA2644" s="8"/>
      <c r="BB2644" s="62"/>
      <c r="BC2644" s="21"/>
      <c r="BD2644" s="21"/>
      <c r="BE2644" s="21"/>
      <c r="BF2644" s="22"/>
      <c r="BG2644" s="22"/>
      <c r="BH2644" s="22"/>
      <c r="BI2644" s="22"/>
      <c r="BJ2644" s="8"/>
      <c r="BK2644" s="8"/>
      <c r="BL2644" s="8"/>
      <c r="BM2644" s="8"/>
      <c r="BN2644" s="5"/>
      <c r="BO2644" s="5"/>
      <c r="BP2644" s="8"/>
      <c r="BQ2644" s="8"/>
    </row>
    <row r="2645" spans="1:69" ht="16.75" customHeight="1" x14ac:dyDescent="0.2">
      <c r="A2645" t="str">
        <f t="shared" si="1967"/>
        <v>2025021290 VGK</v>
      </c>
      <c r="B2645">
        <v>2025021290</v>
      </c>
      <c r="C2645" s="1">
        <v>46125</v>
      </c>
      <c r="D2645" s="2" t="s">
        <v>9</v>
      </c>
      <c r="E2645" t="s">
        <v>25</v>
      </c>
      <c r="F2645" s="2">
        <v>1</v>
      </c>
      <c r="G2645" s="2">
        <v>1</v>
      </c>
      <c r="H2645" t="s">
        <v>47</v>
      </c>
      <c r="I2645" t="str">
        <f t="shared" si="1966"/>
        <v xml:space="preserve">VGK </v>
      </c>
      <c r="K2645" s="14"/>
      <c r="L2645" s="13">
        <v>0.15</v>
      </c>
      <c r="M2645" s="28">
        <v>0.1</v>
      </c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23"/>
      <c r="AF2645" s="23"/>
      <c r="AG2645" s="26"/>
      <c r="AH2645" s="26"/>
      <c r="AI2645" s="53"/>
      <c r="AJ2645" s="6"/>
      <c r="AK2645" s="23"/>
      <c r="AL2645" s="23"/>
      <c r="AM2645" s="23"/>
      <c r="AN2645" s="23"/>
      <c r="AO2645" s="23"/>
      <c r="AP2645" s="23"/>
      <c r="AQ2645" s="23"/>
      <c r="AR2645" s="66">
        <v>0</v>
      </c>
      <c r="AS2645" s="8"/>
      <c r="AT2645" s="19"/>
      <c r="AU2645" s="19"/>
      <c r="AV2645" s="12"/>
      <c r="AW2645" s="12"/>
      <c r="AX2645" s="8"/>
      <c r="AY2645" s="8"/>
      <c r="AZ2645" s="8"/>
      <c r="BA2645" s="8"/>
      <c r="BB2645" s="62"/>
      <c r="BC2645" s="21"/>
      <c r="BD2645" s="21"/>
      <c r="BE2645" s="21"/>
      <c r="BF2645" s="22"/>
      <c r="BG2645" s="22"/>
      <c r="BH2645" s="22"/>
      <c r="BI2645" s="22"/>
      <c r="BJ2645" s="8"/>
      <c r="BK2645" s="8"/>
      <c r="BL2645" s="8"/>
      <c r="BM2645" s="8"/>
      <c r="BN2645" s="5"/>
      <c r="BO2645" s="5"/>
      <c r="BP2645" s="8"/>
      <c r="BQ2645" s="8"/>
    </row>
    <row r="2646" spans="1:69" ht="16.75" customHeight="1" x14ac:dyDescent="0.2">
      <c r="A2646" t="str">
        <f t="shared" si="1967"/>
        <v>2025021293 CAR</v>
      </c>
      <c r="B2646">
        <v>2025021293</v>
      </c>
      <c r="C2646" s="1">
        <v>46126</v>
      </c>
      <c r="D2646" s="2" t="s">
        <v>6</v>
      </c>
      <c r="E2646" t="s">
        <v>42</v>
      </c>
      <c r="F2646" s="2">
        <v>0</v>
      </c>
      <c r="G2646" s="2">
        <v>1</v>
      </c>
      <c r="H2646" t="s">
        <v>26</v>
      </c>
      <c r="I2646" t="str">
        <f t="shared" si="1966"/>
        <v xml:space="preserve">CAR </v>
      </c>
      <c r="K2646" s="14"/>
      <c r="L2646" s="13">
        <v>0.15</v>
      </c>
      <c r="M2646" s="28">
        <v>0.1</v>
      </c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23"/>
      <c r="AF2646" s="23"/>
      <c r="AG2646" s="26"/>
      <c r="AH2646" s="26"/>
      <c r="AI2646" s="53"/>
      <c r="AJ2646" s="6"/>
      <c r="AK2646" s="23"/>
      <c r="AL2646" s="23"/>
      <c r="AM2646" s="23"/>
      <c r="AN2646" s="23"/>
      <c r="AO2646" s="23"/>
      <c r="AP2646" s="23"/>
      <c r="AQ2646" s="23"/>
      <c r="AR2646" s="66">
        <v>0</v>
      </c>
      <c r="AS2646" s="8"/>
      <c r="AT2646" s="19"/>
      <c r="AU2646" s="19"/>
      <c r="AV2646" s="12"/>
      <c r="AW2646" s="12"/>
      <c r="AX2646" s="8"/>
      <c r="AY2646" s="8"/>
      <c r="AZ2646" s="8"/>
      <c r="BA2646" s="8"/>
      <c r="BB2646" s="62"/>
      <c r="BC2646" s="21"/>
      <c r="BD2646" s="21"/>
      <c r="BE2646" s="21"/>
      <c r="BF2646" s="22"/>
      <c r="BG2646" s="22"/>
      <c r="BH2646" s="22"/>
      <c r="BI2646" s="22"/>
      <c r="BJ2646" s="8"/>
      <c r="BK2646" s="8"/>
      <c r="BL2646" s="8"/>
      <c r="BM2646" s="8"/>
      <c r="BN2646" s="5"/>
      <c r="BO2646" s="5"/>
      <c r="BP2646" s="8"/>
      <c r="BQ2646" s="8"/>
    </row>
    <row r="2647" spans="1:69" ht="16.75" customHeight="1" x14ac:dyDescent="0.2">
      <c r="A2647" t="str">
        <f t="shared" si="1967"/>
        <v>2025021293 NYI</v>
      </c>
      <c r="B2647">
        <v>2025021293</v>
      </c>
      <c r="C2647" s="1">
        <v>46126</v>
      </c>
      <c r="D2647" s="2" t="s">
        <v>9</v>
      </c>
      <c r="E2647" t="s">
        <v>37</v>
      </c>
      <c r="F2647" s="2">
        <v>1</v>
      </c>
      <c r="G2647" s="2">
        <v>0</v>
      </c>
      <c r="H2647" t="s">
        <v>27</v>
      </c>
      <c r="I2647" t="str">
        <f t="shared" si="1966"/>
        <v xml:space="preserve">NYI </v>
      </c>
      <c r="K2647" s="14"/>
      <c r="L2647" s="13">
        <v>0.15</v>
      </c>
      <c r="M2647" s="28">
        <v>0.1</v>
      </c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23"/>
      <c r="AF2647" s="23"/>
      <c r="AG2647" s="26"/>
      <c r="AH2647" s="26"/>
      <c r="AI2647" s="53"/>
      <c r="AJ2647" s="6"/>
      <c r="AK2647" s="23"/>
      <c r="AL2647" s="23"/>
      <c r="AM2647" s="23"/>
      <c r="AN2647" s="23"/>
      <c r="AO2647" s="23"/>
      <c r="AP2647" s="23"/>
      <c r="AQ2647" s="23"/>
      <c r="AR2647" s="66">
        <v>0</v>
      </c>
      <c r="AS2647" s="8"/>
      <c r="AT2647" s="19"/>
      <c r="AU2647" s="19"/>
      <c r="AV2647" s="12"/>
      <c r="AW2647" s="12"/>
      <c r="AX2647" s="8"/>
      <c r="AY2647" s="8"/>
      <c r="AZ2647" s="8"/>
      <c r="BA2647" s="8"/>
      <c r="BB2647" s="62"/>
      <c r="BC2647" s="21"/>
      <c r="BD2647" s="21"/>
      <c r="BE2647" s="21"/>
      <c r="BF2647" s="22"/>
      <c r="BG2647" s="22"/>
      <c r="BH2647" s="22"/>
      <c r="BI2647" s="22"/>
      <c r="BJ2647" s="8"/>
      <c r="BK2647" s="8"/>
      <c r="BL2647" s="8"/>
      <c r="BM2647" s="8"/>
      <c r="BN2647" s="5"/>
      <c r="BO2647" s="5"/>
      <c r="BP2647" s="8"/>
      <c r="BQ2647" s="8"/>
    </row>
    <row r="2648" spans="1:69" ht="16.75" customHeight="1" x14ac:dyDescent="0.2">
      <c r="A2648" t="str">
        <f t="shared" si="1967"/>
        <v>2025021294 MTL</v>
      </c>
      <c r="B2648">
        <v>2025021294</v>
      </c>
      <c r="C2648" s="1">
        <v>46126</v>
      </c>
      <c r="D2648" s="2" t="s">
        <v>6</v>
      </c>
      <c r="E2648" t="s">
        <v>19</v>
      </c>
      <c r="F2648" s="2">
        <v>1</v>
      </c>
      <c r="G2648" s="2">
        <v>0</v>
      </c>
      <c r="H2648" t="s">
        <v>52</v>
      </c>
      <c r="I2648" t="str">
        <f t="shared" si="1966"/>
        <v xml:space="preserve">MTL </v>
      </c>
      <c r="K2648" s="14"/>
      <c r="L2648" s="13">
        <v>0.15</v>
      </c>
      <c r="M2648" s="28">
        <v>0.1</v>
      </c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23"/>
      <c r="AF2648" s="23"/>
      <c r="AG2648" s="26"/>
      <c r="AH2648" s="26"/>
      <c r="AI2648" s="53"/>
      <c r="AJ2648" s="6"/>
      <c r="AK2648" s="23"/>
      <c r="AL2648" s="23"/>
      <c r="AM2648" s="23"/>
      <c r="AN2648" s="23"/>
      <c r="AO2648" s="23"/>
      <c r="AP2648" s="23"/>
      <c r="AQ2648" s="23"/>
      <c r="AR2648" s="66">
        <v>0</v>
      </c>
      <c r="AS2648" s="8"/>
      <c r="AT2648" s="19"/>
      <c r="AU2648" s="19"/>
      <c r="AV2648" s="12"/>
      <c r="AW2648" s="12"/>
      <c r="AX2648" s="8"/>
      <c r="AY2648" s="8"/>
      <c r="AZ2648" s="8"/>
      <c r="BA2648" s="8"/>
      <c r="BB2648" s="62"/>
      <c r="BC2648" s="21"/>
      <c r="BD2648" s="21"/>
      <c r="BE2648" s="21"/>
      <c r="BF2648" s="22"/>
      <c r="BG2648" s="22"/>
      <c r="BH2648" s="22"/>
      <c r="BI2648" s="22"/>
      <c r="BJ2648" s="8"/>
      <c r="BK2648" s="8"/>
      <c r="BL2648" s="8"/>
      <c r="BM2648" s="8"/>
      <c r="BN2648" s="5"/>
      <c r="BO2648" s="5"/>
      <c r="BP2648" s="8"/>
      <c r="BQ2648" s="8"/>
    </row>
    <row r="2649" spans="1:69" ht="16.75" customHeight="1" x14ac:dyDescent="0.2">
      <c r="A2649" t="str">
        <f t="shared" si="1967"/>
        <v>2025021294 PHI</v>
      </c>
      <c r="B2649">
        <v>2025021294</v>
      </c>
      <c r="C2649" s="1">
        <v>46126</v>
      </c>
      <c r="D2649" s="2" t="s">
        <v>9</v>
      </c>
      <c r="E2649" t="s">
        <v>43</v>
      </c>
      <c r="F2649" s="2">
        <v>0</v>
      </c>
      <c r="G2649" s="2">
        <v>1</v>
      </c>
      <c r="H2649" t="s">
        <v>53</v>
      </c>
      <c r="I2649" t="str">
        <f t="shared" si="1966"/>
        <v xml:space="preserve">PHI </v>
      </c>
      <c r="K2649" s="14"/>
      <c r="L2649" s="13">
        <v>0.15</v>
      </c>
      <c r="M2649" s="28">
        <v>0.1</v>
      </c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23"/>
      <c r="AF2649" s="23"/>
      <c r="AG2649" s="26"/>
      <c r="AH2649" s="26"/>
      <c r="AI2649" s="53"/>
      <c r="AJ2649" s="6"/>
      <c r="AK2649" s="23"/>
      <c r="AL2649" s="23"/>
      <c r="AM2649" s="23"/>
      <c r="AN2649" s="23"/>
      <c r="AO2649" s="23"/>
      <c r="AP2649" s="23"/>
      <c r="AQ2649" s="23"/>
      <c r="AR2649" s="66">
        <v>0</v>
      </c>
      <c r="AS2649" s="8"/>
      <c r="AT2649" s="19"/>
      <c r="AU2649" s="19"/>
      <c r="AV2649" s="12"/>
      <c r="AW2649" s="12"/>
      <c r="AX2649" s="8"/>
      <c r="AY2649" s="8"/>
      <c r="AZ2649" s="8"/>
      <c r="BA2649" s="8"/>
      <c r="BB2649" s="62"/>
      <c r="BC2649" s="21"/>
      <c r="BD2649" s="21"/>
      <c r="BE2649" s="21"/>
      <c r="BF2649" s="22"/>
      <c r="BG2649" s="22"/>
      <c r="BH2649" s="22"/>
      <c r="BI2649" s="22"/>
      <c r="BJ2649" s="8"/>
      <c r="BK2649" s="8"/>
      <c r="BL2649" s="8"/>
      <c r="BM2649" s="8"/>
      <c r="BN2649" s="5"/>
      <c r="BO2649" s="5"/>
      <c r="BP2649" s="8"/>
      <c r="BQ2649" s="8"/>
    </row>
    <row r="2650" spans="1:69" ht="16.75" customHeight="1" x14ac:dyDescent="0.2">
      <c r="A2650" t="str">
        <f t="shared" si="1967"/>
        <v>2025021292 NJD</v>
      </c>
      <c r="B2650">
        <v>2025021292</v>
      </c>
      <c r="C2650" s="1">
        <v>46126</v>
      </c>
      <c r="D2650" s="2" t="s">
        <v>6</v>
      </c>
      <c r="E2650" t="s">
        <v>4</v>
      </c>
      <c r="F2650" s="2">
        <v>1</v>
      </c>
      <c r="G2650" s="2">
        <v>1</v>
      </c>
      <c r="H2650" t="s">
        <v>46</v>
      </c>
      <c r="I2650" t="str">
        <f t="shared" si="1966"/>
        <v xml:space="preserve">NJD </v>
      </c>
      <c r="K2650" s="14"/>
      <c r="L2650" s="13">
        <v>0.15</v>
      </c>
      <c r="M2650" s="28">
        <v>0.1</v>
      </c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23"/>
      <c r="AF2650" s="23"/>
      <c r="AG2650" s="26"/>
      <c r="AH2650" s="26"/>
      <c r="AI2650" s="53"/>
      <c r="AJ2650" s="6"/>
      <c r="AK2650" s="23"/>
      <c r="AL2650" s="23"/>
      <c r="AM2650" s="23"/>
      <c r="AN2650" s="23"/>
      <c r="AO2650" s="23"/>
      <c r="AP2650" s="23"/>
      <c r="AQ2650" s="23"/>
      <c r="AR2650" s="66">
        <v>0</v>
      </c>
      <c r="AS2650" s="8"/>
      <c r="AT2650" s="19"/>
      <c r="AU2650" s="19"/>
      <c r="AV2650" s="12"/>
      <c r="AW2650" s="12"/>
      <c r="AX2650" s="8"/>
      <c r="AY2650" s="8"/>
      <c r="AZ2650" s="8"/>
      <c r="BA2650" s="8"/>
      <c r="BB2650" s="62"/>
      <c r="BC2650" s="21"/>
      <c r="BD2650" s="21"/>
      <c r="BE2650" s="21"/>
      <c r="BF2650" s="22"/>
      <c r="BG2650" s="22"/>
      <c r="BH2650" s="22"/>
      <c r="BI2650" s="22"/>
      <c r="BJ2650" s="8"/>
      <c r="BK2650" s="8"/>
      <c r="BL2650" s="8"/>
      <c r="BM2650" s="8"/>
      <c r="BN2650" s="5"/>
      <c r="BO2650" s="5"/>
      <c r="BP2650" s="8"/>
      <c r="BQ2650" s="8"/>
    </row>
    <row r="2651" spans="1:69" ht="16.75" customHeight="1" x14ac:dyDescent="0.2">
      <c r="A2651" t="str">
        <f t="shared" si="1967"/>
        <v>2025021292 BOS</v>
      </c>
      <c r="B2651">
        <v>2025021292</v>
      </c>
      <c r="C2651" s="1">
        <v>46126</v>
      </c>
      <c r="D2651" s="2" t="s">
        <v>9</v>
      </c>
      <c r="E2651" t="s">
        <v>7</v>
      </c>
      <c r="F2651" s="2">
        <v>1</v>
      </c>
      <c r="G2651" s="2">
        <v>1</v>
      </c>
      <c r="H2651" t="s">
        <v>47</v>
      </c>
      <c r="I2651" t="str">
        <f t="shared" si="1966"/>
        <v xml:space="preserve">BOS </v>
      </c>
      <c r="K2651" s="14"/>
      <c r="L2651" s="13">
        <v>0.15</v>
      </c>
      <c r="M2651" s="28">
        <v>0.1</v>
      </c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23"/>
      <c r="AF2651" s="23"/>
      <c r="AG2651" s="26"/>
      <c r="AH2651" s="26"/>
      <c r="AI2651" s="53"/>
      <c r="AJ2651" s="6"/>
      <c r="AK2651" s="23"/>
      <c r="AL2651" s="23"/>
      <c r="AM2651" s="23"/>
      <c r="AN2651" s="23"/>
      <c r="AO2651" s="23"/>
      <c r="AP2651" s="23"/>
      <c r="AQ2651" s="23"/>
      <c r="AR2651" s="66">
        <v>0</v>
      </c>
      <c r="AS2651" s="8"/>
      <c r="AT2651" s="19"/>
      <c r="AU2651" s="19"/>
      <c r="AV2651" s="12"/>
      <c r="AW2651" s="12"/>
      <c r="AX2651" s="8"/>
      <c r="AY2651" s="8"/>
      <c r="AZ2651" s="8"/>
      <c r="BA2651" s="8"/>
      <c r="BB2651" s="62"/>
      <c r="BC2651" s="21"/>
      <c r="BD2651" s="21"/>
      <c r="BE2651" s="21"/>
      <c r="BF2651" s="22"/>
      <c r="BG2651" s="22"/>
      <c r="BH2651" s="22"/>
      <c r="BI2651" s="22"/>
      <c r="BJ2651" s="8"/>
      <c r="BK2651" s="8"/>
      <c r="BL2651" s="8"/>
      <c r="BM2651" s="8"/>
      <c r="BN2651" s="5"/>
      <c r="BO2651" s="5"/>
      <c r="BP2651" s="8"/>
      <c r="BQ2651" s="8"/>
    </row>
    <row r="2652" spans="1:69" ht="16.75" customHeight="1" x14ac:dyDescent="0.2">
      <c r="A2652" t="str">
        <f t="shared" si="1967"/>
        <v>2025021295 WSH</v>
      </c>
      <c r="B2652">
        <v>2025021295</v>
      </c>
      <c r="C2652" s="1">
        <v>46126</v>
      </c>
      <c r="D2652" s="2" t="s">
        <v>6</v>
      </c>
      <c r="E2652" t="s">
        <v>49</v>
      </c>
      <c r="F2652" s="2">
        <v>1</v>
      </c>
      <c r="G2652" s="2">
        <v>1</v>
      </c>
      <c r="H2652" t="s">
        <v>46</v>
      </c>
      <c r="I2652" t="str">
        <f t="shared" si="1966"/>
        <v xml:space="preserve">WSH </v>
      </c>
      <c r="K2652" s="14"/>
      <c r="L2652" s="13">
        <v>0.15</v>
      </c>
      <c r="M2652" s="28">
        <v>0.1</v>
      </c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23"/>
      <c r="AF2652" s="23"/>
      <c r="AG2652" s="26"/>
      <c r="AH2652" s="26"/>
      <c r="AI2652" s="53"/>
      <c r="AJ2652" s="6"/>
      <c r="AK2652" s="23"/>
      <c r="AL2652" s="23"/>
      <c r="AM2652" s="23"/>
      <c r="AN2652" s="23"/>
      <c r="AO2652" s="23"/>
      <c r="AP2652" s="23"/>
      <c r="AQ2652" s="23"/>
      <c r="AR2652" s="66">
        <v>0</v>
      </c>
      <c r="AS2652" s="8"/>
      <c r="AT2652" s="19"/>
      <c r="AU2652" s="19"/>
      <c r="AV2652" s="12"/>
      <c r="AW2652" s="12"/>
      <c r="AX2652" s="8"/>
      <c r="AY2652" s="8"/>
      <c r="AZ2652" s="8"/>
      <c r="BA2652" s="8"/>
      <c r="BB2652" s="62"/>
      <c r="BC2652" s="21"/>
      <c r="BD2652" s="21"/>
      <c r="BE2652" s="21"/>
      <c r="BF2652" s="22"/>
      <c r="BG2652" s="22"/>
      <c r="BH2652" s="22"/>
      <c r="BI2652" s="22"/>
      <c r="BJ2652" s="8"/>
      <c r="BK2652" s="8"/>
      <c r="BL2652" s="8"/>
      <c r="BM2652" s="8"/>
      <c r="BN2652" s="5"/>
      <c r="BO2652" s="5"/>
      <c r="BP2652" s="8"/>
      <c r="BQ2652" s="8"/>
    </row>
    <row r="2653" spans="1:69" ht="16.75" customHeight="1" x14ac:dyDescent="0.2">
      <c r="A2653" t="str">
        <f t="shared" si="1967"/>
        <v>2025021295 CBJ</v>
      </c>
      <c r="B2653">
        <v>2025021295</v>
      </c>
      <c r="C2653" s="1">
        <v>46126</v>
      </c>
      <c r="D2653" s="2" t="s">
        <v>9</v>
      </c>
      <c r="E2653" t="s">
        <v>32</v>
      </c>
      <c r="F2653" s="2">
        <v>1</v>
      </c>
      <c r="G2653" s="2">
        <v>1</v>
      </c>
      <c r="H2653" t="s">
        <v>47</v>
      </c>
      <c r="I2653" t="str">
        <f t="shared" si="1966"/>
        <v xml:space="preserve">CBJ </v>
      </c>
      <c r="K2653" s="14"/>
      <c r="L2653" s="13">
        <v>0.15</v>
      </c>
      <c r="M2653" s="28">
        <v>0.1</v>
      </c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23"/>
      <c r="AF2653" s="23"/>
      <c r="AG2653" s="26"/>
      <c r="AH2653" s="26"/>
      <c r="AI2653" s="53"/>
      <c r="AJ2653" s="6"/>
      <c r="AK2653" s="23"/>
      <c r="AL2653" s="23"/>
      <c r="AM2653" s="23"/>
      <c r="AN2653" s="23"/>
      <c r="AO2653" s="23"/>
      <c r="AP2653" s="23"/>
      <c r="AQ2653" s="23"/>
      <c r="AR2653" s="66">
        <v>0</v>
      </c>
      <c r="AS2653" s="8"/>
      <c r="AT2653" s="19"/>
      <c r="AU2653" s="19"/>
      <c r="AV2653" s="12"/>
      <c r="AW2653" s="12"/>
      <c r="AX2653" s="8"/>
      <c r="AY2653" s="8"/>
      <c r="AZ2653" s="8"/>
      <c r="BA2653" s="8"/>
      <c r="BB2653" s="62"/>
      <c r="BC2653" s="21"/>
      <c r="BD2653" s="21"/>
      <c r="BE2653" s="21"/>
      <c r="BF2653" s="22"/>
      <c r="BG2653" s="22"/>
      <c r="BH2653" s="22"/>
      <c r="BI2653" s="22"/>
      <c r="BJ2653" s="8"/>
      <c r="BK2653" s="8"/>
      <c r="BL2653" s="8"/>
      <c r="BM2653" s="8"/>
      <c r="BN2653" s="5"/>
      <c r="BO2653" s="5"/>
      <c r="BP2653" s="8"/>
      <c r="BQ2653" s="8"/>
    </row>
    <row r="2654" spans="1:69" ht="16.75" customHeight="1" x14ac:dyDescent="0.2">
      <c r="A2654" t="str">
        <f t="shared" si="1967"/>
        <v>2025021296 ANA</v>
      </c>
      <c r="B2654">
        <v>2025021296</v>
      </c>
      <c r="C2654" s="1">
        <v>46126</v>
      </c>
      <c r="D2654" s="2" t="s">
        <v>6</v>
      </c>
      <c r="E2654" t="s">
        <v>48</v>
      </c>
      <c r="F2654" s="2">
        <v>1</v>
      </c>
      <c r="G2654" s="2">
        <v>0</v>
      </c>
      <c r="H2654" t="s">
        <v>52</v>
      </c>
      <c r="I2654" t="str">
        <f t="shared" si="1966"/>
        <v xml:space="preserve">ANA </v>
      </c>
      <c r="K2654" s="14"/>
      <c r="L2654" s="13">
        <v>0.15</v>
      </c>
      <c r="M2654" s="28">
        <v>0.1</v>
      </c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23"/>
      <c r="AF2654" s="23"/>
      <c r="AG2654" s="26"/>
      <c r="AH2654" s="26"/>
      <c r="AI2654" s="53"/>
      <c r="AJ2654" s="6"/>
      <c r="AK2654" s="23"/>
      <c r="AL2654" s="23"/>
      <c r="AM2654" s="23"/>
      <c r="AN2654" s="23"/>
      <c r="AO2654" s="23"/>
      <c r="AP2654" s="23"/>
      <c r="AQ2654" s="23"/>
      <c r="AR2654" s="66">
        <v>0</v>
      </c>
      <c r="AS2654" s="8"/>
      <c r="AT2654" s="19"/>
      <c r="AU2654" s="19"/>
      <c r="AV2654" s="12"/>
      <c r="AW2654" s="12"/>
      <c r="AX2654" s="8"/>
      <c r="AY2654" s="8"/>
      <c r="AZ2654" s="8"/>
      <c r="BA2654" s="8"/>
      <c r="BB2654" s="62"/>
      <c r="BC2654" s="21"/>
      <c r="BD2654" s="21"/>
      <c r="BE2654" s="21"/>
      <c r="BF2654" s="22"/>
      <c r="BG2654" s="22"/>
      <c r="BH2654" s="22"/>
      <c r="BI2654" s="22"/>
      <c r="BJ2654" s="8"/>
      <c r="BK2654" s="8"/>
      <c r="BL2654" s="8"/>
      <c r="BM2654" s="8"/>
      <c r="BN2654" s="5"/>
      <c r="BO2654" s="5"/>
      <c r="BP2654" s="8"/>
      <c r="BQ2654" s="8"/>
    </row>
    <row r="2655" spans="1:69" ht="16.75" customHeight="1" x14ac:dyDescent="0.2">
      <c r="A2655" t="str">
        <f t="shared" si="1967"/>
        <v>2025021296 MIN</v>
      </c>
      <c r="B2655">
        <v>2025021296</v>
      </c>
      <c r="C2655" s="1">
        <v>46126</v>
      </c>
      <c r="D2655" s="2" t="s">
        <v>9</v>
      </c>
      <c r="E2655" t="s">
        <v>33</v>
      </c>
      <c r="F2655" s="2">
        <v>0</v>
      </c>
      <c r="G2655" s="2">
        <v>1</v>
      </c>
      <c r="H2655" t="s">
        <v>53</v>
      </c>
      <c r="I2655" t="str">
        <f t="shared" si="1966"/>
        <v xml:space="preserve">MIN </v>
      </c>
      <c r="K2655" s="14"/>
      <c r="L2655" s="13">
        <v>0.15</v>
      </c>
      <c r="M2655" s="28">
        <v>0.1</v>
      </c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23"/>
      <c r="AF2655" s="23"/>
      <c r="AG2655" s="26"/>
      <c r="AH2655" s="26"/>
      <c r="AI2655" s="53"/>
      <c r="AJ2655" s="6"/>
      <c r="AK2655" s="23"/>
      <c r="AL2655" s="23"/>
      <c r="AM2655" s="23"/>
      <c r="AN2655" s="23"/>
      <c r="AO2655" s="23"/>
      <c r="AP2655" s="23"/>
      <c r="AQ2655" s="23"/>
      <c r="AR2655" s="66">
        <v>0</v>
      </c>
      <c r="AS2655" s="8"/>
      <c r="AT2655" s="19"/>
      <c r="AU2655" s="19"/>
      <c r="AV2655" s="12"/>
      <c r="AW2655" s="12"/>
      <c r="AX2655" s="8"/>
      <c r="AY2655" s="8"/>
      <c r="AZ2655" s="8"/>
      <c r="BA2655" s="8"/>
      <c r="BB2655" s="62"/>
      <c r="BC2655" s="21"/>
      <c r="BD2655" s="21"/>
      <c r="BE2655" s="21"/>
      <c r="BF2655" s="22"/>
      <c r="BG2655" s="22"/>
      <c r="BH2655" s="22"/>
      <c r="BI2655" s="22"/>
      <c r="BJ2655" s="8"/>
      <c r="BK2655" s="8"/>
      <c r="BL2655" s="8"/>
      <c r="BM2655" s="8"/>
      <c r="BN2655" s="5"/>
      <c r="BO2655" s="5"/>
      <c r="BP2655" s="8"/>
      <c r="BQ2655" s="8"/>
    </row>
    <row r="2656" spans="1:69" ht="16.75" customHeight="1" x14ac:dyDescent="0.2">
      <c r="A2656" t="str">
        <f t="shared" si="1967"/>
        <v>2025021298 COL</v>
      </c>
      <c r="B2656">
        <v>2025021298</v>
      </c>
      <c r="C2656" s="1">
        <v>46126</v>
      </c>
      <c r="D2656" s="2" t="s">
        <v>6</v>
      </c>
      <c r="E2656" t="s">
        <v>24</v>
      </c>
      <c r="F2656" s="2">
        <v>0</v>
      </c>
      <c r="G2656" s="2">
        <v>1</v>
      </c>
      <c r="H2656" t="s">
        <v>26</v>
      </c>
      <c r="I2656" t="str">
        <f t="shared" si="1966"/>
        <v xml:space="preserve">COL </v>
      </c>
      <c r="K2656" s="14"/>
      <c r="L2656" s="13">
        <v>0.15</v>
      </c>
      <c r="M2656" s="28">
        <v>0.1</v>
      </c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23"/>
      <c r="AF2656" s="23"/>
      <c r="AG2656" s="26"/>
      <c r="AH2656" s="26"/>
      <c r="AI2656" s="53"/>
      <c r="AJ2656" s="6"/>
      <c r="AK2656" s="23"/>
      <c r="AL2656" s="23"/>
      <c r="AM2656" s="23"/>
      <c r="AN2656" s="23"/>
      <c r="AO2656" s="23"/>
      <c r="AP2656" s="23"/>
      <c r="AQ2656" s="23"/>
      <c r="AR2656" s="66">
        <v>0</v>
      </c>
      <c r="AS2656" s="8"/>
      <c r="AT2656" s="19"/>
      <c r="AU2656" s="19"/>
      <c r="AV2656" s="12"/>
      <c r="AW2656" s="12"/>
      <c r="AX2656" s="8"/>
      <c r="AY2656" s="8"/>
      <c r="AZ2656" s="8"/>
      <c r="BA2656" s="8"/>
      <c r="BB2656" s="62"/>
      <c r="BC2656" s="21"/>
      <c r="BD2656" s="21"/>
      <c r="BE2656" s="21"/>
      <c r="BF2656" s="22"/>
      <c r="BG2656" s="22"/>
      <c r="BH2656" s="22"/>
      <c r="BI2656" s="22"/>
      <c r="BJ2656" s="8"/>
      <c r="BK2656" s="8"/>
      <c r="BL2656" s="8"/>
      <c r="BM2656" s="8"/>
      <c r="BN2656" s="5"/>
      <c r="BO2656" s="5"/>
      <c r="BP2656" s="8"/>
      <c r="BQ2656" s="8"/>
    </row>
    <row r="2657" spans="1:69" ht="16.75" customHeight="1" x14ac:dyDescent="0.2">
      <c r="A2657" t="str">
        <f t="shared" si="1967"/>
        <v>2025021298 CGY</v>
      </c>
      <c r="B2657">
        <v>2025021298</v>
      </c>
      <c r="C2657" s="1">
        <v>46126</v>
      </c>
      <c r="D2657" s="2" t="s">
        <v>9</v>
      </c>
      <c r="E2657" t="s">
        <v>22</v>
      </c>
      <c r="F2657" s="2">
        <v>1</v>
      </c>
      <c r="G2657" s="2">
        <v>0</v>
      </c>
      <c r="H2657" t="s">
        <v>27</v>
      </c>
      <c r="I2657" t="str">
        <f t="shared" si="1966"/>
        <v xml:space="preserve">CGY </v>
      </c>
      <c r="K2657" s="14"/>
      <c r="L2657" s="13">
        <v>0.15</v>
      </c>
      <c r="M2657" s="28">
        <v>0.1</v>
      </c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23"/>
      <c r="AF2657" s="23"/>
      <c r="AG2657" s="26"/>
      <c r="AH2657" s="26"/>
      <c r="AI2657" s="53"/>
      <c r="AJ2657" s="6"/>
      <c r="AK2657" s="23"/>
      <c r="AL2657" s="23"/>
      <c r="AM2657" s="23"/>
      <c r="AN2657" s="23"/>
      <c r="AO2657" s="23"/>
      <c r="AP2657" s="23"/>
      <c r="AQ2657" s="23"/>
      <c r="AR2657" s="66">
        <v>0</v>
      </c>
      <c r="AS2657" s="8"/>
      <c r="AT2657" s="19"/>
      <c r="AU2657" s="19"/>
      <c r="AV2657" s="12"/>
      <c r="AW2657" s="12"/>
      <c r="AX2657" s="8"/>
      <c r="AY2657" s="8"/>
      <c r="AZ2657" s="8"/>
      <c r="BA2657" s="8"/>
      <c r="BB2657" s="62"/>
      <c r="BC2657" s="21"/>
      <c r="BD2657" s="21"/>
      <c r="BE2657" s="21"/>
      <c r="BF2657" s="22"/>
      <c r="BG2657" s="22"/>
      <c r="BH2657" s="22"/>
      <c r="BI2657" s="22"/>
      <c r="BJ2657" s="8"/>
      <c r="BK2657" s="8"/>
      <c r="BL2657" s="8"/>
      <c r="BM2657" s="8"/>
      <c r="BN2657" s="5"/>
      <c r="BO2657" s="5"/>
      <c r="BP2657" s="8"/>
      <c r="BQ2657" s="8"/>
    </row>
    <row r="2658" spans="1:69" ht="16.75" customHeight="1" x14ac:dyDescent="0.2">
      <c r="A2658" t="str">
        <f t="shared" si="1967"/>
        <v>2025021297 WPG</v>
      </c>
      <c r="B2658">
        <v>2025021297</v>
      </c>
      <c r="C2658" s="1">
        <v>46126</v>
      </c>
      <c r="D2658" s="2" t="s">
        <v>6</v>
      </c>
      <c r="E2658" t="s">
        <v>16</v>
      </c>
      <c r="F2658" s="2">
        <v>0</v>
      </c>
      <c r="G2658" s="2">
        <v>1</v>
      </c>
      <c r="H2658" t="s">
        <v>26</v>
      </c>
      <c r="I2658" t="str">
        <f t="shared" si="1966"/>
        <v xml:space="preserve">WPG </v>
      </c>
      <c r="K2658" s="14"/>
      <c r="L2658" s="13">
        <v>0.15</v>
      </c>
      <c r="M2658" s="28">
        <v>0.1</v>
      </c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23"/>
      <c r="AF2658" s="23"/>
      <c r="AG2658" s="26"/>
      <c r="AH2658" s="26"/>
      <c r="AI2658" s="53"/>
      <c r="AJ2658" s="6"/>
      <c r="AK2658" s="23"/>
      <c r="AL2658" s="23"/>
      <c r="AM2658" s="23"/>
      <c r="AN2658" s="23"/>
      <c r="AO2658" s="23"/>
      <c r="AP2658" s="23"/>
      <c r="AQ2658" s="23"/>
      <c r="AR2658" s="66">
        <v>0</v>
      </c>
      <c r="AS2658" s="8"/>
      <c r="AT2658" s="19"/>
      <c r="AU2658" s="19"/>
      <c r="AV2658" s="12"/>
      <c r="AW2658" s="12"/>
      <c r="AX2658" s="8"/>
      <c r="AY2658" s="8"/>
      <c r="AZ2658" s="8"/>
      <c r="BA2658" s="8"/>
      <c r="BB2658" s="62"/>
      <c r="BC2658" s="21"/>
      <c r="BD2658" s="21"/>
      <c r="BE2658" s="21"/>
      <c r="BF2658" s="22"/>
      <c r="BG2658" s="22"/>
      <c r="BH2658" s="22"/>
      <c r="BI2658" s="22"/>
      <c r="BJ2658" s="8"/>
      <c r="BK2658" s="8"/>
      <c r="BL2658" s="8"/>
      <c r="BM2658" s="8"/>
      <c r="BN2658" s="5"/>
      <c r="BO2658" s="5"/>
      <c r="BP2658" s="8"/>
      <c r="BQ2658" s="8"/>
    </row>
    <row r="2659" spans="1:69" ht="16.75" customHeight="1" x14ac:dyDescent="0.2">
      <c r="A2659" t="str">
        <f t="shared" si="1967"/>
        <v>2025021297 UTA</v>
      </c>
      <c r="B2659">
        <v>2025021297</v>
      </c>
      <c r="C2659" s="1">
        <v>46126</v>
      </c>
      <c r="D2659" s="2" t="s">
        <v>9</v>
      </c>
      <c r="E2659" t="s">
        <v>15</v>
      </c>
      <c r="F2659" s="2">
        <v>1</v>
      </c>
      <c r="G2659" s="2">
        <v>0</v>
      </c>
      <c r="H2659" t="s">
        <v>27</v>
      </c>
      <c r="I2659" t="str">
        <f t="shared" si="1966"/>
        <v xml:space="preserve">UTA </v>
      </c>
      <c r="K2659" s="14"/>
      <c r="L2659" s="13">
        <v>0.15</v>
      </c>
      <c r="M2659" s="28">
        <v>0.1</v>
      </c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23"/>
      <c r="AF2659" s="23"/>
      <c r="AG2659" s="26"/>
      <c r="AH2659" s="26"/>
      <c r="AI2659" s="53"/>
      <c r="AJ2659" s="6"/>
      <c r="AK2659" s="23"/>
      <c r="AL2659" s="23"/>
      <c r="AM2659" s="23"/>
      <c r="AN2659" s="23"/>
      <c r="AO2659" s="23"/>
      <c r="AP2659" s="23"/>
      <c r="AQ2659" s="23"/>
      <c r="AR2659" s="66">
        <v>0</v>
      </c>
      <c r="AS2659" s="8"/>
      <c r="AT2659" s="19"/>
      <c r="AU2659" s="19"/>
      <c r="AV2659" s="12"/>
      <c r="AW2659" s="12"/>
      <c r="AX2659" s="8"/>
      <c r="AY2659" s="8"/>
      <c r="AZ2659" s="8"/>
      <c r="BA2659" s="8"/>
      <c r="BB2659" s="62"/>
      <c r="BC2659" s="21"/>
      <c r="BD2659" s="21"/>
      <c r="BE2659" s="21"/>
      <c r="BF2659" s="22"/>
      <c r="BG2659" s="22"/>
      <c r="BH2659" s="22"/>
      <c r="BI2659" s="22"/>
      <c r="BJ2659" s="8"/>
      <c r="BK2659" s="8"/>
      <c r="BL2659" s="8"/>
      <c r="BM2659" s="8"/>
      <c r="BN2659" s="5"/>
      <c r="BO2659" s="5"/>
      <c r="BP2659" s="8"/>
      <c r="BQ2659" s="8"/>
    </row>
    <row r="2660" spans="1:69" ht="16.75" customHeight="1" x14ac:dyDescent="0.2">
      <c r="A2660" t="str">
        <f t="shared" si="1967"/>
        <v>2025021299 PIT</v>
      </c>
      <c r="B2660">
        <v>2025021299</v>
      </c>
      <c r="C2660" s="1">
        <v>46126</v>
      </c>
      <c r="D2660" s="2" t="s">
        <v>6</v>
      </c>
      <c r="E2660" t="s">
        <v>21</v>
      </c>
      <c r="F2660" s="2">
        <v>1</v>
      </c>
      <c r="G2660" s="2">
        <v>0</v>
      </c>
      <c r="H2660" t="s">
        <v>52</v>
      </c>
      <c r="I2660" t="str">
        <f t="shared" si="1966"/>
        <v xml:space="preserve">PIT </v>
      </c>
      <c r="K2660" s="14"/>
      <c r="L2660" s="13">
        <v>0.15</v>
      </c>
      <c r="M2660" s="28">
        <v>0.1</v>
      </c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23"/>
      <c r="AF2660" s="23"/>
      <c r="AG2660" s="26"/>
      <c r="AH2660" s="26"/>
      <c r="AI2660" s="53"/>
      <c r="AJ2660" s="6"/>
      <c r="AK2660" s="23"/>
      <c r="AL2660" s="23"/>
      <c r="AM2660" s="23"/>
      <c r="AN2660" s="23"/>
      <c r="AO2660" s="23"/>
      <c r="AP2660" s="23"/>
      <c r="AQ2660" s="23"/>
      <c r="AR2660" s="66">
        <v>0</v>
      </c>
      <c r="AS2660" s="8"/>
      <c r="AT2660" s="19"/>
      <c r="AU2660" s="19"/>
      <c r="AV2660" s="12"/>
      <c r="AW2660" s="12"/>
      <c r="AX2660" s="8"/>
      <c r="AY2660" s="8"/>
      <c r="AZ2660" s="8"/>
      <c r="BA2660" s="8"/>
      <c r="BB2660" s="62"/>
      <c r="BC2660" s="21"/>
      <c r="BD2660" s="21"/>
      <c r="BE2660" s="21"/>
      <c r="BF2660" s="22"/>
      <c r="BG2660" s="22"/>
      <c r="BH2660" s="22"/>
      <c r="BI2660" s="22"/>
      <c r="BJ2660" s="8"/>
      <c r="BK2660" s="8"/>
      <c r="BL2660" s="8"/>
      <c r="BM2660" s="8"/>
      <c r="BN2660" s="5"/>
      <c r="BO2660" s="5"/>
      <c r="BP2660" s="8"/>
      <c r="BQ2660" s="8"/>
    </row>
    <row r="2661" spans="1:69" ht="16.75" customHeight="1" x14ac:dyDescent="0.2">
      <c r="A2661" t="str">
        <f t="shared" si="1967"/>
        <v>2025021299 STL</v>
      </c>
      <c r="B2661">
        <v>2025021299</v>
      </c>
      <c r="C2661" s="1">
        <v>46126</v>
      </c>
      <c r="D2661" s="2" t="s">
        <v>9</v>
      </c>
      <c r="E2661" t="s">
        <v>12</v>
      </c>
      <c r="F2661" s="2">
        <v>0</v>
      </c>
      <c r="G2661" s="2">
        <v>1</v>
      </c>
      <c r="H2661" t="s">
        <v>53</v>
      </c>
      <c r="I2661" t="str">
        <f t="shared" si="1966"/>
        <v xml:space="preserve">STL </v>
      </c>
      <c r="K2661" s="14"/>
      <c r="L2661" s="13">
        <v>0.15</v>
      </c>
      <c r="M2661" s="28">
        <v>0.1</v>
      </c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23"/>
      <c r="AF2661" s="23"/>
      <c r="AG2661" s="26"/>
      <c r="AH2661" s="26"/>
      <c r="AI2661" s="53"/>
      <c r="AJ2661" s="6"/>
      <c r="AK2661" s="23"/>
      <c r="AL2661" s="23"/>
      <c r="AM2661" s="23"/>
      <c r="AN2661" s="23"/>
      <c r="AO2661" s="23"/>
      <c r="AP2661" s="23"/>
      <c r="AQ2661" s="23"/>
      <c r="AR2661" s="66">
        <v>0</v>
      </c>
      <c r="AS2661" s="8"/>
      <c r="AT2661" s="19"/>
      <c r="AU2661" s="19"/>
      <c r="AV2661" s="12"/>
      <c r="AW2661" s="12"/>
      <c r="AX2661" s="8"/>
      <c r="AY2661" s="8"/>
      <c r="AZ2661" s="8"/>
      <c r="BA2661" s="8"/>
      <c r="BB2661" s="62"/>
      <c r="BC2661" s="21"/>
      <c r="BD2661" s="21"/>
      <c r="BE2661" s="21"/>
      <c r="BF2661" s="22"/>
      <c r="BG2661" s="22"/>
      <c r="BH2661" s="22"/>
      <c r="BI2661" s="22"/>
      <c r="BJ2661" s="8"/>
      <c r="BK2661" s="8"/>
      <c r="BL2661" s="8"/>
      <c r="BM2661" s="8"/>
      <c r="BN2661" s="5"/>
      <c r="BO2661" s="5"/>
      <c r="BP2661" s="8"/>
      <c r="BQ2661" s="8"/>
    </row>
    <row r="2662" spans="1:69" ht="16.75" customHeight="1" x14ac:dyDescent="0.2">
      <c r="A2662" t="str">
        <f t="shared" si="1967"/>
        <v>2025021300 LAK</v>
      </c>
      <c r="B2662">
        <v>2025021300</v>
      </c>
      <c r="C2662" s="1">
        <v>46126</v>
      </c>
      <c r="D2662" s="2" t="s">
        <v>6</v>
      </c>
      <c r="E2662" t="s">
        <v>28</v>
      </c>
      <c r="F2662" s="2">
        <v>0</v>
      </c>
      <c r="G2662" s="2">
        <v>1</v>
      </c>
      <c r="H2662" t="s">
        <v>26</v>
      </c>
      <c r="I2662" t="str">
        <f t="shared" si="1966"/>
        <v xml:space="preserve">LAK </v>
      </c>
      <c r="K2662" s="14"/>
      <c r="L2662" s="13">
        <v>0.15</v>
      </c>
      <c r="M2662" s="28">
        <v>0.1</v>
      </c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23"/>
      <c r="AF2662" s="23"/>
      <c r="AG2662" s="26"/>
      <c r="AH2662" s="26"/>
      <c r="AI2662" s="53"/>
      <c r="AJ2662" s="6"/>
      <c r="AK2662" s="23"/>
      <c r="AL2662" s="23"/>
      <c r="AM2662" s="23"/>
      <c r="AN2662" s="23"/>
      <c r="AO2662" s="23"/>
      <c r="AP2662" s="23"/>
      <c r="AQ2662" s="23"/>
      <c r="AR2662" s="66">
        <v>0</v>
      </c>
      <c r="AS2662" s="8"/>
      <c r="AT2662" s="19"/>
      <c r="AU2662" s="19"/>
      <c r="AV2662" s="12"/>
      <c r="AW2662" s="12"/>
      <c r="AX2662" s="8"/>
      <c r="AY2662" s="8"/>
      <c r="AZ2662" s="8"/>
      <c r="BA2662" s="8"/>
      <c r="BB2662" s="62"/>
      <c r="BC2662" s="21"/>
      <c r="BD2662" s="21"/>
      <c r="BE2662" s="21"/>
      <c r="BF2662" s="22"/>
      <c r="BG2662" s="22"/>
      <c r="BH2662" s="22"/>
      <c r="BI2662" s="22"/>
      <c r="BJ2662" s="8"/>
      <c r="BK2662" s="8"/>
      <c r="BL2662" s="8"/>
      <c r="BM2662" s="8"/>
      <c r="BN2662" s="5"/>
      <c r="BO2662" s="5"/>
      <c r="BP2662" s="8"/>
      <c r="BQ2662" s="8"/>
    </row>
    <row r="2663" spans="1:69" ht="16.75" customHeight="1" x14ac:dyDescent="0.2">
      <c r="A2663" t="str">
        <f t="shared" si="1967"/>
        <v>2025021300 VAN</v>
      </c>
      <c r="B2663">
        <v>2025021300</v>
      </c>
      <c r="C2663" s="1">
        <v>46126</v>
      </c>
      <c r="D2663" s="2" t="s">
        <v>9</v>
      </c>
      <c r="E2663" t="s">
        <v>23</v>
      </c>
      <c r="F2663" s="2">
        <v>1</v>
      </c>
      <c r="G2663" s="2">
        <v>0</v>
      </c>
      <c r="H2663" t="s">
        <v>27</v>
      </c>
      <c r="I2663" t="str">
        <f t="shared" si="1966"/>
        <v xml:space="preserve">VAN </v>
      </c>
      <c r="K2663" s="14"/>
      <c r="L2663" s="13">
        <v>0.15</v>
      </c>
      <c r="M2663" s="28">
        <v>0.1</v>
      </c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23"/>
      <c r="AF2663" s="23"/>
      <c r="AG2663" s="26"/>
      <c r="AH2663" s="26"/>
      <c r="AI2663" s="53"/>
      <c r="AJ2663" s="6"/>
      <c r="AK2663" s="23"/>
      <c r="AL2663" s="23"/>
      <c r="AM2663" s="23"/>
      <c r="AN2663" s="23"/>
      <c r="AO2663" s="23"/>
      <c r="AP2663" s="23"/>
      <c r="AQ2663" s="23"/>
      <c r="AR2663" s="66">
        <v>0</v>
      </c>
      <c r="AS2663" s="8"/>
      <c r="AT2663" s="19"/>
      <c r="AU2663" s="19"/>
      <c r="AV2663" s="12"/>
      <c r="AW2663" s="12"/>
      <c r="AX2663" s="8"/>
      <c r="AY2663" s="8"/>
      <c r="AZ2663" s="8"/>
      <c r="BA2663" s="8"/>
      <c r="BB2663" s="62"/>
      <c r="BC2663" s="21"/>
      <c r="BD2663" s="21"/>
      <c r="BE2663" s="21"/>
      <c r="BF2663" s="22"/>
      <c r="BG2663" s="22"/>
      <c r="BH2663" s="22"/>
      <c r="BI2663" s="22"/>
      <c r="BJ2663" s="8"/>
      <c r="BK2663" s="8"/>
      <c r="BL2663" s="8"/>
      <c r="BM2663" s="8"/>
      <c r="BN2663" s="5"/>
      <c r="BO2663" s="5"/>
      <c r="BP2663" s="8"/>
      <c r="BQ2663" s="8"/>
    </row>
    <row r="2664" spans="1:69" ht="16.75" customHeight="1" x14ac:dyDescent="0.2">
      <c r="A2664" t="str">
        <f t="shared" si="1967"/>
        <v>2025021301 DAL</v>
      </c>
      <c r="B2664">
        <v>2025021301</v>
      </c>
      <c r="C2664" s="1">
        <v>46127</v>
      </c>
      <c r="D2664" s="2" t="s">
        <v>6</v>
      </c>
      <c r="E2664" t="s">
        <v>34</v>
      </c>
      <c r="F2664" s="2">
        <v>1</v>
      </c>
      <c r="G2664" s="2">
        <v>1</v>
      </c>
      <c r="H2664" t="s">
        <v>46</v>
      </c>
      <c r="I2664" t="str">
        <f t="shared" si="1966"/>
        <v xml:space="preserve">DAL </v>
      </c>
      <c r="K2664" s="14"/>
      <c r="L2664" s="13">
        <v>0.15</v>
      </c>
      <c r="M2664" s="28">
        <v>0.1</v>
      </c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23"/>
      <c r="AF2664" s="23"/>
      <c r="AG2664" s="26"/>
      <c r="AH2664" s="26"/>
      <c r="AI2664" s="53"/>
      <c r="AJ2664" s="6"/>
      <c r="AK2664" s="23"/>
      <c r="AL2664" s="23"/>
      <c r="AM2664" s="23"/>
      <c r="AN2664" s="23"/>
      <c r="AO2664" s="23"/>
      <c r="AP2664" s="23"/>
      <c r="AQ2664" s="23"/>
      <c r="AR2664" s="66">
        <v>0</v>
      </c>
      <c r="AS2664" s="8"/>
      <c r="AT2664" s="19"/>
      <c r="AU2664" s="19"/>
      <c r="AV2664" s="12"/>
      <c r="AW2664" s="12"/>
      <c r="AX2664" s="8"/>
      <c r="AY2664" s="8"/>
      <c r="AZ2664" s="8"/>
      <c r="BA2664" s="8"/>
      <c r="BB2664" s="62"/>
      <c r="BC2664" s="21"/>
      <c r="BD2664" s="21"/>
      <c r="BE2664" s="21"/>
      <c r="BF2664" s="22"/>
      <c r="BG2664" s="22"/>
      <c r="BH2664" s="22"/>
      <c r="BI2664" s="22"/>
      <c r="BJ2664" s="8"/>
      <c r="BK2664" s="8"/>
      <c r="BL2664" s="8"/>
      <c r="BM2664" s="8"/>
      <c r="BN2664" s="5"/>
      <c r="BO2664" s="5"/>
      <c r="BP2664" s="8"/>
      <c r="BQ2664" s="8"/>
    </row>
    <row r="2665" spans="1:69" ht="16.75" customHeight="1" x14ac:dyDescent="0.2">
      <c r="A2665" t="str">
        <f t="shared" si="1967"/>
        <v>2025021301 BUF</v>
      </c>
      <c r="B2665">
        <v>2025021301</v>
      </c>
      <c r="C2665" s="1">
        <v>46127</v>
      </c>
      <c r="D2665" s="2" t="s">
        <v>9</v>
      </c>
      <c r="E2665" t="s">
        <v>5</v>
      </c>
      <c r="F2665" s="2">
        <v>1</v>
      </c>
      <c r="G2665" s="2">
        <v>1</v>
      </c>
      <c r="H2665" t="s">
        <v>47</v>
      </c>
      <c r="I2665" t="str">
        <f t="shared" si="1966"/>
        <v xml:space="preserve">BUF </v>
      </c>
      <c r="K2665" s="14"/>
      <c r="L2665" s="13">
        <v>0.15</v>
      </c>
      <c r="M2665" s="28">
        <v>0.1</v>
      </c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23"/>
      <c r="AF2665" s="23"/>
      <c r="AG2665" s="26"/>
      <c r="AH2665" s="26"/>
      <c r="AI2665" s="53"/>
      <c r="AJ2665" s="6"/>
      <c r="AK2665" s="23"/>
      <c r="AL2665" s="23"/>
      <c r="AM2665" s="23"/>
      <c r="AN2665" s="23"/>
      <c r="AO2665" s="23"/>
      <c r="AP2665" s="23"/>
      <c r="AQ2665" s="23"/>
      <c r="AR2665" s="66">
        <v>0</v>
      </c>
      <c r="AS2665" s="8"/>
      <c r="AT2665" s="19"/>
      <c r="AU2665" s="19"/>
      <c r="AV2665" s="12"/>
      <c r="AW2665" s="12"/>
      <c r="AX2665" s="8"/>
      <c r="AY2665" s="8"/>
      <c r="AZ2665" s="8"/>
      <c r="BA2665" s="8"/>
      <c r="BB2665" s="62"/>
      <c r="BC2665" s="21"/>
      <c r="BD2665" s="21"/>
      <c r="BE2665" s="21"/>
      <c r="BF2665" s="22"/>
      <c r="BG2665" s="22"/>
      <c r="BH2665" s="22"/>
      <c r="BI2665" s="22"/>
      <c r="BJ2665" s="8"/>
      <c r="BK2665" s="8"/>
      <c r="BL2665" s="8"/>
      <c r="BM2665" s="8"/>
      <c r="BN2665" s="5"/>
      <c r="BO2665" s="5"/>
      <c r="BP2665" s="8"/>
      <c r="BQ2665" s="8"/>
    </row>
    <row r="2666" spans="1:69" ht="16.75" customHeight="1" x14ac:dyDescent="0.2">
      <c r="A2666" t="str">
        <f t="shared" si="1967"/>
        <v>2025021303 DET</v>
      </c>
      <c r="B2666">
        <v>2025021303</v>
      </c>
      <c r="C2666" s="1">
        <v>46127</v>
      </c>
      <c r="D2666" s="2" t="s">
        <v>6</v>
      </c>
      <c r="E2666" t="s">
        <v>30</v>
      </c>
      <c r="F2666" s="2">
        <v>1</v>
      </c>
      <c r="G2666" s="2">
        <v>1</v>
      </c>
      <c r="H2666" t="s">
        <v>46</v>
      </c>
      <c r="I2666" t="str">
        <f t="shared" si="1966"/>
        <v xml:space="preserve">DET </v>
      </c>
      <c r="K2666" s="14"/>
      <c r="L2666" s="13">
        <v>0.15</v>
      </c>
      <c r="M2666" s="28">
        <v>0.1</v>
      </c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23"/>
      <c r="AF2666" s="23"/>
      <c r="AG2666" s="26"/>
      <c r="AH2666" s="26"/>
      <c r="AI2666" s="53"/>
      <c r="AJ2666" s="6"/>
      <c r="AK2666" s="23"/>
      <c r="AL2666" s="23"/>
      <c r="AM2666" s="23"/>
      <c r="AN2666" s="23"/>
      <c r="AO2666" s="23"/>
      <c r="AP2666" s="23"/>
      <c r="AQ2666" s="23"/>
      <c r="AR2666" s="66">
        <v>0</v>
      </c>
      <c r="AS2666" s="8"/>
      <c r="AT2666" s="19"/>
      <c r="AU2666" s="19"/>
      <c r="AV2666" s="12"/>
      <c r="AW2666" s="12"/>
      <c r="AX2666" s="8"/>
      <c r="AY2666" s="8"/>
      <c r="AZ2666" s="8"/>
      <c r="BA2666" s="8"/>
      <c r="BB2666" s="62"/>
      <c r="BC2666" s="21"/>
      <c r="BD2666" s="21"/>
      <c r="BE2666" s="21"/>
      <c r="BF2666" s="22"/>
      <c r="BG2666" s="22"/>
      <c r="BH2666" s="22"/>
      <c r="BI2666" s="22"/>
      <c r="BJ2666" s="8"/>
      <c r="BK2666" s="8"/>
      <c r="BL2666" s="8"/>
      <c r="BM2666" s="8"/>
      <c r="BN2666" s="5"/>
      <c r="BO2666" s="5"/>
      <c r="BP2666" s="8"/>
      <c r="BQ2666" s="8"/>
    </row>
    <row r="2667" spans="1:69" ht="16.75" customHeight="1" x14ac:dyDescent="0.2">
      <c r="A2667" t="str">
        <f t="shared" si="1967"/>
        <v>2025021303 FLA</v>
      </c>
      <c r="B2667">
        <v>2025021303</v>
      </c>
      <c r="C2667" s="1">
        <v>46127</v>
      </c>
      <c r="D2667" s="2" t="s">
        <v>9</v>
      </c>
      <c r="E2667" t="s">
        <v>10</v>
      </c>
      <c r="F2667" s="2">
        <v>1</v>
      </c>
      <c r="G2667" s="2">
        <v>1</v>
      </c>
      <c r="H2667" t="s">
        <v>47</v>
      </c>
      <c r="I2667" t="str">
        <f t="shared" ref="I2667:I2687" si="1968">E2667&amp;" "&amp;J2667</f>
        <v xml:space="preserve">FLA </v>
      </c>
      <c r="K2667" s="14"/>
      <c r="L2667" s="13">
        <v>0.15</v>
      </c>
      <c r="M2667" s="28">
        <v>0.1</v>
      </c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23"/>
      <c r="AF2667" s="23"/>
      <c r="AG2667" s="26"/>
      <c r="AH2667" s="26"/>
      <c r="AI2667" s="53"/>
      <c r="AJ2667" s="6"/>
      <c r="AK2667" s="23"/>
      <c r="AL2667" s="23"/>
      <c r="AM2667" s="23"/>
      <c r="AN2667" s="23"/>
      <c r="AO2667" s="23"/>
      <c r="AP2667" s="23"/>
      <c r="AQ2667" s="23"/>
      <c r="AR2667" s="66">
        <v>0</v>
      </c>
      <c r="AS2667" s="8"/>
      <c r="AT2667" s="19"/>
      <c r="AU2667" s="19"/>
      <c r="AV2667" s="12"/>
      <c r="AW2667" s="12"/>
      <c r="AX2667" s="8"/>
      <c r="AY2667" s="8"/>
      <c r="AZ2667" s="8"/>
      <c r="BA2667" s="8"/>
      <c r="BB2667" s="62"/>
      <c r="BC2667" s="21"/>
      <c r="BD2667" s="21"/>
      <c r="BE2667" s="21"/>
      <c r="BF2667" s="22"/>
      <c r="BG2667" s="22"/>
      <c r="BH2667" s="22"/>
      <c r="BI2667" s="22"/>
      <c r="BJ2667" s="8"/>
      <c r="BK2667" s="8"/>
      <c r="BL2667" s="8"/>
      <c r="BM2667" s="8"/>
      <c r="BN2667" s="5"/>
      <c r="BO2667" s="5"/>
      <c r="BP2667" s="8"/>
      <c r="BQ2667" s="8"/>
    </row>
    <row r="2668" spans="1:69" ht="16.75" customHeight="1" x14ac:dyDescent="0.2">
      <c r="A2668" t="str">
        <f t="shared" si="1967"/>
        <v>2025021302 NYR</v>
      </c>
      <c r="B2668">
        <v>2025021302</v>
      </c>
      <c r="C2668" s="1">
        <v>46127</v>
      </c>
      <c r="D2668" s="2" t="s">
        <v>6</v>
      </c>
      <c r="E2668" t="s">
        <v>20</v>
      </c>
      <c r="F2668" s="2">
        <v>1</v>
      </c>
      <c r="G2668" s="2">
        <v>1</v>
      </c>
      <c r="H2668" t="s">
        <v>46</v>
      </c>
      <c r="I2668" t="str">
        <f t="shared" si="1968"/>
        <v xml:space="preserve">NYR </v>
      </c>
      <c r="K2668" s="14"/>
      <c r="L2668" s="13">
        <v>0.15</v>
      </c>
      <c r="M2668" s="28">
        <v>0.1</v>
      </c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23"/>
      <c r="AF2668" s="23"/>
      <c r="AG2668" s="26"/>
      <c r="AH2668" s="26"/>
      <c r="AI2668" s="53"/>
      <c r="AJ2668" s="6"/>
      <c r="AK2668" s="23"/>
      <c r="AL2668" s="23"/>
      <c r="AM2668" s="23"/>
      <c r="AN2668" s="23"/>
      <c r="AO2668" s="23"/>
      <c r="AP2668" s="23"/>
      <c r="AQ2668" s="23"/>
      <c r="AR2668" s="66">
        <v>0</v>
      </c>
      <c r="AS2668" s="8"/>
      <c r="AT2668" s="19"/>
      <c r="AU2668" s="19"/>
      <c r="AV2668" s="12"/>
      <c r="AW2668" s="12"/>
      <c r="AX2668" s="8"/>
      <c r="AY2668" s="8"/>
      <c r="AZ2668" s="8"/>
      <c r="BA2668" s="8"/>
      <c r="BB2668" s="62"/>
      <c r="BC2668" s="21"/>
      <c r="BD2668" s="21"/>
      <c r="BE2668" s="21"/>
      <c r="BF2668" s="22"/>
      <c r="BG2668" s="22"/>
      <c r="BH2668" s="22"/>
      <c r="BI2668" s="22"/>
      <c r="BJ2668" s="8"/>
      <c r="BK2668" s="8"/>
      <c r="BL2668" s="8"/>
      <c r="BM2668" s="8"/>
      <c r="BN2668" s="5"/>
      <c r="BO2668" s="5"/>
      <c r="BP2668" s="8"/>
      <c r="BQ2668" s="8"/>
    </row>
    <row r="2669" spans="1:69" ht="16.75" customHeight="1" x14ac:dyDescent="0.2">
      <c r="A2669" t="str">
        <f t="shared" si="1967"/>
        <v>2025021302 TBL</v>
      </c>
      <c r="B2669">
        <v>2025021302</v>
      </c>
      <c r="C2669" s="1">
        <v>46127</v>
      </c>
      <c r="D2669" s="2" t="s">
        <v>9</v>
      </c>
      <c r="E2669" t="s">
        <v>41</v>
      </c>
      <c r="F2669" s="2">
        <v>1</v>
      </c>
      <c r="G2669" s="2">
        <v>1</v>
      </c>
      <c r="H2669" t="s">
        <v>47</v>
      </c>
      <c r="I2669" t="str">
        <f t="shared" si="1968"/>
        <v xml:space="preserve">TBL </v>
      </c>
      <c r="K2669" s="14"/>
      <c r="L2669" s="13">
        <v>0.15</v>
      </c>
      <c r="M2669" s="28">
        <v>0.1</v>
      </c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23"/>
      <c r="AF2669" s="23"/>
      <c r="AG2669" s="26"/>
      <c r="AH2669" s="26"/>
      <c r="AI2669" s="53"/>
      <c r="AJ2669" s="6"/>
      <c r="AK2669" s="23"/>
      <c r="AL2669" s="23"/>
      <c r="AM2669" s="23"/>
      <c r="AN2669" s="23"/>
      <c r="AO2669" s="23"/>
      <c r="AP2669" s="23"/>
      <c r="AQ2669" s="23"/>
      <c r="AR2669" s="66">
        <v>0</v>
      </c>
      <c r="AS2669" s="8"/>
      <c r="AT2669" s="19"/>
      <c r="AU2669" s="19"/>
      <c r="AV2669" s="12"/>
      <c r="AW2669" s="12"/>
      <c r="AX2669" s="8"/>
      <c r="AY2669" s="8"/>
      <c r="AZ2669" s="8"/>
      <c r="BA2669" s="8"/>
      <c r="BB2669" s="62"/>
      <c r="BC2669" s="21"/>
      <c r="BD2669" s="21"/>
      <c r="BE2669" s="21"/>
      <c r="BF2669" s="22"/>
      <c r="BG2669" s="22"/>
      <c r="BH2669" s="22"/>
      <c r="BI2669" s="22"/>
      <c r="BJ2669" s="8"/>
      <c r="BK2669" s="8"/>
      <c r="BL2669" s="8"/>
      <c r="BM2669" s="8"/>
      <c r="BN2669" s="5"/>
      <c r="BO2669" s="5"/>
      <c r="BP2669" s="8"/>
      <c r="BQ2669" s="8"/>
    </row>
    <row r="2670" spans="1:69" ht="16.75" customHeight="1" x14ac:dyDescent="0.2">
      <c r="A2670" t="str">
        <f t="shared" si="1967"/>
        <v>2025021304 TOR</v>
      </c>
      <c r="B2670">
        <v>2025021304</v>
      </c>
      <c r="C2670" s="1">
        <v>46127</v>
      </c>
      <c r="D2670" s="2" t="s">
        <v>6</v>
      </c>
      <c r="E2670" t="s">
        <v>18</v>
      </c>
      <c r="F2670" s="2">
        <v>1</v>
      </c>
      <c r="G2670" s="2">
        <v>2</v>
      </c>
      <c r="H2670" t="s">
        <v>36</v>
      </c>
      <c r="I2670" t="str">
        <f t="shared" si="1968"/>
        <v xml:space="preserve">TOR </v>
      </c>
      <c r="K2670" s="14"/>
      <c r="L2670" s="13">
        <v>0.15</v>
      </c>
      <c r="M2670" s="28">
        <v>0.1</v>
      </c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23"/>
      <c r="AF2670" s="23"/>
      <c r="AG2670" s="26"/>
      <c r="AH2670" s="26"/>
      <c r="AI2670" s="53"/>
      <c r="AJ2670" s="6"/>
      <c r="AK2670" s="23"/>
      <c r="AL2670" s="23"/>
      <c r="AM2670" s="23"/>
      <c r="AN2670" s="23"/>
      <c r="AO2670" s="23"/>
      <c r="AP2670" s="23"/>
      <c r="AQ2670" s="23"/>
      <c r="AR2670" s="66">
        <v>0</v>
      </c>
      <c r="AS2670" s="8"/>
      <c r="AT2670" s="19"/>
      <c r="AU2670" s="19"/>
      <c r="AV2670" s="12"/>
      <c r="AW2670" s="12"/>
      <c r="AX2670" s="8"/>
      <c r="AY2670" s="8"/>
      <c r="AZ2670" s="8"/>
      <c r="BA2670" s="8"/>
      <c r="BB2670" s="62"/>
      <c r="BC2670" s="21"/>
      <c r="BD2670" s="21"/>
      <c r="BE2670" s="21"/>
      <c r="BF2670" s="22"/>
      <c r="BG2670" s="22"/>
      <c r="BH2670" s="22"/>
      <c r="BI2670" s="22"/>
      <c r="BJ2670" s="8"/>
      <c r="BK2670" s="8"/>
      <c r="BL2670" s="8"/>
      <c r="BM2670" s="8"/>
      <c r="BN2670" s="5"/>
      <c r="BO2670" s="5"/>
      <c r="BP2670" s="8"/>
      <c r="BQ2670" s="8"/>
    </row>
    <row r="2671" spans="1:69" ht="16.75" customHeight="1" x14ac:dyDescent="0.2">
      <c r="A2671" t="str">
        <f t="shared" si="1967"/>
        <v>2025021304 OTT</v>
      </c>
      <c r="B2671">
        <v>2025021304</v>
      </c>
      <c r="C2671" s="1">
        <v>46127</v>
      </c>
      <c r="D2671" s="2" t="s">
        <v>9</v>
      </c>
      <c r="E2671" t="s">
        <v>39</v>
      </c>
      <c r="F2671" s="2">
        <v>2</v>
      </c>
      <c r="G2671" s="2">
        <v>1</v>
      </c>
      <c r="H2671" t="s">
        <v>38</v>
      </c>
      <c r="I2671" t="str">
        <f t="shared" si="1968"/>
        <v xml:space="preserve">OTT </v>
      </c>
      <c r="K2671" s="14"/>
      <c r="L2671" s="13">
        <v>0.15</v>
      </c>
      <c r="M2671" s="28">
        <v>0.1</v>
      </c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23"/>
      <c r="AF2671" s="23"/>
      <c r="AG2671" s="26"/>
      <c r="AH2671" s="26"/>
      <c r="AI2671" s="53"/>
      <c r="AJ2671" s="6"/>
      <c r="AK2671" s="23"/>
      <c r="AL2671" s="23"/>
      <c r="AM2671" s="23"/>
      <c r="AN2671" s="23"/>
      <c r="AO2671" s="23"/>
      <c r="AP2671" s="23"/>
      <c r="AQ2671" s="23"/>
      <c r="AR2671" s="66">
        <v>0</v>
      </c>
      <c r="AS2671" s="8"/>
      <c r="AT2671" s="19"/>
      <c r="AU2671" s="19"/>
      <c r="AV2671" s="12"/>
      <c r="AW2671" s="12"/>
      <c r="AX2671" s="8"/>
      <c r="AY2671" s="8"/>
      <c r="AZ2671" s="8"/>
      <c r="BA2671" s="8"/>
      <c r="BB2671" s="62"/>
      <c r="BC2671" s="21"/>
      <c r="BD2671" s="21"/>
      <c r="BE2671" s="21"/>
      <c r="BF2671" s="22"/>
      <c r="BG2671" s="22"/>
      <c r="BH2671" s="22"/>
      <c r="BI2671" s="22"/>
      <c r="BJ2671" s="8"/>
      <c r="BK2671" s="8"/>
      <c r="BL2671" s="8"/>
      <c r="BM2671" s="8"/>
      <c r="BN2671" s="5"/>
      <c r="BO2671" s="5"/>
      <c r="BP2671" s="8"/>
      <c r="BQ2671" s="8"/>
    </row>
    <row r="2672" spans="1:69" ht="16.75" customHeight="1" x14ac:dyDescent="0.2">
      <c r="A2672" t="str">
        <f t="shared" si="1967"/>
        <v>2025021305 SJS</v>
      </c>
      <c r="B2672">
        <v>2025021305</v>
      </c>
      <c r="C2672" s="1">
        <v>46127</v>
      </c>
      <c r="D2672" s="2" t="s">
        <v>6</v>
      </c>
      <c r="E2672" t="s">
        <v>40</v>
      </c>
      <c r="F2672" s="2">
        <v>1</v>
      </c>
      <c r="G2672" s="2">
        <v>1</v>
      </c>
      <c r="H2672" t="s">
        <v>46</v>
      </c>
      <c r="I2672" t="str">
        <f t="shared" si="1968"/>
        <v xml:space="preserve">SJS </v>
      </c>
      <c r="K2672" s="14"/>
      <c r="L2672" s="13">
        <v>0.15</v>
      </c>
      <c r="M2672" s="28">
        <v>0.1</v>
      </c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23"/>
      <c r="AF2672" s="23"/>
      <c r="AG2672" s="26"/>
      <c r="AH2672" s="26"/>
      <c r="AI2672" s="53"/>
      <c r="AJ2672" s="6"/>
      <c r="AK2672" s="23"/>
      <c r="AL2672" s="23"/>
      <c r="AM2672" s="23"/>
      <c r="AN2672" s="23"/>
      <c r="AO2672" s="23"/>
      <c r="AP2672" s="23"/>
      <c r="AQ2672" s="23"/>
      <c r="AR2672" s="66">
        <v>0</v>
      </c>
      <c r="AS2672" s="8"/>
      <c r="AT2672" s="19"/>
      <c r="AU2672" s="19"/>
      <c r="AV2672" s="12"/>
      <c r="AW2672" s="12"/>
      <c r="AX2672" s="8"/>
      <c r="AY2672" s="8"/>
      <c r="AZ2672" s="8"/>
      <c r="BA2672" s="8"/>
      <c r="BB2672" s="62"/>
      <c r="BC2672" s="21"/>
      <c r="BD2672" s="21"/>
      <c r="BE2672" s="21"/>
      <c r="BF2672" s="22"/>
      <c r="BG2672" s="22"/>
      <c r="BH2672" s="22"/>
      <c r="BI2672" s="22"/>
      <c r="BJ2672" s="8"/>
      <c r="BK2672" s="8"/>
      <c r="BL2672" s="8"/>
      <c r="BM2672" s="8"/>
      <c r="BN2672" s="5"/>
      <c r="BO2672" s="5"/>
      <c r="BP2672" s="8"/>
      <c r="BQ2672" s="8"/>
    </row>
    <row r="2673" spans="1:69" ht="16.75" customHeight="1" x14ac:dyDescent="0.2">
      <c r="A2673" t="str">
        <f t="shared" si="1967"/>
        <v>2025021305 CHI</v>
      </c>
      <c r="B2673">
        <v>2025021305</v>
      </c>
      <c r="C2673" s="1">
        <v>46127</v>
      </c>
      <c r="D2673" s="2" t="s">
        <v>9</v>
      </c>
      <c r="E2673" t="s">
        <v>14</v>
      </c>
      <c r="F2673" s="2">
        <v>1</v>
      </c>
      <c r="G2673" s="2">
        <v>1</v>
      </c>
      <c r="H2673" t="s">
        <v>47</v>
      </c>
      <c r="I2673" t="str">
        <f t="shared" si="1968"/>
        <v xml:space="preserve">CHI </v>
      </c>
      <c r="K2673" s="14"/>
      <c r="L2673" s="13">
        <v>0.15</v>
      </c>
      <c r="M2673" s="28">
        <v>0.1</v>
      </c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23"/>
      <c r="AF2673" s="23"/>
      <c r="AG2673" s="26"/>
      <c r="AH2673" s="26"/>
      <c r="AI2673" s="53"/>
      <c r="AJ2673" s="6"/>
      <c r="AK2673" s="23"/>
      <c r="AL2673" s="23"/>
      <c r="AM2673" s="23"/>
      <c r="AN2673" s="23"/>
      <c r="AO2673" s="23"/>
      <c r="AP2673" s="23"/>
      <c r="AQ2673" s="23"/>
      <c r="AR2673" s="66">
        <v>0</v>
      </c>
      <c r="AS2673" s="8"/>
      <c r="AT2673" s="19"/>
      <c r="AU2673" s="19"/>
      <c r="AV2673" s="12"/>
      <c r="AW2673" s="12"/>
      <c r="AX2673" s="8"/>
      <c r="AY2673" s="8"/>
      <c r="AZ2673" s="8"/>
      <c r="BA2673" s="8"/>
      <c r="BB2673" s="62"/>
      <c r="BC2673" s="21"/>
      <c r="BD2673" s="21"/>
      <c r="BE2673" s="21"/>
      <c r="BF2673" s="22"/>
      <c r="BG2673" s="22"/>
      <c r="BH2673" s="22"/>
      <c r="BI2673" s="22"/>
      <c r="BJ2673" s="8"/>
      <c r="BK2673" s="8"/>
      <c r="BL2673" s="8"/>
      <c r="BM2673" s="8"/>
      <c r="BN2673" s="5"/>
      <c r="BO2673" s="5"/>
      <c r="BP2673" s="8"/>
      <c r="BQ2673" s="8"/>
    </row>
    <row r="2674" spans="1:69" ht="16.75" customHeight="1" x14ac:dyDescent="0.2">
      <c r="A2674" t="str">
        <f t="shared" si="1967"/>
        <v>2025021306 SEA</v>
      </c>
      <c r="B2674">
        <v>2025021306</v>
      </c>
      <c r="C2674" s="1">
        <v>46127</v>
      </c>
      <c r="D2674" s="2" t="s">
        <v>6</v>
      </c>
      <c r="E2674" t="s">
        <v>13</v>
      </c>
      <c r="F2674" s="2">
        <v>1</v>
      </c>
      <c r="G2674" s="2">
        <v>1</v>
      </c>
      <c r="H2674" t="s">
        <v>46</v>
      </c>
      <c r="I2674" t="str">
        <f t="shared" si="1968"/>
        <v xml:space="preserve">SEA </v>
      </c>
      <c r="K2674" s="14"/>
      <c r="L2674" s="13">
        <v>0.15</v>
      </c>
      <c r="M2674" s="28">
        <v>0.1</v>
      </c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23"/>
      <c r="AF2674" s="23"/>
      <c r="AG2674" s="26"/>
      <c r="AH2674" s="26"/>
      <c r="AI2674" s="53"/>
      <c r="AJ2674" s="6"/>
      <c r="AK2674" s="23"/>
      <c r="AL2674" s="23"/>
      <c r="AM2674" s="23"/>
      <c r="AN2674" s="23"/>
      <c r="AO2674" s="23"/>
      <c r="AP2674" s="23"/>
      <c r="AQ2674" s="23"/>
      <c r="AR2674" s="66">
        <v>0</v>
      </c>
      <c r="AS2674" s="8"/>
      <c r="AT2674" s="19"/>
      <c r="AU2674" s="19"/>
      <c r="AV2674" s="12"/>
      <c r="AW2674" s="12"/>
      <c r="AX2674" s="8"/>
      <c r="AY2674" s="8"/>
      <c r="AZ2674" s="8"/>
      <c r="BA2674" s="8"/>
      <c r="BB2674" s="62"/>
      <c r="BC2674" s="21"/>
      <c r="BD2674" s="21"/>
      <c r="BE2674" s="21"/>
      <c r="BF2674" s="22"/>
      <c r="BG2674" s="22"/>
      <c r="BH2674" s="22"/>
      <c r="BI2674" s="22"/>
      <c r="BJ2674" s="8"/>
      <c r="BK2674" s="8"/>
      <c r="BL2674" s="8"/>
      <c r="BM2674" s="8"/>
      <c r="BN2674" s="5"/>
      <c r="BO2674" s="5"/>
      <c r="BP2674" s="8"/>
      <c r="BQ2674" s="8"/>
    </row>
    <row r="2675" spans="1:69" ht="16.75" customHeight="1" x14ac:dyDescent="0.2">
      <c r="A2675" t="str">
        <f t="shared" si="1967"/>
        <v>2025021306 VGK</v>
      </c>
      <c r="B2675">
        <v>2025021306</v>
      </c>
      <c r="C2675" s="1">
        <v>46127</v>
      </c>
      <c r="D2675" s="2" t="s">
        <v>9</v>
      </c>
      <c r="E2675" t="s">
        <v>25</v>
      </c>
      <c r="F2675" s="2">
        <v>1</v>
      </c>
      <c r="G2675" s="2">
        <v>1</v>
      </c>
      <c r="H2675" t="s">
        <v>47</v>
      </c>
      <c r="I2675" t="str">
        <f t="shared" si="1968"/>
        <v xml:space="preserve">VGK </v>
      </c>
      <c r="K2675" s="14"/>
      <c r="L2675" s="13">
        <v>0.15</v>
      </c>
      <c r="M2675" s="28">
        <v>0.1</v>
      </c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23"/>
      <c r="AF2675" s="23"/>
      <c r="AG2675" s="26"/>
      <c r="AH2675" s="26"/>
      <c r="AI2675" s="53"/>
      <c r="AJ2675" s="6"/>
      <c r="AK2675" s="23"/>
      <c r="AL2675" s="23"/>
      <c r="AM2675" s="23"/>
      <c r="AN2675" s="23"/>
      <c r="AO2675" s="23"/>
      <c r="AP2675" s="23"/>
      <c r="AQ2675" s="23"/>
      <c r="AR2675" s="66">
        <v>0</v>
      </c>
      <c r="AS2675" s="8"/>
      <c r="AT2675" s="19"/>
      <c r="AU2675" s="19"/>
      <c r="AV2675" s="12"/>
      <c r="AW2675" s="12"/>
      <c r="AX2675" s="8"/>
      <c r="AY2675" s="8"/>
      <c r="AZ2675" s="8"/>
      <c r="BA2675" s="8"/>
      <c r="BB2675" s="62"/>
      <c r="BC2675" s="21"/>
      <c r="BD2675" s="21"/>
      <c r="BE2675" s="21"/>
      <c r="BF2675" s="22"/>
      <c r="BG2675" s="22"/>
      <c r="BH2675" s="22"/>
      <c r="BI2675" s="22"/>
      <c r="BJ2675" s="8"/>
      <c r="BK2675" s="8"/>
      <c r="BL2675" s="8"/>
      <c r="BM2675" s="8"/>
      <c r="BN2675" s="5"/>
      <c r="BO2675" s="5"/>
      <c r="BP2675" s="8"/>
      <c r="BQ2675" s="8"/>
    </row>
    <row r="2676" spans="1:69" ht="16.75" customHeight="1" x14ac:dyDescent="0.2">
      <c r="A2676" t="str">
        <f t="shared" si="1967"/>
        <v>2025021307 ANA</v>
      </c>
      <c r="B2676">
        <v>2025021307</v>
      </c>
      <c r="C2676" s="1">
        <v>46128</v>
      </c>
      <c r="D2676" s="2" t="s">
        <v>6</v>
      </c>
      <c r="E2676" t="s">
        <v>48</v>
      </c>
      <c r="F2676" s="2">
        <v>1</v>
      </c>
      <c r="G2676" s="2">
        <v>2</v>
      </c>
      <c r="H2676" t="s">
        <v>36</v>
      </c>
      <c r="I2676" t="str">
        <f t="shared" si="1968"/>
        <v xml:space="preserve">ANA </v>
      </c>
      <c r="K2676" s="14"/>
      <c r="L2676" s="13">
        <v>0.15</v>
      </c>
      <c r="M2676" s="28">
        <v>0.1</v>
      </c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23"/>
      <c r="AF2676" s="23"/>
      <c r="AG2676" s="26"/>
      <c r="AH2676" s="26"/>
      <c r="AI2676" s="53"/>
      <c r="AJ2676" s="6"/>
      <c r="AK2676" s="23"/>
      <c r="AL2676" s="23"/>
      <c r="AM2676" s="23"/>
      <c r="AN2676" s="23"/>
      <c r="AO2676" s="23"/>
      <c r="AP2676" s="23"/>
      <c r="AQ2676" s="23"/>
      <c r="AR2676" s="66">
        <v>0</v>
      </c>
      <c r="AS2676" s="8"/>
      <c r="AT2676" s="19"/>
      <c r="AU2676" s="19"/>
      <c r="AV2676" s="12"/>
      <c r="AW2676" s="12"/>
      <c r="AX2676" s="8"/>
      <c r="AY2676" s="8"/>
      <c r="AZ2676" s="8"/>
      <c r="BA2676" s="8"/>
      <c r="BB2676" s="62"/>
      <c r="BC2676" s="21"/>
      <c r="BD2676" s="21"/>
      <c r="BE2676" s="21"/>
      <c r="BF2676" s="22"/>
      <c r="BG2676" s="22"/>
      <c r="BH2676" s="22"/>
      <c r="BI2676" s="22"/>
      <c r="BJ2676" s="8"/>
      <c r="BK2676" s="8"/>
      <c r="BL2676" s="8"/>
      <c r="BM2676" s="8"/>
      <c r="BN2676" s="5"/>
      <c r="BO2676" s="5"/>
      <c r="BP2676" s="8"/>
      <c r="BQ2676" s="8"/>
    </row>
    <row r="2677" spans="1:69" ht="16.75" customHeight="1" x14ac:dyDescent="0.2">
      <c r="A2677" t="str">
        <f t="shared" si="1967"/>
        <v>2025021307 NSH</v>
      </c>
      <c r="B2677">
        <v>2025021307</v>
      </c>
      <c r="C2677" s="1">
        <v>46128</v>
      </c>
      <c r="D2677" s="2" t="s">
        <v>9</v>
      </c>
      <c r="E2677" t="s">
        <v>35</v>
      </c>
      <c r="F2677" s="2">
        <v>2</v>
      </c>
      <c r="G2677" s="2">
        <v>1</v>
      </c>
      <c r="H2677" t="s">
        <v>38</v>
      </c>
      <c r="I2677" t="str">
        <f t="shared" si="1968"/>
        <v xml:space="preserve">NSH </v>
      </c>
      <c r="K2677" s="14"/>
      <c r="L2677" s="13">
        <v>0.15</v>
      </c>
      <c r="M2677" s="28">
        <v>0.1</v>
      </c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23"/>
      <c r="AF2677" s="23"/>
      <c r="AG2677" s="26"/>
      <c r="AH2677" s="26"/>
      <c r="AI2677" s="53"/>
      <c r="AJ2677" s="6"/>
      <c r="AK2677" s="23"/>
      <c r="AL2677" s="23"/>
      <c r="AM2677" s="23"/>
      <c r="AN2677" s="23"/>
      <c r="AO2677" s="23"/>
      <c r="AP2677" s="23"/>
      <c r="AQ2677" s="23"/>
      <c r="AR2677" s="66">
        <v>0</v>
      </c>
      <c r="AS2677" s="8"/>
      <c r="AT2677" s="19"/>
      <c r="AU2677" s="19"/>
      <c r="AV2677" s="12"/>
      <c r="AW2677" s="12"/>
      <c r="AX2677" s="8"/>
      <c r="AY2677" s="8"/>
      <c r="AZ2677" s="8"/>
      <c r="BA2677" s="8"/>
      <c r="BB2677" s="62"/>
      <c r="BC2677" s="21"/>
      <c r="BD2677" s="21"/>
      <c r="BE2677" s="21"/>
      <c r="BF2677" s="22"/>
      <c r="BG2677" s="22"/>
      <c r="BH2677" s="22"/>
      <c r="BI2677" s="22"/>
      <c r="BJ2677" s="8"/>
      <c r="BK2677" s="8"/>
      <c r="BL2677" s="8"/>
      <c r="BM2677" s="8"/>
      <c r="BN2677" s="5"/>
      <c r="BO2677" s="5"/>
      <c r="BP2677" s="8"/>
      <c r="BQ2677" s="8"/>
    </row>
    <row r="2678" spans="1:69" ht="16.75" customHeight="1" x14ac:dyDescent="0.2">
      <c r="A2678" t="str">
        <f t="shared" si="1967"/>
        <v>2025021308 SJS</v>
      </c>
      <c r="B2678">
        <v>2025021308</v>
      </c>
      <c r="C2678" s="1">
        <v>46128</v>
      </c>
      <c r="D2678" s="2" t="s">
        <v>6</v>
      </c>
      <c r="E2678" t="s">
        <v>40</v>
      </c>
      <c r="F2678" s="2">
        <v>0</v>
      </c>
      <c r="G2678" s="2">
        <v>1</v>
      </c>
      <c r="H2678" t="s">
        <v>26</v>
      </c>
      <c r="I2678" t="str">
        <f t="shared" si="1968"/>
        <v xml:space="preserve">SJS </v>
      </c>
      <c r="K2678" s="14"/>
      <c r="L2678" s="13">
        <v>0.15</v>
      </c>
      <c r="M2678" s="28">
        <v>0.1</v>
      </c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23"/>
      <c r="AF2678" s="23"/>
      <c r="AG2678" s="26"/>
      <c r="AH2678" s="26"/>
      <c r="AI2678" s="53"/>
      <c r="AJ2678" s="6"/>
      <c r="AK2678" s="23"/>
      <c r="AL2678" s="23"/>
      <c r="AM2678" s="23"/>
      <c r="AN2678" s="23"/>
      <c r="AO2678" s="23"/>
      <c r="AP2678" s="23"/>
      <c r="AQ2678" s="23"/>
      <c r="AR2678" s="66">
        <v>0</v>
      </c>
      <c r="AS2678" s="8"/>
      <c r="AT2678" s="19"/>
      <c r="AU2678" s="19"/>
      <c r="AV2678" s="12"/>
      <c r="AW2678" s="12"/>
      <c r="AX2678" s="8"/>
      <c r="AY2678" s="8"/>
      <c r="AZ2678" s="8"/>
      <c r="BA2678" s="8"/>
      <c r="BB2678" s="62"/>
      <c r="BC2678" s="21"/>
      <c r="BD2678" s="21"/>
      <c r="BE2678" s="21"/>
      <c r="BF2678" s="22"/>
      <c r="BG2678" s="22"/>
      <c r="BH2678" s="22"/>
      <c r="BI2678" s="22"/>
      <c r="BJ2678" s="8"/>
      <c r="BK2678" s="8"/>
      <c r="BL2678" s="8"/>
      <c r="BM2678" s="8"/>
      <c r="BN2678" s="5"/>
      <c r="BO2678" s="5"/>
      <c r="BP2678" s="8"/>
      <c r="BQ2678" s="8"/>
    </row>
    <row r="2679" spans="1:69" ht="16.75" customHeight="1" x14ac:dyDescent="0.2">
      <c r="A2679" t="str">
        <f t="shared" si="1967"/>
        <v>2025021308 WPG</v>
      </c>
      <c r="B2679">
        <v>2025021308</v>
      </c>
      <c r="C2679" s="1">
        <v>46128</v>
      </c>
      <c r="D2679" s="2" t="s">
        <v>9</v>
      </c>
      <c r="E2679" t="s">
        <v>16</v>
      </c>
      <c r="F2679" s="2">
        <v>1</v>
      </c>
      <c r="G2679" s="2">
        <v>0</v>
      </c>
      <c r="H2679" t="s">
        <v>27</v>
      </c>
      <c r="I2679" t="str">
        <f t="shared" si="1968"/>
        <v xml:space="preserve">WPG </v>
      </c>
      <c r="K2679" s="14"/>
      <c r="L2679" s="13">
        <v>0.15</v>
      </c>
      <c r="M2679" s="28">
        <v>0.1</v>
      </c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23"/>
      <c r="AF2679" s="23"/>
      <c r="AG2679" s="26"/>
      <c r="AH2679" s="26"/>
      <c r="AI2679" s="53"/>
      <c r="AJ2679" s="6"/>
      <c r="AK2679" s="23"/>
      <c r="AL2679" s="23"/>
      <c r="AM2679" s="23"/>
      <c r="AN2679" s="23"/>
      <c r="AO2679" s="23"/>
      <c r="AP2679" s="23"/>
      <c r="AQ2679" s="23"/>
      <c r="AR2679" s="66">
        <v>0</v>
      </c>
      <c r="AS2679" s="8"/>
      <c r="AT2679" s="19"/>
      <c r="AU2679" s="19"/>
      <c r="AV2679" s="12"/>
      <c r="AW2679" s="12"/>
      <c r="AX2679" s="8"/>
      <c r="AY2679" s="8"/>
      <c r="AZ2679" s="8"/>
      <c r="BA2679" s="8"/>
      <c r="BB2679" s="62"/>
      <c r="BC2679" s="21"/>
      <c r="BD2679" s="21"/>
      <c r="BE2679" s="21"/>
      <c r="BF2679" s="22"/>
      <c r="BG2679" s="22"/>
      <c r="BH2679" s="22"/>
      <c r="BI2679" s="22"/>
      <c r="BJ2679" s="8"/>
      <c r="BK2679" s="8"/>
      <c r="BL2679" s="8"/>
      <c r="BM2679" s="8"/>
      <c r="BN2679" s="5"/>
      <c r="BO2679" s="5"/>
      <c r="BP2679" s="8"/>
      <c r="BQ2679" s="8"/>
    </row>
    <row r="2680" spans="1:69" ht="16.75" customHeight="1" x14ac:dyDescent="0.2">
      <c r="A2680" t="str">
        <f t="shared" si="1967"/>
        <v>2025021309 STL</v>
      </c>
      <c r="B2680">
        <v>2025021309</v>
      </c>
      <c r="C2680" s="1">
        <v>46128</v>
      </c>
      <c r="D2680" s="2" t="s">
        <v>6</v>
      </c>
      <c r="E2680" t="s">
        <v>12</v>
      </c>
      <c r="F2680" s="2">
        <v>1</v>
      </c>
      <c r="G2680" s="2">
        <v>1</v>
      </c>
      <c r="H2680" t="s">
        <v>46</v>
      </c>
      <c r="I2680" t="str">
        <f t="shared" si="1968"/>
        <v xml:space="preserve">STL </v>
      </c>
      <c r="K2680" s="14"/>
      <c r="L2680" s="13">
        <v>0.15</v>
      </c>
      <c r="M2680" s="28">
        <v>0.1</v>
      </c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23"/>
      <c r="AF2680" s="23"/>
      <c r="AG2680" s="26"/>
      <c r="AH2680" s="26"/>
      <c r="AI2680" s="53"/>
      <c r="AJ2680" s="6"/>
      <c r="AK2680" s="23"/>
      <c r="AL2680" s="23"/>
      <c r="AM2680" s="23"/>
      <c r="AN2680" s="23"/>
      <c r="AO2680" s="23"/>
      <c r="AP2680" s="23"/>
      <c r="AQ2680" s="23"/>
      <c r="AR2680" s="66">
        <v>0</v>
      </c>
      <c r="AS2680" s="8"/>
      <c r="AT2680" s="19"/>
      <c r="AU2680" s="19"/>
      <c r="AV2680" s="12"/>
      <c r="AW2680" s="12"/>
      <c r="AX2680" s="8"/>
      <c r="AY2680" s="8"/>
      <c r="AZ2680" s="8"/>
      <c r="BA2680" s="8"/>
      <c r="BB2680" s="62"/>
      <c r="BC2680" s="21"/>
      <c r="BD2680" s="21"/>
      <c r="BE2680" s="21"/>
      <c r="BF2680" s="22"/>
      <c r="BG2680" s="22"/>
      <c r="BH2680" s="22"/>
      <c r="BI2680" s="22"/>
      <c r="BJ2680" s="8"/>
      <c r="BK2680" s="8"/>
      <c r="BL2680" s="8"/>
      <c r="BM2680" s="8"/>
      <c r="BN2680" s="5"/>
      <c r="BO2680" s="5"/>
      <c r="BP2680" s="8"/>
      <c r="BQ2680" s="8"/>
    </row>
    <row r="2681" spans="1:69" ht="16.75" customHeight="1" x14ac:dyDescent="0.2">
      <c r="A2681" t="str">
        <f t="shared" si="1967"/>
        <v>2025021309 UTA</v>
      </c>
      <c r="B2681">
        <v>2025021309</v>
      </c>
      <c r="C2681" s="1">
        <v>46128</v>
      </c>
      <c r="D2681" s="2" t="s">
        <v>9</v>
      </c>
      <c r="E2681" t="s">
        <v>15</v>
      </c>
      <c r="F2681" s="2">
        <v>1</v>
      </c>
      <c r="G2681" s="2">
        <v>1</v>
      </c>
      <c r="H2681" t="s">
        <v>47</v>
      </c>
      <c r="I2681" t="str">
        <f t="shared" si="1968"/>
        <v xml:space="preserve">UTA </v>
      </c>
      <c r="K2681" s="14"/>
      <c r="L2681" s="13">
        <v>0.15</v>
      </c>
      <c r="M2681" s="28">
        <v>0.1</v>
      </c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23"/>
      <c r="AF2681" s="23"/>
      <c r="AG2681" s="26"/>
      <c r="AH2681" s="26"/>
      <c r="AI2681" s="53"/>
      <c r="AJ2681" s="6"/>
      <c r="AK2681" s="23"/>
      <c r="AL2681" s="23"/>
      <c r="AM2681" s="23"/>
      <c r="AN2681" s="23"/>
      <c r="AO2681" s="23"/>
      <c r="AP2681" s="23"/>
      <c r="AQ2681" s="23"/>
      <c r="AR2681" s="66">
        <v>0</v>
      </c>
      <c r="AS2681" s="8"/>
      <c r="AT2681" s="19"/>
      <c r="AU2681" s="19"/>
      <c r="AV2681" s="12"/>
      <c r="AW2681" s="12"/>
      <c r="AX2681" s="8"/>
      <c r="AY2681" s="8"/>
      <c r="AZ2681" s="8"/>
      <c r="BA2681" s="8"/>
      <c r="BB2681" s="62"/>
      <c r="BC2681" s="21"/>
      <c r="BD2681" s="21"/>
      <c r="BE2681" s="21"/>
      <c r="BF2681" s="22"/>
      <c r="BG2681" s="22"/>
      <c r="BH2681" s="22"/>
      <c r="BI2681" s="22"/>
      <c r="BJ2681" s="8"/>
      <c r="BK2681" s="8"/>
      <c r="BL2681" s="8"/>
      <c r="BM2681" s="8"/>
      <c r="BN2681" s="5"/>
      <c r="BO2681" s="5"/>
      <c r="BP2681" s="8"/>
      <c r="BQ2681" s="8"/>
    </row>
    <row r="2682" spans="1:69" ht="16.75" customHeight="1" x14ac:dyDescent="0.2">
      <c r="A2682" t="str">
        <f t="shared" si="1967"/>
        <v>2025021310 LAK</v>
      </c>
      <c r="B2682">
        <v>2025021310</v>
      </c>
      <c r="C2682" s="1">
        <v>46128</v>
      </c>
      <c r="D2682" s="2" t="s">
        <v>6</v>
      </c>
      <c r="E2682" t="s">
        <v>28</v>
      </c>
      <c r="F2682" s="2">
        <v>1</v>
      </c>
      <c r="G2682" s="2">
        <v>1</v>
      </c>
      <c r="H2682" t="s">
        <v>46</v>
      </c>
      <c r="I2682" t="str">
        <f t="shared" si="1968"/>
        <v xml:space="preserve">LAK </v>
      </c>
      <c r="K2682" s="14"/>
      <c r="L2682" s="13">
        <v>0.15</v>
      </c>
      <c r="M2682" s="28">
        <v>0.1</v>
      </c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23"/>
      <c r="AF2682" s="23"/>
      <c r="AG2682" s="26"/>
      <c r="AH2682" s="26"/>
      <c r="AI2682" s="53"/>
      <c r="AJ2682" s="6"/>
      <c r="AK2682" s="23"/>
      <c r="AL2682" s="23"/>
      <c r="AM2682" s="23"/>
      <c r="AN2682" s="23"/>
      <c r="AO2682" s="23"/>
      <c r="AP2682" s="23"/>
      <c r="AQ2682" s="23"/>
      <c r="AR2682" s="66">
        <v>0</v>
      </c>
      <c r="AS2682" s="8"/>
      <c r="AT2682" s="19"/>
      <c r="AU2682" s="19"/>
      <c r="AV2682" s="12"/>
      <c r="AW2682" s="12"/>
      <c r="AX2682" s="8"/>
      <c r="AY2682" s="8"/>
      <c r="AZ2682" s="8"/>
      <c r="BA2682" s="8"/>
      <c r="BB2682" s="62"/>
      <c r="BC2682" s="21"/>
      <c r="BD2682" s="21"/>
      <c r="BE2682" s="21"/>
      <c r="BF2682" s="22"/>
      <c r="BG2682" s="22"/>
      <c r="BH2682" s="22"/>
      <c r="BI2682" s="22"/>
      <c r="BJ2682" s="8"/>
      <c r="BK2682" s="8"/>
      <c r="BL2682" s="8"/>
      <c r="BM2682" s="8"/>
      <c r="BN2682" s="5"/>
      <c r="BO2682" s="5"/>
      <c r="BP2682" s="8"/>
      <c r="BQ2682" s="8"/>
    </row>
    <row r="2683" spans="1:69" ht="16.75" customHeight="1" x14ac:dyDescent="0.2">
      <c r="A2683" t="str">
        <f t="shared" si="1967"/>
        <v>2025021310 CGY</v>
      </c>
      <c r="B2683">
        <v>2025021310</v>
      </c>
      <c r="C2683" s="1">
        <v>46128</v>
      </c>
      <c r="D2683" s="2" t="s">
        <v>9</v>
      </c>
      <c r="E2683" t="s">
        <v>22</v>
      </c>
      <c r="F2683" s="2">
        <v>1</v>
      </c>
      <c r="G2683" s="2">
        <v>1</v>
      </c>
      <c r="H2683" t="s">
        <v>47</v>
      </c>
      <c r="I2683" t="str">
        <f t="shared" si="1968"/>
        <v xml:space="preserve">CGY </v>
      </c>
      <c r="K2683" s="14"/>
      <c r="L2683" s="13">
        <v>0.15</v>
      </c>
      <c r="M2683" s="28">
        <v>0.1</v>
      </c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23"/>
      <c r="AF2683" s="23"/>
      <c r="AG2683" s="26"/>
      <c r="AH2683" s="26"/>
      <c r="AI2683" s="53"/>
      <c r="AJ2683" s="6"/>
      <c r="AK2683" s="23"/>
      <c r="AL2683" s="23"/>
      <c r="AM2683" s="23"/>
      <c r="AN2683" s="23"/>
      <c r="AO2683" s="23"/>
      <c r="AP2683" s="23"/>
      <c r="AQ2683" s="23"/>
      <c r="AR2683" s="66">
        <v>0</v>
      </c>
      <c r="AS2683" s="8"/>
      <c r="AT2683" s="19"/>
      <c r="AU2683" s="19"/>
      <c r="AV2683" s="12"/>
      <c r="AW2683" s="12"/>
      <c r="AX2683" s="8"/>
      <c r="AY2683" s="8"/>
      <c r="AZ2683" s="8"/>
      <c r="BA2683" s="8"/>
      <c r="BB2683" s="62"/>
      <c r="BC2683" s="21"/>
      <c r="BD2683" s="21"/>
      <c r="BE2683" s="21"/>
      <c r="BF2683" s="22"/>
      <c r="BG2683" s="22"/>
      <c r="BH2683" s="22"/>
      <c r="BI2683" s="22"/>
      <c r="BJ2683" s="8"/>
      <c r="BK2683" s="8"/>
      <c r="BL2683" s="8"/>
      <c r="BM2683" s="8"/>
      <c r="BN2683" s="5"/>
      <c r="BO2683" s="5"/>
      <c r="BP2683" s="8"/>
      <c r="BQ2683" s="8"/>
    </row>
    <row r="2684" spans="1:69" ht="16.75" customHeight="1" x14ac:dyDescent="0.2">
      <c r="A2684" t="str">
        <f t="shared" si="1967"/>
        <v>2025021311 VAN</v>
      </c>
      <c r="B2684">
        <v>2025021311</v>
      </c>
      <c r="C2684" s="1">
        <v>46128</v>
      </c>
      <c r="D2684" s="2" t="s">
        <v>6</v>
      </c>
      <c r="E2684" t="s">
        <v>23</v>
      </c>
      <c r="F2684" s="2">
        <v>1</v>
      </c>
      <c r="G2684" s="2">
        <v>2</v>
      </c>
      <c r="H2684" t="s">
        <v>36</v>
      </c>
      <c r="I2684" t="str">
        <f t="shared" si="1968"/>
        <v xml:space="preserve">VAN </v>
      </c>
      <c r="K2684" s="14"/>
      <c r="L2684" s="13">
        <v>0.15</v>
      </c>
      <c r="M2684" s="28">
        <v>0.1</v>
      </c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23"/>
      <c r="AF2684" s="23"/>
      <c r="AG2684" s="26"/>
      <c r="AH2684" s="26"/>
      <c r="AI2684" s="53"/>
      <c r="AJ2684" s="6"/>
      <c r="AK2684" s="23"/>
      <c r="AL2684" s="23"/>
      <c r="AM2684" s="23"/>
      <c r="AN2684" s="23"/>
      <c r="AO2684" s="23"/>
      <c r="AP2684" s="23"/>
      <c r="AQ2684" s="23"/>
      <c r="AR2684" s="66">
        <v>0</v>
      </c>
      <c r="AS2684" s="8"/>
      <c r="AT2684" s="19"/>
      <c r="AU2684" s="19"/>
      <c r="AV2684" s="12"/>
      <c r="AW2684" s="12"/>
      <c r="AX2684" s="8"/>
      <c r="AY2684" s="8"/>
      <c r="AZ2684" s="8"/>
      <c r="BA2684" s="8"/>
      <c r="BB2684" s="62"/>
      <c r="BC2684" s="21"/>
      <c r="BD2684" s="21"/>
      <c r="BE2684" s="21"/>
      <c r="BF2684" s="22"/>
      <c r="BG2684" s="22"/>
      <c r="BH2684" s="22"/>
      <c r="BI2684" s="22"/>
      <c r="BJ2684" s="8"/>
      <c r="BK2684" s="8"/>
      <c r="BL2684" s="8"/>
      <c r="BM2684" s="8"/>
      <c r="BN2684" s="5"/>
      <c r="BO2684" s="5"/>
      <c r="BP2684" s="8"/>
      <c r="BQ2684" s="8"/>
    </row>
    <row r="2685" spans="1:69" ht="16.75" customHeight="1" x14ac:dyDescent="0.2">
      <c r="A2685" t="str">
        <f t="shared" si="1967"/>
        <v>2025021311 EDM</v>
      </c>
      <c r="B2685">
        <v>2025021311</v>
      </c>
      <c r="C2685" s="1">
        <v>46128</v>
      </c>
      <c r="D2685" s="2" t="s">
        <v>9</v>
      </c>
      <c r="E2685" t="s">
        <v>17</v>
      </c>
      <c r="F2685" s="2">
        <v>2</v>
      </c>
      <c r="G2685" s="2">
        <v>1</v>
      </c>
      <c r="H2685" t="s">
        <v>38</v>
      </c>
      <c r="I2685" t="str">
        <f t="shared" si="1968"/>
        <v xml:space="preserve">EDM </v>
      </c>
      <c r="K2685" s="14"/>
      <c r="L2685" s="13">
        <v>0.15</v>
      </c>
      <c r="M2685" s="28">
        <v>0.1</v>
      </c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23"/>
      <c r="AF2685" s="23"/>
      <c r="AG2685" s="26"/>
      <c r="AH2685" s="26"/>
      <c r="AI2685" s="53"/>
      <c r="AJ2685" s="6"/>
      <c r="AK2685" s="23"/>
      <c r="AL2685" s="23"/>
      <c r="AM2685" s="23"/>
      <c r="AN2685" s="23"/>
      <c r="AO2685" s="23"/>
      <c r="AP2685" s="23"/>
      <c r="AQ2685" s="23"/>
      <c r="AR2685" s="66">
        <v>0</v>
      </c>
      <c r="AS2685" s="8"/>
      <c r="AT2685" s="19"/>
      <c r="AU2685" s="19"/>
      <c r="AV2685" s="12"/>
      <c r="AW2685" s="12"/>
      <c r="AX2685" s="8"/>
      <c r="AY2685" s="8"/>
      <c r="AZ2685" s="8"/>
      <c r="BA2685" s="8"/>
      <c r="BB2685" s="62"/>
      <c r="BC2685" s="21"/>
      <c r="BD2685" s="21"/>
      <c r="BE2685" s="21"/>
      <c r="BF2685" s="22"/>
      <c r="BG2685" s="22"/>
      <c r="BH2685" s="22"/>
      <c r="BI2685" s="22"/>
      <c r="BJ2685" s="8"/>
      <c r="BK2685" s="8"/>
      <c r="BL2685" s="8"/>
      <c r="BM2685" s="8"/>
      <c r="BN2685" s="5"/>
      <c r="BO2685" s="5"/>
      <c r="BP2685" s="8"/>
      <c r="BQ2685" s="8"/>
    </row>
    <row r="2686" spans="1:69" ht="16.75" customHeight="1" x14ac:dyDescent="0.2">
      <c r="A2686" t="str">
        <f t="shared" si="1967"/>
        <v>2025021312 SEA</v>
      </c>
      <c r="B2686">
        <v>2025021312</v>
      </c>
      <c r="C2686" s="1">
        <v>46128</v>
      </c>
      <c r="D2686" s="2" t="s">
        <v>6</v>
      </c>
      <c r="E2686" t="s">
        <v>13</v>
      </c>
      <c r="F2686">
        <v>0</v>
      </c>
      <c r="G2686">
        <v>1</v>
      </c>
      <c r="H2686" t="s">
        <v>26</v>
      </c>
      <c r="I2686" t="str">
        <f t="shared" si="1968"/>
        <v xml:space="preserve">SEA </v>
      </c>
      <c r="K2686" s="14"/>
      <c r="L2686" s="13">
        <v>0.15</v>
      </c>
      <c r="M2686" s="28">
        <v>0.1</v>
      </c>
      <c r="AE2686" s="23"/>
      <c r="AF2686" s="23"/>
      <c r="AI2686" s="53"/>
      <c r="AJ2686" s="6"/>
      <c r="AK2686" s="23"/>
      <c r="AL2686" s="23"/>
      <c r="AM2686" s="23"/>
      <c r="AN2686" s="23"/>
      <c r="AO2686" s="23"/>
      <c r="AP2686" s="23"/>
      <c r="AQ2686" s="23"/>
      <c r="AR2686" s="66">
        <v>0</v>
      </c>
      <c r="AS2686" s="8"/>
      <c r="BB2686" s="62"/>
      <c r="BC2686" s="21"/>
      <c r="BD2686" s="21"/>
      <c r="BE2686" s="21"/>
      <c r="BF2686" s="22"/>
      <c r="BG2686" s="22"/>
      <c r="BH2686" s="22"/>
      <c r="BI2686" s="22"/>
    </row>
    <row r="2687" spans="1:69" ht="16.75" customHeight="1" x14ac:dyDescent="0.2">
      <c r="A2687" t="str">
        <f t="shared" si="1967"/>
        <v>2025021312 COL</v>
      </c>
      <c r="B2687">
        <v>2025021312</v>
      </c>
      <c r="C2687" s="1">
        <v>46128</v>
      </c>
      <c r="D2687" s="2" t="s">
        <v>9</v>
      </c>
      <c r="E2687" t="s">
        <v>24</v>
      </c>
      <c r="F2687">
        <v>1</v>
      </c>
      <c r="G2687">
        <v>0</v>
      </c>
      <c r="H2687" t="s">
        <v>27</v>
      </c>
      <c r="I2687" t="str">
        <f t="shared" si="1968"/>
        <v xml:space="preserve">COL </v>
      </c>
      <c r="K2687" s="14"/>
      <c r="L2687" s="13">
        <v>0.15</v>
      </c>
      <c r="M2687" s="28">
        <v>0.1</v>
      </c>
      <c r="AE2687" s="23"/>
      <c r="AF2687" s="23"/>
      <c r="AI2687" s="53"/>
      <c r="AJ2687" s="6"/>
      <c r="AK2687" s="23"/>
      <c r="AL2687" s="23"/>
      <c r="AM2687" s="23"/>
      <c r="AN2687" s="23"/>
      <c r="AO2687" s="23"/>
      <c r="AP2687" s="23"/>
      <c r="AQ2687" s="23"/>
      <c r="AR2687" s="66">
        <v>0</v>
      </c>
      <c r="AS2687" s="8"/>
      <c r="BB2687" s="62"/>
      <c r="BC2687" s="21"/>
      <c r="BD2687" s="21"/>
      <c r="BE2687" s="21"/>
      <c r="BF2687" s="22"/>
      <c r="BG2687" s="22"/>
      <c r="BH2687" s="22"/>
      <c r="BI2687" s="22"/>
    </row>
  </sheetData>
  <autoFilter ref="A62:BW2687" xr:uid="{56D6205B-CCD4-407F-95F6-E5C76C86AAE0}">
    <filterColumn colId="15" showButton="0"/>
    <filterColumn colId="17" showButton="0"/>
    <filterColumn colId="19" showButton="0"/>
    <filterColumn colId="21" showButton="0"/>
    <filterColumn colId="23" showButton="0"/>
    <filterColumn colId="26" showButton="0"/>
    <filterColumn colId="28" showButton="0"/>
    <filterColumn colId="30" showButton="0"/>
    <filterColumn colId="32" showButton="0"/>
    <filterColumn colId="45" showButton="0"/>
    <filterColumn colId="47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61" showButton="0"/>
    <filterColumn colId="62" showButton="0"/>
    <filterColumn colId="63" showButton="0"/>
  </autoFilter>
  <mergeCells count="14">
    <mergeCell ref="P62:Q62"/>
    <mergeCell ref="T62:U62"/>
    <mergeCell ref="BB62:BE62"/>
    <mergeCell ref="BJ62:BM62"/>
    <mergeCell ref="AE62:AF62"/>
    <mergeCell ref="V62:W62"/>
    <mergeCell ref="X62:Y62"/>
    <mergeCell ref="R62:S62"/>
    <mergeCell ref="AV62:AW62"/>
    <mergeCell ref="AX62:BA62"/>
    <mergeCell ref="AC62:AD62"/>
    <mergeCell ref="AG62:AH62"/>
    <mergeCell ref="AA62:AB62"/>
    <mergeCell ref="AT62:AU62"/>
  </mergeCells>
  <phoneticPr fontId="9" type="noConversion"/>
  <conditionalFormatting sqref="J158">
    <cfRule type="duplicateValues" dxfId="13" priority="13"/>
  </conditionalFormatting>
  <conditionalFormatting sqref="AA64:AA1681">
    <cfRule type="cellIs" dxfId="12" priority="9" operator="lessThan">
      <formula>1</formula>
    </cfRule>
    <cfRule type="cellIs" dxfId="11" priority="10" operator="greaterThan">
      <formula>1</formula>
    </cfRule>
  </conditionalFormatting>
  <conditionalFormatting sqref="AB64:AB1681">
    <cfRule type="cellIs" dxfId="10" priority="7" operator="greaterThan">
      <formula>1</formula>
    </cfRule>
    <cfRule type="cellIs" dxfId="9" priority="8" operator="lessThan">
      <formula>1</formula>
    </cfRule>
  </conditionalFormatting>
  <conditionalFormatting sqref="AC64:AC1681">
    <cfRule type="cellIs" dxfId="8" priority="5" operator="lessThan">
      <formula>1</formula>
    </cfRule>
    <cfRule type="cellIs" dxfId="7" priority="6" operator="greaterThan">
      <formula>1</formula>
    </cfRule>
  </conditionalFormatting>
  <conditionalFormatting sqref="AD64:AF1681">
    <cfRule type="cellIs" dxfId="6" priority="3" operator="greaterThan">
      <formula>1</formula>
    </cfRule>
    <cfRule type="cellIs" dxfId="5" priority="4" operator="lessThan">
      <formula>1</formula>
    </cfRule>
  </conditionalFormatting>
  <conditionalFormatting sqref="AE1682:AF2687">
    <cfRule type="cellIs" dxfId="4" priority="15" operator="greaterThan">
      <formula>1</formula>
    </cfRule>
    <cfRule type="cellIs" dxfId="3" priority="16" operator="lessThan">
      <formula>1</formula>
    </cfRule>
  </conditionalFormatting>
  <conditionalFormatting sqref="AK64:AR247">
    <cfRule type="expression" dxfId="2" priority="27">
      <formula>_xlfn.ISFORMULA(AK64)=FALSE</formula>
    </cfRule>
  </conditionalFormatting>
  <conditionalFormatting sqref="AR248:AR2687">
    <cfRule type="cellIs" dxfId="1" priority="2" operator="notEqual">
      <formula>0</formula>
    </cfRule>
  </conditionalFormatting>
  <conditionalFormatting sqref="AT64:AU1681 AK248:AQ2687">
    <cfRule type="expression" dxfId="0" priority="11">
      <formula>_xlfn.ISFORMULA(AK64)=FALSE</formula>
    </cfRule>
  </conditionalFormatting>
  <conditionalFormatting sqref="AX362:BA3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B407-3E0B-4DE0-93A5-EB600176281F}">
  <dimension ref="A1:G2625"/>
  <sheetViews>
    <sheetView workbookViewId="0">
      <selection activeCell="F2" sqref="F2:G33"/>
    </sheetView>
  </sheetViews>
  <sheetFormatPr baseColWidth="10" defaultColWidth="8.83203125" defaultRowHeight="15" x14ac:dyDescent="0.2"/>
  <cols>
    <col min="1" max="1" width="11.1640625" bestFit="1" customWidth="1"/>
    <col min="2" max="2" width="10.5" bestFit="1" customWidth="1"/>
    <col min="3" max="3" width="21" bestFit="1" customWidth="1"/>
    <col min="4" max="4" width="9.5" bestFit="1" customWidth="1"/>
    <col min="5" max="5" width="21" customWidth="1"/>
    <col min="7" max="7" width="21" bestFit="1" customWidth="1"/>
  </cols>
  <sheetData>
    <row r="1" spans="1:7" x14ac:dyDescent="0.2">
      <c r="A1" t="s">
        <v>102</v>
      </c>
      <c r="B1" t="s">
        <v>54</v>
      </c>
      <c r="C1" t="s">
        <v>104</v>
      </c>
      <c r="D1" t="s">
        <v>105</v>
      </c>
    </row>
    <row r="2" spans="1:7" x14ac:dyDescent="0.2">
      <c r="A2" t="s">
        <v>103</v>
      </c>
      <c r="B2" s="1">
        <v>45937</v>
      </c>
      <c r="C2" t="s">
        <v>70</v>
      </c>
      <c r="D2" t="str">
        <f>_xlfn.XLOOKUP(C2,G:G,F:F)</f>
        <v>CHI</v>
      </c>
      <c r="F2" t="s">
        <v>48</v>
      </c>
      <c r="G2" t="s">
        <v>92</v>
      </c>
    </row>
    <row r="3" spans="1:7" x14ac:dyDescent="0.2">
      <c r="A3" t="s">
        <v>56</v>
      </c>
      <c r="B3" s="1">
        <v>45937</v>
      </c>
      <c r="C3" t="s">
        <v>71</v>
      </c>
      <c r="D3" t="str">
        <f t="shared" ref="D3:D66" si="0">_xlfn.SINGLE(_xlfn.XLOOKUP(C3,G:G,F:F))</f>
        <v>FLA</v>
      </c>
      <c r="F3" t="s">
        <v>7</v>
      </c>
      <c r="G3" t="s">
        <v>81</v>
      </c>
    </row>
    <row r="4" spans="1:7" x14ac:dyDescent="0.2">
      <c r="A4" t="s">
        <v>103</v>
      </c>
      <c r="B4" s="1">
        <v>45937</v>
      </c>
      <c r="C4" t="s">
        <v>74</v>
      </c>
      <c r="D4" t="str">
        <f t="shared" si="0"/>
        <v>PIT</v>
      </c>
      <c r="F4" t="s">
        <v>5</v>
      </c>
      <c r="G4" t="s">
        <v>83</v>
      </c>
    </row>
    <row r="5" spans="1:7" x14ac:dyDescent="0.2">
      <c r="A5" t="s">
        <v>56</v>
      </c>
      <c r="B5" s="1">
        <v>45937</v>
      </c>
      <c r="C5" t="s">
        <v>75</v>
      </c>
      <c r="D5" t="str">
        <f t="shared" si="0"/>
        <v>NYR</v>
      </c>
      <c r="F5" t="s">
        <v>22</v>
      </c>
      <c r="G5" t="s">
        <v>76</v>
      </c>
    </row>
    <row r="6" spans="1:7" x14ac:dyDescent="0.2">
      <c r="A6" t="s">
        <v>103</v>
      </c>
      <c r="B6" s="1">
        <v>45937</v>
      </c>
      <c r="C6" t="s">
        <v>72</v>
      </c>
      <c r="D6" t="str">
        <f t="shared" si="0"/>
        <v>COL</v>
      </c>
      <c r="F6" t="s">
        <v>42</v>
      </c>
      <c r="G6" t="s">
        <v>85</v>
      </c>
    </row>
    <row r="7" spans="1:7" x14ac:dyDescent="0.2">
      <c r="A7" t="s">
        <v>56</v>
      </c>
      <c r="B7" s="1">
        <v>45937</v>
      </c>
      <c r="C7" t="s">
        <v>73</v>
      </c>
      <c r="D7" t="str">
        <f t="shared" si="0"/>
        <v>LAK</v>
      </c>
      <c r="F7" t="s">
        <v>14</v>
      </c>
      <c r="G7" t="s">
        <v>70</v>
      </c>
    </row>
    <row r="8" spans="1:7" x14ac:dyDescent="0.2">
      <c r="A8" t="s">
        <v>103</v>
      </c>
      <c r="B8" s="1">
        <v>45938</v>
      </c>
      <c r="C8" t="s">
        <v>78</v>
      </c>
      <c r="D8" t="str">
        <f t="shared" si="0"/>
        <v>MTL</v>
      </c>
      <c r="F8" t="s">
        <v>24</v>
      </c>
      <c r="G8" t="s">
        <v>72</v>
      </c>
    </row>
    <row r="9" spans="1:7" x14ac:dyDescent="0.2">
      <c r="A9" t="s">
        <v>56</v>
      </c>
      <c r="B9" s="1">
        <v>45938</v>
      </c>
      <c r="C9" t="s">
        <v>79</v>
      </c>
      <c r="D9" t="str">
        <f t="shared" si="0"/>
        <v>TOR</v>
      </c>
      <c r="F9" t="s">
        <v>32</v>
      </c>
      <c r="G9" t="s">
        <v>89</v>
      </c>
    </row>
    <row r="10" spans="1:7" x14ac:dyDescent="0.2">
      <c r="A10" t="s">
        <v>103</v>
      </c>
      <c r="B10" s="1">
        <v>45938</v>
      </c>
      <c r="C10" t="s">
        <v>81</v>
      </c>
      <c r="D10" t="str">
        <f t="shared" si="0"/>
        <v>BOS</v>
      </c>
      <c r="F10" t="s">
        <v>34</v>
      </c>
      <c r="G10" t="s">
        <v>100</v>
      </c>
    </row>
    <row r="11" spans="1:7" x14ac:dyDescent="0.2">
      <c r="A11" t="s">
        <v>56</v>
      </c>
      <c r="B11" s="1">
        <v>45938</v>
      </c>
      <c r="C11" t="s">
        <v>82</v>
      </c>
      <c r="D11" t="str">
        <f t="shared" si="0"/>
        <v>WSH</v>
      </c>
      <c r="F11" t="s">
        <v>30</v>
      </c>
      <c r="G11" t="s">
        <v>87</v>
      </c>
    </row>
    <row r="12" spans="1:7" x14ac:dyDescent="0.2">
      <c r="A12" t="s">
        <v>103</v>
      </c>
      <c r="B12" s="1">
        <v>45938</v>
      </c>
      <c r="C12" t="s">
        <v>76</v>
      </c>
      <c r="D12" t="str">
        <f t="shared" si="0"/>
        <v>CGY</v>
      </c>
      <c r="F12" t="s">
        <v>17</v>
      </c>
      <c r="G12" t="s">
        <v>77</v>
      </c>
    </row>
    <row r="13" spans="1:7" x14ac:dyDescent="0.2">
      <c r="A13" t="s">
        <v>56</v>
      </c>
      <c r="B13" s="1">
        <v>45938</v>
      </c>
      <c r="C13" t="s">
        <v>77</v>
      </c>
      <c r="D13" t="str">
        <f t="shared" si="0"/>
        <v>EDM</v>
      </c>
      <c r="F13" t="s">
        <v>10</v>
      </c>
      <c r="G13" t="s">
        <v>71</v>
      </c>
    </row>
    <row r="14" spans="1:7" x14ac:dyDescent="0.2">
      <c r="A14" t="s">
        <v>103</v>
      </c>
      <c r="B14" s="1">
        <v>45938</v>
      </c>
      <c r="C14" t="s">
        <v>73</v>
      </c>
      <c r="D14" t="str">
        <f t="shared" si="0"/>
        <v>LAK</v>
      </c>
      <c r="F14" t="s">
        <v>28</v>
      </c>
      <c r="G14" t="s">
        <v>73</v>
      </c>
    </row>
    <row r="15" spans="1:7" x14ac:dyDescent="0.2">
      <c r="A15" t="s">
        <v>56</v>
      </c>
      <c r="B15" s="1">
        <v>45938</v>
      </c>
      <c r="C15" t="s">
        <v>80</v>
      </c>
      <c r="D15" t="str">
        <f t="shared" si="0"/>
        <v>VGK</v>
      </c>
      <c r="F15" t="s">
        <v>33</v>
      </c>
      <c r="G15" t="s">
        <v>95</v>
      </c>
    </row>
    <row r="16" spans="1:7" x14ac:dyDescent="0.2">
      <c r="A16" t="s">
        <v>103</v>
      </c>
      <c r="B16" s="1">
        <v>45939</v>
      </c>
      <c r="C16" t="s">
        <v>70</v>
      </c>
      <c r="D16" t="str">
        <f t="shared" si="0"/>
        <v>CHI</v>
      </c>
      <c r="F16" t="s">
        <v>19</v>
      </c>
      <c r="G16" t="s">
        <v>78</v>
      </c>
    </row>
    <row r="17" spans="1:7" x14ac:dyDescent="0.2">
      <c r="A17" t="s">
        <v>56</v>
      </c>
      <c r="B17" s="1">
        <v>45939</v>
      </c>
      <c r="C17" t="s">
        <v>81</v>
      </c>
      <c r="D17" t="str">
        <f t="shared" si="0"/>
        <v>BOS</v>
      </c>
      <c r="F17" t="s">
        <v>35</v>
      </c>
      <c r="G17" t="s">
        <v>90</v>
      </c>
    </row>
    <row r="18" spans="1:7" x14ac:dyDescent="0.2">
      <c r="A18" t="s">
        <v>103</v>
      </c>
      <c r="B18" s="1">
        <v>45939</v>
      </c>
      <c r="C18" t="s">
        <v>78</v>
      </c>
      <c r="D18" t="str">
        <f t="shared" si="0"/>
        <v>MTL</v>
      </c>
      <c r="F18" t="s">
        <v>4</v>
      </c>
      <c r="G18" t="s">
        <v>84</v>
      </c>
    </row>
    <row r="19" spans="1:7" x14ac:dyDescent="0.2">
      <c r="A19" t="s">
        <v>56</v>
      </c>
      <c r="B19" s="1">
        <v>45939</v>
      </c>
      <c r="C19" t="s">
        <v>87</v>
      </c>
      <c r="D19" t="str">
        <f t="shared" si="0"/>
        <v>DET</v>
      </c>
      <c r="F19" t="s">
        <v>37</v>
      </c>
      <c r="G19" t="s">
        <v>91</v>
      </c>
    </row>
    <row r="20" spans="1:7" x14ac:dyDescent="0.2">
      <c r="A20" t="s">
        <v>103</v>
      </c>
      <c r="B20" s="1">
        <v>45939</v>
      </c>
      <c r="C20" t="s">
        <v>91</v>
      </c>
      <c r="D20" t="str">
        <f t="shared" si="0"/>
        <v>NYI</v>
      </c>
      <c r="F20" t="s">
        <v>20</v>
      </c>
      <c r="G20" t="s">
        <v>75</v>
      </c>
    </row>
    <row r="21" spans="1:7" x14ac:dyDescent="0.2">
      <c r="A21" t="s">
        <v>56</v>
      </c>
      <c r="B21" s="1">
        <v>45939</v>
      </c>
      <c r="C21" t="s">
        <v>74</v>
      </c>
      <c r="D21" t="str">
        <f t="shared" si="0"/>
        <v>PIT</v>
      </c>
      <c r="F21" t="s">
        <v>39</v>
      </c>
      <c r="G21" t="s">
        <v>97</v>
      </c>
    </row>
    <row r="22" spans="1:7" x14ac:dyDescent="0.2">
      <c r="A22" t="s">
        <v>103</v>
      </c>
      <c r="B22" s="1">
        <v>45939</v>
      </c>
      <c r="C22" t="s">
        <v>75</v>
      </c>
      <c r="D22" t="str">
        <f t="shared" si="0"/>
        <v>NYR</v>
      </c>
      <c r="F22" t="s">
        <v>43</v>
      </c>
      <c r="G22" t="s">
        <v>88</v>
      </c>
    </row>
    <row r="23" spans="1:7" x14ac:dyDescent="0.2">
      <c r="A23" t="s">
        <v>56</v>
      </c>
      <c r="B23" s="1">
        <v>45939</v>
      </c>
      <c r="C23" t="s">
        <v>83</v>
      </c>
      <c r="D23" t="str">
        <f t="shared" si="0"/>
        <v>BUF</v>
      </c>
      <c r="F23" t="s">
        <v>21</v>
      </c>
      <c r="G23" t="s">
        <v>74</v>
      </c>
    </row>
    <row r="24" spans="1:7" x14ac:dyDescent="0.2">
      <c r="A24" t="s">
        <v>103</v>
      </c>
      <c r="B24" s="1">
        <v>45939</v>
      </c>
      <c r="C24" t="s">
        <v>97</v>
      </c>
      <c r="D24" t="str">
        <f t="shared" si="0"/>
        <v>OTT</v>
      </c>
      <c r="F24" t="s">
        <v>40</v>
      </c>
      <c r="G24" t="s">
        <v>94</v>
      </c>
    </row>
    <row r="25" spans="1:7" x14ac:dyDescent="0.2">
      <c r="A25" t="s">
        <v>56</v>
      </c>
      <c r="B25" s="1">
        <v>45939</v>
      </c>
      <c r="C25" t="s">
        <v>98</v>
      </c>
      <c r="D25" t="str">
        <f t="shared" si="0"/>
        <v>TBL</v>
      </c>
      <c r="F25" t="s">
        <v>13</v>
      </c>
      <c r="G25" t="s">
        <v>93</v>
      </c>
    </row>
    <row r="26" spans="1:7" x14ac:dyDescent="0.2">
      <c r="A26" t="s">
        <v>103</v>
      </c>
      <c r="B26" s="1">
        <v>45939</v>
      </c>
      <c r="C26" t="s">
        <v>88</v>
      </c>
      <c r="D26" t="str">
        <f t="shared" si="0"/>
        <v>PHI</v>
      </c>
      <c r="F26" t="s">
        <v>12</v>
      </c>
      <c r="G26" t="s">
        <v>96</v>
      </c>
    </row>
    <row r="27" spans="1:7" x14ac:dyDescent="0.2">
      <c r="A27" t="s">
        <v>56</v>
      </c>
      <c r="B27" s="1">
        <v>45939</v>
      </c>
      <c r="C27" t="s">
        <v>71</v>
      </c>
      <c r="D27" t="str">
        <f t="shared" si="0"/>
        <v>FLA</v>
      </c>
      <c r="F27" t="s">
        <v>41</v>
      </c>
      <c r="G27" t="s">
        <v>98</v>
      </c>
    </row>
    <row r="28" spans="1:7" x14ac:dyDescent="0.2">
      <c r="A28" t="s">
        <v>103</v>
      </c>
      <c r="B28" s="1">
        <v>45939</v>
      </c>
      <c r="C28" t="s">
        <v>84</v>
      </c>
      <c r="D28" t="str">
        <f t="shared" si="0"/>
        <v>NJD</v>
      </c>
      <c r="F28" t="s">
        <v>18</v>
      </c>
      <c r="G28" t="s">
        <v>79</v>
      </c>
    </row>
    <row r="29" spans="1:7" x14ac:dyDescent="0.2">
      <c r="A29" t="s">
        <v>56</v>
      </c>
      <c r="B29" s="1">
        <v>45939</v>
      </c>
      <c r="C29" t="s">
        <v>85</v>
      </c>
      <c r="D29" t="str">
        <f t="shared" si="0"/>
        <v>CAR</v>
      </c>
      <c r="F29" t="s">
        <v>15</v>
      </c>
      <c r="G29" t="s">
        <v>86</v>
      </c>
    </row>
    <row r="30" spans="1:7" x14ac:dyDescent="0.2">
      <c r="A30" t="s">
        <v>103</v>
      </c>
      <c r="B30" s="1">
        <v>45939</v>
      </c>
      <c r="C30" t="s">
        <v>89</v>
      </c>
      <c r="D30" t="str">
        <f t="shared" si="0"/>
        <v>CBJ</v>
      </c>
      <c r="F30" t="s">
        <v>23</v>
      </c>
      <c r="G30" t="s">
        <v>99</v>
      </c>
    </row>
    <row r="31" spans="1:7" x14ac:dyDescent="0.2">
      <c r="A31" t="s">
        <v>56</v>
      </c>
      <c r="B31" s="1">
        <v>45939</v>
      </c>
      <c r="C31" t="s">
        <v>90</v>
      </c>
      <c r="D31" t="str">
        <f t="shared" si="0"/>
        <v>NSH</v>
      </c>
      <c r="F31" t="s">
        <v>25</v>
      </c>
      <c r="G31" t="s">
        <v>80</v>
      </c>
    </row>
    <row r="32" spans="1:7" x14ac:dyDescent="0.2">
      <c r="A32" t="s">
        <v>103</v>
      </c>
      <c r="B32" s="1">
        <v>45939</v>
      </c>
      <c r="C32" t="s">
        <v>100</v>
      </c>
      <c r="D32" t="str">
        <f t="shared" si="0"/>
        <v>DAL</v>
      </c>
      <c r="F32" t="s">
        <v>49</v>
      </c>
      <c r="G32" t="s">
        <v>82</v>
      </c>
    </row>
    <row r="33" spans="1:7" x14ac:dyDescent="0.2">
      <c r="A33" t="s">
        <v>56</v>
      </c>
      <c r="B33" s="1">
        <v>45939</v>
      </c>
      <c r="C33" t="s">
        <v>101</v>
      </c>
      <c r="D33" t="str">
        <f t="shared" si="0"/>
        <v>WPG</v>
      </c>
      <c r="F33" t="s">
        <v>16</v>
      </c>
      <c r="G33" t="s">
        <v>101</v>
      </c>
    </row>
    <row r="34" spans="1:7" x14ac:dyDescent="0.2">
      <c r="A34" t="s">
        <v>103</v>
      </c>
      <c r="B34" s="1">
        <v>45939</v>
      </c>
      <c r="C34" t="s">
        <v>95</v>
      </c>
      <c r="D34" t="str">
        <f t="shared" si="0"/>
        <v>MIN</v>
      </c>
    </row>
    <row r="35" spans="1:7" x14ac:dyDescent="0.2">
      <c r="A35" t="s">
        <v>56</v>
      </c>
      <c r="B35" s="1">
        <v>45939</v>
      </c>
      <c r="C35" t="s">
        <v>96</v>
      </c>
      <c r="D35" t="str">
        <f t="shared" si="0"/>
        <v>STL</v>
      </c>
    </row>
    <row r="36" spans="1:7" x14ac:dyDescent="0.2">
      <c r="A36" t="s">
        <v>103</v>
      </c>
      <c r="B36" s="1">
        <v>45939</v>
      </c>
      <c r="C36" t="s">
        <v>86</v>
      </c>
      <c r="D36" t="str">
        <f t="shared" si="0"/>
        <v>UTA</v>
      </c>
    </row>
    <row r="37" spans="1:7" x14ac:dyDescent="0.2">
      <c r="A37" t="s">
        <v>56</v>
      </c>
      <c r="B37" s="1">
        <v>45939</v>
      </c>
      <c r="C37" t="s">
        <v>72</v>
      </c>
      <c r="D37" t="str">
        <f t="shared" si="0"/>
        <v>COL</v>
      </c>
    </row>
    <row r="38" spans="1:7" x14ac:dyDescent="0.2">
      <c r="A38" t="s">
        <v>103</v>
      </c>
      <c r="B38" s="1">
        <v>45939</v>
      </c>
      <c r="C38" t="s">
        <v>92</v>
      </c>
      <c r="D38" t="str">
        <f t="shared" si="0"/>
        <v>ANA</v>
      </c>
    </row>
    <row r="39" spans="1:7" x14ac:dyDescent="0.2">
      <c r="A39" t="s">
        <v>56</v>
      </c>
      <c r="B39" s="1">
        <v>45939</v>
      </c>
      <c r="C39" t="s">
        <v>93</v>
      </c>
      <c r="D39" t="str">
        <f t="shared" si="0"/>
        <v>SEA</v>
      </c>
    </row>
    <row r="40" spans="1:7" x14ac:dyDescent="0.2">
      <c r="A40" t="s">
        <v>103</v>
      </c>
      <c r="B40" s="1">
        <v>45939</v>
      </c>
      <c r="C40" t="s">
        <v>76</v>
      </c>
      <c r="D40" t="str">
        <f t="shared" si="0"/>
        <v>CGY</v>
      </c>
    </row>
    <row r="41" spans="1:7" x14ac:dyDescent="0.2">
      <c r="A41" t="s">
        <v>56</v>
      </c>
      <c r="B41" s="1">
        <v>45939</v>
      </c>
      <c r="C41" t="s">
        <v>99</v>
      </c>
      <c r="D41" t="str">
        <f t="shared" si="0"/>
        <v>VAN</v>
      </c>
    </row>
    <row r="42" spans="1:7" x14ac:dyDescent="0.2">
      <c r="A42" t="s">
        <v>103</v>
      </c>
      <c r="B42" s="1">
        <v>45939</v>
      </c>
      <c r="C42" t="s">
        <v>80</v>
      </c>
      <c r="D42" t="str">
        <f t="shared" si="0"/>
        <v>VGK</v>
      </c>
    </row>
    <row r="43" spans="1:7" x14ac:dyDescent="0.2">
      <c r="A43" t="s">
        <v>56</v>
      </c>
      <c r="B43" s="1">
        <v>45939</v>
      </c>
      <c r="C43" t="s">
        <v>94</v>
      </c>
      <c r="D43" t="str">
        <f t="shared" si="0"/>
        <v>SJS</v>
      </c>
    </row>
    <row r="44" spans="1:7" x14ac:dyDescent="0.2">
      <c r="A44" t="s">
        <v>103</v>
      </c>
      <c r="B44" s="1">
        <v>45941</v>
      </c>
      <c r="C44" t="s">
        <v>73</v>
      </c>
      <c r="D44" t="str">
        <f t="shared" si="0"/>
        <v>LAK</v>
      </c>
    </row>
    <row r="45" spans="1:7" x14ac:dyDescent="0.2">
      <c r="A45" t="s">
        <v>56</v>
      </c>
      <c r="B45" s="1">
        <v>45941</v>
      </c>
      <c r="C45" t="s">
        <v>101</v>
      </c>
      <c r="D45" t="str">
        <f t="shared" si="0"/>
        <v>WPG</v>
      </c>
    </row>
    <row r="46" spans="1:7" x14ac:dyDescent="0.2">
      <c r="A46" t="s">
        <v>103</v>
      </c>
      <c r="B46" s="1">
        <v>45941</v>
      </c>
      <c r="C46" t="s">
        <v>96</v>
      </c>
      <c r="D46" t="str">
        <f t="shared" si="0"/>
        <v>STL</v>
      </c>
    </row>
    <row r="47" spans="1:7" x14ac:dyDescent="0.2">
      <c r="A47" t="s">
        <v>56</v>
      </c>
      <c r="B47" s="1">
        <v>45941</v>
      </c>
      <c r="C47" t="s">
        <v>76</v>
      </c>
      <c r="D47" t="str">
        <f t="shared" si="0"/>
        <v>CGY</v>
      </c>
    </row>
    <row r="48" spans="1:7" x14ac:dyDescent="0.2">
      <c r="A48" t="s">
        <v>103</v>
      </c>
      <c r="B48" s="1">
        <v>45941</v>
      </c>
      <c r="C48" t="s">
        <v>83</v>
      </c>
      <c r="D48" t="str">
        <f t="shared" si="0"/>
        <v>BUF</v>
      </c>
    </row>
    <row r="49" spans="1:4" x14ac:dyDescent="0.2">
      <c r="A49" t="s">
        <v>56</v>
      </c>
      <c r="B49" s="1">
        <v>45941</v>
      </c>
      <c r="C49" t="s">
        <v>81</v>
      </c>
      <c r="D49" t="str">
        <f t="shared" si="0"/>
        <v>BOS</v>
      </c>
    </row>
    <row r="50" spans="1:4" x14ac:dyDescent="0.2">
      <c r="A50" t="s">
        <v>103</v>
      </c>
      <c r="B50" s="1">
        <v>45941</v>
      </c>
      <c r="C50" t="s">
        <v>78</v>
      </c>
      <c r="D50" t="str">
        <f t="shared" si="0"/>
        <v>MTL</v>
      </c>
    </row>
    <row r="51" spans="1:4" x14ac:dyDescent="0.2">
      <c r="A51" t="s">
        <v>56</v>
      </c>
      <c r="B51" s="1">
        <v>45941</v>
      </c>
      <c r="C51" t="s">
        <v>70</v>
      </c>
      <c r="D51" t="str">
        <f t="shared" si="0"/>
        <v>CHI</v>
      </c>
    </row>
    <row r="52" spans="1:4" x14ac:dyDescent="0.2">
      <c r="A52" t="s">
        <v>103</v>
      </c>
      <c r="B52" s="1">
        <v>45941</v>
      </c>
      <c r="C52" t="s">
        <v>84</v>
      </c>
      <c r="D52" t="str">
        <f t="shared" si="0"/>
        <v>NJD</v>
      </c>
    </row>
    <row r="53" spans="1:4" x14ac:dyDescent="0.2">
      <c r="A53" t="s">
        <v>56</v>
      </c>
      <c r="B53" s="1">
        <v>45941</v>
      </c>
      <c r="C53" t="s">
        <v>98</v>
      </c>
      <c r="D53" t="str">
        <f t="shared" si="0"/>
        <v>TBL</v>
      </c>
    </row>
    <row r="54" spans="1:4" x14ac:dyDescent="0.2">
      <c r="A54" t="s">
        <v>103</v>
      </c>
      <c r="B54" s="1">
        <v>45941</v>
      </c>
      <c r="C54" t="s">
        <v>75</v>
      </c>
      <c r="D54" t="str">
        <f t="shared" si="0"/>
        <v>NYR</v>
      </c>
    </row>
    <row r="55" spans="1:4" x14ac:dyDescent="0.2">
      <c r="A55" t="s">
        <v>56</v>
      </c>
      <c r="B55" s="1">
        <v>45941</v>
      </c>
      <c r="C55" t="s">
        <v>74</v>
      </c>
      <c r="D55" t="str">
        <f t="shared" si="0"/>
        <v>PIT</v>
      </c>
    </row>
    <row r="56" spans="1:4" x14ac:dyDescent="0.2">
      <c r="A56" t="s">
        <v>103</v>
      </c>
      <c r="B56" s="1">
        <v>45941</v>
      </c>
      <c r="C56" t="s">
        <v>97</v>
      </c>
      <c r="D56" t="str">
        <f t="shared" si="0"/>
        <v>OTT</v>
      </c>
    </row>
    <row r="57" spans="1:4" x14ac:dyDescent="0.2">
      <c r="A57" t="s">
        <v>56</v>
      </c>
      <c r="B57" s="1">
        <v>45941</v>
      </c>
      <c r="C57" t="s">
        <v>71</v>
      </c>
      <c r="D57" t="str">
        <f t="shared" si="0"/>
        <v>FLA</v>
      </c>
    </row>
    <row r="58" spans="1:4" x14ac:dyDescent="0.2">
      <c r="A58" t="s">
        <v>103</v>
      </c>
      <c r="B58" s="1">
        <v>45941</v>
      </c>
      <c r="C58" t="s">
        <v>88</v>
      </c>
      <c r="D58" t="str">
        <f t="shared" si="0"/>
        <v>PHI</v>
      </c>
    </row>
    <row r="59" spans="1:4" x14ac:dyDescent="0.2">
      <c r="A59" t="s">
        <v>56</v>
      </c>
      <c r="B59" s="1">
        <v>45941</v>
      </c>
      <c r="C59" t="s">
        <v>85</v>
      </c>
      <c r="D59" t="str">
        <f t="shared" si="0"/>
        <v>CAR</v>
      </c>
    </row>
    <row r="60" spans="1:4" x14ac:dyDescent="0.2">
      <c r="A60" t="s">
        <v>103</v>
      </c>
      <c r="B60" s="1">
        <v>45941</v>
      </c>
      <c r="C60" t="s">
        <v>79</v>
      </c>
      <c r="D60" t="str">
        <f t="shared" si="0"/>
        <v>TOR</v>
      </c>
    </row>
    <row r="61" spans="1:4" x14ac:dyDescent="0.2">
      <c r="A61" t="s">
        <v>56</v>
      </c>
      <c r="B61" s="1">
        <v>45941</v>
      </c>
      <c r="C61" t="s">
        <v>87</v>
      </c>
      <c r="D61" t="str">
        <f t="shared" si="0"/>
        <v>DET</v>
      </c>
    </row>
    <row r="62" spans="1:4" x14ac:dyDescent="0.2">
      <c r="A62" t="s">
        <v>103</v>
      </c>
      <c r="B62" s="1">
        <v>45941</v>
      </c>
      <c r="C62" t="s">
        <v>82</v>
      </c>
      <c r="D62" t="str">
        <f t="shared" si="0"/>
        <v>WSH</v>
      </c>
    </row>
    <row r="63" spans="1:4" x14ac:dyDescent="0.2">
      <c r="A63" t="s">
        <v>56</v>
      </c>
      <c r="B63" s="1">
        <v>45941</v>
      </c>
      <c r="C63" t="s">
        <v>91</v>
      </c>
      <c r="D63" t="str">
        <f t="shared" si="0"/>
        <v>NYI</v>
      </c>
    </row>
    <row r="64" spans="1:4" x14ac:dyDescent="0.2">
      <c r="A64" t="s">
        <v>103</v>
      </c>
      <c r="B64" s="1">
        <v>45941</v>
      </c>
      <c r="C64" t="s">
        <v>89</v>
      </c>
      <c r="D64" t="str">
        <f t="shared" si="0"/>
        <v>CBJ</v>
      </c>
    </row>
    <row r="65" spans="1:4" x14ac:dyDescent="0.2">
      <c r="A65" t="s">
        <v>56</v>
      </c>
      <c r="B65" s="1">
        <v>45941</v>
      </c>
      <c r="C65" t="s">
        <v>95</v>
      </c>
      <c r="D65" t="str">
        <f t="shared" si="0"/>
        <v>MIN</v>
      </c>
    </row>
    <row r="66" spans="1:4" x14ac:dyDescent="0.2">
      <c r="A66" t="s">
        <v>103</v>
      </c>
      <c r="B66" s="1">
        <v>45941</v>
      </c>
      <c r="C66" t="s">
        <v>86</v>
      </c>
      <c r="D66" t="str">
        <f t="shared" si="0"/>
        <v>UTA</v>
      </c>
    </row>
    <row r="67" spans="1:4" x14ac:dyDescent="0.2">
      <c r="A67" t="s">
        <v>56</v>
      </c>
      <c r="B67" s="1">
        <v>45941</v>
      </c>
      <c r="C67" t="s">
        <v>90</v>
      </c>
      <c r="D67" t="str">
        <f t="shared" ref="D67:D130" si="1">_xlfn.SINGLE(_xlfn.XLOOKUP(C67,G:G,F:F))</f>
        <v>NSH</v>
      </c>
    </row>
    <row r="68" spans="1:4" x14ac:dyDescent="0.2">
      <c r="A68" t="s">
        <v>103</v>
      </c>
      <c r="B68" s="1">
        <v>45941</v>
      </c>
      <c r="C68" t="s">
        <v>100</v>
      </c>
      <c r="D68" t="str">
        <f t="shared" si="1"/>
        <v>DAL</v>
      </c>
    </row>
    <row r="69" spans="1:4" x14ac:dyDescent="0.2">
      <c r="A69" t="s">
        <v>56</v>
      </c>
      <c r="B69" s="1">
        <v>45941</v>
      </c>
      <c r="C69" t="s">
        <v>72</v>
      </c>
      <c r="D69" t="str">
        <f t="shared" si="1"/>
        <v>COL</v>
      </c>
    </row>
    <row r="70" spans="1:4" x14ac:dyDescent="0.2">
      <c r="A70" t="s">
        <v>103</v>
      </c>
      <c r="B70" s="1">
        <v>45941</v>
      </c>
      <c r="C70" t="s">
        <v>92</v>
      </c>
      <c r="D70" t="str">
        <f t="shared" si="1"/>
        <v>ANA</v>
      </c>
    </row>
    <row r="71" spans="1:4" x14ac:dyDescent="0.2">
      <c r="A71" t="s">
        <v>56</v>
      </c>
      <c r="B71" s="1">
        <v>45941</v>
      </c>
      <c r="C71" t="s">
        <v>94</v>
      </c>
      <c r="D71" t="str">
        <f t="shared" si="1"/>
        <v>SJS</v>
      </c>
    </row>
    <row r="72" spans="1:4" x14ac:dyDescent="0.2">
      <c r="A72" t="s">
        <v>103</v>
      </c>
      <c r="B72" s="1">
        <v>45941</v>
      </c>
      <c r="C72" t="s">
        <v>99</v>
      </c>
      <c r="D72" t="str">
        <f t="shared" si="1"/>
        <v>VAN</v>
      </c>
    </row>
    <row r="73" spans="1:4" x14ac:dyDescent="0.2">
      <c r="A73" t="s">
        <v>56</v>
      </c>
      <c r="B73" s="1">
        <v>45941</v>
      </c>
      <c r="C73" t="s">
        <v>77</v>
      </c>
      <c r="D73" t="str">
        <f t="shared" si="1"/>
        <v>EDM</v>
      </c>
    </row>
    <row r="74" spans="1:4" x14ac:dyDescent="0.2">
      <c r="A74" t="s">
        <v>103</v>
      </c>
      <c r="B74" s="1">
        <v>45941</v>
      </c>
      <c r="C74" t="s">
        <v>80</v>
      </c>
      <c r="D74" t="str">
        <f t="shared" si="1"/>
        <v>VGK</v>
      </c>
    </row>
    <row r="75" spans="1:4" x14ac:dyDescent="0.2">
      <c r="A75" t="s">
        <v>56</v>
      </c>
      <c r="B75" s="1">
        <v>45941</v>
      </c>
      <c r="C75" t="s">
        <v>93</v>
      </c>
      <c r="D75" t="str">
        <f t="shared" si="1"/>
        <v>SEA</v>
      </c>
    </row>
    <row r="76" spans="1:4" x14ac:dyDescent="0.2">
      <c r="A76" t="s">
        <v>103</v>
      </c>
      <c r="B76" s="1">
        <v>45942</v>
      </c>
      <c r="C76" t="s">
        <v>82</v>
      </c>
      <c r="D76" t="str">
        <f t="shared" si="1"/>
        <v>WSH</v>
      </c>
    </row>
    <row r="77" spans="1:4" x14ac:dyDescent="0.2">
      <c r="A77" t="s">
        <v>56</v>
      </c>
      <c r="B77" s="1">
        <v>45942</v>
      </c>
      <c r="C77" t="s">
        <v>75</v>
      </c>
      <c r="D77" t="str">
        <f t="shared" si="1"/>
        <v>NYR</v>
      </c>
    </row>
    <row r="78" spans="1:4" x14ac:dyDescent="0.2">
      <c r="A78" t="s">
        <v>103</v>
      </c>
      <c r="B78" s="1">
        <v>45943</v>
      </c>
      <c r="C78" t="s">
        <v>72</v>
      </c>
      <c r="D78" t="str">
        <f t="shared" si="1"/>
        <v>COL</v>
      </c>
    </row>
    <row r="79" spans="1:4" x14ac:dyDescent="0.2">
      <c r="A79" t="s">
        <v>56</v>
      </c>
      <c r="B79" s="1">
        <v>45943</v>
      </c>
      <c r="C79" t="s">
        <v>83</v>
      </c>
      <c r="D79" t="str">
        <f t="shared" si="1"/>
        <v>BUF</v>
      </c>
    </row>
    <row r="80" spans="1:4" x14ac:dyDescent="0.2">
      <c r="A80" t="s">
        <v>103</v>
      </c>
      <c r="B80" s="1">
        <v>45943</v>
      </c>
      <c r="C80" t="s">
        <v>90</v>
      </c>
      <c r="D80" t="str">
        <f t="shared" si="1"/>
        <v>NSH</v>
      </c>
    </row>
    <row r="81" spans="1:4" x14ac:dyDescent="0.2">
      <c r="A81" t="s">
        <v>56</v>
      </c>
      <c r="B81" s="1">
        <v>45943</v>
      </c>
      <c r="C81" t="s">
        <v>97</v>
      </c>
      <c r="D81" t="str">
        <f t="shared" si="1"/>
        <v>OTT</v>
      </c>
    </row>
    <row r="82" spans="1:4" x14ac:dyDescent="0.2">
      <c r="A82" t="s">
        <v>103</v>
      </c>
      <c r="B82" s="1">
        <v>45943</v>
      </c>
      <c r="C82" t="s">
        <v>98</v>
      </c>
      <c r="D82" t="str">
        <f t="shared" si="1"/>
        <v>TBL</v>
      </c>
    </row>
    <row r="83" spans="1:4" x14ac:dyDescent="0.2">
      <c r="A83" t="s">
        <v>56</v>
      </c>
      <c r="B83" s="1">
        <v>45943</v>
      </c>
      <c r="C83" t="s">
        <v>81</v>
      </c>
      <c r="D83" t="str">
        <f t="shared" si="1"/>
        <v>BOS</v>
      </c>
    </row>
    <row r="84" spans="1:4" x14ac:dyDescent="0.2">
      <c r="A84" t="s">
        <v>103</v>
      </c>
      <c r="B84" s="1">
        <v>45943</v>
      </c>
      <c r="C84" t="s">
        <v>101</v>
      </c>
      <c r="D84" t="str">
        <f t="shared" si="1"/>
        <v>WPG</v>
      </c>
    </row>
    <row r="85" spans="1:4" x14ac:dyDescent="0.2">
      <c r="A85" t="s">
        <v>56</v>
      </c>
      <c r="B85" s="1">
        <v>45943</v>
      </c>
      <c r="C85" t="s">
        <v>91</v>
      </c>
      <c r="D85" t="str">
        <f t="shared" si="1"/>
        <v>NYI</v>
      </c>
    </row>
    <row r="86" spans="1:4" x14ac:dyDescent="0.2">
      <c r="A86" t="s">
        <v>103</v>
      </c>
      <c r="B86" s="1">
        <v>45943</v>
      </c>
      <c r="C86" t="s">
        <v>87</v>
      </c>
      <c r="D86" t="str">
        <f t="shared" si="1"/>
        <v>DET</v>
      </c>
    </row>
    <row r="87" spans="1:4" x14ac:dyDescent="0.2">
      <c r="A87" t="s">
        <v>56</v>
      </c>
      <c r="B87" s="1">
        <v>45943</v>
      </c>
      <c r="C87" t="s">
        <v>79</v>
      </c>
      <c r="D87" t="str">
        <f t="shared" si="1"/>
        <v>TOR</v>
      </c>
    </row>
    <row r="88" spans="1:4" x14ac:dyDescent="0.2">
      <c r="A88" t="s">
        <v>103</v>
      </c>
      <c r="B88" s="1">
        <v>45943</v>
      </c>
      <c r="C88" t="s">
        <v>71</v>
      </c>
      <c r="D88" t="str">
        <f t="shared" si="1"/>
        <v>FLA</v>
      </c>
    </row>
    <row r="89" spans="1:4" x14ac:dyDescent="0.2">
      <c r="A89" t="s">
        <v>56</v>
      </c>
      <c r="B89" s="1">
        <v>45943</v>
      </c>
      <c r="C89" t="s">
        <v>88</v>
      </c>
      <c r="D89" t="str">
        <f t="shared" si="1"/>
        <v>PHI</v>
      </c>
    </row>
    <row r="90" spans="1:4" x14ac:dyDescent="0.2">
      <c r="A90" t="s">
        <v>103</v>
      </c>
      <c r="B90" s="1">
        <v>45943</v>
      </c>
      <c r="C90" t="s">
        <v>84</v>
      </c>
      <c r="D90" t="str">
        <f t="shared" si="1"/>
        <v>NJD</v>
      </c>
    </row>
    <row r="91" spans="1:4" x14ac:dyDescent="0.2">
      <c r="A91" t="s">
        <v>56</v>
      </c>
      <c r="B91" s="1">
        <v>45943</v>
      </c>
      <c r="C91" t="s">
        <v>89</v>
      </c>
      <c r="D91" t="str">
        <f t="shared" si="1"/>
        <v>CBJ</v>
      </c>
    </row>
    <row r="92" spans="1:4" x14ac:dyDescent="0.2">
      <c r="A92" t="s">
        <v>103</v>
      </c>
      <c r="B92" s="1">
        <v>45943</v>
      </c>
      <c r="C92" t="s">
        <v>96</v>
      </c>
      <c r="D92" t="str">
        <f t="shared" si="1"/>
        <v>STL</v>
      </c>
    </row>
    <row r="93" spans="1:4" x14ac:dyDescent="0.2">
      <c r="A93" t="s">
        <v>56</v>
      </c>
      <c r="B93" s="1">
        <v>45943</v>
      </c>
      <c r="C93" t="s">
        <v>99</v>
      </c>
      <c r="D93" t="str">
        <f t="shared" si="1"/>
        <v>VAN</v>
      </c>
    </row>
    <row r="94" spans="1:4" x14ac:dyDescent="0.2">
      <c r="A94" t="s">
        <v>103</v>
      </c>
      <c r="B94" s="1">
        <v>45943</v>
      </c>
      <c r="C94" t="s">
        <v>73</v>
      </c>
      <c r="D94" t="str">
        <f t="shared" si="1"/>
        <v>LAK</v>
      </c>
    </row>
    <row r="95" spans="1:4" x14ac:dyDescent="0.2">
      <c r="A95" t="s">
        <v>56</v>
      </c>
      <c r="B95" s="1">
        <v>45943</v>
      </c>
      <c r="C95" t="s">
        <v>95</v>
      </c>
      <c r="D95" t="str">
        <f t="shared" si="1"/>
        <v>MIN</v>
      </c>
    </row>
    <row r="96" spans="1:4" x14ac:dyDescent="0.2">
      <c r="A96" t="s">
        <v>103</v>
      </c>
      <c r="B96" s="1">
        <v>45943</v>
      </c>
      <c r="C96" t="s">
        <v>86</v>
      </c>
      <c r="D96" t="str">
        <f t="shared" si="1"/>
        <v>UTA</v>
      </c>
    </row>
    <row r="97" spans="1:4" x14ac:dyDescent="0.2">
      <c r="A97" t="s">
        <v>56</v>
      </c>
      <c r="B97" s="1">
        <v>45943</v>
      </c>
      <c r="C97" t="s">
        <v>70</v>
      </c>
      <c r="D97" t="str">
        <f t="shared" si="1"/>
        <v>CHI</v>
      </c>
    </row>
    <row r="98" spans="1:4" x14ac:dyDescent="0.2">
      <c r="A98" t="s">
        <v>103</v>
      </c>
      <c r="B98" s="1">
        <v>45944</v>
      </c>
      <c r="C98" t="s">
        <v>77</v>
      </c>
      <c r="D98" t="str">
        <f t="shared" si="1"/>
        <v>EDM</v>
      </c>
    </row>
    <row r="99" spans="1:4" x14ac:dyDescent="0.2">
      <c r="A99" t="s">
        <v>56</v>
      </c>
      <c r="B99" s="1">
        <v>45944</v>
      </c>
      <c r="C99" t="s">
        <v>75</v>
      </c>
      <c r="D99" t="str">
        <f t="shared" si="1"/>
        <v>NYR</v>
      </c>
    </row>
    <row r="100" spans="1:4" x14ac:dyDescent="0.2">
      <c r="A100" t="s">
        <v>103</v>
      </c>
      <c r="B100" s="1">
        <v>45944</v>
      </c>
      <c r="C100" t="s">
        <v>90</v>
      </c>
      <c r="D100" t="str">
        <f t="shared" si="1"/>
        <v>NSH</v>
      </c>
    </row>
    <row r="101" spans="1:4" x14ac:dyDescent="0.2">
      <c r="A101" t="s">
        <v>56</v>
      </c>
      <c r="B101" s="1">
        <v>45944</v>
      </c>
      <c r="C101" t="s">
        <v>79</v>
      </c>
      <c r="D101" t="str">
        <f t="shared" si="1"/>
        <v>TOR</v>
      </c>
    </row>
    <row r="102" spans="1:4" x14ac:dyDescent="0.2">
      <c r="A102" t="s">
        <v>103</v>
      </c>
      <c r="B102" s="1">
        <v>45944</v>
      </c>
      <c r="C102" t="s">
        <v>93</v>
      </c>
      <c r="D102" t="str">
        <f t="shared" si="1"/>
        <v>SEA</v>
      </c>
    </row>
    <row r="103" spans="1:4" x14ac:dyDescent="0.2">
      <c r="A103" t="s">
        <v>56</v>
      </c>
      <c r="B103" s="1">
        <v>45944</v>
      </c>
      <c r="C103" t="s">
        <v>78</v>
      </c>
      <c r="D103" t="str">
        <f t="shared" si="1"/>
        <v>MTL</v>
      </c>
    </row>
    <row r="104" spans="1:4" x14ac:dyDescent="0.2">
      <c r="A104" t="s">
        <v>103</v>
      </c>
      <c r="B104" s="1">
        <v>45944</v>
      </c>
      <c r="C104" t="s">
        <v>98</v>
      </c>
      <c r="D104" t="str">
        <f t="shared" si="1"/>
        <v>TBL</v>
      </c>
    </row>
    <row r="105" spans="1:4" x14ac:dyDescent="0.2">
      <c r="A105" t="s">
        <v>56</v>
      </c>
      <c r="B105" s="1">
        <v>45944</v>
      </c>
      <c r="C105" t="s">
        <v>82</v>
      </c>
      <c r="D105" t="str">
        <f t="shared" si="1"/>
        <v>WSH</v>
      </c>
    </row>
    <row r="106" spans="1:4" x14ac:dyDescent="0.2">
      <c r="A106" t="s">
        <v>103</v>
      </c>
      <c r="B106" s="1">
        <v>45944</v>
      </c>
      <c r="C106" t="s">
        <v>80</v>
      </c>
      <c r="D106" t="str">
        <f t="shared" si="1"/>
        <v>VGK</v>
      </c>
    </row>
    <row r="107" spans="1:4" x14ac:dyDescent="0.2">
      <c r="A107" t="s">
        <v>56</v>
      </c>
      <c r="B107" s="1">
        <v>45944</v>
      </c>
      <c r="C107" t="s">
        <v>76</v>
      </c>
      <c r="D107" t="str">
        <f t="shared" si="1"/>
        <v>CGY</v>
      </c>
    </row>
    <row r="108" spans="1:4" x14ac:dyDescent="0.2">
      <c r="A108" t="s">
        <v>103</v>
      </c>
      <c r="B108" s="1">
        <v>45944</v>
      </c>
      <c r="C108" t="s">
        <v>95</v>
      </c>
      <c r="D108" t="str">
        <f t="shared" si="1"/>
        <v>MIN</v>
      </c>
    </row>
    <row r="109" spans="1:4" x14ac:dyDescent="0.2">
      <c r="A109" t="s">
        <v>56</v>
      </c>
      <c r="B109" s="1">
        <v>45944</v>
      </c>
      <c r="C109" t="s">
        <v>100</v>
      </c>
      <c r="D109" t="str">
        <f t="shared" si="1"/>
        <v>DAL</v>
      </c>
    </row>
    <row r="110" spans="1:4" x14ac:dyDescent="0.2">
      <c r="A110" t="s">
        <v>103</v>
      </c>
      <c r="B110" s="1">
        <v>45944</v>
      </c>
      <c r="C110" t="s">
        <v>85</v>
      </c>
      <c r="D110" t="str">
        <f t="shared" si="1"/>
        <v>CAR</v>
      </c>
    </row>
    <row r="111" spans="1:4" x14ac:dyDescent="0.2">
      <c r="A111" t="s">
        <v>56</v>
      </c>
      <c r="B111" s="1">
        <v>45944</v>
      </c>
      <c r="C111" t="s">
        <v>94</v>
      </c>
      <c r="D111" t="str">
        <f t="shared" si="1"/>
        <v>SJS</v>
      </c>
    </row>
    <row r="112" spans="1:4" x14ac:dyDescent="0.2">
      <c r="A112" t="s">
        <v>103</v>
      </c>
      <c r="B112" s="1">
        <v>45944</v>
      </c>
      <c r="C112" t="s">
        <v>74</v>
      </c>
      <c r="D112" t="str">
        <f t="shared" si="1"/>
        <v>PIT</v>
      </c>
    </row>
    <row r="113" spans="1:4" x14ac:dyDescent="0.2">
      <c r="A113" t="s">
        <v>56</v>
      </c>
      <c r="B113" s="1">
        <v>45944</v>
      </c>
      <c r="C113" t="s">
        <v>92</v>
      </c>
      <c r="D113" t="str">
        <f t="shared" si="1"/>
        <v>ANA</v>
      </c>
    </row>
    <row r="114" spans="1:4" x14ac:dyDescent="0.2">
      <c r="A114" t="s">
        <v>103</v>
      </c>
      <c r="B114" s="1">
        <v>45945</v>
      </c>
      <c r="C114" t="s">
        <v>71</v>
      </c>
      <c r="D114" t="str">
        <f t="shared" si="1"/>
        <v>FLA</v>
      </c>
    </row>
    <row r="115" spans="1:4" x14ac:dyDescent="0.2">
      <c r="A115" t="s">
        <v>56</v>
      </c>
      <c r="B115" s="1">
        <v>45945</v>
      </c>
      <c r="C115" t="s">
        <v>87</v>
      </c>
      <c r="D115" t="str">
        <f t="shared" si="1"/>
        <v>DET</v>
      </c>
    </row>
    <row r="116" spans="1:4" x14ac:dyDescent="0.2">
      <c r="A116" t="s">
        <v>103</v>
      </c>
      <c r="B116" s="1">
        <v>45945</v>
      </c>
      <c r="C116" t="s">
        <v>97</v>
      </c>
      <c r="D116" t="str">
        <f t="shared" si="1"/>
        <v>OTT</v>
      </c>
    </row>
    <row r="117" spans="1:4" x14ac:dyDescent="0.2">
      <c r="A117" t="s">
        <v>56</v>
      </c>
      <c r="B117" s="1">
        <v>45945</v>
      </c>
      <c r="C117" t="s">
        <v>83</v>
      </c>
      <c r="D117" t="str">
        <f t="shared" si="1"/>
        <v>BUF</v>
      </c>
    </row>
    <row r="118" spans="1:4" x14ac:dyDescent="0.2">
      <c r="A118" t="s">
        <v>103</v>
      </c>
      <c r="B118" s="1">
        <v>45945</v>
      </c>
      <c r="C118" t="s">
        <v>76</v>
      </c>
      <c r="D118" t="str">
        <f t="shared" si="1"/>
        <v>CGY</v>
      </c>
    </row>
    <row r="119" spans="1:4" x14ac:dyDescent="0.2">
      <c r="A119" t="s">
        <v>56</v>
      </c>
      <c r="B119" s="1">
        <v>45945</v>
      </c>
      <c r="C119" t="s">
        <v>86</v>
      </c>
      <c r="D119" t="str">
        <f t="shared" si="1"/>
        <v>UTA</v>
      </c>
    </row>
    <row r="120" spans="1:4" x14ac:dyDescent="0.2">
      <c r="A120" t="s">
        <v>103</v>
      </c>
      <c r="B120" s="1">
        <v>45945</v>
      </c>
      <c r="C120" t="s">
        <v>70</v>
      </c>
      <c r="D120" t="str">
        <f t="shared" si="1"/>
        <v>CHI</v>
      </c>
    </row>
    <row r="121" spans="1:4" x14ac:dyDescent="0.2">
      <c r="A121" t="s">
        <v>56</v>
      </c>
      <c r="B121" s="1">
        <v>45945</v>
      </c>
      <c r="C121" t="s">
        <v>96</v>
      </c>
      <c r="D121" t="str">
        <f t="shared" si="1"/>
        <v>STL</v>
      </c>
    </row>
    <row r="122" spans="1:4" x14ac:dyDescent="0.2">
      <c r="A122" t="s">
        <v>103</v>
      </c>
      <c r="B122" s="1">
        <v>45946</v>
      </c>
      <c r="C122" t="s">
        <v>72</v>
      </c>
      <c r="D122" t="str">
        <f t="shared" si="1"/>
        <v>COL</v>
      </c>
    </row>
    <row r="123" spans="1:4" x14ac:dyDescent="0.2">
      <c r="A123" t="s">
        <v>56</v>
      </c>
      <c r="B123" s="1">
        <v>45946</v>
      </c>
      <c r="C123" t="s">
        <v>89</v>
      </c>
      <c r="D123" t="str">
        <f t="shared" si="1"/>
        <v>CBJ</v>
      </c>
    </row>
    <row r="124" spans="1:4" x14ac:dyDescent="0.2">
      <c r="A124" t="s">
        <v>103</v>
      </c>
      <c r="B124" s="1">
        <v>45946</v>
      </c>
      <c r="C124" t="s">
        <v>71</v>
      </c>
      <c r="D124" t="str">
        <f t="shared" si="1"/>
        <v>FLA</v>
      </c>
    </row>
    <row r="125" spans="1:4" x14ac:dyDescent="0.2">
      <c r="A125" t="s">
        <v>56</v>
      </c>
      <c r="B125" s="1">
        <v>45946</v>
      </c>
      <c r="C125" t="s">
        <v>84</v>
      </c>
      <c r="D125" t="str">
        <f t="shared" si="1"/>
        <v>NJD</v>
      </c>
    </row>
    <row r="126" spans="1:4" x14ac:dyDescent="0.2">
      <c r="A126" t="s">
        <v>103</v>
      </c>
      <c r="B126" s="1">
        <v>45946</v>
      </c>
      <c r="C126" t="s">
        <v>90</v>
      </c>
      <c r="D126" t="str">
        <f t="shared" si="1"/>
        <v>NSH</v>
      </c>
    </row>
    <row r="127" spans="1:4" x14ac:dyDescent="0.2">
      <c r="A127" t="s">
        <v>56</v>
      </c>
      <c r="B127" s="1">
        <v>45946</v>
      </c>
      <c r="C127" t="s">
        <v>78</v>
      </c>
      <c r="D127" t="str">
        <f t="shared" si="1"/>
        <v>MTL</v>
      </c>
    </row>
    <row r="128" spans="1:4" x14ac:dyDescent="0.2">
      <c r="A128" t="s">
        <v>103</v>
      </c>
      <c r="B128" s="1">
        <v>45946</v>
      </c>
      <c r="C128" t="s">
        <v>75</v>
      </c>
      <c r="D128" t="str">
        <f t="shared" si="1"/>
        <v>NYR</v>
      </c>
    </row>
    <row r="129" spans="1:4" x14ac:dyDescent="0.2">
      <c r="A129" t="s">
        <v>56</v>
      </c>
      <c r="B129" s="1">
        <v>45946</v>
      </c>
      <c r="C129" t="s">
        <v>79</v>
      </c>
      <c r="D129" t="str">
        <f t="shared" si="1"/>
        <v>TOR</v>
      </c>
    </row>
    <row r="130" spans="1:4" x14ac:dyDescent="0.2">
      <c r="A130" t="s">
        <v>103</v>
      </c>
      <c r="B130" s="1">
        <v>45946</v>
      </c>
      <c r="C130" t="s">
        <v>93</v>
      </c>
      <c r="D130" t="str">
        <f t="shared" si="1"/>
        <v>SEA</v>
      </c>
    </row>
    <row r="131" spans="1:4" x14ac:dyDescent="0.2">
      <c r="A131" t="s">
        <v>56</v>
      </c>
      <c r="B131" s="1">
        <v>45946</v>
      </c>
      <c r="C131" t="s">
        <v>97</v>
      </c>
      <c r="D131" t="str">
        <f t="shared" ref="D131:D194" si="2">_xlfn.SINGLE(_xlfn.XLOOKUP(C131,G:G,F:F))</f>
        <v>OTT</v>
      </c>
    </row>
    <row r="132" spans="1:4" x14ac:dyDescent="0.2">
      <c r="A132" t="s">
        <v>103</v>
      </c>
      <c r="B132" s="1">
        <v>45946</v>
      </c>
      <c r="C132" t="s">
        <v>101</v>
      </c>
      <c r="D132" t="str">
        <f t="shared" si="2"/>
        <v>WPG</v>
      </c>
    </row>
    <row r="133" spans="1:4" x14ac:dyDescent="0.2">
      <c r="A133" t="s">
        <v>56</v>
      </c>
      <c r="B133" s="1">
        <v>45946</v>
      </c>
      <c r="C133" t="s">
        <v>88</v>
      </c>
      <c r="D133" t="str">
        <f t="shared" si="2"/>
        <v>PHI</v>
      </c>
    </row>
    <row r="134" spans="1:4" x14ac:dyDescent="0.2">
      <c r="A134" t="s">
        <v>103</v>
      </c>
      <c r="B134" s="1">
        <v>45946</v>
      </c>
      <c r="C134" t="s">
        <v>77</v>
      </c>
      <c r="D134" t="str">
        <f t="shared" si="2"/>
        <v>EDM</v>
      </c>
    </row>
    <row r="135" spans="1:4" x14ac:dyDescent="0.2">
      <c r="A135" t="s">
        <v>56</v>
      </c>
      <c r="B135" s="1">
        <v>45946</v>
      </c>
      <c r="C135" t="s">
        <v>91</v>
      </c>
      <c r="D135" t="str">
        <f t="shared" si="2"/>
        <v>NYI</v>
      </c>
    </row>
    <row r="136" spans="1:4" x14ac:dyDescent="0.2">
      <c r="A136" t="s">
        <v>103</v>
      </c>
      <c r="B136" s="1">
        <v>45946</v>
      </c>
      <c r="C136" t="s">
        <v>99</v>
      </c>
      <c r="D136" t="str">
        <f t="shared" si="2"/>
        <v>VAN</v>
      </c>
    </row>
    <row r="137" spans="1:4" x14ac:dyDescent="0.2">
      <c r="A137" t="s">
        <v>56</v>
      </c>
      <c r="B137" s="1">
        <v>45946</v>
      </c>
      <c r="C137" t="s">
        <v>100</v>
      </c>
      <c r="D137" t="str">
        <f t="shared" si="2"/>
        <v>DAL</v>
      </c>
    </row>
    <row r="138" spans="1:4" x14ac:dyDescent="0.2">
      <c r="A138" t="s">
        <v>103</v>
      </c>
      <c r="B138" s="1">
        <v>45946</v>
      </c>
      <c r="C138" t="s">
        <v>81</v>
      </c>
      <c r="D138" t="str">
        <f t="shared" si="2"/>
        <v>BOS</v>
      </c>
    </row>
    <row r="139" spans="1:4" x14ac:dyDescent="0.2">
      <c r="A139" t="s">
        <v>56</v>
      </c>
      <c r="B139" s="1">
        <v>45946</v>
      </c>
      <c r="C139" t="s">
        <v>80</v>
      </c>
      <c r="D139" t="str">
        <f t="shared" si="2"/>
        <v>VGK</v>
      </c>
    </row>
    <row r="140" spans="1:4" x14ac:dyDescent="0.2">
      <c r="A140" t="s">
        <v>103</v>
      </c>
      <c r="B140" s="1">
        <v>45946</v>
      </c>
      <c r="C140" t="s">
        <v>85</v>
      </c>
      <c r="D140" t="str">
        <f t="shared" si="2"/>
        <v>CAR</v>
      </c>
    </row>
    <row r="141" spans="1:4" x14ac:dyDescent="0.2">
      <c r="A141" t="s">
        <v>56</v>
      </c>
      <c r="B141" s="1">
        <v>45946</v>
      </c>
      <c r="C141" t="s">
        <v>92</v>
      </c>
      <c r="D141" t="str">
        <f t="shared" si="2"/>
        <v>ANA</v>
      </c>
    </row>
    <row r="142" spans="1:4" x14ac:dyDescent="0.2">
      <c r="A142" t="s">
        <v>103</v>
      </c>
      <c r="B142" s="1">
        <v>45946</v>
      </c>
      <c r="C142" t="s">
        <v>74</v>
      </c>
      <c r="D142" t="str">
        <f t="shared" si="2"/>
        <v>PIT</v>
      </c>
    </row>
    <row r="143" spans="1:4" x14ac:dyDescent="0.2">
      <c r="A143" t="s">
        <v>56</v>
      </c>
      <c r="B143" s="1">
        <v>45946</v>
      </c>
      <c r="C143" t="s">
        <v>73</v>
      </c>
      <c r="D143" t="str">
        <f t="shared" si="2"/>
        <v>LAK</v>
      </c>
    </row>
    <row r="144" spans="1:4" x14ac:dyDescent="0.2">
      <c r="A144" t="s">
        <v>103</v>
      </c>
      <c r="B144" s="1">
        <v>45947</v>
      </c>
      <c r="C144" t="s">
        <v>95</v>
      </c>
      <c r="D144" t="str">
        <f t="shared" si="2"/>
        <v>MIN</v>
      </c>
    </row>
    <row r="145" spans="1:4" x14ac:dyDescent="0.2">
      <c r="A145" t="s">
        <v>56</v>
      </c>
      <c r="B145" s="1">
        <v>45947</v>
      </c>
      <c r="C145" t="s">
        <v>82</v>
      </c>
      <c r="D145" t="str">
        <f t="shared" si="2"/>
        <v>WSH</v>
      </c>
    </row>
    <row r="146" spans="1:4" x14ac:dyDescent="0.2">
      <c r="A146" t="s">
        <v>103</v>
      </c>
      <c r="B146" s="1">
        <v>45947</v>
      </c>
      <c r="C146" t="s">
        <v>98</v>
      </c>
      <c r="D146" t="str">
        <f t="shared" si="2"/>
        <v>TBL</v>
      </c>
    </row>
    <row r="147" spans="1:4" x14ac:dyDescent="0.2">
      <c r="A147" t="s">
        <v>56</v>
      </c>
      <c r="B147" s="1">
        <v>45947</v>
      </c>
      <c r="C147" t="s">
        <v>87</v>
      </c>
      <c r="D147" t="str">
        <f t="shared" si="2"/>
        <v>DET</v>
      </c>
    </row>
    <row r="148" spans="1:4" x14ac:dyDescent="0.2">
      <c r="A148" t="s">
        <v>103</v>
      </c>
      <c r="B148" s="1">
        <v>45947</v>
      </c>
      <c r="C148" t="s">
        <v>99</v>
      </c>
      <c r="D148" t="str">
        <f t="shared" si="2"/>
        <v>VAN</v>
      </c>
    </row>
    <row r="149" spans="1:4" x14ac:dyDescent="0.2">
      <c r="A149" t="s">
        <v>56</v>
      </c>
      <c r="B149" s="1">
        <v>45947</v>
      </c>
      <c r="C149" t="s">
        <v>70</v>
      </c>
      <c r="D149" t="str">
        <f t="shared" si="2"/>
        <v>CHI</v>
      </c>
    </row>
    <row r="150" spans="1:4" x14ac:dyDescent="0.2">
      <c r="A150" t="s">
        <v>103</v>
      </c>
      <c r="B150" s="1">
        <v>45947</v>
      </c>
      <c r="C150" t="s">
        <v>94</v>
      </c>
      <c r="D150" t="str">
        <f t="shared" si="2"/>
        <v>SJS</v>
      </c>
    </row>
    <row r="151" spans="1:4" x14ac:dyDescent="0.2">
      <c r="A151" t="s">
        <v>56</v>
      </c>
      <c r="B151" s="1">
        <v>45947</v>
      </c>
      <c r="C151" t="s">
        <v>86</v>
      </c>
      <c r="D151" t="str">
        <f t="shared" si="2"/>
        <v>UTA</v>
      </c>
    </row>
    <row r="152" spans="1:4" x14ac:dyDescent="0.2">
      <c r="A152" t="s">
        <v>103</v>
      </c>
      <c r="B152" s="1">
        <v>45948</v>
      </c>
      <c r="C152" t="s">
        <v>71</v>
      </c>
      <c r="D152" t="str">
        <f t="shared" si="2"/>
        <v>FLA</v>
      </c>
    </row>
    <row r="153" spans="1:4" x14ac:dyDescent="0.2">
      <c r="A153" t="s">
        <v>56</v>
      </c>
      <c r="B153" s="1">
        <v>45948</v>
      </c>
      <c r="C153" t="s">
        <v>83</v>
      </c>
      <c r="D153" t="str">
        <f t="shared" si="2"/>
        <v>BUF</v>
      </c>
    </row>
    <row r="154" spans="1:4" x14ac:dyDescent="0.2">
      <c r="A154" t="s">
        <v>103</v>
      </c>
      <c r="B154" s="1">
        <v>45948</v>
      </c>
      <c r="C154" t="s">
        <v>91</v>
      </c>
      <c r="D154" t="str">
        <f t="shared" si="2"/>
        <v>NYI</v>
      </c>
    </row>
    <row r="155" spans="1:4" x14ac:dyDescent="0.2">
      <c r="A155" t="s">
        <v>56</v>
      </c>
      <c r="B155" s="1">
        <v>45948</v>
      </c>
      <c r="C155" t="s">
        <v>97</v>
      </c>
      <c r="D155" t="str">
        <f t="shared" si="2"/>
        <v>OTT</v>
      </c>
    </row>
    <row r="156" spans="1:4" x14ac:dyDescent="0.2">
      <c r="A156" t="s">
        <v>103</v>
      </c>
      <c r="B156" s="1">
        <v>45948</v>
      </c>
      <c r="C156" t="s">
        <v>77</v>
      </c>
      <c r="D156" t="str">
        <f t="shared" si="2"/>
        <v>EDM</v>
      </c>
    </row>
    <row r="157" spans="1:4" x14ac:dyDescent="0.2">
      <c r="A157" t="s">
        <v>56</v>
      </c>
      <c r="B157" s="1">
        <v>45948</v>
      </c>
      <c r="C157" t="s">
        <v>84</v>
      </c>
      <c r="D157" t="str">
        <f t="shared" si="2"/>
        <v>NJD</v>
      </c>
    </row>
    <row r="158" spans="1:4" x14ac:dyDescent="0.2">
      <c r="A158" t="s">
        <v>103</v>
      </c>
      <c r="B158" s="1">
        <v>45948</v>
      </c>
      <c r="C158" t="s">
        <v>100</v>
      </c>
      <c r="D158" t="str">
        <f t="shared" si="2"/>
        <v>DAL</v>
      </c>
    </row>
    <row r="159" spans="1:4" x14ac:dyDescent="0.2">
      <c r="A159" t="s">
        <v>56</v>
      </c>
      <c r="B159" s="1">
        <v>45948</v>
      </c>
      <c r="C159" t="s">
        <v>96</v>
      </c>
      <c r="D159" t="str">
        <f t="shared" si="2"/>
        <v>STL</v>
      </c>
    </row>
    <row r="160" spans="1:4" x14ac:dyDescent="0.2">
      <c r="A160" t="s">
        <v>103</v>
      </c>
      <c r="B160" s="1">
        <v>45948</v>
      </c>
      <c r="C160" t="s">
        <v>95</v>
      </c>
      <c r="D160" t="str">
        <f t="shared" si="2"/>
        <v>MIN</v>
      </c>
    </row>
    <row r="161" spans="1:4" x14ac:dyDescent="0.2">
      <c r="A161" t="s">
        <v>56</v>
      </c>
      <c r="B161" s="1">
        <v>45948</v>
      </c>
      <c r="C161" t="s">
        <v>88</v>
      </c>
      <c r="D161" t="str">
        <f t="shared" si="2"/>
        <v>PHI</v>
      </c>
    </row>
    <row r="162" spans="1:4" x14ac:dyDescent="0.2">
      <c r="A162" t="s">
        <v>103</v>
      </c>
      <c r="B162" s="1">
        <v>45948</v>
      </c>
      <c r="C162" t="s">
        <v>90</v>
      </c>
      <c r="D162" t="str">
        <f t="shared" si="2"/>
        <v>NSH</v>
      </c>
    </row>
    <row r="163" spans="1:4" x14ac:dyDescent="0.2">
      <c r="A163" t="s">
        <v>56</v>
      </c>
      <c r="B163" s="1">
        <v>45948</v>
      </c>
      <c r="C163" t="s">
        <v>101</v>
      </c>
      <c r="D163" t="str">
        <f t="shared" si="2"/>
        <v>WPG</v>
      </c>
    </row>
    <row r="164" spans="1:4" x14ac:dyDescent="0.2">
      <c r="A164" t="s">
        <v>103</v>
      </c>
      <c r="B164" s="1">
        <v>45948</v>
      </c>
      <c r="C164" t="s">
        <v>75</v>
      </c>
      <c r="D164" t="str">
        <f t="shared" si="2"/>
        <v>NYR</v>
      </c>
    </row>
    <row r="165" spans="1:4" x14ac:dyDescent="0.2">
      <c r="A165" t="s">
        <v>56</v>
      </c>
      <c r="B165" s="1">
        <v>45948</v>
      </c>
      <c r="C165" t="s">
        <v>78</v>
      </c>
      <c r="D165" t="str">
        <f t="shared" si="2"/>
        <v>MTL</v>
      </c>
    </row>
    <row r="166" spans="1:4" x14ac:dyDescent="0.2">
      <c r="A166" t="s">
        <v>103</v>
      </c>
      <c r="B166" s="1">
        <v>45948</v>
      </c>
      <c r="C166" t="s">
        <v>93</v>
      </c>
      <c r="D166" t="str">
        <f t="shared" si="2"/>
        <v>SEA</v>
      </c>
    </row>
    <row r="167" spans="1:4" x14ac:dyDescent="0.2">
      <c r="A167" t="s">
        <v>56</v>
      </c>
      <c r="B167" s="1">
        <v>45948</v>
      </c>
      <c r="C167" t="s">
        <v>79</v>
      </c>
      <c r="D167" t="str">
        <f t="shared" si="2"/>
        <v>TOR</v>
      </c>
    </row>
    <row r="168" spans="1:4" x14ac:dyDescent="0.2">
      <c r="A168" t="s">
        <v>103</v>
      </c>
      <c r="B168" s="1">
        <v>45948</v>
      </c>
      <c r="C168" t="s">
        <v>98</v>
      </c>
      <c r="D168" t="str">
        <f t="shared" si="2"/>
        <v>TBL</v>
      </c>
    </row>
    <row r="169" spans="1:4" x14ac:dyDescent="0.2">
      <c r="A169" t="s">
        <v>56</v>
      </c>
      <c r="B169" s="1">
        <v>45948</v>
      </c>
      <c r="C169" t="s">
        <v>89</v>
      </c>
      <c r="D169" t="str">
        <f t="shared" si="2"/>
        <v>CBJ</v>
      </c>
    </row>
    <row r="170" spans="1:4" x14ac:dyDescent="0.2">
      <c r="A170" t="s">
        <v>103</v>
      </c>
      <c r="B170" s="1">
        <v>45948</v>
      </c>
      <c r="C170" t="s">
        <v>81</v>
      </c>
      <c r="D170" t="str">
        <f t="shared" si="2"/>
        <v>BOS</v>
      </c>
    </row>
    <row r="171" spans="1:4" x14ac:dyDescent="0.2">
      <c r="A171" t="s">
        <v>56</v>
      </c>
      <c r="B171" s="1">
        <v>45948</v>
      </c>
      <c r="C171" t="s">
        <v>72</v>
      </c>
      <c r="D171" t="str">
        <f t="shared" si="2"/>
        <v>COL</v>
      </c>
    </row>
    <row r="172" spans="1:4" x14ac:dyDescent="0.2">
      <c r="A172" t="s">
        <v>103</v>
      </c>
      <c r="B172" s="1">
        <v>45948</v>
      </c>
      <c r="C172" t="s">
        <v>85</v>
      </c>
      <c r="D172" t="str">
        <f t="shared" si="2"/>
        <v>CAR</v>
      </c>
    </row>
    <row r="173" spans="1:4" x14ac:dyDescent="0.2">
      <c r="A173" t="s">
        <v>56</v>
      </c>
      <c r="B173" s="1">
        <v>45948</v>
      </c>
      <c r="C173" t="s">
        <v>73</v>
      </c>
      <c r="D173" t="str">
        <f t="shared" si="2"/>
        <v>LAK</v>
      </c>
    </row>
    <row r="174" spans="1:4" x14ac:dyDescent="0.2">
      <c r="A174" t="s">
        <v>103</v>
      </c>
      <c r="B174" s="1">
        <v>45948</v>
      </c>
      <c r="C174" t="s">
        <v>76</v>
      </c>
      <c r="D174" t="str">
        <f t="shared" si="2"/>
        <v>CGY</v>
      </c>
    </row>
    <row r="175" spans="1:4" x14ac:dyDescent="0.2">
      <c r="A175" t="s">
        <v>56</v>
      </c>
      <c r="B175" s="1">
        <v>45948</v>
      </c>
      <c r="C175" t="s">
        <v>80</v>
      </c>
      <c r="D175" t="str">
        <f t="shared" si="2"/>
        <v>VGK</v>
      </c>
    </row>
    <row r="176" spans="1:4" x14ac:dyDescent="0.2">
      <c r="A176" t="s">
        <v>103</v>
      </c>
      <c r="B176" s="1">
        <v>45948</v>
      </c>
      <c r="C176" t="s">
        <v>74</v>
      </c>
      <c r="D176" t="str">
        <f t="shared" si="2"/>
        <v>PIT</v>
      </c>
    </row>
    <row r="177" spans="1:4" x14ac:dyDescent="0.2">
      <c r="A177" t="s">
        <v>56</v>
      </c>
      <c r="B177" s="1">
        <v>45948</v>
      </c>
      <c r="C177" t="s">
        <v>94</v>
      </c>
      <c r="D177" t="str">
        <f t="shared" si="2"/>
        <v>SJS</v>
      </c>
    </row>
    <row r="178" spans="1:4" x14ac:dyDescent="0.2">
      <c r="A178" t="s">
        <v>103</v>
      </c>
      <c r="B178" s="1">
        <v>45949</v>
      </c>
      <c r="C178" t="s">
        <v>99</v>
      </c>
      <c r="D178" t="str">
        <f t="shared" si="2"/>
        <v>VAN</v>
      </c>
    </row>
    <row r="179" spans="1:4" x14ac:dyDescent="0.2">
      <c r="A179" t="s">
        <v>56</v>
      </c>
      <c r="B179" s="1">
        <v>45949</v>
      </c>
      <c r="C179" t="s">
        <v>82</v>
      </c>
      <c r="D179" t="str">
        <f t="shared" si="2"/>
        <v>WSH</v>
      </c>
    </row>
    <row r="180" spans="1:4" x14ac:dyDescent="0.2">
      <c r="A180" t="s">
        <v>103</v>
      </c>
      <c r="B180" s="1">
        <v>45949</v>
      </c>
      <c r="C180" t="s">
        <v>77</v>
      </c>
      <c r="D180" t="str">
        <f t="shared" si="2"/>
        <v>EDM</v>
      </c>
    </row>
    <row r="181" spans="1:4" x14ac:dyDescent="0.2">
      <c r="A181" t="s">
        <v>56</v>
      </c>
      <c r="B181" s="1">
        <v>45949</v>
      </c>
      <c r="C181" t="s">
        <v>87</v>
      </c>
      <c r="D181" t="str">
        <f t="shared" si="2"/>
        <v>DET</v>
      </c>
    </row>
    <row r="182" spans="1:4" x14ac:dyDescent="0.2">
      <c r="A182" t="s">
        <v>103</v>
      </c>
      <c r="B182" s="1">
        <v>45949</v>
      </c>
      <c r="C182" t="s">
        <v>92</v>
      </c>
      <c r="D182" t="str">
        <f t="shared" si="2"/>
        <v>ANA</v>
      </c>
    </row>
    <row r="183" spans="1:4" x14ac:dyDescent="0.2">
      <c r="A183" t="s">
        <v>56</v>
      </c>
      <c r="B183" s="1">
        <v>45949</v>
      </c>
      <c r="C183" t="s">
        <v>70</v>
      </c>
      <c r="D183" t="str">
        <f t="shared" si="2"/>
        <v>CHI</v>
      </c>
    </row>
    <row r="184" spans="1:4" x14ac:dyDescent="0.2">
      <c r="A184" t="s">
        <v>103</v>
      </c>
      <c r="B184" s="1">
        <v>45949</v>
      </c>
      <c r="C184" t="s">
        <v>81</v>
      </c>
      <c r="D184" t="str">
        <f t="shared" si="2"/>
        <v>BOS</v>
      </c>
    </row>
    <row r="185" spans="1:4" x14ac:dyDescent="0.2">
      <c r="A185" t="s">
        <v>56</v>
      </c>
      <c r="B185" s="1">
        <v>45949</v>
      </c>
      <c r="C185" t="s">
        <v>86</v>
      </c>
      <c r="D185" t="str">
        <f t="shared" si="2"/>
        <v>UTA</v>
      </c>
    </row>
    <row r="186" spans="1:4" x14ac:dyDescent="0.2">
      <c r="A186" t="s">
        <v>103</v>
      </c>
      <c r="B186" s="1">
        <v>45950</v>
      </c>
      <c r="C186" t="s">
        <v>95</v>
      </c>
      <c r="D186" t="str">
        <f t="shared" si="2"/>
        <v>MIN</v>
      </c>
    </row>
    <row r="187" spans="1:4" x14ac:dyDescent="0.2">
      <c r="A187" t="s">
        <v>56</v>
      </c>
      <c r="B187" s="1">
        <v>45950</v>
      </c>
      <c r="C187" t="s">
        <v>75</v>
      </c>
      <c r="D187" t="str">
        <f t="shared" si="2"/>
        <v>NYR</v>
      </c>
    </row>
    <row r="188" spans="1:4" x14ac:dyDescent="0.2">
      <c r="A188" t="s">
        <v>103</v>
      </c>
      <c r="B188" s="1">
        <v>45950</v>
      </c>
      <c r="C188" t="s">
        <v>93</v>
      </c>
      <c r="D188" t="str">
        <f t="shared" si="2"/>
        <v>SEA</v>
      </c>
    </row>
    <row r="189" spans="1:4" x14ac:dyDescent="0.2">
      <c r="A189" t="s">
        <v>56</v>
      </c>
      <c r="B189" s="1">
        <v>45950</v>
      </c>
      <c r="C189" t="s">
        <v>88</v>
      </c>
      <c r="D189" t="str">
        <f t="shared" si="2"/>
        <v>PHI</v>
      </c>
    </row>
    <row r="190" spans="1:4" x14ac:dyDescent="0.2">
      <c r="A190" t="s">
        <v>103</v>
      </c>
      <c r="B190" s="1">
        <v>45950</v>
      </c>
      <c r="C190" t="s">
        <v>83</v>
      </c>
      <c r="D190" t="str">
        <f t="shared" si="2"/>
        <v>BUF</v>
      </c>
    </row>
    <row r="191" spans="1:4" x14ac:dyDescent="0.2">
      <c r="A191" t="s">
        <v>56</v>
      </c>
      <c r="B191" s="1">
        <v>45950</v>
      </c>
      <c r="C191" t="s">
        <v>78</v>
      </c>
      <c r="D191" t="str">
        <f t="shared" si="2"/>
        <v>MTL</v>
      </c>
    </row>
    <row r="192" spans="1:4" x14ac:dyDescent="0.2">
      <c r="A192" t="s">
        <v>103</v>
      </c>
      <c r="B192" s="1">
        <v>45950</v>
      </c>
      <c r="C192" t="s">
        <v>101</v>
      </c>
      <c r="D192" t="str">
        <f t="shared" si="2"/>
        <v>WPG</v>
      </c>
    </row>
    <row r="193" spans="1:4" x14ac:dyDescent="0.2">
      <c r="A193" t="s">
        <v>56</v>
      </c>
      <c r="B193" s="1">
        <v>45950</v>
      </c>
      <c r="C193" t="s">
        <v>76</v>
      </c>
      <c r="D193" t="str">
        <f t="shared" si="2"/>
        <v>CGY</v>
      </c>
    </row>
    <row r="194" spans="1:4" x14ac:dyDescent="0.2">
      <c r="A194" t="s">
        <v>103</v>
      </c>
      <c r="B194" s="1">
        <v>45950</v>
      </c>
      <c r="C194" t="s">
        <v>85</v>
      </c>
      <c r="D194" t="str">
        <f t="shared" si="2"/>
        <v>CAR</v>
      </c>
    </row>
    <row r="195" spans="1:4" x14ac:dyDescent="0.2">
      <c r="A195" t="s">
        <v>56</v>
      </c>
      <c r="B195" s="1">
        <v>45950</v>
      </c>
      <c r="C195" t="s">
        <v>80</v>
      </c>
      <c r="D195" t="str">
        <f t="shared" ref="D195:D258" si="3">_xlfn.SINGLE(_xlfn.XLOOKUP(C195,G:G,F:F))</f>
        <v>VGK</v>
      </c>
    </row>
    <row r="196" spans="1:4" x14ac:dyDescent="0.2">
      <c r="A196" t="s">
        <v>103</v>
      </c>
      <c r="B196" s="1">
        <v>45951</v>
      </c>
      <c r="C196" t="s">
        <v>77</v>
      </c>
      <c r="D196" t="str">
        <f t="shared" si="3"/>
        <v>EDM</v>
      </c>
    </row>
    <row r="197" spans="1:4" x14ac:dyDescent="0.2">
      <c r="A197" t="s">
        <v>56</v>
      </c>
      <c r="B197" s="1">
        <v>45951</v>
      </c>
      <c r="C197" t="s">
        <v>97</v>
      </c>
      <c r="D197" t="str">
        <f t="shared" si="3"/>
        <v>OTT</v>
      </c>
    </row>
    <row r="198" spans="1:4" x14ac:dyDescent="0.2">
      <c r="A198" t="s">
        <v>103</v>
      </c>
      <c r="B198" s="1">
        <v>45951</v>
      </c>
      <c r="C198" t="s">
        <v>84</v>
      </c>
      <c r="D198" t="str">
        <f t="shared" si="3"/>
        <v>NJD</v>
      </c>
    </row>
    <row r="199" spans="1:4" x14ac:dyDescent="0.2">
      <c r="A199" t="s">
        <v>56</v>
      </c>
      <c r="B199" s="1">
        <v>45951</v>
      </c>
      <c r="C199" t="s">
        <v>79</v>
      </c>
      <c r="D199" t="str">
        <f t="shared" si="3"/>
        <v>TOR</v>
      </c>
    </row>
    <row r="200" spans="1:4" x14ac:dyDescent="0.2">
      <c r="A200" t="s">
        <v>103</v>
      </c>
      <c r="B200" s="1">
        <v>45951</v>
      </c>
      <c r="C200" t="s">
        <v>94</v>
      </c>
      <c r="D200" t="str">
        <f t="shared" si="3"/>
        <v>SJS</v>
      </c>
    </row>
    <row r="201" spans="1:4" x14ac:dyDescent="0.2">
      <c r="A201" t="s">
        <v>56</v>
      </c>
      <c r="B201" s="1">
        <v>45951</v>
      </c>
      <c r="C201" t="s">
        <v>91</v>
      </c>
      <c r="D201" t="str">
        <f t="shared" si="3"/>
        <v>NYI</v>
      </c>
    </row>
    <row r="202" spans="1:4" x14ac:dyDescent="0.2">
      <c r="A202" t="s">
        <v>103</v>
      </c>
      <c r="B202" s="1">
        <v>45951</v>
      </c>
      <c r="C202" t="s">
        <v>93</v>
      </c>
      <c r="D202" t="str">
        <f t="shared" si="3"/>
        <v>SEA</v>
      </c>
    </row>
    <row r="203" spans="1:4" x14ac:dyDescent="0.2">
      <c r="A203" t="s">
        <v>56</v>
      </c>
      <c r="B203" s="1">
        <v>45951</v>
      </c>
      <c r="C203" t="s">
        <v>82</v>
      </c>
      <c r="D203" t="str">
        <f t="shared" si="3"/>
        <v>WSH</v>
      </c>
    </row>
    <row r="204" spans="1:4" x14ac:dyDescent="0.2">
      <c r="A204" t="s">
        <v>103</v>
      </c>
      <c r="B204" s="1">
        <v>45951</v>
      </c>
      <c r="C204" t="s">
        <v>99</v>
      </c>
      <c r="D204" t="str">
        <f t="shared" si="3"/>
        <v>VAN</v>
      </c>
    </row>
    <row r="205" spans="1:4" x14ac:dyDescent="0.2">
      <c r="A205" t="s">
        <v>56</v>
      </c>
      <c r="B205" s="1">
        <v>45951</v>
      </c>
      <c r="C205" t="s">
        <v>74</v>
      </c>
      <c r="D205" t="str">
        <f t="shared" si="3"/>
        <v>PIT</v>
      </c>
    </row>
    <row r="206" spans="1:4" x14ac:dyDescent="0.2">
      <c r="A206" t="s">
        <v>103</v>
      </c>
      <c r="B206" s="1">
        <v>45951</v>
      </c>
      <c r="C206" t="s">
        <v>71</v>
      </c>
      <c r="D206" t="str">
        <f t="shared" si="3"/>
        <v>FLA</v>
      </c>
    </row>
    <row r="207" spans="1:4" x14ac:dyDescent="0.2">
      <c r="A207" t="s">
        <v>56</v>
      </c>
      <c r="B207" s="1">
        <v>45951</v>
      </c>
      <c r="C207" t="s">
        <v>81</v>
      </c>
      <c r="D207" t="str">
        <f t="shared" si="3"/>
        <v>BOS</v>
      </c>
    </row>
    <row r="208" spans="1:4" x14ac:dyDescent="0.2">
      <c r="A208" t="s">
        <v>103</v>
      </c>
      <c r="B208" s="1">
        <v>45951</v>
      </c>
      <c r="C208" t="s">
        <v>92</v>
      </c>
      <c r="D208" t="str">
        <f t="shared" si="3"/>
        <v>ANA</v>
      </c>
    </row>
    <row r="209" spans="1:4" x14ac:dyDescent="0.2">
      <c r="A209" t="s">
        <v>56</v>
      </c>
      <c r="B209" s="1">
        <v>45951</v>
      </c>
      <c r="C209" t="s">
        <v>90</v>
      </c>
      <c r="D209" t="str">
        <f t="shared" si="3"/>
        <v>NSH</v>
      </c>
    </row>
    <row r="210" spans="1:4" x14ac:dyDescent="0.2">
      <c r="A210" t="s">
        <v>103</v>
      </c>
      <c r="B210" s="1">
        <v>45951</v>
      </c>
      <c r="C210" t="s">
        <v>89</v>
      </c>
      <c r="D210" t="str">
        <f t="shared" si="3"/>
        <v>CBJ</v>
      </c>
    </row>
    <row r="211" spans="1:4" x14ac:dyDescent="0.2">
      <c r="A211" t="s">
        <v>56</v>
      </c>
      <c r="B211" s="1">
        <v>45951</v>
      </c>
      <c r="C211" t="s">
        <v>100</v>
      </c>
      <c r="D211" t="str">
        <f t="shared" si="3"/>
        <v>DAL</v>
      </c>
    </row>
    <row r="212" spans="1:4" x14ac:dyDescent="0.2">
      <c r="A212" t="s">
        <v>103</v>
      </c>
      <c r="B212" s="1">
        <v>45951</v>
      </c>
      <c r="C212" t="s">
        <v>73</v>
      </c>
      <c r="D212" t="str">
        <f t="shared" si="3"/>
        <v>LAK</v>
      </c>
    </row>
    <row r="213" spans="1:4" x14ac:dyDescent="0.2">
      <c r="A213" t="s">
        <v>56</v>
      </c>
      <c r="B213" s="1">
        <v>45951</v>
      </c>
      <c r="C213" t="s">
        <v>96</v>
      </c>
      <c r="D213" t="str">
        <f t="shared" si="3"/>
        <v>STL</v>
      </c>
    </row>
    <row r="214" spans="1:4" x14ac:dyDescent="0.2">
      <c r="A214" t="s">
        <v>103</v>
      </c>
      <c r="B214" s="1">
        <v>45951</v>
      </c>
      <c r="C214" t="s">
        <v>72</v>
      </c>
      <c r="D214" t="str">
        <f t="shared" si="3"/>
        <v>COL</v>
      </c>
    </row>
    <row r="215" spans="1:4" x14ac:dyDescent="0.2">
      <c r="A215" t="s">
        <v>56</v>
      </c>
      <c r="B215" s="1">
        <v>45951</v>
      </c>
      <c r="C215" t="s">
        <v>86</v>
      </c>
      <c r="D215" t="str">
        <f t="shared" si="3"/>
        <v>UTA</v>
      </c>
    </row>
    <row r="216" spans="1:4" x14ac:dyDescent="0.2">
      <c r="A216" t="s">
        <v>103</v>
      </c>
      <c r="B216" s="1">
        <v>45952</v>
      </c>
      <c r="C216" t="s">
        <v>95</v>
      </c>
      <c r="D216" t="str">
        <f t="shared" si="3"/>
        <v>MIN</v>
      </c>
    </row>
    <row r="217" spans="1:4" x14ac:dyDescent="0.2">
      <c r="A217" t="s">
        <v>56</v>
      </c>
      <c r="B217" s="1">
        <v>45952</v>
      </c>
      <c r="C217" t="s">
        <v>84</v>
      </c>
      <c r="D217" t="str">
        <f t="shared" si="3"/>
        <v>NJD</v>
      </c>
    </row>
    <row r="218" spans="1:4" x14ac:dyDescent="0.2">
      <c r="A218" t="s">
        <v>103</v>
      </c>
      <c r="B218" s="1">
        <v>45952</v>
      </c>
      <c r="C218" t="s">
        <v>87</v>
      </c>
      <c r="D218" t="str">
        <f t="shared" si="3"/>
        <v>DET</v>
      </c>
    </row>
    <row r="219" spans="1:4" x14ac:dyDescent="0.2">
      <c r="A219" t="s">
        <v>56</v>
      </c>
      <c r="B219" s="1">
        <v>45952</v>
      </c>
      <c r="C219" t="s">
        <v>83</v>
      </c>
      <c r="D219" t="str">
        <f t="shared" si="3"/>
        <v>BUF</v>
      </c>
    </row>
    <row r="220" spans="1:4" x14ac:dyDescent="0.2">
      <c r="A220" t="s">
        <v>103</v>
      </c>
      <c r="B220" s="1">
        <v>45952</v>
      </c>
      <c r="C220" t="s">
        <v>78</v>
      </c>
      <c r="D220" t="str">
        <f t="shared" si="3"/>
        <v>MTL</v>
      </c>
    </row>
    <row r="221" spans="1:4" x14ac:dyDescent="0.2">
      <c r="A221" t="s">
        <v>56</v>
      </c>
      <c r="B221" s="1">
        <v>45952</v>
      </c>
      <c r="C221" t="s">
        <v>76</v>
      </c>
      <c r="D221" t="str">
        <f t="shared" si="3"/>
        <v>CGY</v>
      </c>
    </row>
    <row r="222" spans="1:4" x14ac:dyDescent="0.2">
      <c r="A222" t="s">
        <v>103</v>
      </c>
      <c r="B222" s="1">
        <v>45953</v>
      </c>
      <c r="C222" t="s">
        <v>70</v>
      </c>
      <c r="D222" t="str">
        <f t="shared" si="3"/>
        <v>CHI</v>
      </c>
    </row>
    <row r="223" spans="1:4" x14ac:dyDescent="0.2">
      <c r="A223" t="s">
        <v>56</v>
      </c>
      <c r="B223" s="1">
        <v>45953</v>
      </c>
      <c r="C223" t="s">
        <v>98</v>
      </c>
      <c r="D223" t="str">
        <f t="shared" si="3"/>
        <v>TBL</v>
      </c>
    </row>
    <row r="224" spans="1:4" x14ac:dyDescent="0.2">
      <c r="A224" t="s">
        <v>103</v>
      </c>
      <c r="B224" s="1">
        <v>45953</v>
      </c>
      <c r="C224" t="s">
        <v>92</v>
      </c>
      <c r="D224" t="str">
        <f t="shared" si="3"/>
        <v>ANA</v>
      </c>
    </row>
    <row r="225" spans="1:4" x14ac:dyDescent="0.2">
      <c r="A225" t="s">
        <v>56</v>
      </c>
      <c r="B225" s="1">
        <v>45953</v>
      </c>
      <c r="C225" t="s">
        <v>81</v>
      </c>
      <c r="D225" t="str">
        <f t="shared" si="3"/>
        <v>BOS</v>
      </c>
    </row>
    <row r="226" spans="1:4" x14ac:dyDescent="0.2">
      <c r="A226" t="s">
        <v>103</v>
      </c>
      <c r="B226" s="1">
        <v>45953</v>
      </c>
      <c r="C226" t="s">
        <v>87</v>
      </c>
      <c r="D226" t="str">
        <f t="shared" si="3"/>
        <v>DET</v>
      </c>
    </row>
    <row r="227" spans="1:4" x14ac:dyDescent="0.2">
      <c r="A227" t="s">
        <v>56</v>
      </c>
      <c r="B227" s="1">
        <v>45953</v>
      </c>
      <c r="C227" t="s">
        <v>91</v>
      </c>
      <c r="D227" t="str">
        <f t="shared" si="3"/>
        <v>NYI</v>
      </c>
    </row>
    <row r="228" spans="1:4" x14ac:dyDescent="0.2">
      <c r="A228" t="s">
        <v>103</v>
      </c>
      <c r="B228" s="1">
        <v>45953</v>
      </c>
      <c r="C228" t="s">
        <v>88</v>
      </c>
      <c r="D228" t="str">
        <f t="shared" si="3"/>
        <v>PHI</v>
      </c>
    </row>
    <row r="229" spans="1:4" x14ac:dyDescent="0.2">
      <c r="A229" t="s">
        <v>56</v>
      </c>
      <c r="B229" s="1">
        <v>45953</v>
      </c>
      <c r="C229" t="s">
        <v>97</v>
      </c>
      <c r="D229" t="str">
        <f t="shared" si="3"/>
        <v>OTT</v>
      </c>
    </row>
    <row r="230" spans="1:4" x14ac:dyDescent="0.2">
      <c r="A230" t="s">
        <v>103</v>
      </c>
      <c r="B230" s="1">
        <v>45953</v>
      </c>
      <c r="C230" t="s">
        <v>74</v>
      </c>
      <c r="D230" t="str">
        <f t="shared" si="3"/>
        <v>PIT</v>
      </c>
    </row>
    <row r="231" spans="1:4" x14ac:dyDescent="0.2">
      <c r="A231" t="s">
        <v>56</v>
      </c>
      <c r="B231" s="1">
        <v>45953</v>
      </c>
      <c r="C231" t="s">
        <v>71</v>
      </c>
      <c r="D231" t="str">
        <f t="shared" si="3"/>
        <v>FLA</v>
      </c>
    </row>
    <row r="232" spans="1:4" x14ac:dyDescent="0.2">
      <c r="A232" t="s">
        <v>103</v>
      </c>
      <c r="B232" s="1">
        <v>45953</v>
      </c>
      <c r="C232" t="s">
        <v>94</v>
      </c>
      <c r="D232" t="str">
        <f t="shared" si="3"/>
        <v>SJS</v>
      </c>
    </row>
    <row r="233" spans="1:4" x14ac:dyDescent="0.2">
      <c r="A233" t="s">
        <v>56</v>
      </c>
      <c r="B233" s="1">
        <v>45953</v>
      </c>
      <c r="C233" t="s">
        <v>75</v>
      </c>
      <c r="D233" t="str">
        <f t="shared" si="3"/>
        <v>NYR</v>
      </c>
    </row>
    <row r="234" spans="1:4" x14ac:dyDescent="0.2">
      <c r="A234" t="s">
        <v>103</v>
      </c>
      <c r="B234" s="1">
        <v>45953</v>
      </c>
      <c r="C234" t="s">
        <v>93</v>
      </c>
      <c r="D234" t="str">
        <f t="shared" si="3"/>
        <v>SEA</v>
      </c>
    </row>
    <row r="235" spans="1:4" x14ac:dyDescent="0.2">
      <c r="A235" t="s">
        <v>56</v>
      </c>
      <c r="B235" s="1">
        <v>45953</v>
      </c>
      <c r="C235" t="s">
        <v>101</v>
      </c>
      <c r="D235" t="str">
        <f t="shared" si="3"/>
        <v>WPG</v>
      </c>
    </row>
    <row r="236" spans="1:4" x14ac:dyDescent="0.2">
      <c r="A236" t="s">
        <v>103</v>
      </c>
      <c r="B236" s="1">
        <v>45953</v>
      </c>
      <c r="C236" t="s">
        <v>86</v>
      </c>
      <c r="D236" t="str">
        <f t="shared" si="3"/>
        <v>UTA</v>
      </c>
    </row>
    <row r="237" spans="1:4" x14ac:dyDescent="0.2">
      <c r="A237" t="s">
        <v>56</v>
      </c>
      <c r="B237" s="1">
        <v>45953</v>
      </c>
      <c r="C237" t="s">
        <v>96</v>
      </c>
      <c r="D237" t="str">
        <f t="shared" si="3"/>
        <v>STL</v>
      </c>
    </row>
    <row r="238" spans="1:4" x14ac:dyDescent="0.2">
      <c r="A238" t="s">
        <v>103</v>
      </c>
      <c r="B238" s="1">
        <v>45953</v>
      </c>
      <c r="C238" t="s">
        <v>99</v>
      </c>
      <c r="D238" t="str">
        <f t="shared" si="3"/>
        <v>VAN</v>
      </c>
    </row>
    <row r="239" spans="1:4" x14ac:dyDescent="0.2">
      <c r="A239" t="s">
        <v>56</v>
      </c>
      <c r="B239" s="1">
        <v>45953</v>
      </c>
      <c r="C239" t="s">
        <v>90</v>
      </c>
      <c r="D239" t="str">
        <f t="shared" si="3"/>
        <v>NSH</v>
      </c>
    </row>
    <row r="240" spans="1:4" x14ac:dyDescent="0.2">
      <c r="A240" t="s">
        <v>103</v>
      </c>
      <c r="B240" s="1">
        <v>45953</v>
      </c>
      <c r="C240" t="s">
        <v>85</v>
      </c>
      <c r="D240" t="str">
        <f t="shared" si="3"/>
        <v>CAR</v>
      </c>
    </row>
    <row r="241" spans="1:4" x14ac:dyDescent="0.2">
      <c r="A241" t="s">
        <v>56</v>
      </c>
      <c r="B241" s="1">
        <v>45953</v>
      </c>
      <c r="C241" t="s">
        <v>72</v>
      </c>
      <c r="D241" t="str">
        <f t="shared" si="3"/>
        <v>COL</v>
      </c>
    </row>
    <row r="242" spans="1:4" x14ac:dyDescent="0.2">
      <c r="A242" t="s">
        <v>103</v>
      </c>
      <c r="B242" s="1">
        <v>45953</v>
      </c>
      <c r="C242" t="s">
        <v>73</v>
      </c>
      <c r="D242" t="str">
        <f t="shared" si="3"/>
        <v>LAK</v>
      </c>
    </row>
    <row r="243" spans="1:4" x14ac:dyDescent="0.2">
      <c r="A243" t="s">
        <v>56</v>
      </c>
      <c r="B243" s="1">
        <v>45953</v>
      </c>
      <c r="C243" t="s">
        <v>100</v>
      </c>
      <c r="D243" t="str">
        <f t="shared" si="3"/>
        <v>DAL</v>
      </c>
    </row>
    <row r="244" spans="1:4" x14ac:dyDescent="0.2">
      <c r="A244" t="s">
        <v>103</v>
      </c>
      <c r="B244" s="1">
        <v>45953</v>
      </c>
      <c r="C244" t="s">
        <v>78</v>
      </c>
      <c r="D244" t="str">
        <f t="shared" si="3"/>
        <v>MTL</v>
      </c>
    </row>
    <row r="245" spans="1:4" x14ac:dyDescent="0.2">
      <c r="A245" t="s">
        <v>56</v>
      </c>
      <c r="B245" s="1">
        <v>45953</v>
      </c>
      <c r="C245" t="s">
        <v>77</v>
      </c>
      <c r="D245" t="str">
        <f t="shared" si="3"/>
        <v>EDM</v>
      </c>
    </row>
    <row r="246" spans="1:4" x14ac:dyDescent="0.2">
      <c r="A246" t="s">
        <v>103</v>
      </c>
      <c r="B246" s="1">
        <v>45954</v>
      </c>
      <c r="C246" t="s">
        <v>94</v>
      </c>
      <c r="D246" t="str">
        <f t="shared" si="3"/>
        <v>SJS</v>
      </c>
    </row>
    <row r="247" spans="1:4" x14ac:dyDescent="0.2">
      <c r="A247" t="s">
        <v>56</v>
      </c>
      <c r="B247" s="1">
        <v>45954</v>
      </c>
      <c r="C247" t="s">
        <v>84</v>
      </c>
      <c r="D247" t="str">
        <f t="shared" si="3"/>
        <v>NJD</v>
      </c>
    </row>
    <row r="248" spans="1:4" x14ac:dyDescent="0.2">
      <c r="A248" t="s">
        <v>103</v>
      </c>
      <c r="B248" s="1">
        <v>45954</v>
      </c>
      <c r="C248" t="s">
        <v>82</v>
      </c>
      <c r="D248" t="str">
        <f t="shared" si="3"/>
        <v>WSH</v>
      </c>
    </row>
    <row r="249" spans="1:4" x14ac:dyDescent="0.2">
      <c r="A249" t="s">
        <v>56</v>
      </c>
      <c r="B249" s="1">
        <v>45954</v>
      </c>
      <c r="C249" t="s">
        <v>89</v>
      </c>
      <c r="D249" t="str">
        <f t="shared" si="3"/>
        <v>CBJ</v>
      </c>
    </row>
    <row r="250" spans="1:4" x14ac:dyDescent="0.2">
      <c r="A250" t="s">
        <v>103</v>
      </c>
      <c r="B250" s="1">
        <v>45954</v>
      </c>
      <c r="C250" t="s">
        <v>79</v>
      </c>
      <c r="D250" t="str">
        <f t="shared" si="3"/>
        <v>TOR</v>
      </c>
    </row>
    <row r="251" spans="1:4" x14ac:dyDescent="0.2">
      <c r="A251" t="s">
        <v>56</v>
      </c>
      <c r="B251" s="1">
        <v>45954</v>
      </c>
      <c r="C251" t="s">
        <v>83</v>
      </c>
      <c r="D251" t="str">
        <f t="shared" si="3"/>
        <v>BUF</v>
      </c>
    </row>
    <row r="252" spans="1:4" x14ac:dyDescent="0.2">
      <c r="A252" t="s">
        <v>103</v>
      </c>
      <c r="B252" s="1">
        <v>45954</v>
      </c>
      <c r="C252" t="s">
        <v>76</v>
      </c>
      <c r="D252" t="str">
        <f t="shared" si="3"/>
        <v>CGY</v>
      </c>
    </row>
    <row r="253" spans="1:4" x14ac:dyDescent="0.2">
      <c r="A253" t="s">
        <v>56</v>
      </c>
      <c r="B253" s="1">
        <v>45954</v>
      </c>
      <c r="C253" t="s">
        <v>101</v>
      </c>
      <c r="D253" t="str">
        <f t="shared" si="3"/>
        <v>WPG</v>
      </c>
    </row>
    <row r="254" spans="1:4" x14ac:dyDescent="0.2">
      <c r="A254" t="s">
        <v>103</v>
      </c>
      <c r="B254" s="1">
        <v>45955</v>
      </c>
      <c r="C254" t="s">
        <v>91</v>
      </c>
      <c r="D254" t="str">
        <f t="shared" si="3"/>
        <v>NYI</v>
      </c>
    </row>
    <row r="255" spans="1:4" x14ac:dyDescent="0.2">
      <c r="A255" t="s">
        <v>56</v>
      </c>
      <c r="B255" s="1">
        <v>45955</v>
      </c>
      <c r="C255" t="s">
        <v>88</v>
      </c>
      <c r="D255" t="str">
        <f t="shared" si="3"/>
        <v>PHI</v>
      </c>
    </row>
    <row r="256" spans="1:4" x14ac:dyDescent="0.2">
      <c r="A256" t="s">
        <v>103</v>
      </c>
      <c r="B256" s="1">
        <v>45955</v>
      </c>
      <c r="C256" t="s">
        <v>72</v>
      </c>
      <c r="D256" t="str">
        <f t="shared" si="3"/>
        <v>COL</v>
      </c>
    </row>
    <row r="257" spans="1:4" x14ac:dyDescent="0.2">
      <c r="A257" t="s">
        <v>56</v>
      </c>
      <c r="B257" s="1">
        <v>45955</v>
      </c>
      <c r="C257" t="s">
        <v>81</v>
      </c>
      <c r="D257" t="str">
        <f t="shared" si="3"/>
        <v>BOS</v>
      </c>
    </row>
    <row r="258" spans="1:4" x14ac:dyDescent="0.2">
      <c r="A258" t="s">
        <v>103</v>
      </c>
      <c r="B258" s="1">
        <v>45955</v>
      </c>
      <c r="C258" t="s">
        <v>92</v>
      </c>
      <c r="D258" t="str">
        <f t="shared" si="3"/>
        <v>ANA</v>
      </c>
    </row>
    <row r="259" spans="1:4" x14ac:dyDescent="0.2">
      <c r="A259" t="s">
        <v>56</v>
      </c>
      <c r="B259" s="1">
        <v>45955</v>
      </c>
      <c r="C259" t="s">
        <v>98</v>
      </c>
      <c r="D259" t="str">
        <f t="shared" ref="D259:D322" si="4">_xlfn.SINGLE(_xlfn.XLOOKUP(C259,G:G,F:F))</f>
        <v>TBL</v>
      </c>
    </row>
    <row r="260" spans="1:4" x14ac:dyDescent="0.2">
      <c r="A260" t="s">
        <v>103</v>
      </c>
      <c r="B260" s="1">
        <v>45955</v>
      </c>
      <c r="C260" t="s">
        <v>86</v>
      </c>
      <c r="D260" t="str">
        <f t="shared" si="4"/>
        <v>UTA</v>
      </c>
    </row>
    <row r="261" spans="1:4" x14ac:dyDescent="0.2">
      <c r="A261" t="s">
        <v>56</v>
      </c>
      <c r="B261" s="1">
        <v>45955</v>
      </c>
      <c r="C261" t="s">
        <v>95</v>
      </c>
      <c r="D261" t="str">
        <f t="shared" si="4"/>
        <v>MIN</v>
      </c>
    </row>
    <row r="262" spans="1:4" x14ac:dyDescent="0.2">
      <c r="A262" t="s">
        <v>103</v>
      </c>
      <c r="B262" s="1">
        <v>45955</v>
      </c>
      <c r="C262" t="s">
        <v>80</v>
      </c>
      <c r="D262" t="str">
        <f t="shared" si="4"/>
        <v>VGK</v>
      </c>
    </row>
    <row r="263" spans="1:4" x14ac:dyDescent="0.2">
      <c r="A263" t="s">
        <v>56</v>
      </c>
      <c r="B263" s="1">
        <v>45955</v>
      </c>
      <c r="C263" t="s">
        <v>71</v>
      </c>
      <c r="D263" t="str">
        <f t="shared" si="4"/>
        <v>FLA</v>
      </c>
    </row>
    <row r="264" spans="1:4" x14ac:dyDescent="0.2">
      <c r="A264" t="s">
        <v>103</v>
      </c>
      <c r="B264" s="1">
        <v>45955</v>
      </c>
      <c r="C264" t="s">
        <v>83</v>
      </c>
      <c r="D264" t="str">
        <f t="shared" si="4"/>
        <v>BUF</v>
      </c>
    </row>
    <row r="265" spans="1:4" x14ac:dyDescent="0.2">
      <c r="A265" t="s">
        <v>56</v>
      </c>
      <c r="B265" s="1">
        <v>45955</v>
      </c>
      <c r="C265" t="s">
        <v>79</v>
      </c>
      <c r="D265" t="str">
        <f t="shared" si="4"/>
        <v>TOR</v>
      </c>
    </row>
    <row r="266" spans="1:4" x14ac:dyDescent="0.2">
      <c r="A266" t="s">
        <v>103</v>
      </c>
      <c r="B266" s="1">
        <v>45955</v>
      </c>
      <c r="C266" t="s">
        <v>89</v>
      </c>
      <c r="D266" t="str">
        <f t="shared" si="4"/>
        <v>CBJ</v>
      </c>
    </row>
    <row r="267" spans="1:4" x14ac:dyDescent="0.2">
      <c r="A267" t="s">
        <v>56</v>
      </c>
      <c r="B267" s="1">
        <v>45955</v>
      </c>
      <c r="C267" t="s">
        <v>74</v>
      </c>
      <c r="D267" t="str">
        <f t="shared" si="4"/>
        <v>PIT</v>
      </c>
    </row>
    <row r="268" spans="1:4" x14ac:dyDescent="0.2">
      <c r="A268" t="s">
        <v>103</v>
      </c>
      <c r="B268" s="1">
        <v>45955</v>
      </c>
      <c r="C268" t="s">
        <v>78</v>
      </c>
      <c r="D268" t="str">
        <f t="shared" si="4"/>
        <v>MTL</v>
      </c>
    </row>
    <row r="269" spans="1:4" x14ac:dyDescent="0.2">
      <c r="A269" t="s">
        <v>56</v>
      </c>
      <c r="B269" s="1">
        <v>45955</v>
      </c>
      <c r="C269" t="s">
        <v>99</v>
      </c>
      <c r="D269" t="str">
        <f t="shared" si="4"/>
        <v>VAN</v>
      </c>
    </row>
    <row r="270" spans="1:4" x14ac:dyDescent="0.2">
      <c r="A270" t="s">
        <v>103</v>
      </c>
      <c r="B270" s="1">
        <v>45955</v>
      </c>
      <c r="C270" t="s">
        <v>97</v>
      </c>
      <c r="D270" t="str">
        <f t="shared" si="4"/>
        <v>OTT</v>
      </c>
    </row>
    <row r="271" spans="1:4" x14ac:dyDescent="0.2">
      <c r="A271" t="s">
        <v>56</v>
      </c>
      <c r="B271" s="1">
        <v>45955</v>
      </c>
      <c r="C271" t="s">
        <v>82</v>
      </c>
      <c r="D271" t="str">
        <f t="shared" si="4"/>
        <v>WSH</v>
      </c>
    </row>
    <row r="272" spans="1:4" x14ac:dyDescent="0.2">
      <c r="A272" t="s">
        <v>103</v>
      </c>
      <c r="B272" s="1">
        <v>45955</v>
      </c>
      <c r="C272" t="s">
        <v>96</v>
      </c>
      <c r="D272" t="str">
        <f t="shared" si="4"/>
        <v>STL</v>
      </c>
    </row>
    <row r="273" spans="1:4" x14ac:dyDescent="0.2">
      <c r="A273" t="s">
        <v>56</v>
      </c>
      <c r="B273" s="1">
        <v>45955</v>
      </c>
      <c r="C273" t="s">
        <v>87</v>
      </c>
      <c r="D273" t="str">
        <f t="shared" si="4"/>
        <v>DET</v>
      </c>
    </row>
    <row r="274" spans="1:4" x14ac:dyDescent="0.2">
      <c r="A274" t="s">
        <v>103</v>
      </c>
      <c r="B274" s="1">
        <v>45955</v>
      </c>
      <c r="C274" t="s">
        <v>85</v>
      </c>
      <c r="D274" t="str">
        <f t="shared" si="4"/>
        <v>CAR</v>
      </c>
    </row>
    <row r="275" spans="1:4" x14ac:dyDescent="0.2">
      <c r="A275" t="s">
        <v>56</v>
      </c>
      <c r="B275" s="1">
        <v>45955</v>
      </c>
      <c r="C275" t="s">
        <v>100</v>
      </c>
      <c r="D275" t="str">
        <f t="shared" si="4"/>
        <v>DAL</v>
      </c>
    </row>
    <row r="276" spans="1:4" x14ac:dyDescent="0.2">
      <c r="A276" t="s">
        <v>103</v>
      </c>
      <c r="B276" s="1">
        <v>45955</v>
      </c>
      <c r="C276" t="s">
        <v>73</v>
      </c>
      <c r="D276" t="str">
        <f t="shared" si="4"/>
        <v>LAK</v>
      </c>
    </row>
    <row r="277" spans="1:4" x14ac:dyDescent="0.2">
      <c r="A277" t="s">
        <v>56</v>
      </c>
      <c r="B277" s="1">
        <v>45955</v>
      </c>
      <c r="C277" t="s">
        <v>90</v>
      </c>
      <c r="D277" t="str">
        <f t="shared" si="4"/>
        <v>NSH</v>
      </c>
    </row>
    <row r="278" spans="1:4" x14ac:dyDescent="0.2">
      <c r="A278" t="s">
        <v>103</v>
      </c>
      <c r="B278" s="1">
        <v>45955</v>
      </c>
      <c r="C278" t="s">
        <v>77</v>
      </c>
      <c r="D278" t="str">
        <f t="shared" si="4"/>
        <v>EDM</v>
      </c>
    </row>
    <row r="279" spans="1:4" x14ac:dyDescent="0.2">
      <c r="A279" t="s">
        <v>56</v>
      </c>
      <c r="B279" s="1">
        <v>45955</v>
      </c>
      <c r="C279" t="s">
        <v>93</v>
      </c>
      <c r="D279" t="str">
        <f t="shared" si="4"/>
        <v>SEA</v>
      </c>
    </row>
    <row r="280" spans="1:4" x14ac:dyDescent="0.2">
      <c r="A280" t="s">
        <v>103</v>
      </c>
      <c r="B280" s="1">
        <v>45956</v>
      </c>
      <c r="C280" t="s">
        <v>72</v>
      </c>
      <c r="D280" t="str">
        <f t="shared" si="4"/>
        <v>COL</v>
      </c>
    </row>
    <row r="281" spans="1:4" x14ac:dyDescent="0.2">
      <c r="A281" t="s">
        <v>56</v>
      </c>
      <c r="B281" s="1">
        <v>45956</v>
      </c>
      <c r="C281" t="s">
        <v>84</v>
      </c>
      <c r="D281" t="str">
        <f t="shared" si="4"/>
        <v>NJD</v>
      </c>
    </row>
    <row r="282" spans="1:4" x14ac:dyDescent="0.2">
      <c r="A282" t="s">
        <v>103</v>
      </c>
      <c r="B282" s="1">
        <v>45956</v>
      </c>
      <c r="C282" t="s">
        <v>80</v>
      </c>
      <c r="D282" t="str">
        <f t="shared" si="4"/>
        <v>VGK</v>
      </c>
    </row>
    <row r="283" spans="1:4" x14ac:dyDescent="0.2">
      <c r="A283" t="s">
        <v>56</v>
      </c>
      <c r="B283" s="1">
        <v>45956</v>
      </c>
      <c r="C283" t="s">
        <v>98</v>
      </c>
      <c r="D283" t="str">
        <f t="shared" si="4"/>
        <v>TBL</v>
      </c>
    </row>
    <row r="284" spans="1:4" x14ac:dyDescent="0.2">
      <c r="A284" t="s">
        <v>103</v>
      </c>
      <c r="B284" s="1">
        <v>45956</v>
      </c>
      <c r="C284" t="s">
        <v>94</v>
      </c>
      <c r="D284" t="str">
        <f t="shared" si="4"/>
        <v>SJS</v>
      </c>
    </row>
    <row r="285" spans="1:4" x14ac:dyDescent="0.2">
      <c r="A285" t="s">
        <v>56</v>
      </c>
      <c r="B285" s="1">
        <v>45956</v>
      </c>
      <c r="C285" t="s">
        <v>95</v>
      </c>
      <c r="D285" t="str">
        <f t="shared" si="4"/>
        <v>MIN</v>
      </c>
    </row>
    <row r="286" spans="1:4" x14ac:dyDescent="0.2">
      <c r="A286" t="s">
        <v>103</v>
      </c>
      <c r="B286" s="1">
        <v>45956</v>
      </c>
      <c r="C286" t="s">
        <v>86</v>
      </c>
      <c r="D286" t="str">
        <f t="shared" si="4"/>
        <v>UTA</v>
      </c>
    </row>
    <row r="287" spans="1:4" x14ac:dyDescent="0.2">
      <c r="A287" t="s">
        <v>56</v>
      </c>
      <c r="B287" s="1">
        <v>45956</v>
      </c>
      <c r="C287" t="s">
        <v>101</v>
      </c>
      <c r="D287" t="str">
        <f t="shared" si="4"/>
        <v>WPG</v>
      </c>
    </row>
    <row r="288" spans="1:4" x14ac:dyDescent="0.2">
      <c r="A288" t="s">
        <v>103</v>
      </c>
      <c r="B288" s="1">
        <v>45956</v>
      </c>
      <c r="C288" t="s">
        <v>100</v>
      </c>
      <c r="D288" t="str">
        <f t="shared" si="4"/>
        <v>DAL</v>
      </c>
    </row>
    <row r="289" spans="1:4" x14ac:dyDescent="0.2">
      <c r="A289" t="s">
        <v>56</v>
      </c>
      <c r="B289" s="1">
        <v>45956</v>
      </c>
      <c r="C289" t="s">
        <v>90</v>
      </c>
      <c r="D289" t="str">
        <f t="shared" si="4"/>
        <v>NSH</v>
      </c>
    </row>
    <row r="290" spans="1:4" x14ac:dyDescent="0.2">
      <c r="A290" t="s">
        <v>103</v>
      </c>
      <c r="B290" s="1">
        <v>45956</v>
      </c>
      <c r="C290" t="s">
        <v>73</v>
      </c>
      <c r="D290" t="str">
        <f t="shared" si="4"/>
        <v>LAK</v>
      </c>
    </row>
    <row r="291" spans="1:4" x14ac:dyDescent="0.2">
      <c r="A291" t="s">
        <v>56</v>
      </c>
      <c r="B291" s="1">
        <v>45956</v>
      </c>
      <c r="C291" t="s">
        <v>70</v>
      </c>
      <c r="D291" t="str">
        <f t="shared" si="4"/>
        <v>CHI</v>
      </c>
    </row>
    <row r="292" spans="1:4" x14ac:dyDescent="0.2">
      <c r="A292" t="s">
        <v>103</v>
      </c>
      <c r="B292" s="1">
        <v>45956</v>
      </c>
      <c r="C292" t="s">
        <v>75</v>
      </c>
      <c r="D292" t="str">
        <f t="shared" si="4"/>
        <v>NYR</v>
      </c>
    </row>
    <row r="293" spans="1:4" x14ac:dyDescent="0.2">
      <c r="A293" t="s">
        <v>56</v>
      </c>
      <c r="B293" s="1">
        <v>45956</v>
      </c>
      <c r="C293" t="s">
        <v>76</v>
      </c>
      <c r="D293" t="str">
        <f t="shared" si="4"/>
        <v>CGY</v>
      </c>
    </row>
    <row r="294" spans="1:4" x14ac:dyDescent="0.2">
      <c r="A294" t="s">
        <v>103</v>
      </c>
      <c r="B294" s="1">
        <v>45956</v>
      </c>
      <c r="C294" t="s">
        <v>77</v>
      </c>
      <c r="D294" t="str">
        <f t="shared" si="4"/>
        <v>EDM</v>
      </c>
    </row>
    <row r="295" spans="1:4" x14ac:dyDescent="0.2">
      <c r="A295" t="s">
        <v>56</v>
      </c>
      <c r="B295" s="1">
        <v>45956</v>
      </c>
      <c r="C295" t="s">
        <v>99</v>
      </c>
      <c r="D295" t="str">
        <f t="shared" si="4"/>
        <v>VAN</v>
      </c>
    </row>
    <row r="296" spans="1:4" x14ac:dyDescent="0.2">
      <c r="A296" t="s">
        <v>103</v>
      </c>
      <c r="B296" s="1">
        <v>45957</v>
      </c>
      <c r="C296" t="s">
        <v>96</v>
      </c>
      <c r="D296" t="str">
        <f t="shared" si="4"/>
        <v>STL</v>
      </c>
    </row>
    <row r="297" spans="1:4" x14ac:dyDescent="0.2">
      <c r="A297" t="s">
        <v>56</v>
      </c>
      <c r="B297" s="1">
        <v>45957</v>
      </c>
      <c r="C297" t="s">
        <v>74</v>
      </c>
      <c r="D297" t="str">
        <f t="shared" si="4"/>
        <v>PIT</v>
      </c>
    </row>
    <row r="298" spans="1:4" x14ac:dyDescent="0.2">
      <c r="A298" t="s">
        <v>103</v>
      </c>
      <c r="B298" s="1">
        <v>45957</v>
      </c>
      <c r="C298" t="s">
        <v>81</v>
      </c>
      <c r="D298" t="str">
        <f t="shared" si="4"/>
        <v>BOS</v>
      </c>
    </row>
    <row r="299" spans="1:4" x14ac:dyDescent="0.2">
      <c r="A299" t="s">
        <v>56</v>
      </c>
      <c r="B299" s="1">
        <v>45957</v>
      </c>
      <c r="C299" t="s">
        <v>97</v>
      </c>
      <c r="D299" t="str">
        <f t="shared" si="4"/>
        <v>OTT</v>
      </c>
    </row>
    <row r="300" spans="1:4" x14ac:dyDescent="0.2">
      <c r="A300" t="s">
        <v>103</v>
      </c>
      <c r="B300" s="1">
        <v>45958</v>
      </c>
      <c r="C300" t="s">
        <v>74</v>
      </c>
      <c r="D300" t="str">
        <f t="shared" si="4"/>
        <v>PIT</v>
      </c>
    </row>
    <row r="301" spans="1:4" x14ac:dyDescent="0.2">
      <c r="A301" t="s">
        <v>56</v>
      </c>
      <c r="B301" s="1">
        <v>45958</v>
      </c>
      <c r="C301" t="s">
        <v>88</v>
      </c>
      <c r="D301" t="str">
        <f t="shared" si="4"/>
        <v>PHI</v>
      </c>
    </row>
    <row r="302" spans="1:4" x14ac:dyDescent="0.2">
      <c r="A302" t="s">
        <v>103</v>
      </c>
      <c r="B302" s="1">
        <v>45958</v>
      </c>
      <c r="C302" t="s">
        <v>76</v>
      </c>
      <c r="D302" t="str">
        <f t="shared" si="4"/>
        <v>CGY</v>
      </c>
    </row>
    <row r="303" spans="1:4" x14ac:dyDescent="0.2">
      <c r="A303" t="s">
        <v>56</v>
      </c>
      <c r="B303" s="1">
        <v>45958</v>
      </c>
      <c r="C303" t="s">
        <v>79</v>
      </c>
      <c r="D303" t="str">
        <f t="shared" si="4"/>
        <v>TOR</v>
      </c>
    </row>
    <row r="304" spans="1:4" x14ac:dyDescent="0.2">
      <c r="A304" t="s">
        <v>103</v>
      </c>
      <c r="B304" s="1">
        <v>45958</v>
      </c>
      <c r="C304" t="s">
        <v>80</v>
      </c>
      <c r="D304" t="str">
        <f t="shared" si="4"/>
        <v>VGK</v>
      </c>
    </row>
    <row r="305" spans="1:4" x14ac:dyDescent="0.2">
      <c r="A305" t="s">
        <v>56</v>
      </c>
      <c r="B305" s="1">
        <v>45958</v>
      </c>
      <c r="C305" t="s">
        <v>85</v>
      </c>
      <c r="D305" t="str">
        <f t="shared" si="4"/>
        <v>CAR</v>
      </c>
    </row>
    <row r="306" spans="1:4" x14ac:dyDescent="0.2">
      <c r="A306" t="s">
        <v>103</v>
      </c>
      <c r="B306" s="1">
        <v>45958</v>
      </c>
      <c r="C306" t="s">
        <v>89</v>
      </c>
      <c r="D306" t="str">
        <f t="shared" si="4"/>
        <v>CBJ</v>
      </c>
    </row>
    <row r="307" spans="1:4" x14ac:dyDescent="0.2">
      <c r="A307" t="s">
        <v>56</v>
      </c>
      <c r="B307" s="1">
        <v>45958</v>
      </c>
      <c r="C307" t="s">
        <v>83</v>
      </c>
      <c r="D307" t="str">
        <f t="shared" si="4"/>
        <v>BUF</v>
      </c>
    </row>
    <row r="308" spans="1:4" x14ac:dyDescent="0.2">
      <c r="A308" t="s">
        <v>103</v>
      </c>
      <c r="B308" s="1">
        <v>45958</v>
      </c>
      <c r="C308" t="s">
        <v>92</v>
      </c>
      <c r="D308" t="str">
        <f t="shared" si="4"/>
        <v>ANA</v>
      </c>
    </row>
    <row r="309" spans="1:4" x14ac:dyDescent="0.2">
      <c r="A309" t="s">
        <v>56</v>
      </c>
      <c r="B309" s="1">
        <v>45958</v>
      </c>
      <c r="C309" t="s">
        <v>71</v>
      </c>
      <c r="D309" t="str">
        <f t="shared" si="4"/>
        <v>FLA</v>
      </c>
    </row>
    <row r="310" spans="1:4" x14ac:dyDescent="0.2">
      <c r="A310" t="s">
        <v>103</v>
      </c>
      <c r="B310" s="1">
        <v>45958</v>
      </c>
      <c r="C310" t="s">
        <v>91</v>
      </c>
      <c r="D310" t="str">
        <f t="shared" si="4"/>
        <v>NYI</v>
      </c>
    </row>
    <row r="311" spans="1:4" x14ac:dyDescent="0.2">
      <c r="A311" t="s">
        <v>56</v>
      </c>
      <c r="B311" s="1">
        <v>45958</v>
      </c>
      <c r="C311" t="s">
        <v>81</v>
      </c>
      <c r="D311" t="str">
        <f t="shared" si="4"/>
        <v>BOS</v>
      </c>
    </row>
    <row r="312" spans="1:4" x14ac:dyDescent="0.2">
      <c r="A312" t="s">
        <v>103</v>
      </c>
      <c r="B312" s="1">
        <v>45958</v>
      </c>
      <c r="C312" t="s">
        <v>98</v>
      </c>
      <c r="D312" t="str">
        <f t="shared" si="4"/>
        <v>TBL</v>
      </c>
    </row>
    <row r="313" spans="1:4" x14ac:dyDescent="0.2">
      <c r="A313" t="s">
        <v>56</v>
      </c>
      <c r="B313" s="1">
        <v>45958</v>
      </c>
      <c r="C313" t="s">
        <v>90</v>
      </c>
      <c r="D313" t="str">
        <f t="shared" si="4"/>
        <v>NSH</v>
      </c>
    </row>
    <row r="314" spans="1:4" x14ac:dyDescent="0.2">
      <c r="A314" t="s">
        <v>103</v>
      </c>
      <c r="B314" s="1">
        <v>45958</v>
      </c>
      <c r="C314" t="s">
        <v>101</v>
      </c>
      <c r="D314" t="str">
        <f t="shared" si="4"/>
        <v>WPG</v>
      </c>
    </row>
    <row r="315" spans="1:4" x14ac:dyDescent="0.2">
      <c r="A315" t="s">
        <v>56</v>
      </c>
      <c r="B315" s="1">
        <v>45958</v>
      </c>
      <c r="C315" t="s">
        <v>95</v>
      </c>
      <c r="D315" t="str">
        <f t="shared" si="4"/>
        <v>MIN</v>
      </c>
    </row>
    <row r="316" spans="1:4" x14ac:dyDescent="0.2">
      <c r="A316" t="s">
        <v>103</v>
      </c>
      <c r="B316" s="1">
        <v>45958</v>
      </c>
      <c r="C316" t="s">
        <v>87</v>
      </c>
      <c r="D316" t="str">
        <f t="shared" si="4"/>
        <v>DET</v>
      </c>
    </row>
    <row r="317" spans="1:4" x14ac:dyDescent="0.2">
      <c r="A317" t="s">
        <v>56</v>
      </c>
      <c r="B317" s="1">
        <v>45958</v>
      </c>
      <c r="C317" t="s">
        <v>96</v>
      </c>
      <c r="D317" t="str">
        <f t="shared" si="4"/>
        <v>STL</v>
      </c>
    </row>
    <row r="318" spans="1:4" x14ac:dyDescent="0.2">
      <c r="A318" t="s">
        <v>103</v>
      </c>
      <c r="B318" s="1">
        <v>45958</v>
      </c>
      <c r="C318" t="s">
        <v>82</v>
      </c>
      <c r="D318" t="str">
        <f t="shared" si="4"/>
        <v>WSH</v>
      </c>
    </row>
    <row r="319" spans="1:4" x14ac:dyDescent="0.2">
      <c r="A319" t="s">
        <v>56</v>
      </c>
      <c r="B319" s="1">
        <v>45958</v>
      </c>
      <c r="C319" t="s">
        <v>100</v>
      </c>
      <c r="D319" t="str">
        <f t="shared" si="4"/>
        <v>DAL</v>
      </c>
    </row>
    <row r="320" spans="1:4" x14ac:dyDescent="0.2">
      <c r="A320" t="s">
        <v>103</v>
      </c>
      <c r="B320" s="1">
        <v>45958</v>
      </c>
      <c r="C320" t="s">
        <v>97</v>
      </c>
      <c r="D320" t="str">
        <f t="shared" si="4"/>
        <v>OTT</v>
      </c>
    </row>
    <row r="321" spans="1:4" x14ac:dyDescent="0.2">
      <c r="A321" t="s">
        <v>56</v>
      </c>
      <c r="B321" s="1">
        <v>45958</v>
      </c>
      <c r="C321" t="s">
        <v>70</v>
      </c>
      <c r="D321" t="str">
        <f t="shared" si="4"/>
        <v>CHI</v>
      </c>
    </row>
    <row r="322" spans="1:4" x14ac:dyDescent="0.2">
      <c r="A322" t="s">
        <v>103</v>
      </c>
      <c r="B322" s="1">
        <v>45958</v>
      </c>
      <c r="C322" t="s">
        <v>84</v>
      </c>
      <c r="D322" t="str">
        <f t="shared" si="4"/>
        <v>NJD</v>
      </c>
    </row>
    <row r="323" spans="1:4" x14ac:dyDescent="0.2">
      <c r="A323" t="s">
        <v>56</v>
      </c>
      <c r="B323" s="1">
        <v>45958</v>
      </c>
      <c r="C323" t="s">
        <v>72</v>
      </c>
      <c r="D323" t="str">
        <f t="shared" ref="D323:D386" si="5">_xlfn.SINGLE(_xlfn.XLOOKUP(C323,G:G,F:F))</f>
        <v>COL</v>
      </c>
    </row>
    <row r="324" spans="1:4" x14ac:dyDescent="0.2">
      <c r="A324" t="s">
        <v>103</v>
      </c>
      <c r="B324" s="1">
        <v>45958</v>
      </c>
      <c r="C324" t="s">
        <v>86</v>
      </c>
      <c r="D324" t="str">
        <f t="shared" si="5"/>
        <v>UTA</v>
      </c>
    </row>
    <row r="325" spans="1:4" x14ac:dyDescent="0.2">
      <c r="A325" t="s">
        <v>56</v>
      </c>
      <c r="B325" s="1">
        <v>45958</v>
      </c>
      <c r="C325" t="s">
        <v>77</v>
      </c>
      <c r="D325" t="str">
        <f t="shared" si="5"/>
        <v>EDM</v>
      </c>
    </row>
    <row r="326" spans="1:4" x14ac:dyDescent="0.2">
      <c r="A326" t="s">
        <v>103</v>
      </c>
      <c r="B326" s="1">
        <v>45958</v>
      </c>
      <c r="C326" t="s">
        <v>75</v>
      </c>
      <c r="D326" t="str">
        <f t="shared" si="5"/>
        <v>NYR</v>
      </c>
    </row>
    <row r="327" spans="1:4" x14ac:dyDescent="0.2">
      <c r="A327" t="s">
        <v>56</v>
      </c>
      <c r="B327" s="1">
        <v>45958</v>
      </c>
      <c r="C327" t="s">
        <v>99</v>
      </c>
      <c r="D327" t="str">
        <f t="shared" si="5"/>
        <v>VAN</v>
      </c>
    </row>
    <row r="328" spans="1:4" x14ac:dyDescent="0.2">
      <c r="A328" t="s">
        <v>103</v>
      </c>
      <c r="B328" s="1">
        <v>45958</v>
      </c>
      <c r="C328" t="s">
        <v>78</v>
      </c>
      <c r="D328" t="str">
        <f t="shared" si="5"/>
        <v>MTL</v>
      </c>
    </row>
    <row r="329" spans="1:4" x14ac:dyDescent="0.2">
      <c r="A329" t="s">
        <v>56</v>
      </c>
      <c r="B329" s="1">
        <v>45958</v>
      </c>
      <c r="C329" t="s">
        <v>93</v>
      </c>
      <c r="D329" t="str">
        <f t="shared" si="5"/>
        <v>SEA</v>
      </c>
    </row>
    <row r="330" spans="1:4" x14ac:dyDescent="0.2">
      <c r="A330" t="s">
        <v>103</v>
      </c>
      <c r="B330" s="1">
        <v>45958</v>
      </c>
      <c r="C330" t="s">
        <v>73</v>
      </c>
      <c r="D330" t="str">
        <f t="shared" si="5"/>
        <v>LAK</v>
      </c>
    </row>
    <row r="331" spans="1:4" x14ac:dyDescent="0.2">
      <c r="A331" t="s">
        <v>56</v>
      </c>
      <c r="B331" s="1">
        <v>45958</v>
      </c>
      <c r="C331" t="s">
        <v>94</v>
      </c>
      <c r="D331" t="str">
        <f t="shared" si="5"/>
        <v>SJS</v>
      </c>
    </row>
    <row r="332" spans="1:4" x14ac:dyDescent="0.2">
      <c r="A332" t="s">
        <v>103</v>
      </c>
      <c r="B332" s="1">
        <v>45959</v>
      </c>
      <c r="C332" t="s">
        <v>79</v>
      </c>
      <c r="D332" t="str">
        <f t="shared" si="5"/>
        <v>TOR</v>
      </c>
    </row>
    <row r="333" spans="1:4" x14ac:dyDescent="0.2">
      <c r="A333" t="s">
        <v>56</v>
      </c>
      <c r="B333" s="1">
        <v>45959</v>
      </c>
      <c r="C333" t="s">
        <v>89</v>
      </c>
      <c r="D333" t="str">
        <f t="shared" si="5"/>
        <v>CBJ</v>
      </c>
    </row>
    <row r="334" spans="1:4" x14ac:dyDescent="0.2">
      <c r="A334" t="s">
        <v>103</v>
      </c>
      <c r="B334" s="1">
        <v>45960</v>
      </c>
      <c r="C334" t="s">
        <v>83</v>
      </c>
      <c r="D334" t="str">
        <f t="shared" si="5"/>
        <v>BUF</v>
      </c>
    </row>
    <row r="335" spans="1:4" x14ac:dyDescent="0.2">
      <c r="A335" t="s">
        <v>56</v>
      </c>
      <c r="B335" s="1">
        <v>45960</v>
      </c>
      <c r="C335" t="s">
        <v>81</v>
      </c>
      <c r="D335" t="str">
        <f t="shared" si="5"/>
        <v>BOS</v>
      </c>
    </row>
    <row r="336" spans="1:4" x14ac:dyDescent="0.2">
      <c r="A336" t="s">
        <v>103</v>
      </c>
      <c r="B336" s="1">
        <v>45960</v>
      </c>
      <c r="C336" t="s">
        <v>76</v>
      </c>
      <c r="D336" t="str">
        <f t="shared" si="5"/>
        <v>CGY</v>
      </c>
    </row>
    <row r="337" spans="1:4" x14ac:dyDescent="0.2">
      <c r="A337" t="s">
        <v>56</v>
      </c>
      <c r="B337" s="1">
        <v>45960</v>
      </c>
      <c r="C337" t="s">
        <v>97</v>
      </c>
      <c r="D337" t="str">
        <f t="shared" si="5"/>
        <v>OTT</v>
      </c>
    </row>
    <row r="338" spans="1:4" x14ac:dyDescent="0.2">
      <c r="A338" t="s">
        <v>103</v>
      </c>
      <c r="B338" s="1">
        <v>45960</v>
      </c>
      <c r="C338" t="s">
        <v>100</v>
      </c>
      <c r="D338" t="str">
        <f t="shared" si="5"/>
        <v>DAL</v>
      </c>
    </row>
    <row r="339" spans="1:4" x14ac:dyDescent="0.2">
      <c r="A339" t="s">
        <v>56</v>
      </c>
      <c r="B339" s="1">
        <v>45960</v>
      </c>
      <c r="C339" t="s">
        <v>98</v>
      </c>
      <c r="D339" t="str">
        <f t="shared" si="5"/>
        <v>TBL</v>
      </c>
    </row>
    <row r="340" spans="1:4" x14ac:dyDescent="0.2">
      <c r="A340" t="s">
        <v>103</v>
      </c>
      <c r="B340" s="1">
        <v>45960</v>
      </c>
      <c r="C340" t="s">
        <v>90</v>
      </c>
      <c r="D340" t="str">
        <f t="shared" si="5"/>
        <v>NSH</v>
      </c>
    </row>
    <row r="341" spans="1:4" x14ac:dyDescent="0.2">
      <c r="A341" t="s">
        <v>56</v>
      </c>
      <c r="B341" s="1">
        <v>45960</v>
      </c>
      <c r="C341" t="s">
        <v>88</v>
      </c>
      <c r="D341" t="str">
        <f t="shared" si="5"/>
        <v>PHI</v>
      </c>
    </row>
    <row r="342" spans="1:4" x14ac:dyDescent="0.2">
      <c r="A342" t="s">
        <v>103</v>
      </c>
      <c r="B342" s="1">
        <v>45960</v>
      </c>
      <c r="C342" t="s">
        <v>91</v>
      </c>
      <c r="D342" t="str">
        <f t="shared" si="5"/>
        <v>NYI</v>
      </c>
    </row>
    <row r="343" spans="1:4" x14ac:dyDescent="0.2">
      <c r="A343" t="s">
        <v>56</v>
      </c>
      <c r="B343" s="1">
        <v>45960</v>
      </c>
      <c r="C343" t="s">
        <v>85</v>
      </c>
      <c r="D343" t="str">
        <f t="shared" si="5"/>
        <v>CAR</v>
      </c>
    </row>
    <row r="344" spans="1:4" x14ac:dyDescent="0.2">
      <c r="A344" t="s">
        <v>103</v>
      </c>
      <c r="B344" s="1">
        <v>45960</v>
      </c>
      <c r="C344" t="s">
        <v>70</v>
      </c>
      <c r="D344" t="str">
        <f t="shared" si="5"/>
        <v>CHI</v>
      </c>
    </row>
    <row r="345" spans="1:4" x14ac:dyDescent="0.2">
      <c r="A345" t="s">
        <v>56</v>
      </c>
      <c r="B345" s="1">
        <v>45960</v>
      </c>
      <c r="C345" t="s">
        <v>101</v>
      </c>
      <c r="D345" t="str">
        <f t="shared" si="5"/>
        <v>WPG</v>
      </c>
    </row>
    <row r="346" spans="1:4" x14ac:dyDescent="0.2">
      <c r="A346" t="s">
        <v>103</v>
      </c>
      <c r="B346" s="1">
        <v>45960</v>
      </c>
      <c r="C346" t="s">
        <v>74</v>
      </c>
      <c r="D346" t="str">
        <f t="shared" si="5"/>
        <v>PIT</v>
      </c>
    </row>
    <row r="347" spans="1:4" x14ac:dyDescent="0.2">
      <c r="A347" t="s">
        <v>56</v>
      </c>
      <c r="B347" s="1">
        <v>45960</v>
      </c>
      <c r="C347" t="s">
        <v>95</v>
      </c>
      <c r="D347" t="str">
        <f t="shared" si="5"/>
        <v>MIN</v>
      </c>
    </row>
    <row r="348" spans="1:4" x14ac:dyDescent="0.2">
      <c r="A348" t="s">
        <v>103</v>
      </c>
      <c r="B348" s="1">
        <v>45960</v>
      </c>
      <c r="C348" t="s">
        <v>99</v>
      </c>
      <c r="D348" t="str">
        <f t="shared" si="5"/>
        <v>VAN</v>
      </c>
    </row>
    <row r="349" spans="1:4" x14ac:dyDescent="0.2">
      <c r="A349" t="s">
        <v>56</v>
      </c>
      <c r="B349" s="1">
        <v>45960</v>
      </c>
      <c r="C349" t="s">
        <v>96</v>
      </c>
      <c r="D349" t="str">
        <f t="shared" si="5"/>
        <v>STL</v>
      </c>
    </row>
    <row r="350" spans="1:4" x14ac:dyDescent="0.2">
      <c r="A350" t="s">
        <v>103</v>
      </c>
      <c r="B350" s="1">
        <v>45960</v>
      </c>
      <c r="C350" t="s">
        <v>75</v>
      </c>
      <c r="D350" t="str">
        <f t="shared" si="5"/>
        <v>NYR</v>
      </c>
    </row>
    <row r="351" spans="1:4" x14ac:dyDescent="0.2">
      <c r="A351" t="s">
        <v>56</v>
      </c>
      <c r="B351" s="1">
        <v>45960</v>
      </c>
      <c r="C351" t="s">
        <v>77</v>
      </c>
      <c r="D351" t="str">
        <f t="shared" si="5"/>
        <v>EDM</v>
      </c>
    </row>
    <row r="352" spans="1:4" x14ac:dyDescent="0.2">
      <c r="A352" t="s">
        <v>103</v>
      </c>
      <c r="B352" s="1">
        <v>45960</v>
      </c>
      <c r="C352" t="s">
        <v>84</v>
      </c>
      <c r="D352" t="str">
        <f t="shared" si="5"/>
        <v>NJD</v>
      </c>
    </row>
    <row r="353" spans="1:4" x14ac:dyDescent="0.2">
      <c r="A353" t="s">
        <v>56</v>
      </c>
      <c r="B353" s="1">
        <v>45960</v>
      </c>
      <c r="C353" t="s">
        <v>94</v>
      </c>
      <c r="D353" t="str">
        <f t="shared" si="5"/>
        <v>SJS</v>
      </c>
    </row>
    <row r="354" spans="1:4" x14ac:dyDescent="0.2">
      <c r="A354" t="s">
        <v>103</v>
      </c>
      <c r="B354" s="1">
        <v>45960</v>
      </c>
      <c r="C354" t="s">
        <v>87</v>
      </c>
      <c r="D354" t="str">
        <f t="shared" si="5"/>
        <v>DET</v>
      </c>
    </row>
    <row r="355" spans="1:4" x14ac:dyDescent="0.2">
      <c r="A355" t="s">
        <v>56</v>
      </c>
      <c r="B355" s="1">
        <v>45960</v>
      </c>
      <c r="C355" t="s">
        <v>73</v>
      </c>
      <c r="D355" t="str">
        <f t="shared" si="5"/>
        <v>LAK</v>
      </c>
    </row>
    <row r="356" spans="1:4" x14ac:dyDescent="0.2">
      <c r="A356" t="s">
        <v>103</v>
      </c>
      <c r="B356" s="1">
        <v>45961</v>
      </c>
      <c r="C356" t="s">
        <v>72</v>
      </c>
      <c r="D356" t="str">
        <f t="shared" si="5"/>
        <v>COL</v>
      </c>
    </row>
    <row r="357" spans="1:4" x14ac:dyDescent="0.2">
      <c r="A357" t="s">
        <v>56</v>
      </c>
      <c r="B357" s="1">
        <v>45961</v>
      </c>
      <c r="C357" t="s">
        <v>80</v>
      </c>
      <c r="D357" t="str">
        <f t="shared" si="5"/>
        <v>VGK</v>
      </c>
    </row>
    <row r="358" spans="1:4" x14ac:dyDescent="0.2">
      <c r="A358" t="s">
        <v>103</v>
      </c>
      <c r="B358" s="1">
        <v>45961</v>
      </c>
      <c r="C358" t="s">
        <v>91</v>
      </c>
      <c r="D358" t="str">
        <f t="shared" si="5"/>
        <v>NYI</v>
      </c>
    </row>
    <row r="359" spans="1:4" x14ac:dyDescent="0.2">
      <c r="A359" t="s">
        <v>56</v>
      </c>
      <c r="B359" s="1">
        <v>45961</v>
      </c>
      <c r="C359" t="s">
        <v>82</v>
      </c>
      <c r="D359" t="str">
        <f t="shared" si="5"/>
        <v>WSH</v>
      </c>
    </row>
    <row r="360" spans="1:4" x14ac:dyDescent="0.2">
      <c r="A360" t="s">
        <v>103</v>
      </c>
      <c r="B360" s="1">
        <v>45961</v>
      </c>
      <c r="C360" t="s">
        <v>87</v>
      </c>
      <c r="D360" t="str">
        <f t="shared" si="5"/>
        <v>DET</v>
      </c>
    </row>
    <row r="361" spans="1:4" x14ac:dyDescent="0.2">
      <c r="A361" t="s">
        <v>56</v>
      </c>
      <c r="B361" s="1">
        <v>45961</v>
      </c>
      <c r="C361" t="s">
        <v>92</v>
      </c>
      <c r="D361" t="str">
        <f t="shared" si="5"/>
        <v>ANA</v>
      </c>
    </row>
    <row r="362" spans="1:4" x14ac:dyDescent="0.2">
      <c r="A362" t="s">
        <v>103</v>
      </c>
      <c r="B362" s="1">
        <v>45962</v>
      </c>
      <c r="C362" t="s">
        <v>85</v>
      </c>
      <c r="D362" t="str">
        <f t="shared" si="5"/>
        <v>CAR</v>
      </c>
    </row>
    <row r="363" spans="1:4" x14ac:dyDescent="0.2">
      <c r="A363" t="s">
        <v>56</v>
      </c>
      <c r="B363" s="1">
        <v>45962</v>
      </c>
      <c r="C363" t="s">
        <v>81</v>
      </c>
      <c r="D363" t="str">
        <f t="shared" si="5"/>
        <v>BOS</v>
      </c>
    </row>
    <row r="364" spans="1:4" x14ac:dyDescent="0.2">
      <c r="A364" t="s">
        <v>103</v>
      </c>
      <c r="B364" s="1">
        <v>45962</v>
      </c>
      <c r="C364" t="s">
        <v>74</v>
      </c>
      <c r="D364" t="str">
        <f t="shared" si="5"/>
        <v>PIT</v>
      </c>
    </row>
    <row r="365" spans="1:4" x14ac:dyDescent="0.2">
      <c r="A365" t="s">
        <v>56</v>
      </c>
      <c r="B365" s="1">
        <v>45962</v>
      </c>
      <c r="C365" t="s">
        <v>101</v>
      </c>
      <c r="D365" t="str">
        <f t="shared" si="5"/>
        <v>WPG</v>
      </c>
    </row>
    <row r="366" spans="1:4" x14ac:dyDescent="0.2">
      <c r="A366" t="s">
        <v>103</v>
      </c>
      <c r="B366" s="1">
        <v>45962</v>
      </c>
      <c r="C366" t="s">
        <v>76</v>
      </c>
      <c r="D366" t="str">
        <f t="shared" si="5"/>
        <v>CGY</v>
      </c>
    </row>
    <row r="367" spans="1:4" x14ac:dyDescent="0.2">
      <c r="A367" t="s">
        <v>56</v>
      </c>
      <c r="B367" s="1">
        <v>45962</v>
      </c>
      <c r="C367" t="s">
        <v>90</v>
      </c>
      <c r="D367" t="str">
        <f t="shared" si="5"/>
        <v>NSH</v>
      </c>
    </row>
    <row r="368" spans="1:4" x14ac:dyDescent="0.2">
      <c r="A368" t="s">
        <v>103</v>
      </c>
      <c r="B368" s="1">
        <v>45962</v>
      </c>
      <c r="C368" t="s">
        <v>72</v>
      </c>
      <c r="D368" t="str">
        <f t="shared" si="5"/>
        <v>COL</v>
      </c>
    </row>
    <row r="369" spans="1:4" x14ac:dyDescent="0.2">
      <c r="A369" t="s">
        <v>56</v>
      </c>
      <c r="B369" s="1">
        <v>45962</v>
      </c>
      <c r="C369" t="s">
        <v>94</v>
      </c>
      <c r="D369" t="str">
        <f t="shared" si="5"/>
        <v>SJS</v>
      </c>
    </row>
    <row r="370" spans="1:4" x14ac:dyDescent="0.2">
      <c r="A370" t="s">
        <v>103</v>
      </c>
      <c r="B370" s="1">
        <v>45962</v>
      </c>
      <c r="C370" t="s">
        <v>100</v>
      </c>
      <c r="D370" t="str">
        <f t="shared" si="5"/>
        <v>DAL</v>
      </c>
    </row>
    <row r="371" spans="1:4" x14ac:dyDescent="0.2">
      <c r="A371" t="s">
        <v>56</v>
      </c>
      <c r="B371" s="1">
        <v>45962</v>
      </c>
      <c r="C371" t="s">
        <v>71</v>
      </c>
      <c r="D371" t="str">
        <f t="shared" si="5"/>
        <v>FLA</v>
      </c>
    </row>
    <row r="372" spans="1:4" x14ac:dyDescent="0.2">
      <c r="A372" t="s">
        <v>103</v>
      </c>
      <c r="B372" s="1">
        <v>45962</v>
      </c>
      <c r="C372" t="s">
        <v>97</v>
      </c>
      <c r="D372" t="str">
        <f t="shared" si="5"/>
        <v>OTT</v>
      </c>
    </row>
    <row r="373" spans="1:4" x14ac:dyDescent="0.2">
      <c r="A373" t="s">
        <v>56</v>
      </c>
      <c r="B373" s="1">
        <v>45962</v>
      </c>
      <c r="C373" t="s">
        <v>78</v>
      </c>
      <c r="D373" t="str">
        <f t="shared" si="5"/>
        <v>MTL</v>
      </c>
    </row>
    <row r="374" spans="1:4" x14ac:dyDescent="0.2">
      <c r="A374" t="s">
        <v>103</v>
      </c>
      <c r="B374" s="1">
        <v>45962</v>
      </c>
      <c r="C374" t="s">
        <v>96</v>
      </c>
      <c r="D374" t="str">
        <f t="shared" si="5"/>
        <v>STL</v>
      </c>
    </row>
    <row r="375" spans="1:4" x14ac:dyDescent="0.2">
      <c r="A375" t="s">
        <v>56</v>
      </c>
      <c r="B375" s="1">
        <v>45962</v>
      </c>
      <c r="C375" t="s">
        <v>89</v>
      </c>
      <c r="D375" t="str">
        <f t="shared" si="5"/>
        <v>CBJ</v>
      </c>
    </row>
    <row r="376" spans="1:4" x14ac:dyDescent="0.2">
      <c r="A376" t="s">
        <v>103</v>
      </c>
      <c r="B376" s="1">
        <v>45962</v>
      </c>
      <c r="C376" t="s">
        <v>79</v>
      </c>
      <c r="D376" t="str">
        <f t="shared" si="5"/>
        <v>TOR</v>
      </c>
    </row>
    <row r="377" spans="1:4" x14ac:dyDescent="0.2">
      <c r="A377" t="s">
        <v>56</v>
      </c>
      <c r="B377" s="1">
        <v>45962</v>
      </c>
      <c r="C377" t="s">
        <v>88</v>
      </c>
      <c r="D377" t="str">
        <f t="shared" si="5"/>
        <v>PHI</v>
      </c>
    </row>
    <row r="378" spans="1:4" x14ac:dyDescent="0.2">
      <c r="A378" t="s">
        <v>103</v>
      </c>
      <c r="B378" s="1">
        <v>45962</v>
      </c>
      <c r="C378" t="s">
        <v>99</v>
      </c>
      <c r="D378" t="str">
        <f t="shared" si="5"/>
        <v>VAN</v>
      </c>
    </row>
    <row r="379" spans="1:4" x14ac:dyDescent="0.2">
      <c r="A379" t="s">
        <v>56</v>
      </c>
      <c r="B379" s="1">
        <v>45962</v>
      </c>
      <c r="C379" t="s">
        <v>95</v>
      </c>
      <c r="D379" t="str">
        <f t="shared" si="5"/>
        <v>MIN</v>
      </c>
    </row>
    <row r="380" spans="1:4" x14ac:dyDescent="0.2">
      <c r="A380" t="s">
        <v>103</v>
      </c>
      <c r="B380" s="1">
        <v>45962</v>
      </c>
      <c r="C380" t="s">
        <v>82</v>
      </c>
      <c r="D380" t="str">
        <f t="shared" si="5"/>
        <v>WSH</v>
      </c>
    </row>
    <row r="381" spans="1:4" x14ac:dyDescent="0.2">
      <c r="A381" t="s">
        <v>56</v>
      </c>
      <c r="B381" s="1">
        <v>45962</v>
      </c>
      <c r="C381" t="s">
        <v>83</v>
      </c>
      <c r="D381" t="str">
        <f t="shared" si="5"/>
        <v>BUF</v>
      </c>
    </row>
    <row r="382" spans="1:4" x14ac:dyDescent="0.2">
      <c r="A382" t="s">
        <v>103</v>
      </c>
      <c r="B382" s="1">
        <v>45962</v>
      </c>
      <c r="C382" t="s">
        <v>84</v>
      </c>
      <c r="D382" t="str">
        <f t="shared" si="5"/>
        <v>NJD</v>
      </c>
    </row>
    <row r="383" spans="1:4" x14ac:dyDescent="0.2">
      <c r="A383" t="s">
        <v>56</v>
      </c>
      <c r="B383" s="1">
        <v>45962</v>
      </c>
      <c r="C383" t="s">
        <v>73</v>
      </c>
      <c r="D383" t="str">
        <f t="shared" si="5"/>
        <v>LAK</v>
      </c>
    </row>
    <row r="384" spans="1:4" x14ac:dyDescent="0.2">
      <c r="A384" t="s">
        <v>103</v>
      </c>
      <c r="B384" s="1">
        <v>45962</v>
      </c>
      <c r="C384" t="s">
        <v>70</v>
      </c>
      <c r="D384" t="str">
        <f t="shared" si="5"/>
        <v>CHI</v>
      </c>
    </row>
    <row r="385" spans="1:4" x14ac:dyDescent="0.2">
      <c r="A385" t="s">
        <v>56</v>
      </c>
      <c r="B385" s="1">
        <v>45962</v>
      </c>
      <c r="C385" t="s">
        <v>77</v>
      </c>
      <c r="D385" t="str">
        <f t="shared" si="5"/>
        <v>EDM</v>
      </c>
    </row>
    <row r="386" spans="1:4" x14ac:dyDescent="0.2">
      <c r="A386" t="s">
        <v>103</v>
      </c>
      <c r="B386" s="1">
        <v>45962</v>
      </c>
      <c r="C386" t="s">
        <v>75</v>
      </c>
      <c r="D386" t="str">
        <f t="shared" si="5"/>
        <v>NYR</v>
      </c>
    </row>
    <row r="387" spans="1:4" x14ac:dyDescent="0.2">
      <c r="A387" t="s">
        <v>56</v>
      </c>
      <c r="B387" s="1">
        <v>45962</v>
      </c>
      <c r="C387" t="s">
        <v>93</v>
      </c>
      <c r="D387" t="str">
        <f t="shared" ref="D387:D450" si="6">_xlfn.SINGLE(_xlfn.XLOOKUP(C387,G:G,F:F))</f>
        <v>SEA</v>
      </c>
    </row>
    <row r="388" spans="1:4" x14ac:dyDescent="0.2">
      <c r="A388" t="s">
        <v>103</v>
      </c>
      <c r="B388" s="1">
        <v>45963</v>
      </c>
      <c r="C388" t="s">
        <v>98</v>
      </c>
      <c r="D388" t="str">
        <f t="shared" si="6"/>
        <v>TBL</v>
      </c>
    </row>
    <row r="389" spans="1:4" x14ac:dyDescent="0.2">
      <c r="A389" t="s">
        <v>56</v>
      </c>
      <c r="B389" s="1">
        <v>45963</v>
      </c>
      <c r="C389" t="s">
        <v>86</v>
      </c>
      <c r="D389" t="str">
        <f t="shared" si="6"/>
        <v>UTA</v>
      </c>
    </row>
    <row r="390" spans="1:4" x14ac:dyDescent="0.2">
      <c r="A390" t="s">
        <v>103</v>
      </c>
      <c r="B390" s="1">
        <v>45963</v>
      </c>
      <c r="C390" t="s">
        <v>89</v>
      </c>
      <c r="D390" t="str">
        <f t="shared" si="6"/>
        <v>CBJ</v>
      </c>
    </row>
    <row r="391" spans="1:4" x14ac:dyDescent="0.2">
      <c r="A391" t="s">
        <v>56</v>
      </c>
      <c r="B391" s="1">
        <v>45963</v>
      </c>
      <c r="C391" t="s">
        <v>91</v>
      </c>
      <c r="D391" t="str">
        <f t="shared" si="6"/>
        <v>NYI</v>
      </c>
    </row>
    <row r="392" spans="1:4" x14ac:dyDescent="0.2">
      <c r="A392" t="s">
        <v>103</v>
      </c>
      <c r="B392" s="1">
        <v>45963</v>
      </c>
      <c r="C392" t="s">
        <v>76</v>
      </c>
      <c r="D392" t="str">
        <f t="shared" si="6"/>
        <v>CGY</v>
      </c>
    </row>
    <row r="393" spans="1:4" x14ac:dyDescent="0.2">
      <c r="A393" t="s">
        <v>56</v>
      </c>
      <c r="B393" s="1">
        <v>45963</v>
      </c>
      <c r="C393" t="s">
        <v>88</v>
      </c>
      <c r="D393" t="str">
        <f t="shared" si="6"/>
        <v>PHI</v>
      </c>
    </row>
    <row r="394" spans="1:4" x14ac:dyDescent="0.2">
      <c r="A394" t="s">
        <v>103</v>
      </c>
      <c r="B394" s="1">
        <v>45963</v>
      </c>
      <c r="C394" t="s">
        <v>87</v>
      </c>
      <c r="D394" t="str">
        <f t="shared" si="6"/>
        <v>DET</v>
      </c>
    </row>
    <row r="395" spans="1:4" x14ac:dyDescent="0.2">
      <c r="A395" t="s">
        <v>56</v>
      </c>
      <c r="B395" s="1">
        <v>45963</v>
      </c>
      <c r="C395" t="s">
        <v>94</v>
      </c>
      <c r="D395" t="str">
        <f t="shared" si="6"/>
        <v>SJS</v>
      </c>
    </row>
    <row r="396" spans="1:4" x14ac:dyDescent="0.2">
      <c r="A396" t="s">
        <v>103</v>
      </c>
      <c r="B396" s="1">
        <v>45963</v>
      </c>
      <c r="C396" t="s">
        <v>84</v>
      </c>
      <c r="D396" t="str">
        <f t="shared" si="6"/>
        <v>NJD</v>
      </c>
    </row>
    <row r="397" spans="1:4" x14ac:dyDescent="0.2">
      <c r="A397" t="s">
        <v>56</v>
      </c>
      <c r="B397" s="1">
        <v>45963</v>
      </c>
      <c r="C397" t="s">
        <v>92</v>
      </c>
      <c r="D397" t="str">
        <f t="shared" si="6"/>
        <v>ANA</v>
      </c>
    </row>
    <row r="398" spans="1:4" x14ac:dyDescent="0.2">
      <c r="A398" t="s">
        <v>103</v>
      </c>
      <c r="B398" s="1">
        <v>45964</v>
      </c>
      <c r="C398" t="s">
        <v>74</v>
      </c>
      <c r="D398" t="str">
        <f t="shared" si="6"/>
        <v>PIT</v>
      </c>
    </row>
    <row r="399" spans="1:4" x14ac:dyDescent="0.2">
      <c r="A399" t="s">
        <v>56</v>
      </c>
      <c r="B399" s="1">
        <v>45964</v>
      </c>
      <c r="C399" t="s">
        <v>79</v>
      </c>
      <c r="D399" t="str">
        <f t="shared" si="6"/>
        <v>TOR</v>
      </c>
    </row>
    <row r="400" spans="1:4" x14ac:dyDescent="0.2">
      <c r="A400" t="s">
        <v>103</v>
      </c>
      <c r="B400" s="1">
        <v>45964</v>
      </c>
      <c r="C400" t="s">
        <v>77</v>
      </c>
      <c r="D400" t="str">
        <f t="shared" si="6"/>
        <v>EDM</v>
      </c>
    </row>
    <row r="401" spans="1:4" x14ac:dyDescent="0.2">
      <c r="A401" t="s">
        <v>56</v>
      </c>
      <c r="B401" s="1">
        <v>45964</v>
      </c>
      <c r="C401" t="s">
        <v>96</v>
      </c>
      <c r="D401" t="str">
        <f t="shared" si="6"/>
        <v>STL</v>
      </c>
    </row>
    <row r="402" spans="1:4" x14ac:dyDescent="0.2">
      <c r="A402" t="s">
        <v>103</v>
      </c>
      <c r="B402" s="1">
        <v>45964</v>
      </c>
      <c r="C402" t="s">
        <v>99</v>
      </c>
      <c r="D402" t="str">
        <f t="shared" si="6"/>
        <v>VAN</v>
      </c>
    </row>
    <row r="403" spans="1:4" x14ac:dyDescent="0.2">
      <c r="A403" t="s">
        <v>56</v>
      </c>
      <c r="B403" s="1">
        <v>45964</v>
      </c>
      <c r="C403" t="s">
        <v>90</v>
      </c>
      <c r="D403" t="str">
        <f t="shared" si="6"/>
        <v>NSH</v>
      </c>
    </row>
    <row r="404" spans="1:4" x14ac:dyDescent="0.2">
      <c r="A404" t="s">
        <v>103</v>
      </c>
      <c r="B404" s="1">
        <v>45964</v>
      </c>
      <c r="C404" t="s">
        <v>70</v>
      </c>
      <c r="D404" t="str">
        <f t="shared" si="6"/>
        <v>CHI</v>
      </c>
    </row>
    <row r="405" spans="1:4" x14ac:dyDescent="0.2">
      <c r="A405" t="s">
        <v>56</v>
      </c>
      <c r="B405" s="1">
        <v>45964</v>
      </c>
      <c r="C405" t="s">
        <v>93</v>
      </c>
      <c r="D405" t="str">
        <f t="shared" si="6"/>
        <v>SEA</v>
      </c>
    </row>
    <row r="406" spans="1:4" x14ac:dyDescent="0.2">
      <c r="A406" t="s">
        <v>103</v>
      </c>
      <c r="B406" s="1">
        <v>45965</v>
      </c>
      <c r="C406" t="s">
        <v>81</v>
      </c>
      <c r="D406" t="str">
        <f t="shared" si="6"/>
        <v>BOS</v>
      </c>
    </row>
    <row r="407" spans="1:4" x14ac:dyDescent="0.2">
      <c r="A407" t="s">
        <v>56</v>
      </c>
      <c r="B407" s="1">
        <v>45965</v>
      </c>
      <c r="C407" t="s">
        <v>91</v>
      </c>
      <c r="D407" t="str">
        <f t="shared" si="6"/>
        <v>NYI</v>
      </c>
    </row>
    <row r="408" spans="1:4" x14ac:dyDescent="0.2">
      <c r="A408" t="s">
        <v>103</v>
      </c>
      <c r="B408" s="1">
        <v>45965</v>
      </c>
      <c r="C408" t="s">
        <v>85</v>
      </c>
      <c r="D408" t="str">
        <f t="shared" si="6"/>
        <v>CAR</v>
      </c>
    </row>
    <row r="409" spans="1:4" x14ac:dyDescent="0.2">
      <c r="A409" t="s">
        <v>56</v>
      </c>
      <c r="B409" s="1">
        <v>45965</v>
      </c>
      <c r="C409" t="s">
        <v>75</v>
      </c>
      <c r="D409" t="str">
        <f t="shared" si="6"/>
        <v>NYR</v>
      </c>
    </row>
    <row r="410" spans="1:4" x14ac:dyDescent="0.2">
      <c r="A410" t="s">
        <v>103</v>
      </c>
      <c r="B410" s="1">
        <v>45965</v>
      </c>
      <c r="C410" t="s">
        <v>88</v>
      </c>
      <c r="D410" t="str">
        <f t="shared" si="6"/>
        <v>PHI</v>
      </c>
    </row>
    <row r="411" spans="1:4" x14ac:dyDescent="0.2">
      <c r="A411" t="s">
        <v>56</v>
      </c>
      <c r="B411" s="1">
        <v>45965</v>
      </c>
      <c r="C411" t="s">
        <v>78</v>
      </c>
      <c r="D411" t="str">
        <f t="shared" si="6"/>
        <v>MTL</v>
      </c>
    </row>
    <row r="412" spans="1:4" x14ac:dyDescent="0.2">
      <c r="A412" t="s">
        <v>103</v>
      </c>
      <c r="B412" s="1">
        <v>45965</v>
      </c>
      <c r="C412" t="s">
        <v>86</v>
      </c>
      <c r="D412" t="str">
        <f t="shared" si="6"/>
        <v>UTA</v>
      </c>
    </row>
    <row r="413" spans="1:4" x14ac:dyDescent="0.2">
      <c r="A413" t="s">
        <v>56</v>
      </c>
      <c r="B413" s="1">
        <v>45965</v>
      </c>
      <c r="C413" t="s">
        <v>83</v>
      </c>
      <c r="D413" t="str">
        <f t="shared" si="6"/>
        <v>BUF</v>
      </c>
    </row>
    <row r="414" spans="1:4" x14ac:dyDescent="0.2">
      <c r="A414" t="s">
        <v>103</v>
      </c>
      <c r="B414" s="1">
        <v>45965</v>
      </c>
      <c r="C414" t="s">
        <v>77</v>
      </c>
      <c r="D414" t="str">
        <f t="shared" si="6"/>
        <v>EDM</v>
      </c>
    </row>
    <row r="415" spans="1:4" x14ac:dyDescent="0.2">
      <c r="A415" t="s">
        <v>56</v>
      </c>
      <c r="B415" s="1">
        <v>45965</v>
      </c>
      <c r="C415" t="s">
        <v>100</v>
      </c>
      <c r="D415" t="str">
        <f t="shared" si="6"/>
        <v>DAL</v>
      </c>
    </row>
    <row r="416" spans="1:4" x14ac:dyDescent="0.2">
      <c r="A416" t="s">
        <v>103</v>
      </c>
      <c r="B416" s="1">
        <v>45965</v>
      </c>
      <c r="C416" t="s">
        <v>90</v>
      </c>
      <c r="D416" t="str">
        <f t="shared" si="6"/>
        <v>NSH</v>
      </c>
    </row>
    <row r="417" spans="1:4" x14ac:dyDescent="0.2">
      <c r="A417" t="s">
        <v>56</v>
      </c>
      <c r="B417" s="1">
        <v>45965</v>
      </c>
      <c r="C417" t="s">
        <v>95</v>
      </c>
      <c r="D417" t="str">
        <f t="shared" si="6"/>
        <v>MIN</v>
      </c>
    </row>
    <row r="418" spans="1:4" x14ac:dyDescent="0.2">
      <c r="A418" t="s">
        <v>103</v>
      </c>
      <c r="B418" s="1">
        <v>45965</v>
      </c>
      <c r="C418" t="s">
        <v>98</v>
      </c>
      <c r="D418" t="str">
        <f t="shared" si="6"/>
        <v>TBL</v>
      </c>
    </row>
    <row r="419" spans="1:4" x14ac:dyDescent="0.2">
      <c r="A419" t="s">
        <v>56</v>
      </c>
      <c r="B419" s="1">
        <v>45965</v>
      </c>
      <c r="C419" t="s">
        <v>72</v>
      </c>
      <c r="D419" t="str">
        <f t="shared" si="6"/>
        <v>COL</v>
      </c>
    </row>
    <row r="420" spans="1:4" x14ac:dyDescent="0.2">
      <c r="A420" t="s">
        <v>103</v>
      </c>
      <c r="B420" s="1">
        <v>45965</v>
      </c>
      <c r="C420" t="s">
        <v>87</v>
      </c>
      <c r="D420" t="str">
        <f t="shared" si="6"/>
        <v>DET</v>
      </c>
    </row>
    <row r="421" spans="1:4" x14ac:dyDescent="0.2">
      <c r="A421" t="s">
        <v>56</v>
      </c>
      <c r="B421" s="1">
        <v>45965</v>
      </c>
      <c r="C421" t="s">
        <v>80</v>
      </c>
      <c r="D421" t="str">
        <f t="shared" si="6"/>
        <v>VGK</v>
      </c>
    </row>
    <row r="422" spans="1:4" x14ac:dyDescent="0.2">
      <c r="A422" t="s">
        <v>103</v>
      </c>
      <c r="B422" s="1">
        <v>45965</v>
      </c>
      <c r="C422" t="s">
        <v>71</v>
      </c>
      <c r="D422" t="str">
        <f t="shared" si="6"/>
        <v>FLA</v>
      </c>
    </row>
    <row r="423" spans="1:4" x14ac:dyDescent="0.2">
      <c r="A423" t="s">
        <v>56</v>
      </c>
      <c r="B423" s="1">
        <v>45965</v>
      </c>
      <c r="C423" t="s">
        <v>92</v>
      </c>
      <c r="D423" t="str">
        <f t="shared" si="6"/>
        <v>ANA</v>
      </c>
    </row>
    <row r="424" spans="1:4" x14ac:dyDescent="0.2">
      <c r="A424" t="s">
        <v>103</v>
      </c>
      <c r="B424" s="1">
        <v>45965</v>
      </c>
      <c r="C424" t="s">
        <v>101</v>
      </c>
      <c r="D424" t="str">
        <f t="shared" si="6"/>
        <v>WPG</v>
      </c>
    </row>
    <row r="425" spans="1:4" x14ac:dyDescent="0.2">
      <c r="A425" t="s">
        <v>56</v>
      </c>
      <c r="B425" s="1">
        <v>45965</v>
      </c>
      <c r="C425" t="s">
        <v>73</v>
      </c>
      <c r="D425" t="str">
        <f t="shared" si="6"/>
        <v>LAK</v>
      </c>
    </row>
    <row r="426" spans="1:4" x14ac:dyDescent="0.2">
      <c r="A426" t="s">
        <v>103</v>
      </c>
      <c r="B426" s="1">
        <v>45966</v>
      </c>
      <c r="C426" t="s">
        <v>86</v>
      </c>
      <c r="D426" t="str">
        <f t="shared" si="6"/>
        <v>UTA</v>
      </c>
    </row>
    <row r="427" spans="1:4" x14ac:dyDescent="0.2">
      <c r="A427" t="s">
        <v>56</v>
      </c>
      <c r="B427" s="1">
        <v>45966</v>
      </c>
      <c r="C427" t="s">
        <v>79</v>
      </c>
      <c r="D427" t="str">
        <f t="shared" si="6"/>
        <v>TOR</v>
      </c>
    </row>
    <row r="428" spans="1:4" x14ac:dyDescent="0.2">
      <c r="A428" t="s">
        <v>103</v>
      </c>
      <c r="B428" s="1">
        <v>45966</v>
      </c>
      <c r="C428" t="s">
        <v>96</v>
      </c>
      <c r="D428" t="str">
        <f t="shared" si="6"/>
        <v>STL</v>
      </c>
    </row>
    <row r="429" spans="1:4" x14ac:dyDescent="0.2">
      <c r="A429" t="s">
        <v>56</v>
      </c>
      <c r="B429" s="1">
        <v>45966</v>
      </c>
      <c r="C429" t="s">
        <v>82</v>
      </c>
      <c r="D429" t="str">
        <f t="shared" si="6"/>
        <v>WSH</v>
      </c>
    </row>
    <row r="430" spans="1:4" x14ac:dyDescent="0.2">
      <c r="A430" t="s">
        <v>103</v>
      </c>
      <c r="B430" s="1">
        <v>45966</v>
      </c>
      <c r="C430" t="s">
        <v>89</v>
      </c>
      <c r="D430" t="str">
        <f t="shared" si="6"/>
        <v>CBJ</v>
      </c>
    </row>
    <row r="431" spans="1:4" x14ac:dyDescent="0.2">
      <c r="A431" t="s">
        <v>56</v>
      </c>
      <c r="B431" s="1">
        <v>45966</v>
      </c>
      <c r="C431" t="s">
        <v>76</v>
      </c>
      <c r="D431" t="str">
        <f t="shared" si="6"/>
        <v>CGY</v>
      </c>
    </row>
    <row r="432" spans="1:4" x14ac:dyDescent="0.2">
      <c r="A432" t="s">
        <v>103</v>
      </c>
      <c r="B432" s="1">
        <v>45966</v>
      </c>
      <c r="C432" t="s">
        <v>70</v>
      </c>
      <c r="D432" t="str">
        <f t="shared" si="6"/>
        <v>CHI</v>
      </c>
    </row>
    <row r="433" spans="1:4" x14ac:dyDescent="0.2">
      <c r="A433" t="s">
        <v>56</v>
      </c>
      <c r="B433" s="1">
        <v>45966</v>
      </c>
      <c r="C433" t="s">
        <v>99</v>
      </c>
      <c r="D433" t="str">
        <f t="shared" si="6"/>
        <v>VAN</v>
      </c>
    </row>
    <row r="434" spans="1:4" x14ac:dyDescent="0.2">
      <c r="A434" t="s">
        <v>103</v>
      </c>
      <c r="B434" s="1">
        <v>45966</v>
      </c>
      <c r="C434" t="s">
        <v>94</v>
      </c>
      <c r="D434" t="str">
        <f t="shared" si="6"/>
        <v>SJS</v>
      </c>
    </row>
    <row r="435" spans="1:4" x14ac:dyDescent="0.2">
      <c r="A435" t="s">
        <v>56</v>
      </c>
      <c r="B435" s="1">
        <v>45966</v>
      </c>
      <c r="C435" t="s">
        <v>93</v>
      </c>
      <c r="D435" t="str">
        <f t="shared" si="6"/>
        <v>SEA</v>
      </c>
    </row>
    <row r="436" spans="1:4" x14ac:dyDescent="0.2">
      <c r="A436" t="s">
        <v>103</v>
      </c>
      <c r="B436" s="1">
        <v>45967</v>
      </c>
      <c r="C436" t="s">
        <v>95</v>
      </c>
      <c r="D436" t="str">
        <f t="shared" si="6"/>
        <v>MIN</v>
      </c>
    </row>
    <row r="437" spans="1:4" x14ac:dyDescent="0.2">
      <c r="A437" t="s">
        <v>56</v>
      </c>
      <c r="B437" s="1">
        <v>45967</v>
      </c>
      <c r="C437" t="s">
        <v>85</v>
      </c>
      <c r="D437" t="str">
        <f t="shared" si="6"/>
        <v>CAR</v>
      </c>
    </row>
    <row r="438" spans="1:4" x14ac:dyDescent="0.2">
      <c r="A438" t="s">
        <v>103</v>
      </c>
      <c r="B438" s="1">
        <v>45967</v>
      </c>
      <c r="C438" t="s">
        <v>78</v>
      </c>
      <c r="D438" t="str">
        <f t="shared" si="6"/>
        <v>MTL</v>
      </c>
    </row>
    <row r="439" spans="1:4" x14ac:dyDescent="0.2">
      <c r="A439" t="s">
        <v>56</v>
      </c>
      <c r="B439" s="1">
        <v>45967</v>
      </c>
      <c r="C439" t="s">
        <v>84</v>
      </c>
      <c r="D439" t="str">
        <f t="shared" si="6"/>
        <v>NJD</v>
      </c>
    </row>
    <row r="440" spans="1:4" x14ac:dyDescent="0.2">
      <c r="A440" t="s">
        <v>103</v>
      </c>
      <c r="B440" s="1">
        <v>45967</v>
      </c>
      <c r="C440" t="s">
        <v>97</v>
      </c>
      <c r="D440" t="str">
        <f t="shared" si="6"/>
        <v>OTT</v>
      </c>
    </row>
    <row r="441" spans="1:4" x14ac:dyDescent="0.2">
      <c r="A441" t="s">
        <v>56</v>
      </c>
      <c r="B441" s="1">
        <v>45967</v>
      </c>
      <c r="C441" t="s">
        <v>81</v>
      </c>
      <c r="D441" t="str">
        <f t="shared" si="6"/>
        <v>BOS</v>
      </c>
    </row>
    <row r="442" spans="1:4" x14ac:dyDescent="0.2">
      <c r="A442" t="s">
        <v>103</v>
      </c>
      <c r="B442" s="1">
        <v>45967</v>
      </c>
      <c r="C442" t="s">
        <v>96</v>
      </c>
      <c r="D442" t="str">
        <f t="shared" si="6"/>
        <v>STL</v>
      </c>
    </row>
    <row r="443" spans="1:4" x14ac:dyDescent="0.2">
      <c r="A443" t="s">
        <v>56</v>
      </c>
      <c r="B443" s="1">
        <v>45967</v>
      </c>
      <c r="C443" t="s">
        <v>83</v>
      </c>
      <c r="D443" t="str">
        <f t="shared" si="6"/>
        <v>BUF</v>
      </c>
    </row>
    <row r="444" spans="1:4" x14ac:dyDescent="0.2">
      <c r="A444" t="s">
        <v>103</v>
      </c>
      <c r="B444" s="1">
        <v>45967</v>
      </c>
      <c r="C444" t="s">
        <v>82</v>
      </c>
      <c r="D444" t="str">
        <f t="shared" si="6"/>
        <v>WSH</v>
      </c>
    </row>
    <row r="445" spans="1:4" x14ac:dyDescent="0.2">
      <c r="A445" t="s">
        <v>56</v>
      </c>
      <c r="B445" s="1">
        <v>45967</v>
      </c>
      <c r="C445" t="s">
        <v>74</v>
      </c>
      <c r="D445" t="str">
        <f t="shared" si="6"/>
        <v>PIT</v>
      </c>
    </row>
    <row r="446" spans="1:4" x14ac:dyDescent="0.2">
      <c r="A446" t="s">
        <v>103</v>
      </c>
      <c r="B446" s="1">
        <v>45967</v>
      </c>
      <c r="C446" t="s">
        <v>92</v>
      </c>
      <c r="D446" t="str">
        <f t="shared" si="6"/>
        <v>ANA</v>
      </c>
    </row>
    <row r="447" spans="1:4" x14ac:dyDescent="0.2">
      <c r="A447" t="s">
        <v>56</v>
      </c>
      <c r="B447" s="1">
        <v>45967</v>
      </c>
      <c r="C447" t="s">
        <v>100</v>
      </c>
      <c r="D447" t="str">
        <f t="shared" si="6"/>
        <v>DAL</v>
      </c>
    </row>
    <row r="448" spans="1:4" x14ac:dyDescent="0.2">
      <c r="A448" t="s">
        <v>103</v>
      </c>
      <c r="B448" s="1">
        <v>45967</v>
      </c>
      <c r="C448" t="s">
        <v>88</v>
      </c>
      <c r="D448" t="str">
        <f t="shared" si="6"/>
        <v>PHI</v>
      </c>
    </row>
    <row r="449" spans="1:4" x14ac:dyDescent="0.2">
      <c r="A449" t="s">
        <v>56</v>
      </c>
      <c r="B449" s="1">
        <v>45967</v>
      </c>
      <c r="C449" t="s">
        <v>90</v>
      </c>
      <c r="D449" t="str">
        <f t="shared" si="6"/>
        <v>NSH</v>
      </c>
    </row>
    <row r="450" spans="1:4" x14ac:dyDescent="0.2">
      <c r="A450" t="s">
        <v>103</v>
      </c>
      <c r="B450" s="1">
        <v>45967</v>
      </c>
      <c r="C450" t="s">
        <v>71</v>
      </c>
      <c r="D450" t="str">
        <f t="shared" si="6"/>
        <v>FLA</v>
      </c>
    </row>
    <row r="451" spans="1:4" x14ac:dyDescent="0.2">
      <c r="A451" t="s">
        <v>56</v>
      </c>
      <c r="B451" s="1">
        <v>45967</v>
      </c>
      <c r="C451" t="s">
        <v>73</v>
      </c>
      <c r="D451" t="str">
        <f t="shared" ref="D451:D514" si="7">_xlfn.SINGLE(_xlfn.XLOOKUP(C451,G:G,F:F))</f>
        <v>LAK</v>
      </c>
    </row>
    <row r="452" spans="1:4" x14ac:dyDescent="0.2">
      <c r="A452" t="s">
        <v>103</v>
      </c>
      <c r="B452" s="1">
        <v>45967</v>
      </c>
      <c r="C452" t="s">
        <v>98</v>
      </c>
      <c r="D452" t="str">
        <f t="shared" si="7"/>
        <v>TBL</v>
      </c>
    </row>
    <row r="453" spans="1:4" x14ac:dyDescent="0.2">
      <c r="A453" t="s">
        <v>56</v>
      </c>
      <c r="B453" s="1">
        <v>45967</v>
      </c>
      <c r="C453" t="s">
        <v>80</v>
      </c>
      <c r="D453" t="str">
        <f t="shared" si="7"/>
        <v>VGK</v>
      </c>
    </row>
    <row r="454" spans="1:4" x14ac:dyDescent="0.2">
      <c r="A454" t="s">
        <v>103</v>
      </c>
      <c r="B454" s="1">
        <v>45968</v>
      </c>
      <c r="C454" t="s">
        <v>95</v>
      </c>
      <c r="D454" t="str">
        <f t="shared" si="7"/>
        <v>MIN</v>
      </c>
    </row>
    <row r="455" spans="1:4" x14ac:dyDescent="0.2">
      <c r="A455" t="s">
        <v>56</v>
      </c>
      <c r="B455" s="1">
        <v>45968</v>
      </c>
      <c r="C455" t="s">
        <v>91</v>
      </c>
      <c r="D455" t="str">
        <f t="shared" si="7"/>
        <v>NYI</v>
      </c>
    </row>
    <row r="456" spans="1:4" x14ac:dyDescent="0.2">
      <c r="A456" t="s">
        <v>103</v>
      </c>
      <c r="B456" s="1">
        <v>45968</v>
      </c>
      <c r="C456" t="s">
        <v>75</v>
      </c>
      <c r="D456" t="str">
        <f t="shared" si="7"/>
        <v>NYR</v>
      </c>
    </row>
    <row r="457" spans="1:4" x14ac:dyDescent="0.2">
      <c r="A457" t="s">
        <v>56</v>
      </c>
      <c r="B457" s="1">
        <v>45968</v>
      </c>
      <c r="C457" t="s">
        <v>87</v>
      </c>
      <c r="D457" t="str">
        <f t="shared" si="7"/>
        <v>DET</v>
      </c>
    </row>
    <row r="458" spans="1:4" x14ac:dyDescent="0.2">
      <c r="A458" t="s">
        <v>103</v>
      </c>
      <c r="B458" s="1">
        <v>45968</v>
      </c>
      <c r="C458" t="s">
        <v>70</v>
      </c>
      <c r="D458" t="str">
        <f t="shared" si="7"/>
        <v>CHI</v>
      </c>
    </row>
    <row r="459" spans="1:4" x14ac:dyDescent="0.2">
      <c r="A459" t="s">
        <v>56</v>
      </c>
      <c r="B459" s="1">
        <v>45968</v>
      </c>
      <c r="C459" t="s">
        <v>76</v>
      </c>
      <c r="D459" t="str">
        <f t="shared" si="7"/>
        <v>CGY</v>
      </c>
    </row>
    <row r="460" spans="1:4" x14ac:dyDescent="0.2">
      <c r="A460" t="s">
        <v>103</v>
      </c>
      <c r="B460" s="1">
        <v>45968</v>
      </c>
      <c r="C460" t="s">
        <v>101</v>
      </c>
      <c r="D460" t="str">
        <f t="shared" si="7"/>
        <v>WPG</v>
      </c>
    </row>
    <row r="461" spans="1:4" x14ac:dyDescent="0.2">
      <c r="A461" t="s">
        <v>56</v>
      </c>
      <c r="B461" s="1">
        <v>45968</v>
      </c>
      <c r="C461" t="s">
        <v>94</v>
      </c>
      <c r="D461" t="str">
        <f t="shared" si="7"/>
        <v>SJS</v>
      </c>
    </row>
    <row r="462" spans="1:4" x14ac:dyDescent="0.2">
      <c r="A462" t="s">
        <v>103</v>
      </c>
      <c r="B462" s="1">
        <v>45969</v>
      </c>
      <c r="C462" t="s">
        <v>74</v>
      </c>
      <c r="D462" t="str">
        <f t="shared" si="7"/>
        <v>PIT</v>
      </c>
    </row>
    <row r="463" spans="1:4" x14ac:dyDescent="0.2">
      <c r="A463" t="s">
        <v>56</v>
      </c>
      <c r="B463" s="1">
        <v>45969</v>
      </c>
      <c r="C463" t="s">
        <v>84</v>
      </c>
      <c r="D463" t="str">
        <f t="shared" si="7"/>
        <v>NJD</v>
      </c>
    </row>
    <row r="464" spans="1:4" x14ac:dyDescent="0.2">
      <c r="A464" t="s">
        <v>103</v>
      </c>
      <c r="B464" s="1">
        <v>45969</v>
      </c>
      <c r="C464" t="s">
        <v>97</v>
      </c>
      <c r="D464" t="str">
        <f t="shared" si="7"/>
        <v>OTT</v>
      </c>
    </row>
    <row r="465" spans="1:4" x14ac:dyDescent="0.2">
      <c r="A465" t="s">
        <v>56</v>
      </c>
      <c r="B465" s="1">
        <v>45969</v>
      </c>
      <c r="C465" t="s">
        <v>88</v>
      </c>
      <c r="D465" t="str">
        <f t="shared" si="7"/>
        <v>PHI</v>
      </c>
    </row>
    <row r="466" spans="1:4" x14ac:dyDescent="0.2">
      <c r="A466" t="s">
        <v>103</v>
      </c>
      <c r="B466" s="1">
        <v>45969</v>
      </c>
      <c r="C466" t="s">
        <v>100</v>
      </c>
      <c r="D466" t="str">
        <f t="shared" si="7"/>
        <v>DAL</v>
      </c>
    </row>
    <row r="467" spans="1:4" x14ac:dyDescent="0.2">
      <c r="A467" t="s">
        <v>56</v>
      </c>
      <c r="B467" s="1">
        <v>45969</v>
      </c>
      <c r="C467" t="s">
        <v>90</v>
      </c>
      <c r="D467" t="str">
        <f t="shared" si="7"/>
        <v>NSH</v>
      </c>
    </row>
    <row r="468" spans="1:4" x14ac:dyDescent="0.2">
      <c r="A468" t="s">
        <v>103</v>
      </c>
      <c r="B468" s="1">
        <v>45969</v>
      </c>
      <c r="C468" t="s">
        <v>81</v>
      </c>
      <c r="D468" t="str">
        <f t="shared" si="7"/>
        <v>BOS</v>
      </c>
    </row>
    <row r="469" spans="1:4" x14ac:dyDescent="0.2">
      <c r="A469" t="s">
        <v>56</v>
      </c>
      <c r="B469" s="1">
        <v>45969</v>
      </c>
      <c r="C469" t="s">
        <v>79</v>
      </c>
      <c r="D469" t="str">
        <f t="shared" si="7"/>
        <v>TOR</v>
      </c>
    </row>
    <row r="470" spans="1:4" x14ac:dyDescent="0.2">
      <c r="A470" t="s">
        <v>103</v>
      </c>
      <c r="B470" s="1">
        <v>45969</v>
      </c>
      <c r="C470" t="s">
        <v>83</v>
      </c>
      <c r="D470" t="str">
        <f t="shared" si="7"/>
        <v>BUF</v>
      </c>
    </row>
    <row r="471" spans="1:4" x14ac:dyDescent="0.2">
      <c r="A471" t="s">
        <v>56</v>
      </c>
      <c r="B471" s="1">
        <v>45969</v>
      </c>
      <c r="C471" t="s">
        <v>85</v>
      </c>
      <c r="D471" t="str">
        <f t="shared" si="7"/>
        <v>CAR</v>
      </c>
    </row>
    <row r="472" spans="1:4" x14ac:dyDescent="0.2">
      <c r="A472" t="s">
        <v>103</v>
      </c>
      <c r="B472" s="1">
        <v>45969</v>
      </c>
      <c r="C472" t="s">
        <v>91</v>
      </c>
      <c r="D472" t="str">
        <f t="shared" si="7"/>
        <v>NYI</v>
      </c>
    </row>
    <row r="473" spans="1:4" x14ac:dyDescent="0.2">
      <c r="A473" t="s">
        <v>56</v>
      </c>
      <c r="B473" s="1">
        <v>45969</v>
      </c>
      <c r="C473" t="s">
        <v>75</v>
      </c>
      <c r="D473" t="str">
        <f t="shared" si="7"/>
        <v>NYR</v>
      </c>
    </row>
    <row r="474" spans="1:4" x14ac:dyDescent="0.2">
      <c r="A474" t="s">
        <v>103</v>
      </c>
      <c r="B474" s="1">
        <v>45969</v>
      </c>
      <c r="C474" t="s">
        <v>93</v>
      </c>
      <c r="D474" t="str">
        <f t="shared" si="7"/>
        <v>SEA</v>
      </c>
    </row>
    <row r="475" spans="1:4" x14ac:dyDescent="0.2">
      <c r="A475" t="s">
        <v>56</v>
      </c>
      <c r="B475" s="1">
        <v>45969</v>
      </c>
      <c r="C475" t="s">
        <v>96</v>
      </c>
      <c r="D475" t="str">
        <f t="shared" si="7"/>
        <v>STL</v>
      </c>
    </row>
    <row r="476" spans="1:4" x14ac:dyDescent="0.2">
      <c r="A476" t="s">
        <v>103</v>
      </c>
      <c r="B476" s="1">
        <v>45969</v>
      </c>
      <c r="C476" t="s">
        <v>86</v>
      </c>
      <c r="D476" t="str">
        <f t="shared" si="7"/>
        <v>UTA</v>
      </c>
    </row>
    <row r="477" spans="1:4" x14ac:dyDescent="0.2">
      <c r="A477" t="s">
        <v>56</v>
      </c>
      <c r="B477" s="1">
        <v>45969</v>
      </c>
      <c r="C477" t="s">
        <v>78</v>
      </c>
      <c r="D477" t="str">
        <f t="shared" si="7"/>
        <v>MTL</v>
      </c>
    </row>
    <row r="478" spans="1:4" x14ac:dyDescent="0.2">
      <c r="A478" t="s">
        <v>103</v>
      </c>
      <c r="B478" s="1">
        <v>45969</v>
      </c>
      <c r="C478" t="s">
        <v>82</v>
      </c>
      <c r="D478" t="str">
        <f t="shared" si="7"/>
        <v>WSH</v>
      </c>
    </row>
    <row r="479" spans="1:4" x14ac:dyDescent="0.2">
      <c r="A479" t="s">
        <v>56</v>
      </c>
      <c r="B479" s="1">
        <v>45969</v>
      </c>
      <c r="C479" t="s">
        <v>98</v>
      </c>
      <c r="D479" t="str">
        <f t="shared" si="7"/>
        <v>TBL</v>
      </c>
    </row>
    <row r="480" spans="1:4" x14ac:dyDescent="0.2">
      <c r="A480" t="s">
        <v>103</v>
      </c>
      <c r="B480" s="1">
        <v>45969</v>
      </c>
      <c r="C480" t="s">
        <v>92</v>
      </c>
      <c r="D480" t="str">
        <f t="shared" si="7"/>
        <v>ANA</v>
      </c>
    </row>
    <row r="481" spans="1:4" x14ac:dyDescent="0.2">
      <c r="A481" t="s">
        <v>56</v>
      </c>
      <c r="B481" s="1">
        <v>45969</v>
      </c>
      <c r="C481" t="s">
        <v>80</v>
      </c>
      <c r="D481" t="str">
        <f t="shared" si="7"/>
        <v>VGK</v>
      </c>
    </row>
    <row r="482" spans="1:4" x14ac:dyDescent="0.2">
      <c r="A482" t="s">
        <v>103</v>
      </c>
      <c r="B482" s="1">
        <v>45969</v>
      </c>
      <c r="C482" t="s">
        <v>72</v>
      </c>
      <c r="D482" t="str">
        <f t="shared" si="7"/>
        <v>COL</v>
      </c>
    </row>
    <row r="483" spans="1:4" x14ac:dyDescent="0.2">
      <c r="A483" t="s">
        <v>56</v>
      </c>
      <c r="B483" s="1">
        <v>45969</v>
      </c>
      <c r="C483" t="s">
        <v>77</v>
      </c>
      <c r="D483" t="str">
        <f t="shared" si="7"/>
        <v>EDM</v>
      </c>
    </row>
    <row r="484" spans="1:4" x14ac:dyDescent="0.2">
      <c r="A484" t="s">
        <v>103</v>
      </c>
      <c r="B484" s="1">
        <v>45969</v>
      </c>
      <c r="C484" t="s">
        <v>89</v>
      </c>
      <c r="D484" t="str">
        <f t="shared" si="7"/>
        <v>CBJ</v>
      </c>
    </row>
    <row r="485" spans="1:4" x14ac:dyDescent="0.2">
      <c r="A485" t="s">
        <v>56</v>
      </c>
      <c r="B485" s="1">
        <v>45969</v>
      </c>
      <c r="C485" t="s">
        <v>99</v>
      </c>
      <c r="D485" t="str">
        <f t="shared" si="7"/>
        <v>VAN</v>
      </c>
    </row>
    <row r="486" spans="1:4" x14ac:dyDescent="0.2">
      <c r="A486" t="s">
        <v>103</v>
      </c>
      <c r="B486" s="1">
        <v>45969</v>
      </c>
      <c r="C486" t="s">
        <v>71</v>
      </c>
      <c r="D486" t="str">
        <f t="shared" si="7"/>
        <v>FLA</v>
      </c>
    </row>
    <row r="487" spans="1:4" x14ac:dyDescent="0.2">
      <c r="A487" t="s">
        <v>56</v>
      </c>
      <c r="B487" s="1">
        <v>45969</v>
      </c>
      <c r="C487" t="s">
        <v>94</v>
      </c>
      <c r="D487" t="str">
        <f t="shared" si="7"/>
        <v>SJS</v>
      </c>
    </row>
    <row r="488" spans="1:4" x14ac:dyDescent="0.2">
      <c r="A488" t="s">
        <v>103</v>
      </c>
      <c r="B488" s="1">
        <v>45970</v>
      </c>
      <c r="C488" t="s">
        <v>70</v>
      </c>
      <c r="D488" t="str">
        <f t="shared" si="7"/>
        <v>CHI</v>
      </c>
    </row>
    <row r="489" spans="1:4" x14ac:dyDescent="0.2">
      <c r="A489" t="s">
        <v>56</v>
      </c>
      <c r="B489" s="1">
        <v>45970</v>
      </c>
      <c r="C489" t="s">
        <v>87</v>
      </c>
      <c r="D489" t="str">
        <f t="shared" si="7"/>
        <v>DET</v>
      </c>
    </row>
    <row r="490" spans="1:4" x14ac:dyDescent="0.2">
      <c r="A490" t="s">
        <v>103</v>
      </c>
      <c r="B490" s="1">
        <v>45970</v>
      </c>
      <c r="C490" t="s">
        <v>73</v>
      </c>
      <c r="D490" t="str">
        <f t="shared" si="7"/>
        <v>LAK</v>
      </c>
    </row>
    <row r="491" spans="1:4" x14ac:dyDescent="0.2">
      <c r="A491" t="s">
        <v>56</v>
      </c>
      <c r="B491" s="1">
        <v>45970</v>
      </c>
      <c r="C491" t="s">
        <v>74</v>
      </c>
      <c r="D491" t="str">
        <f t="shared" si="7"/>
        <v>PIT</v>
      </c>
    </row>
    <row r="492" spans="1:4" x14ac:dyDescent="0.2">
      <c r="A492" t="s">
        <v>103</v>
      </c>
      <c r="B492" s="1">
        <v>45970</v>
      </c>
      <c r="C492" t="s">
        <v>85</v>
      </c>
      <c r="D492" t="str">
        <f t="shared" si="7"/>
        <v>CAR</v>
      </c>
    </row>
    <row r="493" spans="1:4" x14ac:dyDescent="0.2">
      <c r="A493" t="s">
        <v>56</v>
      </c>
      <c r="B493" s="1">
        <v>45970</v>
      </c>
      <c r="C493" t="s">
        <v>79</v>
      </c>
      <c r="D493" t="str">
        <f t="shared" si="7"/>
        <v>TOR</v>
      </c>
    </row>
    <row r="494" spans="1:4" x14ac:dyDescent="0.2">
      <c r="A494" t="s">
        <v>103</v>
      </c>
      <c r="B494" s="1">
        <v>45970</v>
      </c>
      <c r="C494" t="s">
        <v>93</v>
      </c>
      <c r="D494" t="str">
        <f t="shared" si="7"/>
        <v>SEA</v>
      </c>
    </row>
    <row r="495" spans="1:4" x14ac:dyDescent="0.2">
      <c r="A495" t="s">
        <v>56</v>
      </c>
      <c r="B495" s="1">
        <v>45970</v>
      </c>
      <c r="C495" t="s">
        <v>100</v>
      </c>
      <c r="D495" t="str">
        <f t="shared" si="7"/>
        <v>DAL</v>
      </c>
    </row>
    <row r="496" spans="1:4" x14ac:dyDescent="0.2">
      <c r="A496" t="s">
        <v>103</v>
      </c>
      <c r="B496" s="1">
        <v>45970</v>
      </c>
      <c r="C496" t="s">
        <v>86</v>
      </c>
      <c r="D496" t="str">
        <f t="shared" si="7"/>
        <v>UTA</v>
      </c>
    </row>
    <row r="497" spans="1:4" x14ac:dyDescent="0.2">
      <c r="A497" t="s">
        <v>56</v>
      </c>
      <c r="B497" s="1">
        <v>45970</v>
      </c>
      <c r="C497" t="s">
        <v>97</v>
      </c>
      <c r="D497" t="str">
        <f t="shared" si="7"/>
        <v>OTT</v>
      </c>
    </row>
    <row r="498" spans="1:4" x14ac:dyDescent="0.2">
      <c r="A498" t="s">
        <v>103</v>
      </c>
      <c r="B498" s="1">
        <v>45970</v>
      </c>
      <c r="C498" t="s">
        <v>76</v>
      </c>
      <c r="D498" t="str">
        <f t="shared" si="7"/>
        <v>CGY</v>
      </c>
    </row>
    <row r="499" spans="1:4" x14ac:dyDescent="0.2">
      <c r="A499" t="s">
        <v>56</v>
      </c>
      <c r="B499" s="1">
        <v>45970</v>
      </c>
      <c r="C499" t="s">
        <v>95</v>
      </c>
      <c r="D499" t="str">
        <f t="shared" si="7"/>
        <v>MIN</v>
      </c>
    </row>
    <row r="500" spans="1:4" x14ac:dyDescent="0.2">
      <c r="A500" t="s">
        <v>103</v>
      </c>
      <c r="B500" s="1">
        <v>45970</v>
      </c>
      <c r="C500" t="s">
        <v>72</v>
      </c>
      <c r="D500" t="str">
        <f t="shared" si="7"/>
        <v>COL</v>
      </c>
    </row>
    <row r="501" spans="1:4" x14ac:dyDescent="0.2">
      <c r="A501" t="s">
        <v>56</v>
      </c>
      <c r="B501" s="1">
        <v>45970</v>
      </c>
      <c r="C501" t="s">
        <v>99</v>
      </c>
      <c r="D501" t="str">
        <f t="shared" si="7"/>
        <v>VAN</v>
      </c>
    </row>
    <row r="502" spans="1:4" x14ac:dyDescent="0.2">
      <c r="A502" t="s">
        <v>103</v>
      </c>
      <c r="B502" s="1">
        <v>45970</v>
      </c>
      <c r="C502" t="s">
        <v>101</v>
      </c>
      <c r="D502" t="str">
        <f t="shared" si="7"/>
        <v>WPG</v>
      </c>
    </row>
    <row r="503" spans="1:4" x14ac:dyDescent="0.2">
      <c r="A503" t="s">
        <v>56</v>
      </c>
      <c r="B503" s="1">
        <v>45970</v>
      </c>
      <c r="C503" t="s">
        <v>92</v>
      </c>
      <c r="D503" t="str">
        <f t="shared" si="7"/>
        <v>ANA</v>
      </c>
    </row>
    <row r="504" spans="1:4" x14ac:dyDescent="0.2">
      <c r="A504" t="s">
        <v>103</v>
      </c>
      <c r="B504" s="1">
        <v>45971</v>
      </c>
      <c r="C504" t="s">
        <v>90</v>
      </c>
      <c r="D504" t="str">
        <f t="shared" si="7"/>
        <v>NSH</v>
      </c>
    </row>
    <row r="505" spans="1:4" x14ac:dyDescent="0.2">
      <c r="A505" t="s">
        <v>56</v>
      </c>
      <c r="B505" s="1">
        <v>45971</v>
      </c>
      <c r="C505" t="s">
        <v>75</v>
      </c>
      <c r="D505" t="str">
        <f t="shared" si="7"/>
        <v>NYR</v>
      </c>
    </row>
    <row r="506" spans="1:4" x14ac:dyDescent="0.2">
      <c r="A506" t="s">
        <v>103</v>
      </c>
      <c r="B506" s="1">
        <v>45971</v>
      </c>
      <c r="C506" t="s">
        <v>91</v>
      </c>
      <c r="D506" t="str">
        <f t="shared" si="7"/>
        <v>NYI</v>
      </c>
    </row>
    <row r="507" spans="1:4" x14ac:dyDescent="0.2">
      <c r="A507" t="s">
        <v>56</v>
      </c>
      <c r="B507" s="1">
        <v>45971</v>
      </c>
      <c r="C507" t="s">
        <v>84</v>
      </c>
      <c r="D507" t="str">
        <f t="shared" si="7"/>
        <v>NJD</v>
      </c>
    </row>
    <row r="508" spans="1:4" x14ac:dyDescent="0.2">
      <c r="A508" t="s">
        <v>103</v>
      </c>
      <c r="B508" s="1">
        <v>45971</v>
      </c>
      <c r="C508" t="s">
        <v>89</v>
      </c>
      <c r="D508" t="str">
        <f t="shared" si="7"/>
        <v>CBJ</v>
      </c>
    </row>
    <row r="509" spans="1:4" x14ac:dyDescent="0.2">
      <c r="A509" t="s">
        <v>56</v>
      </c>
      <c r="B509" s="1">
        <v>45971</v>
      </c>
      <c r="C509" t="s">
        <v>77</v>
      </c>
      <c r="D509" t="str">
        <f t="shared" si="7"/>
        <v>EDM</v>
      </c>
    </row>
    <row r="510" spans="1:4" x14ac:dyDescent="0.2">
      <c r="A510" t="s">
        <v>103</v>
      </c>
      <c r="B510" s="1">
        <v>45971</v>
      </c>
      <c r="C510" t="s">
        <v>71</v>
      </c>
      <c r="D510" t="str">
        <f t="shared" si="7"/>
        <v>FLA</v>
      </c>
    </row>
    <row r="511" spans="1:4" x14ac:dyDescent="0.2">
      <c r="A511" t="s">
        <v>56</v>
      </c>
      <c r="B511" s="1">
        <v>45971</v>
      </c>
      <c r="C511" t="s">
        <v>80</v>
      </c>
      <c r="D511" t="str">
        <f t="shared" si="7"/>
        <v>VGK</v>
      </c>
    </row>
    <row r="512" spans="1:4" x14ac:dyDescent="0.2">
      <c r="A512" t="s">
        <v>103</v>
      </c>
      <c r="B512" s="1">
        <v>45972</v>
      </c>
      <c r="C512" t="s">
        <v>100</v>
      </c>
      <c r="D512" t="str">
        <f t="shared" si="7"/>
        <v>DAL</v>
      </c>
    </row>
    <row r="513" spans="1:4" x14ac:dyDescent="0.2">
      <c r="A513" t="s">
        <v>56</v>
      </c>
      <c r="B513" s="1">
        <v>45972</v>
      </c>
      <c r="C513" t="s">
        <v>97</v>
      </c>
      <c r="D513" t="str">
        <f t="shared" si="7"/>
        <v>OTT</v>
      </c>
    </row>
    <row r="514" spans="1:4" x14ac:dyDescent="0.2">
      <c r="A514" t="s">
        <v>103</v>
      </c>
      <c r="B514" s="1">
        <v>45972</v>
      </c>
      <c r="C514" t="s">
        <v>73</v>
      </c>
      <c r="D514" t="str">
        <f t="shared" si="7"/>
        <v>LAK</v>
      </c>
    </row>
    <row r="515" spans="1:4" x14ac:dyDescent="0.2">
      <c r="A515" t="s">
        <v>56</v>
      </c>
      <c r="B515" s="1">
        <v>45972</v>
      </c>
      <c r="C515" t="s">
        <v>78</v>
      </c>
      <c r="D515" t="str">
        <f t="shared" ref="D515:D578" si="8">_xlfn.SINGLE(_xlfn.XLOOKUP(C515,G:G,F:F))</f>
        <v>MTL</v>
      </c>
    </row>
    <row r="516" spans="1:4" x14ac:dyDescent="0.2">
      <c r="A516" t="s">
        <v>103</v>
      </c>
      <c r="B516" s="1">
        <v>45972</v>
      </c>
      <c r="C516" t="s">
        <v>79</v>
      </c>
      <c r="D516" t="str">
        <f t="shared" si="8"/>
        <v>TOR</v>
      </c>
    </row>
    <row r="517" spans="1:4" x14ac:dyDescent="0.2">
      <c r="A517" t="s">
        <v>56</v>
      </c>
      <c r="B517" s="1">
        <v>45972</v>
      </c>
      <c r="C517" t="s">
        <v>81</v>
      </c>
      <c r="D517" t="str">
        <f t="shared" si="8"/>
        <v>BOS</v>
      </c>
    </row>
    <row r="518" spans="1:4" x14ac:dyDescent="0.2">
      <c r="A518" t="s">
        <v>103</v>
      </c>
      <c r="B518" s="1">
        <v>45972</v>
      </c>
      <c r="C518" t="s">
        <v>82</v>
      </c>
      <c r="D518" t="str">
        <f t="shared" si="8"/>
        <v>WSH</v>
      </c>
    </row>
    <row r="519" spans="1:4" x14ac:dyDescent="0.2">
      <c r="A519" t="s">
        <v>56</v>
      </c>
      <c r="B519" s="1">
        <v>45972</v>
      </c>
      <c r="C519" t="s">
        <v>85</v>
      </c>
      <c r="D519" t="str">
        <f t="shared" si="8"/>
        <v>CAR</v>
      </c>
    </row>
    <row r="520" spans="1:4" x14ac:dyDescent="0.2">
      <c r="A520" t="s">
        <v>103</v>
      </c>
      <c r="B520" s="1">
        <v>45972</v>
      </c>
      <c r="C520" t="s">
        <v>76</v>
      </c>
      <c r="D520" t="str">
        <f t="shared" si="8"/>
        <v>CGY</v>
      </c>
    </row>
    <row r="521" spans="1:4" x14ac:dyDescent="0.2">
      <c r="A521" t="s">
        <v>56</v>
      </c>
      <c r="B521" s="1">
        <v>45972</v>
      </c>
      <c r="C521" t="s">
        <v>96</v>
      </c>
      <c r="D521" t="str">
        <f t="shared" si="8"/>
        <v>STL</v>
      </c>
    </row>
    <row r="522" spans="1:4" x14ac:dyDescent="0.2">
      <c r="A522" t="s">
        <v>103</v>
      </c>
      <c r="B522" s="1">
        <v>45972</v>
      </c>
      <c r="C522" t="s">
        <v>94</v>
      </c>
      <c r="D522" t="str">
        <f t="shared" si="8"/>
        <v>SJS</v>
      </c>
    </row>
    <row r="523" spans="1:4" x14ac:dyDescent="0.2">
      <c r="A523" t="s">
        <v>56</v>
      </c>
      <c r="B523" s="1">
        <v>45972</v>
      </c>
      <c r="C523" t="s">
        <v>95</v>
      </c>
      <c r="D523" t="str">
        <f t="shared" si="8"/>
        <v>MIN</v>
      </c>
    </row>
    <row r="524" spans="1:4" x14ac:dyDescent="0.2">
      <c r="A524" t="s">
        <v>103</v>
      </c>
      <c r="B524" s="1">
        <v>45972</v>
      </c>
      <c r="C524" t="s">
        <v>92</v>
      </c>
      <c r="D524" t="str">
        <f t="shared" si="8"/>
        <v>ANA</v>
      </c>
    </row>
    <row r="525" spans="1:4" x14ac:dyDescent="0.2">
      <c r="A525" t="s">
        <v>56</v>
      </c>
      <c r="B525" s="1">
        <v>45972</v>
      </c>
      <c r="C525" t="s">
        <v>72</v>
      </c>
      <c r="D525" t="str">
        <f t="shared" si="8"/>
        <v>COL</v>
      </c>
    </row>
    <row r="526" spans="1:4" x14ac:dyDescent="0.2">
      <c r="A526" t="s">
        <v>103</v>
      </c>
      <c r="B526" s="1">
        <v>45972</v>
      </c>
      <c r="C526" t="s">
        <v>89</v>
      </c>
      <c r="D526" t="str">
        <f t="shared" si="8"/>
        <v>CBJ</v>
      </c>
    </row>
    <row r="527" spans="1:4" x14ac:dyDescent="0.2">
      <c r="A527" t="s">
        <v>56</v>
      </c>
      <c r="B527" s="1">
        <v>45972</v>
      </c>
      <c r="C527" t="s">
        <v>93</v>
      </c>
      <c r="D527" t="str">
        <f t="shared" si="8"/>
        <v>SEA</v>
      </c>
    </row>
    <row r="528" spans="1:4" x14ac:dyDescent="0.2">
      <c r="A528" t="s">
        <v>103</v>
      </c>
      <c r="B528" s="1">
        <v>45972</v>
      </c>
      <c r="C528" t="s">
        <v>101</v>
      </c>
      <c r="D528" t="str">
        <f t="shared" si="8"/>
        <v>WPG</v>
      </c>
    </row>
    <row r="529" spans="1:4" x14ac:dyDescent="0.2">
      <c r="A529" t="s">
        <v>56</v>
      </c>
      <c r="B529" s="1">
        <v>45972</v>
      </c>
      <c r="C529" t="s">
        <v>99</v>
      </c>
      <c r="D529" t="str">
        <f t="shared" si="8"/>
        <v>VAN</v>
      </c>
    </row>
    <row r="530" spans="1:4" x14ac:dyDescent="0.2">
      <c r="A530" t="s">
        <v>103</v>
      </c>
      <c r="B530" s="1">
        <v>45973</v>
      </c>
      <c r="C530" t="s">
        <v>75</v>
      </c>
      <c r="D530" t="str">
        <f t="shared" si="8"/>
        <v>NYR</v>
      </c>
    </row>
    <row r="531" spans="1:4" x14ac:dyDescent="0.2">
      <c r="A531" t="s">
        <v>56</v>
      </c>
      <c r="B531" s="1">
        <v>45973</v>
      </c>
      <c r="C531" t="s">
        <v>98</v>
      </c>
      <c r="D531" t="str">
        <f t="shared" si="8"/>
        <v>TBL</v>
      </c>
    </row>
    <row r="532" spans="1:4" x14ac:dyDescent="0.2">
      <c r="A532" t="s">
        <v>103</v>
      </c>
      <c r="B532" s="1">
        <v>45973</v>
      </c>
      <c r="C532" t="s">
        <v>77</v>
      </c>
      <c r="D532" t="str">
        <f t="shared" si="8"/>
        <v>EDM</v>
      </c>
    </row>
    <row r="533" spans="1:4" x14ac:dyDescent="0.2">
      <c r="A533" t="s">
        <v>56</v>
      </c>
      <c r="B533" s="1">
        <v>45973</v>
      </c>
      <c r="C533" t="s">
        <v>88</v>
      </c>
      <c r="D533" t="str">
        <f t="shared" si="8"/>
        <v>PHI</v>
      </c>
    </row>
    <row r="534" spans="1:4" x14ac:dyDescent="0.2">
      <c r="A534" t="s">
        <v>103</v>
      </c>
      <c r="B534" s="1">
        <v>45973</v>
      </c>
      <c r="C534" t="s">
        <v>83</v>
      </c>
      <c r="D534" t="str">
        <f t="shared" si="8"/>
        <v>BUF</v>
      </c>
    </row>
    <row r="535" spans="1:4" x14ac:dyDescent="0.2">
      <c r="A535" t="s">
        <v>56</v>
      </c>
      <c r="B535" s="1">
        <v>45973</v>
      </c>
      <c r="C535" t="s">
        <v>86</v>
      </c>
      <c r="D535" t="str">
        <f t="shared" si="8"/>
        <v>UTA</v>
      </c>
    </row>
    <row r="536" spans="1:4" x14ac:dyDescent="0.2">
      <c r="A536" t="s">
        <v>103</v>
      </c>
      <c r="B536" s="1">
        <v>45973</v>
      </c>
      <c r="C536" t="s">
        <v>84</v>
      </c>
      <c r="D536" t="str">
        <f t="shared" si="8"/>
        <v>NJD</v>
      </c>
    </row>
    <row r="537" spans="1:4" x14ac:dyDescent="0.2">
      <c r="A537" t="s">
        <v>56</v>
      </c>
      <c r="B537" s="1">
        <v>45973</v>
      </c>
      <c r="C537" t="s">
        <v>70</v>
      </c>
      <c r="D537" t="str">
        <f t="shared" si="8"/>
        <v>CHI</v>
      </c>
    </row>
    <row r="538" spans="1:4" x14ac:dyDescent="0.2">
      <c r="A538" t="s">
        <v>103</v>
      </c>
      <c r="B538" s="1">
        <v>45974</v>
      </c>
      <c r="C538" t="s">
        <v>92</v>
      </c>
      <c r="D538" t="str">
        <f t="shared" si="8"/>
        <v>ANA</v>
      </c>
    </row>
    <row r="539" spans="1:4" x14ac:dyDescent="0.2">
      <c r="A539" t="s">
        <v>56</v>
      </c>
      <c r="B539" s="1">
        <v>45974</v>
      </c>
      <c r="C539" t="s">
        <v>87</v>
      </c>
      <c r="D539" t="str">
        <f t="shared" si="8"/>
        <v>DET</v>
      </c>
    </row>
    <row r="540" spans="1:4" x14ac:dyDescent="0.2">
      <c r="A540" t="s">
        <v>103</v>
      </c>
      <c r="B540" s="1">
        <v>45974</v>
      </c>
      <c r="C540" t="s">
        <v>81</v>
      </c>
      <c r="D540" t="str">
        <f t="shared" si="8"/>
        <v>BOS</v>
      </c>
    </row>
    <row r="541" spans="1:4" x14ac:dyDescent="0.2">
      <c r="A541" t="s">
        <v>56</v>
      </c>
      <c r="B541" s="1">
        <v>45974</v>
      </c>
      <c r="C541" t="s">
        <v>97</v>
      </c>
      <c r="D541" t="str">
        <f t="shared" si="8"/>
        <v>OTT</v>
      </c>
    </row>
    <row r="542" spans="1:4" x14ac:dyDescent="0.2">
      <c r="A542" t="s">
        <v>103</v>
      </c>
      <c r="B542" s="1">
        <v>45974</v>
      </c>
      <c r="C542" t="s">
        <v>100</v>
      </c>
      <c r="D542" t="str">
        <f t="shared" si="8"/>
        <v>DAL</v>
      </c>
    </row>
    <row r="543" spans="1:4" x14ac:dyDescent="0.2">
      <c r="A543" t="s">
        <v>56</v>
      </c>
      <c r="B543" s="1">
        <v>45974</v>
      </c>
      <c r="C543" t="s">
        <v>78</v>
      </c>
      <c r="D543" t="str">
        <f t="shared" si="8"/>
        <v>MTL</v>
      </c>
    </row>
    <row r="544" spans="1:4" x14ac:dyDescent="0.2">
      <c r="A544" t="s">
        <v>103</v>
      </c>
      <c r="B544" s="1">
        <v>45974</v>
      </c>
      <c r="C544" t="s">
        <v>73</v>
      </c>
      <c r="D544" t="str">
        <f t="shared" si="8"/>
        <v>LAK</v>
      </c>
    </row>
    <row r="545" spans="1:4" x14ac:dyDescent="0.2">
      <c r="A545" t="s">
        <v>56</v>
      </c>
      <c r="B545" s="1">
        <v>45974</v>
      </c>
      <c r="C545" t="s">
        <v>79</v>
      </c>
      <c r="D545" t="str">
        <f t="shared" si="8"/>
        <v>TOR</v>
      </c>
    </row>
    <row r="546" spans="1:4" x14ac:dyDescent="0.2">
      <c r="A546" t="s">
        <v>103</v>
      </c>
      <c r="B546" s="1">
        <v>45974</v>
      </c>
      <c r="C546" t="s">
        <v>82</v>
      </c>
      <c r="D546" t="str">
        <f t="shared" si="8"/>
        <v>WSH</v>
      </c>
    </row>
    <row r="547" spans="1:4" x14ac:dyDescent="0.2">
      <c r="A547" t="s">
        <v>56</v>
      </c>
      <c r="B547" s="1">
        <v>45974</v>
      </c>
      <c r="C547" t="s">
        <v>71</v>
      </c>
      <c r="D547" t="str">
        <f t="shared" si="8"/>
        <v>FLA</v>
      </c>
    </row>
    <row r="548" spans="1:4" x14ac:dyDescent="0.2">
      <c r="A548" t="s">
        <v>103</v>
      </c>
      <c r="B548" s="1">
        <v>45974</v>
      </c>
      <c r="C548" t="s">
        <v>77</v>
      </c>
      <c r="D548" t="str">
        <f t="shared" si="8"/>
        <v>EDM</v>
      </c>
    </row>
    <row r="549" spans="1:4" x14ac:dyDescent="0.2">
      <c r="A549" t="s">
        <v>56</v>
      </c>
      <c r="B549" s="1">
        <v>45974</v>
      </c>
      <c r="C549" t="s">
        <v>89</v>
      </c>
      <c r="D549" t="str">
        <f t="shared" si="8"/>
        <v>CBJ</v>
      </c>
    </row>
    <row r="550" spans="1:4" x14ac:dyDescent="0.2">
      <c r="A550" t="s">
        <v>103</v>
      </c>
      <c r="B550" s="1">
        <v>45974</v>
      </c>
      <c r="C550" t="s">
        <v>83</v>
      </c>
      <c r="D550" t="str">
        <f t="shared" si="8"/>
        <v>BUF</v>
      </c>
    </row>
    <row r="551" spans="1:4" x14ac:dyDescent="0.2">
      <c r="A551" t="s">
        <v>56</v>
      </c>
      <c r="B551" s="1">
        <v>45974</v>
      </c>
      <c r="C551" t="s">
        <v>72</v>
      </c>
      <c r="D551" t="str">
        <f t="shared" si="8"/>
        <v>COL</v>
      </c>
    </row>
    <row r="552" spans="1:4" x14ac:dyDescent="0.2">
      <c r="A552" t="s">
        <v>103</v>
      </c>
      <c r="B552" s="1">
        <v>45974</v>
      </c>
      <c r="C552" t="s">
        <v>94</v>
      </c>
      <c r="D552" t="str">
        <f t="shared" si="8"/>
        <v>SJS</v>
      </c>
    </row>
    <row r="553" spans="1:4" x14ac:dyDescent="0.2">
      <c r="A553" t="s">
        <v>56</v>
      </c>
      <c r="B553" s="1">
        <v>45974</v>
      </c>
      <c r="C553" t="s">
        <v>76</v>
      </c>
      <c r="D553" t="str">
        <f t="shared" si="8"/>
        <v>CGY</v>
      </c>
    </row>
    <row r="554" spans="1:4" x14ac:dyDescent="0.2">
      <c r="A554" t="s">
        <v>103</v>
      </c>
      <c r="B554" s="1">
        <v>45974</v>
      </c>
      <c r="C554" t="s">
        <v>91</v>
      </c>
      <c r="D554" t="str">
        <f t="shared" si="8"/>
        <v>NYI</v>
      </c>
    </row>
    <row r="555" spans="1:4" x14ac:dyDescent="0.2">
      <c r="A555" t="s">
        <v>56</v>
      </c>
      <c r="B555" s="1">
        <v>45974</v>
      </c>
      <c r="C555" t="s">
        <v>80</v>
      </c>
      <c r="D555" t="str">
        <f t="shared" si="8"/>
        <v>VGK</v>
      </c>
    </row>
    <row r="556" spans="1:4" x14ac:dyDescent="0.2">
      <c r="A556" t="s">
        <v>103</v>
      </c>
      <c r="B556" s="1">
        <v>45974</v>
      </c>
      <c r="C556" t="s">
        <v>101</v>
      </c>
      <c r="D556" t="str">
        <f t="shared" si="8"/>
        <v>WPG</v>
      </c>
    </row>
    <row r="557" spans="1:4" x14ac:dyDescent="0.2">
      <c r="A557" t="s">
        <v>56</v>
      </c>
      <c r="B557" s="1">
        <v>45974</v>
      </c>
      <c r="C557" t="s">
        <v>93</v>
      </c>
      <c r="D557" t="str">
        <f t="shared" si="8"/>
        <v>SEA</v>
      </c>
    </row>
    <row r="558" spans="1:4" x14ac:dyDescent="0.2">
      <c r="A558" t="s">
        <v>103</v>
      </c>
      <c r="B558" s="1">
        <v>45975</v>
      </c>
      <c r="C558" t="s">
        <v>74</v>
      </c>
      <c r="D558" t="str">
        <f t="shared" si="8"/>
        <v>PIT</v>
      </c>
    </row>
    <row r="559" spans="1:4" x14ac:dyDescent="0.2">
      <c r="A559" t="s">
        <v>56</v>
      </c>
      <c r="B559" s="1">
        <v>45975</v>
      </c>
      <c r="C559" t="s">
        <v>90</v>
      </c>
      <c r="D559" t="str">
        <f t="shared" si="8"/>
        <v>NSH</v>
      </c>
    </row>
    <row r="560" spans="1:4" x14ac:dyDescent="0.2">
      <c r="A560" t="s">
        <v>103</v>
      </c>
      <c r="B560" s="1">
        <v>45975</v>
      </c>
      <c r="C560" t="s">
        <v>99</v>
      </c>
      <c r="D560" t="str">
        <f t="shared" si="8"/>
        <v>VAN</v>
      </c>
    </row>
    <row r="561" spans="1:4" x14ac:dyDescent="0.2">
      <c r="A561" t="s">
        <v>56</v>
      </c>
      <c r="B561" s="1">
        <v>45975</v>
      </c>
      <c r="C561" t="s">
        <v>85</v>
      </c>
      <c r="D561" t="str">
        <f t="shared" si="8"/>
        <v>CAR</v>
      </c>
    </row>
    <row r="562" spans="1:4" x14ac:dyDescent="0.2">
      <c r="A562" t="s">
        <v>103</v>
      </c>
      <c r="B562" s="1">
        <v>45975</v>
      </c>
      <c r="C562" t="s">
        <v>88</v>
      </c>
      <c r="D562" t="str">
        <f t="shared" si="8"/>
        <v>PHI</v>
      </c>
    </row>
    <row r="563" spans="1:4" x14ac:dyDescent="0.2">
      <c r="A563" t="s">
        <v>56</v>
      </c>
      <c r="B563" s="1">
        <v>45975</v>
      </c>
      <c r="C563" t="s">
        <v>96</v>
      </c>
      <c r="D563" t="str">
        <f t="shared" si="8"/>
        <v>STL</v>
      </c>
    </row>
    <row r="564" spans="1:4" x14ac:dyDescent="0.2">
      <c r="A564" t="s">
        <v>103</v>
      </c>
      <c r="B564" s="1">
        <v>45975</v>
      </c>
      <c r="C564" t="s">
        <v>91</v>
      </c>
      <c r="D564" t="str">
        <f t="shared" si="8"/>
        <v>NYI</v>
      </c>
    </row>
    <row r="565" spans="1:4" x14ac:dyDescent="0.2">
      <c r="A565" t="s">
        <v>56</v>
      </c>
      <c r="B565" s="1">
        <v>45975</v>
      </c>
      <c r="C565" t="s">
        <v>86</v>
      </c>
      <c r="D565" t="str">
        <f t="shared" si="8"/>
        <v>UTA</v>
      </c>
    </row>
    <row r="566" spans="1:4" x14ac:dyDescent="0.2">
      <c r="A566" t="s">
        <v>103</v>
      </c>
      <c r="B566" s="1">
        <v>45976</v>
      </c>
      <c r="C566" t="s">
        <v>98</v>
      </c>
      <c r="D566" t="str">
        <f t="shared" si="8"/>
        <v>TBL</v>
      </c>
    </row>
    <row r="567" spans="1:4" x14ac:dyDescent="0.2">
      <c r="A567" t="s">
        <v>56</v>
      </c>
      <c r="B567" s="1">
        <v>45976</v>
      </c>
      <c r="C567" t="s">
        <v>71</v>
      </c>
      <c r="D567" t="str">
        <f t="shared" si="8"/>
        <v>FLA</v>
      </c>
    </row>
    <row r="568" spans="1:4" x14ac:dyDescent="0.2">
      <c r="A568" t="s">
        <v>103</v>
      </c>
      <c r="B568" s="1">
        <v>45976</v>
      </c>
      <c r="C568" t="s">
        <v>92</v>
      </c>
      <c r="D568" t="str">
        <f t="shared" si="8"/>
        <v>ANA</v>
      </c>
    </row>
    <row r="569" spans="1:4" x14ac:dyDescent="0.2">
      <c r="A569" t="s">
        <v>56</v>
      </c>
      <c r="B569" s="1">
        <v>45976</v>
      </c>
      <c r="C569" t="s">
        <v>95</v>
      </c>
      <c r="D569" t="str">
        <f t="shared" si="8"/>
        <v>MIN</v>
      </c>
    </row>
    <row r="570" spans="1:4" x14ac:dyDescent="0.2">
      <c r="A570" t="s">
        <v>103</v>
      </c>
      <c r="B570" s="1">
        <v>45976</v>
      </c>
      <c r="C570" t="s">
        <v>81</v>
      </c>
      <c r="D570" t="str">
        <f t="shared" si="8"/>
        <v>BOS</v>
      </c>
    </row>
    <row r="571" spans="1:4" x14ac:dyDescent="0.2">
      <c r="A571" t="s">
        <v>56</v>
      </c>
      <c r="B571" s="1">
        <v>45976</v>
      </c>
      <c r="C571" t="s">
        <v>78</v>
      </c>
      <c r="D571" t="str">
        <f t="shared" si="8"/>
        <v>MTL</v>
      </c>
    </row>
    <row r="572" spans="1:4" x14ac:dyDescent="0.2">
      <c r="A572" t="s">
        <v>103</v>
      </c>
      <c r="B572" s="1">
        <v>45976</v>
      </c>
      <c r="C572" t="s">
        <v>83</v>
      </c>
      <c r="D572" t="str">
        <f t="shared" si="8"/>
        <v>BUF</v>
      </c>
    </row>
    <row r="573" spans="1:4" x14ac:dyDescent="0.2">
      <c r="A573" t="s">
        <v>56</v>
      </c>
      <c r="B573" s="1">
        <v>45976</v>
      </c>
      <c r="C573" t="s">
        <v>87</v>
      </c>
      <c r="D573" t="str">
        <f t="shared" si="8"/>
        <v>DET</v>
      </c>
    </row>
    <row r="574" spans="1:4" x14ac:dyDescent="0.2">
      <c r="A574" t="s">
        <v>103</v>
      </c>
      <c r="B574" s="1">
        <v>45976</v>
      </c>
      <c r="C574" t="s">
        <v>77</v>
      </c>
      <c r="D574" t="str">
        <f t="shared" si="8"/>
        <v>EDM</v>
      </c>
    </row>
    <row r="575" spans="1:4" x14ac:dyDescent="0.2">
      <c r="A575" t="s">
        <v>56</v>
      </c>
      <c r="B575" s="1">
        <v>45976</v>
      </c>
      <c r="C575" t="s">
        <v>85</v>
      </c>
      <c r="D575" t="str">
        <f t="shared" si="8"/>
        <v>CAR</v>
      </c>
    </row>
    <row r="576" spans="1:4" x14ac:dyDescent="0.2">
      <c r="A576" t="s">
        <v>103</v>
      </c>
      <c r="B576" s="1">
        <v>45976</v>
      </c>
      <c r="C576" t="s">
        <v>73</v>
      </c>
      <c r="D576" t="str">
        <f t="shared" si="8"/>
        <v>LAK</v>
      </c>
    </row>
    <row r="577" spans="1:4" x14ac:dyDescent="0.2">
      <c r="A577" t="s">
        <v>56</v>
      </c>
      <c r="B577" s="1">
        <v>45976</v>
      </c>
      <c r="C577" t="s">
        <v>97</v>
      </c>
      <c r="D577" t="str">
        <f t="shared" si="8"/>
        <v>OTT</v>
      </c>
    </row>
    <row r="578" spans="1:4" x14ac:dyDescent="0.2">
      <c r="A578" t="s">
        <v>103</v>
      </c>
      <c r="B578" s="1">
        <v>45976</v>
      </c>
      <c r="C578" t="s">
        <v>84</v>
      </c>
      <c r="D578" t="str">
        <f t="shared" si="8"/>
        <v>NJD</v>
      </c>
    </row>
    <row r="579" spans="1:4" x14ac:dyDescent="0.2">
      <c r="A579" t="s">
        <v>56</v>
      </c>
      <c r="B579" s="1">
        <v>45976</v>
      </c>
      <c r="C579" t="s">
        <v>82</v>
      </c>
      <c r="D579" t="str">
        <f t="shared" ref="D579:D642" si="9">_xlfn.SINGLE(_xlfn.XLOOKUP(C579,G:G,F:F))</f>
        <v>WSH</v>
      </c>
    </row>
    <row r="580" spans="1:4" x14ac:dyDescent="0.2">
      <c r="A580" t="s">
        <v>103</v>
      </c>
      <c r="B580" s="1">
        <v>45976</v>
      </c>
      <c r="C580" t="s">
        <v>75</v>
      </c>
      <c r="D580" t="str">
        <f t="shared" si="9"/>
        <v>NYR</v>
      </c>
    </row>
    <row r="581" spans="1:4" x14ac:dyDescent="0.2">
      <c r="A581" t="s">
        <v>56</v>
      </c>
      <c r="B581" s="1">
        <v>45976</v>
      </c>
      <c r="C581" t="s">
        <v>89</v>
      </c>
      <c r="D581" t="str">
        <f t="shared" si="9"/>
        <v>CBJ</v>
      </c>
    </row>
    <row r="582" spans="1:4" x14ac:dyDescent="0.2">
      <c r="A582" t="s">
        <v>103</v>
      </c>
      <c r="B582" s="1">
        <v>45976</v>
      </c>
      <c r="C582" t="s">
        <v>79</v>
      </c>
      <c r="D582" t="str">
        <f t="shared" si="9"/>
        <v>TOR</v>
      </c>
    </row>
    <row r="583" spans="1:4" x14ac:dyDescent="0.2">
      <c r="A583" t="s">
        <v>56</v>
      </c>
      <c r="B583" s="1">
        <v>45976</v>
      </c>
      <c r="C583" t="s">
        <v>70</v>
      </c>
      <c r="D583" t="str">
        <f t="shared" si="9"/>
        <v>CHI</v>
      </c>
    </row>
    <row r="584" spans="1:4" x14ac:dyDescent="0.2">
      <c r="A584" t="s">
        <v>103</v>
      </c>
      <c r="B584" s="1">
        <v>45976</v>
      </c>
      <c r="C584" t="s">
        <v>88</v>
      </c>
      <c r="D584" t="str">
        <f t="shared" si="9"/>
        <v>PHI</v>
      </c>
    </row>
    <row r="585" spans="1:4" x14ac:dyDescent="0.2">
      <c r="A585" t="s">
        <v>56</v>
      </c>
      <c r="B585" s="1">
        <v>45976</v>
      </c>
      <c r="C585" t="s">
        <v>100</v>
      </c>
      <c r="D585" t="str">
        <f t="shared" si="9"/>
        <v>DAL</v>
      </c>
    </row>
    <row r="586" spans="1:4" x14ac:dyDescent="0.2">
      <c r="A586" t="s">
        <v>103</v>
      </c>
      <c r="B586" s="1">
        <v>45976</v>
      </c>
      <c r="C586" t="s">
        <v>80</v>
      </c>
      <c r="D586" t="str">
        <f t="shared" si="9"/>
        <v>VGK</v>
      </c>
    </row>
    <row r="587" spans="1:4" x14ac:dyDescent="0.2">
      <c r="A587" t="s">
        <v>56</v>
      </c>
      <c r="B587" s="1">
        <v>45976</v>
      </c>
      <c r="C587" t="s">
        <v>96</v>
      </c>
      <c r="D587" t="str">
        <f t="shared" si="9"/>
        <v>STL</v>
      </c>
    </row>
    <row r="588" spans="1:4" x14ac:dyDescent="0.2">
      <c r="A588" t="s">
        <v>103</v>
      </c>
      <c r="B588" s="1">
        <v>45976</v>
      </c>
      <c r="C588" t="s">
        <v>94</v>
      </c>
      <c r="D588" t="str">
        <f t="shared" si="9"/>
        <v>SJS</v>
      </c>
    </row>
    <row r="589" spans="1:4" x14ac:dyDescent="0.2">
      <c r="A589" t="s">
        <v>56</v>
      </c>
      <c r="B589" s="1">
        <v>45976</v>
      </c>
      <c r="C589" t="s">
        <v>93</v>
      </c>
      <c r="D589" t="str">
        <f t="shared" si="9"/>
        <v>SEA</v>
      </c>
    </row>
    <row r="590" spans="1:4" x14ac:dyDescent="0.2">
      <c r="A590" t="s">
        <v>103</v>
      </c>
      <c r="B590" s="1">
        <v>45976</v>
      </c>
      <c r="C590" t="s">
        <v>101</v>
      </c>
      <c r="D590" t="str">
        <f t="shared" si="9"/>
        <v>WPG</v>
      </c>
    </row>
    <row r="591" spans="1:4" x14ac:dyDescent="0.2">
      <c r="A591" t="s">
        <v>56</v>
      </c>
      <c r="B591" s="1">
        <v>45976</v>
      </c>
      <c r="C591" t="s">
        <v>76</v>
      </c>
      <c r="D591" t="str">
        <f t="shared" si="9"/>
        <v>CGY</v>
      </c>
    </row>
    <row r="592" spans="1:4" x14ac:dyDescent="0.2">
      <c r="A592" t="s">
        <v>103</v>
      </c>
      <c r="B592" s="1">
        <v>45977</v>
      </c>
      <c r="C592" t="s">
        <v>90</v>
      </c>
      <c r="D592" t="str">
        <f t="shared" si="9"/>
        <v>NSH</v>
      </c>
    </row>
    <row r="593" spans="1:4" x14ac:dyDescent="0.2">
      <c r="A593" t="s">
        <v>56</v>
      </c>
      <c r="B593" s="1">
        <v>45977</v>
      </c>
      <c r="C593" t="s">
        <v>74</v>
      </c>
      <c r="D593" t="str">
        <f t="shared" si="9"/>
        <v>PIT</v>
      </c>
    </row>
    <row r="594" spans="1:4" x14ac:dyDescent="0.2">
      <c r="A594" t="s">
        <v>103</v>
      </c>
      <c r="B594" s="1">
        <v>45977</v>
      </c>
      <c r="C594" t="s">
        <v>99</v>
      </c>
      <c r="D594" t="str">
        <f t="shared" si="9"/>
        <v>VAN</v>
      </c>
    </row>
    <row r="595" spans="1:4" x14ac:dyDescent="0.2">
      <c r="A595" t="s">
        <v>56</v>
      </c>
      <c r="B595" s="1">
        <v>45977</v>
      </c>
      <c r="C595" t="s">
        <v>98</v>
      </c>
      <c r="D595" t="str">
        <f t="shared" si="9"/>
        <v>TBL</v>
      </c>
    </row>
    <row r="596" spans="1:4" x14ac:dyDescent="0.2">
      <c r="A596" t="s">
        <v>103</v>
      </c>
      <c r="B596" s="1">
        <v>45977</v>
      </c>
      <c r="C596" t="s">
        <v>80</v>
      </c>
      <c r="D596" t="str">
        <f t="shared" si="9"/>
        <v>VGK</v>
      </c>
    </row>
    <row r="597" spans="1:4" x14ac:dyDescent="0.2">
      <c r="A597" t="s">
        <v>56</v>
      </c>
      <c r="B597" s="1">
        <v>45977</v>
      </c>
      <c r="C597" t="s">
        <v>95</v>
      </c>
      <c r="D597" t="str">
        <f t="shared" si="9"/>
        <v>MIN</v>
      </c>
    </row>
    <row r="598" spans="1:4" x14ac:dyDescent="0.2">
      <c r="A598" t="s">
        <v>103</v>
      </c>
      <c r="B598" s="1">
        <v>45977</v>
      </c>
      <c r="C598" t="s">
        <v>87</v>
      </c>
      <c r="D598" t="str">
        <f t="shared" si="9"/>
        <v>DET</v>
      </c>
    </row>
    <row r="599" spans="1:4" x14ac:dyDescent="0.2">
      <c r="A599" t="s">
        <v>56</v>
      </c>
      <c r="B599" s="1">
        <v>45977</v>
      </c>
      <c r="C599" t="s">
        <v>75</v>
      </c>
      <c r="D599" t="str">
        <f t="shared" si="9"/>
        <v>NYR</v>
      </c>
    </row>
    <row r="600" spans="1:4" x14ac:dyDescent="0.2">
      <c r="A600" t="s">
        <v>103</v>
      </c>
      <c r="B600" s="1">
        <v>45977</v>
      </c>
      <c r="C600" t="s">
        <v>91</v>
      </c>
      <c r="D600" t="str">
        <f t="shared" si="9"/>
        <v>NYI</v>
      </c>
    </row>
    <row r="601" spans="1:4" x14ac:dyDescent="0.2">
      <c r="A601" t="s">
        <v>56</v>
      </c>
      <c r="B601" s="1">
        <v>45977</v>
      </c>
      <c r="C601" t="s">
        <v>72</v>
      </c>
      <c r="D601" t="str">
        <f t="shared" si="9"/>
        <v>COL</v>
      </c>
    </row>
    <row r="602" spans="1:4" x14ac:dyDescent="0.2">
      <c r="A602" t="s">
        <v>103</v>
      </c>
      <c r="B602" s="1">
        <v>45978</v>
      </c>
      <c r="C602" t="s">
        <v>85</v>
      </c>
      <c r="D602" t="str">
        <f t="shared" si="9"/>
        <v>CAR</v>
      </c>
    </row>
    <row r="603" spans="1:4" x14ac:dyDescent="0.2">
      <c r="A603" t="s">
        <v>56</v>
      </c>
      <c r="B603" s="1">
        <v>45978</v>
      </c>
      <c r="C603" t="s">
        <v>81</v>
      </c>
      <c r="D603" t="str">
        <f t="shared" si="9"/>
        <v>BOS</v>
      </c>
    </row>
    <row r="604" spans="1:4" x14ac:dyDescent="0.2">
      <c r="A604" t="s">
        <v>103</v>
      </c>
      <c r="B604" s="1">
        <v>45978</v>
      </c>
      <c r="C604" t="s">
        <v>77</v>
      </c>
      <c r="D604" t="str">
        <f t="shared" si="9"/>
        <v>EDM</v>
      </c>
    </row>
    <row r="605" spans="1:4" x14ac:dyDescent="0.2">
      <c r="A605" t="s">
        <v>56</v>
      </c>
      <c r="B605" s="1">
        <v>45978</v>
      </c>
      <c r="C605" t="s">
        <v>83</v>
      </c>
      <c r="D605" t="str">
        <f t="shared" si="9"/>
        <v>BUF</v>
      </c>
    </row>
    <row r="606" spans="1:4" x14ac:dyDescent="0.2">
      <c r="A606" t="s">
        <v>103</v>
      </c>
      <c r="B606" s="1">
        <v>45978</v>
      </c>
      <c r="C606" t="s">
        <v>73</v>
      </c>
      <c r="D606" t="str">
        <f t="shared" si="9"/>
        <v>LAK</v>
      </c>
    </row>
    <row r="607" spans="1:4" x14ac:dyDescent="0.2">
      <c r="A607" t="s">
        <v>56</v>
      </c>
      <c r="B607" s="1">
        <v>45978</v>
      </c>
      <c r="C607" t="s">
        <v>82</v>
      </c>
      <c r="D607" t="str">
        <f t="shared" si="9"/>
        <v>WSH</v>
      </c>
    </row>
    <row r="608" spans="1:4" x14ac:dyDescent="0.2">
      <c r="A608" t="s">
        <v>103</v>
      </c>
      <c r="B608" s="1">
        <v>45978</v>
      </c>
      <c r="C608" t="s">
        <v>99</v>
      </c>
      <c r="D608" t="str">
        <f t="shared" si="9"/>
        <v>VAN</v>
      </c>
    </row>
    <row r="609" spans="1:4" x14ac:dyDescent="0.2">
      <c r="A609" t="s">
        <v>56</v>
      </c>
      <c r="B609" s="1">
        <v>45978</v>
      </c>
      <c r="C609" t="s">
        <v>71</v>
      </c>
      <c r="D609" t="str">
        <f t="shared" si="9"/>
        <v>FLA</v>
      </c>
    </row>
    <row r="610" spans="1:4" x14ac:dyDescent="0.2">
      <c r="A610" t="s">
        <v>103</v>
      </c>
      <c r="B610" s="1">
        <v>45978</v>
      </c>
      <c r="C610" t="s">
        <v>78</v>
      </c>
      <c r="D610" t="str">
        <f t="shared" si="9"/>
        <v>MTL</v>
      </c>
    </row>
    <row r="611" spans="1:4" x14ac:dyDescent="0.2">
      <c r="A611" t="s">
        <v>56</v>
      </c>
      <c r="B611" s="1">
        <v>45978</v>
      </c>
      <c r="C611" t="s">
        <v>89</v>
      </c>
      <c r="D611" t="str">
        <f t="shared" si="9"/>
        <v>CBJ</v>
      </c>
    </row>
    <row r="612" spans="1:4" x14ac:dyDescent="0.2">
      <c r="A612" t="s">
        <v>103</v>
      </c>
      <c r="B612" s="1">
        <v>45978</v>
      </c>
      <c r="C612" t="s">
        <v>86</v>
      </c>
      <c r="D612" t="str">
        <f t="shared" si="9"/>
        <v>UTA</v>
      </c>
    </row>
    <row r="613" spans="1:4" x14ac:dyDescent="0.2">
      <c r="A613" t="s">
        <v>56</v>
      </c>
      <c r="B613" s="1">
        <v>45978</v>
      </c>
      <c r="C613" t="s">
        <v>92</v>
      </c>
      <c r="D613" t="str">
        <f t="shared" si="9"/>
        <v>ANA</v>
      </c>
    </row>
    <row r="614" spans="1:4" x14ac:dyDescent="0.2">
      <c r="A614" t="s">
        <v>103</v>
      </c>
      <c r="B614" s="1">
        <v>45979</v>
      </c>
      <c r="C614" t="s">
        <v>84</v>
      </c>
      <c r="D614" t="str">
        <f t="shared" si="9"/>
        <v>NJD</v>
      </c>
    </row>
    <row r="615" spans="1:4" x14ac:dyDescent="0.2">
      <c r="A615" t="s">
        <v>56</v>
      </c>
      <c r="B615" s="1">
        <v>45979</v>
      </c>
      <c r="C615" t="s">
        <v>98</v>
      </c>
      <c r="D615" t="str">
        <f t="shared" si="9"/>
        <v>TBL</v>
      </c>
    </row>
    <row r="616" spans="1:4" x14ac:dyDescent="0.2">
      <c r="A616" t="s">
        <v>103</v>
      </c>
      <c r="B616" s="1">
        <v>45979</v>
      </c>
      <c r="C616" t="s">
        <v>93</v>
      </c>
      <c r="D616" t="str">
        <f t="shared" si="9"/>
        <v>SEA</v>
      </c>
    </row>
    <row r="617" spans="1:4" x14ac:dyDescent="0.2">
      <c r="A617" t="s">
        <v>56</v>
      </c>
      <c r="B617" s="1">
        <v>45979</v>
      </c>
      <c r="C617" t="s">
        <v>87</v>
      </c>
      <c r="D617" t="str">
        <f t="shared" si="9"/>
        <v>DET</v>
      </c>
    </row>
    <row r="618" spans="1:4" x14ac:dyDescent="0.2">
      <c r="A618" t="s">
        <v>103</v>
      </c>
      <c r="B618" s="1">
        <v>45979</v>
      </c>
      <c r="C618" t="s">
        <v>96</v>
      </c>
      <c r="D618" t="str">
        <f t="shared" si="9"/>
        <v>STL</v>
      </c>
    </row>
    <row r="619" spans="1:4" x14ac:dyDescent="0.2">
      <c r="A619" t="s">
        <v>56</v>
      </c>
      <c r="B619" s="1">
        <v>45979</v>
      </c>
      <c r="C619" t="s">
        <v>79</v>
      </c>
      <c r="D619" t="str">
        <f t="shared" si="9"/>
        <v>TOR</v>
      </c>
    </row>
    <row r="620" spans="1:4" x14ac:dyDescent="0.2">
      <c r="A620" t="s">
        <v>103</v>
      </c>
      <c r="B620" s="1">
        <v>45979</v>
      </c>
      <c r="C620" t="s">
        <v>89</v>
      </c>
      <c r="D620" t="str">
        <f t="shared" si="9"/>
        <v>CBJ</v>
      </c>
    </row>
    <row r="621" spans="1:4" x14ac:dyDescent="0.2">
      <c r="A621" t="s">
        <v>56</v>
      </c>
      <c r="B621" s="1">
        <v>45979</v>
      </c>
      <c r="C621" t="s">
        <v>101</v>
      </c>
      <c r="D621" t="str">
        <f t="shared" si="9"/>
        <v>WPG</v>
      </c>
    </row>
    <row r="622" spans="1:4" x14ac:dyDescent="0.2">
      <c r="A622" t="s">
        <v>103</v>
      </c>
      <c r="B622" s="1">
        <v>45979</v>
      </c>
      <c r="C622" t="s">
        <v>91</v>
      </c>
      <c r="D622" t="str">
        <f t="shared" si="9"/>
        <v>NYI</v>
      </c>
    </row>
    <row r="623" spans="1:4" x14ac:dyDescent="0.2">
      <c r="A623" t="s">
        <v>56</v>
      </c>
      <c r="B623" s="1">
        <v>45979</v>
      </c>
      <c r="C623" t="s">
        <v>100</v>
      </c>
      <c r="D623" t="str">
        <f t="shared" si="9"/>
        <v>DAL</v>
      </c>
    </row>
    <row r="624" spans="1:4" x14ac:dyDescent="0.2">
      <c r="A624" t="s">
        <v>103</v>
      </c>
      <c r="B624" s="1">
        <v>45979</v>
      </c>
      <c r="C624" t="s">
        <v>76</v>
      </c>
      <c r="D624" t="str">
        <f t="shared" si="9"/>
        <v>CGY</v>
      </c>
    </row>
    <row r="625" spans="1:4" x14ac:dyDescent="0.2">
      <c r="A625" t="s">
        <v>56</v>
      </c>
      <c r="B625" s="1">
        <v>45979</v>
      </c>
      <c r="C625" t="s">
        <v>70</v>
      </c>
      <c r="D625" t="str">
        <f t="shared" si="9"/>
        <v>CHI</v>
      </c>
    </row>
    <row r="626" spans="1:4" x14ac:dyDescent="0.2">
      <c r="A626" t="s">
        <v>103</v>
      </c>
      <c r="B626" s="1">
        <v>45979</v>
      </c>
      <c r="C626" t="s">
        <v>75</v>
      </c>
      <c r="D626" t="str">
        <f t="shared" si="9"/>
        <v>NYR</v>
      </c>
    </row>
    <row r="627" spans="1:4" x14ac:dyDescent="0.2">
      <c r="A627" t="s">
        <v>56</v>
      </c>
      <c r="B627" s="1">
        <v>45979</v>
      </c>
      <c r="C627" t="s">
        <v>80</v>
      </c>
      <c r="D627" t="str">
        <f t="shared" si="9"/>
        <v>VGK</v>
      </c>
    </row>
    <row r="628" spans="1:4" x14ac:dyDescent="0.2">
      <c r="A628" t="s">
        <v>103</v>
      </c>
      <c r="B628" s="1">
        <v>45979</v>
      </c>
      <c r="C628" t="s">
        <v>86</v>
      </c>
      <c r="D628" t="str">
        <f t="shared" si="9"/>
        <v>UTA</v>
      </c>
    </row>
    <row r="629" spans="1:4" x14ac:dyDescent="0.2">
      <c r="A629" t="s">
        <v>56</v>
      </c>
      <c r="B629" s="1">
        <v>45979</v>
      </c>
      <c r="C629" t="s">
        <v>94</v>
      </c>
      <c r="D629" t="str">
        <f t="shared" si="9"/>
        <v>SJS</v>
      </c>
    </row>
    <row r="630" spans="1:4" x14ac:dyDescent="0.2">
      <c r="A630" t="s">
        <v>103</v>
      </c>
      <c r="B630" s="1">
        <v>45980</v>
      </c>
      <c r="C630" t="s">
        <v>77</v>
      </c>
      <c r="D630" t="str">
        <f t="shared" si="9"/>
        <v>EDM</v>
      </c>
    </row>
    <row r="631" spans="1:4" x14ac:dyDescent="0.2">
      <c r="A631" t="s">
        <v>56</v>
      </c>
      <c r="B631" s="1">
        <v>45980</v>
      </c>
      <c r="C631" t="s">
        <v>82</v>
      </c>
      <c r="D631" t="str">
        <f t="shared" si="9"/>
        <v>WSH</v>
      </c>
    </row>
    <row r="632" spans="1:4" x14ac:dyDescent="0.2">
      <c r="A632" t="s">
        <v>103</v>
      </c>
      <c r="B632" s="1">
        <v>45980</v>
      </c>
      <c r="C632" t="s">
        <v>76</v>
      </c>
      <c r="D632" t="str">
        <f t="shared" si="9"/>
        <v>CGY</v>
      </c>
    </row>
    <row r="633" spans="1:4" x14ac:dyDescent="0.2">
      <c r="A633" t="s">
        <v>56</v>
      </c>
      <c r="B633" s="1">
        <v>45980</v>
      </c>
      <c r="C633" t="s">
        <v>83</v>
      </c>
      <c r="D633" t="str">
        <f t="shared" si="9"/>
        <v>BUF</v>
      </c>
    </row>
    <row r="634" spans="1:4" x14ac:dyDescent="0.2">
      <c r="A634" t="s">
        <v>103</v>
      </c>
      <c r="B634" s="1">
        <v>45980</v>
      </c>
      <c r="C634" t="s">
        <v>85</v>
      </c>
      <c r="D634" t="str">
        <f t="shared" si="9"/>
        <v>CAR</v>
      </c>
    </row>
    <row r="635" spans="1:4" x14ac:dyDescent="0.2">
      <c r="A635" t="s">
        <v>56</v>
      </c>
      <c r="B635" s="1">
        <v>45980</v>
      </c>
      <c r="C635" t="s">
        <v>95</v>
      </c>
      <c r="D635" t="str">
        <f t="shared" si="9"/>
        <v>MIN</v>
      </c>
    </row>
    <row r="636" spans="1:4" x14ac:dyDescent="0.2">
      <c r="A636" t="s">
        <v>103</v>
      </c>
      <c r="B636" s="1">
        <v>45980</v>
      </c>
      <c r="C636" t="s">
        <v>81</v>
      </c>
      <c r="D636" t="str">
        <f t="shared" si="9"/>
        <v>BOS</v>
      </c>
    </row>
    <row r="637" spans="1:4" x14ac:dyDescent="0.2">
      <c r="A637" t="s">
        <v>56</v>
      </c>
      <c r="B637" s="1">
        <v>45980</v>
      </c>
      <c r="C637" t="s">
        <v>92</v>
      </c>
      <c r="D637" t="str">
        <f t="shared" si="9"/>
        <v>ANA</v>
      </c>
    </row>
    <row r="638" spans="1:4" x14ac:dyDescent="0.2">
      <c r="A638" t="s">
        <v>103</v>
      </c>
      <c r="B638" s="1">
        <v>45981</v>
      </c>
      <c r="C638" t="s">
        <v>89</v>
      </c>
      <c r="D638" t="str">
        <f t="shared" si="9"/>
        <v>CBJ</v>
      </c>
    </row>
    <row r="639" spans="1:4" x14ac:dyDescent="0.2">
      <c r="A639" t="s">
        <v>56</v>
      </c>
      <c r="B639" s="1">
        <v>45981</v>
      </c>
      <c r="C639" t="s">
        <v>79</v>
      </c>
      <c r="D639" t="str">
        <f t="shared" si="9"/>
        <v>TOR</v>
      </c>
    </row>
    <row r="640" spans="1:4" x14ac:dyDescent="0.2">
      <c r="A640" t="s">
        <v>103</v>
      </c>
      <c r="B640" s="1">
        <v>45981</v>
      </c>
      <c r="C640" t="s">
        <v>84</v>
      </c>
      <c r="D640" t="str">
        <f t="shared" si="9"/>
        <v>NJD</v>
      </c>
    </row>
    <row r="641" spans="1:4" x14ac:dyDescent="0.2">
      <c r="A641" t="s">
        <v>56</v>
      </c>
      <c r="B641" s="1">
        <v>45981</v>
      </c>
      <c r="C641" t="s">
        <v>71</v>
      </c>
      <c r="D641" t="str">
        <f t="shared" si="9"/>
        <v>FLA</v>
      </c>
    </row>
    <row r="642" spans="1:4" x14ac:dyDescent="0.2">
      <c r="A642" t="s">
        <v>103</v>
      </c>
      <c r="B642" s="1">
        <v>45981</v>
      </c>
      <c r="C642" t="s">
        <v>91</v>
      </c>
      <c r="D642" t="str">
        <f t="shared" si="9"/>
        <v>NYI</v>
      </c>
    </row>
    <row r="643" spans="1:4" x14ac:dyDescent="0.2">
      <c r="A643" t="s">
        <v>56</v>
      </c>
      <c r="B643" s="1">
        <v>45981</v>
      </c>
      <c r="C643" t="s">
        <v>87</v>
      </c>
      <c r="D643" t="str">
        <f t="shared" ref="D643:D706" si="10">_xlfn.SINGLE(_xlfn.XLOOKUP(C643,G:G,F:F))</f>
        <v>DET</v>
      </c>
    </row>
    <row r="644" spans="1:4" x14ac:dyDescent="0.2">
      <c r="A644" t="s">
        <v>103</v>
      </c>
      <c r="B644" s="1">
        <v>45981</v>
      </c>
      <c r="C644" t="s">
        <v>96</v>
      </c>
      <c r="D644" t="str">
        <f t="shared" si="10"/>
        <v>STL</v>
      </c>
    </row>
    <row r="645" spans="1:4" x14ac:dyDescent="0.2">
      <c r="A645" t="s">
        <v>56</v>
      </c>
      <c r="B645" s="1">
        <v>45981</v>
      </c>
      <c r="C645" t="s">
        <v>88</v>
      </c>
      <c r="D645" t="str">
        <f t="shared" si="10"/>
        <v>PHI</v>
      </c>
    </row>
    <row r="646" spans="1:4" x14ac:dyDescent="0.2">
      <c r="A646" t="s">
        <v>103</v>
      </c>
      <c r="B646" s="1">
        <v>45981</v>
      </c>
      <c r="C646" t="s">
        <v>82</v>
      </c>
      <c r="D646" t="str">
        <f t="shared" si="10"/>
        <v>WSH</v>
      </c>
    </row>
    <row r="647" spans="1:4" x14ac:dyDescent="0.2">
      <c r="A647" t="s">
        <v>56</v>
      </c>
      <c r="B647" s="1">
        <v>45981</v>
      </c>
      <c r="C647" t="s">
        <v>78</v>
      </c>
      <c r="D647" t="str">
        <f t="shared" si="10"/>
        <v>MTL</v>
      </c>
    </row>
    <row r="648" spans="1:4" x14ac:dyDescent="0.2">
      <c r="A648" t="s">
        <v>103</v>
      </c>
      <c r="B648" s="1">
        <v>45981</v>
      </c>
      <c r="C648" t="s">
        <v>77</v>
      </c>
      <c r="D648" t="str">
        <f t="shared" si="10"/>
        <v>EDM</v>
      </c>
    </row>
    <row r="649" spans="1:4" x14ac:dyDescent="0.2">
      <c r="A649" t="s">
        <v>56</v>
      </c>
      <c r="B649" s="1">
        <v>45981</v>
      </c>
      <c r="C649" t="s">
        <v>98</v>
      </c>
      <c r="D649" t="str">
        <f t="shared" si="10"/>
        <v>TBL</v>
      </c>
    </row>
    <row r="650" spans="1:4" x14ac:dyDescent="0.2">
      <c r="A650" t="s">
        <v>103</v>
      </c>
      <c r="B650" s="1">
        <v>45981</v>
      </c>
      <c r="C650" t="s">
        <v>93</v>
      </c>
      <c r="D650" t="str">
        <f t="shared" si="10"/>
        <v>SEA</v>
      </c>
    </row>
    <row r="651" spans="1:4" x14ac:dyDescent="0.2">
      <c r="A651" t="s">
        <v>56</v>
      </c>
      <c r="B651" s="1">
        <v>45981</v>
      </c>
      <c r="C651" t="s">
        <v>70</v>
      </c>
      <c r="D651" t="str">
        <f t="shared" si="10"/>
        <v>CHI</v>
      </c>
    </row>
    <row r="652" spans="1:4" x14ac:dyDescent="0.2">
      <c r="A652" t="s">
        <v>103</v>
      </c>
      <c r="B652" s="1">
        <v>45981</v>
      </c>
      <c r="C652" t="s">
        <v>75</v>
      </c>
      <c r="D652" t="str">
        <f t="shared" si="10"/>
        <v>NYR</v>
      </c>
    </row>
    <row r="653" spans="1:4" x14ac:dyDescent="0.2">
      <c r="A653" t="s">
        <v>56</v>
      </c>
      <c r="B653" s="1">
        <v>45981</v>
      </c>
      <c r="C653" t="s">
        <v>72</v>
      </c>
      <c r="D653" t="str">
        <f t="shared" si="10"/>
        <v>COL</v>
      </c>
    </row>
    <row r="654" spans="1:4" x14ac:dyDescent="0.2">
      <c r="A654" t="s">
        <v>103</v>
      </c>
      <c r="B654" s="1">
        <v>45981</v>
      </c>
      <c r="C654" t="s">
        <v>80</v>
      </c>
      <c r="D654" t="str">
        <f t="shared" si="10"/>
        <v>VGK</v>
      </c>
    </row>
    <row r="655" spans="1:4" x14ac:dyDescent="0.2">
      <c r="A655" t="s">
        <v>56</v>
      </c>
      <c r="B655" s="1">
        <v>45981</v>
      </c>
      <c r="C655" t="s">
        <v>86</v>
      </c>
      <c r="D655" t="str">
        <f t="shared" si="10"/>
        <v>UTA</v>
      </c>
    </row>
    <row r="656" spans="1:4" x14ac:dyDescent="0.2">
      <c r="A656" t="s">
        <v>103</v>
      </c>
      <c r="B656" s="1">
        <v>45981</v>
      </c>
      <c r="C656" t="s">
        <v>100</v>
      </c>
      <c r="D656" t="str">
        <f t="shared" si="10"/>
        <v>DAL</v>
      </c>
    </row>
    <row r="657" spans="1:4" x14ac:dyDescent="0.2">
      <c r="A657" t="s">
        <v>56</v>
      </c>
      <c r="B657" s="1">
        <v>45981</v>
      </c>
      <c r="C657" t="s">
        <v>99</v>
      </c>
      <c r="D657" t="str">
        <f t="shared" si="10"/>
        <v>VAN</v>
      </c>
    </row>
    <row r="658" spans="1:4" x14ac:dyDescent="0.2">
      <c r="A658" t="s">
        <v>103</v>
      </c>
      <c r="B658" s="1">
        <v>45981</v>
      </c>
      <c r="C658" t="s">
        <v>73</v>
      </c>
      <c r="D658" t="str">
        <f t="shared" si="10"/>
        <v>LAK</v>
      </c>
    </row>
    <row r="659" spans="1:4" x14ac:dyDescent="0.2">
      <c r="A659" t="s">
        <v>56</v>
      </c>
      <c r="B659" s="1">
        <v>45981</v>
      </c>
      <c r="C659" t="s">
        <v>94</v>
      </c>
      <c r="D659" t="str">
        <f t="shared" si="10"/>
        <v>SJS</v>
      </c>
    </row>
    <row r="660" spans="1:4" x14ac:dyDescent="0.2">
      <c r="A660" t="s">
        <v>103</v>
      </c>
      <c r="B660" s="1">
        <v>45981</v>
      </c>
      <c r="C660" t="s">
        <v>97</v>
      </c>
      <c r="D660" t="str">
        <f t="shared" si="10"/>
        <v>OTT</v>
      </c>
    </row>
    <row r="661" spans="1:4" x14ac:dyDescent="0.2">
      <c r="A661" t="s">
        <v>56</v>
      </c>
      <c r="B661" s="1">
        <v>45981</v>
      </c>
      <c r="C661" t="s">
        <v>92</v>
      </c>
      <c r="D661" t="str">
        <f t="shared" si="10"/>
        <v>ANA</v>
      </c>
    </row>
    <row r="662" spans="1:4" x14ac:dyDescent="0.2">
      <c r="A662" t="s">
        <v>103</v>
      </c>
      <c r="B662" s="1">
        <v>45982</v>
      </c>
      <c r="C662" t="s">
        <v>70</v>
      </c>
      <c r="D662" t="str">
        <f t="shared" si="10"/>
        <v>CHI</v>
      </c>
    </row>
    <row r="663" spans="1:4" x14ac:dyDescent="0.2">
      <c r="A663" t="s">
        <v>56</v>
      </c>
      <c r="B663" s="1">
        <v>45982</v>
      </c>
      <c r="C663" t="s">
        <v>83</v>
      </c>
      <c r="D663" t="str">
        <f t="shared" si="10"/>
        <v>BUF</v>
      </c>
    </row>
    <row r="664" spans="1:4" x14ac:dyDescent="0.2">
      <c r="A664" t="s">
        <v>103</v>
      </c>
      <c r="B664" s="1">
        <v>45982</v>
      </c>
      <c r="C664" t="s">
        <v>95</v>
      </c>
      <c r="D664" t="str">
        <f t="shared" si="10"/>
        <v>MIN</v>
      </c>
    </row>
    <row r="665" spans="1:4" x14ac:dyDescent="0.2">
      <c r="A665" t="s">
        <v>56</v>
      </c>
      <c r="B665" s="1">
        <v>45982</v>
      </c>
      <c r="C665" t="s">
        <v>74</v>
      </c>
      <c r="D665" t="str">
        <f t="shared" si="10"/>
        <v>PIT</v>
      </c>
    </row>
    <row r="666" spans="1:4" x14ac:dyDescent="0.2">
      <c r="A666" t="s">
        <v>103</v>
      </c>
      <c r="B666" s="1">
        <v>45982</v>
      </c>
      <c r="C666" t="s">
        <v>85</v>
      </c>
      <c r="D666" t="str">
        <f t="shared" si="10"/>
        <v>CAR</v>
      </c>
    </row>
    <row r="667" spans="1:4" x14ac:dyDescent="0.2">
      <c r="A667" t="s">
        <v>56</v>
      </c>
      <c r="B667" s="1">
        <v>45982</v>
      </c>
      <c r="C667" t="s">
        <v>101</v>
      </c>
      <c r="D667" t="str">
        <f t="shared" si="10"/>
        <v>WPG</v>
      </c>
    </row>
    <row r="668" spans="1:4" x14ac:dyDescent="0.2">
      <c r="A668" t="s">
        <v>103</v>
      </c>
      <c r="B668" s="1">
        <v>45982</v>
      </c>
      <c r="C668" t="s">
        <v>81</v>
      </c>
      <c r="D668" t="str">
        <f t="shared" si="10"/>
        <v>BOS</v>
      </c>
    </row>
    <row r="669" spans="1:4" x14ac:dyDescent="0.2">
      <c r="A669" t="s">
        <v>56</v>
      </c>
      <c r="B669" s="1">
        <v>45982</v>
      </c>
      <c r="C669" t="s">
        <v>73</v>
      </c>
      <c r="D669" t="str">
        <f t="shared" si="10"/>
        <v>LAK</v>
      </c>
    </row>
    <row r="670" spans="1:4" x14ac:dyDescent="0.2">
      <c r="A670" t="s">
        <v>103</v>
      </c>
      <c r="B670" s="1">
        <v>45983</v>
      </c>
      <c r="C670" t="s">
        <v>89</v>
      </c>
      <c r="D670" t="str">
        <f t="shared" si="10"/>
        <v>CBJ</v>
      </c>
    </row>
    <row r="671" spans="1:4" x14ac:dyDescent="0.2">
      <c r="A671" t="s">
        <v>56</v>
      </c>
      <c r="B671" s="1">
        <v>45983</v>
      </c>
      <c r="C671" t="s">
        <v>87</v>
      </c>
      <c r="D671" t="str">
        <f t="shared" si="10"/>
        <v>DET</v>
      </c>
    </row>
    <row r="672" spans="1:4" x14ac:dyDescent="0.2">
      <c r="A672" t="s">
        <v>103</v>
      </c>
      <c r="B672" s="1">
        <v>45983</v>
      </c>
      <c r="C672" t="s">
        <v>96</v>
      </c>
      <c r="D672" t="str">
        <f t="shared" si="10"/>
        <v>STL</v>
      </c>
    </row>
    <row r="673" spans="1:4" x14ac:dyDescent="0.2">
      <c r="A673" t="s">
        <v>56</v>
      </c>
      <c r="B673" s="1">
        <v>45983</v>
      </c>
      <c r="C673" t="s">
        <v>91</v>
      </c>
      <c r="D673" t="str">
        <f t="shared" si="10"/>
        <v>NYI</v>
      </c>
    </row>
    <row r="674" spans="1:4" x14ac:dyDescent="0.2">
      <c r="A674" t="s">
        <v>103</v>
      </c>
      <c r="B674" s="1">
        <v>45983</v>
      </c>
      <c r="C674" t="s">
        <v>77</v>
      </c>
      <c r="D674" t="str">
        <f t="shared" si="10"/>
        <v>EDM</v>
      </c>
    </row>
    <row r="675" spans="1:4" x14ac:dyDescent="0.2">
      <c r="A675" t="s">
        <v>56</v>
      </c>
      <c r="B675" s="1">
        <v>45983</v>
      </c>
      <c r="C675" t="s">
        <v>71</v>
      </c>
      <c r="D675" t="str">
        <f t="shared" si="10"/>
        <v>FLA</v>
      </c>
    </row>
    <row r="676" spans="1:4" x14ac:dyDescent="0.2">
      <c r="A676" t="s">
        <v>103</v>
      </c>
      <c r="B676" s="1">
        <v>45983</v>
      </c>
      <c r="C676" t="s">
        <v>84</v>
      </c>
      <c r="D676" t="str">
        <f t="shared" si="10"/>
        <v>NJD</v>
      </c>
    </row>
    <row r="677" spans="1:4" x14ac:dyDescent="0.2">
      <c r="A677" t="s">
        <v>56</v>
      </c>
      <c r="B677" s="1">
        <v>45983</v>
      </c>
      <c r="C677" t="s">
        <v>88</v>
      </c>
      <c r="D677" t="str">
        <f t="shared" si="10"/>
        <v>PHI</v>
      </c>
    </row>
    <row r="678" spans="1:4" x14ac:dyDescent="0.2">
      <c r="A678" t="s">
        <v>103</v>
      </c>
      <c r="B678" s="1">
        <v>45983</v>
      </c>
      <c r="C678" t="s">
        <v>97</v>
      </c>
      <c r="D678" t="str">
        <f t="shared" si="10"/>
        <v>OTT</v>
      </c>
    </row>
    <row r="679" spans="1:4" x14ac:dyDescent="0.2">
      <c r="A679" t="s">
        <v>56</v>
      </c>
      <c r="B679" s="1">
        <v>45983</v>
      </c>
      <c r="C679" t="s">
        <v>94</v>
      </c>
      <c r="D679" t="str">
        <f t="shared" si="10"/>
        <v>SJS</v>
      </c>
    </row>
    <row r="680" spans="1:4" x14ac:dyDescent="0.2">
      <c r="A680" t="s">
        <v>103</v>
      </c>
      <c r="B680" s="1">
        <v>45983</v>
      </c>
      <c r="C680" t="s">
        <v>93</v>
      </c>
      <c r="D680" t="str">
        <f t="shared" si="10"/>
        <v>SEA</v>
      </c>
    </row>
    <row r="681" spans="1:4" x14ac:dyDescent="0.2">
      <c r="A681" t="s">
        <v>56</v>
      </c>
      <c r="B681" s="1">
        <v>45983</v>
      </c>
      <c r="C681" t="s">
        <v>74</v>
      </c>
      <c r="D681" t="str">
        <f t="shared" si="10"/>
        <v>PIT</v>
      </c>
    </row>
    <row r="682" spans="1:4" x14ac:dyDescent="0.2">
      <c r="A682" t="s">
        <v>103</v>
      </c>
      <c r="B682" s="1">
        <v>45983</v>
      </c>
      <c r="C682" t="s">
        <v>98</v>
      </c>
      <c r="D682" t="str">
        <f t="shared" si="10"/>
        <v>TBL</v>
      </c>
    </row>
    <row r="683" spans="1:4" x14ac:dyDescent="0.2">
      <c r="A683" t="s">
        <v>56</v>
      </c>
      <c r="B683" s="1">
        <v>45983</v>
      </c>
      <c r="C683" t="s">
        <v>82</v>
      </c>
      <c r="D683" t="str">
        <f t="shared" si="10"/>
        <v>WSH</v>
      </c>
    </row>
    <row r="684" spans="1:4" x14ac:dyDescent="0.2">
      <c r="A684" t="s">
        <v>103</v>
      </c>
      <c r="B684" s="1">
        <v>45983</v>
      </c>
      <c r="C684" t="s">
        <v>79</v>
      </c>
      <c r="D684" t="str">
        <f t="shared" si="10"/>
        <v>TOR</v>
      </c>
    </row>
    <row r="685" spans="1:4" x14ac:dyDescent="0.2">
      <c r="A685" t="s">
        <v>56</v>
      </c>
      <c r="B685" s="1">
        <v>45983</v>
      </c>
      <c r="C685" t="s">
        <v>78</v>
      </c>
      <c r="D685" t="str">
        <f t="shared" si="10"/>
        <v>MTL</v>
      </c>
    </row>
    <row r="686" spans="1:4" x14ac:dyDescent="0.2">
      <c r="A686" t="s">
        <v>103</v>
      </c>
      <c r="B686" s="1">
        <v>45983</v>
      </c>
      <c r="C686" t="s">
        <v>72</v>
      </c>
      <c r="D686" t="str">
        <f t="shared" si="10"/>
        <v>COL</v>
      </c>
    </row>
    <row r="687" spans="1:4" x14ac:dyDescent="0.2">
      <c r="A687" t="s">
        <v>56</v>
      </c>
      <c r="B687" s="1">
        <v>45983</v>
      </c>
      <c r="C687" t="s">
        <v>90</v>
      </c>
      <c r="D687" t="str">
        <f t="shared" si="10"/>
        <v>NSH</v>
      </c>
    </row>
    <row r="688" spans="1:4" x14ac:dyDescent="0.2">
      <c r="A688" t="s">
        <v>103</v>
      </c>
      <c r="B688" s="1">
        <v>45983</v>
      </c>
      <c r="C688" t="s">
        <v>75</v>
      </c>
      <c r="D688" t="str">
        <f t="shared" si="10"/>
        <v>NYR</v>
      </c>
    </row>
    <row r="689" spans="1:4" x14ac:dyDescent="0.2">
      <c r="A689" t="s">
        <v>56</v>
      </c>
      <c r="B689" s="1">
        <v>45983</v>
      </c>
      <c r="C689" t="s">
        <v>86</v>
      </c>
      <c r="D689" t="str">
        <f t="shared" si="10"/>
        <v>UTA</v>
      </c>
    </row>
    <row r="690" spans="1:4" x14ac:dyDescent="0.2">
      <c r="A690" t="s">
        <v>103</v>
      </c>
      <c r="B690" s="1">
        <v>45983</v>
      </c>
      <c r="C690" t="s">
        <v>100</v>
      </c>
      <c r="D690" t="str">
        <f t="shared" si="10"/>
        <v>DAL</v>
      </c>
    </row>
    <row r="691" spans="1:4" x14ac:dyDescent="0.2">
      <c r="A691" t="s">
        <v>56</v>
      </c>
      <c r="B691" s="1">
        <v>45983</v>
      </c>
      <c r="C691" t="s">
        <v>76</v>
      </c>
      <c r="D691" t="str">
        <f t="shared" si="10"/>
        <v>CGY</v>
      </c>
    </row>
    <row r="692" spans="1:4" x14ac:dyDescent="0.2">
      <c r="A692" t="s">
        <v>103</v>
      </c>
      <c r="B692" s="1">
        <v>45983</v>
      </c>
      <c r="C692" t="s">
        <v>80</v>
      </c>
      <c r="D692" t="str">
        <f t="shared" si="10"/>
        <v>VGK</v>
      </c>
    </row>
    <row r="693" spans="1:4" x14ac:dyDescent="0.2">
      <c r="A693" t="s">
        <v>56</v>
      </c>
      <c r="B693" s="1">
        <v>45983</v>
      </c>
      <c r="C693" t="s">
        <v>92</v>
      </c>
      <c r="D693" t="str">
        <f t="shared" si="10"/>
        <v>ANA</v>
      </c>
    </row>
    <row r="694" spans="1:4" x14ac:dyDescent="0.2">
      <c r="A694" t="s">
        <v>103</v>
      </c>
      <c r="B694" s="1">
        <v>45984</v>
      </c>
      <c r="C694" t="s">
        <v>85</v>
      </c>
      <c r="D694" t="str">
        <f t="shared" si="10"/>
        <v>CAR</v>
      </c>
    </row>
    <row r="695" spans="1:4" x14ac:dyDescent="0.2">
      <c r="A695" t="s">
        <v>56</v>
      </c>
      <c r="B695" s="1">
        <v>45984</v>
      </c>
      <c r="C695" t="s">
        <v>83</v>
      </c>
      <c r="D695" t="str">
        <f t="shared" si="10"/>
        <v>BUF</v>
      </c>
    </row>
    <row r="696" spans="1:4" x14ac:dyDescent="0.2">
      <c r="A696" t="s">
        <v>103</v>
      </c>
      <c r="B696" s="1">
        <v>45984</v>
      </c>
      <c r="C696" t="s">
        <v>95</v>
      </c>
      <c r="D696" t="str">
        <f t="shared" si="10"/>
        <v>MIN</v>
      </c>
    </row>
    <row r="697" spans="1:4" x14ac:dyDescent="0.2">
      <c r="A697" t="s">
        <v>56</v>
      </c>
      <c r="B697" s="1">
        <v>45984</v>
      </c>
      <c r="C697" t="s">
        <v>101</v>
      </c>
      <c r="D697" t="str">
        <f t="shared" si="10"/>
        <v>WPG</v>
      </c>
    </row>
    <row r="698" spans="1:4" x14ac:dyDescent="0.2">
      <c r="A698" t="s">
        <v>103</v>
      </c>
      <c r="B698" s="1">
        <v>45984</v>
      </c>
      <c r="C698" t="s">
        <v>93</v>
      </c>
      <c r="D698" t="str">
        <f t="shared" si="10"/>
        <v>SEA</v>
      </c>
    </row>
    <row r="699" spans="1:4" x14ac:dyDescent="0.2">
      <c r="A699" t="s">
        <v>56</v>
      </c>
      <c r="B699" s="1">
        <v>45984</v>
      </c>
      <c r="C699" t="s">
        <v>91</v>
      </c>
      <c r="D699" t="str">
        <f t="shared" si="10"/>
        <v>NYI</v>
      </c>
    </row>
    <row r="700" spans="1:4" x14ac:dyDescent="0.2">
      <c r="A700" t="s">
        <v>103</v>
      </c>
      <c r="B700" s="1">
        <v>45984</v>
      </c>
      <c r="C700" t="s">
        <v>72</v>
      </c>
      <c r="D700" t="str">
        <f t="shared" si="10"/>
        <v>COL</v>
      </c>
    </row>
    <row r="701" spans="1:4" x14ac:dyDescent="0.2">
      <c r="A701" t="s">
        <v>56</v>
      </c>
      <c r="B701" s="1">
        <v>45984</v>
      </c>
      <c r="C701" t="s">
        <v>70</v>
      </c>
      <c r="D701" t="str">
        <f t="shared" si="10"/>
        <v>CHI</v>
      </c>
    </row>
    <row r="702" spans="1:4" x14ac:dyDescent="0.2">
      <c r="A702" t="s">
        <v>103</v>
      </c>
      <c r="B702" s="1">
        <v>45984</v>
      </c>
      <c r="C702" t="s">
        <v>81</v>
      </c>
      <c r="D702" t="str">
        <f t="shared" si="10"/>
        <v>BOS</v>
      </c>
    </row>
    <row r="703" spans="1:4" x14ac:dyDescent="0.2">
      <c r="A703" t="s">
        <v>56</v>
      </c>
      <c r="B703" s="1">
        <v>45984</v>
      </c>
      <c r="C703" t="s">
        <v>94</v>
      </c>
      <c r="D703" t="str">
        <f t="shared" si="10"/>
        <v>SJS</v>
      </c>
    </row>
    <row r="704" spans="1:4" x14ac:dyDescent="0.2">
      <c r="A704" t="s">
        <v>103</v>
      </c>
      <c r="B704" s="1">
        <v>45984</v>
      </c>
      <c r="C704" t="s">
        <v>76</v>
      </c>
      <c r="D704" t="str">
        <f t="shared" si="10"/>
        <v>CGY</v>
      </c>
    </row>
    <row r="705" spans="1:4" x14ac:dyDescent="0.2">
      <c r="A705" t="s">
        <v>56</v>
      </c>
      <c r="B705" s="1">
        <v>45984</v>
      </c>
      <c r="C705" t="s">
        <v>99</v>
      </c>
      <c r="D705" t="str">
        <f t="shared" si="10"/>
        <v>VAN</v>
      </c>
    </row>
    <row r="706" spans="1:4" x14ac:dyDescent="0.2">
      <c r="A706" t="s">
        <v>103</v>
      </c>
      <c r="B706" s="1">
        <v>45985</v>
      </c>
      <c r="C706" t="s">
        <v>89</v>
      </c>
      <c r="D706" t="str">
        <f t="shared" si="10"/>
        <v>CBJ</v>
      </c>
    </row>
    <row r="707" spans="1:4" x14ac:dyDescent="0.2">
      <c r="A707" t="s">
        <v>56</v>
      </c>
      <c r="B707" s="1">
        <v>45985</v>
      </c>
      <c r="C707" t="s">
        <v>82</v>
      </c>
      <c r="D707" t="str">
        <f t="shared" ref="D707:D770" si="11">_xlfn.SINGLE(_xlfn.XLOOKUP(C707,G:G,F:F))</f>
        <v>WSH</v>
      </c>
    </row>
    <row r="708" spans="1:4" x14ac:dyDescent="0.2">
      <c r="A708" t="s">
        <v>103</v>
      </c>
      <c r="B708" s="1">
        <v>45985</v>
      </c>
      <c r="C708" t="s">
        <v>87</v>
      </c>
      <c r="D708" t="str">
        <f t="shared" si="11"/>
        <v>DET</v>
      </c>
    </row>
    <row r="709" spans="1:4" x14ac:dyDescent="0.2">
      <c r="A709" t="s">
        <v>56</v>
      </c>
      <c r="B709" s="1">
        <v>45985</v>
      </c>
      <c r="C709" t="s">
        <v>84</v>
      </c>
      <c r="D709" t="str">
        <f t="shared" si="11"/>
        <v>NJD</v>
      </c>
    </row>
    <row r="710" spans="1:4" x14ac:dyDescent="0.2">
      <c r="A710" t="s">
        <v>103</v>
      </c>
      <c r="B710" s="1">
        <v>45985</v>
      </c>
      <c r="C710" t="s">
        <v>88</v>
      </c>
      <c r="D710" t="str">
        <f t="shared" si="11"/>
        <v>PHI</v>
      </c>
    </row>
    <row r="711" spans="1:4" x14ac:dyDescent="0.2">
      <c r="A711" t="s">
        <v>56</v>
      </c>
      <c r="B711" s="1">
        <v>45985</v>
      </c>
      <c r="C711" t="s">
        <v>98</v>
      </c>
      <c r="D711" t="str">
        <f t="shared" si="11"/>
        <v>TBL</v>
      </c>
    </row>
    <row r="712" spans="1:4" x14ac:dyDescent="0.2">
      <c r="A712" t="s">
        <v>103</v>
      </c>
      <c r="B712" s="1">
        <v>45985</v>
      </c>
      <c r="C712" t="s">
        <v>96</v>
      </c>
      <c r="D712" t="str">
        <f t="shared" si="11"/>
        <v>STL</v>
      </c>
    </row>
    <row r="713" spans="1:4" x14ac:dyDescent="0.2">
      <c r="A713" t="s">
        <v>56</v>
      </c>
      <c r="B713" s="1">
        <v>45985</v>
      </c>
      <c r="C713" t="s">
        <v>75</v>
      </c>
      <c r="D713" t="str">
        <f t="shared" si="11"/>
        <v>NYR</v>
      </c>
    </row>
    <row r="714" spans="1:4" x14ac:dyDescent="0.2">
      <c r="A714" t="s">
        <v>103</v>
      </c>
      <c r="B714" s="1">
        <v>45985</v>
      </c>
      <c r="C714" t="s">
        <v>71</v>
      </c>
      <c r="D714" t="str">
        <f t="shared" si="11"/>
        <v>FLA</v>
      </c>
    </row>
    <row r="715" spans="1:4" x14ac:dyDescent="0.2">
      <c r="A715" t="s">
        <v>56</v>
      </c>
      <c r="B715" s="1">
        <v>45985</v>
      </c>
      <c r="C715" t="s">
        <v>90</v>
      </c>
      <c r="D715" t="str">
        <f t="shared" si="11"/>
        <v>NSH</v>
      </c>
    </row>
    <row r="716" spans="1:4" x14ac:dyDescent="0.2">
      <c r="A716" t="s">
        <v>103</v>
      </c>
      <c r="B716" s="1">
        <v>45985</v>
      </c>
      <c r="C716" t="s">
        <v>97</v>
      </c>
      <c r="D716" t="str">
        <f t="shared" si="11"/>
        <v>OTT</v>
      </c>
    </row>
    <row r="717" spans="1:4" x14ac:dyDescent="0.2">
      <c r="A717" t="s">
        <v>56</v>
      </c>
      <c r="B717" s="1">
        <v>45985</v>
      </c>
      <c r="C717" t="s">
        <v>73</v>
      </c>
      <c r="D717" t="str">
        <f t="shared" si="11"/>
        <v>LAK</v>
      </c>
    </row>
    <row r="718" spans="1:4" x14ac:dyDescent="0.2">
      <c r="A718" t="s">
        <v>103</v>
      </c>
      <c r="B718" s="1">
        <v>45985</v>
      </c>
      <c r="C718" t="s">
        <v>80</v>
      </c>
      <c r="D718" t="str">
        <f t="shared" si="11"/>
        <v>VGK</v>
      </c>
    </row>
    <row r="719" spans="1:4" x14ac:dyDescent="0.2">
      <c r="A719" t="s">
        <v>56</v>
      </c>
      <c r="B719" s="1">
        <v>45985</v>
      </c>
      <c r="C719" t="s">
        <v>86</v>
      </c>
      <c r="D719" t="str">
        <f t="shared" si="11"/>
        <v>UTA</v>
      </c>
    </row>
    <row r="720" spans="1:4" x14ac:dyDescent="0.2">
      <c r="A720" t="s">
        <v>103</v>
      </c>
      <c r="B720" s="1">
        <v>45986</v>
      </c>
      <c r="C720" t="s">
        <v>100</v>
      </c>
      <c r="D720" t="str">
        <f t="shared" si="11"/>
        <v>DAL</v>
      </c>
    </row>
    <row r="721" spans="1:4" x14ac:dyDescent="0.2">
      <c r="A721" t="s">
        <v>56</v>
      </c>
      <c r="B721" s="1">
        <v>45986</v>
      </c>
      <c r="C721" t="s">
        <v>77</v>
      </c>
      <c r="D721" t="str">
        <f t="shared" si="11"/>
        <v>EDM</v>
      </c>
    </row>
    <row r="722" spans="1:4" x14ac:dyDescent="0.2">
      <c r="A722" t="s">
        <v>103</v>
      </c>
      <c r="B722" s="1">
        <v>45987</v>
      </c>
      <c r="C722" t="s">
        <v>81</v>
      </c>
      <c r="D722" t="str">
        <f t="shared" si="11"/>
        <v>BOS</v>
      </c>
    </row>
    <row r="723" spans="1:4" x14ac:dyDescent="0.2">
      <c r="A723" t="s">
        <v>56</v>
      </c>
      <c r="B723" s="1">
        <v>45987</v>
      </c>
      <c r="C723" t="s">
        <v>91</v>
      </c>
      <c r="D723" t="str">
        <f t="shared" si="11"/>
        <v>NYI</v>
      </c>
    </row>
    <row r="724" spans="1:4" x14ac:dyDescent="0.2">
      <c r="A724" t="s">
        <v>103</v>
      </c>
      <c r="B724" s="1">
        <v>45987</v>
      </c>
      <c r="C724" t="s">
        <v>83</v>
      </c>
      <c r="D724" t="str">
        <f t="shared" si="11"/>
        <v>BUF</v>
      </c>
    </row>
    <row r="725" spans="1:4" x14ac:dyDescent="0.2">
      <c r="A725" t="s">
        <v>56</v>
      </c>
      <c r="B725" s="1">
        <v>45987</v>
      </c>
      <c r="C725" t="s">
        <v>74</v>
      </c>
      <c r="D725" t="str">
        <f t="shared" si="11"/>
        <v>PIT</v>
      </c>
    </row>
    <row r="726" spans="1:4" x14ac:dyDescent="0.2">
      <c r="A726" t="s">
        <v>103</v>
      </c>
      <c r="B726" s="1">
        <v>45987</v>
      </c>
      <c r="C726" t="s">
        <v>76</v>
      </c>
      <c r="D726" t="str">
        <f t="shared" si="11"/>
        <v>CGY</v>
      </c>
    </row>
    <row r="727" spans="1:4" x14ac:dyDescent="0.2">
      <c r="A727" t="s">
        <v>56</v>
      </c>
      <c r="B727" s="1">
        <v>45987</v>
      </c>
      <c r="C727" t="s">
        <v>98</v>
      </c>
      <c r="D727" t="str">
        <f t="shared" si="11"/>
        <v>TBL</v>
      </c>
    </row>
    <row r="728" spans="1:4" x14ac:dyDescent="0.2">
      <c r="A728" t="s">
        <v>103</v>
      </c>
      <c r="B728" s="1">
        <v>45987</v>
      </c>
      <c r="C728" t="s">
        <v>90</v>
      </c>
      <c r="D728" t="str">
        <f t="shared" si="11"/>
        <v>NSH</v>
      </c>
    </row>
    <row r="729" spans="1:4" x14ac:dyDescent="0.2">
      <c r="A729" t="s">
        <v>56</v>
      </c>
      <c r="B729" s="1">
        <v>45987</v>
      </c>
      <c r="C729" t="s">
        <v>87</v>
      </c>
      <c r="D729" t="str">
        <f t="shared" si="11"/>
        <v>DET</v>
      </c>
    </row>
    <row r="730" spans="1:4" x14ac:dyDescent="0.2">
      <c r="A730" t="s">
        <v>103</v>
      </c>
      <c r="B730" s="1">
        <v>45987</v>
      </c>
      <c r="C730" t="s">
        <v>75</v>
      </c>
      <c r="D730" t="str">
        <f t="shared" si="11"/>
        <v>NYR</v>
      </c>
    </row>
    <row r="731" spans="1:4" x14ac:dyDescent="0.2">
      <c r="A731" t="s">
        <v>56</v>
      </c>
      <c r="B731" s="1">
        <v>45987</v>
      </c>
      <c r="C731" t="s">
        <v>85</v>
      </c>
      <c r="D731" t="str">
        <f t="shared" si="11"/>
        <v>CAR</v>
      </c>
    </row>
    <row r="732" spans="1:4" x14ac:dyDescent="0.2">
      <c r="A732" t="s">
        <v>103</v>
      </c>
      <c r="B732" s="1">
        <v>45987</v>
      </c>
      <c r="C732" t="s">
        <v>88</v>
      </c>
      <c r="D732" t="str">
        <f t="shared" si="11"/>
        <v>PHI</v>
      </c>
    </row>
    <row r="733" spans="1:4" x14ac:dyDescent="0.2">
      <c r="A733" t="s">
        <v>56</v>
      </c>
      <c r="B733" s="1">
        <v>45987</v>
      </c>
      <c r="C733" t="s">
        <v>71</v>
      </c>
      <c r="D733" t="str">
        <f t="shared" si="11"/>
        <v>FLA</v>
      </c>
    </row>
    <row r="734" spans="1:4" x14ac:dyDescent="0.2">
      <c r="A734" t="s">
        <v>103</v>
      </c>
      <c r="B734" s="1">
        <v>45987</v>
      </c>
      <c r="C734" t="s">
        <v>96</v>
      </c>
      <c r="D734" t="str">
        <f t="shared" si="11"/>
        <v>STL</v>
      </c>
    </row>
    <row r="735" spans="1:4" x14ac:dyDescent="0.2">
      <c r="A735" t="s">
        <v>56</v>
      </c>
      <c r="B735" s="1">
        <v>45987</v>
      </c>
      <c r="C735" t="s">
        <v>84</v>
      </c>
      <c r="D735" t="str">
        <f t="shared" si="11"/>
        <v>NJD</v>
      </c>
    </row>
    <row r="736" spans="1:4" x14ac:dyDescent="0.2">
      <c r="A736" t="s">
        <v>103</v>
      </c>
      <c r="B736" s="1">
        <v>45987</v>
      </c>
      <c r="C736" t="s">
        <v>79</v>
      </c>
      <c r="D736" t="str">
        <f t="shared" si="11"/>
        <v>TOR</v>
      </c>
    </row>
    <row r="737" spans="1:4" x14ac:dyDescent="0.2">
      <c r="A737" t="s">
        <v>56</v>
      </c>
      <c r="B737" s="1">
        <v>45987</v>
      </c>
      <c r="C737" t="s">
        <v>89</v>
      </c>
      <c r="D737" t="str">
        <f t="shared" si="11"/>
        <v>CBJ</v>
      </c>
    </row>
    <row r="738" spans="1:4" x14ac:dyDescent="0.2">
      <c r="A738" t="s">
        <v>103</v>
      </c>
      <c r="B738" s="1">
        <v>45987</v>
      </c>
      <c r="C738" t="s">
        <v>101</v>
      </c>
      <c r="D738" t="str">
        <f t="shared" si="11"/>
        <v>WPG</v>
      </c>
    </row>
    <row r="739" spans="1:4" x14ac:dyDescent="0.2">
      <c r="A739" t="s">
        <v>56</v>
      </c>
      <c r="B739" s="1">
        <v>45987</v>
      </c>
      <c r="C739" t="s">
        <v>82</v>
      </c>
      <c r="D739" t="str">
        <f t="shared" si="11"/>
        <v>WSH</v>
      </c>
    </row>
    <row r="740" spans="1:4" x14ac:dyDescent="0.2">
      <c r="A740" t="s">
        <v>103</v>
      </c>
      <c r="B740" s="1">
        <v>45987</v>
      </c>
      <c r="C740" t="s">
        <v>95</v>
      </c>
      <c r="D740" t="str">
        <f t="shared" si="11"/>
        <v>MIN</v>
      </c>
    </row>
    <row r="741" spans="1:4" x14ac:dyDescent="0.2">
      <c r="A741" t="s">
        <v>56</v>
      </c>
      <c r="B741" s="1">
        <v>45987</v>
      </c>
      <c r="C741" t="s">
        <v>70</v>
      </c>
      <c r="D741" t="str">
        <f t="shared" si="11"/>
        <v>CHI</v>
      </c>
    </row>
    <row r="742" spans="1:4" x14ac:dyDescent="0.2">
      <c r="A742" t="s">
        <v>103</v>
      </c>
      <c r="B742" s="1">
        <v>45987</v>
      </c>
      <c r="C742" t="s">
        <v>94</v>
      </c>
      <c r="D742" t="str">
        <f t="shared" si="11"/>
        <v>SJS</v>
      </c>
    </row>
    <row r="743" spans="1:4" x14ac:dyDescent="0.2">
      <c r="A743" t="s">
        <v>56</v>
      </c>
      <c r="B743" s="1">
        <v>45987</v>
      </c>
      <c r="C743" t="s">
        <v>72</v>
      </c>
      <c r="D743" t="str">
        <f t="shared" si="11"/>
        <v>COL</v>
      </c>
    </row>
    <row r="744" spans="1:4" x14ac:dyDescent="0.2">
      <c r="A744" t="s">
        <v>103</v>
      </c>
      <c r="B744" s="1">
        <v>45987</v>
      </c>
      <c r="C744" t="s">
        <v>78</v>
      </c>
      <c r="D744" t="str">
        <f t="shared" si="11"/>
        <v>MTL</v>
      </c>
    </row>
    <row r="745" spans="1:4" x14ac:dyDescent="0.2">
      <c r="A745" t="s">
        <v>56</v>
      </c>
      <c r="B745" s="1">
        <v>45987</v>
      </c>
      <c r="C745" t="s">
        <v>86</v>
      </c>
      <c r="D745" t="str">
        <f t="shared" si="11"/>
        <v>UTA</v>
      </c>
    </row>
    <row r="746" spans="1:4" x14ac:dyDescent="0.2">
      <c r="A746" t="s">
        <v>103</v>
      </c>
      <c r="B746" s="1">
        <v>45987</v>
      </c>
      <c r="C746" t="s">
        <v>100</v>
      </c>
      <c r="D746" t="str">
        <f t="shared" si="11"/>
        <v>DAL</v>
      </c>
    </row>
    <row r="747" spans="1:4" x14ac:dyDescent="0.2">
      <c r="A747" t="s">
        <v>56</v>
      </c>
      <c r="B747" s="1">
        <v>45987</v>
      </c>
      <c r="C747" t="s">
        <v>93</v>
      </c>
      <c r="D747" t="str">
        <f t="shared" si="11"/>
        <v>SEA</v>
      </c>
    </row>
    <row r="748" spans="1:4" x14ac:dyDescent="0.2">
      <c r="A748" t="s">
        <v>103</v>
      </c>
      <c r="B748" s="1">
        <v>45987</v>
      </c>
      <c r="C748" t="s">
        <v>97</v>
      </c>
      <c r="D748" t="str">
        <f t="shared" si="11"/>
        <v>OTT</v>
      </c>
    </row>
    <row r="749" spans="1:4" x14ac:dyDescent="0.2">
      <c r="A749" t="s">
        <v>56</v>
      </c>
      <c r="B749" s="1">
        <v>45987</v>
      </c>
      <c r="C749" t="s">
        <v>80</v>
      </c>
      <c r="D749" t="str">
        <f t="shared" si="11"/>
        <v>VGK</v>
      </c>
    </row>
    <row r="750" spans="1:4" x14ac:dyDescent="0.2">
      <c r="A750" t="s">
        <v>103</v>
      </c>
      <c r="B750" s="1">
        <v>45987</v>
      </c>
      <c r="C750" t="s">
        <v>99</v>
      </c>
      <c r="D750" t="str">
        <f t="shared" si="11"/>
        <v>VAN</v>
      </c>
    </row>
    <row r="751" spans="1:4" x14ac:dyDescent="0.2">
      <c r="A751" t="s">
        <v>56</v>
      </c>
      <c r="B751" s="1">
        <v>45987</v>
      </c>
      <c r="C751" t="s">
        <v>92</v>
      </c>
      <c r="D751" t="str">
        <f t="shared" si="11"/>
        <v>ANA</v>
      </c>
    </row>
    <row r="752" spans="1:4" x14ac:dyDescent="0.2">
      <c r="A752" t="s">
        <v>103</v>
      </c>
      <c r="B752" s="1">
        <v>45989</v>
      </c>
      <c r="C752" t="s">
        <v>98</v>
      </c>
      <c r="D752" t="str">
        <f t="shared" si="11"/>
        <v>TBL</v>
      </c>
    </row>
    <row r="753" spans="1:4" x14ac:dyDescent="0.2">
      <c r="A753" t="s">
        <v>56</v>
      </c>
      <c r="B753" s="1">
        <v>45989</v>
      </c>
      <c r="C753" t="s">
        <v>87</v>
      </c>
      <c r="D753" t="str">
        <f t="shared" si="11"/>
        <v>DET</v>
      </c>
    </row>
    <row r="754" spans="1:4" x14ac:dyDescent="0.2">
      <c r="A754" t="s">
        <v>103</v>
      </c>
      <c r="B754" s="1">
        <v>45989</v>
      </c>
      <c r="C754" t="s">
        <v>75</v>
      </c>
      <c r="D754" t="str">
        <f t="shared" si="11"/>
        <v>NYR</v>
      </c>
    </row>
    <row r="755" spans="1:4" x14ac:dyDescent="0.2">
      <c r="A755" t="s">
        <v>56</v>
      </c>
      <c r="B755" s="1">
        <v>45989</v>
      </c>
      <c r="C755" t="s">
        <v>81</v>
      </c>
      <c r="D755" t="str">
        <f t="shared" si="11"/>
        <v>BOS</v>
      </c>
    </row>
    <row r="756" spans="1:4" x14ac:dyDescent="0.2">
      <c r="A756" t="s">
        <v>103</v>
      </c>
      <c r="B756" s="1">
        <v>45989</v>
      </c>
      <c r="C756" t="s">
        <v>72</v>
      </c>
      <c r="D756" t="str">
        <f t="shared" si="11"/>
        <v>COL</v>
      </c>
    </row>
    <row r="757" spans="1:4" x14ac:dyDescent="0.2">
      <c r="A757" t="s">
        <v>56</v>
      </c>
      <c r="B757" s="1">
        <v>45989</v>
      </c>
      <c r="C757" t="s">
        <v>95</v>
      </c>
      <c r="D757" t="str">
        <f t="shared" si="11"/>
        <v>MIN</v>
      </c>
    </row>
    <row r="758" spans="1:4" x14ac:dyDescent="0.2">
      <c r="A758" t="s">
        <v>103</v>
      </c>
      <c r="B758" s="1">
        <v>45989</v>
      </c>
      <c r="C758" t="s">
        <v>76</v>
      </c>
      <c r="D758" t="str">
        <f t="shared" si="11"/>
        <v>CGY</v>
      </c>
    </row>
    <row r="759" spans="1:4" x14ac:dyDescent="0.2">
      <c r="A759" t="s">
        <v>56</v>
      </c>
      <c r="B759" s="1">
        <v>45989</v>
      </c>
      <c r="C759" t="s">
        <v>71</v>
      </c>
      <c r="D759" t="str">
        <f t="shared" si="11"/>
        <v>FLA</v>
      </c>
    </row>
    <row r="760" spans="1:4" x14ac:dyDescent="0.2">
      <c r="A760" t="s">
        <v>103</v>
      </c>
      <c r="B760" s="1">
        <v>45989</v>
      </c>
      <c r="C760" t="s">
        <v>73</v>
      </c>
      <c r="D760" t="str">
        <f t="shared" si="11"/>
        <v>LAK</v>
      </c>
    </row>
    <row r="761" spans="1:4" x14ac:dyDescent="0.2">
      <c r="A761" t="s">
        <v>56</v>
      </c>
      <c r="B761" s="1">
        <v>45989</v>
      </c>
      <c r="C761" t="s">
        <v>92</v>
      </c>
      <c r="D761" t="str">
        <f t="shared" si="11"/>
        <v>ANA</v>
      </c>
    </row>
    <row r="762" spans="1:4" x14ac:dyDescent="0.2">
      <c r="A762" t="s">
        <v>103</v>
      </c>
      <c r="B762" s="1">
        <v>45989</v>
      </c>
      <c r="C762" t="s">
        <v>78</v>
      </c>
      <c r="D762" t="str">
        <f t="shared" si="11"/>
        <v>MTL</v>
      </c>
    </row>
    <row r="763" spans="1:4" x14ac:dyDescent="0.2">
      <c r="A763" t="s">
        <v>56</v>
      </c>
      <c r="B763" s="1">
        <v>45989</v>
      </c>
      <c r="C763" t="s">
        <v>80</v>
      </c>
      <c r="D763" t="str">
        <f t="shared" si="11"/>
        <v>VGK</v>
      </c>
    </row>
    <row r="764" spans="1:4" x14ac:dyDescent="0.2">
      <c r="A764" t="s">
        <v>103</v>
      </c>
      <c r="B764" s="1">
        <v>45989</v>
      </c>
      <c r="C764" t="s">
        <v>84</v>
      </c>
      <c r="D764" t="str">
        <f t="shared" si="11"/>
        <v>NJD</v>
      </c>
    </row>
    <row r="765" spans="1:4" x14ac:dyDescent="0.2">
      <c r="A765" t="s">
        <v>56</v>
      </c>
      <c r="B765" s="1">
        <v>45989</v>
      </c>
      <c r="C765" t="s">
        <v>83</v>
      </c>
      <c r="D765" t="str">
        <f t="shared" si="11"/>
        <v>BUF</v>
      </c>
    </row>
    <row r="766" spans="1:4" x14ac:dyDescent="0.2">
      <c r="A766" t="s">
        <v>103</v>
      </c>
      <c r="B766" s="1">
        <v>45989</v>
      </c>
      <c r="C766" t="s">
        <v>97</v>
      </c>
      <c r="D766" t="str">
        <f t="shared" si="11"/>
        <v>OTT</v>
      </c>
    </row>
    <row r="767" spans="1:4" x14ac:dyDescent="0.2">
      <c r="A767" t="s">
        <v>56</v>
      </c>
      <c r="B767" s="1">
        <v>45989</v>
      </c>
      <c r="C767" t="s">
        <v>96</v>
      </c>
      <c r="D767" t="str">
        <f t="shared" si="11"/>
        <v>STL</v>
      </c>
    </row>
    <row r="768" spans="1:4" x14ac:dyDescent="0.2">
      <c r="A768" t="s">
        <v>103</v>
      </c>
      <c r="B768" s="1">
        <v>45989</v>
      </c>
      <c r="C768" t="s">
        <v>88</v>
      </c>
      <c r="D768" t="str">
        <f t="shared" si="11"/>
        <v>PHI</v>
      </c>
    </row>
    <row r="769" spans="1:4" x14ac:dyDescent="0.2">
      <c r="A769" t="s">
        <v>56</v>
      </c>
      <c r="B769" s="1">
        <v>45989</v>
      </c>
      <c r="C769" t="s">
        <v>91</v>
      </c>
      <c r="D769" t="str">
        <f t="shared" si="11"/>
        <v>NYI</v>
      </c>
    </row>
    <row r="770" spans="1:4" x14ac:dyDescent="0.2">
      <c r="A770" t="s">
        <v>103</v>
      </c>
      <c r="B770" s="1">
        <v>45989</v>
      </c>
      <c r="C770" t="s">
        <v>99</v>
      </c>
      <c r="D770" t="str">
        <f t="shared" si="11"/>
        <v>VAN</v>
      </c>
    </row>
    <row r="771" spans="1:4" x14ac:dyDescent="0.2">
      <c r="A771" t="s">
        <v>56</v>
      </c>
      <c r="B771" s="1">
        <v>45989</v>
      </c>
      <c r="C771" t="s">
        <v>94</v>
      </c>
      <c r="D771" t="str">
        <f t="shared" ref="D771:D834" si="12">_xlfn.SINGLE(_xlfn.XLOOKUP(C771,G:G,F:F))</f>
        <v>SJS</v>
      </c>
    </row>
    <row r="772" spans="1:4" x14ac:dyDescent="0.2">
      <c r="A772" t="s">
        <v>103</v>
      </c>
      <c r="B772" s="1">
        <v>45989</v>
      </c>
      <c r="C772" t="s">
        <v>79</v>
      </c>
      <c r="D772" t="str">
        <f t="shared" si="12"/>
        <v>TOR</v>
      </c>
    </row>
    <row r="773" spans="1:4" x14ac:dyDescent="0.2">
      <c r="A773" t="s">
        <v>56</v>
      </c>
      <c r="B773" s="1">
        <v>45989</v>
      </c>
      <c r="C773" t="s">
        <v>82</v>
      </c>
      <c r="D773" t="str">
        <f t="shared" si="12"/>
        <v>WSH</v>
      </c>
    </row>
    <row r="774" spans="1:4" x14ac:dyDescent="0.2">
      <c r="A774" t="s">
        <v>103</v>
      </c>
      <c r="B774" s="1">
        <v>45989</v>
      </c>
      <c r="C774" t="s">
        <v>101</v>
      </c>
      <c r="D774" t="str">
        <f t="shared" si="12"/>
        <v>WPG</v>
      </c>
    </row>
    <row r="775" spans="1:4" x14ac:dyDescent="0.2">
      <c r="A775" t="s">
        <v>56</v>
      </c>
      <c r="B775" s="1">
        <v>45989</v>
      </c>
      <c r="C775" t="s">
        <v>85</v>
      </c>
      <c r="D775" t="str">
        <f t="shared" si="12"/>
        <v>CAR</v>
      </c>
    </row>
    <row r="776" spans="1:4" x14ac:dyDescent="0.2">
      <c r="A776" t="s">
        <v>103</v>
      </c>
      <c r="B776" s="1">
        <v>45989</v>
      </c>
      <c r="C776" t="s">
        <v>74</v>
      </c>
      <c r="D776" t="str">
        <f t="shared" si="12"/>
        <v>PIT</v>
      </c>
    </row>
    <row r="777" spans="1:4" x14ac:dyDescent="0.2">
      <c r="A777" t="s">
        <v>56</v>
      </c>
      <c r="B777" s="1">
        <v>45989</v>
      </c>
      <c r="C777" t="s">
        <v>89</v>
      </c>
      <c r="D777" t="str">
        <f t="shared" si="12"/>
        <v>CBJ</v>
      </c>
    </row>
    <row r="778" spans="1:4" x14ac:dyDescent="0.2">
      <c r="A778" t="s">
        <v>103</v>
      </c>
      <c r="B778" s="1">
        <v>45989</v>
      </c>
      <c r="C778" t="s">
        <v>90</v>
      </c>
      <c r="D778" t="str">
        <f t="shared" si="12"/>
        <v>NSH</v>
      </c>
    </row>
    <row r="779" spans="1:4" x14ac:dyDescent="0.2">
      <c r="A779" t="s">
        <v>56</v>
      </c>
      <c r="B779" s="1">
        <v>45989</v>
      </c>
      <c r="C779" t="s">
        <v>70</v>
      </c>
      <c r="D779" t="str">
        <f t="shared" si="12"/>
        <v>CHI</v>
      </c>
    </row>
    <row r="780" spans="1:4" x14ac:dyDescent="0.2">
      <c r="A780" t="s">
        <v>103</v>
      </c>
      <c r="B780" s="1">
        <v>45989</v>
      </c>
      <c r="C780" t="s">
        <v>86</v>
      </c>
      <c r="D780" t="str">
        <f t="shared" si="12"/>
        <v>UTA</v>
      </c>
    </row>
    <row r="781" spans="1:4" x14ac:dyDescent="0.2">
      <c r="A781" t="s">
        <v>56</v>
      </c>
      <c r="B781" s="1">
        <v>45989</v>
      </c>
      <c r="C781" t="s">
        <v>100</v>
      </c>
      <c r="D781" t="str">
        <f t="shared" si="12"/>
        <v>DAL</v>
      </c>
    </row>
    <row r="782" spans="1:4" x14ac:dyDescent="0.2">
      <c r="A782" t="s">
        <v>103</v>
      </c>
      <c r="B782" s="1">
        <v>45990</v>
      </c>
      <c r="C782" t="s">
        <v>98</v>
      </c>
      <c r="D782" t="str">
        <f t="shared" si="12"/>
        <v>TBL</v>
      </c>
    </row>
    <row r="783" spans="1:4" x14ac:dyDescent="0.2">
      <c r="A783" t="s">
        <v>56</v>
      </c>
      <c r="B783" s="1">
        <v>45990</v>
      </c>
      <c r="C783" t="s">
        <v>75</v>
      </c>
      <c r="D783" t="str">
        <f t="shared" si="12"/>
        <v>NYR</v>
      </c>
    </row>
    <row r="784" spans="1:4" x14ac:dyDescent="0.2">
      <c r="A784" t="s">
        <v>103</v>
      </c>
      <c r="B784" s="1">
        <v>45990</v>
      </c>
      <c r="C784" t="s">
        <v>78</v>
      </c>
      <c r="D784" t="str">
        <f t="shared" si="12"/>
        <v>MTL</v>
      </c>
    </row>
    <row r="785" spans="1:4" x14ac:dyDescent="0.2">
      <c r="A785" t="s">
        <v>56</v>
      </c>
      <c r="B785" s="1">
        <v>45990</v>
      </c>
      <c r="C785" t="s">
        <v>72</v>
      </c>
      <c r="D785" t="str">
        <f t="shared" si="12"/>
        <v>COL</v>
      </c>
    </row>
    <row r="786" spans="1:4" x14ac:dyDescent="0.2">
      <c r="A786" t="s">
        <v>103</v>
      </c>
      <c r="B786" s="1">
        <v>45990</v>
      </c>
      <c r="C786" t="s">
        <v>77</v>
      </c>
      <c r="D786" t="str">
        <f t="shared" si="12"/>
        <v>EDM</v>
      </c>
    </row>
    <row r="787" spans="1:4" x14ac:dyDescent="0.2">
      <c r="A787" t="s">
        <v>56</v>
      </c>
      <c r="B787" s="1">
        <v>45990</v>
      </c>
      <c r="C787" t="s">
        <v>93</v>
      </c>
      <c r="D787" t="str">
        <f t="shared" si="12"/>
        <v>SEA</v>
      </c>
    </row>
    <row r="788" spans="1:4" x14ac:dyDescent="0.2">
      <c r="A788" t="s">
        <v>103</v>
      </c>
      <c r="B788" s="1">
        <v>45990</v>
      </c>
      <c r="C788" t="s">
        <v>87</v>
      </c>
      <c r="D788" t="str">
        <f t="shared" si="12"/>
        <v>DET</v>
      </c>
    </row>
    <row r="789" spans="1:4" x14ac:dyDescent="0.2">
      <c r="A789" t="s">
        <v>56</v>
      </c>
      <c r="B789" s="1">
        <v>45990</v>
      </c>
      <c r="C789" t="s">
        <v>81</v>
      </c>
      <c r="D789" t="str">
        <f t="shared" si="12"/>
        <v>BOS</v>
      </c>
    </row>
    <row r="790" spans="1:4" x14ac:dyDescent="0.2">
      <c r="A790" t="s">
        <v>103</v>
      </c>
      <c r="B790" s="1">
        <v>45990</v>
      </c>
      <c r="C790" t="s">
        <v>88</v>
      </c>
      <c r="D790" t="str">
        <f t="shared" si="12"/>
        <v>PHI</v>
      </c>
    </row>
    <row r="791" spans="1:4" x14ac:dyDescent="0.2">
      <c r="A791" t="s">
        <v>56</v>
      </c>
      <c r="B791" s="1">
        <v>45990</v>
      </c>
      <c r="C791" t="s">
        <v>84</v>
      </c>
      <c r="D791" t="str">
        <f t="shared" si="12"/>
        <v>NJD</v>
      </c>
    </row>
    <row r="792" spans="1:4" x14ac:dyDescent="0.2">
      <c r="A792" t="s">
        <v>103</v>
      </c>
      <c r="B792" s="1">
        <v>45990</v>
      </c>
      <c r="C792" t="s">
        <v>79</v>
      </c>
      <c r="D792" t="str">
        <f t="shared" si="12"/>
        <v>TOR</v>
      </c>
    </row>
    <row r="793" spans="1:4" x14ac:dyDescent="0.2">
      <c r="A793" t="s">
        <v>56</v>
      </c>
      <c r="B793" s="1">
        <v>45990</v>
      </c>
      <c r="C793" t="s">
        <v>74</v>
      </c>
      <c r="D793" t="str">
        <f t="shared" si="12"/>
        <v>PIT</v>
      </c>
    </row>
    <row r="794" spans="1:4" x14ac:dyDescent="0.2">
      <c r="A794" t="s">
        <v>103</v>
      </c>
      <c r="B794" s="1">
        <v>45990</v>
      </c>
      <c r="C794" t="s">
        <v>101</v>
      </c>
      <c r="D794" t="str">
        <f t="shared" si="12"/>
        <v>WPG</v>
      </c>
    </row>
    <row r="795" spans="1:4" x14ac:dyDescent="0.2">
      <c r="A795" t="s">
        <v>56</v>
      </c>
      <c r="B795" s="1">
        <v>45990</v>
      </c>
      <c r="C795" t="s">
        <v>90</v>
      </c>
      <c r="D795" t="str">
        <f t="shared" si="12"/>
        <v>NSH</v>
      </c>
    </row>
    <row r="796" spans="1:4" x14ac:dyDescent="0.2">
      <c r="A796" t="s">
        <v>103</v>
      </c>
      <c r="B796" s="1">
        <v>45990</v>
      </c>
      <c r="C796" t="s">
        <v>83</v>
      </c>
      <c r="D796" t="str">
        <f t="shared" si="12"/>
        <v>BUF</v>
      </c>
    </row>
    <row r="797" spans="1:4" x14ac:dyDescent="0.2">
      <c r="A797" t="s">
        <v>56</v>
      </c>
      <c r="B797" s="1">
        <v>45990</v>
      </c>
      <c r="C797" t="s">
        <v>95</v>
      </c>
      <c r="D797" t="str">
        <f t="shared" si="12"/>
        <v>MIN</v>
      </c>
    </row>
    <row r="798" spans="1:4" x14ac:dyDescent="0.2">
      <c r="A798" t="s">
        <v>103</v>
      </c>
      <c r="B798" s="1">
        <v>45990</v>
      </c>
      <c r="C798" t="s">
        <v>86</v>
      </c>
      <c r="D798" t="str">
        <f t="shared" si="12"/>
        <v>UTA</v>
      </c>
    </row>
    <row r="799" spans="1:4" x14ac:dyDescent="0.2">
      <c r="A799" t="s">
        <v>56</v>
      </c>
      <c r="B799" s="1">
        <v>45990</v>
      </c>
      <c r="C799" t="s">
        <v>96</v>
      </c>
      <c r="D799" t="str">
        <f t="shared" si="12"/>
        <v>STL</v>
      </c>
    </row>
    <row r="800" spans="1:4" x14ac:dyDescent="0.2">
      <c r="A800" t="s">
        <v>103</v>
      </c>
      <c r="B800" s="1">
        <v>45990</v>
      </c>
      <c r="C800" t="s">
        <v>94</v>
      </c>
      <c r="D800" t="str">
        <f t="shared" si="12"/>
        <v>SJS</v>
      </c>
    </row>
    <row r="801" spans="1:4" x14ac:dyDescent="0.2">
      <c r="A801" t="s">
        <v>56</v>
      </c>
      <c r="B801" s="1">
        <v>45990</v>
      </c>
      <c r="C801" t="s">
        <v>80</v>
      </c>
      <c r="D801" t="str">
        <f t="shared" si="12"/>
        <v>VGK</v>
      </c>
    </row>
    <row r="802" spans="1:4" x14ac:dyDescent="0.2">
      <c r="A802" t="s">
        <v>103</v>
      </c>
      <c r="B802" s="1">
        <v>45990</v>
      </c>
      <c r="C802" t="s">
        <v>99</v>
      </c>
      <c r="D802" t="str">
        <f t="shared" si="12"/>
        <v>VAN</v>
      </c>
    </row>
    <row r="803" spans="1:4" x14ac:dyDescent="0.2">
      <c r="A803" t="s">
        <v>56</v>
      </c>
      <c r="B803" s="1">
        <v>45990</v>
      </c>
      <c r="C803" t="s">
        <v>73</v>
      </c>
      <c r="D803" t="str">
        <f t="shared" si="12"/>
        <v>LAK</v>
      </c>
    </row>
    <row r="804" spans="1:4" x14ac:dyDescent="0.2">
      <c r="A804" t="s">
        <v>103</v>
      </c>
      <c r="B804" s="1">
        <v>45991</v>
      </c>
      <c r="C804" t="s">
        <v>82</v>
      </c>
      <c r="D804" t="str">
        <f t="shared" si="12"/>
        <v>WSH</v>
      </c>
    </row>
    <row r="805" spans="1:4" x14ac:dyDescent="0.2">
      <c r="A805" t="s">
        <v>56</v>
      </c>
      <c r="B805" s="1">
        <v>45991</v>
      </c>
      <c r="C805" t="s">
        <v>91</v>
      </c>
      <c r="D805" t="str">
        <f t="shared" si="12"/>
        <v>NYI</v>
      </c>
    </row>
    <row r="806" spans="1:4" x14ac:dyDescent="0.2">
      <c r="A806" t="s">
        <v>103</v>
      </c>
      <c r="B806" s="1">
        <v>45991</v>
      </c>
      <c r="C806" t="s">
        <v>92</v>
      </c>
      <c r="D806" t="str">
        <f t="shared" si="12"/>
        <v>ANA</v>
      </c>
    </row>
    <row r="807" spans="1:4" x14ac:dyDescent="0.2">
      <c r="A807" t="s">
        <v>56</v>
      </c>
      <c r="B807" s="1">
        <v>45991</v>
      </c>
      <c r="C807" t="s">
        <v>70</v>
      </c>
      <c r="D807" t="str">
        <f t="shared" si="12"/>
        <v>CHI</v>
      </c>
    </row>
    <row r="808" spans="1:4" x14ac:dyDescent="0.2">
      <c r="A808" t="s">
        <v>103</v>
      </c>
      <c r="B808" s="1">
        <v>45991</v>
      </c>
      <c r="C808" t="s">
        <v>76</v>
      </c>
      <c r="D808" t="str">
        <f t="shared" si="12"/>
        <v>CGY</v>
      </c>
    </row>
    <row r="809" spans="1:4" x14ac:dyDescent="0.2">
      <c r="A809" t="s">
        <v>56</v>
      </c>
      <c r="B809" s="1">
        <v>45991</v>
      </c>
      <c r="C809" t="s">
        <v>85</v>
      </c>
      <c r="D809" t="str">
        <f t="shared" si="12"/>
        <v>CAR</v>
      </c>
    </row>
    <row r="810" spans="1:4" x14ac:dyDescent="0.2">
      <c r="A810" t="s">
        <v>103</v>
      </c>
      <c r="B810" s="1">
        <v>45991</v>
      </c>
      <c r="C810" t="s">
        <v>97</v>
      </c>
      <c r="D810" t="str">
        <f t="shared" si="12"/>
        <v>OTT</v>
      </c>
    </row>
    <row r="811" spans="1:4" x14ac:dyDescent="0.2">
      <c r="A811" t="s">
        <v>56</v>
      </c>
      <c r="B811" s="1">
        <v>45991</v>
      </c>
      <c r="C811" t="s">
        <v>100</v>
      </c>
      <c r="D811" t="str">
        <f t="shared" si="12"/>
        <v>DAL</v>
      </c>
    </row>
    <row r="812" spans="1:4" x14ac:dyDescent="0.2">
      <c r="A812" t="s">
        <v>103</v>
      </c>
      <c r="B812" s="1">
        <v>45992</v>
      </c>
      <c r="C812" t="s">
        <v>89</v>
      </c>
      <c r="D812" t="str">
        <f t="shared" si="12"/>
        <v>CBJ</v>
      </c>
    </row>
    <row r="813" spans="1:4" x14ac:dyDescent="0.2">
      <c r="A813" t="s">
        <v>56</v>
      </c>
      <c r="B813" s="1">
        <v>45992</v>
      </c>
      <c r="C813" t="s">
        <v>84</v>
      </c>
      <c r="D813" t="str">
        <f t="shared" si="12"/>
        <v>NJD</v>
      </c>
    </row>
    <row r="814" spans="1:4" x14ac:dyDescent="0.2">
      <c r="A814" t="s">
        <v>103</v>
      </c>
      <c r="B814" s="1">
        <v>45992</v>
      </c>
      <c r="C814" t="s">
        <v>74</v>
      </c>
      <c r="D814" t="str">
        <f t="shared" si="12"/>
        <v>PIT</v>
      </c>
    </row>
    <row r="815" spans="1:4" x14ac:dyDescent="0.2">
      <c r="A815" t="s">
        <v>56</v>
      </c>
      <c r="B815" s="1">
        <v>45992</v>
      </c>
      <c r="C815" t="s">
        <v>88</v>
      </c>
      <c r="D815" t="str">
        <f t="shared" si="12"/>
        <v>PHI</v>
      </c>
    </row>
    <row r="816" spans="1:4" x14ac:dyDescent="0.2">
      <c r="A816" t="s">
        <v>103</v>
      </c>
      <c r="B816" s="1">
        <v>45992</v>
      </c>
      <c r="C816" t="s">
        <v>101</v>
      </c>
      <c r="D816" t="str">
        <f t="shared" si="12"/>
        <v>WPG</v>
      </c>
    </row>
    <row r="817" spans="1:4" x14ac:dyDescent="0.2">
      <c r="A817" t="s">
        <v>56</v>
      </c>
      <c r="B817" s="1">
        <v>45992</v>
      </c>
      <c r="C817" t="s">
        <v>83</v>
      </c>
      <c r="D817" t="str">
        <f t="shared" si="12"/>
        <v>BUF</v>
      </c>
    </row>
    <row r="818" spans="1:4" x14ac:dyDescent="0.2">
      <c r="A818" t="s">
        <v>103</v>
      </c>
      <c r="B818" s="1">
        <v>45992</v>
      </c>
      <c r="C818" t="s">
        <v>92</v>
      </c>
      <c r="D818" t="str">
        <f t="shared" si="12"/>
        <v>ANA</v>
      </c>
    </row>
    <row r="819" spans="1:4" x14ac:dyDescent="0.2">
      <c r="A819" t="s">
        <v>56</v>
      </c>
      <c r="B819" s="1">
        <v>45992</v>
      </c>
      <c r="C819" t="s">
        <v>96</v>
      </c>
      <c r="D819" t="str">
        <f t="shared" si="12"/>
        <v>STL</v>
      </c>
    </row>
    <row r="820" spans="1:4" x14ac:dyDescent="0.2">
      <c r="A820" t="s">
        <v>103</v>
      </c>
      <c r="B820" s="1">
        <v>45992</v>
      </c>
      <c r="C820" t="s">
        <v>86</v>
      </c>
      <c r="D820" t="str">
        <f t="shared" si="12"/>
        <v>UTA</v>
      </c>
    </row>
    <row r="821" spans="1:4" x14ac:dyDescent="0.2">
      <c r="A821" t="s">
        <v>56</v>
      </c>
      <c r="B821" s="1">
        <v>45992</v>
      </c>
      <c r="C821" t="s">
        <v>94</v>
      </c>
      <c r="D821" t="str">
        <f t="shared" si="12"/>
        <v>SJS</v>
      </c>
    </row>
    <row r="822" spans="1:4" x14ac:dyDescent="0.2">
      <c r="A822" t="s">
        <v>103</v>
      </c>
      <c r="B822" s="1">
        <v>45993</v>
      </c>
      <c r="C822" t="s">
        <v>81</v>
      </c>
      <c r="D822" t="str">
        <f t="shared" si="12"/>
        <v>BOS</v>
      </c>
    </row>
    <row r="823" spans="1:4" x14ac:dyDescent="0.2">
      <c r="A823" t="s">
        <v>56</v>
      </c>
      <c r="B823" s="1">
        <v>45993</v>
      </c>
      <c r="C823" t="s">
        <v>87</v>
      </c>
      <c r="D823" t="str">
        <f t="shared" si="12"/>
        <v>DET</v>
      </c>
    </row>
    <row r="824" spans="1:4" x14ac:dyDescent="0.2">
      <c r="A824" t="s">
        <v>103</v>
      </c>
      <c r="B824" s="1">
        <v>45993</v>
      </c>
      <c r="C824" t="s">
        <v>100</v>
      </c>
      <c r="D824" t="str">
        <f t="shared" si="12"/>
        <v>DAL</v>
      </c>
    </row>
    <row r="825" spans="1:4" x14ac:dyDescent="0.2">
      <c r="A825" t="s">
        <v>56</v>
      </c>
      <c r="B825" s="1">
        <v>45993</v>
      </c>
      <c r="C825" t="s">
        <v>75</v>
      </c>
      <c r="D825" t="str">
        <f t="shared" si="12"/>
        <v>NYR</v>
      </c>
    </row>
    <row r="826" spans="1:4" x14ac:dyDescent="0.2">
      <c r="A826" t="s">
        <v>103</v>
      </c>
      <c r="B826" s="1">
        <v>45993</v>
      </c>
      <c r="C826" t="s">
        <v>97</v>
      </c>
      <c r="D826" t="str">
        <f t="shared" si="12"/>
        <v>OTT</v>
      </c>
    </row>
    <row r="827" spans="1:4" x14ac:dyDescent="0.2">
      <c r="A827" t="s">
        <v>56</v>
      </c>
      <c r="B827" s="1">
        <v>45993</v>
      </c>
      <c r="C827" t="s">
        <v>78</v>
      </c>
      <c r="D827" t="str">
        <f t="shared" si="12"/>
        <v>MTL</v>
      </c>
    </row>
    <row r="828" spans="1:4" x14ac:dyDescent="0.2">
      <c r="A828" t="s">
        <v>103</v>
      </c>
      <c r="B828" s="1">
        <v>45993</v>
      </c>
      <c r="C828" t="s">
        <v>98</v>
      </c>
      <c r="D828" t="str">
        <f t="shared" si="12"/>
        <v>TBL</v>
      </c>
    </row>
    <row r="829" spans="1:4" x14ac:dyDescent="0.2">
      <c r="A829" t="s">
        <v>56</v>
      </c>
      <c r="B829" s="1">
        <v>45993</v>
      </c>
      <c r="C829" t="s">
        <v>91</v>
      </c>
      <c r="D829" t="str">
        <f t="shared" si="12"/>
        <v>NYI</v>
      </c>
    </row>
    <row r="830" spans="1:4" x14ac:dyDescent="0.2">
      <c r="A830" t="s">
        <v>103</v>
      </c>
      <c r="B830" s="1">
        <v>45993</v>
      </c>
      <c r="C830" t="s">
        <v>79</v>
      </c>
      <c r="D830" t="str">
        <f t="shared" si="12"/>
        <v>TOR</v>
      </c>
    </row>
    <row r="831" spans="1:4" x14ac:dyDescent="0.2">
      <c r="A831" t="s">
        <v>56</v>
      </c>
      <c r="B831" s="1">
        <v>45993</v>
      </c>
      <c r="C831" t="s">
        <v>71</v>
      </c>
      <c r="D831" t="str">
        <f t="shared" si="12"/>
        <v>FLA</v>
      </c>
    </row>
    <row r="832" spans="1:4" x14ac:dyDescent="0.2">
      <c r="A832" t="s">
        <v>103</v>
      </c>
      <c r="B832" s="1">
        <v>45993</v>
      </c>
      <c r="C832" t="s">
        <v>76</v>
      </c>
      <c r="D832" t="str">
        <f t="shared" si="12"/>
        <v>CGY</v>
      </c>
    </row>
    <row r="833" spans="1:4" x14ac:dyDescent="0.2">
      <c r="A833" t="s">
        <v>56</v>
      </c>
      <c r="B833" s="1">
        <v>45993</v>
      </c>
      <c r="C833" t="s">
        <v>90</v>
      </c>
      <c r="D833" t="str">
        <f t="shared" si="12"/>
        <v>NSH</v>
      </c>
    </row>
    <row r="834" spans="1:4" x14ac:dyDescent="0.2">
      <c r="A834" t="s">
        <v>103</v>
      </c>
      <c r="B834" s="1">
        <v>45993</v>
      </c>
      <c r="C834" t="s">
        <v>95</v>
      </c>
      <c r="D834" t="str">
        <f t="shared" si="12"/>
        <v>MIN</v>
      </c>
    </row>
    <row r="835" spans="1:4" x14ac:dyDescent="0.2">
      <c r="A835" t="s">
        <v>56</v>
      </c>
      <c r="B835" s="1">
        <v>45993</v>
      </c>
      <c r="C835" t="s">
        <v>77</v>
      </c>
      <c r="D835" t="str">
        <f t="shared" ref="D835:D898" si="13">_xlfn.SINGLE(_xlfn.XLOOKUP(C835,G:G,F:F))</f>
        <v>EDM</v>
      </c>
    </row>
    <row r="836" spans="1:4" x14ac:dyDescent="0.2">
      <c r="A836" t="s">
        <v>103</v>
      </c>
      <c r="B836" s="1">
        <v>45993</v>
      </c>
      <c r="C836" t="s">
        <v>99</v>
      </c>
      <c r="D836" t="str">
        <f t="shared" si="13"/>
        <v>VAN</v>
      </c>
    </row>
    <row r="837" spans="1:4" x14ac:dyDescent="0.2">
      <c r="A837" t="s">
        <v>56</v>
      </c>
      <c r="B837" s="1">
        <v>45993</v>
      </c>
      <c r="C837" t="s">
        <v>72</v>
      </c>
      <c r="D837" t="str">
        <f t="shared" si="13"/>
        <v>COL</v>
      </c>
    </row>
    <row r="838" spans="1:4" x14ac:dyDescent="0.2">
      <c r="A838" t="s">
        <v>103</v>
      </c>
      <c r="B838" s="1">
        <v>45993</v>
      </c>
      <c r="C838" t="s">
        <v>70</v>
      </c>
      <c r="D838" t="str">
        <f t="shared" si="13"/>
        <v>CHI</v>
      </c>
    </row>
    <row r="839" spans="1:4" x14ac:dyDescent="0.2">
      <c r="A839" t="s">
        <v>56</v>
      </c>
      <c r="B839" s="1">
        <v>45993</v>
      </c>
      <c r="C839" t="s">
        <v>80</v>
      </c>
      <c r="D839" t="str">
        <f t="shared" si="13"/>
        <v>VGK</v>
      </c>
    </row>
    <row r="840" spans="1:4" x14ac:dyDescent="0.2">
      <c r="A840" t="s">
        <v>103</v>
      </c>
      <c r="B840" s="1">
        <v>45993</v>
      </c>
      <c r="C840" t="s">
        <v>82</v>
      </c>
      <c r="D840" t="str">
        <f t="shared" si="13"/>
        <v>WSH</v>
      </c>
    </row>
    <row r="841" spans="1:4" x14ac:dyDescent="0.2">
      <c r="A841" t="s">
        <v>56</v>
      </c>
      <c r="B841" s="1">
        <v>45993</v>
      </c>
      <c r="C841" t="s">
        <v>73</v>
      </c>
      <c r="D841" t="str">
        <f t="shared" si="13"/>
        <v>LAK</v>
      </c>
    </row>
    <row r="842" spans="1:4" x14ac:dyDescent="0.2">
      <c r="A842" t="s">
        <v>103</v>
      </c>
      <c r="B842" s="1">
        <v>45994</v>
      </c>
      <c r="C842" t="s">
        <v>100</v>
      </c>
      <c r="D842" t="str">
        <f t="shared" si="13"/>
        <v>DAL</v>
      </c>
    </row>
    <row r="843" spans="1:4" x14ac:dyDescent="0.2">
      <c r="A843" t="s">
        <v>56</v>
      </c>
      <c r="B843" s="1">
        <v>45994</v>
      </c>
      <c r="C843" t="s">
        <v>84</v>
      </c>
      <c r="D843" t="str">
        <f t="shared" si="13"/>
        <v>NJD</v>
      </c>
    </row>
    <row r="844" spans="1:4" x14ac:dyDescent="0.2">
      <c r="A844" t="s">
        <v>103</v>
      </c>
      <c r="B844" s="1">
        <v>45994</v>
      </c>
      <c r="C844" t="s">
        <v>83</v>
      </c>
      <c r="D844" t="str">
        <f t="shared" si="13"/>
        <v>BUF</v>
      </c>
    </row>
    <row r="845" spans="1:4" x14ac:dyDescent="0.2">
      <c r="A845" t="s">
        <v>56</v>
      </c>
      <c r="B845" s="1">
        <v>45994</v>
      </c>
      <c r="C845" t="s">
        <v>88</v>
      </c>
      <c r="D845" t="str">
        <f t="shared" si="13"/>
        <v>PHI</v>
      </c>
    </row>
    <row r="846" spans="1:4" x14ac:dyDescent="0.2">
      <c r="A846" t="s">
        <v>103</v>
      </c>
      <c r="B846" s="1">
        <v>45994</v>
      </c>
      <c r="C846" t="s">
        <v>101</v>
      </c>
      <c r="D846" t="str">
        <f t="shared" si="13"/>
        <v>WPG</v>
      </c>
    </row>
    <row r="847" spans="1:4" x14ac:dyDescent="0.2">
      <c r="A847" t="s">
        <v>56</v>
      </c>
      <c r="B847" s="1">
        <v>45994</v>
      </c>
      <c r="C847" t="s">
        <v>78</v>
      </c>
      <c r="D847" t="str">
        <f t="shared" si="13"/>
        <v>MTL</v>
      </c>
    </row>
    <row r="848" spans="1:4" x14ac:dyDescent="0.2">
      <c r="A848" t="s">
        <v>103</v>
      </c>
      <c r="B848" s="1">
        <v>45994</v>
      </c>
      <c r="C848" t="s">
        <v>86</v>
      </c>
      <c r="D848" t="str">
        <f t="shared" si="13"/>
        <v>UTA</v>
      </c>
    </row>
    <row r="849" spans="1:4" x14ac:dyDescent="0.2">
      <c r="A849" t="s">
        <v>56</v>
      </c>
      <c r="B849" s="1">
        <v>45994</v>
      </c>
      <c r="C849" t="s">
        <v>92</v>
      </c>
      <c r="D849" t="str">
        <f t="shared" si="13"/>
        <v>ANA</v>
      </c>
    </row>
    <row r="850" spans="1:4" x14ac:dyDescent="0.2">
      <c r="A850" t="s">
        <v>103</v>
      </c>
      <c r="B850" s="1">
        <v>45994</v>
      </c>
      <c r="C850" t="s">
        <v>82</v>
      </c>
      <c r="D850" t="str">
        <f t="shared" si="13"/>
        <v>WSH</v>
      </c>
    </row>
    <row r="851" spans="1:4" x14ac:dyDescent="0.2">
      <c r="A851" t="s">
        <v>56</v>
      </c>
      <c r="B851" s="1">
        <v>45994</v>
      </c>
      <c r="C851" t="s">
        <v>94</v>
      </c>
      <c r="D851" t="str">
        <f t="shared" si="13"/>
        <v>SJS</v>
      </c>
    </row>
    <row r="852" spans="1:4" x14ac:dyDescent="0.2">
      <c r="A852" t="s">
        <v>103</v>
      </c>
      <c r="B852" s="1">
        <v>45995</v>
      </c>
      <c r="C852" t="s">
        <v>72</v>
      </c>
      <c r="D852" t="str">
        <f t="shared" si="13"/>
        <v>COL</v>
      </c>
    </row>
    <row r="853" spans="1:4" x14ac:dyDescent="0.2">
      <c r="A853" t="s">
        <v>56</v>
      </c>
      <c r="B853" s="1">
        <v>45995</v>
      </c>
      <c r="C853" t="s">
        <v>91</v>
      </c>
      <c r="D853" t="str">
        <f t="shared" si="13"/>
        <v>NYI</v>
      </c>
    </row>
    <row r="854" spans="1:4" x14ac:dyDescent="0.2">
      <c r="A854" t="s">
        <v>103</v>
      </c>
      <c r="B854" s="1">
        <v>45995</v>
      </c>
      <c r="C854" t="s">
        <v>87</v>
      </c>
      <c r="D854" t="str">
        <f t="shared" si="13"/>
        <v>DET</v>
      </c>
    </row>
    <row r="855" spans="1:4" x14ac:dyDescent="0.2">
      <c r="A855" t="s">
        <v>56</v>
      </c>
      <c r="B855" s="1">
        <v>45995</v>
      </c>
      <c r="C855" t="s">
        <v>89</v>
      </c>
      <c r="D855" t="str">
        <f t="shared" si="13"/>
        <v>CBJ</v>
      </c>
    </row>
    <row r="856" spans="1:4" x14ac:dyDescent="0.2">
      <c r="A856" t="s">
        <v>103</v>
      </c>
      <c r="B856" s="1">
        <v>45995</v>
      </c>
      <c r="C856" t="s">
        <v>90</v>
      </c>
      <c r="D856" t="str">
        <f t="shared" si="13"/>
        <v>NSH</v>
      </c>
    </row>
    <row r="857" spans="1:4" x14ac:dyDescent="0.2">
      <c r="A857" t="s">
        <v>56</v>
      </c>
      <c r="B857" s="1">
        <v>45995</v>
      </c>
      <c r="C857" t="s">
        <v>71</v>
      </c>
      <c r="D857" t="str">
        <f t="shared" si="13"/>
        <v>FLA</v>
      </c>
    </row>
    <row r="858" spans="1:4" x14ac:dyDescent="0.2">
      <c r="A858" t="s">
        <v>103</v>
      </c>
      <c r="B858" s="1">
        <v>45995</v>
      </c>
      <c r="C858" t="s">
        <v>75</v>
      </c>
      <c r="D858" t="str">
        <f t="shared" si="13"/>
        <v>NYR</v>
      </c>
    </row>
    <row r="859" spans="1:4" x14ac:dyDescent="0.2">
      <c r="A859" t="s">
        <v>56</v>
      </c>
      <c r="B859" s="1">
        <v>45995</v>
      </c>
      <c r="C859" t="s">
        <v>97</v>
      </c>
      <c r="D859" t="str">
        <f t="shared" si="13"/>
        <v>OTT</v>
      </c>
    </row>
    <row r="860" spans="1:4" x14ac:dyDescent="0.2">
      <c r="A860" t="s">
        <v>103</v>
      </c>
      <c r="B860" s="1">
        <v>45995</v>
      </c>
      <c r="C860" t="s">
        <v>74</v>
      </c>
      <c r="D860" t="str">
        <f t="shared" si="13"/>
        <v>PIT</v>
      </c>
    </row>
    <row r="861" spans="1:4" x14ac:dyDescent="0.2">
      <c r="A861" t="s">
        <v>56</v>
      </c>
      <c r="B861" s="1">
        <v>45995</v>
      </c>
      <c r="C861" t="s">
        <v>98</v>
      </c>
      <c r="D861" t="str">
        <f t="shared" si="13"/>
        <v>TBL</v>
      </c>
    </row>
    <row r="862" spans="1:4" x14ac:dyDescent="0.2">
      <c r="A862" t="s">
        <v>103</v>
      </c>
      <c r="B862" s="1">
        <v>45995</v>
      </c>
      <c r="C862" t="s">
        <v>96</v>
      </c>
      <c r="D862" t="str">
        <f t="shared" si="13"/>
        <v>STL</v>
      </c>
    </row>
    <row r="863" spans="1:4" x14ac:dyDescent="0.2">
      <c r="A863" t="s">
        <v>56</v>
      </c>
      <c r="B863" s="1">
        <v>45995</v>
      </c>
      <c r="C863" t="s">
        <v>81</v>
      </c>
      <c r="D863" t="str">
        <f t="shared" si="13"/>
        <v>BOS</v>
      </c>
    </row>
    <row r="864" spans="1:4" x14ac:dyDescent="0.2">
      <c r="A864" t="s">
        <v>103</v>
      </c>
      <c r="B864" s="1">
        <v>45995</v>
      </c>
      <c r="C864" t="s">
        <v>79</v>
      </c>
      <c r="D864" t="str">
        <f t="shared" si="13"/>
        <v>TOR</v>
      </c>
    </row>
    <row r="865" spans="1:4" x14ac:dyDescent="0.2">
      <c r="A865" t="s">
        <v>56</v>
      </c>
      <c r="B865" s="1">
        <v>45995</v>
      </c>
      <c r="C865" t="s">
        <v>85</v>
      </c>
      <c r="D865" t="str">
        <f t="shared" si="13"/>
        <v>CAR</v>
      </c>
    </row>
    <row r="866" spans="1:4" x14ac:dyDescent="0.2">
      <c r="A866" t="s">
        <v>103</v>
      </c>
      <c r="B866" s="1">
        <v>45995</v>
      </c>
      <c r="C866" t="s">
        <v>95</v>
      </c>
      <c r="D866" t="str">
        <f t="shared" si="13"/>
        <v>MIN</v>
      </c>
    </row>
    <row r="867" spans="1:4" x14ac:dyDescent="0.2">
      <c r="A867" t="s">
        <v>56</v>
      </c>
      <c r="B867" s="1">
        <v>45995</v>
      </c>
      <c r="C867" t="s">
        <v>76</v>
      </c>
      <c r="D867" t="str">
        <f t="shared" si="13"/>
        <v>CGY</v>
      </c>
    </row>
    <row r="868" spans="1:4" x14ac:dyDescent="0.2">
      <c r="A868" t="s">
        <v>103</v>
      </c>
      <c r="B868" s="1">
        <v>45995</v>
      </c>
      <c r="C868" t="s">
        <v>93</v>
      </c>
      <c r="D868" t="str">
        <f t="shared" si="13"/>
        <v>SEA</v>
      </c>
    </row>
    <row r="869" spans="1:4" x14ac:dyDescent="0.2">
      <c r="A869" t="s">
        <v>56</v>
      </c>
      <c r="B869" s="1">
        <v>45995</v>
      </c>
      <c r="C869" t="s">
        <v>77</v>
      </c>
      <c r="D869" t="str">
        <f t="shared" si="13"/>
        <v>EDM</v>
      </c>
    </row>
    <row r="870" spans="1:4" x14ac:dyDescent="0.2">
      <c r="A870" t="s">
        <v>103</v>
      </c>
      <c r="B870" s="1">
        <v>45995</v>
      </c>
      <c r="C870" t="s">
        <v>70</v>
      </c>
      <c r="D870" t="str">
        <f t="shared" si="13"/>
        <v>CHI</v>
      </c>
    </row>
    <row r="871" spans="1:4" x14ac:dyDescent="0.2">
      <c r="A871" t="s">
        <v>56</v>
      </c>
      <c r="B871" s="1">
        <v>45995</v>
      </c>
      <c r="C871" t="s">
        <v>73</v>
      </c>
      <c r="D871" t="str">
        <f t="shared" si="13"/>
        <v>LAK</v>
      </c>
    </row>
    <row r="872" spans="1:4" x14ac:dyDescent="0.2">
      <c r="A872" t="s">
        <v>103</v>
      </c>
      <c r="B872" s="1">
        <v>45996</v>
      </c>
      <c r="C872" t="s">
        <v>83</v>
      </c>
      <c r="D872" t="str">
        <f t="shared" si="13"/>
        <v>BUF</v>
      </c>
    </row>
    <row r="873" spans="1:4" x14ac:dyDescent="0.2">
      <c r="A873" t="s">
        <v>56</v>
      </c>
      <c r="B873" s="1">
        <v>45996</v>
      </c>
      <c r="C873" t="s">
        <v>101</v>
      </c>
      <c r="D873" t="str">
        <f t="shared" si="13"/>
        <v>WPG</v>
      </c>
    </row>
    <row r="874" spans="1:4" x14ac:dyDescent="0.2">
      <c r="A874" t="s">
        <v>103</v>
      </c>
      <c r="B874" s="1">
        <v>45996</v>
      </c>
      <c r="C874" t="s">
        <v>80</v>
      </c>
      <c r="D874" t="str">
        <f t="shared" si="13"/>
        <v>VGK</v>
      </c>
    </row>
    <row r="875" spans="1:4" x14ac:dyDescent="0.2">
      <c r="A875" t="s">
        <v>56</v>
      </c>
      <c r="B875" s="1">
        <v>45996</v>
      </c>
      <c r="C875" t="s">
        <v>84</v>
      </c>
      <c r="D875" t="str">
        <f t="shared" si="13"/>
        <v>NJD</v>
      </c>
    </row>
    <row r="876" spans="1:4" x14ac:dyDescent="0.2">
      <c r="A876" t="s">
        <v>103</v>
      </c>
      <c r="B876" s="1">
        <v>45996</v>
      </c>
      <c r="C876" t="s">
        <v>94</v>
      </c>
      <c r="D876" t="str">
        <f t="shared" si="13"/>
        <v>SJS</v>
      </c>
    </row>
    <row r="877" spans="1:4" x14ac:dyDescent="0.2">
      <c r="A877" t="s">
        <v>56</v>
      </c>
      <c r="B877" s="1">
        <v>45996</v>
      </c>
      <c r="C877" t="s">
        <v>100</v>
      </c>
      <c r="D877" t="str">
        <f t="shared" si="13"/>
        <v>DAL</v>
      </c>
    </row>
    <row r="878" spans="1:4" x14ac:dyDescent="0.2">
      <c r="A878" t="s">
        <v>103</v>
      </c>
      <c r="B878" s="1">
        <v>45996</v>
      </c>
      <c r="C878" t="s">
        <v>86</v>
      </c>
      <c r="D878" t="str">
        <f t="shared" si="13"/>
        <v>UTA</v>
      </c>
    </row>
    <row r="879" spans="1:4" x14ac:dyDescent="0.2">
      <c r="A879" t="s">
        <v>56</v>
      </c>
      <c r="B879" s="1">
        <v>45996</v>
      </c>
      <c r="C879" t="s">
        <v>99</v>
      </c>
      <c r="D879" t="str">
        <f t="shared" si="13"/>
        <v>VAN</v>
      </c>
    </row>
    <row r="880" spans="1:4" x14ac:dyDescent="0.2">
      <c r="A880" t="s">
        <v>103</v>
      </c>
      <c r="B880" s="1">
        <v>45996</v>
      </c>
      <c r="C880" t="s">
        <v>82</v>
      </c>
      <c r="D880" t="str">
        <f t="shared" si="13"/>
        <v>WSH</v>
      </c>
    </row>
    <row r="881" spans="1:4" x14ac:dyDescent="0.2">
      <c r="A881" t="s">
        <v>56</v>
      </c>
      <c r="B881" s="1">
        <v>45996</v>
      </c>
      <c r="C881" t="s">
        <v>92</v>
      </c>
      <c r="D881" t="str">
        <f t="shared" si="13"/>
        <v>ANA</v>
      </c>
    </row>
    <row r="882" spans="1:4" x14ac:dyDescent="0.2">
      <c r="A882" t="s">
        <v>103</v>
      </c>
      <c r="B882" s="1">
        <v>45997</v>
      </c>
      <c r="C882" t="s">
        <v>72</v>
      </c>
      <c r="D882" t="str">
        <f t="shared" si="13"/>
        <v>COL</v>
      </c>
    </row>
    <row r="883" spans="1:4" x14ac:dyDescent="0.2">
      <c r="A883" t="s">
        <v>56</v>
      </c>
      <c r="B883" s="1">
        <v>45997</v>
      </c>
      <c r="C883" t="s">
        <v>75</v>
      </c>
      <c r="D883" t="str">
        <f t="shared" si="13"/>
        <v>NYR</v>
      </c>
    </row>
    <row r="884" spans="1:4" x14ac:dyDescent="0.2">
      <c r="A884" t="s">
        <v>103</v>
      </c>
      <c r="B884" s="1">
        <v>45997</v>
      </c>
      <c r="C884" t="s">
        <v>89</v>
      </c>
      <c r="D884" t="str">
        <f t="shared" si="13"/>
        <v>CBJ</v>
      </c>
    </row>
    <row r="885" spans="1:4" x14ac:dyDescent="0.2">
      <c r="A885" t="s">
        <v>56</v>
      </c>
      <c r="B885" s="1">
        <v>45997</v>
      </c>
      <c r="C885" t="s">
        <v>71</v>
      </c>
      <c r="D885" t="str">
        <f t="shared" si="13"/>
        <v>FLA</v>
      </c>
    </row>
    <row r="886" spans="1:4" x14ac:dyDescent="0.2">
      <c r="A886" t="s">
        <v>103</v>
      </c>
      <c r="B886" s="1">
        <v>45997</v>
      </c>
      <c r="C886" t="s">
        <v>78</v>
      </c>
      <c r="D886" t="str">
        <f t="shared" si="13"/>
        <v>MTL</v>
      </c>
    </row>
    <row r="887" spans="1:4" x14ac:dyDescent="0.2">
      <c r="A887" t="s">
        <v>56</v>
      </c>
      <c r="B887" s="1">
        <v>45997</v>
      </c>
      <c r="C887" t="s">
        <v>79</v>
      </c>
      <c r="D887" t="str">
        <f t="shared" si="13"/>
        <v>TOR</v>
      </c>
    </row>
    <row r="888" spans="1:4" x14ac:dyDescent="0.2">
      <c r="A888" t="s">
        <v>103</v>
      </c>
      <c r="B888" s="1">
        <v>45997</v>
      </c>
      <c r="C888" t="s">
        <v>90</v>
      </c>
      <c r="D888" t="str">
        <f t="shared" si="13"/>
        <v>NSH</v>
      </c>
    </row>
    <row r="889" spans="1:4" x14ac:dyDescent="0.2">
      <c r="A889" t="s">
        <v>56</v>
      </c>
      <c r="B889" s="1">
        <v>45997</v>
      </c>
      <c r="C889" t="s">
        <v>85</v>
      </c>
      <c r="D889" t="str">
        <f t="shared" si="13"/>
        <v>CAR</v>
      </c>
    </row>
    <row r="890" spans="1:4" x14ac:dyDescent="0.2">
      <c r="A890" t="s">
        <v>103</v>
      </c>
      <c r="B890" s="1">
        <v>45997</v>
      </c>
      <c r="C890" t="s">
        <v>84</v>
      </c>
      <c r="D890" t="str">
        <f t="shared" si="13"/>
        <v>NJD</v>
      </c>
    </row>
    <row r="891" spans="1:4" x14ac:dyDescent="0.2">
      <c r="A891" t="s">
        <v>56</v>
      </c>
      <c r="B891" s="1">
        <v>45997</v>
      </c>
      <c r="C891" t="s">
        <v>81</v>
      </c>
      <c r="D891" t="str">
        <f t="shared" si="13"/>
        <v>BOS</v>
      </c>
    </row>
    <row r="892" spans="1:4" x14ac:dyDescent="0.2">
      <c r="A892" t="s">
        <v>103</v>
      </c>
      <c r="B892" s="1">
        <v>45997</v>
      </c>
      <c r="C892" t="s">
        <v>91</v>
      </c>
      <c r="D892" t="str">
        <f t="shared" si="13"/>
        <v>NYI</v>
      </c>
    </row>
    <row r="893" spans="1:4" x14ac:dyDescent="0.2">
      <c r="A893" t="s">
        <v>56</v>
      </c>
      <c r="B893" s="1">
        <v>45997</v>
      </c>
      <c r="C893" t="s">
        <v>98</v>
      </c>
      <c r="D893" t="str">
        <f t="shared" si="13"/>
        <v>TBL</v>
      </c>
    </row>
    <row r="894" spans="1:4" x14ac:dyDescent="0.2">
      <c r="A894" t="s">
        <v>103</v>
      </c>
      <c r="B894" s="1">
        <v>45997</v>
      </c>
      <c r="C894" t="s">
        <v>96</v>
      </c>
      <c r="D894" t="str">
        <f t="shared" si="13"/>
        <v>STL</v>
      </c>
    </row>
    <row r="895" spans="1:4" x14ac:dyDescent="0.2">
      <c r="A895" t="s">
        <v>56</v>
      </c>
      <c r="B895" s="1">
        <v>45997</v>
      </c>
      <c r="C895" t="s">
        <v>97</v>
      </c>
      <c r="D895" t="str">
        <f t="shared" si="13"/>
        <v>OTT</v>
      </c>
    </row>
    <row r="896" spans="1:4" x14ac:dyDescent="0.2">
      <c r="A896" t="s">
        <v>103</v>
      </c>
      <c r="B896" s="1">
        <v>45997</v>
      </c>
      <c r="C896" t="s">
        <v>86</v>
      </c>
      <c r="D896" t="str">
        <f t="shared" si="13"/>
        <v>UTA</v>
      </c>
    </row>
    <row r="897" spans="1:4" x14ac:dyDescent="0.2">
      <c r="A897" t="s">
        <v>56</v>
      </c>
      <c r="B897" s="1">
        <v>45997</v>
      </c>
      <c r="C897" t="s">
        <v>76</v>
      </c>
      <c r="D897" t="str">
        <f t="shared" si="13"/>
        <v>CGY</v>
      </c>
    </row>
    <row r="898" spans="1:4" x14ac:dyDescent="0.2">
      <c r="A898" t="s">
        <v>103</v>
      </c>
      <c r="B898" s="1">
        <v>45997</v>
      </c>
      <c r="C898" t="s">
        <v>70</v>
      </c>
      <c r="D898" t="str">
        <f t="shared" si="13"/>
        <v>CHI</v>
      </c>
    </row>
    <row r="899" spans="1:4" x14ac:dyDescent="0.2">
      <c r="A899" t="s">
        <v>56</v>
      </c>
      <c r="B899" s="1">
        <v>45997</v>
      </c>
      <c r="C899" t="s">
        <v>73</v>
      </c>
      <c r="D899" t="str">
        <f t="shared" ref="D899:D962" si="14">_xlfn.SINGLE(_xlfn.XLOOKUP(C899,G:G,F:F))</f>
        <v>LAK</v>
      </c>
    </row>
    <row r="900" spans="1:4" x14ac:dyDescent="0.2">
      <c r="A900" t="s">
        <v>103</v>
      </c>
      <c r="B900" s="1">
        <v>45997</v>
      </c>
      <c r="C900" t="s">
        <v>87</v>
      </c>
      <c r="D900" t="str">
        <f t="shared" si="14"/>
        <v>DET</v>
      </c>
    </row>
    <row r="901" spans="1:4" x14ac:dyDescent="0.2">
      <c r="A901" t="s">
        <v>56</v>
      </c>
      <c r="B901" s="1">
        <v>45997</v>
      </c>
      <c r="C901" t="s">
        <v>93</v>
      </c>
      <c r="D901" t="str">
        <f t="shared" si="14"/>
        <v>SEA</v>
      </c>
    </row>
    <row r="902" spans="1:4" x14ac:dyDescent="0.2">
      <c r="A902" t="s">
        <v>103</v>
      </c>
      <c r="B902" s="1">
        <v>45997</v>
      </c>
      <c r="C902" t="s">
        <v>95</v>
      </c>
      <c r="D902" t="str">
        <f t="shared" si="14"/>
        <v>MIN</v>
      </c>
    </row>
    <row r="903" spans="1:4" x14ac:dyDescent="0.2">
      <c r="A903" t="s">
        <v>56</v>
      </c>
      <c r="B903" s="1">
        <v>45997</v>
      </c>
      <c r="C903" t="s">
        <v>99</v>
      </c>
      <c r="D903" t="str">
        <f t="shared" si="14"/>
        <v>VAN</v>
      </c>
    </row>
    <row r="904" spans="1:4" x14ac:dyDescent="0.2">
      <c r="A904" t="s">
        <v>103</v>
      </c>
      <c r="B904" s="1">
        <v>45997</v>
      </c>
      <c r="C904" t="s">
        <v>101</v>
      </c>
      <c r="D904" t="str">
        <f t="shared" si="14"/>
        <v>WPG</v>
      </c>
    </row>
    <row r="905" spans="1:4" x14ac:dyDescent="0.2">
      <c r="A905" t="s">
        <v>56</v>
      </c>
      <c r="B905" s="1">
        <v>45997</v>
      </c>
      <c r="C905" t="s">
        <v>77</v>
      </c>
      <c r="D905" t="str">
        <f t="shared" si="14"/>
        <v>EDM</v>
      </c>
    </row>
    <row r="906" spans="1:4" x14ac:dyDescent="0.2">
      <c r="A906" t="s">
        <v>103</v>
      </c>
      <c r="B906" s="1">
        <v>45998</v>
      </c>
      <c r="C906" t="s">
        <v>72</v>
      </c>
      <c r="D906" t="str">
        <f t="shared" si="14"/>
        <v>COL</v>
      </c>
    </row>
    <row r="907" spans="1:4" x14ac:dyDescent="0.2">
      <c r="A907" t="s">
        <v>56</v>
      </c>
      <c r="B907" s="1">
        <v>45998</v>
      </c>
      <c r="C907" t="s">
        <v>88</v>
      </c>
      <c r="D907" t="str">
        <f t="shared" si="14"/>
        <v>PHI</v>
      </c>
    </row>
    <row r="908" spans="1:4" x14ac:dyDescent="0.2">
      <c r="A908" t="s">
        <v>103</v>
      </c>
      <c r="B908" s="1">
        <v>45998</v>
      </c>
      <c r="C908" t="s">
        <v>91</v>
      </c>
      <c r="D908" t="str">
        <f t="shared" si="14"/>
        <v>NYI</v>
      </c>
    </row>
    <row r="909" spans="1:4" x14ac:dyDescent="0.2">
      <c r="A909" t="s">
        <v>56</v>
      </c>
      <c r="B909" s="1">
        <v>45998</v>
      </c>
      <c r="C909" t="s">
        <v>71</v>
      </c>
      <c r="D909" t="str">
        <f t="shared" si="14"/>
        <v>FLA</v>
      </c>
    </row>
    <row r="910" spans="1:4" x14ac:dyDescent="0.2">
      <c r="A910" t="s">
        <v>103</v>
      </c>
      <c r="B910" s="1">
        <v>45998</v>
      </c>
      <c r="C910" t="s">
        <v>94</v>
      </c>
      <c r="D910" t="str">
        <f t="shared" si="14"/>
        <v>SJS</v>
      </c>
    </row>
    <row r="911" spans="1:4" x14ac:dyDescent="0.2">
      <c r="A911" t="s">
        <v>56</v>
      </c>
      <c r="B911" s="1">
        <v>45998</v>
      </c>
      <c r="C911" t="s">
        <v>85</v>
      </c>
      <c r="D911" t="str">
        <f t="shared" si="14"/>
        <v>CAR</v>
      </c>
    </row>
    <row r="912" spans="1:4" x14ac:dyDescent="0.2">
      <c r="A912" t="s">
        <v>103</v>
      </c>
      <c r="B912" s="1">
        <v>45998</v>
      </c>
      <c r="C912" t="s">
        <v>74</v>
      </c>
      <c r="D912" t="str">
        <f t="shared" si="14"/>
        <v>PIT</v>
      </c>
    </row>
    <row r="913" spans="1:4" x14ac:dyDescent="0.2">
      <c r="A913" t="s">
        <v>56</v>
      </c>
      <c r="B913" s="1">
        <v>45998</v>
      </c>
      <c r="C913" t="s">
        <v>100</v>
      </c>
      <c r="D913" t="str">
        <f t="shared" si="14"/>
        <v>DAL</v>
      </c>
    </row>
    <row r="914" spans="1:4" x14ac:dyDescent="0.2">
      <c r="A914" t="s">
        <v>103</v>
      </c>
      <c r="B914" s="1">
        <v>45998</v>
      </c>
      <c r="C914" t="s">
        <v>89</v>
      </c>
      <c r="D914" t="str">
        <f t="shared" si="14"/>
        <v>CBJ</v>
      </c>
    </row>
    <row r="915" spans="1:4" x14ac:dyDescent="0.2">
      <c r="A915" t="s">
        <v>56</v>
      </c>
      <c r="B915" s="1">
        <v>45998</v>
      </c>
      <c r="C915" t="s">
        <v>82</v>
      </c>
      <c r="D915" t="str">
        <f t="shared" si="14"/>
        <v>WSH</v>
      </c>
    </row>
    <row r="916" spans="1:4" x14ac:dyDescent="0.2">
      <c r="A916" t="s">
        <v>103</v>
      </c>
      <c r="B916" s="1">
        <v>45998</v>
      </c>
      <c r="C916" t="s">
        <v>96</v>
      </c>
      <c r="D916" t="str">
        <f t="shared" si="14"/>
        <v>STL</v>
      </c>
    </row>
    <row r="917" spans="1:4" x14ac:dyDescent="0.2">
      <c r="A917" t="s">
        <v>56</v>
      </c>
      <c r="B917" s="1">
        <v>45998</v>
      </c>
      <c r="C917" t="s">
        <v>78</v>
      </c>
      <c r="D917" t="str">
        <f t="shared" si="14"/>
        <v>MTL</v>
      </c>
    </row>
    <row r="918" spans="1:4" x14ac:dyDescent="0.2">
      <c r="A918" t="s">
        <v>103</v>
      </c>
      <c r="B918" s="1">
        <v>45998</v>
      </c>
      <c r="C918" t="s">
        <v>80</v>
      </c>
      <c r="D918" t="str">
        <f t="shared" si="14"/>
        <v>VGK</v>
      </c>
    </row>
    <row r="919" spans="1:4" x14ac:dyDescent="0.2">
      <c r="A919" t="s">
        <v>56</v>
      </c>
      <c r="B919" s="1">
        <v>45998</v>
      </c>
      <c r="C919" t="s">
        <v>75</v>
      </c>
      <c r="D919" t="str">
        <f t="shared" si="14"/>
        <v>NYR</v>
      </c>
    </row>
    <row r="920" spans="1:4" x14ac:dyDescent="0.2">
      <c r="A920" t="s">
        <v>103</v>
      </c>
      <c r="B920" s="1">
        <v>45998</v>
      </c>
      <c r="C920" t="s">
        <v>70</v>
      </c>
      <c r="D920" t="str">
        <f t="shared" si="14"/>
        <v>CHI</v>
      </c>
    </row>
    <row r="921" spans="1:4" x14ac:dyDescent="0.2">
      <c r="A921" t="s">
        <v>56</v>
      </c>
      <c r="B921" s="1">
        <v>45998</v>
      </c>
      <c r="C921" t="s">
        <v>92</v>
      </c>
      <c r="D921" t="str">
        <f t="shared" si="14"/>
        <v>ANA</v>
      </c>
    </row>
    <row r="922" spans="1:4" x14ac:dyDescent="0.2">
      <c r="A922" t="s">
        <v>103</v>
      </c>
      <c r="B922" s="1">
        <v>45999</v>
      </c>
      <c r="C922" t="s">
        <v>98</v>
      </c>
      <c r="D922" t="str">
        <f t="shared" si="14"/>
        <v>TBL</v>
      </c>
    </row>
    <row r="923" spans="1:4" x14ac:dyDescent="0.2">
      <c r="A923" t="s">
        <v>56</v>
      </c>
      <c r="B923" s="1">
        <v>45999</v>
      </c>
      <c r="C923" t="s">
        <v>79</v>
      </c>
      <c r="D923" t="str">
        <f t="shared" si="14"/>
        <v>TOR</v>
      </c>
    </row>
    <row r="924" spans="1:4" x14ac:dyDescent="0.2">
      <c r="A924" t="s">
        <v>103</v>
      </c>
      <c r="B924" s="1">
        <v>45999</v>
      </c>
      <c r="C924" t="s">
        <v>83</v>
      </c>
      <c r="D924" t="str">
        <f t="shared" si="14"/>
        <v>BUF</v>
      </c>
    </row>
    <row r="925" spans="1:4" x14ac:dyDescent="0.2">
      <c r="A925" t="s">
        <v>56</v>
      </c>
      <c r="B925" s="1">
        <v>45999</v>
      </c>
      <c r="C925" t="s">
        <v>76</v>
      </c>
      <c r="D925" t="str">
        <f t="shared" si="14"/>
        <v>CGY</v>
      </c>
    </row>
    <row r="926" spans="1:4" x14ac:dyDescent="0.2">
      <c r="A926" t="s">
        <v>103</v>
      </c>
      <c r="B926" s="1">
        <v>45999</v>
      </c>
      <c r="C926" t="s">
        <v>73</v>
      </c>
      <c r="D926" t="str">
        <f t="shared" si="14"/>
        <v>LAK</v>
      </c>
    </row>
    <row r="927" spans="1:4" x14ac:dyDescent="0.2">
      <c r="A927" t="s">
        <v>56</v>
      </c>
      <c r="B927" s="1">
        <v>45999</v>
      </c>
      <c r="C927" t="s">
        <v>86</v>
      </c>
      <c r="D927" t="str">
        <f t="shared" si="14"/>
        <v>UTA</v>
      </c>
    </row>
    <row r="928" spans="1:4" x14ac:dyDescent="0.2">
      <c r="A928" t="s">
        <v>103</v>
      </c>
      <c r="B928" s="1">
        <v>45999</v>
      </c>
      <c r="C928" t="s">
        <v>87</v>
      </c>
      <c r="D928" t="str">
        <f t="shared" si="14"/>
        <v>DET</v>
      </c>
    </row>
    <row r="929" spans="1:4" x14ac:dyDescent="0.2">
      <c r="A929" t="s">
        <v>56</v>
      </c>
      <c r="B929" s="1">
        <v>45999</v>
      </c>
      <c r="C929" t="s">
        <v>99</v>
      </c>
      <c r="D929" t="str">
        <f t="shared" si="14"/>
        <v>VAN</v>
      </c>
    </row>
    <row r="930" spans="1:4" x14ac:dyDescent="0.2">
      <c r="A930" t="s">
        <v>103</v>
      </c>
      <c r="B930" s="1">
        <v>45999</v>
      </c>
      <c r="C930" t="s">
        <v>95</v>
      </c>
      <c r="D930" t="str">
        <f t="shared" si="14"/>
        <v>MIN</v>
      </c>
    </row>
    <row r="931" spans="1:4" x14ac:dyDescent="0.2">
      <c r="A931" t="s">
        <v>56</v>
      </c>
      <c r="B931" s="1">
        <v>45999</v>
      </c>
      <c r="C931" t="s">
        <v>93</v>
      </c>
      <c r="D931" t="str">
        <f t="shared" si="14"/>
        <v>SEA</v>
      </c>
    </row>
    <row r="932" spans="1:4" x14ac:dyDescent="0.2">
      <c r="A932" t="s">
        <v>103</v>
      </c>
      <c r="B932" s="1">
        <v>46000</v>
      </c>
      <c r="C932" t="s">
        <v>92</v>
      </c>
      <c r="D932" t="str">
        <f t="shared" si="14"/>
        <v>ANA</v>
      </c>
    </row>
    <row r="933" spans="1:4" x14ac:dyDescent="0.2">
      <c r="A933" t="s">
        <v>56</v>
      </c>
      <c r="B933" s="1">
        <v>46000</v>
      </c>
      <c r="C933" t="s">
        <v>74</v>
      </c>
      <c r="D933" t="str">
        <f t="shared" si="14"/>
        <v>PIT</v>
      </c>
    </row>
    <row r="934" spans="1:4" x14ac:dyDescent="0.2">
      <c r="A934" t="s">
        <v>103</v>
      </c>
      <c r="B934" s="1">
        <v>46000</v>
      </c>
      <c r="C934" t="s">
        <v>84</v>
      </c>
      <c r="D934" t="str">
        <f t="shared" si="14"/>
        <v>NJD</v>
      </c>
    </row>
    <row r="935" spans="1:4" x14ac:dyDescent="0.2">
      <c r="A935" t="s">
        <v>56</v>
      </c>
      <c r="B935" s="1">
        <v>46000</v>
      </c>
      <c r="C935" t="s">
        <v>97</v>
      </c>
      <c r="D935" t="str">
        <f t="shared" si="14"/>
        <v>OTT</v>
      </c>
    </row>
    <row r="936" spans="1:4" x14ac:dyDescent="0.2">
      <c r="A936" t="s">
        <v>103</v>
      </c>
      <c r="B936" s="1">
        <v>46000</v>
      </c>
      <c r="C936" t="s">
        <v>94</v>
      </c>
      <c r="D936" t="str">
        <f t="shared" si="14"/>
        <v>SJS</v>
      </c>
    </row>
    <row r="937" spans="1:4" x14ac:dyDescent="0.2">
      <c r="A937" t="s">
        <v>56</v>
      </c>
      <c r="B937" s="1">
        <v>46000</v>
      </c>
      <c r="C937" t="s">
        <v>88</v>
      </c>
      <c r="D937" t="str">
        <f t="shared" si="14"/>
        <v>PHI</v>
      </c>
    </row>
    <row r="938" spans="1:4" x14ac:dyDescent="0.2">
      <c r="A938" t="s">
        <v>103</v>
      </c>
      <c r="B938" s="1">
        <v>46000</v>
      </c>
      <c r="C938" t="s">
        <v>98</v>
      </c>
      <c r="D938" t="str">
        <f t="shared" si="14"/>
        <v>TBL</v>
      </c>
    </row>
    <row r="939" spans="1:4" x14ac:dyDescent="0.2">
      <c r="A939" t="s">
        <v>56</v>
      </c>
      <c r="B939" s="1">
        <v>46000</v>
      </c>
      <c r="C939" t="s">
        <v>78</v>
      </c>
      <c r="D939" t="str">
        <f t="shared" si="14"/>
        <v>MTL</v>
      </c>
    </row>
    <row r="940" spans="1:4" x14ac:dyDescent="0.2">
      <c r="A940" t="s">
        <v>103</v>
      </c>
      <c r="B940" s="1">
        <v>46000</v>
      </c>
      <c r="C940" t="s">
        <v>80</v>
      </c>
      <c r="D940" t="str">
        <f t="shared" si="14"/>
        <v>VGK</v>
      </c>
    </row>
    <row r="941" spans="1:4" x14ac:dyDescent="0.2">
      <c r="A941" t="s">
        <v>56</v>
      </c>
      <c r="B941" s="1">
        <v>46000</v>
      </c>
      <c r="C941" t="s">
        <v>91</v>
      </c>
      <c r="D941" t="str">
        <f t="shared" si="14"/>
        <v>NYI</v>
      </c>
    </row>
    <row r="942" spans="1:4" x14ac:dyDescent="0.2">
      <c r="A942" t="s">
        <v>103</v>
      </c>
      <c r="B942" s="1">
        <v>46000</v>
      </c>
      <c r="C942" t="s">
        <v>89</v>
      </c>
      <c r="D942" t="str">
        <f t="shared" si="14"/>
        <v>CBJ</v>
      </c>
    </row>
    <row r="943" spans="1:4" x14ac:dyDescent="0.2">
      <c r="A943" t="s">
        <v>56</v>
      </c>
      <c r="B943" s="1">
        <v>46000</v>
      </c>
      <c r="C943" t="s">
        <v>85</v>
      </c>
      <c r="D943" t="str">
        <f t="shared" si="14"/>
        <v>CAR</v>
      </c>
    </row>
    <row r="944" spans="1:4" x14ac:dyDescent="0.2">
      <c r="A944" t="s">
        <v>103</v>
      </c>
      <c r="B944" s="1">
        <v>46000</v>
      </c>
      <c r="C944" t="s">
        <v>81</v>
      </c>
      <c r="D944" t="str">
        <f t="shared" si="14"/>
        <v>BOS</v>
      </c>
    </row>
    <row r="945" spans="1:4" x14ac:dyDescent="0.2">
      <c r="A945" t="s">
        <v>56</v>
      </c>
      <c r="B945" s="1">
        <v>46000</v>
      </c>
      <c r="C945" t="s">
        <v>96</v>
      </c>
      <c r="D945" t="str">
        <f t="shared" si="14"/>
        <v>STL</v>
      </c>
    </row>
    <row r="946" spans="1:4" x14ac:dyDescent="0.2">
      <c r="A946" t="s">
        <v>103</v>
      </c>
      <c r="B946" s="1">
        <v>46000</v>
      </c>
      <c r="C946" t="s">
        <v>100</v>
      </c>
      <c r="D946" t="str">
        <f t="shared" si="14"/>
        <v>DAL</v>
      </c>
    </row>
    <row r="947" spans="1:4" x14ac:dyDescent="0.2">
      <c r="A947" t="s">
        <v>56</v>
      </c>
      <c r="B947" s="1">
        <v>46000</v>
      </c>
      <c r="C947" t="s">
        <v>101</v>
      </c>
      <c r="D947" t="str">
        <f t="shared" si="14"/>
        <v>WPG</v>
      </c>
    </row>
    <row r="948" spans="1:4" x14ac:dyDescent="0.2">
      <c r="A948" t="s">
        <v>103</v>
      </c>
      <c r="B948" s="1">
        <v>46000</v>
      </c>
      <c r="C948" t="s">
        <v>83</v>
      </c>
      <c r="D948" t="str">
        <f t="shared" si="14"/>
        <v>BUF</v>
      </c>
    </row>
    <row r="949" spans="1:4" x14ac:dyDescent="0.2">
      <c r="A949" t="s">
        <v>56</v>
      </c>
      <c r="B949" s="1">
        <v>46000</v>
      </c>
      <c r="C949" t="s">
        <v>77</v>
      </c>
      <c r="D949" t="str">
        <f t="shared" si="14"/>
        <v>EDM</v>
      </c>
    </row>
    <row r="950" spans="1:4" x14ac:dyDescent="0.2">
      <c r="A950" t="s">
        <v>103</v>
      </c>
      <c r="B950" s="1">
        <v>46000</v>
      </c>
      <c r="C950" t="s">
        <v>72</v>
      </c>
      <c r="D950" t="str">
        <f t="shared" si="14"/>
        <v>COL</v>
      </c>
    </row>
    <row r="951" spans="1:4" x14ac:dyDescent="0.2">
      <c r="A951" t="s">
        <v>56</v>
      </c>
      <c r="B951" s="1">
        <v>46000</v>
      </c>
      <c r="C951" t="s">
        <v>90</v>
      </c>
      <c r="D951" t="str">
        <f t="shared" si="14"/>
        <v>NSH</v>
      </c>
    </row>
    <row r="952" spans="1:4" x14ac:dyDescent="0.2">
      <c r="A952" t="s">
        <v>103</v>
      </c>
      <c r="B952" s="1">
        <v>46001</v>
      </c>
      <c r="C952" t="s">
        <v>75</v>
      </c>
      <c r="D952" t="str">
        <f t="shared" si="14"/>
        <v>NYR</v>
      </c>
    </row>
    <row r="953" spans="1:4" x14ac:dyDescent="0.2">
      <c r="A953" t="s">
        <v>56</v>
      </c>
      <c r="B953" s="1">
        <v>46001</v>
      </c>
      <c r="C953" t="s">
        <v>70</v>
      </c>
      <c r="D953" t="str">
        <f t="shared" si="14"/>
        <v>CHI</v>
      </c>
    </row>
    <row r="954" spans="1:4" x14ac:dyDescent="0.2">
      <c r="A954" t="s">
        <v>103</v>
      </c>
      <c r="B954" s="1">
        <v>46001</v>
      </c>
      <c r="C954" t="s">
        <v>87</v>
      </c>
      <c r="D954" t="str">
        <f t="shared" si="14"/>
        <v>DET</v>
      </c>
    </row>
    <row r="955" spans="1:4" x14ac:dyDescent="0.2">
      <c r="A955" t="s">
        <v>56</v>
      </c>
      <c r="B955" s="1">
        <v>46001</v>
      </c>
      <c r="C955" t="s">
        <v>76</v>
      </c>
      <c r="D955" t="str">
        <f t="shared" si="14"/>
        <v>CGY</v>
      </c>
    </row>
    <row r="956" spans="1:4" x14ac:dyDescent="0.2">
      <c r="A956" t="s">
        <v>103</v>
      </c>
      <c r="B956" s="1">
        <v>46001</v>
      </c>
      <c r="C956" t="s">
        <v>71</v>
      </c>
      <c r="D956" t="str">
        <f t="shared" si="14"/>
        <v>FLA</v>
      </c>
    </row>
    <row r="957" spans="1:4" x14ac:dyDescent="0.2">
      <c r="A957" t="s">
        <v>56</v>
      </c>
      <c r="B957" s="1">
        <v>46001</v>
      </c>
      <c r="C957" t="s">
        <v>86</v>
      </c>
      <c r="D957" t="str">
        <f t="shared" si="14"/>
        <v>UTA</v>
      </c>
    </row>
    <row r="958" spans="1:4" x14ac:dyDescent="0.2">
      <c r="A958" t="s">
        <v>103</v>
      </c>
      <c r="B958" s="1">
        <v>46001</v>
      </c>
      <c r="C958" t="s">
        <v>73</v>
      </c>
      <c r="D958" t="str">
        <f t="shared" si="14"/>
        <v>LAK</v>
      </c>
    </row>
    <row r="959" spans="1:4" x14ac:dyDescent="0.2">
      <c r="A959" t="s">
        <v>56</v>
      </c>
      <c r="B959" s="1">
        <v>46001</v>
      </c>
      <c r="C959" t="s">
        <v>93</v>
      </c>
      <c r="D959" t="str">
        <f t="shared" si="14"/>
        <v>SEA</v>
      </c>
    </row>
    <row r="960" spans="1:4" x14ac:dyDescent="0.2">
      <c r="A960" t="s">
        <v>103</v>
      </c>
      <c r="B960" s="1">
        <v>46002</v>
      </c>
      <c r="C960" t="s">
        <v>92</v>
      </c>
      <c r="D960" t="str">
        <f t="shared" si="14"/>
        <v>ANA</v>
      </c>
    </row>
    <row r="961" spans="1:4" x14ac:dyDescent="0.2">
      <c r="A961" t="s">
        <v>56</v>
      </c>
      <c r="B961" s="1">
        <v>46002</v>
      </c>
      <c r="C961" t="s">
        <v>91</v>
      </c>
      <c r="D961" t="str">
        <f t="shared" si="14"/>
        <v>NYI</v>
      </c>
    </row>
    <row r="962" spans="1:4" x14ac:dyDescent="0.2">
      <c r="A962" t="s">
        <v>103</v>
      </c>
      <c r="B962" s="1">
        <v>46002</v>
      </c>
      <c r="C962" t="s">
        <v>85</v>
      </c>
      <c r="D962" t="str">
        <f t="shared" si="14"/>
        <v>CAR</v>
      </c>
    </row>
    <row r="963" spans="1:4" x14ac:dyDescent="0.2">
      <c r="A963" t="s">
        <v>56</v>
      </c>
      <c r="B963" s="1">
        <v>46002</v>
      </c>
      <c r="C963" t="s">
        <v>82</v>
      </c>
      <c r="D963" t="str">
        <f t="shared" ref="D963:D1026" si="15">_xlfn.SINGLE(_xlfn.XLOOKUP(C963,G:G,F:F))</f>
        <v>WSH</v>
      </c>
    </row>
    <row r="964" spans="1:4" x14ac:dyDescent="0.2">
      <c r="A964" t="s">
        <v>103</v>
      </c>
      <c r="B964" s="1">
        <v>46002</v>
      </c>
      <c r="C964" t="s">
        <v>78</v>
      </c>
      <c r="D964" t="str">
        <f t="shared" si="15"/>
        <v>MTL</v>
      </c>
    </row>
    <row r="965" spans="1:4" x14ac:dyDescent="0.2">
      <c r="A965" t="s">
        <v>56</v>
      </c>
      <c r="B965" s="1">
        <v>46002</v>
      </c>
      <c r="C965" t="s">
        <v>74</v>
      </c>
      <c r="D965" t="str">
        <f t="shared" si="15"/>
        <v>PIT</v>
      </c>
    </row>
    <row r="966" spans="1:4" x14ac:dyDescent="0.2">
      <c r="A966" t="s">
        <v>103</v>
      </c>
      <c r="B966" s="1">
        <v>46002</v>
      </c>
      <c r="C966" t="s">
        <v>97</v>
      </c>
      <c r="D966" t="str">
        <f t="shared" si="15"/>
        <v>OTT</v>
      </c>
    </row>
    <row r="967" spans="1:4" x14ac:dyDescent="0.2">
      <c r="A967" t="s">
        <v>56</v>
      </c>
      <c r="B967" s="1">
        <v>46002</v>
      </c>
      <c r="C967" t="s">
        <v>89</v>
      </c>
      <c r="D967" t="str">
        <f t="shared" si="15"/>
        <v>CBJ</v>
      </c>
    </row>
    <row r="968" spans="1:4" x14ac:dyDescent="0.2">
      <c r="A968" t="s">
        <v>103</v>
      </c>
      <c r="B968" s="1">
        <v>46002</v>
      </c>
      <c r="C968" t="s">
        <v>94</v>
      </c>
      <c r="D968" t="str">
        <f t="shared" si="15"/>
        <v>SJS</v>
      </c>
    </row>
    <row r="969" spans="1:4" x14ac:dyDescent="0.2">
      <c r="A969" t="s">
        <v>56</v>
      </c>
      <c r="B969" s="1">
        <v>46002</v>
      </c>
      <c r="C969" t="s">
        <v>79</v>
      </c>
      <c r="D969" t="str">
        <f t="shared" si="15"/>
        <v>TOR</v>
      </c>
    </row>
    <row r="970" spans="1:4" x14ac:dyDescent="0.2">
      <c r="A970" t="s">
        <v>103</v>
      </c>
      <c r="B970" s="1">
        <v>46002</v>
      </c>
      <c r="C970" t="s">
        <v>98</v>
      </c>
      <c r="D970" t="str">
        <f t="shared" si="15"/>
        <v>TBL</v>
      </c>
    </row>
    <row r="971" spans="1:4" x14ac:dyDescent="0.2">
      <c r="A971" t="s">
        <v>56</v>
      </c>
      <c r="B971" s="1">
        <v>46002</v>
      </c>
      <c r="C971" t="s">
        <v>84</v>
      </c>
      <c r="D971" t="str">
        <f t="shared" si="15"/>
        <v>NJD</v>
      </c>
    </row>
    <row r="972" spans="1:4" x14ac:dyDescent="0.2">
      <c r="A972" t="s">
        <v>103</v>
      </c>
      <c r="B972" s="1">
        <v>46002</v>
      </c>
      <c r="C972" t="s">
        <v>80</v>
      </c>
      <c r="D972" t="str">
        <f t="shared" si="15"/>
        <v>VGK</v>
      </c>
    </row>
    <row r="973" spans="1:4" x14ac:dyDescent="0.2">
      <c r="A973" t="s">
        <v>56</v>
      </c>
      <c r="B973" s="1">
        <v>46002</v>
      </c>
      <c r="C973" t="s">
        <v>88</v>
      </c>
      <c r="D973" t="str">
        <f t="shared" si="15"/>
        <v>PHI</v>
      </c>
    </row>
    <row r="974" spans="1:4" x14ac:dyDescent="0.2">
      <c r="A974" t="s">
        <v>103</v>
      </c>
      <c r="B974" s="1">
        <v>46002</v>
      </c>
      <c r="C974" t="s">
        <v>81</v>
      </c>
      <c r="D974" t="str">
        <f t="shared" si="15"/>
        <v>BOS</v>
      </c>
    </row>
    <row r="975" spans="1:4" x14ac:dyDescent="0.2">
      <c r="A975" t="s">
        <v>56</v>
      </c>
      <c r="B975" s="1">
        <v>46002</v>
      </c>
      <c r="C975" t="s">
        <v>101</v>
      </c>
      <c r="D975" t="str">
        <f t="shared" si="15"/>
        <v>WPG</v>
      </c>
    </row>
    <row r="976" spans="1:4" x14ac:dyDescent="0.2">
      <c r="A976" t="s">
        <v>103</v>
      </c>
      <c r="B976" s="1">
        <v>46002</v>
      </c>
      <c r="C976" t="s">
        <v>100</v>
      </c>
      <c r="D976" t="str">
        <f t="shared" si="15"/>
        <v>DAL</v>
      </c>
    </row>
    <row r="977" spans="1:4" x14ac:dyDescent="0.2">
      <c r="A977" t="s">
        <v>56</v>
      </c>
      <c r="B977" s="1">
        <v>46002</v>
      </c>
      <c r="C977" t="s">
        <v>95</v>
      </c>
      <c r="D977" t="str">
        <f t="shared" si="15"/>
        <v>MIN</v>
      </c>
    </row>
    <row r="978" spans="1:4" x14ac:dyDescent="0.2">
      <c r="A978" t="s">
        <v>103</v>
      </c>
      <c r="B978" s="1">
        <v>46002</v>
      </c>
      <c r="C978" t="s">
        <v>96</v>
      </c>
      <c r="D978" t="str">
        <f t="shared" si="15"/>
        <v>STL</v>
      </c>
    </row>
    <row r="979" spans="1:4" x14ac:dyDescent="0.2">
      <c r="A979" t="s">
        <v>56</v>
      </c>
      <c r="B979" s="1">
        <v>46002</v>
      </c>
      <c r="C979" t="s">
        <v>90</v>
      </c>
      <c r="D979" t="str">
        <f t="shared" si="15"/>
        <v>NSH</v>
      </c>
    </row>
    <row r="980" spans="1:4" x14ac:dyDescent="0.2">
      <c r="A980" t="s">
        <v>103</v>
      </c>
      <c r="B980" s="1">
        <v>46002</v>
      </c>
      <c r="C980" t="s">
        <v>87</v>
      </c>
      <c r="D980" t="str">
        <f t="shared" si="15"/>
        <v>DET</v>
      </c>
    </row>
    <row r="981" spans="1:4" x14ac:dyDescent="0.2">
      <c r="A981" t="s">
        <v>56</v>
      </c>
      <c r="B981" s="1">
        <v>46002</v>
      </c>
      <c r="C981" t="s">
        <v>77</v>
      </c>
      <c r="D981" t="str">
        <f t="shared" si="15"/>
        <v>EDM</v>
      </c>
    </row>
    <row r="982" spans="1:4" x14ac:dyDescent="0.2">
      <c r="A982" t="s">
        <v>103</v>
      </c>
      <c r="B982" s="1">
        <v>46002</v>
      </c>
      <c r="C982" t="s">
        <v>71</v>
      </c>
      <c r="D982" t="str">
        <f t="shared" si="15"/>
        <v>FLA</v>
      </c>
    </row>
    <row r="983" spans="1:4" x14ac:dyDescent="0.2">
      <c r="A983" t="s">
        <v>56</v>
      </c>
      <c r="B983" s="1">
        <v>46002</v>
      </c>
      <c r="C983" t="s">
        <v>72</v>
      </c>
      <c r="D983" t="str">
        <f t="shared" si="15"/>
        <v>COL</v>
      </c>
    </row>
    <row r="984" spans="1:4" x14ac:dyDescent="0.2">
      <c r="A984" t="s">
        <v>103</v>
      </c>
      <c r="B984" s="1">
        <v>46002</v>
      </c>
      <c r="C984" t="s">
        <v>83</v>
      </c>
      <c r="D984" t="str">
        <f t="shared" si="15"/>
        <v>BUF</v>
      </c>
    </row>
    <row r="985" spans="1:4" x14ac:dyDescent="0.2">
      <c r="A985" t="s">
        <v>56</v>
      </c>
      <c r="B985" s="1">
        <v>46002</v>
      </c>
      <c r="C985" t="s">
        <v>99</v>
      </c>
      <c r="D985" t="str">
        <f t="shared" si="15"/>
        <v>VAN</v>
      </c>
    </row>
    <row r="986" spans="1:4" x14ac:dyDescent="0.2">
      <c r="A986" t="s">
        <v>103</v>
      </c>
      <c r="B986" s="1">
        <v>46003</v>
      </c>
      <c r="C986" t="s">
        <v>70</v>
      </c>
      <c r="D986" t="str">
        <f t="shared" si="15"/>
        <v>CHI</v>
      </c>
    </row>
    <row r="987" spans="1:4" x14ac:dyDescent="0.2">
      <c r="A987" t="s">
        <v>56</v>
      </c>
      <c r="B987" s="1">
        <v>46003</v>
      </c>
      <c r="C987" t="s">
        <v>96</v>
      </c>
      <c r="D987" t="str">
        <f t="shared" si="15"/>
        <v>STL</v>
      </c>
    </row>
    <row r="988" spans="1:4" x14ac:dyDescent="0.2">
      <c r="A988" t="s">
        <v>103</v>
      </c>
      <c r="B988" s="1">
        <v>46003</v>
      </c>
      <c r="C988" t="s">
        <v>93</v>
      </c>
      <c r="D988" t="str">
        <f t="shared" si="15"/>
        <v>SEA</v>
      </c>
    </row>
    <row r="989" spans="1:4" x14ac:dyDescent="0.2">
      <c r="A989" t="s">
        <v>56</v>
      </c>
      <c r="B989" s="1">
        <v>46003</v>
      </c>
      <c r="C989" t="s">
        <v>86</v>
      </c>
      <c r="D989" t="str">
        <f t="shared" si="15"/>
        <v>UTA</v>
      </c>
    </row>
    <row r="990" spans="1:4" x14ac:dyDescent="0.2">
      <c r="A990" t="s">
        <v>103</v>
      </c>
      <c r="B990" s="1">
        <v>46004</v>
      </c>
      <c r="C990" t="s">
        <v>92</v>
      </c>
      <c r="D990" t="str">
        <f t="shared" si="15"/>
        <v>ANA</v>
      </c>
    </row>
    <row r="991" spans="1:4" x14ac:dyDescent="0.2">
      <c r="A991" t="s">
        <v>56</v>
      </c>
      <c r="B991" s="1">
        <v>46004</v>
      </c>
      <c r="C991" t="s">
        <v>84</v>
      </c>
      <c r="D991" t="str">
        <f t="shared" si="15"/>
        <v>NJD</v>
      </c>
    </row>
    <row r="992" spans="1:4" x14ac:dyDescent="0.2">
      <c r="A992" t="s">
        <v>103</v>
      </c>
      <c r="B992" s="1">
        <v>46004</v>
      </c>
      <c r="C992" t="s">
        <v>97</v>
      </c>
      <c r="D992" t="str">
        <f t="shared" si="15"/>
        <v>OTT</v>
      </c>
    </row>
    <row r="993" spans="1:4" x14ac:dyDescent="0.2">
      <c r="A993" t="s">
        <v>56</v>
      </c>
      <c r="B993" s="1">
        <v>46004</v>
      </c>
      <c r="C993" t="s">
        <v>95</v>
      </c>
      <c r="D993" t="str">
        <f t="shared" si="15"/>
        <v>MIN</v>
      </c>
    </row>
    <row r="994" spans="1:4" x14ac:dyDescent="0.2">
      <c r="A994" t="s">
        <v>103</v>
      </c>
      <c r="B994" s="1">
        <v>46004</v>
      </c>
      <c r="C994" t="s">
        <v>94</v>
      </c>
      <c r="D994" t="str">
        <f t="shared" si="15"/>
        <v>SJS</v>
      </c>
    </row>
    <row r="995" spans="1:4" x14ac:dyDescent="0.2">
      <c r="A995" t="s">
        <v>56</v>
      </c>
      <c r="B995" s="1">
        <v>46004</v>
      </c>
      <c r="C995" t="s">
        <v>74</v>
      </c>
      <c r="D995" t="str">
        <f t="shared" si="15"/>
        <v>PIT</v>
      </c>
    </row>
    <row r="996" spans="1:4" x14ac:dyDescent="0.2">
      <c r="A996" t="s">
        <v>103</v>
      </c>
      <c r="B996" s="1">
        <v>46004</v>
      </c>
      <c r="C996" t="s">
        <v>98</v>
      </c>
      <c r="D996" t="str">
        <f t="shared" si="15"/>
        <v>TBL</v>
      </c>
    </row>
    <row r="997" spans="1:4" x14ac:dyDescent="0.2">
      <c r="A997" t="s">
        <v>56</v>
      </c>
      <c r="B997" s="1">
        <v>46004</v>
      </c>
      <c r="C997" t="s">
        <v>91</v>
      </c>
      <c r="D997" t="str">
        <f t="shared" si="15"/>
        <v>NYI</v>
      </c>
    </row>
    <row r="998" spans="1:4" x14ac:dyDescent="0.2">
      <c r="A998" t="s">
        <v>103</v>
      </c>
      <c r="B998" s="1">
        <v>46004</v>
      </c>
      <c r="C998" t="s">
        <v>85</v>
      </c>
      <c r="D998" t="str">
        <f t="shared" si="15"/>
        <v>CAR</v>
      </c>
    </row>
    <row r="999" spans="1:4" x14ac:dyDescent="0.2">
      <c r="A999" t="s">
        <v>56</v>
      </c>
      <c r="B999" s="1">
        <v>46004</v>
      </c>
      <c r="C999" t="s">
        <v>88</v>
      </c>
      <c r="D999" t="str">
        <f t="shared" si="15"/>
        <v>PHI</v>
      </c>
    </row>
    <row r="1000" spans="1:4" x14ac:dyDescent="0.2">
      <c r="A1000" t="s">
        <v>103</v>
      </c>
      <c r="B1000" s="1">
        <v>46004</v>
      </c>
      <c r="C1000" t="s">
        <v>77</v>
      </c>
      <c r="D1000" t="str">
        <f t="shared" si="15"/>
        <v>EDM</v>
      </c>
    </row>
    <row r="1001" spans="1:4" x14ac:dyDescent="0.2">
      <c r="A1001" t="s">
        <v>56</v>
      </c>
      <c r="B1001" s="1">
        <v>46004</v>
      </c>
      <c r="C1001" t="s">
        <v>79</v>
      </c>
      <c r="D1001" t="str">
        <f t="shared" si="15"/>
        <v>TOR</v>
      </c>
    </row>
    <row r="1002" spans="1:4" x14ac:dyDescent="0.2">
      <c r="A1002" t="s">
        <v>103</v>
      </c>
      <c r="B1002" s="1">
        <v>46004</v>
      </c>
      <c r="C1002" t="s">
        <v>78</v>
      </c>
      <c r="D1002" t="str">
        <f t="shared" si="15"/>
        <v>MTL</v>
      </c>
    </row>
    <row r="1003" spans="1:4" x14ac:dyDescent="0.2">
      <c r="A1003" t="s">
        <v>56</v>
      </c>
      <c r="B1003" s="1">
        <v>46004</v>
      </c>
      <c r="C1003" t="s">
        <v>75</v>
      </c>
      <c r="D1003" t="str">
        <f t="shared" si="15"/>
        <v>NYR</v>
      </c>
    </row>
    <row r="1004" spans="1:4" x14ac:dyDescent="0.2">
      <c r="A1004" t="s">
        <v>103</v>
      </c>
      <c r="B1004" s="1">
        <v>46004</v>
      </c>
      <c r="C1004" t="s">
        <v>80</v>
      </c>
      <c r="D1004" t="str">
        <f t="shared" si="15"/>
        <v>VGK</v>
      </c>
    </row>
    <row r="1005" spans="1:4" x14ac:dyDescent="0.2">
      <c r="A1005" t="s">
        <v>56</v>
      </c>
      <c r="B1005" s="1">
        <v>46004</v>
      </c>
      <c r="C1005" t="s">
        <v>89</v>
      </c>
      <c r="D1005" t="str">
        <f t="shared" si="15"/>
        <v>CBJ</v>
      </c>
    </row>
    <row r="1006" spans="1:4" x14ac:dyDescent="0.2">
      <c r="A1006" t="s">
        <v>103</v>
      </c>
      <c r="B1006" s="1">
        <v>46004</v>
      </c>
      <c r="C1006" t="s">
        <v>82</v>
      </c>
      <c r="D1006" t="str">
        <f t="shared" si="15"/>
        <v>WSH</v>
      </c>
    </row>
    <row r="1007" spans="1:4" x14ac:dyDescent="0.2">
      <c r="A1007" t="s">
        <v>56</v>
      </c>
      <c r="B1007" s="1">
        <v>46004</v>
      </c>
      <c r="C1007" t="s">
        <v>101</v>
      </c>
      <c r="D1007" t="str">
        <f t="shared" si="15"/>
        <v>WPG</v>
      </c>
    </row>
    <row r="1008" spans="1:4" x14ac:dyDescent="0.2">
      <c r="A1008" t="s">
        <v>103</v>
      </c>
      <c r="B1008" s="1">
        <v>46004</v>
      </c>
      <c r="C1008" t="s">
        <v>87</v>
      </c>
      <c r="D1008" t="str">
        <f t="shared" si="15"/>
        <v>DET</v>
      </c>
    </row>
    <row r="1009" spans="1:4" x14ac:dyDescent="0.2">
      <c r="A1009" t="s">
        <v>56</v>
      </c>
      <c r="B1009" s="1">
        <v>46004</v>
      </c>
      <c r="C1009" t="s">
        <v>70</v>
      </c>
      <c r="D1009" t="str">
        <f t="shared" si="15"/>
        <v>CHI</v>
      </c>
    </row>
    <row r="1010" spans="1:4" x14ac:dyDescent="0.2">
      <c r="A1010" t="s">
        <v>103</v>
      </c>
      <c r="B1010" s="1">
        <v>46004</v>
      </c>
      <c r="C1010" t="s">
        <v>71</v>
      </c>
      <c r="D1010" t="str">
        <f t="shared" si="15"/>
        <v>FLA</v>
      </c>
    </row>
    <row r="1011" spans="1:4" x14ac:dyDescent="0.2">
      <c r="A1011" t="s">
        <v>56</v>
      </c>
      <c r="B1011" s="1">
        <v>46004</v>
      </c>
      <c r="C1011" t="s">
        <v>100</v>
      </c>
      <c r="D1011" t="str">
        <f t="shared" si="15"/>
        <v>DAL</v>
      </c>
    </row>
    <row r="1012" spans="1:4" x14ac:dyDescent="0.2">
      <c r="A1012" t="s">
        <v>103</v>
      </c>
      <c r="B1012" s="1">
        <v>46004</v>
      </c>
      <c r="C1012" t="s">
        <v>90</v>
      </c>
      <c r="D1012" t="str">
        <f t="shared" si="15"/>
        <v>NSH</v>
      </c>
    </row>
    <row r="1013" spans="1:4" x14ac:dyDescent="0.2">
      <c r="A1013" t="s">
        <v>56</v>
      </c>
      <c r="B1013" s="1">
        <v>46004</v>
      </c>
      <c r="C1013" t="s">
        <v>72</v>
      </c>
      <c r="D1013" t="str">
        <f t="shared" si="15"/>
        <v>COL</v>
      </c>
    </row>
    <row r="1014" spans="1:4" x14ac:dyDescent="0.2">
      <c r="A1014" t="s">
        <v>103</v>
      </c>
      <c r="B1014" s="1">
        <v>46004</v>
      </c>
      <c r="C1014" t="s">
        <v>76</v>
      </c>
      <c r="D1014" t="str">
        <f t="shared" si="15"/>
        <v>CGY</v>
      </c>
    </row>
    <row r="1015" spans="1:4" x14ac:dyDescent="0.2">
      <c r="A1015" t="s">
        <v>56</v>
      </c>
      <c r="B1015" s="1">
        <v>46004</v>
      </c>
      <c r="C1015" t="s">
        <v>73</v>
      </c>
      <c r="D1015" t="str">
        <f t="shared" si="15"/>
        <v>LAK</v>
      </c>
    </row>
    <row r="1016" spans="1:4" x14ac:dyDescent="0.2">
      <c r="A1016" t="s">
        <v>103</v>
      </c>
      <c r="B1016" s="1">
        <v>46005</v>
      </c>
      <c r="C1016" t="s">
        <v>99</v>
      </c>
      <c r="D1016" t="str">
        <f t="shared" si="15"/>
        <v>VAN</v>
      </c>
    </row>
    <row r="1017" spans="1:4" x14ac:dyDescent="0.2">
      <c r="A1017" t="s">
        <v>56</v>
      </c>
      <c r="B1017" s="1">
        <v>46005</v>
      </c>
      <c r="C1017" t="s">
        <v>84</v>
      </c>
      <c r="D1017" t="str">
        <f t="shared" si="15"/>
        <v>NJD</v>
      </c>
    </row>
    <row r="1018" spans="1:4" x14ac:dyDescent="0.2">
      <c r="A1018" t="s">
        <v>103</v>
      </c>
      <c r="B1018" s="1">
        <v>46005</v>
      </c>
      <c r="C1018" t="s">
        <v>86</v>
      </c>
      <c r="D1018" t="str">
        <f t="shared" si="15"/>
        <v>UTA</v>
      </c>
    </row>
    <row r="1019" spans="1:4" x14ac:dyDescent="0.2">
      <c r="A1019" t="s">
        <v>56</v>
      </c>
      <c r="B1019" s="1">
        <v>46005</v>
      </c>
      <c r="C1019" t="s">
        <v>74</v>
      </c>
      <c r="D1019" t="str">
        <f t="shared" si="15"/>
        <v>PIT</v>
      </c>
    </row>
    <row r="1020" spans="1:4" x14ac:dyDescent="0.2">
      <c r="A1020" t="s">
        <v>103</v>
      </c>
      <c r="B1020" s="1">
        <v>46005</v>
      </c>
      <c r="C1020" t="s">
        <v>88</v>
      </c>
      <c r="D1020" t="str">
        <f t="shared" si="15"/>
        <v>PHI</v>
      </c>
    </row>
    <row r="1021" spans="1:4" x14ac:dyDescent="0.2">
      <c r="A1021" t="s">
        <v>56</v>
      </c>
      <c r="B1021" s="1">
        <v>46005</v>
      </c>
      <c r="C1021" t="s">
        <v>85</v>
      </c>
      <c r="D1021" t="str">
        <f t="shared" si="15"/>
        <v>CAR</v>
      </c>
    </row>
    <row r="1022" spans="1:4" x14ac:dyDescent="0.2">
      <c r="A1022" t="s">
        <v>103</v>
      </c>
      <c r="B1022" s="1">
        <v>46005</v>
      </c>
      <c r="C1022" t="s">
        <v>81</v>
      </c>
      <c r="D1022" t="str">
        <f t="shared" si="15"/>
        <v>BOS</v>
      </c>
    </row>
    <row r="1023" spans="1:4" x14ac:dyDescent="0.2">
      <c r="A1023" t="s">
        <v>56</v>
      </c>
      <c r="B1023" s="1">
        <v>46005</v>
      </c>
      <c r="C1023" t="s">
        <v>95</v>
      </c>
      <c r="D1023" t="str">
        <f t="shared" si="15"/>
        <v>MIN</v>
      </c>
    </row>
    <row r="1024" spans="1:4" x14ac:dyDescent="0.2">
      <c r="A1024" t="s">
        <v>103</v>
      </c>
      <c r="B1024" s="1">
        <v>46005</v>
      </c>
      <c r="C1024" t="s">
        <v>77</v>
      </c>
      <c r="D1024" t="str">
        <f t="shared" si="15"/>
        <v>EDM</v>
      </c>
    </row>
    <row r="1025" spans="1:4" x14ac:dyDescent="0.2">
      <c r="A1025" t="s">
        <v>56</v>
      </c>
      <c r="B1025" s="1">
        <v>46005</v>
      </c>
      <c r="C1025" t="s">
        <v>78</v>
      </c>
      <c r="D1025" t="str">
        <f t="shared" si="15"/>
        <v>MTL</v>
      </c>
    </row>
    <row r="1026" spans="1:4" x14ac:dyDescent="0.2">
      <c r="A1026" t="s">
        <v>103</v>
      </c>
      <c r="B1026" s="1">
        <v>46005</v>
      </c>
      <c r="C1026" t="s">
        <v>83</v>
      </c>
      <c r="D1026" t="str">
        <f t="shared" si="15"/>
        <v>BUF</v>
      </c>
    </row>
    <row r="1027" spans="1:4" x14ac:dyDescent="0.2">
      <c r="A1027" t="s">
        <v>56</v>
      </c>
      <c r="B1027" s="1">
        <v>46005</v>
      </c>
      <c r="C1027" t="s">
        <v>93</v>
      </c>
      <c r="D1027" t="str">
        <f t="shared" ref="D1027:D1090" si="16">_xlfn.SINGLE(_xlfn.XLOOKUP(C1027,G:G,F:F))</f>
        <v>SEA</v>
      </c>
    </row>
    <row r="1028" spans="1:4" x14ac:dyDescent="0.2">
      <c r="A1028" t="s">
        <v>103</v>
      </c>
      <c r="B1028" s="1">
        <v>46006</v>
      </c>
      <c r="C1028" t="s">
        <v>92</v>
      </c>
      <c r="D1028" t="str">
        <f t="shared" si="16"/>
        <v>ANA</v>
      </c>
    </row>
    <row r="1029" spans="1:4" x14ac:dyDescent="0.2">
      <c r="A1029" t="s">
        <v>56</v>
      </c>
      <c r="B1029" s="1">
        <v>46006</v>
      </c>
      <c r="C1029" t="s">
        <v>75</v>
      </c>
      <c r="D1029" t="str">
        <f t="shared" si="16"/>
        <v>NYR</v>
      </c>
    </row>
    <row r="1030" spans="1:4" x14ac:dyDescent="0.2">
      <c r="A1030" t="s">
        <v>103</v>
      </c>
      <c r="B1030" s="1">
        <v>46006</v>
      </c>
      <c r="C1030" t="s">
        <v>71</v>
      </c>
      <c r="D1030" t="str">
        <f t="shared" si="16"/>
        <v>FLA</v>
      </c>
    </row>
    <row r="1031" spans="1:4" x14ac:dyDescent="0.2">
      <c r="A1031" t="s">
        <v>56</v>
      </c>
      <c r="B1031" s="1">
        <v>46006</v>
      </c>
      <c r="C1031" t="s">
        <v>98</v>
      </c>
      <c r="D1031" t="str">
        <f t="shared" si="16"/>
        <v>TBL</v>
      </c>
    </row>
    <row r="1032" spans="1:4" x14ac:dyDescent="0.2">
      <c r="A1032" t="s">
        <v>103</v>
      </c>
      <c r="B1032" s="1">
        <v>46006</v>
      </c>
      <c r="C1032" t="s">
        <v>97</v>
      </c>
      <c r="D1032" t="str">
        <f t="shared" si="16"/>
        <v>OTT</v>
      </c>
    </row>
    <row r="1033" spans="1:4" x14ac:dyDescent="0.2">
      <c r="A1033" t="s">
        <v>56</v>
      </c>
      <c r="B1033" s="1">
        <v>46006</v>
      </c>
      <c r="C1033" t="s">
        <v>101</v>
      </c>
      <c r="D1033" t="str">
        <f t="shared" si="16"/>
        <v>WPG</v>
      </c>
    </row>
    <row r="1034" spans="1:4" x14ac:dyDescent="0.2">
      <c r="A1034" t="s">
        <v>103</v>
      </c>
      <c r="B1034" s="1">
        <v>46006</v>
      </c>
      <c r="C1034" t="s">
        <v>73</v>
      </c>
      <c r="D1034" t="str">
        <f t="shared" si="16"/>
        <v>LAK</v>
      </c>
    </row>
    <row r="1035" spans="1:4" x14ac:dyDescent="0.2">
      <c r="A1035" t="s">
        <v>56</v>
      </c>
      <c r="B1035" s="1">
        <v>46006</v>
      </c>
      <c r="C1035" t="s">
        <v>100</v>
      </c>
      <c r="D1035" t="str">
        <f t="shared" si="16"/>
        <v>DAL</v>
      </c>
    </row>
    <row r="1036" spans="1:4" x14ac:dyDescent="0.2">
      <c r="A1036" t="s">
        <v>103</v>
      </c>
      <c r="B1036" s="1">
        <v>46006</v>
      </c>
      <c r="C1036" t="s">
        <v>90</v>
      </c>
      <c r="D1036" t="str">
        <f t="shared" si="16"/>
        <v>NSH</v>
      </c>
    </row>
    <row r="1037" spans="1:4" x14ac:dyDescent="0.2">
      <c r="A1037" t="s">
        <v>56</v>
      </c>
      <c r="B1037" s="1">
        <v>46006</v>
      </c>
      <c r="C1037" t="s">
        <v>96</v>
      </c>
      <c r="D1037" t="str">
        <f t="shared" si="16"/>
        <v>STL</v>
      </c>
    </row>
    <row r="1038" spans="1:4" x14ac:dyDescent="0.2">
      <c r="A1038" t="s">
        <v>103</v>
      </c>
      <c r="B1038" s="1">
        <v>46007</v>
      </c>
      <c r="C1038" t="s">
        <v>92</v>
      </c>
      <c r="D1038" t="str">
        <f t="shared" si="16"/>
        <v>ANA</v>
      </c>
    </row>
    <row r="1039" spans="1:4" x14ac:dyDescent="0.2">
      <c r="A1039" t="s">
        <v>56</v>
      </c>
      <c r="B1039" s="1">
        <v>46007</v>
      </c>
      <c r="C1039" t="s">
        <v>89</v>
      </c>
      <c r="D1039" t="str">
        <f t="shared" si="16"/>
        <v>CBJ</v>
      </c>
    </row>
    <row r="1040" spans="1:4" x14ac:dyDescent="0.2">
      <c r="A1040" t="s">
        <v>103</v>
      </c>
      <c r="B1040" s="1">
        <v>46007</v>
      </c>
      <c r="C1040" t="s">
        <v>70</v>
      </c>
      <c r="D1040" t="str">
        <f t="shared" si="16"/>
        <v>CHI</v>
      </c>
    </row>
    <row r="1041" spans="1:4" x14ac:dyDescent="0.2">
      <c r="A1041" t="s">
        <v>56</v>
      </c>
      <c r="B1041" s="1">
        <v>46007</v>
      </c>
      <c r="C1041" t="s">
        <v>79</v>
      </c>
      <c r="D1041" t="str">
        <f t="shared" si="16"/>
        <v>TOR</v>
      </c>
    </row>
    <row r="1042" spans="1:4" x14ac:dyDescent="0.2">
      <c r="A1042" t="s">
        <v>103</v>
      </c>
      <c r="B1042" s="1">
        <v>46007</v>
      </c>
      <c r="C1042" t="s">
        <v>91</v>
      </c>
      <c r="D1042" t="str">
        <f t="shared" si="16"/>
        <v>NYI</v>
      </c>
    </row>
    <row r="1043" spans="1:4" x14ac:dyDescent="0.2">
      <c r="A1043" t="s">
        <v>56</v>
      </c>
      <c r="B1043" s="1">
        <v>46007</v>
      </c>
      <c r="C1043" t="s">
        <v>87</v>
      </c>
      <c r="D1043" t="str">
        <f t="shared" si="16"/>
        <v>DET</v>
      </c>
    </row>
    <row r="1044" spans="1:4" x14ac:dyDescent="0.2">
      <c r="A1044" t="s">
        <v>103</v>
      </c>
      <c r="B1044" s="1">
        <v>46007</v>
      </c>
      <c r="C1044" t="s">
        <v>88</v>
      </c>
      <c r="D1044" t="str">
        <f t="shared" si="16"/>
        <v>PHI</v>
      </c>
    </row>
    <row r="1045" spans="1:4" x14ac:dyDescent="0.2">
      <c r="A1045" t="s">
        <v>56</v>
      </c>
      <c r="B1045" s="1">
        <v>46007</v>
      </c>
      <c r="C1045" t="s">
        <v>78</v>
      </c>
      <c r="D1045" t="str">
        <f t="shared" si="16"/>
        <v>MTL</v>
      </c>
    </row>
    <row r="1046" spans="1:4" x14ac:dyDescent="0.2">
      <c r="A1046" t="s">
        <v>103</v>
      </c>
      <c r="B1046" s="1">
        <v>46007</v>
      </c>
      <c r="C1046" t="s">
        <v>86</v>
      </c>
      <c r="D1046" t="str">
        <f t="shared" si="16"/>
        <v>UTA</v>
      </c>
    </row>
    <row r="1047" spans="1:4" x14ac:dyDescent="0.2">
      <c r="A1047" t="s">
        <v>56</v>
      </c>
      <c r="B1047" s="1">
        <v>46007</v>
      </c>
      <c r="C1047" t="s">
        <v>81</v>
      </c>
      <c r="D1047" t="str">
        <f t="shared" si="16"/>
        <v>BOS</v>
      </c>
    </row>
    <row r="1048" spans="1:4" x14ac:dyDescent="0.2">
      <c r="A1048" t="s">
        <v>103</v>
      </c>
      <c r="B1048" s="1">
        <v>46007</v>
      </c>
      <c r="C1048" t="s">
        <v>99</v>
      </c>
      <c r="D1048" t="str">
        <f t="shared" si="16"/>
        <v>VAN</v>
      </c>
    </row>
    <row r="1049" spans="1:4" x14ac:dyDescent="0.2">
      <c r="A1049" t="s">
        <v>56</v>
      </c>
      <c r="B1049" s="1">
        <v>46007</v>
      </c>
      <c r="C1049" t="s">
        <v>75</v>
      </c>
      <c r="D1049" t="str">
        <f t="shared" si="16"/>
        <v>NYR</v>
      </c>
    </row>
    <row r="1050" spans="1:4" x14ac:dyDescent="0.2">
      <c r="A1050" t="s">
        <v>103</v>
      </c>
      <c r="B1050" s="1">
        <v>46007</v>
      </c>
      <c r="C1050" t="s">
        <v>77</v>
      </c>
      <c r="D1050" t="str">
        <f t="shared" si="16"/>
        <v>EDM</v>
      </c>
    </row>
    <row r="1051" spans="1:4" x14ac:dyDescent="0.2">
      <c r="A1051" t="s">
        <v>56</v>
      </c>
      <c r="B1051" s="1">
        <v>46007</v>
      </c>
      <c r="C1051" t="s">
        <v>74</v>
      </c>
      <c r="D1051" t="str">
        <f t="shared" si="16"/>
        <v>PIT</v>
      </c>
    </row>
    <row r="1052" spans="1:4" x14ac:dyDescent="0.2">
      <c r="A1052" t="s">
        <v>103</v>
      </c>
      <c r="B1052" s="1">
        <v>46007</v>
      </c>
      <c r="C1052" t="s">
        <v>82</v>
      </c>
      <c r="D1052" t="str">
        <f t="shared" si="16"/>
        <v>WSH</v>
      </c>
    </row>
    <row r="1053" spans="1:4" x14ac:dyDescent="0.2">
      <c r="A1053" t="s">
        <v>56</v>
      </c>
      <c r="B1053" s="1">
        <v>46007</v>
      </c>
      <c r="C1053" t="s">
        <v>95</v>
      </c>
      <c r="D1053" t="str">
        <f t="shared" si="16"/>
        <v>MIN</v>
      </c>
    </row>
    <row r="1054" spans="1:4" x14ac:dyDescent="0.2">
      <c r="A1054" t="s">
        <v>103</v>
      </c>
      <c r="B1054" s="1">
        <v>46007</v>
      </c>
      <c r="C1054" t="s">
        <v>76</v>
      </c>
      <c r="D1054" t="str">
        <f t="shared" si="16"/>
        <v>CGY</v>
      </c>
    </row>
    <row r="1055" spans="1:4" x14ac:dyDescent="0.2">
      <c r="A1055" t="s">
        <v>56</v>
      </c>
      <c r="B1055" s="1">
        <v>46007</v>
      </c>
      <c r="C1055" t="s">
        <v>94</v>
      </c>
      <c r="D1055" t="str">
        <f t="shared" si="16"/>
        <v>SJS</v>
      </c>
    </row>
    <row r="1056" spans="1:4" x14ac:dyDescent="0.2">
      <c r="A1056" t="s">
        <v>103</v>
      </c>
      <c r="B1056" s="1">
        <v>46007</v>
      </c>
      <c r="C1056" t="s">
        <v>72</v>
      </c>
      <c r="D1056" t="str">
        <f t="shared" si="16"/>
        <v>COL</v>
      </c>
    </row>
    <row r="1057" spans="1:4" x14ac:dyDescent="0.2">
      <c r="A1057" t="s">
        <v>56</v>
      </c>
      <c r="B1057" s="1">
        <v>46007</v>
      </c>
      <c r="C1057" t="s">
        <v>93</v>
      </c>
      <c r="D1057" t="str">
        <f t="shared" si="16"/>
        <v>SEA</v>
      </c>
    </row>
    <row r="1058" spans="1:4" x14ac:dyDescent="0.2">
      <c r="A1058" t="s">
        <v>103</v>
      </c>
      <c r="B1058" s="1">
        <v>46008</v>
      </c>
      <c r="C1058" t="s">
        <v>73</v>
      </c>
      <c r="D1058" t="str">
        <f t="shared" si="16"/>
        <v>LAK</v>
      </c>
    </row>
    <row r="1059" spans="1:4" x14ac:dyDescent="0.2">
      <c r="A1059" t="s">
        <v>56</v>
      </c>
      <c r="B1059" s="1">
        <v>46008</v>
      </c>
      <c r="C1059" t="s">
        <v>71</v>
      </c>
      <c r="D1059" t="str">
        <f t="shared" si="16"/>
        <v>FLA</v>
      </c>
    </row>
    <row r="1060" spans="1:4" x14ac:dyDescent="0.2">
      <c r="A1060" t="s">
        <v>103</v>
      </c>
      <c r="B1060" s="1">
        <v>46008</v>
      </c>
      <c r="C1060" t="s">
        <v>86</v>
      </c>
      <c r="D1060" t="str">
        <f t="shared" si="16"/>
        <v>UTA</v>
      </c>
    </row>
    <row r="1061" spans="1:4" x14ac:dyDescent="0.2">
      <c r="A1061" t="s">
        <v>56</v>
      </c>
      <c r="B1061" s="1">
        <v>46008</v>
      </c>
      <c r="C1061" t="s">
        <v>87</v>
      </c>
      <c r="D1061" t="str">
        <f t="shared" si="16"/>
        <v>DET</v>
      </c>
    </row>
    <row r="1062" spans="1:4" x14ac:dyDescent="0.2">
      <c r="A1062" t="s">
        <v>103</v>
      </c>
      <c r="B1062" s="1">
        <v>46008</v>
      </c>
      <c r="C1062" t="s">
        <v>85</v>
      </c>
      <c r="D1062" t="str">
        <f t="shared" si="16"/>
        <v>CAR</v>
      </c>
    </row>
    <row r="1063" spans="1:4" x14ac:dyDescent="0.2">
      <c r="A1063" t="s">
        <v>56</v>
      </c>
      <c r="B1063" s="1">
        <v>46008</v>
      </c>
      <c r="C1063" t="s">
        <v>90</v>
      </c>
      <c r="D1063" t="str">
        <f t="shared" si="16"/>
        <v>NSH</v>
      </c>
    </row>
    <row r="1064" spans="1:4" x14ac:dyDescent="0.2">
      <c r="A1064" t="s">
        <v>103</v>
      </c>
      <c r="B1064" s="1">
        <v>46008</v>
      </c>
      <c r="C1064" t="s">
        <v>101</v>
      </c>
      <c r="D1064" t="str">
        <f t="shared" si="16"/>
        <v>WPG</v>
      </c>
    </row>
    <row r="1065" spans="1:4" x14ac:dyDescent="0.2">
      <c r="A1065" t="s">
        <v>56</v>
      </c>
      <c r="B1065" s="1">
        <v>46008</v>
      </c>
      <c r="C1065" t="s">
        <v>96</v>
      </c>
      <c r="D1065" t="str">
        <f t="shared" si="16"/>
        <v>STL</v>
      </c>
    </row>
    <row r="1066" spans="1:4" x14ac:dyDescent="0.2">
      <c r="A1066" t="s">
        <v>103</v>
      </c>
      <c r="B1066" s="1">
        <v>46008</v>
      </c>
      <c r="C1066" t="s">
        <v>84</v>
      </c>
      <c r="D1066" t="str">
        <f t="shared" si="16"/>
        <v>NJD</v>
      </c>
    </row>
    <row r="1067" spans="1:4" x14ac:dyDescent="0.2">
      <c r="A1067" t="s">
        <v>56</v>
      </c>
      <c r="B1067" s="1">
        <v>46008</v>
      </c>
      <c r="C1067" t="s">
        <v>80</v>
      </c>
      <c r="D1067" t="str">
        <f t="shared" si="16"/>
        <v>VGK</v>
      </c>
    </row>
    <row r="1068" spans="1:4" x14ac:dyDescent="0.2">
      <c r="A1068" t="s">
        <v>103</v>
      </c>
      <c r="B1068" s="1">
        <v>46009</v>
      </c>
      <c r="C1068" t="s">
        <v>70</v>
      </c>
      <c r="D1068" t="str">
        <f t="shared" si="16"/>
        <v>CHI</v>
      </c>
    </row>
    <row r="1069" spans="1:4" x14ac:dyDescent="0.2">
      <c r="A1069" t="s">
        <v>56</v>
      </c>
      <c r="B1069" s="1">
        <v>46009</v>
      </c>
      <c r="C1069" t="s">
        <v>78</v>
      </c>
      <c r="D1069" t="str">
        <f t="shared" si="16"/>
        <v>MTL</v>
      </c>
    </row>
    <row r="1070" spans="1:4" x14ac:dyDescent="0.2">
      <c r="A1070" t="s">
        <v>103</v>
      </c>
      <c r="B1070" s="1">
        <v>46009</v>
      </c>
      <c r="C1070" t="s">
        <v>77</v>
      </c>
      <c r="D1070" t="str">
        <f t="shared" si="16"/>
        <v>EDM</v>
      </c>
    </row>
    <row r="1071" spans="1:4" x14ac:dyDescent="0.2">
      <c r="A1071" t="s">
        <v>56</v>
      </c>
      <c r="B1071" s="1">
        <v>46009</v>
      </c>
      <c r="C1071" t="s">
        <v>81</v>
      </c>
      <c r="D1071" t="str">
        <f t="shared" si="16"/>
        <v>BOS</v>
      </c>
    </row>
    <row r="1072" spans="1:4" x14ac:dyDescent="0.2">
      <c r="A1072" t="s">
        <v>103</v>
      </c>
      <c r="B1072" s="1">
        <v>46009</v>
      </c>
      <c r="C1072" t="s">
        <v>73</v>
      </c>
      <c r="D1072" t="str">
        <f t="shared" si="16"/>
        <v>LAK</v>
      </c>
    </row>
    <row r="1073" spans="1:4" x14ac:dyDescent="0.2">
      <c r="A1073" t="s">
        <v>56</v>
      </c>
      <c r="B1073" s="1">
        <v>46009</v>
      </c>
      <c r="C1073" t="s">
        <v>98</v>
      </c>
      <c r="D1073" t="str">
        <f t="shared" si="16"/>
        <v>TBL</v>
      </c>
    </row>
    <row r="1074" spans="1:4" x14ac:dyDescent="0.2">
      <c r="A1074" t="s">
        <v>103</v>
      </c>
      <c r="B1074" s="1">
        <v>46009</v>
      </c>
      <c r="C1074" t="s">
        <v>95</v>
      </c>
      <c r="D1074" t="str">
        <f t="shared" si="16"/>
        <v>MIN</v>
      </c>
    </row>
    <row r="1075" spans="1:4" x14ac:dyDescent="0.2">
      <c r="A1075" t="s">
        <v>56</v>
      </c>
      <c r="B1075" s="1">
        <v>46009</v>
      </c>
      <c r="C1075" t="s">
        <v>89</v>
      </c>
      <c r="D1075" t="str">
        <f t="shared" si="16"/>
        <v>CBJ</v>
      </c>
    </row>
    <row r="1076" spans="1:4" x14ac:dyDescent="0.2">
      <c r="A1076" t="s">
        <v>103</v>
      </c>
      <c r="B1076" s="1">
        <v>46009</v>
      </c>
      <c r="C1076" t="s">
        <v>74</v>
      </c>
      <c r="D1076" t="str">
        <f t="shared" si="16"/>
        <v>PIT</v>
      </c>
    </row>
    <row r="1077" spans="1:4" x14ac:dyDescent="0.2">
      <c r="A1077" t="s">
        <v>56</v>
      </c>
      <c r="B1077" s="1">
        <v>46009</v>
      </c>
      <c r="C1077" t="s">
        <v>97</v>
      </c>
      <c r="D1077" t="str">
        <f t="shared" si="16"/>
        <v>OTT</v>
      </c>
    </row>
    <row r="1078" spans="1:4" x14ac:dyDescent="0.2">
      <c r="A1078" t="s">
        <v>103</v>
      </c>
      <c r="B1078" s="1">
        <v>46009</v>
      </c>
      <c r="C1078" t="s">
        <v>79</v>
      </c>
      <c r="D1078" t="str">
        <f t="shared" si="16"/>
        <v>TOR</v>
      </c>
    </row>
    <row r="1079" spans="1:4" x14ac:dyDescent="0.2">
      <c r="A1079" t="s">
        <v>56</v>
      </c>
      <c r="B1079" s="1">
        <v>46009</v>
      </c>
      <c r="C1079" t="s">
        <v>82</v>
      </c>
      <c r="D1079" t="str">
        <f t="shared" si="16"/>
        <v>WSH</v>
      </c>
    </row>
    <row r="1080" spans="1:4" x14ac:dyDescent="0.2">
      <c r="A1080" t="s">
        <v>103</v>
      </c>
      <c r="B1080" s="1">
        <v>46009</v>
      </c>
      <c r="C1080" t="s">
        <v>88</v>
      </c>
      <c r="D1080" t="str">
        <f t="shared" si="16"/>
        <v>PHI</v>
      </c>
    </row>
    <row r="1081" spans="1:4" x14ac:dyDescent="0.2">
      <c r="A1081" t="s">
        <v>56</v>
      </c>
      <c r="B1081" s="1">
        <v>46009</v>
      </c>
      <c r="C1081" t="s">
        <v>83</v>
      </c>
      <c r="D1081" t="str">
        <f t="shared" si="16"/>
        <v>BUF</v>
      </c>
    </row>
    <row r="1082" spans="1:4" x14ac:dyDescent="0.2">
      <c r="A1082" t="s">
        <v>103</v>
      </c>
      <c r="B1082" s="1">
        <v>46009</v>
      </c>
      <c r="C1082" t="s">
        <v>75</v>
      </c>
      <c r="D1082" t="str">
        <f t="shared" si="16"/>
        <v>NYR</v>
      </c>
    </row>
    <row r="1083" spans="1:4" x14ac:dyDescent="0.2">
      <c r="A1083" t="s">
        <v>56</v>
      </c>
      <c r="B1083" s="1">
        <v>46009</v>
      </c>
      <c r="C1083" t="s">
        <v>96</v>
      </c>
      <c r="D1083" t="str">
        <f t="shared" si="16"/>
        <v>STL</v>
      </c>
    </row>
    <row r="1084" spans="1:4" x14ac:dyDescent="0.2">
      <c r="A1084" t="s">
        <v>103</v>
      </c>
      <c r="B1084" s="1">
        <v>46009</v>
      </c>
      <c r="C1084" t="s">
        <v>93</v>
      </c>
      <c r="D1084" t="str">
        <f t="shared" si="16"/>
        <v>SEA</v>
      </c>
    </row>
    <row r="1085" spans="1:4" x14ac:dyDescent="0.2">
      <c r="A1085" t="s">
        <v>56</v>
      </c>
      <c r="B1085" s="1">
        <v>46009</v>
      </c>
      <c r="C1085" t="s">
        <v>76</v>
      </c>
      <c r="D1085" t="str">
        <f t="shared" si="16"/>
        <v>CGY</v>
      </c>
    </row>
    <row r="1086" spans="1:4" x14ac:dyDescent="0.2">
      <c r="A1086" t="s">
        <v>103</v>
      </c>
      <c r="B1086" s="1">
        <v>46009</v>
      </c>
      <c r="C1086" t="s">
        <v>100</v>
      </c>
      <c r="D1086" t="str">
        <f t="shared" si="16"/>
        <v>DAL</v>
      </c>
    </row>
    <row r="1087" spans="1:4" x14ac:dyDescent="0.2">
      <c r="A1087" t="s">
        <v>56</v>
      </c>
      <c r="B1087" s="1">
        <v>46009</v>
      </c>
      <c r="C1087" t="s">
        <v>94</v>
      </c>
      <c r="D1087" t="str">
        <f t="shared" si="16"/>
        <v>SJS</v>
      </c>
    </row>
    <row r="1088" spans="1:4" x14ac:dyDescent="0.2">
      <c r="A1088" t="s">
        <v>103</v>
      </c>
      <c r="B1088" s="1">
        <v>46010</v>
      </c>
      <c r="C1088" t="s">
        <v>85</v>
      </c>
      <c r="D1088" t="str">
        <f t="shared" si="16"/>
        <v>CAR</v>
      </c>
    </row>
    <row r="1089" spans="1:4" x14ac:dyDescent="0.2">
      <c r="A1089" t="s">
        <v>56</v>
      </c>
      <c r="B1089" s="1">
        <v>46010</v>
      </c>
      <c r="C1089" t="s">
        <v>71</v>
      </c>
      <c r="D1089" t="str">
        <f t="shared" si="16"/>
        <v>FLA</v>
      </c>
    </row>
    <row r="1090" spans="1:4" x14ac:dyDescent="0.2">
      <c r="A1090" t="s">
        <v>103</v>
      </c>
      <c r="B1090" s="1">
        <v>46010</v>
      </c>
      <c r="C1090" t="s">
        <v>99</v>
      </c>
      <c r="D1090" t="str">
        <f t="shared" si="16"/>
        <v>VAN</v>
      </c>
    </row>
    <row r="1091" spans="1:4" x14ac:dyDescent="0.2">
      <c r="A1091" t="s">
        <v>56</v>
      </c>
      <c r="B1091" s="1">
        <v>46010</v>
      </c>
      <c r="C1091" t="s">
        <v>91</v>
      </c>
      <c r="D1091" t="str">
        <f t="shared" ref="D1091:D1154" si="17">_xlfn.SINGLE(_xlfn.XLOOKUP(C1091,G:G,F:F))</f>
        <v>NYI</v>
      </c>
    </row>
    <row r="1092" spans="1:4" x14ac:dyDescent="0.2">
      <c r="A1092" t="s">
        <v>103</v>
      </c>
      <c r="B1092" s="1">
        <v>46010</v>
      </c>
      <c r="C1092" t="s">
        <v>84</v>
      </c>
      <c r="D1092" t="str">
        <f t="shared" si="17"/>
        <v>NJD</v>
      </c>
    </row>
    <row r="1093" spans="1:4" x14ac:dyDescent="0.2">
      <c r="A1093" t="s">
        <v>56</v>
      </c>
      <c r="B1093" s="1">
        <v>46010</v>
      </c>
      <c r="C1093" t="s">
        <v>86</v>
      </c>
      <c r="D1093" t="str">
        <f t="shared" si="17"/>
        <v>UTA</v>
      </c>
    </row>
    <row r="1094" spans="1:4" x14ac:dyDescent="0.2">
      <c r="A1094" t="s">
        <v>103</v>
      </c>
      <c r="B1094" s="1">
        <v>46010</v>
      </c>
      <c r="C1094" t="s">
        <v>101</v>
      </c>
      <c r="D1094" t="str">
        <f t="shared" si="17"/>
        <v>WPG</v>
      </c>
    </row>
    <row r="1095" spans="1:4" x14ac:dyDescent="0.2">
      <c r="A1095" t="s">
        <v>56</v>
      </c>
      <c r="B1095" s="1">
        <v>46010</v>
      </c>
      <c r="C1095" t="s">
        <v>72</v>
      </c>
      <c r="D1095" t="str">
        <f t="shared" si="17"/>
        <v>COL</v>
      </c>
    </row>
    <row r="1096" spans="1:4" x14ac:dyDescent="0.2">
      <c r="A1096" t="s">
        <v>103</v>
      </c>
      <c r="B1096" s="1">
        <v>46010</v>
      </c>
      <c r="C1096" t="s">
        <v>100</v>
      </c>
      <c r="D1096" t="str">
        <f t="shared" si="17"/>
        <v>DAL</v>
      </c>
    </row>
    <row r="1097" spans="1:4" x14ac:dyDescent="0.2">
      <c r="A1097" t="s">
        <v>56</v>
      </c>
      <c r="B1097" s="1">
        <v>46010</v>
      </c>
      <c r="C1097" t="s">
        <v>92</v>
      </c>
      <c r="D1097" t="str">
        <f t="shared" si="17"/>
        <v>ANA</v>
      </c>
    </row>
    <row r="1098" spans="1:4" x14ac:dyDescent="0.2">
      <c r="A1098" t="s">
        <v>103</v>
      </c>
      <c r="B1098" s="1">
        <v>46011</v>
      </c>
      <c r="C1098" t="s">
        <v>87</v>
      </c>
      <c r="D1098" t="str">
        <f t="shared" si="17"/>
        <v>DET</v>
      </c>
    </row>
    <row r="1099" spans="1:4" x14ac:dyDescent="0.2">
      <c r="A1099" t="s">
        <v>56</v>
      </c>
      <c r="B1099" s="1">
        <v>46011</v>
      </c>
      <c r="C1099" t="s">
        <v>82</v>
      </c>
      <c r="D1099" t="str">
        <f t="shared" si="17"/>
        <v>WSH</v>
      </c>
    </row>
    <row r="1100" spans="1:4" x14ac:dyDescent="0.2">
      <c r="A1100" t="s">
        <v>103</v>
      </c>
      <c r="B1100" s="1">
        <v>46011</v>
      </c>
      <c r="C1100" t="s">
        <v>88</v>
      </c>
      <c r="D1100" t="str">
        <f t="shared" si="17"/>
        <v>PHI</v>
      </c>
    </row>
    <row r="1101" spans="1:4" x14ac:dyDescent="0.2">
      <c r="A1101" t="s">
        <v>56</v>
      </c>
      <c r="B1101" s="1">
        <v>46011</v>
      </c>
      <c r="C1101" t="s">
        <v>75</v>
      </c>
      <c r="D1101" t="str">
        <f t="shared" si="17"/>
        <v>NYR</v>
      </c>
    </row>
    <row r="1102" spans="1:4" x14ac:dyDescent="0.2">
      <c r="A1102" t="s">
        <v>103</v>
      </c>
      <c r="B1102" s="1">
        <v>46011</v>
      </c>
      <c r="C1102" t="s">
        <v>70</v>
      </c>
      <c r="D1102" t="str">
        <f t="shared" si="17"/>
        <v>CHI</v>
      </c>
    </row>
    <row r="1103" spans="1:4" x14ac:dyDescent="0.2">
      <c r="A1103" t="s">
        <v>56</v>
      </c>
      <c r="B1103" s="1">
        <v>46011</v>
      </c>
      <c r="C1103" t="s">
        <v>97</v>
      </c>
      <c r="D1103" t="str">
        <f t="shared" si="17"/>
        <v>OTT</v>
      </c>
    </row>
    <row r="1104" spans="1:4" x14ac:dyDescent="0.2">
      <c r="A1104" t="s">
        <v>103</v>
      </c>
      <c r="B1104" s="1">
        <v>46011</v>
      </c>
      <c r="C1104" t="s">
        <v>77</v>
      </c>
      <c r="D1104" t="str">
        <f t="shared" si="17"/>
        <v>EDM</v>
      </c>
    </row>
    <row r="1105" spans="1:4" x14ac:dyDescent="0.2">
      <c r="A1105" t="s">
        <v>56</v>
      </c>
      <c r="B1105" s="1">
        <v>46011</v>
      </c>
      <c r="C1105" t="s">
        <v>95</v>
      </c>
      <c r="D1105" t="str">
        <f t="shared" si="17"/>
        <v>MIN</v>
      </c>
    </row>
    <row r="1106" spans="1:4" x14ac:dyDescent="0.2">
      <c r="A1106" t="s">
        <v>103</v>
      </c>
      <c r="B1106" s="1">
        <v>46011</v>
      </c>
      <c r="C1106" t="s">
        <v>91</v>
      </c>
      <c r="D1106" t="str">
        <f t="shared" si="17"/>
        <v>NYI</v>
      </c>
    </row>
    <row r="1107" spans="1:4" x14ac:dyDescent="0.2">
      <c r="A1107" t="s">
        <v>56</v>
      </c>
      <c r="B1107" s="1">
        <v>46011</v>
      </c>
      <c r="C1107" t="s">
        <v>83</v>
      </c>
      <c r="D1107" t="str">
        <f t="shared" si="17"/>
        <v>BUF</v>
      </c>
    </row>
    <row r="1108" spans="1:4" x14ac:dyDescent="0.2">
      <c r="A1108" t="s">
        <v>103</v>
      </c>
      <c r="B1108" s="1">
        <v>46011</v>
      </c>
      <c r="C1108" t="s">
        <v>96</v>
      </c>
      <c r="D1108" t="str">
        <f t="shared" si="17"/>
        <v>STL</v>
      </c>
    </row>
    <row r="1109" spans="1:4" x14ac:dyDescent="0.2">
      <c r="A1109" t="s">
        <v>56</v>
      </c>
      <c r="B1109" s="1">
        <v>46011</v>
      </c>
      <c r="C1109" t="s">
        <v>71</v>
      </c>
      <c r="D1109" t="str">
        <f t="shared" si="17"/>
        <v>FLA</v>
      </c>
    </row>
    <row r="1110" spans="1:4" x14ac:dyDescent="0.2">
      <c r="A1110" t="s">
        <v>103</v>
      </c>
      <c r="B1110" s="1">
        <v>46011</v>
      </c>
      <c r="C1110" t="s">
        <v>85</v>
      </c>
      <c r="D1110" t="str">
        <f t="shared" si="17"/>
        <v>CAR</v>
      </c>
    </row>
    <row r="1111" spans="1:4" x14ac:dyDescent="0.2">
      <c r="A1111" t="s">
        <v>56</v>
      </c>
      <c r="B1111" s="1">
        <v>46011</v>
      </c>
      <c r="C1111" t="s">
        <v>98</v>
      </c>
      <c r="D1111" t="str">
        <f t="shared" si="17"/>
        <v>TBL</v>
      </c>
    </row>
    <row r="1112" spans="1:4" x14ac:dyDescent="0.2">
      <c r="A1112" t="s">
        <v>103</v>
      </c>
      <c r="B1112" s="1">
        <v>46011</v>
      </c>
      <c r="C1112" t="s">
        <v>74</v>
      </c>
      <c r="D1112" t="str">
        <f t="shared" si="17"/>
        <v>PIT</v>
      </c>
    </row>
    <row r="1113" spans="1:4" x14ac:dyDescent="0.2">
      <c r="A1113" t="s">
        <v>56</v>
      </c>
      <c r="B1113" s="1">
        <v>46011</v>
      </c>
      <c r="C1113" t="s">
        <v>78</v>
      </c>
      <c r="D1113" t="str">
        <f t="shared" si="17"/>
        <v>MTL</v>
      </c>
    </row>
    <row r="1114" spans="1:4" x14ac:dyDescent="0.2">
      <c r="A1114" t="s">
        <v>103</v>
      </c>
      <c r="B1114" s="1">
        <v>46011</v>
      </c>
      <c r="C1114" t="s">
        <v>79</v>
      </c>
      <c r="D1114" t="str">
        <f t="shared" si="17"/>
        <v>TOR</v>
      </c>
    </row>
    <row r="1115" spans="1:4" x14ac:dyDescent="0.2">
      <c r="A1115" t="s">
        <v>56</v>
      </c>
      <c r="B1115" s="1">
        <v>46011</v>
      </c>
      <c r="C1115" t="s">
        <v>90</v>
      </c>
      <c r="D1115" t="str">
        <f t="shared" si="17"/>
        <v>NSH</v>
      </c>
    </row>
    <row r="1116" spans="1:4" x14ac:dyDescent="0.2">
      <c r="A1116" t="s">
        <v>103</v>
      </c>
      <c r="B1116" s="1">
        <v>46011</v>
      </c>
      <c r="C1116" t="s">
        <v>99</v>
      </c>
      <c r="D1116" t="str">
        <f t="shared" si="17"/>
        <v>VAN</v>
      </c>
    </row>
    <row r="1117" spans="1:4" x14ac:dyDescent="0.2">
      <c r="A1117" t="s">
        <v>56</v>
      </c>
      <c r="B1117" s="1">
        <v>46011</v>
      </c>
      <c r="C1117" t="s">
        <v>81</v>
      </c>
      <c r="D1117" t="str">
        <f t="shared" si="17"/>
        <v>BOS</v>
      </c>
    </row>
    <row r="1118" spans="1:4" x14ac:dyDescent="0.2">
      <c r="A1118" t="s">
        <v>103</v>
      </c>
      <c r="B1118" s="1">
        <v>46011</v>
      </c>
      <c r="C1118" t="s">
        <v>89</v>
      </c>
      <c r="D1118" t="str">
        <f t="shared" si="17"/>
        <v>CBJ</v>
      </c>
    </row>
    <row r="1119" spans="1:4" x14ac:dyDescent="0.2">
      <c r="A1119" t="s">
        <v>56</v>
      </c>
      <c r="B1119" s="1">
        <v>46011</v>
      </c>
      <c r="C1119" t="s">
        <v>92</v>
      </c>
      <c r="D1119" t="str">
        <f t="shared" si="17"/>
        <v>ANA</v>
      </c>
    </row>
    <row r="1120" spans="1:4" x14ac:dyDescent="0.2">
      <c r="A1120" t="s">
        <v>103</v>
      </c>
      <c r="B1120" s="1">
        <v>46011</v>
      </c>
      <c r="C1120" t="s">
        <v>93</v>
      </c>
      <c r="D1120" t="str">
        <f t="shared" si="17"/>
        <v>SEA</v>
      </c>
    </row>
    <row r="1121" spans="1:4" x14ac:dyDescent="0.2">
      <c r="A1121" t="s">
        <v>56</v>
      </c>
      <c r="B1121" s="1">
        <v>46011</v>
      </c>
      <c r="C1121" t="s">
        <v>94</v>
      </c>
      <c r="D1121" t="str">
        <f t="shared" si="17"/>
        <v>SJS</v>
      </c>
    </row>
    <row r="1122" spans="1:4" x14ac:dyDescent="0.2">
      <c r="A1122" t="s">
        <v>103</v>
      </c>
      <c r="B1122" s="1">
        <v>46011</v>
      </c>
      <c r="C1122" t="s">
        <v>80</v>
      </c>
      <c r="D1122" t="str">
        <f t="shared" si="17"/>
        <v>VGK</v>
      </c>
    </row>
    <row r="1123" spans="1:4" x14ac:dyDescent="0.2">
      <c r="A1123" t="s">
        <v>56</v>
      </c>
      <c r="B1123" s="1">
        <v>46011</v>
      </c>
      <c r="C1123" t="s">
        <v>76</v>
      </c>
      <c r="D1123" t="str">
        <f t="shared" si="17"/>
        <v>CGY</v>
      </c>
    </row>
    <row r="1124" spans="1:4" x14ac:dyDescent="0.2">
      <c r="A1124" t="s">
        <v>103</v>
      </c>
      <c r="B1124" s="1">
        <v>46012</v>
      </c>
      <c r="C1124" t="s">
        <v>82</v>
      </c>
      <c r="D1124" t="str">
        <f t="shared" si="17"/>
        <v>WSH</v>
      </c>
    </row>
    <row r="1125" spans="1:4" x14ac:dyDescent="0.2">
      <c r="A1125" t="s">
        <v>56</v>
      </c>
      <c r="B1125" s="1">
        <v>46012</v>
      </c>
      <c r="C1125" t="s">
        <v>87</v>
      </c>
      <c r="D1125" t="str">
        <f t="shared" si="17"/>
        <v>DET</v>
      </c>
    </row>
    <row r="1126" spans="1:4" x14ac:dyDescent="0.2">
      <c r="A1126" t="s">
        <v>103</v>
      </c>
      <c r="B1126" s="1">
        <v>46012</v>
      </c>
      <c r="C1126" t="s">
        <v>72</v>
      </c>
      <c r="D1126" t="str">
        <f t="shared" si="17"/>
        <v>COL</v>
      </c>
    </row>
    <row r="1127" spans="1:4" x14ac:dyDescent="0.2">
      <c r="A1127" t="s">
        <v>56</v>
      </c>
      <c r="B1127" s="1">
        <v>46012</v>
      </c>
      <c r="C1127" t="s">
        <v>95</v>
      </c>
      <c r="D1127" t="str">
        <f t="shared" si="17"/>
        <v>MIN</v>
      </c>
    </row>
    <row r="1128" spans="1:4" x14ac:dyDescent="0.2">
      <c r="A1128" t="s">
        <v>103</v>
      </c>
      <c r="B1128" s="1">
        <v>46012</v>
      </c>
      <c r="C1128" t="s">
        <v>83</v>
      </c>
      <c r="D1128" t="str">
        <f t="shared" si="17"/>
        <v>BUF</v>
      </c>
    </row>
    <row r="1129" spans="1:4" x14ac:dyDescent="0.2">
      <c r="A1129" t="s">
        <v>56</v>
      </c>
      <c r="B1129" s="1">
        <v>46012</v>
      </c>
      <c r="C1129" t="s">
        <v>84</v>
      </c>
      <c r="D1129" t="str">
        <f t="shared" si="17"/>
        <v>NJD</v>
      </c>
    </row>
    <row r="1130" spans="1:4" x14ac:dyDescent="0.2">
      <c r="A1130" t="s">
        <v>103</v>
      </c>
      <c r="B1130" s="1">
        <v>46012</v>
      </c>
      <c r="C1130" t="s">
        <v>78</v>
      </c>
      <c r="D1130" t="str">
        <f t="shared" si="17"/>
        <v>MTL</v>
      </c>
    </row>
    <row r="1131" spans="1:4" x14ac:dyDescent="0.2">
      <c r="A1131" t="s">
        <v>56</v>
      </c>
      <c r="B1131" s="1">
        <v>46012</v>
      </c>
      <c r="C1131" t="s">
        <v>74</v>
      </c>
      <c r="D1131" t="str">
        <f t="shared" si="17"/>
        <v>PIT</v>
      </c>
    </row>
    <row r="1132" spans="1:4" x14ac:dyDescent="0.2">
      <c r="A1132" t="s">
        <v>103</v>
      </c>
      <c r="B1132" s="1">
        <v>46012</v>
      </c>
      <c r="C1132" t="s">
        <v>75</v>
      </c>
      <c r="D1132" t="str">
        <f t="shared" si="17"/>
        <v>NYR</v>
      </c>
    </row>
    <row r="1133" spans="1:4" x14ac:dyDescent="0.2">
      <c r="A1133" t="s">
        <v>56</v>
      </c>
      <c r="B1133" s="1">
        <v>46012</v>
      </c>
      <c r="C1133" t="s">
        <v>90</v>
      </c>
      <c r="D1133" t="str">
        <f t="shared" si="17"/>
        <v>NSH</v>
      </c>
    </row>
    <row r="1134" spans="1:4" x14ac:dyDescent="0.2">
      <c r="A1134" t="s">
        <v>103</v>
      </c>
      <c r="B1134" s="1">
        <v>46012</v>
      </c>
      <c r="C1134" t="s">
        <v>97</v>
      </c>
      <c r="D1134" t="str">
        <f t="shared" si="17"/>
        <v>OTT</v>
      </c>
    </row>
    <row r="1135" spans="1:4" x14ac:dyDescent="0.2">
      <c r="A1135" t="s">
        <v>56</v>
      </c>
      <c r="B1135" s="1">
        <v>46012</v>
      </c>
      <c r="C1135" t="s">
        <v>81</v>
      </c>
      <c r="D1135" t="str">
        <f t="shared" si="17"/>
        <v>BOS</v>
      </c>
    </row>
    <row r="1136" spans="1:4" x14ac:dyDescent="0.2">
      <c r="A1136" t="s">
        <v>103</v>
      </c>
      <c r="B1136" s="1">
        <v>46012</v>
      </c>
      <c r="C1136" t="s">
        <v>79</v>
      </c>
      <c r="D1136" t="str">
        <f t="shared" si="17"/>
        <v>TOR</v>
      </c>
    </row>
    <row r="1137" spans="1:4" x14ac:dyDescent="0.2">
      <c r="A1137" t="s">
        <v>56</v>
      </c>
      <c r="B1137" s="1">
        <v>46012</v>
      </c>
      <c r="C1137" t="s">
        <v>100</v>
      </c>
      <c r="D1137" t="str">
        <f t="shared" si="17"/>
        <v>DAL</v>
      </c>
    </row>
    <row r="1138" spans="1:4" x14ac:dyDescent="0.2">
      <c r="A1138" t="s">
        <v>103</v>
      </c>
      <c r="B1138" s="1">
        <v>46012</v>
      </c>
      <c r="C1138" t="s">
        <v>101</v>
      </c>
      <c r="D1138" t="str">
        <f t="shared" si="17"/>
        <v>WPG</v>
      </c>
    </row>
    <row r="1139" spans="1:4" x14ac:dyDescent="0.2">
      <c r="A1139" t="s">
        <v>56</v>
      </c>
      <c r="B1139" s="1">
        <v>46012</v>
      </c>
      <c r="C1139" t="s">
        <v>86</v>
      </c>
      <c r="D1139" t="str">
        <f t="shared" si="17"/>
        <v>UTA</v>
      </c>
    </row>
    <row r="1140" spans="1:4" x14ac:dyDescent="0.2">
      <c r="A1140" t="s">
        <v>103</v>
      </c>
      <c r="B1140" s="1">
        <v>46012</v>
      </c>
      <c r="C1140" t="s">
        <v>80</v>
      </c>
      <c r="D1140" t="str">
        <f t="shared" si="17"/>
        <v>VGK</v>
      </c>
    </row>
    <row r="1141" spans="1:4" x14ac:dyDescent="0.2">
      <c r="A1141" t="s">
        <v>56</v>
      </c>
      <c r="B1141" s="1">
        <v>46012</v>
      </c>
      <c r="C1141" t="s">
        <v>77</v>
      </c>
      <c r="D1141" t="str">
        <f t="shared" si="17"/>
        <v>EDM</v>
      </c>
    </row>
    <row r="1142" spans="1:4" x14ac:dyDescent="0.2">
      <c r="A1142" t="s">
        <v>103</v>
      </c>
      <c r="B1142" s="1">
        <v>46013</v>
      </c>
      <c r="C1142" t="s">
        <v>96</v>
      </c>
      <c r="D1142" t="str">
        <f t="shared" si="17"/>
        <v>STL</v>
      </c>
    </row>
    <row r="1143" spans="1:4" x14ac:dyDescent="0.2">
      <c r="A1143" t="s">
        <v>56</v>
      </c>
      <c r="B1143" s="1">
        <v>46013</v>
      </c>
      <c r="C1143" t="s">
        <v>98</v>
      </c>
      <c r="D1143" t="str">
        <f t="shared" si="17"/>
        <v>TBL</v>
      </c>
    </row>
    <row r="1144" spans="1:4" x14ac:dyDescent="0.2">
      <c r="A1144" t="s">
        <v>103</v>
      </c>
      <c r="B1144" s="1">
        <v>46013</v>
      </c>
      <c r="C1144" t="s">
        <v>99</v>
      </c>
      <c r="D1144" t="str">
        <f t="shared" si="17"/>
        <v>VAN</v>
      </c>
    </row>
    <row r="1145" spans="1:4" x14ac:dyDescent="0.2">
      <c r="A1145" t="s">
        <v>56</v>
      </c>
      <c r="B1145" s="1">
        <v>46013</v>
      </c>
      <c r="C1145" t="s">
        <v>88</v>
      </c>
      <c r="D1145" t="str">
        <f t="shared" si="17"/>
        <v>PHI</v>
      </c>
    </row>
    <row r="1146" spans="1:4" x14ac:dyDescent="0.2">
      <c r="A1146" t="s">
        <v>103</v>
      </c>
      <c r="B1146" s="1">
        <v>46013</v>
      </c>
      <c r="C1146" t="s">
        <v>89</v>
      </c>
      <c r="D1146" t="str">
        <f t="shared" si="17"/>
        <v>CBJ</v>
      </c>
    </row>
    <row r="1147" spans="1:4" x14ac:dyDescent="0.2">
      <c r="A1147" t="s">
        <v>56</v>
      </c>
      <c r="B1147" s="1">
        <v>46013</v>
      </c>
      <c r="C1147" t="s">
        <v>73</v>
      </c>
      <c r="D1147" t="str">
        <f t="shared" si="17"/>
        <v>LAK</v>
      </c>
    </row>
    <row r="1148" spans="1:4" x14ac:dyDescent="0.2">
      <c r="A1148" t="s">
        <v>103</v>
      </c>
      <c r="B1148" s="1">
        <v>46013</v>
      </c>
      <c r="C1148" t="s">
        <v>93</v>
      </c>
      <c r="D1148" t="str">
        <f t="shared" si="17"/>
        <v>SEA</v>
      </c>
    </row>
    <row r="1149" spans="1:4" x14ac:dyDescent="0.2">
      <c r="A1149" t="s">
        <v>56</v>
      </c>
      <c r="B1149" s="1">
        <v>46013</v>
      </c>
      <c r="C1149" t="s">
        <v>92</v>
      </c>
      <c r="D1149" t="str">
        <f t="shared" si="17"/>
        <v>ANA</v>
      </c>
    </row>
    <row r="1150" spans="1:4" x14ac:dyDescent="0.2">
      <c r="A1150" t="s">
        <v>103</v>
      </c>
      <c r="B1150" s="1">
        <v>46014</v>
      </c>
      <c r="C1150" t="s">
        <v>74</v>
      </c>
      <c r="D1150" t="str">
        <f t="shared" si="17"/>
        <v>PIT</v>
      </c>
    </row>
    <row r="1151" spans="1:4" x14ac:dyDescent="0.2">
      <c r="A1151" t="s">
        <v>56</v>
      </c>
      <c r="B1151" s="1">
        <v>46014</v>
      </c>
      <c r="C1151" t="s">
        <v>79</v>
      </c>
      <c r="D1151" t="str">
        <f t="shared" si="17"/>
        <v>TOR</v>
      </c>
    </row>
    <row r="1152" spans="1:4" x14ac:dyDescent="0.2">
      <c r="A1152" t="s">
        <v>103</v>
      </c>
      <c r="B1152" s="1">
        <v>46014</v>
      </c>
      <c r="C1152" t="s">
        <v>100</v>
      </c>
      <c r="D1152" t="str">
        <f t="shared" si="17"/>
        <v>DAL</v>
      </c>
    </row>
    <row r="1153" spans="1:4" x14ac:dyDescent="0.2">
      <c r="A1153" t="s">
        <v>56</v>
      </c>
      <c r="B1153" s="1">
        <v>46014</v>
      </c>
      <c r="C1153" t="s">
        <v>87</v>
      </c>
      <c r="D1153" t="str">
        <f t="shared" si="17"/>
        <v>DET</v>
      </c>
    </row>
    <row r="1154" spans="1:4" x14ac:dyDescent="0.2">
      <c r="A1154" t="s">
        <v>103</v>
      </c>
      <c r="B1154" s="1">
        <v>46014</v>
      </c>
      <c r="C1154" t="s">
        <v>83</v>
      </c>
      <c r="D1154" t="str">
        <f t="shared" si="17"/>
        <v>BUF</v>
      </c>
    </row>
    <row r="1155" spans="1:4" x14ac:dyDescent="0.2">
      <c r="A1155" t="s">
        <v>56</v>
      </c>
      <c r="B1155" s="1">
        <v>46014</v>
      </c>
      <c r="C1155" t="s">
        <v>97</v>
      </c>
      <c r="D1155" t="str">
        <f t="shared" ref="D1155:D1218" si="18">_xlfn.SINGLE(_xlfn.XLOOKUP(C1155,G:G,F:F))</f>
        <v>OTT</v>
      </c>
    </row>
    <row r="1156" spans="1:4" x14ac:dyDescent="0.2">
      <c r="A1156" t="s">
        <v>103</v>
      </c>
      <c r="B1156" s="1">
        <v>46014</v>
      </c>
      <c r="C1156" t="s">
        <v>71</v>
      </c>
      <c r="D1156" t="str">
        <f t="shared" si="18"/>
        <v>FLA</v>
      </c>
    </row>
    <row r="1157" spans="1:4" x14ac:dyDescent="0.2">
      <c r="A1157" t="s">
        <v>56</v>
      </c>
      <c r="B1157" s="1">
        <v>46014</v>
      </c>
      <c r="C1157" t="s">
        <v>85</v>
      </c>
      <c r="D1157" t="str">
        <f t="shared" si="18"/>
        <v>CAR</v>
      </c>
    </row>
    <row r="1158" spans="1:4" x14ac:dyDescent="0.2">
      <c r="A1158" t="s">
        <v>103</v>
      </c>
      <c r="B1158" s="1">
        <v>46014</v>
      </c>
      <c r="C1158" t="s">
        <v>78</v>
      </c>
      <c r="D1158" t="str">
        <f t="shared" si="18"/>
        <v>MTL</v>
      </c>
    </row>
    <row r="1159" spans="1:4" x14ac:dyDescent="0.2">
      <c r="A1159" t="s">
        <v>56</v>
      </c>
      <c r="B1159" s="1">
        <v>46014</v>
      </c>
      <c r="C1159" t="s">
        <v>81</v>
      </c>
      <c r="D1159" t="str">
        <f t="shared" si="18"/>
        <v>BOS</v>
      </c>
    </row>
    <row r="1160" spans="1:4" x14ac:dyDescent="0.2">
      <c r="A1160" t="s">
        <v>103</v>
      </c>
      <c r="B1160" s="1">
        <v>46014</v>
      </c>
      <c r="C1160" t="s">
        <v>84</v>
      </c>
      <c r="D1160" t="str">
        <f t="shared" si="18"/>
        <v>NJD</v>
      </c>
    </row>
    <row r="1161" spans="1:4" x14ac:dyDescent="0.2">
      <c r="A1161" t="s">
        <v>56</v>
      </c>
      <c r="B1161" s="1">
        <v>46014</v>
      </c>
      <c r="C1161" t="s">
        <v>91</v>
      </c>
      <c r="D1161" t="str">
        <f t="shared" si="18"/>
        <v>NYI</v>
      </c>
    </row>
    <row r="1162" spans="1:4" x14ac:dyDescent="0.2">
      <c r="A1162" t="s">
        <v>103</v>
      </c>
      <c r="B1162" s="1">
        <v>46014</v>
      </c>
      <c r="C1162" t="s">
        <v>75</v>
      </c>
      <c r="D1162" t="str">
        <f t="shared" si="18"/>
        <v>NYR</v>
      </c>
    </row>
    <row r="1163" spans="1:4" x14ac:dyDescent="0.2">
      <c r="A1163" t="s">
        <v>56</v>
      </c>
      <c r="B1163" s="1">
        <v>46014</v>
      </c>
      <c r="C1163" t="s">
        <v>82</v>
      </c>
      <c r="D1163" t="str">
        <f t="shared" si="18"/>
        <v>WSH</v>
      </c>
    </row>
    <row r="1164" spans="1:4" x14ac:dyDescent="0.2">
      <c r="A1164" t="s">
        <v>103</v>
      </c>
      <c r="B1164" s="1">
        <v>46014</v>
      </c>
      <c r="C1164" t="s">
        <v>90</v>
      </c>
      <c r="D1164" t="str">
        <f t="shared" si="18"/>
        <v>NSH</v>
      </c>
    </row>
    <row r="1165" spans="1:4" x14ac:dyDescent="0.2">
      <c r="A1165" t="s">
        <v>56</v>
      </c>
      <c r="B1165" s="1">
        <v>46014</v>
      </c>
      <c r="C1165" t="s">
        <v>95</v>
      </c>
      <c r="D1165" t="str">
        <f t="shared" si="18"/>
        <v>MIN</v>
      </c>
    </row>
    <row r="1166" spans="1:4" x14ac:dyDescent="0.2">
      <c r="A1166" t="s">
        <v>103</v>
      </c>
      <c r="B1166" s="1">
        <v>46014</v>
      </c>
      <c r="C1166" t="s">
        <v>76</v>
      </c>
      <c r="D1166" t="str">
        <f t="shared" si="18"/>
        <v>CGY</v>
      </c>
    </row>
    <row r="1167" spans="1:4" x14ac:dyDescent="0.2">
      <c r="A1167" t="s">
        <v>56</v>
      </c>
      <c r="B1167" s="1">
        <v>46014</v>
      </c>
      <c r="C1167" t="s">
        <v>77</v>
      </c>
      <c r="D1167" t="str">
        <f t="shared" si="18"/>
        <v>EDM</v>
      </c>
    </row>
    <row r="1168" spans="1:4" x14ac:dyDescent="0.2">
      <c r="A1168" t="s">
        <v>103</v>
      </c>
      <c r="B1168" s="1">
        <v>46014</v>
      </c>
      <c r="C1168" t="s">
        <v>88</v>
      </c>
      <c r="D1168" t="str">
        <f t="shared" si="18"/>
        <v>PHI</v>
      </c>
    </row>
    <row r="1169" spans="1:4" x14ac:dyDescent="0.2">
      <c r="A1169" t="s">
        <v>56</v>
      </c>
      <c r="B1169" s="1">
        <v>46014</v>
      </c>
      <c r="C1169" t="s">
        <v>70</v>
      </c>
      <c r="D1169" t="str">
        <f t="shared" si="18"/>
        <v>CHI</v>
      </c>
    </row>
    <row r="1170" spans="1:4" x14ac:dyDescent="0.2">
      <c r="A1170" t="s">
        <v>103</v>
      </c>
      <c r="B1170" s="1">
        <v>46014</v>
      </c>
      <c r="C1170" t="s">
        <v>86</v>
      </c>
      <c r="D1170" t="str">
        <f t="shared" si="18"/>
        <v>UTA</v>
      </c>
    </row>
    <row r="1171" spans="1:4" x14ac:dyDescent="0.2">
      <c r="A1171" t="s">
        <v>56</v>
      </c>
      <c r="B1171" s="1">
        <v>46014</v>
      </c>
      <c r="C1171" t="s">
        <v>72</v>
      </c>
      <c r="D1171" t="str">
        <f t="shared" si="18"/>
        <v>COL</v>
      </c>
    </row>
    <row r="1172" spans="1:4" x14ac:dyDescent="0.2">
      <c r="A1172" t="s">
        <v>103</v>
      </c>
      <c r="B1172" s="1">
        <v>46014</v>
      </c>
      <c r="C1172" t="s">
        <v>94</v>
      </c>
      <c r="D1172" t="str">
        <f t="shared" si="18"/>
        <v>SJS</v>
      </c>
    </row>
    <row r="1173" spans="1:4" x14ac:dyDescent="0.2">
      <c r="A1173" t="s">
        <v>56</v>
      </c>
      <c r="B1173" s="1">
        <v>46014</v>
      </c>
      <c r="C1173" t="s">
        <v>80</v>
      </c>
      <c r="D1173" t="str">
        <f t="shared" si="18"/>
        <v>VGK</v>
      </c>
    </row>
    <row r="1174" spans="1:4" x14ac:dyDescent="0.2">
      <c r="A1174" t="s">
        <v>103</v>
      </c>
      <c r="B1174" s="1">
        <v>46014</v>
      </c>
      <c r="C1174" t="s">
        <v>93</v>
      </c>
      <c r="D1174" t="str">
        <f t="shared" si="18"/>
        <v>SEA</v>
      </c>
    </row>
    <row r="1175" spans="1:4" x14ac:dyDescent="0.2">
      <c r="A1175" t="s">
        <v>56</v>
      </c>
      <c r="B1175" s="1">
        <v>46014</v>
      </c>
      <c r="C1175" t="s">
        <v>73</v>
      </c>
      <c r="D1175" t="str">
        <f t="shared" si="18"/>
        <v>LAK</v>
      </c>
    </row>
    <row r="1176" spans="1:4" x14ac:dyDescent="0.2">
      <c r="A1176" t="s">
        <v>103</v>
      </c>
      <c r="B1176" s="1">
        <v>46018</v>
      </c>
      <c r="C1176" t="s">
        <v>75</v>
      </c>
      <c r="D1176" t="str">
        <f t="shared" si="18"/>
        <v>NYR</v>
      </c>
    </row>
    <row r="1177" spans="1:4" x14ac:dyDescent="0.2">
      <c r="A1177" t="s">
        <v>56</v>
      </c>
      <c r="B1177" s="1">
        <v>46018</v>
      </c>
      <c r="C1177" t="s">
        <v>91</v>
      </c>
      <c r="D1177" t="str">
        <f t="shared" si="18"/>
        <v>NYI</v>
      </c>
    </row>
    <row r="1178" spans="1:4" x14ac:dyDescent="0.2">
      <c r="A1178" t="s">
        <v>103</v>
      </c>
      <c r="B1178" s="1">
        <v>46018</v>
      </c>
      <c r="C1178" t="s">
        <v>81</v>
      </c>
      <c r="D1178" t="str">
        <f t="shared" si="18"/>
        <v>BOS</v>
      </c>
    </row>
    <row r="1179" spans="1:4" x14ac:dyDescent="0.2">
      <c r="A1179" t="s">
        <v>56</v>
      </c>
      <c r="B1179" s="1">
        <v>46018</v>
      </c>
      <c r="C1179" t="s">
        <v>83</v>
      </c>
      <c r="D1179" t="str">
        <f t="shared" si="18"/>
        <v>BUF</v>
      </c>
    </row>
    <row r="1180" spans="1:4" x14ac:dyDescent="0.2">
      <c r="A1180" t="s">
        <v>103</v>
      </c>
      <c r="B1180" s="1">
        <v>46018</v>
      </c>
      <c r="C1180" t="s">
        <v>87</v>
      </c>
      <c r="D1180" t="str">
        <f t="shared" si="18"/>
        <v>DET</v>
      </c>
    </row>
    <row r="1181" spans="1:4" x14ac:dyDescent="0.2">
      <c r="A1181" t="s">
        <v>56</v>
      </c>
      <c r="B1181" s="1">
        <v>46018</v>
      </c>
      <c r="C1181" t="s">
        <v>85</v>
      </c>
      <c r="D1181" t="str">
        <f t="shared" si="18"/>
        <v>CAR</v>
      </c>
    </row>
    <row r="1182" spans="1:4" x14ac:dyDescent="0.2">
      <c r="A1182" t="s">
        <v>103</v>
      </c>
      <c r="B1182" s="1">
        <v>46018</v>
      </c>
      <c r="C1182" t="s">
        <v>95</v>
      </c>
      <c r="D1182" t="str">
        <f t="shared" si="18"/>
        <v>MIN</v>
      </c>
    </row>
    <row r="1183" spans="1:4" x14ac:dyDescent="0.2">
      <c r="A1183" t="s">
        <v>56</v>
      </c>
      <c r="B1183" s="1">
        <v>46018</v>
      </c>
      <c r="C1183" t="s">
        <v>101</v>
      </c>
      <c r="D1183" t="str">
        <f t="shared" si="18"/>
        <v>WPG</v>
      </c>
    </row>
    <row r="1184" spans="1:4" x14ac:dyDescent="0.2">
      <c r="A1184" t="s">
        <v>103</v>
      </c>
      <c r="B1184" s="1">
        <v>46018</v>
      </c>
      <c r="C1184" t="s">
        <v>97</v>
      </c>
      <c r="D1184" t="str">
        <f t="shared" si="18"/>
        <v>OTT</v>
      </c>
    </row>
    <row r="1185" spans="1:4" x14ac:dyDescent="0.2">
      <c r="A1185" t="s">
        <v>56</v>
      </c>
      <c r="B1185" s="1">
        <v>46018</v>
      </c>
      <c r="C1185" t="s">
        <v>79</v>
      </c>
      <c r="D1185" t="str">
        <f t="shared" si="18"/>
        <v>TOR</v>
      </c>
    </row>
    <row r="1186" spans="1:4" x14ac:dyDescent="0.2">
      <c r="A1186" t="s">
        <v>103</v>
      </c>
      <c r="B1186" s="1">
        <v>46018</v>
      </c>
      <c r="C1186" t="s">
        <v>98</v>
      </c>
      <c r="D1186" t="str">
        <f t="shared" si="18"/>
        <v>TBL</v>
      </c>
    </row>
    <row r="1187" spans="1:4" x14ac:dyDescent="0.2">
      <c r="A1187" t="s">
        <v>56</v>
      </c>
      <c r="B1187" s="1">
        <v>46018</v>
      </c>
      <c r="C1187" t="s">
        <v>71</v>
      </c>
      <c r="D1187" t="str">
        <f t="shared" si="18"/>
        <v>FLA</v>
      </c>
    </row>
    <row r="1188" spans="1:4" x14ac:dyDescent="0.2">
      <c r="A1188" t="s">
        <v>103</v>
      </c>
      <c r="B1188" s="1">
        <v>46018</v>
      </c>
      <c r="C1188" t="s">
        <v>82</v>
      </c>
      <c r="D1188" t="str">
        <f t="shared" si="18"/>
        <v>WSH</v>
      </c>
    </row>
    <row r="1189" spans="1:4" x14ac:dyDescent="0.2">
      <c r="A1189" t="s">
        <v>56</v>
      </c>
      <c r="B1189" s="1">
        <v>46018</v>
      </c>
      <c r="C1189" t="s">
        <v>84</v>
      </c>
      <c r="D1189" t="str">
        <f t="shared" si="18"/>
        <v>NJD</v>
      </c>
    </row>
    <row r="1190" spans="1:4" x14ac:dyDescent="0.2">
      <c r="A1190" t="s">
        <v>103</v>
      </c>
      <c r="B1190" s="1">
        <v>46018</v>
      </c>
      <c r="C1190" t="s">
        <v>70</v>
      </c>
      <c r="D1190" t="str">
        <f t="shared" si="18"/>
        <v>CHI</v>
      </c>
    </row>
    <row r="1191" spans="1:4" x14ac:dyDescent="0.2">
      <c r="A1191" t="s">
        <v>56</v>
      </c>
      <c r="B1191" s="1">
        <v>46018</v>
      </c>
      <c r="C1191" t="s">
        <v>100</v>
      </c>
      <c r="D1191" t="str">
        <f t="shared" si="18"/>
        <v>DAL</v>
      </c>
    </row>
    <row r="1192" spans="1:4" x14ac:dyDescent="0.2">
      <c r="A1192" t="s">
        <v>103</v>
      </c>
      <c r="B1192" s="1">
        <v>46018</v>
      </c>
      <c r="C1192" t="s">
        <v>90</v>
      </c>
      <c r="D1192" t="str">
        <f t="shared" si="18"/>
        <v>NSH</v>
      </c>
    </row>
    <row r="1193" spans="1:4" x14ac:dyDescent="0.2">
      <c r="A1193" t="s">
        <v>56</v>
      </c>
      <c r="B1193" s="1">
        <v>46018</v>
      </c>
      <c r="C1193" t="s">
        <v>96</v>
      </c>
      <c r="D1193" t="str">
        <f t="shared" si="18"/>
        <v>STL</v>
      </c>
    </row>
    <row r="1194" spans="1:4" x14ac:dyDescent="0.2">
      <c r="A1194" t="s">
        <v>103</v>
      </c>
      <c r="B1194" s="1">
        <v>46018</v>
      </c>
      <c r="C1194" t="s">
        <v>92</v>
      </c>
      <c r="D1194" t="str">
        <f t="shared" si="18"/>
        <v>ANA</v>
      </c>
    </row>
    <row r="1195" spans="1:4" x14ac:dyDescent="0.2">
      <c r="A1195" t="s">
        <v>56</v>
      </c>
      <c r="B1195" s="1">
        <v>46018</v>
      </c>
      <c r="C1195" t="s">
        <v>73</v>
      </c>
      <c r="D1195" t="str">
        <f t="shared" si="18"/>
        <v>LAK</v>
      </c>
    </row>
    <row r="1196" spans="1:4" x14ac:dyDescent="0.2">
      <c r="A1196" t="s">
        <v>103</v>
      </c>
      <c r="B1196" s="1">
        <v>46018</v>
      </c>
      <c r="C1196" t="s">
        <v>72</v>
      </c>
      <c r="D1196" t="str">
        <f t="shared" si="18"/>
        <v>COL</v>
      </c>
    </row>
    <row r="1197" spans="1:4" x14ac:dyDescent="0.2">
      <c r="A1197" t="s">
        <v>56</v>
      </c>
      <c r="B1197" s="1">
        <v>46018</v>
      </c>
      <c r="C1197" t="s">
        <v>80</v>
      </c>
      <c r="D1197" t="str">
        <f t="shared" si="18"/>
        <v>VGK</v>
      </c>
    </row>
    <row r="1198" spans="1:4" x14ac:dyDescent="0.2">
      <c r="A1198" t="s">
        <v>103</v>
      </c>
      <c r="B1198" s="1">
        <v>46018</v>
      </c>
      <c r="C1198" t="s">
        <v>77</v>
      </c>
      <c r="D1198" t="str">
        <f t="shared" si="18"/>
        <v>EDM</v>
      </c>
    </row>
    <row r="1199" spans="1:4" x14ac:dyDescent="0.2">
      <c r="A1199" t="s">
        <v>56</v>
      </c>
      <c r="B1199" s="1">
        <v>46018</v>
      </c>
      <c r="C1199" t="s">
        <v>76</v>
      </c>
      <c r="D1199" t="str">
        <f t="shared" si="18"/>
        <v>CGY</v>
      </c>
    </row>
    <row r="1200" spans="1:4" x14ac:dyDescent="0.2">
      <c r="A1200" t="s">
        <v>103</v>
      </c>
      <c r="B1200" s="1">
        <v>46018</v>
      </c>
      <c r="C1200" t="s">
        <v>94</v>
      </c>
      <c r="D1200" t="str">
        <f t="shared" si="18"/>
        <v>SJS</v>
      </c>
    </row>
    <row r="1201" spans="1:4" x14ac:dyDescent="0.2">
      <c r="A1201" t="s">
        <v>56</v>
      </c>
      <c r="B1201" s="1">
        <v>46018</v>
      </c>
      <c r="C1201" t="s">
        <v>99</v>
      </c>
      <c r="D1201" t="str">
        <f t="shared" si="18"/>
        <v>VAN</v>
      </c>
    </row>
    <row r="1202" spans="1:4" x14ac:dyDescent="0.2">
      <c r="A1202" t="s">
        <v>103</v>
      </c>
      <c r="B1202" s="1">
        <v>46019</v>
      </c>
      <c r="C1202" t="s">
        <v>78</v>
      </c>
      <c r="D1202" t="str">
        <f t="shared" si="18"/>
        <v>MTL</v>
      </c>
    </row>
    <row r="1203" spans="1:4" x14ac:dyDescent="0.2">
      <c r="A1203" t="s">
        <v>56</v>
      </c>
      <c r="B1203" s="1">
        <v>46019</v>
      </c>
      <c r="C1203" t="s">
        <v>98</v>
      </c>
      <c r="D1203" t="str">
        <f t="shared" si="18"/>
        <v>TBL</v>
      </c>
    </row>
    <row r="1204" spans="1:4" x14ac:dyDescent="0.2">
      <c r="A1204" t="s">
        <v>103</v>
      </c>
      <c r="B1204" s="1">
        <v>46019</v>
      </c>
      <c r="C1204" t="s">
        <v>91</v>
      </c>
      <c r="D1204" t="str">
        <f t="shared" si="18"/>
        <v>NYI</v>
      </c>
    </row>
    <row r="1205" spans="1:4" x14ac:dyDescent="0.2">
      <c r="A1205" t="s">
        <v>56</v>
      </c>
      <c r="B1205" s="1">
        <v>46019</v>
      </c>
      <c r="C1205" t="s">
        <v>89</v>
      </c>
      <c r="D1205" t="str">
        <f t="shared" si="18"/>
        <v>CBJ</v>
      </c>
    </row>
    <row r="1206" spans="1:4" x14ac:dyDescent="0.2">
      <c r="A1206" t="s">
        <v>103</v>
      </c>
      <c r="B1206" s="1">
        <v>46019</v>
      </c>
      <c r="C1206" t="s">
        <v>74</v>
      </c>
      <c r="D1206" t="str">
        <f t="shared" si="18"/>
        <v>PIT</v>
      </c>
    </row>
    <row r="1207" spans="1:4" x14ac:dyDescent="0.2">
      <c r="A1207" t="s">
        <v>56</v>
      </c>
      <c r="B1207" s="1">
        <v>46019</v>
      </c>
      <c r="C1207" t="s">
        <v>70</v>
      </c>
      <c r="D1207" t="str">
        <f t="shared" si="18"/>
        <v>CHI</v>
      </c>
    </row>
    <row r="1208" spans="1:4" x14ac:dyDescent="0.2">
      <c r="A1208" t="s">
        <v>103</v>
      </c>
      <c r="B1208" s="1">
        <v>46019</v>
      </c>
      <c r="C1208" t="s">
        <v>79</v>
      </c>
      <c r="D1208" t="str">
        <f t="shared" si="18"/>
        <v>TOR</v>
      </c>
    </row>
    <row r="1209" spans="1:4" x14ac:dyDescent="0.2">
      <c r="A1209" t="s">
        <v>56</v>
      </c>
      <c r="B1209" s="1">
        <v>46019</v>
      </c>
      <c r="C1209" t="s">
        <v>87</v>
      </c>
      <c r="D1209" t="str">
        <f t="shared" si="18"/>
        <v>DET</v>
      </c>
    </row>
    <row r="1210" spans="1:4" x14ac:dyDescent="0.2">
      <c r="A1210" t="s">
        <v>103</v>
      </c>
      <c r="B1210" s="1">
        <v>46019</v>
      </c>
      <c r="C1210" t="s">
        <v>88</v>
      </c>
      <c r="D1210" t="str">
        <f t="shared" si="18"/>
        <v>PHI</v>
      </c>
    </row>
    <row r="1211" spans="1:4" x14ac:dyDescent="0.2">
      <c r="A1211" t="s">
        <v>56</v>
      </c>
      <c r="B1211" s="1">
        <v>46019</v>
      </c>
      <c r="C1211" t="s">
        <v>93</v>
      </c>
      <c r="D1211" t="str">
        <f t="shared" si="18"/>
        <v>SEA</v>
      </c>
    </row>
    <row r="1212" spans="1:4" x14ac:dyDescent="0.2">
      <c r="A1212" t="s">
        <v>103</v>
      </c>
      <c r="B1212" s="1">
        <v>46020</v>
      </c>
      <c r="C1212" t="s">
        <v>89</v>
      </c>
      <c r="D1212" t="str">
        <f t="shared" si="18"/>
        <v>CBJ</v>
      </c>
    </row>
    <row r="1213" spans="1:4" x14ac:dyDescent="0.2">
      <c r="A1213" t="s">
        <v>56</v>
      </c>
      <c r="B1213" s="1">
        <v>46020</v>
      </c>
      <c r="C1213" t="s">
        <v>97</v>
      </c>
      <c r="D1213" t="str">
        <f t="shared" si="18"/>
        <v>OTT</v>
      </c>
    </row>
    <row r="1214" spans="1:4" x14ac:dyDescent="0.2">
      <c r="A1214" t="s">
        <v>103</v>
      </c>
      <c r="B1214" s="1">
        <v>46020</v>
      </c>
      <c r="C1214" t="s">
        <v>75</v>
      </c>
      <c r="D1214" t="str">
        <f t="shared" si="18"/>
        <v>NYR</v>
      </c>
    </row>
    <row r="1215" spans="1:4" x14ac:dyDescent="0.2">
      <c r="A1215" t="s">
        <v>56</v>
      </c>
      <c r="B1215" s="1">
        <v>46020</v>
      </c>
      <c r="C1215" t="s">
        <v>85</v>
      </c>
      <c r="D1215" t="str">
        <f t="shared" si="18"/>
        <v>CAR</v>
      </c>
    </row>
    <row r="1216" spans="1:4" x14ac:dyDescent="0.2">
      <c r="A1216" t="s">
        <v>103</v>
      </c>
      <c r="B1216" s="1">
        <v>46020</v>
      </c>
      <c r="C1216" t="s">
        <v>82</v>
      </c>
      <c r="D1216" t="str">
        <f t="shared" si="18"/>
        <v>WSH</v>
      </c>
    </row>
    <row r="1217" spans="1:4" x14ac:dyDescent="0.2">
      <c r="A1217" t="s">
        <v>56</v>
      </c>
      <c r="B1217" s="1">
        <v>46020</v>
      </c>
      <c r="C1217" t="s">
        <v>71</v>
      </c>
      <c r="D1217" t="str">
        <f t="shared" si="18"/>
        <v>FLA</v>
      </c>
    </row>
    <row r="1218" spans="1:4" x14ac:dyDescent="0.2">
      <c r="A1218" t="s">
        <v>103</v>
      </c>
      <c r="B1218" s="1">
        <v>46020</v>
      </c>
      <c r="C1218" t="s">
        <v>77</v>
      </c>
      <c r="D1218" t="str">
        <f t="shared" si="18"/>
        <v>EDM</v>
      </c>
    </row>
    <row r="1219" spans="1:4" x14ac:dyDescent="0.2">
      <c r="A1219" t="s">
        <v>56</v>
      </c>
      <c r="B1219" s="1">
        <v>46020</v>
      </c>
      <c r="C1219" t="s">
        <v>101</v>
      </c>
      <c r="D1219" t="str">
        <f t="shared" ref="D1219:D1282" si="19">_xlfn.SINGLE(_xlfn.XLOOKUP(C1219,G:G,F:F))</f>
        <v>WPG</v>
      </c>
    </row>
    <row r="1220" spans="1:4" x14ac:dyDescent="0.2">
      <c r="A1220" t="s">
        <v>103</v>
      </c>
      <c r="B1220" s="1">
        <v>46020</v>
      </c>
      <c r="C1220" t="s">
        <v>83</v>
      </c>
      <c r="D1220" t="str">
        <f t="shared" si="19"/>
        <v>BUF</v>
      </c>
    </row>
    <row r="1221" spans="1:4" x14ac:dyDescent="0.2">
      <c r="A1221" t="s">
        <v>56</v>
      </c>
      <c r="B1221" s="1">
        <v>46020</v>
      </c>
      <c r="C1221" t="s">
        <v>96</v>
      </c>
      <c r="D1221" t="str">
        <f t="shared" si="19"/>
        <v>STL</v>
      </c>
    </row>
    <row r="1222" spans="1:4" x14ac:dyDescent="0.2">
      <c r="A1222" t="s">
        <v>103</v>
      </c>
      <c r="B1222" s="1">
        <v>46020</v>
      </c>
      <c r="C1222" t="s">
        <v>81</v>
      </c>
      <c r="D1222" t="str">
        <f t="shared" si="19"/>
        <v>BOS</v>
      </c>
    </row>
    <row r="1223" spans="1:4" x14ac:dyDescent="0.2">
      <c r="A1223" t="s">
        <v>56</v>
      </c>
      <c r="B1223" s="1">
        <v>46020</v>
      </c>
      <c r="C1223" t="s">
        <v>76</v>
      </c>
      <c r="D1223" t="str">
        <f t="shared" si="19"/>
        <v>CGY</v>
      </c>
    </row>
    <row r="1224" spans="1:4" x14ac:dyDescent="0.2">
      <c r="A1224" t="s">
        <v>103</v>
      </c>
      <c r="B1224" s="1">
        <v>46020</v>
      </c>
      <c r="C1224" t="s">
        <v>73</v>
      </c>
      <c r="D1224" t="str">
        <f t="shared" si="19"/>
        <v>LAK</v>
      </c>
    </row>
    <row r="1225" spans="1:4" x14ac:dyDescent="0.2">
      <c r="A1225" t="s">
        <v>56</v>
      </c>
      <c r="B1225" s="1">
        <v>46020</v>
      </c>
      <c r="C1225" t="s">
        <v>72</v>
      </c>
      <c r="D1225" t="str">
        <f t="shared" si="19"/>
        <v>COL</v>
      </c>
    </row>
    <row r="1226" spans="1:4" x14ac:dyDescent="0.2">
      <c r="A1226" t="s">
        <v>103</v>
      </c>
      <c r="B1226" s="1">
        <v>46020</v>
      </c>
      <c r="C1226" t="s">
        <v>90</v>
      </c>
      <c r="D1226" t="str">
        <f t="shared" si="19"/>
        <v>NSH</v>
      </c>
    </row>
    <row r="1227" spans="1:4" x14ac:dyDescent="0.2">
      <c r="A1227" t="s">
        <v>56</v>
      </c>
      <c r="B1227" s="1">
        <v>46020</v>
      </c>
      <c r="C1227" t="s">
        <v>86</v>
      </c>
      <c r="D1227" t="str">
        <f t="shared" si="19"/>
        <v>UTA</v>
      </c>
    </row>
    <row r="1228" spans="1:4" x14ac:dyDescent="0.2">
      <c r="A1228" t="s">
        <v>103</v>
      </c>
      <c r="B1228" s="1">
        <v>46020</v>
      </c>
      <c r="C1228" t="s">
        <v>95</v>
      </c>
      <c r="D1228" t="str">
        <f t="shared" si="19"/>
        <v>MIN</v>
      </c>
    </row>
    <row r="1229" spans="1:4" x14ac:dyDescent="0.2">
      <c r="A1229" t="s">
        <v>56</v>
      </c>
      <c r="B1229" s="1">
        <v>46020</v>
      </c>
      <c r="C1229" t="s">
        <v>80</v>
      </c>
      <c r="D1229" t="str">
        <f t="shared" si="19"/>
        <v>VGK</v>
      </c>
    </row>
    <row r="1230" spans="1:4" x14ac:dyDescent="0.2">
      <c r="A1230" t="s">
        <v>103</v>
      </c>
      <c r="B1230" s="1">
        <v>46020</v>
      </c>
      <c r="C1230" t="s">
        <v>94</v>
      </c>
      <c r="D1230" t="str">
        <f t="shared" si="19"/>
        <v>SJS</v>
      </c>
    </row>
    <row r="1231" spans="1:4" x14ac:dyDescent="0.2">
      <c r="A1231" t="s">
        <v>56</v>
      </c>
      <c r="B1231" s="1">
        <v>46020</v>
      </c>
      <c r="C1231" t="s">
        <v>92</v>
      </c>
      <c r="D1231" t="str">
        <f t="shared" si="19"/>
        <v>ANA</v>
      </c>
    </row>
    <row r="1232" spans="1:4" x14ac:dyDescent="0.2">
      <c r="A1232" t="s">
        <v>103</v>
      </c>
      <c r="B1232" s="1">
        <v>46020</v>
      </c>
      <c r="C1232" t="s">
        <v>99</v>
      </c>
      <c r="D1232" t="str">
        <f t="shared" si="19"/>
        <v>VAN</v>
      </c>
    </row>
    <row r="1233" spans="1:4" x14ac:dyDescent="0.2">
      <c r="A1233" t="s">
        <v>56</v>
      </c>
      <c r="B1233" s="1">
        <v>46020</v>
      </c>
      <c r="C1233" t="s">
        <v>93</v>
      </c>
      <c r="D1233" t="str">
        <f t="shared" si="19"/>
        <v>SEA</v>
      </c>
    </row>
    <row r="1234" spans="1:4" x14ac:dyDescent="0.2">
      <c r="A1234" t="s">
        <v>103</v>
      </c>
      <c r="B1234" s="1">
        <v>46021</v>
      </c>
      <c r="C1234" t="s">
        <v>85</v>
      </c>
      <c r="D1234" t="str">
        <f t="shared" si="19"/>
        <v>CAR</v>
      </c>
    </row>
    <row r="1235" spans="1:4" x14ac:dyDescent="0.2">
      <c r="A1235" t="s">
        <v>56</v>
      </c>
      <c r="B1235" s="1">
        <v>46021</v>
      </c>
      <c r="C1235" t="s">
        <v>74</v>
      </c>
      <c r="D1235" t="str">
        <f t="shared" si="19"/>
        <v>PIT</v>
      </c>
    </row>
    <row r="1236" spans="1:4" x14ac:dyDescent="0.2">
      <c r="A1236" t="s">
        <v>103</v>
      </c>
      <c r="B1236" s="1">
        <v>46021</v>
      </c>
      <c r="C1236" t="s">
        <v>78</v>
      </c>
      <c r="D1236" t="str">
        <f t="shared" si="19"/>
        <v>MTL</v>
      </c>
    </row>
    <row r="1237" spans="1:4" x14ac:dyDescent="0.2">
      <c r="A1237" t="s">
        <v>56</v>
      </c>
      <c r="B1237" s="1">
        <v>46021</v>
      </c>
      <c r="C1237" t="s">
        <v>71</v>
      </c>
      <c r="D1237" t="str">
        <f t="shared" si="19"/>
        <v>FLA</v>
      </c>
    </row>
    <row r="1238" spans="1:4" x14ac:dyDescent="0.2">
      <c r="A1238" t="s">
        <v>103</v>
      </c>
      <c r="B1238" s="1">
        <v>46021</v>
      </c>
      <c r="C1238" t="s">
        <v>84</v>
      </c>
      <c r="D1238" t="str">
        <f t="shared" si="19"/>
        <v>NJD</v>
      </c>
    </row>
    <row r="1239" spans="1:4" x14ac:dyDescent="0.2">
      <c r="A1239" t="s">
        <v>56</v>
      </c>
      <c r="B1239" s="1">
        <v>46021</v>
      </c>
      <c r="C1239" t="s">
        <v>79</v>
      </c>
      <c r="D1239" t="str">
        <f t="shared" si="19"/>
        <v>TOR</v>
      </c>
    </row>
    <row r="1240" spans="1:4" x14ac:dyDescent="0.2">
      <c r="A1240" t="s">
        <v>103</v>
      </c>
      <c r="B1240" s="1">
        <v>46021</v>
      </c>
      <c r="C1240" t="s">
        <v>91</v>
      </c>
      <c r="D1240" t="str">
        <f t="shared" si="19"/>
        <v>NYI</v>
      </c>
    </row>
    <row r="1241" spans="1:4" x14ac:dyDescent="0.2">
      <c r="A1241" t="s">
        <v>56</v>
      </c>
      <c r="B1241" s="1">
        <v>46021</v>
      </c>
      <c r="C1241" t="s">
        <v>70</v>
      </c>
      <c r="D1241" t="str">
        <f t="shared" si="19"/>
        <v>CHI</v>
      </c>
    </row>
    <row r="1242" spans="1:4" x14ac:dyDescent="0.2">
      <c r="A1242" t="s">
        <v>103</v>
      </c>
      <c r="B1242" s="1">
        <v>46021</v>
      </c>
      <c r="C1242" t="s">
        <v>88</v>
      </c>
      <c r="D1242" t="str">
        <f t="shared" si="19"/>
        <v>PHI</v>
      </c>
    </row>
    <row r="1243" spans="1:4" x14ac:dyDescent="0.2">
      <c r="A1243" t="s">
        <v>56</v>
      </c>
      <c r="B1243" s="1">
        <v>46021</v>
      </c>
      <c r="C1243" t="s">
        <v>99</v>
      </c>
      <c r="D1243" t="str">
        <f t="shared" si="19"/>
        <v>VAN</v>
      </c>
    </row>
    <row r="1244" spans="1:4" x14ac:dyDescent="0.2">
      <c r="A1244" t="s">
        <v>103</v>
      </c>
      <c r="B1244" s="1">
        <v>46022</v>
      </c>
      <c r="C1244" t="s">
        <v>75</v>
      </c>
      <c r="D1244" t="str">
        <f t="shared" si="19"/>
        <v>NYR</v>
      </c>
    </row>
    <row r="1245" spans="1:4" x14ac:dyDescent="0.2">
      <c r="A1245" t="s">
        <v>56</v>
      </c>
      <c r="B1245" s="1">
        <v>46022</v>
      </c>
      <c r="C1245" t="s">
        <v>82</v>
      </c>
      <c r="D1245" t="str">
        <f t="shared" si="19"/>
        <v>WSH</v>
      </c>
    </row>
    <row r="1246" spans="1:4" x14ac:dyDescent="0.2">
      <c r="A1246" t="s">
        <v>103</v>
      </c>
      <c r="B1246" s="1">
        <v>46022</v>
      </c>
      <c r="C1246" t="s">
        <v>90</v>
      </c>
      <c r="D1246" t="str">
        <f t="shared" si="19"/>
        <v>NSH</v>
      </c>
    </row>
    <row r="1247" spans="1:4" x14ac:dyDescent="0.2">
      <c r="A1247" t="s">
        <v>56</v>
      </c>
      <c r="B1247" s="1">
        <v>46022</v>
      </c>
      <c r="C1247" t="s">
        <v>80</v>
      </c>
      <c r="D1247" t="str">
        <f t="shared" si="19"/>
        <v>VGK</v>
      </c>
    </row>
    <row r="1248" spans="1:4" x14ac:dyDescent="0.2">
      <c r="A1248" t="s">
        <v>103</v>
      </c>
      <c r="B1248" s="1">
        <v>46022</v>
      </c>
      <c r="C1248" t="s">
        <v>95</v>
      </c>
      <c r="D1248" t="str">
        <f t="shared" si="19"/>
        <v>MIN</v>
      </c>
    </row>
    <row r="1249" spans="1:4" x14ac:dyDescent="0.2">
      <c r="A1249" t="s">
        <v>56</v>
      </c>
      <c r="B1249" s="1">
        <v>46022</v>
      </c>
      <c r="C1249" t="s">
        <v>94</v>
      </c>
      <c r="D1249" t="str">
        <f t="shared" si="19"/>
        <v>SJS</v>
      </c>
    </row>
    <row r="1250" spans="1:4" x14ac:dyDescent="0.2">
      <c r="A1250" t="s">
        <v>103</v>
      </c>
      <c r="B1250" s="1">
        <v>46022</v>
      </c>
      <c r="C1250" t="s">
        <v>98</v>
      </c>
      <c r="D1250" t="str">
        <f t="shared" si="19"/>
        <v>TBL</v>
      </c>
    </row>
    <row r="1251" spans="1:4" x14ac:dyDescent="0.2">
      <c r="A1251" t="s">
        <v>56</v>
      </c>
      <c r="B1251" s="1">
        <v>46022</v>
      </c>
      <c r="C1251" t="s">
        <v>92</v>
      </c>
      <c r="D1251" t="str">
        <f t="shared" si="19"/>
        <v>ANA</v>
      </c>
    </row>
    <row r="1252" spans="1:4" x14ac:dyDescent="0.2">
      <c r="A1252" t="s">
        <v>103</v>
      </c>
      <c r="B1252" s="1">
        <v>46022</v>
      </c>
      <c r="C1252" t="s">
        <v>101</v>
      </c>
      <c r="D1252" t="str">
        <f t="shared" si="19"/>
        <v>WPG</v>
      </c>
    </row>
    <row r="1253" spans="1:4" x14ac:dyDescent="0.2">
      <c r="A1253" t="s">
        <v>56</v>
      </c>
      <c r="B1253" s="1">
        <v>46022</v>
      </c>
      <c r="C1253" t="s">
        <v>87</v>
      </c>
      <c r="D1253" t="str">
        <f t="shared" si="19"/>
        <v>DET</v>
      </c>
    </row>
    <row r="1254" spans="1:4" x14ac:dyDescent="0.2">
      <c r="A1254" t="s">
        <v>103</v>
      </c>
      <c r="B1254" s="1">
        <v>46022</v>
      </c>
      <c r="C1254" t="s">
        <v>84</v>
      </c>
      <c r="D1254" t="str">
        <f t="shared" si="19"/>
        <v>NJD</v>
      </c>
    </row>
    <row r="1255" spans="1:4" x14ac:dyDescent="0.2">
      <c r="A1255" t="s">
        <v>56</v>
      </c>
      <c r="B1255" s="1">
        <v>46022</v>
      </c>
      <c r="C1255" t="s">
        <v>89</v>
      </c>
      <c r="D1255" t="str">
        <f t="shared" si="19"/>
        <v>CBJ</v>
      </c>
    </row>
    <row r="1256" spans="1:4" x14ac:dyDescent="0.2">
      <c r="A1256" t="s">
        <v>103</v>
      </c>
      <c r="B1256" s="1">
        <v>46022</v>
      </c>
      <c r="C1256" t="s">
        <v>83</v>
      </c>
      <c r="D1256" t="str">
        <f t="shared" si="19"/>
        <v>BUF</v>
      </c>
    </row>
    <row r="1257" spans="1:4" x14ac:dyDescent="0.2">
      <c r="A1257" t="s">
        <v>56</v>
      </c>
      <c r="B1257" s="1">
        <v>46022</v>
      </c>
      <c r="C1257" t="s">
        <v>100</v>
      </c>
      <c r="D1257" t="str">
        <f t="shared" si="19"/>
        <v>DAL</v>
      </c>
    </row>
    <row r="1258" spans="1:4" x14ac:dyDescent="0.2">
      <c r="A1258" t="s">
        <v>103</v>
      </c>
      <c r="B1258" s="1">
        <v>46022</v>
      </c>
      <c r="C1258" t="s">
        <v>96</v>
      </c>
      <c r="D1258" t="str">
        <f t="shared" si="19"/>
        <v>STL</v>
      </c>
    </row>
    <row r="1259" spans="1:4" x14ac:dyDescent="0.2">
      <c r="A1259" t="s">
        <v>56</v>
      </c>
      <c r="B1259" s="1">
        <v>46022</v>
      </c>
      <c r="C1259" t="s">
        <v>72</v>
      </c>
      <c r="D1259" t="str">
        <f t="shared" si="19"/>
        <v>COL</v>
      </c>
    </row>
    <row r="1260" spans="1:4" x14ac:dyDescent="0.2">
      <c r="A1260" t="s">
        <v>103</v>
      </c>
      <c r="B1260" s="1">
        <v>46022</v>
      </c>
      <c r="C1260" t="s">
        <v>81</v>
      </c>
      <c r="D1260" t="str">
        <f t="shared" si="19"/>
        <v>BOS</v>
      </c>
    </row>
    <row r="1261" spans="1:4" x14ac:dyDescent="0.2">
      <c r="A1261" t="s">
        <v>56</v>
      </c>
      <c r="B1261" s="1">
        <v>46022</v>
      </c>
      <c r="C1261" t="s">
        <v>77</v>
      </c>
      <c r="D1261" t="str">
        <f t="shared" si="19"/>
        <v>EDM</v>
      </c>
    </row>
    <row r="1262" spans="1:4" x14ac:dyDescent="0.2">
      <c r="A1262" t="s">
        <v>103</v>
      </c>
      <c r="B1262" s="1">
        <v>46022</v>
      </c>
      <c r="C1262" t="s">
        <v>88</v>
      </c>
      <c r="D1262" t="str">
        <f t="shared" si="19"/>
        <v>PHI</v>
      </c>
    </row>
    <row r="1263" spans="1:4" x14ac:dyDescent="0.2">
      <c r="A1263" t="s">
        <v>56</v>
      </c>
      <c r="B1263" s="1">
        <v>46022</v>
      </c>
      <c r="C1263" t="s">
        <v>76</v>
      </c>
      <c r="D1263" t="str">
        <f t="shared" si="19"/>
        <v>CGY</v>
      </c>
    </row>
    <row r="1264" spans="1:4" x14ac:dyDescent="0.2">
      <c r="A1264" t="s">
        <v>103</v>
      </c>
      <c r="B1264" s="1">
        <v>46023</v>
      </c>
      <c r="C1264" t="s">
        <v>82</v>
      </c>
      <c r="D1264" t="str">
        <f t="shared" si="19"/>
        <v>WSH</v>
      </c>
    </row>
    <row r="1265" spans="1:4" x14ac:dyDescent="0.2">
      <c r="A1265" t="s">
        <v>56</v>
      </c>
      <c r="B1265" s="1">
        <v>46023</v>
      </c>
      <c r="C1265" t="s">
        <v>97</v>
      </c>
      <c r="D1265" t="str">
        <f t="shared" si="19"/>
        <v>OTT</v>
      </c>
    </row>
    <row r="1266" spans="1:4" x14ac:dyDescent="0.2">
      <c r="A1266" t="s">
        <v>103</v>
      </c>
      <c r="B1266" s="1">
        <v>46023</v>
      </c>
      <c r="C1266" t="s">
        <v>86</v>
      </c>
      <c r="D1266" t="str">
        <f t="shared" si="19"/>
        <v>UTA</v>
      </c>
    </row>
    <row r="1267" spans="1:4" x14ac:dyDescent="0.2">
      <c r="A1267" t="s">
        <v>56</v>
      </c>
      <c r="B1267" s="1">
        <v>46023</v>
      </c>
      <c r="C1267" t="s">
        <v>91</v>
      </c>
      <c r="D1267" t="str">
        <f t="shared" si="19"/>
        <v>NYI</v>
      </c>
    </row>
    <row r="1268" spans="1:4" x14ac:dyDescent="0.2">
      <c r="A1268" t="s">
        <v>103</v>
      </c>
      <c r="B1268" s="1">
        <v>46023</v>
      </c>
      <c r="C1268" t="s">
        <v>87</v>
      </c>
      <c r="D1268" t="str">
        <f t="shared" si="19"/>
        <v>DET</v>
      </c>
    </row>
    <row r="1269" spans="1:4" x14ac:dyDescent="0.2">
      <c r="A1269" t="s">
        <v>56</v>
      </c>
      <c r="B1269" s="1">
        <v>46023</v>
      </c>
      <c r="C1269" t="s">
        <v>74</v>
      </c>
      <c r="D1269" t="str">
        <f t="shared" si="19"/>
        <v>PIT</v>
      </c>
    </row>
    <row r="1270" spans="1:4" x14ac:dyDescent="0.2">
      <c r="A1270" t="s">
        <v>103</v>
      </c>
      <c r="B1270" s="1">
        <v>46023</v>
      </c>
      <c r="C1270" t="s">
        <v>78</v>
      </c>
      <c r="D1270" t="str">
        <f t="shared" si="19"/>
        <v>MTL</v>
      </c>
    </row>
    <row r="1271" spans="1:4" x14ac:dyDescent="0.2">
      <c r="A1271" t="s">
        <v>56</v>
      </c>
      <c r="B1271" s="1">
        <v>46023</v>
      </c>
      <c r="C1271" t="s">
        <v>85</v>
      </c>
      <c r="D1271" t="str">
        <f t="shared" si="19"/>
        <v>CAR</v>
      </c>
    </row>
    <row r="1272" spans="1:4" x14ac:dyDescent="0.2">
      <c r="A1272" t="s">
        <v>103</v>
      </c>
      <c r="B1272" s="1">
        <v>46023</v>
      </c>
      <c r="C1272" t="s">
        <v>98</v>
      </c>
      <c r="D1272" t="str">
        <f t="shared" si="19"/>
        <v>TBL</v>
      </c>
    </row>
    <row r="1273" spans="1:4" x14ac:dyDescent="0.2">
      <c r="A1273" t="s">
        <v>56</v>
      </c>
      <c r="B1273" s="1">
        <v>46023</v>
      </c>
      <c r="C1273" t="s">
        <v>73</v>
      </c>
      <c r="D1273" t="str">
        <f t="shared" si="19"/>
        <v>LAK</v>
      </c>
    </row>
    <row r="1274" spans="1:4" x14ac:dyDescent="0.2">
      <c r="A1274" t="s">
        <v>103</v>
      </c>
      <c r="B1274" s="1">
        <v>46023</v>
      </c>
      <c r="C1274" t="s">
        <v>101</v>
      </c>
      <c r="D1274" t="str">
        <f t="shared" si="19"/>
        <v>WPG</v>
      </c>
    </row>
    <row r="1275" spans="1:4" x14ac:dyDescent="0.2">
      <c r="A1275" t="s">
        <v>56</v>
      </c>
      <c r="B1275" s="1">
        <v>46023</v>
      </c>
      <c r="C1275" t="s">
        <v>79</v>
      </c>
      <c r="D1275" t="str">
        <f t="shared" si="19"/>
        <v>TOR</v>
      </c>
    </row>
    <row r="1276" spans="1:4" x14ac:dyDescent="0.2">
      <c r="A1276" t="s">
        <v>103</v>
      </c>
      <c r="B1276" s="1">
        <v>46023</v>
      </c>
      <c r="C1276" t="s">
        <v>100</v>
      </c>
      <c r="D1276" t="str">
        <f t="shared" si="19"/>
        <v>DAL</v>
      </c>
    </row>
    <row r="1277" spans="1:4" x14ac:dyDescent="0.2">
      <c r="A1277" t="s">
        <v>56</v>
      </c>
      <c r="B1277" s="1">
        <v>46023</v>
      </c>
      <c r="C1277" t="s">
        <v>70</v>
      </c>
      <c r="D1277" t="str">
        <f t="shared" si="19"/>
        <v>CHI</v>
      </c>
    </row>
    <row r="1278" spans="1:4" x14ac:dyDescent="0.2">
      <c r="A1278" t="s">
        <v>103</v>
      </c>
      <c r="B1278" s="1">
        <v>46023</v>
      </c>
      <c r="C1278" t="s">
        <v>90</v>
      </c>
      <c r="D1278" t="str">
        <f t="shared" si="19"/>
        <v>NSH</v>
      </c>
    </row>
    <row r="1279" spans="1:4" x14ac:dyDescent="0.2">
      <c r="A1279" t="s">
        <v>56</v>
      </c>
      <c r="B1279" s="1">
        <v>46023</v>
      </c>
      <c r="C1279" t="s">
        <v>93</v>
      </c>
      <c r="D1279" t="str">
        <f t="shared" si="19"/>
        <v>SEA</v>
      </c>
    </row>
    <row r="1280" spans="1:4" x14ac:dyDescent="0.2">
      <c r="A1280" t="s">
        <v>103</v>
      </c>
      <c r="B1280" s="1">
        <v>46024</v>
      </c>
      <c r="C1280" t="s">
        <v>80</v>
      </c>
      <c r="D1280" t="str">
        <f t="shared" si="19"/>
        <v>VGK</v>
      </c>
    </row>
    <row r="1281" spans="1:4" x14ac:dyDescent="0.2">
      <c r="A1281" t="s">
        <v>56</v>
      </c>
      <c r="B1281" s="1">
        <v>46024</v>
      </c>
      <c r="C1281" t="s">
        <v>96</v>
      </c>
      <c r="D1281" t="str">
        <f t="shared" si="19"/>
        <v>STL</v>
      </c>
    </row>
    <row r="1282" spans="1:4" x14ac:dyDescent="0.2">
      <c r="A1282" t="s">
        <v>103</v>
      </c>
      <c r="B1282" s="1">
        <v>46024</v>
      </c>
      <c r="C1282" t="s">
        <v>75</v>
      </c>
      <c r="D1282" t="str">
        <f t="shared" si="19"/>
        <v>NYR</v>
      </c>
    </row>
    <row r="1283" spans="1:4" x14ac:dyDescent="0.2">
      <c r="A1283" t="s">
        <v>56</v>
      </c>
      <c r="B1283" s="1">
        <v>46024</v>
      </c>
      <c r="C1283" t="s">
        <v>71</v>
      </c>
      <c r="D1283" t="str">
        <f t="shared" ref="D1283:D1346" si="20">_xlfn.SINGLE(_xlfn.XLOOKUP(C1283,G:G,F:F))</f>
        <v>FLA</v>
      </c>
    </row>
    <row r="1284" spans="1:4" x14ac:dyDescent="0.2">
      <c r="A1284" t="s">
        <v>103</v>
      </c>
      <c r="B1284" s="1">
        <v>46024</v>
      </c>
      <c r="C1284" t="s">
        <v>95</v>
      </c>
      <c r="D1284" t="str">
        <f t="shared" si="20"/>
        <v>MIN</v>
      </c>
    </row>
    <row r="1285" spans="1:4" x14ac:dyDescent="0.2">
      <c r="A1285" t="s">
        <v>56</v>
      </c>
      <c r="B1285" s="1">
        <v>46024</v>
      </c>
      <c r="C1285" t="s">
        <v>92</v>
      </c>
      <c r="D1285" t="str">
        <f t="shared" si="20"/>
        <v>ANA</v>
      </c>
    </row>
    <row r="1286" spans="1:4" x14ac:dyDescent="0.2">
      <c r="A1286" t="s">
        <v>103</v>
      </c>
      <c r="B1286" s="1">
        <v>46024</v>
      </c>
      <c r="C1286" t="s">
        <v>93</v>
      </c>
      <c r="D1286" t="str">
        <f t="shared" si="20"/>
        <v>SEA</v>
      </c>
    </row>
    <row r="1287" spans="1:4" x14ac:dyDescent="0.2">
      <c r="A1287" t="s">
        <v>56</v>
      </c>
      <c r="B1287" s="1">
        <v>46024</v>
      </c>
      <c r="C1287" t="s">
        <v>99</v>
      </c>
      <c r="D1287" t="str">
        <f t="shared" si="20"/>
        <v>VAN</v>
      </c>
    </row>
    <row r="1288" spans="1:4" x14ac:dyDescent="0.2">
      <c r="A1288" t="s">
        <v>103</v>
      </c>
      <c r="B1288" s="1">
        <v>46025</v>
      </c>
      <c r="C1288" t="s">
        <v>74</v>
      </c>
      <c r="D1288" t="str">
        <f t="shared" si="20"/>
        <v>PIT</v>
      </c>
    </row>
    <row r="1289" spans="1:4" x14ac:dyDescent="0.2">
      <c r="A1289" t="s">
        <v>56</v>
      </c>
      <c r="B1289" s="1">
        <v>46025</v>
      </c>
      <c r="C1289" t="s">
        <v>87</v>
      </c>
      <c r="D1289" t="str">
        <f t="shared" si="20"/>
        <v>DET</v>
      </c>
    </row>
    <row r="1290" spans="1:4" x14ac:dyDescent="0.2">
      <c r="A1290" t="s">
        <v>103</v>
      </c>
      <c r="B1290" s="1">
        <v>46025</v>
      </c>
      <c r="C1290" t="s">
        <v>83</v>
      </c>
      <c r="D1290" t="str">
        <f t="shared" si="20"/>
        <v>BUF</v>
      </c>
    </row>
    <row r="1291" spans="1:4" x14ac:dyDescent="0.2">
      <c r="A1291" t="s">
        <v>56</v>
      </c>
      <c r="B1291" s="1">
        <v>46025</v>
      </c>
      <c r="C1291" t="s">
        <v>89</v>
      </c>
      <c r="D1291" t="str">
        <f t="shared" si="20"/>
        <v>CBJ</v>
      </c>
    </row>
    <row r="1292" spans="1:4" x14ac:dyDescent="0.2">
      <c r="A1292" t="s">
        <v>103</v>
      </c>
      <c r="B1292" s="1">
        <v>46025</v>
      </c>
      <c r="C1292" t="s">
        <v>86</v>
      </c>
      <c r="D1292" t="str">
        <f t="shared" si="20"/>
        <v>UTA</v>
      </c>
    </row>
    <row r="1293" spans="1:4" x14ac:dyDescent="0.2">
      <c r="A1293" t="s">
        <v>56</v>
      </c>
      <c r="B1293" s="1">
        <v>46025</v>
      </c>
      <c r="C1293" t="s">
        <v>84</v>
      </c>
      <c r="D1293" t="str">
        <f t="shared" si="20"/>
        <v>NJD</v>
      </c>
    </row>
    <row r="1294" spans="1:4" x14ac:dyDescent="0.2">
      <c r="A1294" t="s">
        <v>103</v>
      </c>
      <c r="B1294" s="1">
        <v>46025</v>
      </c>
      <c r="C1294" t="s">
        <v>88</v>
      </c>
      <c r="D1294" t="str">
        <f t="shared" si="20"/>
        <v>PHI</v>
      </c>
    </row>
    <row r="1295" spans="1:4" x14ac:dyDescent="0.2">
      <c r="A1295" t="s">
        <v>56</v>
      </c>
      <c r="B1295" s="1">
        <v>46025</v>
      </c>
      <c r="C1295" t="s">
        <v>77</v>
      </c>
      <c r="D1295" t="str">
        <f t="shared" si="20"/>
        <v>EDM</v>
      </c>
    </row>
    <row r="1296" spans="1:4" x14ac:dyDescent="0.2">
      <c r="A1296" t="s">
        <v>103</v>
      </c>
      <c r="B1296" s="1">
        <v>46025</v>
      </c>
      <c r="C1296" t="s">
        <v>78</v>
      </c>
      <c r="D1296" t="str">
        <f t="shared" si="20"/>
        <v>MTL</v>
      </c>
    </row>
    <row r="1297" spans="1:4" x14ac:dyDescent="0.2">
      <c r="A1297" t="s">
        <v>56</v>
      </c>
      <c r="B1297" s="1">
        <v>46025</v>
      </c>
      <c r="C1297" t="s">
        <v>96</v>
      </c>
      <c r="D1297" t="str">
        <f t="shared" si="20"/>
        <v>STL</v>
      </c>
    </row>
    <row r="1298" spans="1:4" x14ac:dyDescent="0.2">
      <c r="A1298" t="s">
        <v>103</v>
      </c>
      <c r="B1298" s="1">
        <v>46025</v>
      </c>
      <c r="C1298" t="s">
        <v>98</v>
      </c>
      <c r="D1298" t="str">
        <f t="shared" si="20"/>
        <v>TBL</v>
      </c>
    </row>
    <row r="1299" spans="1:4" x14ac:dyDescent="0.2">
      <c r="A1299" t="s">
        <v>56</v>
      </c>
      <c r="B1299" s="1">
        <v>46025</v>
      </c>
      <c r="C1299" t="s">
        <v>94</v>
      </c>
      <c r="D1299" t="str">
        <f t="shared" si="20"/>
        <v>SJS</v>
      </c>
    </row>
    <row r="1300" spans="1:4" x14ac:dyDescent="0.2">
      <c r="A1300" t="s">
        <v>103</v>
      </c>
      <c r="B1300" s="1">
        <v>46025</v>
      </c>
      <c r="C1300" t="s">
        <v>70</v>
      </c>
      <c r="D1300" t="str">
        <f t="shared" si="20"/>
        <v>CHI</v>
      </c>
    </row>
    <row r="1301" spans="1:4" x14ac:dyDescent="0.2">
      <c r="A1301" t="s">
        <v>56</v>
      </c>
      <c r="B1301" s="1">
        <v>46025</v>
      </c>
      <c r="C1301" t="s">
        <v>82</v>
      </c>
      <c r="D1301" t="str">
        <f t="shared" si="20"/>
        <v>WSH</v>
      </c>
    </row>
    <row r="1302" spans="1:4" x14ac:dyDescent="0.2">
      <c r="A1302" t="s">
        <v>103</v>
      </c>
      <c r="B1302" s="1">
        <v>46025</v>
      </c>
      <c r="C1302" t="s">
        <v>72</v>
      </c>
      <c r="D1302" t="str">
        <f t="shared" si="20"/>
        <v>COL</v>
      </c>
    </row>
    <row r="1303" spans="1:4" x14ac:dyDescent="0.2">
      <c r="A1303" t="s">
        <v>56</v>
      </c>
      <c r="B1303" s="1">
        <v>46025</v>
      </c>
      <c r="C1303" t="s">
        <v>85</v>
      </c>
      <c r="D1303" t="str">
        <f t="shared" si="20"/>
        <v>CAR</v>
      </c>
    </row>
    <row r="1304" spans="1:4" x14ac:dyDescent="0.2">
      <c r="A1304" t="s">
        <v>103</v>
      </c>
      <c r="B1304" s="1">
        <v>46025</v>
      </c>
      <c r="C1304" t="s">
        <v>90</v>
      </c>
      <c r="D1304" t="str">
        <f t="shared" si="20"/>
        <v>NSH</v>
      </c>
    </row>
    <row r="1305" spans="1:4" x14ac:dyDescent="0.2">
      <c r="A1305" t="s">
        <v>56</v>
      </c>
      <c r="B1305" s="1">
        <v>46025</v>
      </c>
      <c r="C1305" t="s">
        <v>76</v>
      </c>
      <c r="D1305" t="str">
        <f t="shared" si="20"/>
        <v>CGY</v>
      </c>
    </row>
    <row r="1306" spans="1:4" x14ac:dyDescent="0.2">
      <c r="A1306" t="s">
        <v>103</v>
      </c>
      <c r="B1306" s="1">
        <v>46025</v>
      </c>
      <c r="C1306" t="s">
        <v>79</v>
      </c>
      <c r="D1306" t="str">
        <f t="shared" si="20"/>
        <v>TOR</v>
      </c>
    </row>
    <row r="1307" spans="1:4" x14ac:dyDescent="0.2">
      <c r="A1307" t="s">
        <v>56</v>
      </c>
      <c r="B1307" s="1">
        <v>46025</v>
      </c>
      <c r="C1307" t="s">
        <v>91</v>
      </c>
      <c r="D1307" t="str">
        <f t="shared" si="20"/>
        <v>NYI</v>
      </c>
    </row>
    <row r="1308" spans="1:4" x14ac:dyDescent="0.2">
      <c r="A1308" t="s">
        <v>103</v>
      </c>
      <c r="B1308" s="1">
        <v>46025</v>
      </c>
      <c r="C1308" t="s">
        <v>101</v>
      </c>
      <c r="D1308" t="str">
        <f t="shared" si="20"/>
        <v>WPG</v>
      </c>
    </row>
    <row r="1309" spans="1:4" x14ac:dyDescent="0.2">
      <c r="A1309" t="s">
        <v>56</v>
      </c>
      <c r="B1309" s="1">
        <v>46025</v>
      </c>
      <c r="C1309" t="s">
        <v>97</v>
      </c>
      <c r="D1309" t="str">
        <f t="shared" si="20"/>
        <v>OTT</v>
      </c>
    </row>
    <row r="1310" spans="1:4" x14ac:dyDescent="0.2">
      <c r="A1310" t="s">
        <v>103</v>
      </c>
      <c r="B1310" s="1">
        <v>46025</v>
      </c>
      <c r="C1310" t="s">
        <v>95</v>
      </c>
      <c r="D1310" t="str">
        <f t="shared" si="20"/>
        <v>MIN</v>
      </c>
    </row>
    <row r="1311" spans="1:4" x14ac:dyDescent="0.2">
      <c r="A1311" t="s">
        <v>56</v>
      </c>
      <c r="B1311" s="1">
        <v>46025</v>
      </c>
      <c r="C1311" t="s">
        <v>73</v>
      </c>
      <c r="D1311" t="str">
        <f t="shared" si="20"/>
        <v>LAK</v>
      </c>
    </row>
    <row r="1312" spans="1:4" x14ac:dyDescent="0.2">
      <c r="A1312" t="s">
        <v>103</v>
      </c>
      <c r="B1312" s="1">
        <v>46025</v>
      </c>
      <c r="C1312" t="s">
        <v>81</v>
      </c>
      <c r="D1312" t="str">
        <f t="shared" si="20"/>
        <v>BOS</v>
      </c>
    </row>
    <row r="1313" spans="1:4" x14ac:dyDescent="0.2">
      <c r="A1313" t="s">
        <v>56</v>
      </c>
      <c r="B1313" s="1">
        <v>46025</v>
      </c>
      <c r="C1313" t="s">
        <v>99</v>
      </c>
      <c r="D1313" t="str">
        <f t="shared" si="20"/>
        <v>VAN</v>
      </c>
    </row>
    <row r="1314" spans="1:4" x14ac:dyDescent="0.2">
      <c r="A1314" t="s">
        <v>103</v>
      </c>
      <c r="B1314" s="1">
        <v>46026</v>
      </c>
      <c r="C1314" t="s">
        <v>78</v>
      </c>
      <c r="D1314" t="str">
        <f t="shared" si="20"/>
        <v>MTL</v>
      </c>
    </row>
    <row r="1315" spans="1:4" x14ac:dyDescent="0.2">
      <c r="A1315" t="s">
        <v>56</v>
      </c>
      <c r="B1315" s="1">
        <v>46026</v>
      </c>
      <c r="C1315" t="s">
        <v>100</v>
      </c>
      <c r="D1315" t="str">
        <f t="shared" si="20"/>
        <v>DAL</v>
      </c>
    </row>
    <row r="1316" spans="1:4" x14ac:dyDescent="0.2">
      <c r="A1316" t="s">
        <v>103</v>
      </c>
      <c r="B1316" s="1">
        <v>46026</v>
      </c>
      <c r="C1316" t="s">
        <v>74</v>
      </c>
      <c r="D1316" t="str">
        <f t="shared" si="20"/>
        <v>PIT</v>
      </c>
    </row>
    <row r="1317" spans="1:4" x14ac:dyDescent="0.2">
      <c r="A1317" t="s">
        <v>56</v>
      </c>
      <c r="B1317" s="1">
        <v>46026</v>
      </c>
      <c r="C1317" t="s">
        <v>89</v>
      </c>
      <c r="D1317" t="str">
        <f t="shared" si="20"/>
        <v>CBJ</v>
      </c>
    </row>
    <row r="1318" spans="1:4" x14ac:dyDescent="0.2">
      <c r="A1318" t="s">
        <v>103</v>
      </c>
      <c r="B1318" s="1">
        <v>46026</v>
      </c>
      <c r="C1318" t="s">
        <v>72</v>
      </c>
      <c r="D1318" t="str">
        <f t="shared" si="20"/>
        <v>COL</v>
      </c>
    </row>
    <row r="1319" spans="1:4" x14ac:dyDescent="0.2">
      <c r="A1319" t="s">
        <v>56</v>
      </c>
      <c r="B1319" s="1">
        <v>46026</v>
      </c>
      <c r="C1319" t="s">
        <v>71</v>
      </c>
      <c r="D1319" t="str">
        <f t="shared" si="20"/>
        <v>FLA</v>
      </c>
    </row>
    <row r="1320" spans="1:4" x14ac:dyDescent="0.2">
      <c r="A1320" t="s">
        <v>103</v>
      </c>
      <c r="B1320" s="1">
        <v>46026</v>
      </c>
      <c r="C1320" t="s">
        <v>85</v>
      </c>
      <c r="D1320" t="str">
        <f t="shared" si="20"/>
        <v>CAR</v>
      </c>
    </row>
    <row r="1321" spans="1:4" x14ac:dyDescent="0.2">
      <c r="A1321" t="s">
        <v>56</v>
      </c>
      <c r="B1321" s="1">
        <v>46026</v>
      </c>
      <c r="C1321" t="s">
        <v>84</v>
      </c>
      <c r="D1321" t="str">
        <f t="shared" si="20"/>
        <v>NJD</v>
      </c>
    </row>
    <row r="1322" spans="1:4" x14ac:dyDescent="0.2">
      <c r="A1322" t="s">
        <v>103</v>
      </c>
      <c r="B1322" s="1">
        <v>46026</v>
      </c>
      <c r="C1322" t="s">
        <v>80</v>
      </c>
      <c r="D1322" t="str">
        <f t="shared" si="20"/>
        <v>VGK</v>
      </c>
    </row>
    <row r="1323" spans="1:4" x14ac:dyDescent="0.2">
      <c r="A1323" t="s">
        <v>56</v>
      </c>
      <c r="B1323" s="1">
        <v>46026</v>
      </c>
      <c r="C1323" t="s">
        <v>70</v>
      </c>
      <c r="D1323" t="str">
        <f t="shared" si="20"/>
        <v>CHI</v>
      </c>
    </row>
    <row r="1324" spans="1:4" x14ac:dyDescent="0.2">
      <c r="A1324" t="s">
        <v>103</v>
      </c>
      <c r="B1324" s="1">
        <v>46027</v>
      </c>
      <c r="C1324" t="s">
        <v>92</v>
      </c>
      <c r="D1324" t="str">
        <f t="shared" si="20"/>
        <v>ANA</v>
      </c>
    </row>
    <row r="1325" spans="1:4" x14ac:dyDescent="0.2">
      <c r="A1325" t="s">
        <v>56</v>
      </c>
      <c r="B1325" s="1">
        <v>46027</v>
      </c>
      <c r="C1325" t="s">
        <v>82</v>
      </c>
      <c r="D1325" t="str">
        <f t="shared" si="20"/>
        <v>WSH</v>
      </c>
    </row>
    <row r="1326" spans="1:4" x14ac:dyDescent="0.2">
      <c r="A1326" t="s">
        <v>103</v>
      </c>
      <c r="B1326" s="1">
        <v>46027</v>
      </c>
      <c r="C1326" t="s">
        <v>86</v>
      </c>
      <c r="D1326" t="str">
        <f t="shared" si="20"/>
        <v>UTA</v>
      </c>
    </row>
    <row r="1327" spans="1:4" x14ac:dyDescent="0.2">
      <c r="A1327" t="s">
        <v>56</v>
      </c>
      <c r="B1327" s="1">
        <v>46027</v>
      </c>
      <c r="C1327" t="s">
        <v>75</v>
      </c>
      <c r="D1327" t="str">
        <f t="shared" si="20"/>
        <v>NYR</v>
      </c>
    </row>
    <row r="1328" spans="1:4" x14ac:dyDescent="0.2">
      <c r="A1328" t="s">
        <v>103</v>
      </c>
      <c r="B1328" s="1">
        <v>46027</v>
      </c>
      <c r="C1328" t="s">
        <v>87</v>
      </c>
      <c r="D1328" t="str">
        <f t="shared" si="20"/>
        <v>DET</v>
      </c>
    </row>
    <row r="1329" spans="1:4" x14ac:dyDescent="0.2">
      <c r="A1329" t="s">
        <v>56</v>
      </c>
      <c r="B1329" s="1">
        <v>46027</v>
      </c>
      <c r="C1329" t="s">
        <v>97</v>
      </c>
      <c r="D1329" t="str">
        <f t="shared" si="20"/>
        <v>OTT</v>
      </c>
    </row>
    <row r="1330" spans="1:4" x14ac:dyDescent="0.2">
      <c r="A1330" t="s">
        <v>103</v>
      </c>
      <c r="B1330" s="1">
        <v>46027</v>
      </c>
      <c r="C1330" t="s">
        <v>93</v>
      </c>
      <c r="D1330" t="str">
        <f t="shared" si="20"/>
        <v>SEA</v>
      </c>
    </row>
    <row r="1331" spans="1:4" x14ac:dyDescent="0.2">
      <c r="A1331" t="s">
        <v>56</v>
      </c>
      <c r="B1331" s="1">
        <v>46027</v>
      </c>
      <c r="C1331" t="s">
        <v>76</v>
      </c>
      <c r="D1331" t="str">
        <f t="shared" si="20"/>
        <v>CGY</v>
      </c>
    </row>
    <row r="1332" spans="1:4" x14ac:dyDescent="0.2">
      <c r="A1332" t="s">
        <v>103</v>
      </c>
      <c r="B1332" s="1">
        <v>46027</v>
      </c>
      <c r="C1332" t="s">
        <v>95</v>
      </c>
      <c r="D1332" t="str">
        <f t="shared" si="20"/>
        <v>MIN</v>
      </c>
    </row>
    <row r="1333" spans="1:4" x14ac:dyDescent="0.2">
      <c r="A1333" t="s">
        <v>56</v>
      </c>
      <c r="B1333" s="1">
        <v>46027</v>
      </c>
      <c r="C1333" t="s">
        <v>73</v>
      </c>
      <c r="D1333" t="str">
        <f t="shared" si="20"/>
        <v>LAK</v>
      </c>
    </row>
    <row r="1334" spans="1:4" x14ac:dyDescent="0.2">
      <c r="A1334" t="s">
        <v>103</v>
      </c>
      <c r="B1334" s="1">
        <v>46028</v>
      </c>
      <c r="C1334" t="s">
        <v>92</v>
      </c>
      <c r="D1334" t="str">
        <f t="shared" si="20"/>
        <v>ANA</v>
      </c>
    </row>
    <row r="1335" spans="1:4" x14ac:dyDescent="0.2">
      <c r="A1335" t="s">
        <v>56</v>
      </c>
      <c r="B1335" s="1">
        <v>46028</v>
      </c>
      <c r="C1335" t="s">
        <v>88</v>
      </c>
      <c r="D1335" t="str">
        <f t="shared" si="20"/>
        <v>PHI</v>
      </c>
    </row>
    <row r="1336" spans="1:4" x14ac:dyDescent="0.2">
      <c r="A1336" t="s">
        <v>103</v>
      </c>
      <c r="B1336" s="1">
        <v>46028</v>
      </c>
      <c r="C1336" t="s">
        <v>72</v>
      </c>
      <c r="D1336" t="str">
        <f t="shared" si="20"/>
        <v>COL</v>
      </c>
    </row>
    <row r="1337" spans="1:4" x14ac:dyDescent="0.2">
      <c r="A1337" t="s">
        <v>56</v>
      </c>
      <c r="B1337" s="1">
        <v>46028</v>
      </c>
      <c r="C1337" t="s">
        <v>98</v>
      </c>
      <c r="D1337" t="str">
        <f t="shared" si="20"/>
        <v>TBL</v>
      </c>
    </row>
    <row r="1338" spans="1:4" x14ac:dyDescent="0.2">
      <c r="A1338" t="s">
        <v>103</v>
      </c>
      <c r="B1338" s="1">
        <v>46028</v>
      </c>
      <c r="C1338" t="s">
        <v>100</v>
      </c>
      <c r="D1338" t="str">
        <f t="shared" si="20"/>
        <v>DAL</v>
      </c>
    </row>
    <row r="1339" spans="1:4" x14ac:dyDescent="0.2">
      <c r="A1339" t="s">
        <v>56</v>
      </c>
      <c r="B1339" s="1">
        <v>46028</v>
      </c>
      <c r="C1339" t="s">
        <v>85</v>
      </c>
      <c r="D1339" t="str">
        <f t="shared" si="20"/>
        <v>CAR</v>
      </c>
    </row>
    <row r="1340" spans="1:4" x14ac:dyDescent="0.2">
      <c r="A1340" t="s">
        <v>103</v>
      </c>
      <c r="B1340" s="1">
        <v>46028</v>
      </c>
      <c r="C1340" t="s">
        <v>99</v>
      </c>
      <c r="D1340" t="str">
        <f t="shared" si="20"/>
        <v>VAN</v>
      </c>
    </row>
    <row r="1341" spans="1:4" x14ac:dyDescent="0.2">
      <c r="A1341" t="s">
        <v>56</v>
      </c>
      <c r="B1341" s="1">
        <v>46028</v>
      </c>
      <c r="C1341" t="s">
        <v>83</v>
      </c>
      <c r="D1341" t="str">
        <f t="shared" si="20"/>
        <v>BUF</v>
      </c>
    </row>
    <row r="1342" spans="1:4" x14ac:dyDescent="0.2">
      <c r="A1342" t="s">
        <v>103</v>
      </c>
      <c r="B1342" s="1">
        <v>46028</v>
      </c>
      <c r="C1342" t="s">
        <v>71</v>
      </c>
      <c r="D1342" t="str">
        <f t="shared" si="20"/>
        <v>FLA</v>
      </c>
    </row>
    <row r="1343" spans="1:4" x14ac:dyDescent="0.2">
      <c r="A1343" t="s">
        <v>56</v>
      </c>
      <c r="B1343" s="1">
        <v>46028</v>
      </c>
      <c r="C1343" t="s">
        <v>79</v>
      </c>
      <c r="D1343" t="str">
        <f t="shared" si="20"/>
        <v>TOR</v>
      </c>
    </row>
    <row r="1344" spans="1:4" x14ac:dyDescent="0.2">
      <c r="A1344" t="s">
        <v>103</v>
      </c>
      <c r="B1344" s="1">
        <v>46028</v>
      </c>
      <c r="C1344" t="s">
        <v>84</v>
      </c>
      <c r="D1344" t="str">
        <f t="shared" si="20"/>
        <v>NJD</v>
      </c>
    </row>
    <row r="1345" spans="1:4" x14ac:dyDescent="0.2">
      <c r="A1345" t="s">
        <v>56</v>
      </c>
      <c r="B1345" s="1">
        <v>46028</v>
      </c>
      <c r="C1345" t="s">
        <v>91</v>
      </c>
      <c r="D1345" t="str">
        <f t="shared" si="20"/>
        <v>NYI</v>
      </c>
    </row>
    <row r="1346" spans="1:4" x14ac:dyDescent="0.2">
      <c r="A1346" t="s">
        <v>103</v>
      </c>
      <c r="B1346" s="1">
        <v>46028</v>
      </c>
      <c r="C1346" t="s">
        <v>80</v>
      </c>
      <c r="D1346" t="str">
        <f t="shared" si="20"/>
        <v>VGK</v>
      </c>
    </row>
    <row r="1347" spans="1:4" x14ac:dyDescent="0.2">
      <c r="A1347" t="s">
        <v>56</v>
      </c>
      <c r="B1347" s="1">
        <v>46028</v>
      </c>
      <c r="C1347" t="s">
        <v>101</v>
      </c>
      <c r="D1347" t="str">
        <f t="shared" ref="D1347:D1410" si="21">_xlfn.SINGLE(_xlfn.XLOOKUP(C1347,G:G,F:F))</f>
        <v>WPG</v>
      </c>
    </row>
    <row r="1348" spans="1:4" x14ac:dyDescent="0.2">
      <c r="A1348" t="s">
        <v>103</v>
      </c>
      <c r="B1348" s="1">
        <v>46028</v>
      </c>
      <c r="C1348" t="s">
        <v>90</v>
      </c>
      <c r="D1348" t="str">
        <f t="shared" si="21"/>
        <v>NSH</v>
      </c>
    </row>
    <row r="1349" spans="1:4" x14ac:dyDescent="0.2">
      <c r="A1349" t="s">
        <v>56</v>
      </c>
      <c r="B1349" s="1">
        <v>46028</v>
      </c>
      <c r="C1349" t="s">
        <v>77</v>
      </c>
      <c r="D1349" t="str">
        <f t="shared" si="21"/>
        <v>EDM</v>
      </c>
    </row>
    <row r="1350" spans="1:4" x14ac:dyDescent="0.2">
      <c r="A1350" t="s">
        <v>103</v>
      </c>
      <c r="B1350" s="1">
        <v>46028</v>
      </c>
      <c r="C1350" t="s">
        <v>81</v>
      </c>
      <c r="D1350" t="str">
        <f t="shared" si="21"/>
        <v>BOS</v>
      </c>
    </row>
    <row r="1351" spans="1:4" x14ac:dyDescent="0.2">
      <c r="A1351" t="s">
        <v>56</v>
      </c>
      <c r="B1351" s="1">
        <v>46028</v>
      </c>
      <c r="C1351" t="s">
        <v>93</v>
      </c>
      <c r="D1351" t="str">
        <f t="shared" si="21"/>
        <v>SEA</v>
      </c>
    </row>
    <row r="1352" spans="1:4" x14ac:dyDescent="0.2">
      <c r="A1352" t="s">
        <v>103</v>
      </c>
      <c r="B1352" s="1">
        <v>46028</v>
      </c>
      <c r="C1352" t="s">
        <v>89</v>
      </c>
      <c r="D1352" t="str">
        <f t="shared" si="21"/>
        <v>CBJ</v>
      </c>
    </row>
    <row r="1353" spans="1:4" x14ac:dyDescent="0.2">
      <c r="A1353" t="s">
        <v>56</v>
      </c>
      <c r="B1353" s="1">
        <v>46028</v>
      </c>
      <c r="C1353" t="s">
        <v>94</v>
      </c>
      <c r="D1353" t="str">
        <f t="shared" si="21"/>
        <v>SJS</v>
      </c>
    </row>
    <row r="1354" spans="1:4" x14ac:dyDescent="0.2">
      <c r="A1354" t="s">
        <v>103</v>
      </c>
      <c r="B1354" s="1">
        <v>46029</v>
      </c>
      <c r="C1354" t="s">
        <v>100</v>
      </c>
      <c r="D1354" t="str">
        <f t="shared" si="21"/>
        <v>DAL</v>
      </c>
    </row>
    <row r="1355" spans="1:4" x14ac:dyDescent="0.2">
      <c r="A1355" t="s">
        <v>56</v>
      </c>
      <c r="B1355" s="1">
        <v>46029</v>
      </c>
      <c r="C1355" t="s">
        <v>82</v>
      </c>
      <c r="D1355" t="str">
        <f t="shared" si="21"/>
        <v>WSH</v>
      </c>
    </row>
    <row r="1356" spans="1:4" x14ac:dyDescent="0.2">
      <c r="A1356" t="s">
        <v>103</v>
      </c>
      <c r="B1356" s="1">
        <v>46029</v>
      </c>
      <c r="C1356" t="s">
        <v>76</v>
      </c>
      <c r="D1356" t="str">
        <f t="shared" si="21"/>
        <v>CGY</v>
      </c>
    </row>
    <row r="1357" spans="1:4" x14ac:dyDescent="0.2">
      <c r="A1357" t="s">
        <v>56</v>
      </c>
      <c r="B1357" s="1">
        <v>46029</v>
      </c>
      <c r="C1357" t="s">
        <v>78</v>
      </c>
      <c r="D1357" t="str">
        <f t="shared" si="21"/>
        <v>MTL</v>
      </c>
    </row>
    <row r="1358" spans="1:4" x14ac:dyDescent="0.2">
      <c r="A1358" t="s">
        <v>103</v>
      </c>
      <c r="B1358" s="1">
        <v>46029</v>
      </c>
      <c r="C1358" t="s">
        <v>97</v>
      </c>
      <c r="D1358" t="str">
        <f t="shared" si="21"/>
        <v>OTT</v>
      </c>
    </row>
    <row r="1359" spans="1:4" x14ac:dyDescent="0.2">
      <c r="A1359" t="s">
        <v>56</v>
      </c>
      <c r="B1359" s="1">
        <v>46029</v>
      </c>
      <c r="C1359" t="s">
        <v>86</v>
      </c>
      <c r="D1359" t="str">
        <f t="shared" si="21"/>
        <v>UTA</v>
      </c>
    </row>
    <row r="1360" spans="1:4" x14ac:dyDescent="0.2">
      <c r="A1360" t="s">
        <v>103</v>
      </c>
      <c r="B1360" s="1">
        <v>46029</v>
      </c>
      <c r="C1360" t="s">
        <v>96</v>
      </c>
      <c r="D1360" t="str">
        <f t="shared" si="21"/>
        <v>STL</v>
      </c>
    </row>
    <row r="1361" spans="1:4" x14ac:dyDescent="0.2">
      <c r="A1361" t="s">
        <v>56</v>
      </c>
      <c r="B1361" s="1">
        <v>46029</v>
      </c>
      <c r="C1361" t="s">
        <v>70</v>
      </c>
      <c r="D1361" t="str">
        <f t="shared" si="21"/>
        <v>CHI</v>
      </c>
    </row>
    <row r="1362" spans="1:4" x14ac:dyDescent="0.2">
      <c r="A1362" t="s">
        <v>103</v>
      </c>
      <c r="B1362" s="1">
        <v>46029</v>
      </c>
      <c r="C1362" t="s">
        <v>94</v>
      </c>
      <c r="D1362" t="str">
        <f t="shared" si="21"/>
        <v>SJS</v>
      </c>
    </row>
    <row r="1363" spans="1:4" x14ac:dyDescent="0.2">
      <c r="A1363" t="s">
        <v>56</v>
      </c>
      <c r="B1363" s="1">
        <v>46029</v>
      </c>
      <c r="C1363" t="s">
        <v>73</v>
      </c>
      <c r="D1363" t="str">
        <f t="shared" si="21"/>
        <v>LAK</v>
      </c>
    </row>
    <row r="1364" spans="1:4" x14ac:dyDescent="0.2">
      <c r="A1364" t="s">
        <v>103</v>
      </c>
      <c r="B1364" s="1">
        <v>46030</v>
      </c>
      <c r="C1364" t="s">
        <v>92</v>
      </c>
      <c r="D1364" t="str">
        <f t="shared" si="21"/>
        <v>ANA</v>
      </c>
    </row>
    <row r="1365" spans="1:4" x14ac:dyDescent="0.2">
      <c r="A1365" t="s">
        <v>56</v>
      </c>
      <c r="B1365" s="1">
        <v>46030</v>
      </c>
      <c r="C1365" t="s">
        <v>85</v>
      </c>
      <c r="D1365" t="str">
        <f t="shared" si="21"/>
        <v>CAR</v>
      </c>
    </row>
    <row r="1366" spans="1:4" x14ac:dyDescent="0.2">
      <c r="A1366" t="s">
        <v>103</v>
      </c>
      <c r="B1366" s="1">
        <v>46030</v>
      </c>
      <c r="C1366" t="s">
        <v>83</v>
      </c>
      <c r="D1366" t="str">
        <f t="shared" si="21"/>
        <v>BUF</v>
      </c>
    </row>
    <row r="1367" spans="1:4" x14ac:dyDescent="0.2">
      <c r="A1367" t="s">
        <v>56</v>
      </c>
      <c r="B1367" s="1">
        <v>46030</v>
      </c>
      <c r="C1367" t="s">
        <v>75</v>
      </c>
      <c r="D1367" t="str">
        <f t="shared" si="21"/>
        <v>NYR</v>
      </c>
    </row>
    <row r="1368" spans="1:4" x14ac:dyDescent="0.2">
      <c r="A1368" t="s">
        <v>103</v>
      </c>
      <c r="B1368" s="1">
        <v>46030</v>
      </c>
      <c r="C1368" t="s">
        <v>76</v>
      </c>
      <c r="D1368" t="str">
        <f t="shared" si="21"/>
        <v>CGY</v>
      </c>
    </row>
    <row r="1369" spans="1:4" x14ac:dyDescent="0.2">
      <c r="A1369" t="s">
        <v>56</v>
      </c>
      <c r="B1369" s="1">
        <v>46030</v>
      </c>
      <c r="C1369" t="s">
        <v>81</v>
      </c>
      <c r="D1369" t="str">
        <f t="shared" si="21"/>
        <v>BOS</v>
      </c>
    </row>
    <row r="1370" spans="1:4" x14ac:dyDescent="0.2">
      <c r="A1370" t="s">
        <v>103</v>
      </c>
      <c r="B1370" s="1">
        <v>46030</v>
      </c>
      <c r="C1370" t="s">
        <v>71</v>
      </c>
      <c r="D1370" t="str">
        <f t="shared" si="21"/>
        <v>FLA</v>
      </c>
    </row>
    <row r="1371" spans="1:4" x14ac:dyDescent="0.2">
      <c r="A1371" t="s">
        <v>56</v>
      </c>
      <c r="B1371" s="1">
        <v>46030</v>
      </c>
      <c r="C1371" t="s">
        <v>78</v>
      </c>
      <c r="D1371" t="str">
        <f t="shared" si="21"/>
        <v>MTL</v>
      </c>
    </row>
    <row r="1372" spans="1:4" x14ac:dyDescent="0.2">
      <c r="A1372" t="s">
        <v>103</v>
      </c>
      <c r="B1372" s="1">
        <v>46030</v>
      </c>
      <c r="C1372" t="s">
        <v>84</v>
      </c>
      <c r="D1372" t="str">
        <f t="shared" si="21"/>
        <v>NJD</v>
      </c>
    </row>
    <row r="1373" spans="1:4" x14ac:dyDescent="0.2">
      <c r="A1373" t="s">
        <v>56</v>
      </c>
      <c r="B1373" s="1">
        <v>46030</v>
      </c>
      <c r="C1373" t="s">
        <v>74</v>
      </c>
      <c r="D1373" t="str">
        <f t="shared" si="21"/>
        <v>PIT</v>
      </c>
    </row>
    <row r="1374" spans="1:4" x14ac:dyDescent="0.2">
      <c r="A1374" t="s">
        <v>103</v>
      </c>
      <c r="B1374" s="1">
        <v>46030</v>
      </c>
      <c r="C1374" t="s">
        <v>79</v>
      </c>
      <c r="D1374" t="str">
        <f t="shared" si="21"/>
        <v>TOR</v>
      </c>
    </row>
    <row r="1375" spans="1:4" x14ac:dyDescent="0.2">
      <c r="A1375" t="s">
        <v>56</v>
      </c>
      <c r="B1375" s="1">
        <v>46030</v>
      </c>
      <c r="C1375" t="s">
        <v>88</v>
      </c>
      <c r="D1375" t="str">
        <f t="shared" si="21"/>
        <v>PHI</v>
      </c>
    </row>
    <row r="1376" spans="1:4" x14ac:dyDescent="0.2">
      <c r="A1376" t="s">
        <v>103</v>
      </c>
      <c r="B1376" s="1">
        <v>46030</v>
      </c>
      <c r="C1376" t="s">
        <v>99</v>
      </c>
      <c r="D1376" t="str">
        <f t="shared" si="21"/>
        <v>VAN</v>
      </c>
    </row>
    <row r="1377" spans="1:4" x14ac:dyDescent="0.2">
      <c r="A1377" t="s">
        <v>56</v>
      </c>
      <c r="B1377" s="1">
        <v>46030</v>
      </c>
      <c r="C1377" t="s">
        <v>87</v>
      </c>
      <c r="D1377" t="str">
        <f t="shared" si="21"/>
        <v>DET</v>
      </c>
    </row>
    <row r="1378" spans="1:4" x14ac:dyDescent="0.2">
      <c r="A1378" t="s">
        <v>103</v>
      </c>
      <c r="B1378" s="1">
        <v>46030</v>
      </c>
      <c r="C1378" t="s">
        <v>77</v>
      </c>
      <c r="D1378" t="str">
        <f t="shared" si="21"/>
        <v>EDM</v>
      </c>
    </row>
    <row r="1379" spans="1:4" x14ac:dyDescent="0.2">
      <c r="A1379" t="s">
        <v>56</v>
      </c>
      <c r="B1379" s="1">
        <v>46030</v>
      </c>
      <c r="C1379" t="s">
        <v>101</v>
      </c>
      <c r="D1379" t="str">
        <f t="shared" si="21"/>
        <v>WPG</v>
      </c>
    </row>
    <row r="1380" spans="1:4" x14ac:dyDescent="0.2">
      <c r="A1380" t="s">
        <v>103</v>
      </c>
      <c r="B1380" s="1">
        <v>46030</v>
      </c>
      <c r="C1380" t="s">
        <v>91</v>
      </c>
      <c r="D1380" t="str">
        <f t="shared" si="21"/>
        <v>NYI</v>
      </c>
    </row>
    <row r="1381" spans="1:4" x14ac:dyDescent="0.2">
      <c r="A1381" t="s">
        <v>56</v>
      </c>
      <c r="B1381" s="1">
        <v>46030</v>
      </c>
      <c r="C1381" t="s">
        <v>90</v>
      </c>
      <c r="D1381" t="str">
        <f t="shared" si="21"/>
        <v>NSH</v>
      </c>
    </row>
    <row r="1382" spans="1:4" x14ac:dyDescent="0.2">
      <c r="A1382" t="s">
        <v>103</v>
      </c>
      <c r="B1382" s="1">
        <v>46030</v>
      </c>
      <c r="C1382" t="s">
        <v>97</v>
      </c>
      <c r="D1382" t="str">
        <f t="shared" si="21"/>
        <v>OTT</v>
      </c>
    </row>
    <row r="1383" spans="1:4" x14ac:dyDescent="0.2">
      <c r="A1383" t="s">
        <v>56</v>
      </c>
      <c r="B1383" s="1">
        <v>46030</v>
      </c>
      <c r="C1383" t="s">
        <v>72</v>
      </c>
      <c r="D1383" t="str">
        <f t="shared" si="21"/>
        <v>COL</v>
      </c>
    </row>
    <row r="1384" spans="1:4" x14ac:dyDescent="0.2">
      <c r="A1384" t="s">
        <v>103</v>
      </c>
      <c r="B1384" s="1">
        <v>46030</v>
      </c>
      <c r="C1384" t="s">
        <v>89</v>
      </c>
      <c r="D1384" t="str">
        <f t="shared" si="21"/>
        <v>CBJ</v>
      </c>
    </row>
    <row r="1385" spans="1:4" x14ac:dyDescent="0.2">
      <c r="A1385" t="s">
        <v>56</v>
      </c>
      <c r="B1385" s="1">
        <v>46030</v>
      </c>
      <c r="C1385" t="s">
        <v>80</v>
      </c>
      <c r="D1385" t="str">
        <f t="shared" si="21"/>
        <v>VGK</v>
      </c>
    </row>
    <row r="1386" spans="1:4" x14ac:dyDescent="0.2">
      <c r="A1386" t="s">
        <v>103</v>
      </c>
      <c r="B1386" s="1">
        <v>46030</v>
      </c>
      <c r="C1386" t="s">
        <v>95</v>
      </c>
      <c r="D1386" t="str">
        <f t="shared" si="21"/>
        <v>MIN</v>
      </c>
    </row>
    <row r="1387" spans="1:4" x14ac:dyDescent="0.2">
      <c r="A1387" t="s">
        <v>56</v>
      </c>
      <c r="B1387" s="1">
        <v>46030</v>
      </c>
      <c r="C1387" t="s">
        <v>93</v>
      </c>
      <c r="D1387" t="str">
        <f t="shared" si="21"/>
        <v>SEA</v>
      </c>
    </row>
    <row r="1388" spans="1:4" x14ac:dyDescent="0.2">
      <c r="A1388" t="s">
        <v>103</v>
      </c>
      <c r="B1388" s="1">
        <v>46031</v>
      </c>
      <c r="C1388" t="s">
        <v>73</v>
      </c>
      <c r="D1388" t="str">
        <f t="shared" si="21"/>
        <v>LAK</v>
      </c>
    </row>
    <row r="1389" spans="1:4" x14ac:dyDescent="0.2">
      <c r="A1389" t="s">
        <v>56</v>
      </c>
      <c r="B1389" s="1">
        <v>46031</v>
      </c>
      <c r="C1389" t="s">
        <v>101</v>
      </c>
      <c r="D1389" t="str">
        <f t="shared" si="21"/>
        <v>WPG</v>
      </c>
    </row>
    <row r="1390" spans="1:4" x14ac:dyDescent="0.2">
      <c r="A1390" t="s">
        <v>103</v>
      </c>
      <c r="B1390" s="1">
        <v>46031</v>
      </c>
      <c r="C1390" t="s">
        <v>82</v>
      </c>
      <c r="D1390" t="str">
        <f t="shared" si="21"/>
        <v>WSH</v>
      </c>
    </row>
    <row r="1391" spans="1:4" x14ac:dyDescent="0.2">
      <c r="A1391" t="s">
        <v>56</v>
      </c>
      <c r="B1391" s="1">
        <v>46031</v>
      </c>
      <c r="C1391" t="s">
        <v>70</v>
      </c>
      <c r="D1391" t="str">
        <f t="shared" si="21"/>
        <v>CHI</v>
      </c>
    </row>
    <row r="1392" spans="1:4" x14ac:dyDescent="0.2">
      <c r="A1392" t="s">
        <v>103</v>
      </c>
      <c r="B1392" s="1">
        <v>46031</v>
      </c>
      <c r="C1392" t="s">
        <v>96</v>
      </c>
      <c r="D1392" t="str">
        <f t="shared" si="21"/>
        <v>STL</v>
      </c>
    </row>
    <row r="1393" spans="1:4" x14ac:dyDescent="0.2">
      <c r="A1393" t="s">
        <v>56</v>
      </c>
      <c r="B1393" s="1">
        <v>46031</v>
      </c>
      <c r="C1393" t="s">
        <v>86</v>
      </c>
      <c r="D1393" t="str">
        <f t="shared" si="21"/>
        <v>UTA</v>
      </c>
    </row>
    <row r="1394" spans="1:4" x14ac:dyDescent="0.2">
      <c r="A1394" t="s">
        <v>103</v>
      </c>
      <c r="B1394" s="1">
        <v>46032</v>
      </c>
      <c r="C1394" t="s">
        <v>75</v>
      </c>
      <c r="D1394" t="str">
        <f t="shared" si="21"/>
        <v>NYR</v>
      </c>
    </row>
    <row r="1395" spans="1:4" x14ac:dyDescent="0.2">
      <c r="A1395" t="s">
        <v>56</v>
      </c>
      <c r="B1395" s="1">
        <v>46032</v>
      </c>
      <c r="C1395" t="s">
        <v>81</v>
      </c>
      <c r="D1395" t="str">
        <f t="shared" si="21"/>
        <v>BOS</v>
      </c>
    </row>
    <row r="1396" spans="1:4" x14ac:dyDescent="0.2">
      <c r="A1396" t="s">
        <v>103</v>
      </c>
      <c r="B1396" s="1">
        <v>46032</v>
      </c>
      <c r="C1396" t="s">
        <v>76</v>
      </c>
      <c r="D1396" t="str">
        <f t="shared" si="21"/>
        <v>CGY</v>
      </c>
    </row>
    <row r="1397" spans="1:4" x14ac:dyDescent="0.2">
      <c r="A1397" t="s">
        <v>56</v>
      </c>
      <c r="B1397" s="1">
        <v>46032</v>
      </c>
      <c r="C1397" t="s">
        <v>74</v>
      </c>
      <c r="D1397" t="str">
        <f t="shared" si="21"/>
        <v>PIT</v>
      </c>
    </row>
    <row r="1398" spans="1:4" x14ac:dyDescent="0.2">
      <c r="A1398" t="s">
        <v>103</v>
      </c>
      <c r="B1398" s="1">
        <v>46032</v>
      </c>
      <c r="C1398" t="s">
        <v>89</v>
      </c>
      <c r="D1398" t="str">
        <f t="shared" si="21"/>
        <v>CBJ</v>
      </c>
    </row>
    <row r="1399" spans="1:4" x14ac:dyDescent="0.2">
      <c r="A1399" t="s">
        <v>56</v>
      </c>
      <c r="B1399" s="1">
        <v>46032</v>
      </c>
      <c r="C1399" t="s">
        <v>72</v>
      </c>
      <c r="D1399" t="str">
        <f t="shared" si="21"/>
        <v>COL</v>
      </c>
    </row>
    <row r="1400" spans="1:4" x14ac:dyDescent="0.2">
      <c r="A1400" t="s">
        <v>103</v>
      </c>
      <c r="B1400" s="1">
        <v>46032</v>
      </c>
      <c r="C1400" t="s">
        <v>100</v>
      </c>
      <c r="D1400" t="str">
        <f t="shared" si="21"/>
        <v>DAL</v>
      </c>
    </row>
    <row r="1401" spans="1:4" x14ac:dyDescent="0.2">
      <c r="A1401" t="s">
        <v>56</v>
      </c>
      <c r="B1401" s="1">
        <v>46032</v>
      </c>
      <c r="C1401" t="s">
        <v>94</v>
      </c>
      <c r="D1401" t="str">
        <f t="shared" si="21"/>
        <v>SJS</v>
      </c>
    </row>
    <row r="1402" spans="1:4" x14ac:dyDescent="0.2">
      <c r="A1402" t="s">
        <v>103</v>
      </c>
      <c r="B1402" s="1">
        <v>46032</v>
      </c>
      <c r="C1402" t="s">
        <v>92</v>
      </c>
      <c r="D1402" t="str">
        <f t="shared" si="21"/>
        <v>ANA</v>
      </c>
    </row>
    <row r="1403" spans="1:4" x14ac:dyDescent="0.2">
      <c r="A1403" t="s">
        <v>56</v>
      </c>
      <c r="B1403" s="1">
        <v>46032</v>
      </c>
      <c r="C1403" t="s">
        <v>83</v>
      </c>
      <c r="D1403" t="str">
        <f t="shared" si="21"/>
        <v>BUF</v>
      </c>
    </row>
    <row r="1404" spans="1:4" x14ac:dyDescent="0.2">
      <c r="A1404" t="s">
        <v>103</v>
      </c>
      <c r="B1404" s="1">
        <v>46032</v>
      </c>
      <c r="C1404" t="s">
        <v>87</v>
      </c>
      <c r="D1404" t="str">
        <f t="shared" si="21"/>
        <v>DET</v>
      </c>
    </row>
    <row r="1405" spans="1:4" x14ac:dyDescent="0.2">
      <c r="A1405" t="s">
        <v>56</v>
      </c>
      <c r="B1405" s="1">
        <v>46032</v>
      </c>
      <c r="C1405" t="s">
        <v>78</v>
      </c>
      <c r="D1405" t="str">
        <f t="shared" si="21"/>
        <v>MTL</v>
      </c>
    </row>
    <row r="1406" spans="1:4" x14ac:dyDescent="0.2">
      <c r="A1406" t="s">
        <v>103</v>
      </c>
      <c r="B1406" s="1">
        <v>46032</v>
      </c>
      <c r="C1406" t="s">
        <v>71</v>
      </c>
      <c r="D1406" t="str">
        <f t="shared" si="21"/>
        <v>FLA</v>
      </c>
    </row>
    <row r="1407" spans="1:4" x14ac:dyDescent="0.2">
      <c r="A1407" t="s">
        <v>56</v>
      </c>
      <c r="B1407" s="1">
        <v>46032</v>
      </c>
      <c r="C1407" t="s">
        <v>97</v>
      </c>
      <c r="D1407" t="str">
        <f t="shared" si="21"/>
        <v>OTT</v>
      </c>
    </row>
    <row r="1408" spans="1:4" x14ac:dyDescent="0.2">
      <c r="A1408" t="s">
        <v>103</v>
      </c>
      <c r="B1408" s="1">
        <v>46032</v>
      </c>
      <c r="C1408" t="s">
        <v>93</v>
      </c>
      <c r="D1408" t="str">
        <f t="shared" si="21"/>
        <v>SEA</v>
      </c>
    </row>
    <row r="1409" spans="1:4" x14ac:dyDescent="0.2">
      <c r="A1409" t="s">
        <v>56</v>
      </c>
      <c r="B1409" s="1">
        <v>46032</v>
      </c>
      <c r="C1409" t="s">
        <v>85</v>
      </c>
      <c r="D1409" t="str">
        <f t="shared" si="21"/>
        <v>CAR</v>
      </c>
    </row>
    <row r="1410" spans="1:4" x14ac:dyDescent="0.2">
      <c r="A1410" t="s">
        <v>103</v>
      </c>
      <c r="B1410" s="1">
        <v>46032</v>
      </c>
      <c r="C1410" t="s">
        <v>98</v>
      </c>
      <c r="D1410" t="str">
        <f t="shared" si="21"/>
        <v>TBL</v>
      </c>
    </row>
    <row r="1411" spans="1:4" x14ac:dyDescent="0.2">
      <c r="A1411" t="s">
        <v>56</v>
      </c>
      <c r="B1411" s="1">
        <v>46032</v>
      </c>
      <c r="C1411" t="s">
        <v>88</v>
      </c>
      <c r="D1411" t="str">
        <f t="shared" ref="D1411:D1474" si="22">_xlfn.SINGLE(_xlfn.XLOOKUP(C1411,G:G,F:F))</f>
        <v>PHI</v>
      </c>
    </row>
    <row r="1412" spans="1:4" x14ac:dyDescent="0.2">
      <c r="A1412" t="s">
        <v>103</v>
      </c>
      <c r="B1412" s="1">
        <v>46032</v>
      </c>
      <c r="C1412" t="s">
        <v>99</v>
      </c>
      <c r="D1412" t="str">
        <f t="shared" si="22"/>
        <v>VAN</v>
      </c>
    </row>
    <row r="1413" spans="1:4" x14ac:dyDescent="0.2">
      <c r="A1413" t="s">
        <v>56</v>
      </c>
      <c r="B1413" s="1">
        <v>46032</v>
      </c>
      <c r="C1413" t="s">
        <v>79</v>
      </c>
      <c r="D1413" t="str">
        <f t="shared" si="22"/>
        <v>TOR</v>
      </c>
    </row>
    <row r="1414" spans="1:4" x14ac:dyDescent="0.2">
      <c r="A1414" t="s">
        <v>103</v>
      </c>
      <c r="B1414" s="1">
        <v>46032</v>
      </c>
      <c r="C1414" t="s">
        <v>70</v>
      </c>
      <c r="D1414" t="str">
        <f t="shared" si="22"/>
        <v>CHI</v>
      </c>
    </row>
    <row r="1415" spans="1:4" x14ac:dyDescent="0.2">
      <c r="A1415" t="s">
        <v>56</v>
      </c>
      <c r="B1415" s="1">
        <v>46032</v>
      </c>
      <c r="C1415" t="s">
        <v>90</v>
      </c>
      <c r="D1415" t="str">
        <f t="shared" si="22"/>
        <v>NSH</v>
      </c>
    </row>
    <row r="1416" spans="1:4" x14ac:dyDescent="0.2">
      <c r="A1416" t="s">
        <v>103</v>
      </c>
      <c r="B1416" s="1">
        <v>46032</v>
      </c>
      <c r="C1416" t="s">
        <v>91</v>
      </c>
      <c r="D1416" t="str">
        <f t="shared" si="22"/>
        <v>NYI</v>
      </c>
    </row>
    <row r="1417" spans="1:4" x14ac:dyDescent="0.2">
      <c r="A1417" t="s">
        <v>56</v>
      </c>
      <c r="B1417" s="1">
        <v>46032</v>
      </c>
      <c r="C1417" t="s">
        <v>95</v>
      </c>
      <c r="D1417" t="str">
        <f t="shared" si="22"/>
        <v>MIN</v>
      </c>
    </row>
    <row r="1418" spans="1:4" x14ac:dyDescent="0.2">
      <c r="A1418" t="s">
        <v>103</v>
      </c>
      <c r="B1418" s="1">
        <v>46032</v>
      </c>
      <c r="C1418" t="s">
        <v>73</v>
      </c>
      <c r="D1418" t="str">
        <f t="shared" si="22"/>
        <v>LAK</v>
      </c>
    </row>
    <row r="1419" spans="1:4" x14ac:dyDescent="0.2">
      <c r="A1419" t="s">
        <v>56</v>
      </c>
      <c r="B1419" s="1">
        <v>46032</v>
      </c>
      <c r="C1419" t="s">
        <v>77</v>
      </c>
      <c r="D1419" t="str">
        <f t="shared" si="22"/>
        <v>EDM</v>
      </c>
    </row>
    <row r="1420" spans="1:4" x14ac:dyDescent="0.2">
      <c r="A1420" t="s">
        <v>103</v>
      </c>
      <c r="B1420" s="1">
        <v>46032</v>
      </c>
      <c r="C1420" t="s">
        <v>96</v>
      </c>
      <c r="D1420" t="str">
        <f t="shared" si="22"/>
        <v>STL</v>
      </c>
    </row>
    <row r="1421" spans="1:4" x14ac:dyDescent="0.2">
      <c r="A1421" t="s">
        <v>56</v>
      </c>
      <c r="B1421" s="1">
        <v>46032</v>
      </c>
      <c r="C1421" t="s">
        <v>80</v>
      </c>
      <c r="D1421" t="str">
        <f t="shared" si="22"/>
        <v>VGK</v>
      </c>
    </row>
    <row r="1422" spans="1:4" x14ac:dyDescent="0.2">
      <c r="A1422" t="s">
        <v>103</v>
      </c>
      <c r="B1422" s="1">
        <v>46033</v>
      </c>
      <c r="C1422" t="s">
        <v>84</v>
      </c>
      <c r="D1422" t="str">
        <f t="shared" si="22"/>
        <v>NJD</v>
      </c>
    </row>
    <row r="1423" spans="1:4" x14ac:dyDescent="0.2">
      <c r="A1423" t="s">
        <v>56</v>
      </c>
      <c r="B1423" s="1">
        <v>46033</v>
      </c>
      <c r="C1423" t="s">
        <v>101</v>
      </c>
      <c r="D1423" t="str">
        <f t="shared" si="22"/>
        <v>WPG</v>
      </c>
    </row>
    <row r="1424" spans="1:4" x14ac:dyDescent="0.2">
      <c r="A1424" t="s">
        <v>103</v>
      </c>
      <c r="B1424" s="1">
        <v>46033</v>
      </c>
      <c r="C1424" t="s">
        <v>74</v>
      </c>
      <c r="D1424" t="str">
        <f t="shared" si="22"/>
        <v>PIT</v>
      </c>
    </row>
    <row r="1425" spans="1:4" x14ac:dyDescent="0.2">
      <c r="A1425" t="s">
        <v>56</v>
      </c>
      <c r="B1425" s="1">
        <v>46033</v>
      </c>
      <c r="C1425" t="s">
        <v>81</v>
      </c>
      <c r="D1425" t="str">
        <f t="shared" si="22"/>
        <v>BOS</v>
      </c>
    </row>
    <row r="1426" spans="1:4" x14ac:dyDescent="0.2">
      <c r="A1426" t="s">
        <v>103</v>
      </c>
      <c r="B1426" s="1">
        <v>46033</v>
      </c>
      <c r="C1426" t="s">
        <v>89</v>
      </c>
      <c r="D1426" t="str">
        <f t="shared" si="22"/>
        <v>CBJ</v>
      </c>
    </row>
    <row r="1427" spans="1:4" x14ac:dyDescent="0.2">
      <c r="A1427" t="s">
        <v>56</v>
      </c>
      <c r="B1427" s="1">
        <v>46033</v>
      </c>
      <c r="C1427" t="s">
        <v>86</v>
      </c>
      <c r="D1427" t="str">
        <f t="shared" si="22"/>
        <v>UTA</v>
      </c>
    </row>
    <row r="1428" spans="1:4" x14ac:dyDescent="0.2">
      <c r="A1428" t="s">
        <v>103</v>
      </c>
      <c r="B1428" s="1">
        <v>46033</v>
      </c>
      <c r="C1428" t="s">
        <v>82</v>
      </c>
      <c r="D1428" t="str">
        <f t="shared" si="22"/>
        <v>WSH</v>
      </c>
    </row>
    <row r="1429" spans="1:4" x14ac:dyDescent="0.2">
      <c r="A1429" t="s">
        <v>56</v>
      </c>
      <c r="B1429" s="1">
        <v>46033</v>
      </c>
      <c r="C1429" t="s">
        <v>90</v>
      </c>
      <c r="D1429" t="str">
        <f t="shared" si="22"/>
        <v>NSH</v>
      </c>
    </row>
    <row r="1430" spans="1:4" x14ac:dyDescent="0.2">
      <c r="A1430" t="s">
        <v>103</v>
      </c>
      <c r="B1430" s="1">
        <v>46033</v>
      </c>
      <c r="C1430" t="s">
        <v>80</v>
      </c>
      <c r="D1430" t="str">
        <f t="shared" si="22"/>
        <v>VGK</v>
      </c>
    </row>
    <row r="1431" spans="1:4" x14ac:dyDescent="0.2">
      <c r="A1431" t="s">
        <v>56</v>
      </c>
      <c r="B1431" s="1">
        <v>46033</v>
      </c>
      <c r="C1431" t="s">
        <v>94</v>
      </c>
      <c r="D1431" t="str">
        <f t="shared" si="22"/>
        <v>SJS</v>
      </c>
    </row>
    <row r="1432" spans="1:4" x14ac:dyDescent="0.2">
      <c r="A1432" t="s">
        <v>103</v>
      </c>
      <c r="B1432" s="1">
        <v>46034</v>
      </c>
      <c r="C1432" t="s">
        <v>85</v>
      </c>
      <c r="D1432" t="str">
        <f t="shared" si="22"/>
        <v>CAR</v>
      </c>
    </row>
    <row r="1433" spans="1:4" x14ac:dyDescent="0.2">
      <c r="A1433" t="s">
        <v>56</v>
      </c>
      <c r="B1433" s="1">
        <v>46034</v>
      </c>
      <c r="C1433" t="s">
        <v>87</v>
      </c>
      <c r="D1433" t="str">
        <f t="shared" si="22"/>
        <v>DET</v>
      </c>
    </row>
    <row r="1434" spans="1:4" x14ac:dyDescent="0.2">
      <c r="A1434" t="s">
        <v>103</v>
      </c>
      <c r="B1434" s="1">
        <v>46034</v>
      </c>
      <c r="C1434" t="s">
        <v>71</v>
      </c>
      <c r="D1434" t="str">
        <f t="shared" si="22"/>
        <v>FLA</v>
      </c>
    </row>
    <row r="1435" spans="1:4" x14ac:dyDescent="0.2">
      <c r="A1435" t="s">
        <v>56</v>
      </c>
      <c r="B1435" s="1">
        <v>46034</v>
      </c>
      <c r="C1435" t="s">
        <v>83</v>
      </c>
      <c r="D1435" t="str">
        <f t="shared" si="22"/>
        <v>BUF</v>
      </c>
    </row>
    <row r="1436" spans="1:4" x14ac:dyDescent="0.2">
      <c r="A1436" t="s">
        <v>103</v>
      </c>
      <c r="B1436" s="1">
        <v>46034</v>
      </c>
      <c r="C1436" t="s">
        <v>93</v>
      </c>
      <c r="D1436" t="str">
        <f t="shared" si="22"/>
        <v>SEA</v>
      </c>
    </row>
    <row r="1437" spans="1:4" x14ac:dyDescent="0.2">
      <c r="A1437" t="s">
        <v>56</v>
      </c>
      <c r="B1437" s="1">
        <v>46034</v>
      </c>
      <c r="C1437" t="s">
        <v>75</v>
      </c>
      <c r="D1437" t="str">
        <f t="shared" si="22"/>
        <v>NYR</v>
      </c>
    </row>
    <row r="1438" spans="1:4" x14ac:dyDescent="0.2">
      <c r="A1438" t="s">
        <v>103</v>
      </c>
      <c r="B1438" s="1">
        <v>46034</v>
      </c>
      <c r="C1438" t="s">
        <v>98</v>
      </c>
      <c r="D1438" t="str">
        <f t="shared" si="22"/>
        <v>TBL</v>
      </c>
    </row>
    <row r="1439" spans="1:4" x14ac:dyDescent="0.2">
      <c r="A1439" t="s">
        <v>56</v>
      </c>
      <c r="B1439" s="1">
        <v>46034</v>
      </c>
      <c r="C1439" t="s">
        <v>88</v>
      </c>
      <c r="D1439" t="str">
        <f t="shared" si="22"/>
        <v>PHI</v>
      </c>
    </row>
    <row r="1440" spans="1:4" x14ac:dyDescent="0.2">
      <c r="A1440" t="s">
        <v>103</v>
      </c>
      <c r="B1440" s="1">
        <v>46034</v>
      </c>
      <c r="C1440" t="s">
        <v>99</v>
      </c>
      <c r="D1440" t="str">
        <f t="shared" si="22"/>
        <v>VAN</v>
      </c>
    </row>
    <row r="1441" spans="1:4" x14ac:dyDescent="0.2">
      <c r="A1441" t="s">
        <v>56</v>
      </c>
      <c r="B1441" s="1">
        <v>46034</v>
      </c>
      <c r="C1441" t="s">
        <v>78</v>
      </c>
      <c r="D1441" t="str">
        <f t="shared" si="22"/>
        <v>MTL</v>
      </c>
    </row>
    <row r="1442" spans="1:4" x14ac:dyDescent="0.2">
      <c r="A1442" t="s">
        <v>103</v>
      </c>
      <c r="B1442" s="1">
        <v>46034</v>
      </c>
      <c r="C1442" t="s">
        <v>84</v>
      </c>
      <c r="D1442" t="str">
        <f t="shared" si="22"/>
        <v>NJD</v>
      </c>
    </row>
    <row r="1443" spans="1:4" x14ac:dyDescent="0.2">
      <c r="A1443" t="s">
        <v>56</v>
      </c>
      <c r="B1443" s="1">
        <v>46034</v>
      </c>
      <c r="C1443" t="s">
        <v>95</v>
      </c>
      <c r="D1443" t="str">
        <f t="shared" si="22"/>
        <v>MIN</v>
      </c>
    </row>
    <row r="1444" spans="1:4" x14ac:dyDescent="0.2">
      <c r="A1444" t="s">
        <v>103</v>
      </c>
      <c r="B1444" s="1">
        <v>46034</v>
      </c>
      <c r="C1444" t="s">
        <v>77</v>
      </c>
      <c r="D1444" t="str">
        <f t="shared" si="22"/>
        <v>EDM</v>
      </c>
    </row>
    <row r="1445" spans="1:4" x14ac:dyDescent="0.2">
      <c r="A1445" t="s">
        <v>56</v>
      </c>
      <c r="B1445" s="1">
        <v>46034</v>
      </c>
      <c r="C1445" t="s">
        <v>70</v>
      </c>
      <c r="D1445" t="str">
        <f t="shared" si="22"/>
        <v>CHI</v>
      </c>
    </row>
    <row r="1446" spans="1:4" x14ac:dyDescent="0.2">
      <c r="A1446" t="s">
        <v>103</v>
      </c>
      <c r="B1446" s="1">
        <v>46034</v>
      </c>
      <c r="C1446" t="s">
        <v>100</v>
      </c>
      <c r="D1446" t="str">
        <f t="shared" si="22"/>
        <v>DAL</v>
      </c>
    </row>
    <row r="1447" spans="1:4" x14ac:dyDescent="0.2">
      <c r="A1447" t="s">
        <v>56</v>
      </c>
      <c r="B1447" s="1">
        <v>46034</v>
      </c>
      <c r="C1447" t="s">
        <v>73</v>
      </c>
      <c r="D1447" t="str">
        <f t="shared" si="22"/>
        <v>LAK</v>
      </c>
    </row>
    <row r="1448" spans="1:4" x14ac:dyDescent="0.2">
      <c r="A1448" t="s">
        <v>103</v>
      </c>
      <c r="B1448" s="1">
        <v>46034</v>
      </c>
      <c r="C1448" t="s">
        <v>79</v>
      </c>
      <c r="D1448" t="str">
        <f t="shared" si="22"/>
        <v>TOR</v>
      </c>
    </row>
    <row r="1449" spans="1:4" x14ac:dyDescent="0.2">
      <c r="A1449" t="s">
        <v>56</v>
      </c>
      <c r="B1449" s="1">
        <v>46034</v>
      </c>
      <c r="C1449" t="s">
        <v>72</v>
      </c>
      <c r="D1449" t="str">
        <f t="shared" si="22"/>
        <v>COL</v>
      </c>
    </row>
    <row r="1450" spans="1:4" x14ac:dyDescent="0.2">
      <c r="A1450" t="s">
        <v>103</v>
      </c>
      <c r="B1450" s="1">
        <v>46035</v>
      </c>
      <c r="C1450" t="s">
        <v>76</v>
      </c>
      <c r="D1450" t="str">
        <f t="shared" si="22"/>
        <v>CGY</v>
      </c>
    </row>
    <row r="1451" spans="1:4" x14ac:dyDescent="0.2">
      <c r="A1451" t="s">
        <v>56</v>
      </c>
      <c r="B1451" s="1">
        <v>46035</v>
      </c>
      <c r="C1451" t="s">
        <v>89</v>
      </c>
      <c r="D1451" t="str">
        <f t="shared" si="22"/>
        <v>CBJ</v>
      </c>
    </row>
    <row r="1452" spans="1:4" x14ac:dyDescent="0.2">
      <c r="A1452" t="s">
        <v>103</v>
      </c>
      <c r="B1452" s="1">
        <v>46035</v>
      </c>
      <c r="C1452" t="s">
        <v>78</v>
      </c>
      <c r="D1452" t="str">
        <f t="shared" si="22"/>
        <v>MTL</v>
      </c>
    </row>
    <row r="1453" spans="1:4" x14ac:dyDescent="0.2">
      <c r="A1453" t="s">
        <v>56</v>
      </c>
      <c r="B1453" s="1">
        <v>46035</v>
      </c>
      <c r="C1453" t="s">
        <v>82</v>
      </c>
      <c r="D1453" t="str">
        <f t="shared" si="22"/>
        <v>WSH</v>
      </c>
    </row>
    <row r="1454" spans="1:4" x14ac:dyDescent="0.2">
      <c r="A1454" t="s">
        <v>103</v>
      </c>
      <c r="B1454" s="1">
        <v>46035</v>
      </c>
      <c r="C1454" t="s">
        <v>98</v>
      </c>
      <c r="D1454" t="str">
        <f t="shared" si="22"/>
        <v>TBL</v>
      </c>
    </row>
    <row r="1455" spans="1:4" x14ac:dyDescent="0.2">
      <c r="A1455" t="s">
        <v>56</v>
      </c>
      <c r="B1455" s="1">
        <v>46035</v>
      </c>
      <c r="C1455" t="s">
        <v>74</v>
      </c>
      <c r="D1455" t="str">
        <f t="shared" si="22"/>
        <v>PIT</v>
      </c>
    </row>
    <row r="1456" spans="1:4" x14ac:dyDescent="0.2">
      <c r="A1456" t="s">
        <v>103</v>
      </c>
      <c r="B1456" s="1">
        <v>46035</v>
      </c>
      <c r="C1456" t="s">
        <v>99</v>
      </c>
      <c r="D1456" t="str">
        <f t="shared" si="22"/>
        <v>VAN</v>
      </c>
    </row>
    <row r="1457" spans="1:4" x14ac:dyDescent="0.2">
      <c r="A1457" t="s">
        <v>56</v>
      </c>
      <c r="B1457" s="1">
        <v>46035</v>
      </c>
      <c r="C1457" t="s">
        <v>97</v>
      </c>
      <c r="D1457" t="str">
        <f t="shared" si="22"/>
        <v>OTT</v>
      </c>
    </row>
    <row r="1458" spans="1:4" x14ac:dyDescent="0.2">
      <c r="A1458" t="s">
        <v>103</v>
      </c>
      <c r="B1458" s="1">
        <v>46035</v>
      </c>
      <c r="C1458" t="s">
        <v>85</v>
      </c>
      <c r="D1458" t="str">
        <f t="shared" si="22"/>
        <v>CAR</v>
      </c>
    </row>
    <row r="1459" spans="1:4" x14ac:dyDescent="0.2">
      <c r="A1459" t="s">
        <v>56</v>
      </c>
      <c r="B1459" s="1">
        <v>46035</v>
      </c>
      <c r="C1459" t="s">
        <v>96</v>
      </c>
      <c r="D1459" t="str">
        <f t="shared" si="22"/>
        <v>STL</v>
      </c>
    </row>
    <row r="1460" spans="1:4" x14ac:dyDescent="0.2">
      <c r="A1460" t="s">
        <v>103</v>
      </c>
      <c r="B1460" s="1">
        <v>46035</v>
      </c>
      <c r="C1460" t="s">
        <v>87</v>
      </c>
      <c r="D1460" t="str">
        <f t="shared" si="22"/>
        <v>DET</v>
      </c>
    </row>
    <row r="1461" spans="1:4" x14ac:dyDescent="0.2">
      <c r="A1461" t="s">
        <v>56</v>
      </c>
      <c r="B1461" s="1">
        <v>46035</v>
      </c>
      <c r="C1461" t="s">
        <v>81</v>
      </c>
      <c r="D1461" t="str">
        <f t="shared" si="22"/>
        <v>BOS</v>
      </c>
    </row>
    <row r="1462" spans="1:4" x14ac:dyDescent="0.2">
      <c r="A1462" t="s">
        <v>103</v>
      </c>
      <c r="B1462" s="1">
        <v>46035</v>
      </c>
      <c r="C1462" t="s">
        <v>77</v>
      </c>
      <c r="D1462" t="str">
        <f t="shared" si="22"/>
        <v>EDM</v>
      </c>
    </row>
    <row r="1463" spans="1:4" x14ac:dyDescent="0.2">
      <c r="A1463" t="s">
        <v>56</v>
      </c>
      <c r="B1463" s="1">
        <v>46035</v>
      </c>
      <c r="C1463" t="s">
        <v>90</v>
      </c>
      <c r="D1463" t="str">
        <f t="shared" si="22"/>
        <v>NSH</v>
      </c>
    </row>
    <row r="1464" spans="1:4" x14ac:dyDescent="0.2">
      <c r="A1464" t="s">
        <v>103</v>
      </c>
      <c r="B1464" s="1">
        <v>46035</v>
      </c>
      <c r="C1464" t="s">
        <v>91</v>
      </c>
      <c r="D1464" t="str">
        <f t="shared" si="22"/>
        <v>NYI</v>
      </c>
    </row>
    <row r="1465" spans="1:4" x14ac:dyDescent="0.2">
      <c r="A1465" t="s">
        <v>56</v>
      </c>
      <c r="B1465" s="1">
        <v>46035</v>
      </c>
      <c r="C1465" t="s">
        <v>101</v>
      </c>
      <c r="D1465" t="str">
        <f t="shared" si="22"/>
        <v>WPG</v>
      </c>
    </row>
    <row r="1466" spans="1:4" x14ac:dyDescent="0.2">
      <c r="A1466" t="s">
        <v>103</v>
      </c>
      <c r="B1466" s="1">
        <v>46035</v>
      </c>
      <c r="C1466" t="s">
        <v>100</v>
      </c>
      <c r="D1466" t="str">
        <f t="shared" si="22"/>
        <v>DAL</v>
      </c>
    </row>
    <row r="1467" spans="1:4" x14ac:dyDescent="0.2">
      <c r="A1467" t="s">
        <v>56</v>
      </c>
      <c r="B1467" s="1">
        <v>46035</v>
      </c>
      <c r="C1467" t="s">
        <v>92</v>
      </c>
      <c r="D1467" t="str">
        <f t="shared" si="22"/>
        <v>ANA</v>
      </c>
    </row>
    <row r="1468" spans="1:4" x14ac:dyDescent="0.2">
      <c r="A1468" t="s">
        <v>103</v>
      </c>
      <c r="B1468" s="1">
        <v>46035</v>
      </c>
      <c r="C1468" t="s">
        <v>79</v>
      </c>
      <c r="D1468" t="str">
        <f t="shared" si="22"/>
        <v>TOR</v>
      </c>
    </row>
    <row r="1469" spans="1:4" x14ac:dyDescent="0.2">
      <c r="A1469" t="s">
        <v>56</v>
      </c>
      <c r="B1469" s="1">
        <v>46035</v>
      </c>
      <c r="C1469" t="s">
        <v>86</v>
      </c>
      <c r="D1469" t="str">
        <f t="shared" si="22"/>
        <v>UTA</v>
      </c>
    </row>
    <row r="1470" spans="1:4" x14ac:dyDescent="0.2">
      <c r="A1470" t="s">
        <v>103</v>
      </c>
      <c r="B1470" s="1">
        <v>46036</v>
      </c>
      <c r="C1470" t="s">
        <v>93</v>
      </c>
      <c r="D1470" t="str">
        <f t="shared" si="22"/>
        <v>SEA</v>
      </c>
    </row>
    <row r="1471" spans="1:4" x14ac:dyDescent="0.2">
      <c r="A1471" t="s">
        <v>56</v>
      </c>
      <c r="B1471" s="1">
        <v>46036</v>
      </c>
      <c r="C1471" t="s">
        <v>84</v>
      </c>
      <c r="D1471" t="str">
        <f t="shared" si="22"/>
        <v>NJD</v>
      </c>
    </row>
    <row r="1472" spans="1:4" x14ac:dyDescent="0.2">
      <c r="A1472" t="s">
        <v>103</v>
      </c>
      <c r="B1472" s="1">
        <v>46036</v>
      </c>
      <c r="C1472" t="s">
        <v>97</v>
      </c>
      <c r="D1472" t="str">
        <f t="shared" si="22"/>
        <v>OTT</v>
      </c>
    </row>
    <row r="1473" spans="1:4" x14ac:dyDescent="0.2">
      <c r="A1473" t="s">
        <v>56</v>
      </c>
      <c r="B1473" s="1">
        <v>46036</v>
      </c>
      <c r="C1473" t="s">
        <v>75</v>
      </c>
      <c r="D1473" t="str">
        <f t="shared" si="22"/>
        <v>NYR</v>
      </c>
    </row>
    <row r="1474" spans="1:4" x14ac:dyDescent="0.2">
      <c r="A1474" t="s">
        <v>103</v>
      </c>
      <c r="B1474" s="1">
        <v>46036</v>
      </c>
      <c r="C1474" t="s">
        <v>88</v>
      </c>
      <c r="D1474" t="str">
        <f t="shared" si="22"/>
        <v>PHI</v>
      </c>
    </row>
    <row r="1475" spans="1:4" x14ac:dyDescent="0.2">
      <c r="A1475" t="s">
        <v>56</v>
      </c>
      <c r="B1475" s="1">
        <v>46036</v>
      </c>
      <c r="C1475" t="s">
        <v>83</v>
      </c>
      <c r="D1475" t="str">
        <f t="shared" ref="D1475:D1538" si="23">_xlfn.SINGLE(_xlfn.XLOOKUP(C1475,G:G,F:F))</f>
        <v>BUF</v>
      </c>
    </row>
    <row r="1476" spans="1:4" x14ac:dyDescent="0.2">
      <c r="A1476" t="s">
        <v>103</v>
      </c>
      <c r="B1476" s="1">
        <v>46036</v>
      </c>
      <c r="C1476" t="s">
        <v>80</v>
      </c>
      <c r="D1476" t="str">
        <f t="shared" si="23"/>
        <v>VGK</v>
      </c>
    </row>
    <row r="1477" spans="1:4" x14ac:dyDescent="0.2">
      <c r="A1477" t="s">
        <v>56</v>
      </c>
      <c r="B1477" s="1">
        <v>46036</v>
      </c>
      <c r="C1477" t="s">
        <v>73</v>
      </c>
      <c r="D1477" t="str">
        <f t="shared" si="23"/>
        <v>LAK</v>
      </c>
    </row>
    <row r="1478" spans="1:4" x14ac:dyDescent="0.2">
      <c r="A1478" t="s">
        <v>103</v>
      </c>
      <c r="B1478" s="1">
        <v>46037</v>
      </c>
      <c r="C1478" t="s">
        <v>78</v>
      </c>
      <c r="D1478" t="str">
        <f t="shared" si="23"/>
        <v>MTL</v>
      </c>
    </row>
    <row r="1479" spans="1:4" x14ac:dyDescent="0.2">
      <c r="A1479" t="s">
        <v>56</v>
      </c>
      <c r="B1479" s="1">
        <v>46037</v>
      </c>
      <c r="C1479" t="s">
        <v>83</v>
      </c>
      <c r="D1479" t="str">
        <f t="shared" si="23"/>
        <v>BUF</v>
      </c>
    </row>
    <row r="1480" spans="1:4" x14ac:dyDescent="0.2">
      <c r="A1480" t="s">
        <v>103</v>
      </c>
      <c r="B1480" s="1">
        <v>46037</v>
      </c>
      <c r="C1480" t="s">
        <v>88</v>
      </c>
      <c r="D1480" t="str">
        <f t="shared" si="23"/>
        <v>PHI</v>
      </c>
    </row>
    <row r="1481" spans="1:4" x14ac:dyDescent="0.2">
      <c r="A1481" t="s">
        <v>56</v>
      </c>
      <c r="B1481" s="1">
        <v>46037</v>
      </c>
      <c r="C1481" t="s">
        <v>74</v>
      </c>
      <c r="D1481" t="str">
        <f t="shared" si="23"/>
        <v>PIT</v>
      </c>
    </row>
    <row r="1482" spans="1:4" x14ac:dyDescent="0.2">
      <c r="A1482" t="s">
        <v>103</v>
      </c>
      <c r="B1482" s="1">
        <v>46037</v>
      </c>
      <c r="C1482" t="s">
        <v>94</v>
      </c>
      <c r="D1482" t="str">
        <f t="shared" si="23"/>
        <v>SJS</v>
      </c>
    </row>
    <row r="1483" spans="1:4" x14ac:dyDescent="0.2">
      <c r="A1483" t="s">
        <v>56</v>
      </c>
      <c r="B1483" s="1">
        <v>46037</v>
      </c>
      <c r="C1483" t="s">
        <v>82</v>
      </c>
      <c r="D1483" t="str">
        <f t="shared" si="23"/>
        <v>WSH</v>
      </c>
    </row>
    <row r="1484" spans="1:4" x14ac:dyDescent="0.2">
      <c r="A1484" t="s">
        <v>103</v>
      </c>
      <c r="B1484" s="1">
        <v>46037</v>
      </c>
      <c r="C1484" t="s">
        <v>93</v>
      </c>
      <c r="D1484" t="str">
        <f t="shared" si="23"/>
        <v>SEA</v>
      </c>
    </row>
    <row r="1485" spans="1:4" x14ac:dyDescent="0.2">
      <c r="A1485" t="s">
        <v>56</v>
      </c>
      <c r="B1485" s="1">
        <v>46037</v>
      </c>
      <c r="C1485" t="s">
        <v>81</v>
      </c>
      <c r="D1485" t="str">
        <f t="shared" si="23"/>
        <v>BOS</v>
      </c>
    </row>
    <row r="1486" spans="1:4" x14ac:dyDescent="0.2">
      <c r="A1486" t="s">
        <v>103</v>
      </c>
      <c r="B1486" s="1">
        <v>46037</v>
      </c>
      <c r="C1486" t="s">
        <v>99</v>
      </c>
      <c r="D1486" t="str">
        <f t="shared" si="23"/>
        <v>VAN</v>
      </c>
    </row>
    <row r="1487" spans="1:4" x14ac:dyDescent="0.2">
      <c r="A1487" t="s">
        <v>56</v>
      </c>
      <c r="B1487" s="1">
        <v>46037</v>
      </c>
      <c r="C1487" t="s">
        <v>89</v>
      </c>
      <c r="D1487" t="str">
        <f t="shared" si="23"/>
        <v>CBJ</v>
      </c>
    </row>
    <row r="1488" spans="1:4" x14ac:dyDescent="0.2">
      <c r="A1488" t="s">
        <v>103</v>
      </c>
      <c r="B1488" s="1">
        <v>46037</v>
      </c>
      <c r="C1488" t="s">
        <v>101</v>
      </c>
      <c r="D1488" t="str">
        <f t="shared" si="23"/>
        <v>WPG</v>
      </c>
    </row>
    <row r="1489" spans="1:4" x14ac:dyDescent="0.2">
      <c r="A1489" t="s">
        <v>56</v>
      </c>
      <c r="B1489" s="1">
        <v>46037</v>
      </c>
      <c r="C1489" t="s">
        <v>95</v>
      </c>
      <c r="D1489" t="str">
        <f t="shared" si="23"/>
        <v>MIN</v>
      </c>
    </row>
    <row r="1490" spans="1:4" x14ac:dyDescent="0.2">
      <c r="A1490" t="s">
        <v>103</v>
      </c>
      <c r="B1490" s="1">
        <v>46037</v>
      </c>
      <c r="C1490" t="s">
        <v>76</v>
      </c>
      <c r="D1490" t="str">
        <f t="shared" si="23"/>
        <v>CGY</v>
      </c>
    </row>
    <row r="1491" spans="1:4" x14ac:dyDescent="0.2">
      <c r="A1491" t="s">
        <v>56</v>
      </c>
      <c r="B1491" s="1">
        <v>46037</v>
      </c>
      <c r="C1491" t="s">
        <v>70</v>
      </c>
      <c r="D1491" t="str">
        <f t="shared" si="23"/>
        <v>CHI</v>
      </c>
    </row>
    <row r="1492" spans="1:4" x14ac:dyDescent="0.2">
      <c r="A1492" t="s">
        <v>103</v>
      </c>
      <c r="B1492" s="1">
        <v>46037</v>
      </c>
      <c r="C1492" t="s">
        <v>100</v>
      </c>
      <c r="D1492" t="str">
        <f t="shared" si="23"/>
        <v>DAL</v>
      </c>
    </row>
    <row r="1493" spans="1:4" x14ac:dyDescent="0.2">
      <c r="A1493" t="s">
        <v>56</v>
      </c>
      <c r="B1493" s="1">
        <v>46037</v>
      </c>
      <c r="C1493" t="s">
        <v>86</v>
      </c>
      <c r="D1493" t="str">
        <f t="shared" si="23"/>
        <v>UTA</v>
      </c>
    </row>
    <row r="1494" spans="1:4" x14ac:dyDescent="0.2">
      <c r="A1494" t="s">
        <v>103</v>
      </c>
      <c r="B1494" s="1">
        <v>46037</v>
      </c>
      <c r="C1494" t="s">
        <v>91</v>
      </c>
      <c r="D1494" t="str">
        <f t="shared" si="23"/>
        <v>NYI</v>
      </c>
    </row>
    <row r="1495" spans="1:4" x14ac:dyDescent="0.2">
      <c r="A1495" t="s">
        <v>56</v>
      </c>
      <c r="B1495" s="1">
        <v>46037</v>
      </c>
      <c r="C1495" t="s">
        <v>77</v>
      </c>
      <c r="D1495" t="str">
        <f t="shared" si="23"/>
        <v>EDM</v>
      </c>
    </row>
    <row r="1496" spans="1:4" x14ac:dyDescent="0.2">
      <c r="A1496" t="s">
        <v>103</v>
      </c>
      <c r="B1496" s="1">
        <v>46037</v>
      </c>
      <c r="C1496" t="s">
        <v>79</v>
      </c>
      <c r="D1496" t="str">
        <f t="shared" si="23"/>
        <v>TOR</v>
      </c>
    </row>
    <row r="1497" spans="1:4" x14ac:dyDescent="0.2">
      <c r="A1497" t="s">
        <v>56</v>
      </c>
      <c r="B1497" s="1">
        <v>46037</v>
      </c>
      <c r="C1497" t="s">
        <v>80</v>
      </c>
      <c r="D1497" t="str">
        <f t="shared" si="23"/>
        <v>VGK</v>
      </c>
    </row>
    <row r="1498" spans="1:4" x14ac:dyDescent="0.2">
      <c r="A1498" t="s">
        <v>103</v>
      </c>
      <c r="B1498" s="1">
        <v>46038</v>
      </c>
      <c r="C1498" t="s">
        <v>71</v>
      </c>
      <c r="D1498" t="str">
        <f t="shared" si="23"/>
        <v>FLA</v>
      </c>
    </row>
    <row r="1499" spans="1:4" x14ac:dyDescent="0.2">
      <c r="A1499" t="s">
        <v>56</v>
      </c>
      <c r="B1499" s="1">
        <v>46038</v>
      </c>
      <c r="C1499" t="s">
        <v>85</v>
      </c>
      <c r="D1499" t="str">
        <f t="shared" si="23"/>
        <v>CAR</v>
      </c>
    </row>
    <row r="1500" spans="1:4" x14ac:dyDescent="0.2">
      <c r="A1500" t="s">
        <v>103</v>
      </c>
      <c r="B1500" s="1">
        <v>46038</v>
      </c>
      <c r="C1500" t="s">
        <v>94</v>
      </c>
      <c r="D1500" t="str">
        <f t="shared" si="23"/>
        <v>SJS</v>
      </c>
    </row>
    <row r="1501" spans="1:4" x14ac:dyDescent="0.2">
      <c r="A1501" t="s">
        <v>56</v>
      </c>
      <c r="B1501" s="1">
        <v>46038</v>
      </c>
      <c r="C1501" t="s">
        <v>87</v>
      </c>
      <c r="D1501" t="str">
        <f t="shared" si="23"/>
        <v>DET</v>
      </c>
    </row>
    <row r="1502" spans="1:4" x14ac:dyDescent="0.2">
      <c r="A1502" t="s">
        <v>103</v>
      </c>
      <c r="B1502" s="1">
        <v>46038</v>
      </c>
      <c r="C1502" t="s">
        <v>98</v>
      </c>
      <c r="D1502" t="str">
        <f t="shared" si="23"/>
        <v>TBL</v>
      </c>
    </row>
    <row r="1503" spans="1:4" x14ac:dyDescent="0.2">
      <c r="A1503" t="s">
        <v>56</v>
      </c>
      <c r="B1503" s="1">
        <v>46038</v>
      </c>
      <c r="C1503" t="s">
        <v>96</v>
      </c>
      <c r="D1503" t="str">
        <f t="shared" si="23"/>
        <v>STL</v>
      </c>
    </row>
    <row r="1504" spans="1:4" x14ac:dyDescent="0.2">
      <c r="A1504" t="s">
        <v>103</v>
      </c>
      <c r="B1504" s="1">
        <v>46038</v>
      </c>
      <c r="C1504" t="s">
        <v>90</v>
      </c>
      <c r="D1504" t="str">
        <f t="shared" si="23"/>
        <v>NSH</v>
      </c>
    </row>
    <row r="1505" spans="1:4" x14ac:dyDescent="0.2">
      <c r="A1505" t="s">
        <v>56</v>
      </c>
      <c r="B1505" s="1">
        <v>46038</v>
      </c>
      <c r="C1505" t="s">
        <v>72</v>
      </c>
      <c r="D1505" t="str">
        <f t="shared" si="23"/>
        <v>COL</v>
      </c>
    </row>
    <row r="1506" spans="1:4" x14ac:dyDescent="0.2">
      <c r="A1506" t="s">
        <v>103</v>
      </c>
      <c r="B1506" s="1">
        <v>46038</v>
      </c>
      <c r="C1506" t="s">
        <v>92</v>
      </c>
      <c r="D1506" t="str">
        <f t="shared" si="23"/>
        <v>ANA</v>
      </c>
    </row>
    <row r="1507" spans="1:4" x14ac:dyDescent="0.2">
      <c r="A1507" t="s">
        <v>56</v>
      </c>
      <c r="B1507" s="1">
        <v>46038</v>
      </c>
      <c r="C1507" t="s">
        <v>73</v>
      </c>
      <c r="D1507" t="str">
        <f t="shared" si="23"/>
        <v>LAK</v>
      </c>
    </row>
    <row r="1508" spans="1:4" x14ac:dyDescent="0.2">
      <c r="A1508" t="s">
        <v>103</v>
      </c>
      <c r="B1508" s="1">
        <v>46039</v>
      </c>
      <c r="C1508" t="s">
        <v>95</v>
      </c>
      <c r="D1508" t="str">
        <f t="shared" si="23"/>
        <v>MIN</v>
      </c>
    </row>
    <row r="1509" spans="1:4" x14ac:dyDescent="0.2">
      <c r="A1509" t="s">
        <v>56</v>
      </c>
      <c r="B1509" s="1">
        <v>46039</v>
      </c>
      <c r="C1509" t="s">
        <v>83</v>
      </c>
      <c r="D1509" t="str">
        <f t="shared" si="23"/>
        <v>BUF</v>
      </c>
    </row>
    <row r="1510" spans="1:4" x14ac:dyDescent="0.2">
      <c r="A1510" t="s">
        <v>103</v>
      </c>
      <c r="B1510" s="1">
        <v>46039</v>
      </c>
      <c r="C1510" t="s">
        <v>75</v>
      </c>
      <c r="D1510" t="str">
        <f t="shared" si="23"/>
        <v>NYR</v>
      </c>
    </row>
    <row r="1511" spans="1:4" x14ac:dyDescent="0.2">
      <c r="A1511" t="s">
        <v>56</v>
      </c>
      <c r="B1511" s="1">
        <v>46039</v>
      </c>
      <c r="C1511" t="s">
        <v>88</v>
      </c>
      <c r="D1511" t="str">
        <f t="shared" si="23"/>
        <v>PHI</v>
      </c>
    </row>
    <row r="1512" spans="1:4" x14ac:dyDescent="0.2">
      <c r="A1512" t="s">
        <v>103</v>
      </c>
      <c r="B1512" s="1">
        <v>46039</v>
      </c>
      <c r="C1512" t="s">
        <v>91</v>
      </c>
      <c r="D1512" t="str">
        <f t="shared" si="23"/>
        <v>NYI</v>
      </c>
    </row>
    <row r="1513" spans="1:4" x14ac:dyDescent="0.2">
      <c r="A1513" t="s">
        <v>56</v>
      </c>
      <c r="B1513" s="1">
        <v>46039</v>
      </c>
      <c r="C1513" t="s">
        <v>76</v>
      </c>
      <c r="D1513" t="str">
        <f t="shared" si="23"/>
        <v>CGY</v>
      </c>
    </row>
    <row r="1514" spans="1:4" x14ac:dyDescent="0.2">
      <c r="A1514" t="s">
        <v>103</v>
      </c>
      <c r="B1514" s="1">
        <v>46039</v>
      </c>
      <c r="C1514" t="s">
        <v>93</v>
      </c>
      <c r="D1514" t="str">
        <f t="shared" si="23"/>
        <v>SEA</v>
      </c>
    </row>
    <row r="1515" spans="1:4" x14ac:dyDescent="0.2">
      <c r="A1515" t="s">
        <v>56</v>
      </c>
      <c r="B1515" s="1">
        <v>46039</v>
      </c>
      <c r="C1515" t="s">
        <v>86</v>
      </c>
      <c r="D1515" t="str">
        <f t="shared" si="23"/>
        <v>UTA</v>
      </c>
    </row>
    <row r="1516" spans="1:4" x14ac:dyDescent="0.2">
      <c r="A1516" t="s">
        <v>103</v>
      </c>
      <c r="B1516" s="1">
        <v>46039</v>
      </c>
      <c r="C1516" t="s">
        <v>85</v>
      </c>
      <c r="D1516" t="str">
        <f t="shared" si="23"/>
        <v>CAR</v>
      </c>
    </row>
    <row r="1517" spans="1:4" x14ac:dyDescent="0.2">
      <c r="A1517" t="s">
        <v>56</v>
      </c>
      <c r="B1517" s="1">
        <v>46039</v>
      </c>
      <c r="C1517" t="s">
        <v>84</v>
      </c>
      <c r="D1517" t="str">
        <f t="shared" si="23"/>
        <v>NJD</v>
      </c>
    </row>
    <row r="1518" spans="1:4" x14ac:dyDescent="0.2">
      <c r="A1518" t="s">
        <v>103</v>
      </c>
      <c r="B1518" s="1">
        <v>46039</v>
      </c>
      <c r="C1518" t="s">
        <v>89</v>
      </c>
      <c r="D1518" t="str">
        <f t="shared" si="23"/>
        <v>CBJ</v>
      </c>
    </row>
    <row r="1519" spans="1:4" x14ac:dyDescent="0.2">
      <c r="A1519" t="s">
        <v>56</v>
      </c>
      <c r="B1519" s="1">
        <v>46039</v>
      </c>
      <c r="C1519" t="s">
        <v>74</v>
      </c>
      <c r="D1519" t="str">
        <f t="shared" si="23"/>
        <v>PIT</v>
      </c>
    </row>
    <row r="1520" spans="1:4" x14ac:dyDescent="0.2">
      <c r="A1520" t="s">
        <v>103</v>
      </c>
      <c r="B1520" s="1">
        <v>46039</v>
      </c>
      <c r="C1520" t="s">
        <v>71</v>
      </c>
      <c r="D1520" t="str">
        <f t="shared" si="23"/>
        <v>FLA</v>
      </c>
    </row>
    <row r="1521" spans="1:4" x14ac:dyDescent="0.2">
      <c r="A1521" t="s">
        <v>56</v>
      </c>
      <c r="B1521" s="1">
        <v>46039</v>
      </c>
      <c r="C1521" t="s">
        <v>82</v>
      </c>
      <c r="D1521" t="str">
        <f t="shared" si="23"/>
        <v>WSH</v>
      </c>
    </row>
    <row r="1522" spans="1:4" x14ac:dyDescent="0.2">
      <c r="A1522" t="s">
        <v>103</v>
      </c>
      <c r="B1522" s="1">
        <v>46039</v>
      </c>
      <c r="C1522" t="s">
        <v>78</v>
      </c>
      <c r="D1522" t="str">
        <f t="shared" si="23"/>
        <v>MTL</v>
      </c>
    </row>
    <row r="1523" spans="1:4" x14ac:dyDescent="0.2">
      <c r="A1523" t="s">
        <v>56</v>
      </c>
      <c r="B1523" s="1">
        <v>46039</v>
      </c>
      <c r="C1523" t="s">
        <v>97</v>
      </c>
      <c r="D1523" t="str">
        <f t="shared" si="23"/>
        <v>OTT</v>
      </c>
    </row>
    <row r="1524" spans="1:4" x14ac:dyDescent="0.2">
      <c r="A1524" t="s">
        <v>103</v>
      </c>
      <c r="B1524" s="1">
        <v>46039</v>
      </c>
      <c r="C1524" t="s">
        <v>79</v>
      </c>
      <c r="D1524" t="str">
        <f t="shared" si="23"/>
        <v>TOR</v>
      </c>
    </row>
    <row r="1525" spans="1:4" x14ac:dyDescent="0.2">
      <c r="A1525" t="s">
        <v>56</v>
      </c>
      <c r="B1525" s="1">
        <v>46039</v>
      </c>
      <c r="C1525" t="s">
        <v>101</v>
      </c>
      <c r="D1525" t="str">
        <f t="shared" si="23"/>
        <v>WPG</v>
      </c>
    </row>
    <row r="1526" spans="1:4" x14ac:dyDescent="0.2">
      <c r="A1526" t="s">
        <v>103</v>
      </c>
      <c r="B1526" s="1">
        <v>46039</v>
      </c>
      <c r="C1526" t="s">
        <v>81</v>
      </c>
      <c r="D1526" t="str">
        <f t="shared" si="23"/>
        <v>BOS</v>
      </c>
    </row>
    <row r="1527" spans="1:4" x14ac:dyDescent="0.2">
      <c r="A1527" t="s">
        <v>56</v>
      </c>
      <c r="B1527" s="1">
        <v>46039</v>
      </c>
      <c r="C1527" t="s">
        <v>70</v>
      </c>
      <c r="D1527" t="str">
        <f t="shared" si="23"/>
        <v>CHI</v>
      </c>
    </row>
    <row r="1528" spans="1:4" x14ac:dyDescent="0.2">
      <c r="A1528" t="s">
        <v>103</v>
      </c>
      <c r="B1528" s="1">
        <v>46039</v>
      </c>
      <c r="C1528" t="s">
        <v>77</v>
      </c>
      <c r="D1528" t="str">
        <f t="shared" si="23"/>
        <v>EDM</v>
      </c>
    </row>
    <row r="1529" spans="1:4" x14ac:dyDescent="0.2">
      <c r="A1529" t="s">
        <v>56</v>
      </c>
      <c r="B1529" s="1">
        <v>46039</v>
      </c>
      <c r="C1529" t="s">
        <v>99</v>
      </c>
      <c r="D1529" t="str">
        <f t="shared" si="23"/>
        <v>VAN</v>
      </c>
    </row>
    <row r="1530" spans="1:4" x14ac:dyDescent="0.2">
      <c r="A1530" t="s">
        <v>103</v>
      </c>
      <c r="B1530" s="1">
        <v>46039</v>
      </c>
      <c r="C1530" t="s">
        <v>73</v>
      </c>
      <c r="D1530" t="str">
        <f t="shared" si="23"/>
        <v>LAK</v>
      </c>
    </row>
    <row r="1531" spans="1:4" x14ac:dyDescent="0.2">
      <c r="A1531" t="s">
        <v>56</v>
      </c>
      <c r="B1531" s="1">
        <v>46039</v>
      </c>
      <c r="C1531" t="s">
        <v>92</v>
      </c>
      <c r="D1531" t="str">
        <f t="shared" si="23"/>
        <v>ANA</v>
      </c>
    </row>
    <row r="1532" spans="1:4" x14ac:dyDescent="0.2">
      <c r="A1532" t="s">
        <v>103</v>
      </c>
      <c r="B1532" s="1">
        <v>46039</v>
      </c>
      <c r="C1532" t="s">
        <v>90</v>
      </c>
      <c r="D1532" t="str">
        <f t="shared" si="23"/>
        <v>NSH</v>
      </c>
    </row>
    <row r="1533" spans="1:4" x14ac:dyDescent="0.2">
      <c r="A1533" t="s">
        <v>56</v>
      </c>
      <c r="B1533" s="1">
        <v>46039</v>
      </c>
      <c r="C1533" t="s">
        <v>80</v>
      </c>
      <c r="D1533" t="str">
        <f t="shared" si="23"/>
        <v>VGK</v>
      </c>
    </row>
    <row r="1534" spans="1:4" x14ac:dyDescent="0.2">
      <c r="A1534" t="s">
        <v>103</v>
      </c>
      <c r="B1534" s="1">
        <v>46040</v>
      </c>
      <c r="C1534" t="s">
        <v>98</v>
      </c>
      <c r="D1534" t="str">
        <f t="shared" si="23"/>
        <v>TBL</v>
      </c>
    </row>
    <row r="1535" spans="1:4" x14ac:dyDescent="0.2">
      <c r="A1535" t="s">
        <v>56</v>
      </c>
      <c r="B1535" s="1">
        <v>46040</v>
      </c>
      <c r="C1535" t="s">
        <v>100</v>
      </c>
      <c r="D1535" t="str">
        <f t="shared" si="23"/>
        <v>DAL</v>
      </c>
    </row>
    <row r="1536" spans="1:4" x14ac:dyDescent="0.2">
      <c r="A1536" t="s">
        <v>103</v>
      </c>
      <c r="B1536" s="1">
        <v>46040</v>
      </c>
      <c r="C1536" t="s">
        <v>97</v>
      </c>
      <c r="D1536" t="str">
        <f t="shared" si="23"/>
        <v>OTT</v>
      </c>
    </row>
    <row r="1537" spans="1:4" x14ac:dyDescent="0.2">
      <c r="A1537" t="s">
        <v>56</v>
      </c>
      <c r="B1537" s="1">
        <v>46040</v>
      </c>
      <c r="C1537" t="s">
        <v>87</v>
      </c>
      <c r="D1537" t="str">
        <f t="shared" si="23"/>
        <v>DET</v>
      </c>
    </row>
    <row r="1538" spans="1:4" x14ac:dyDescent="0.2">
      <c r="A1538" t="s">
        <v>103</v>
      </c>
      <c r="B1538" s="1">
        <v>46040</v>
      </c>
      <c r="C1538" t="s">
        <v>96</v>
      </c>
      <c r="D1538" t="str">
        <f t="shared" si="23"/>
        <v>STL</v>
      </c>
    </row>
    <row r="1539" spans="1:4" x14ac:dyDescent="0.2">
      <c r="A1539" t="s">
        <v>56</v>
      </c>
      <c r="B1539" s="1">
        <v>46040</v>
      </c>
      <c r="C1539" t="s">
        <v>77</v>
      </c>
      <c r="D1539" t="str">
        <f t="shared" ref="D1539:D1602" si="24">_xlfn.SINGLE(_xlfn.XLOOKUP(C1539,G:G,F:F))</f>
        <v>EDM</v>
      </c>
    </row>
    <row r="1540" spans="1:4" x14ac:dyDescent="0.2">
      <c r="A1540" t="s">
        <v>103</v>
      </c>
      <c r="B1540" s="1">
        <v>46041</v>
      </c>
      <c r="C1540" t="s">
        <v>83</v>
      </c>
      <c r="D1540" t="str">
        <f t="shared" si="24"/>
        <v>BUF</v>
      </c>
    </row>
    <row r="1541" spans="1:4" x14ac:dyDescent="0.2">
      <c r="A1541" t="s">
        <v>56</v>
      </c>
      <c r="B1541" s="1">
        <v>46041</v>
      </c>
      <c r="C1541" t="s">
        <v>85</v>
      </c>
      <c r="D1541" t="str">
        <f t="shared" si="24"/>
        <v>CAR</v>
      </c>
    </row>
    <row r="1542" spans="1:4" x14ac:dyDescent="0.2">
      <c r="A1542" t="s">
        <v>103</v>
      </c>
      <c r="B1542" s="1">
        <v>46041</v>
      </c>
      <c r="C1542" t="s">
        <v>82</v>
      </c>
      <c r="D1542" t="str">
        <f t="shared" si="24"/>
        <v>WSH</v>
      </c>
    </row>
    <row r="1543" spans="1:4" x14ac:dyDescent="0.2">
      <c r="A1543" t="s">
        <v>56</v>
      </c>
      <c r="B1543" s="1">
        <v>46041</v>
      </c>
      <c r="C1543" t="s">
        <v>72</v>
      </c>
      <c r="D1543" t="str">
        <f t="shared" si="24"/>
        <v>COL</v>
      </c>
    </row>
    <row r="1544" spans="1:4" x14ac:dyDescent="0.2">
      <c r="A1544" t="s">
        <v>103</v>
      </c>
      <c r="B1544" s="1">
        <v>46041</v>
      </c>
      <c r="C1544" t="s">
        <v>74</v>
      </c>
      <c r="D1544" t="str">
        <f t="shared" si="24"/>
        <v>PIT</v>
      </c>
    </row>
    <row r="1545" spans="1:4" x14ac:dyDescent="0.2">
      <c r="A1545" t="s">
        <v>56</v>
      </c>
      <c r="B1545" s="1">
        <v>46041</v>
      </c>
      <c r="C1545" t="s">
        <v>93</v>
      </c>
      <c r="D1545" t="str">
        <f t="shared" si="24"/>
        <v>SEA</v>
      </c>
    </row>
    <row r="1546" spans="1:4" x14ac:dyDescent="0.2">
      <c r="A1546" t="s">
        <v>103</v>
      </c>
      <c r="B1546" s="1">
        <v>46041</v>
      </c>
      <c r="C1546" t="s">
        <v>94</v>
      </c>
      <c r="D1546" t="str">
        <f t="shared" si="24"/>
        <v>SJS</v>
      </c>
    </row>
    <row r="1547" spans="1:4" x14ac:dyDescent="0.2">
      <c r="A1547" t="s">
        <v>56</v>
      </c>
      <c r="B1547" s="1">
        <v>46041</v>
      </c>
      <c r="C1547" t="s">
        <v>71</v>
      </c>
      <c r="D1547" t="str">
        <f t="shared" si="24"/>
        <v>FLA</v>
      </c>
    </row>
    <row r="1548" spans="1:4" x14ac:dyDescent="0.2">
      <c r="A1548" t="s">
        <v>103</v>
      </c>
      <c r="B1548" s="1">
        <v>46041</v>
      </c>
      <c r="C1548" t="s">
        <v>95</v>
      </c>
      <c r="D1548" t="str">
        <f t="shared" si="24"/>
        <v>MIN</v>
      </c>
    </row>
    <row r="1549" spans="1:4" x14ac:dyDescent="0.2">
      <c r="A1549" t="s">
        <v>56</v>
      </c>
      <c r="B1549" s="1">
        <v>46041</v>
      </c>
      <c r="C1549" t="s">
        <v>79</v>
      </c>
      <c r="D1549" t="str">
        <f t="shared" si="24"/>
        <v>TOR</v>
      </c>
    </row>
    <row r="1550" spans="1:4" x14ac:dyDescent="0.2">
      <c r="A1550" t="s">
        <v>103</v>
      </c>
      <c r="B1550" s="1">
        <v>46041</v>
      </c>
      <c r="C1550" t="s">
        <v>88</v>
      </c>
      <c r="D1550" t="str">
        <f t="shared" si="24"/>
        <v>PHI</v>
      </c>
    </row>
    <row r="1551" spans="1:4" x14ac:dyDescent="0.2">
      <c r="A1551" t="s">
        <v>56</v>
      </c>
      <c r="B1551" s="1">
        <v>46041</v>
      </c>
      <c r="C1551" t="s">
        <v>80</v>
      </c>
      <c r="D1551" t="str">
        <f t="shared" si="24"/>
        <v>VGK</v>
      </c>
    </row>
    <row r="1552" spans="1:4" x14ac:dyDescent="0.2">
      <c r="A1552" t="s">
        <v>103</v>
      </c>
      <c r="B1552" s="1">
        <v>46041</v>
      </c>
      <c r="C1552" t="s">
        <v>101</v>
      </c>
      <c r="D1552" t="str">
        <f t="shared" si="24"/>
        <v>WPG</v>
      </c>
    </row>
    <row r="1553" spans="1:4" x14ac:dyDescent="0.2">
      <c r="A1553" t="s">
        <v>56</v>
      </c>
      <c r="B1553" s="1">
        <v>46041</v>
      </c>
      <c r="C1553" t="s">
        <v>70</v>
      </c>
      <c r="D1553" t="str">
        <f t="shared" si="24"/>
        <v>CHI</v>
      </c>
    </row>
    <row r="1554" spans="1:4" x14ac:dyDescent="0.2">
      <c r="A1554" t="s">
        <v>103</v>
      </c>
      <c r="B1554" s="1">
        <v>46041</v>
      </c>
      <c r="C1554" t="s">
        <v>84</v>
      </c>
      <c r="D1554" t="str">
        <f t="shared" si="24"/>
        <v>NJD</v>
      </c>
    </row>
    <row r="1555" spans="1:4" x14ac:dyDescent="0.2">
      <c r="A1555" t="s">
        <v>56</v>
      </c>
      <c r="B1555" s="1">
        <v>46041</v>
      </c>
      <c r="C1555" t="s">
        <v>76</v>
      </c>
      <c r="D1555" t="str">
        <f t="shared" si="24"/>
        <v>CGY</v>
      </c>
    </row>
    <row r="1556" spans="1:4" x14ac:dyDescent="0.2">
      <c r="A1556" t="s">
        <v>103</v>
      </c>
      <c r="B1556" s="1">
        <v>46041</v>
      </c>
      <c r="C1556" t="s">
        <v>91</v>
      </c>
      <c r="D1556" t="str">
        <f t="shared" si="24"/>
        <v>NYI</v>
      </c>
    </row>
    <row r="1557" spans="1:4" x14ac:dyDescent="0.2">
      <c r="A1557" t="s">
        <v>56</v>
      </c>
      <c r="B1557" s="1">
        <v>46041</v>
      </c>
      <c r="C1557" t="s">
        <v>99</v>
      </c>
      <c r="D1557" t="str">
        <f t="shared" si="24"/>
        <v>VAN</v>
      </c>
    </row>
    <row r="1558" spans="1:4" x14ac:dyDescent="0.2">
      <c r="A1558" t="s">
        <v>103</v>
      </c>
      <c r="B1558" s="1">
        <v>46041</v>
      </c>
      <c r="C1558" t="s">
        <v>75</v>
      </c>
      <c r="D1558" t="str">
        <f t="shared" si="24"/>
        <v>NYR</v>
      </c>
    </row>
    <row r="1559" spans="1:4" x14ac:dyDescent="0.2">
      <c r="A1559" t="s">
        <v>56</v>
      </c>
      <c r="B1559" s="1">
        <v>46041</v>
      </c>
      <c r="C1559" t="s">
        <v>92</v>
      </c>
      <c r="D1559" t="str">
        <f t="shared" si="24"/>
        <v>ANA</v>
      </c>
    </row>
    <row r="1560" spans="1:4" x14ac:dyDescent="0.2">
      <c r="A1560" t="s">
        <v>103</v>
      </c>
      <c r="B1560" s="1">
        <v>46042</v>
      </c>
      <c r="C1560" t="s">
        <v>95</v>
      </c>
      <c r="D1560" t="str">
        <f t="shared" si="24"/>
        <v>MIN</v>
      </c>
    </row>
    <row r="1561" spans="1:4" x14ac:dyDescent="0.2">
      <c r="A1561" t="s">
        <v>56</v>
      </c>
      <c r="B1561" s="1">
        <v>46042</v>
      </c>
      <c r="C1561" t="s">
        <v>78</v>
      </c>
      <c r="D1561" t="str">
        <f t="shared" si="24"/>
        <v>MTL</v>
      </c>
    </row>
    <row r="1562" spans="1:4" x14ac:dyDescent="0.2">
      <c r="A1562" t="s">
        <v>103</v>
      </c>
      <c r="B1562" s="1">
        <v>46042</v>
      </c>
      <c r="C1562" t="s">
        <v>97</v>
      </c>
      <c r="D1562" t="str">
        <f t="shared" si="24"/>
        <v>OTT</v>
      </c>
    </row>
    <row r="1563" spans="1:4" x14ac:dyDescent="0.2">
      <c r="A1563" t="s">
        <v>56</v>
      </c>
      <c r="B1563" s="1">
        <v>46042</v>
      </c>
      <c r="C1563" t="s">
        <v>89</v>
      </c>
      <c r="D1563" t="str">
        <f t="shared" si="24"/>
        <v>CBJ</v>
      </c>
    </row>
    <row r="1564" spans="1:4" x14ac:dyDescent="0.2">
      <c r="A1564" t="s">
        <v>103</v>
      </c>
      <c r="B1564" s="1">
        <v>46042</v>
      </c>
      <c r="C1564" t="s">
        <v>94</v>
      </c>
      <c r="D1564" t="str">
        <f t="shared" si="24"/>
        <v>SJS</v>
      </c>
    </row>
    <row r="1565" spans="1:4" x14ac:dyDescent="0.2">
      <c r="A1565" t="s">
        <v>56</v>
      </c>
      <c r="B1565" s="1">
        <v>46042</v>
      </c>
      <c r="C1565" t="s">
        <v>98</v>
      </c>
      <c r="D1565" t="str">
        <f t="shared" si="24"/>
        <v>TBL</v>
      </c>
    </row>
    <row r="1566" spans="1:4" x14ac:dyDescent="0.2">
      <c r="A1566" t="s">
        <v>103</v>
      </c>
      <c r="B1566" s="1">
        <v>46042</v>
      </c>
      <c r="C1566" t="s">
        <v>81</v>
      </c>
      <c r="D1566" t="str">
        <f t="shared" si="24"/>
        <v>BOS</v>
      </c>
    </row>
    <row r="1567" spans="1:4" x14ac:dyDescent="0.2">
      <c r="A1567" t="s">
        <v>56</v>
      </c>
      <c r="B1567" s="1">
        <v>46042</v>
      </c>
      <c r="C1567" t="s">
        <v>100</v>
      </c>
      <c r="D1567" t="str">
        <f t="shared" si="24"/>
        <v>DAL</v>
      </c>
    </row>
    <row r="1568" spans="1:4" x14ac:dyDescent="0.2">
      <c r="A1568" t="s">
        <v>103</v>
      </c>
      <c r="B1568" s="1">
        <v>46042</v>
      </c>
      <c r="C1568" t="s">
        <v>83</v>
      </c>
      <c r="D1568" t="str">
        <f t="shared" si="24"/>
        <v>BUF</v>
      </c>
    </row>
    <row r="1569" spans="1:4" x14ac:dyDescent="0.2">
      <c r="A1569" t="s">
        <v>56</v>
      </c>
      <c r="B1569" s="1">
        <v>46042</v>
      </c>
      <c r="C1569" t="s">
        <v>90</v>
      </c>
      <c r="D1569" t="str">
        <f t="shared" si="24"/>
        <v>NSH</v>
      </c>
    </row>
    <row r="1570" spans="1:4" x14ac:dyDescent="0.2">
      <c r="A1570" t="s">
        <v>103</v>
      </c>
      <c r="B1570" s="1">
        <v>46042</v>
      </c>
      <c r="C1570" t="s">
        <v>96</v>
      </c>
      <c r="D1570" t="str">
        <f t="shared" si="24"/>
        <v>STL</v>
      </c>
    </row>
    <row r="1571" spans="1:4" x14ac:dyDescent="0.2">
      <c r="A1571" t="s">
        <v>56</v>
      </c>
      <c r="B1571" s="1">
        <v>46042</v>
      </c>
      <c r="C1571" t="s">
        <v>101</v>
      </c>
      <c r="D1571" t="str">
        <f t="shared" si="24"/>
        <v>WPG</v>
      </c>
    </row>
    <row r="1572" spans="1:4" x14ac:dyDescent="0.2">
      <c r="A1572" t="s">
        <v>103</v>
      </c>
      <c r="B1572" s="1">
        <v>46042</v>
      </c>
      <c r="C1572" t="s">
        <v>84</v>
      </c>
      <c r="D1572" t="str">
        <f t="shared" si="24"/>
        <v>NJD</v>
      </c>
    </row>
    <row r="1573" spans="1:4" x14ac:dyDescent="0.2">
      <c r="A1573" t="s">
        <v>56</v>
      </c>
      <c r="B1573" s="1">
        <v>46042</v>
      </c>
      <c r="C1573" t="s">
        <v>77</v>
      </c>
      <c r="D1573" t="str">
        <f t="shared" si="24"/>
        <v>EDM</v>
      </c>
    </row>
    <row r="1574" spans="1:4" x14ac:dyDescent="0.2">
      <c r="A1574" t="s">
        <v>103</v>
      </c>
      <c r="B1574" s="1">
        <v>46042</v>
      </c>
      <c r="C1574" t="s">
        <v>75</v>
      </c>
      <c r="D1574" t="str">
        <f t="shared" si="24"/>
        <v>NYR</v>
      </c>
    </row>
    <row r="1575" spans="1:4" x14ac:dyDescent="0.2">
      <c r="A1575" t="s">
        <v>56</v>
      </c>
      <c r="B1575" s="1">
        <v>46042</v>
      </c>
      <c r="C1575" t="s">
        <v>73</v>
      </c>
      <c r="D1575" t="str">
        <f t="shared" si="24"/>
        <v>LAK</v>
      </c>
    </row>
    <row r="1576" spans="1:4" x14ac:dyDescent="0.2">
      <c r="A1576" t="s">
        <v>103</v>
      </c>
      <c r="B1576" s="1">
        <v>46043</v>
      </c>
      <c r="C1576" t="s">
        <v>87</v>
      </c>
      <c r="D1576" t="str">
        <f t="shared" si="24"/>
        <v>DET</v>
      </c>
    </row>
    <row r="1577" spans="1:4" x14ac:dyDescent="0.2">
      <c r="A1577" t="s">
        <v>56</v>
      </c>
      <c r="B1577" s="1">
        <v>46043</v>
      </c>
      <c r="C1577" t="s">
        <v>79</v>
      </c>
      <c r="D1577" t="str">
        <f t="shared" si="24"/>
        <v>TOR</v>
      </c>
    </row>
    <row r="1578" spans="1:4" x14ac:dyDescent="0.2">
      <c r="A1578" t="s">
        <v>103</v>
      </c>
      <c r="B1578" s="1">
        <v>46043</v>
      </c>
      <c r="C1578" t="s">
        <v>92</v>
      </c>
      <c r="D1578" t="str">
        <f t="shared" si="24"/>
        <v>ANA</v>
      </c>
    </row>
    <row r="1579" spans="1:4" x14ac:dyDescent="0.2">
      <c r="A1579" t="s">
        <v>56</v>
      </c>
      <c r="B1579" s="1">
        <v>46043</v>
      </c>
      <c r="C1579" t="s">
        <v>72</v>
      </c>
      <c r="D1579" t="str">
        <f t="shared" si="24"/>
        <v>COL</v>
      </c>
    </row>
    <row r="1580" spans="1:4" x14ac:dyDescent="0.2">
      <c r="A1580" t="s">
        <v>103</v>
      </c>
      <c r="B1580" s="1">
        <v>46043</v>
      </c>
      <c r="C1580" t="s">
        <v>88</v>
      </c>
      <c r="D1580" t="str">
        <f t="shared" si="24"/>
        <v>PHI</v>
      </c>
    </row>
    <row r="1581" spans="1:4" x14ac:dyDescent="0.2">
      <c r="A1581" t="s">
        <v>56</v>
      </c>
      <c r="B1581" s="1">
        <v>46043</v>
      </c>
      <c r="C1581" t="s">
        <v>86</v>
      </c>
      <c r="D1581" t="str">
        <f t="shared" si="24"/>
        <v>UTA</v>
      </c>
    </row>
    <row r="1582" spans="1:4" x14ac:dyDescent="0.2">
      <c r="A1582" t="s">
        <v>103</v>
      </c>
      <c r="B1582" s="1">
        <v>46043</v>
      </c>
      <c r="C1582" t="s">
        <v>91</v>
      </c>
      <c r="D1582" t="str">
        <f t="shared" si="24"/>
        <v>NYI</v>
      </c>
    </row>
    <row r="1583" spans="1:4" x14ac:dyDescent="0.2">
      <c r="A1583" t="s">
        <v>56</v>
      </c>
      <c r="B1583" s="1">
        <v>46043</v>
      </c>
      <c r="C1583" t="s">
        <v>93</v>
      </c>
      <c r="D1583" t="str">
        <f t="shared" si="24"/>
        <v>SEA</v>
      </c>
    </row>
    <row r="1584" spans="1:4" x14ac:dyDescent="0.2">
      <c r="A1584" t="s">
        <v>103</v>
      </c>
      <c r="B1584" s="1">
        <v>46043</v>
      </c>
      <c r="C1584" t="s">
        <v>74</v>
      </c>
      <c r="D1584" t="str">
        <f t="shared" si="24"/>
        <v>PIT</v>
      </c>
    </row>
    <row r="1585" spans="1:4" x14ac:dyDescent="0.2">
      <c r="A1585" t="s">
        <v>56</v>
      </c>
      <c r="B1585" s="1">
        <v>46043</v>
      </c>
      <c r="C1585" t="s">
        <v>76</v>
      </c>
      <c r="D1585" t="str">
        <f t="shared" si="24"/>
        <v>CGY</v>
      </c>
    </row>
    <row r="1586" spans="1:4" x14ac:dyDescent="0.2">
      <c r="A1586" t="s">
        <v>103</v>
      </c>
      <c r="B1586" s="1">
        <v>46043</v>
      </c>
      <c r="C1586" t="s">
        <v>82</v>
      </c>
      <c r="D1586" t="str">
        <f t="shared" si="24"/>
        <v>WSH</v>
      </c>
    </row>
    <row r="1587" spans="1:4" x14ac:dyDescent="0.2">
      <c r="A1587" t="s">
        <v>56</v>
      </c>
      <c r="B1587" s="1">
        <v>46043</v>
      </c>
      <c r="C1587" t="s">
        <v>99</v>
      </c>
      <c r="D1587" t="str">
        <f t="shared" si="24"/>
        <v>VAN</v>
      </c>
    </row>
    <row r="1588" spans="1:4" x14ac:dyDescent="0.2">
      <c r="A1588" t="s">
        <v>103</v>
      </c>
      <c r="B1588" s="1">
        <v>46044</v>
      </c>
      <c r="C1588" t="s">
        <v>83</v>
      </c>
      <c r="D1588" t="str">
        <f t="shared" si="24"/>
        <v>BUF</v>
      </c>
    </row>
    <row r="1589" spans="1:4" x14ac:dyDescent="0.2">
      <c r="A1589" t="s">
        <v>56</v>
      </c>
      <c r="B1589" s="1">
        <v>46044</v>
      </c>
      <c r="C1589" t="s">
        <v>78</v>
      </c>
      <c r="D1589" t="str">
        <f t="shared" si="24"/>
        <v>MTL</v>
      </c>
    </row>
    <row r="1590" spans="1:4" x14ac:dyDescent="0.2">
      <c r="A1590" t="s">
        <v>103</v>
      </c>
      <c r="B1590" s="1">
        <v>46044</v>
      </c>
      <c r="C1590" t="s">
        <v>70</v>
      </c>
      <c r="D1590" t="str">
        <f t="shared" si="24"/>
        <v>CHI</v>
      </c>
    </row>
    <row r="1591" spans="1:4" x14ac:dyDescent="0.2">
      <c r="A1591" t="s">
        <v>56</v>
      </c>
      <c r="B1591" s="1">
        <v>46044</v>
      </c>
      <c r="C1591" t="s">
        <v>85</v>
      </c>
      <c r="D1591" t="str">
        <f t="shared" si="24"/>
        <v>CAR</v>
      </c>
    </row>
    <row r="1592" spans="1:4" x14ac:dyDescent="0.2">
      <c r="A1592" t="s">
        <v>103</v>
      </c>
      <c r="B1592" s="1">
        <v>46044</v>
      </c>
      <c r="C1592" t="s">
        <v>100</v>
      </c>
      <c r="D1592" t="str">
        <f t="shared" si="24"/>
        <v>DAL</v>
      </c>
    </row>
    <row r="1593" spans="1:4" x14ac:dyDescent="0.2">
      <c r="A1593" t="s">
        <v>56</v>
      </c>
      <c r="B1593" s="1">
        <v>46044</v>
      </c>
      <c r="C1593" t="s">
        <v>89</v>
      </c>
      <c r="D1593" t="str">
        <f t="shared" si="24"/>
        <v>CBJ</v>
      </c>
    </row>
    <row r="1594" spans="1:4" x14ac:dyDescent="0.2">
      <c r="A1594" t="s">
        <v>103</v>
      </c>
      <c r="B1594" s="1">
        <v>46044</v>
      </c>
      <c r="C1594" t="s">
        <v>80</v>
      </c>
      <c r="D1594" t="str">
        <f t="shared" si="24"/>
        <v>VGK</v>
      </c>
    </row>
    <row r="1595" spans="1:4" x14ac:dyDescent="0.2">
      <c r="A1595" t="s">
        <v>56</v>
      </c>
      <c r="B1595" s="1">
        <v>46044</v>
      </c>
      <c r="C1595" t="s">
        <v>81</v>
      </c>
      <c r="D1595" t="str">
        <f t="shared" si="24"/>
        <v>BOS</v>
      </c>
    </row>
    <row r="1596" spans="1:4" x14ac:dyDescent="0.2">
      <c r="A1596" t="s">
        <v>103</v>
      </c>
      <c r="B1596" s="1">
        <v>46044</v>
      </c>
      <c r="C1596" t="s">
        <v>71</v>
      </c>
      <c r="D1596" t="str">
        <f t="shared" si="24"/>
        <v>FLA</v>
      </c>
    </row>
    <row r="1597" spans="1:4" x14ac:dyDescent="0.2">
      <c r="A1597" t="s">
        <v>56</v>
      </c>
      <c r="B1597" s="1">
        <v>46044</v>
      </c>
      <c r="C1597" t="s">
        <v>101</v>
      </c>
      <c r="D1597" t="str">
        <f t="shared" si="24"/>
        <v>WPG</v>
      </c>
    </row>
    <row r="1598" spans="1:4" x14ac:dyDescent="0.2">
      <c r="A1598" t="s">
        <v>103</v>
      </c>
      <c r="B1598" s="1">
        <v>46044</v>
      </c>
      <c r="C1598" t="s">
        <v>97</v>
      </c>
      <c r="D1598" t="str">
        <f t="shared" si="24"/>
        <v>OTT</v>
      </c>
    </row>
    <row r="1599" spans="1:4" x14ac:dyDescent="0.2">
      <c r="A1599" t="s">
        <v>56</v>
      </c>
      <c r="B1599" s="1">
        <v>46044</v>
      </c>
      <c r="C1599" t="s">
        <v>90</v>
      </c>
      <c r="D1599" t="str">
        <f t="shared" si="24"/>
        <v>NSH</v>
      </c>
    </row>
    <row r="1600" spans="1:4" x14ac:dyDescent="0.2">
      <c r="A1600" t="s">
        <v>103</v>
      </c>
      <c r="B1600" s="1">
        <v>46044</v>
      </c>
      <c r="C1600" t="s">
        <v>74</v>
      </c>
      <c r="D1600" t="str">
        <f t="shared" si="24"/>
        <v>PIT</v>
      </c>
    </row>
    <row r="1601" spans="1:4" x14ac:dyDescent="0.2">
      <c r="A1601" t="s">
        <v>56</v>
      </c>
      <c r="B1601" s="1">
        <v>46044</v>
      </c>
      <c r="C1601" t="s">
        <v>77</v>
      </c>
      <c r="D1601" t="str">
        <f t="shared" si="24"/>
        <v>EDM</v>
      </c>
    </row>
    <row r="1602" spans="1:4" x14ac:dyDescent="0.2">
      <c r="A1602" t="s">
        <v>103</v>
      </c>
      <c r="B1602" s="1">
        <v>46044</v>
      </c>
      <c r="C1602" t="s">
        <v>87</v>
      </c>
      <c r="D1602" t="str">
        <f t="shared" si="24"/>
        <v>DET</v>
      </c>
    </row>
    <row r="1603" spans="1:4" x14ac:dyDescent="0.2">
      <c r="A1603" t="s">
        <v>56</v>
      </c>
      <c r="B1603" s="1">
        <v>46044</v>
      </c>
      <c r="C1603" t="s">
        <v>95</v>
      </c>
      <c r="D1603" t="str">
        <f t="shared" ref="D1603:D1666" si="25">_xlfn.SINGLE(_xlfn.XLOOKUP(C1603,G:G,F:F))</f>
        <v>MIN</v>
      </c>
    </row>
    <row r="1604" spans="1:4" x14ac:dyDescent="0.2">
      <c r="A1604" t="s">
        <v>103</v>
      </c>
      <c r="B1604" s="1">
        <v>46045</v>
      </c>
      <c r="C1604" t="s">
        <v>98</v>
      </c>
      <c r="D1604" t="str">
        <f t="shared" si="25"/>
        <v>TBL</v>
      </c>
    </row>
    <row r="1605" spans="1:4" x14ac:dyDescent="0.2">
      <c r="A1605" t="s">
        <v>56</v>
      </c>
      <c r="B1605" s="1">
        <v>46045</v>
      </c>
      <c r="C1605" t="s">
        <v>70</v>
      </c>
      <c r="D1605" t="str">
        <f t="shared" si="25"/>
        <v>CHI</v>
      </c>
    </row>
    <row r="1606" spans="1:4" x14ac:dyDescent="0.2">
      <c r="A1606" t="s">
        <v>103</v>
      </c>
      <c r="B1606" s="1">
        <v>46045</v>
      </c>
      <c r="C1606" t="s">
        <v>80</v>
      </c>
      <c r="D1606" t="str">
        <f t="shared" si="25"/>
        <v>VGK</v>
      </c>
    </row>
    <row r="1607" spans="1:4" x14ac:dyDescent="0.2">
      <c r="A1607" t="s">
        <v>56</v>
      </c>
      <c r="B1607" s="1">
        <v>46045</v>
      </c>
      <c r="C1607" t="s">
        <v>79</v>
      </c>
      <c r="D1607" t="str">
        <f t="shared" si="25"/>
        <v>TOR</v>
      </c>
    </row>
    <row r="1608" spans="1:4" x14ac:dyDescent="0.2">
      <c r="A1608" t="s">
        <v>103</v>
      </c>
      <c r="B1608" s="1">
        <v>46045</v>
      </c>
      <c r="C1608" t="s">
        <v>96</v>
      </c>
      <c r="D1608" t="str">
        <f t="shared" si="25"/>
        <v>STL</v>
      </c>
    </row>
    <row r="1609" spans="1:4" x14ac:dyDescent="0.2">
      <c r="A1609" t="s">
        <v>56</v>
      </c>
      <c r="B1609" s="1">
        <v>46045</v>
      </c>
      <c r="C1609" t="s">
        <v>100</v>
      </c>
      <c r="D1609" t="str">
        <f t="shared" si="25"/>
        <v>DAL</v>
      </c>
    </row>
    <row r="1610" spans="1:4" x14ac:dyDescent="0.2">
      <c r="A1610" t="s">
        <v>103</v>
      </c>
      <c r="B1610" s="1">
        <v>46045</v>
      </c>
      <c r="C1610" t="s">
        <v>88</v>
      </c>
      <c r="D1610" t="str">
        <f t="shared" si="25"/>
        <v>PHI</v>
      </c>
    </row>
    <row r="1611" spans="1:4" x14ac:dyDescent="0.2">
      <c r="A1611" t="s">
        <v>56</v>
      </c>
      <c r="B1611" s="1">
        <v>46045</v>
      </c>
      <c r="C1611" t="s">
        <v>72</v>
      </c>
      <c r="D1611" t="str">
        <f t="shared" si="25"/>
        <v>COL</v>
      </c>
    </row>
    <row r="1612" spans="1:4" x14ac:dyDescent="0.2">
      <c r="A1612" t="s">
        <v>103</v>
      </c>
      <c r="B1612" s="1">
        <v>46045</v>
      </c>
      <c r="C1612" t="s">
        <v>82</v>
      </c>
      <c r="D1612" t="str">
        <f t="shared" si="25"/>
        <v>WSH</v>
      </c>
    </row>
    <row r="1613" spans="1:4" x14ac:dyDescent="0.2">
      <c r="A1613" t="s">
        <v>56</v>
      </c>
      <c r="B1613" s="1">
        <v>46045</v>
      </c>
      <c r="C1613" t="s">
        <v>76</v>
      </c>
      <c r="D1613" t="str">
        <f t="shared" si="25"/>
        <v>CGY</v>
      </c>
    </row>
    <row r="1614" spans="1:4" x14ac:dyDescent="0.2">
      <c r="A1614" t="s">
        <v>103</v>
      </c>
      <c r="B1614" s="1">
        <v>46045</v>
      </c>
      <c r="C1614" t="s">
        <v>92</v>
      </c>
      <c r="D1614" t="str">
        <f t="shared" si="25"/>
        <v>ANA</v>
      </c>
    </row>
    <row r="1615" spans="1:4" x14ac:dyDescent="0.2">
      <c r="A1615" t="s">
        <v>56</v>
      </c>
      <c r="B1615" s="1">
        <v>46045</v>
      </c>
      <c r="C1615" t="s">
        <v>93</v>
      </c>
      <c r="D1615" t="str">
        <f t="shared" si="25"/>
        <v>SEA</v>
      </c>
    </row>
    <row r="1616" spans="1:4" x14ac:dyDescent="0.2">
      <c r="A1616" t="s">
        <v>103</v>
      </c>
      <c r="B1616" s="1">
        <v>46045</v>
      </c>
      <c r="C1616" t="s">
        <v>84</v>
      </c>
      <c r="D1616" t="str">
        <f t="shared" si="25"/>
        <v>NJD</v>
      </c>
    </row>
    <row r="1617" spans="1:4" x14ac:dyDescent="0.2">
      <c r="A1617" t="s">
        <v>56</v>
      </c>
      <c r="B1617" s="1">
        <v>46045</v>
      </c>
      <c r="C1617" t="s">
        <v>99</v>
      </c>
      <c r="D1617" t="str">
        <f t="shared" si="25"/>
        <v>VAN</v>
      </c>
    </row>
    <row r="1618" spans="1:4" x14ac:dyDescent="0.2">
      <c r="A1618" t="s">
        <v>103</v>
      </c>
      <c r="B1618" s="1">
        <v>46045</v>
      </c>
      <c r="C1618" t="s">
        <v>75</v>
      </c>
      <c r="D1618" t="str">
        <f t="shared" si="25"/>
        <v>NYR</v>
      </c>
    </row>
    <row r="1619" spans="1:4" x14ac:dyDescent="0.2">
      <c r="A1619" t="s">
        <v>56</v>
      </c>
      <c r="B1619" s="1">
        <v>46045</v>
      </c>
      <c r="C1619" t="s">
        <v>94</v>
      </c>
      <c r="D1619" t="str">
        <f t="shared" si="25"/>
        <v>SJS</v>
      </c>
    </row>
    <row r="1620" spans="1:4" x14ac:dyDescent="0.2">
      <c r="A1620" t="s">
        <v>103</v>
      </c>
      <c r="B1620" s="1">
        <v>46046</v>
      </c>
      <c r="C1620" t="s">
        <v>83</v>
      </c>
      <c r="D1620" t="str">
        <f t="shared" si="25"/>
        <v>BUF</v>
      </c>
    </row>
    <row r="1621" spans="1:4" x14ac:dyDescent="0.2">
      <c r="A1621" t="s">
        <v>56</v>
      </c>
      <c r="B1621" s="1">
        <v>46046</v>
      </c>
      <c r="C1621" t="s">
        <v>91</v>
      </c>
      <c r="D1621" t="str">
        <f t="shared" si="25"/>
        <v>NYI</v>
      </c>
    </row>
    <row r="1622" spans="1:4" x14ac:dyDescent="0.2">
      <c r="A1622" t="s">
        <v>103</v>
      </c>
      <c r="B1622" s="1">
        <v>46046</v>
      </c>
      <c r="C1622" t="s">
        <v>86</v>
      </c>
      <c r="D1622" t="str">
        <f t="shared" si="25"/>
        <v>UTA</v>
      </c>
    </row>
    <row r="1623" spans="1:4" x14ac:dyDescent="0.2">
      <c r="A1623" t="s">
        <v>56</v>
      </c>
      <c r="B1623" s="1">
        <v>46046</v>
      </c>
      <c r="C1623" t="s">
        <v>90</v>
      </c>
      <c r="D1623" t="str">
        <f t="shared" si="25"/>
        <v>NSH</v>
      </c>
    </row>
    <row r="1624" spans="1:4" x14ac:dyDescent="0.2">
      <c r="A1624" t="s">
        <v>103</v>
      </c>
      <c r="B1624" s="1">
        <v>46046</v>
      </c>
      <c r="C1624" t="s">
        <v>85</v>
      </c>
      <c r="D1624" t="str">
        <f t="shared" si="25"/>
        <v>CAR</v>
      </c>
    </row>
    <row r="1625" spans="1:4" x14ac:dyDescent="0.2">
      <c r="A1625" t="s">
        <v>56</v>
      </c>
      <c r="B1625" s="1">
        <v>46046</v>
      </c>
      <c r="C1625" t="s">
        <v>97</v>
      </c>
      <c r="D1625" t="str">
        <f t="shared" si="25"/>
        <v>OTT</v>
      </c>
    </row>
    <row r="1626" spans="1:4" x14ac:dyDescent="0.2">
      <c r="A1626" t="s">
        <v>103</v>
      </c>
      <c r="B1626" s="1">
        <v>46046</v>
      </c>
      <c r="C1626" t="s">
        <v>87</v>
      </c>
      <c r="D1626" t="str">
        <f t="shared" si="25"/>
        <v>DET</v>
      </c>
    </row>
    <row r="1627" spans="1:4" x14ac:dyDescent="0.2">
      <c r="A1627" t="s">
        <v>56</v>
      </c>
      <c r="B1627" s="1">
        <v>46046</v>
      </c>
      <c r="C1627" t="s">
        <v>101</v>
      </c>
      <c r="D1627" t="str">
        <f t="shared" si="25"/>
        <v>WPG</v>
      </c>
    </row>
    <row r="1628" spans="1:4" x14ac:dyDescent="0.2">
      <c r="A1628" t="s">
        <v>103</v>
      </c>
      <c r="B1628" s="1">
        <v>46046</v>
      </c>
      <c r="C1628" t="s">
        <v>78</v>
      </c>
      <c r="D1628" t="str">
        <f t="shared" si="25"/>
        <v>MTL</v>
      </c>
    </row>
    <row r="1629" spans="1:4" x14ac:dyDescent="0.2">
      <c r="A1629" t="s">
        <v>56</v>
      </c>
      <c r="B1629" s="1">
        <v>46046</v>
      </c>
      <c r="C1629" t="s">
        <v>81</v>
      </c>
      <c r="D1629" t="str">
        <f t="shared" si="25"/>
        <v>BOS</v>
      </c>
    </row>
    <row r="1630" spans="1:4" x14ac:dyDescent="0.2">
      <c r="A1630" t="s">
        <v>103</v>
      </c>
      <c r="B1630" s="1">
        <v>46046</v>
      </c>
      <c r="C1630" t="s">
        <v>98</v>
      </c>
      <c r="D1630" t="str">
        <f t="shared" si="25"/>
        <v>TBL</v>
      </c>
    </row>
    <row r="1631" spans="1:4" x14ac:dyDescent="0.2">
      <c r="A1631" t="s">
        <v>56</v>
      </c>
      <c r="B1631" s="1">
        <v>46046</v>
      </c>
      <c r="C1631" t="s">
        <v>89</v>
      </c>
      <c r="D1631" t="str">
        <f t="shared" si="25"/>
        <v>CBJ</v>
      </c>
    </row>
    <row r="1632" spans="1:4" x14ac:dyDescent="0.2">
      <c r="A1632" t="s">
        <v>103</v>
      </c>
      <c r="B1632" s="1">
        <v>46046</v>
      </c>
      <c r="C1632" t="s">
        <v>73</v>
      </c>
      <c r="D1632" t="str">
        <f t="shared" si="25"/>
        <v>LAK</v>
      </c>
    </row>
    <row r="1633" spans="1:4" x14ac:dyDescent="0.2">
      <c r="A1633" t="s">
        <v>56</v>
      </c>
      <c r="B1633" s="1">
        <v>46046</v>
      </c>
      <c r="C1633" t="s">
        <v>96</v>
      </c>
      <c r="D1633" t="str">
        <f t="shared" si="25"/>
        <v>STL</v>
      </c>
    </row>
    <row r="1634" spans="1:4" x14ac:dyDescent="0.2">
      <c r="A1634" t="s">
        <v>103</v>
      </c>
      <c r="B1634" s="1">
        <v>46046</v>
      </c>
      <c r="C1634" t="s">
        <v>71</v>
      </c>
      <c r="D1634" t="str">
        <f t="shared" si="25"/>
        <v>FLA</v>
      </c>
    </row>
    <row r="1635" spans="1:4" x14ac:dyDescent="0.2">
      <c r="A1635" t="s">
        <v>56</v>
      </c>
      <c r="B1635" s="1">
        <v>46046</v>
      </c>
      <c r="C1635" t="s">
        <v>95</v>
      </c>
      <c r="D1635" t="str">
        <f t="shared" si="25"/>
        <v>MIN</v>
      </c>
    </row>
    <row r="1636" spans="1:4" x14ac:dyDescent="0.2">
      <c r="A1636" t="s">
        <v>103</v>
      </c>
      <c r="B1636" s="1">
        <v>46046</v>
      </c>
      <c r="C1636" t="s">
        <v>82</v>
      </c>
      <c r="D1636" t="str">
        <f t="shared" si="25"/>
        <v>WSH</v>
      </c>
    </row>
    <row r="1637" spans="1:4" x14ac:dyDescent="0.2">
      <c r="A1637" t="s">
        <v>56</v>
      </c>
      <c r="B1637" s="1">
        <v>46046</v>
      </c>
      <c r="C1637" t="s">
        <v>77</v>
      </c>
      <c r="D1637" t="str">
        <f t="shared" si="25"/>
        <v>EDM</v>
      </c>
    </row>
    <row r="1638" spans="1:4" x14ac:dyDescent="0.2">
      <c r="A1638" t="s">
        <v>103</v>
      </c>
      <c r="B1638" s="1">
        <v>46047</v>
      </c>
      <c r="C1638" t="s">
        <v>72</v>
      </c>
      <c r="D1638" t="str">
        <f t="shared" si="25"/>
        <v>COL</v>
      </c>
    </row>
    <row r="1639" spans="1:4" x14ac:dyDescent="0.2">
      <c r="A1639" t="s">
        <v>56</v>
      </c>
      <c r="B1639" s="1">
        <v>46047</v>
      </c>
      <c r="C1639" t="s">
        <v>79</v>
      </c>
      <c r="D1639" t="str">
        <f t="shared" si="25"/>
        <v>TOR</v>
      </c>
    </row>
    <row r="1640" spans="1:4" x14ac:dyDescent="0.2">
      <c r="A1640" t="s">
        <v>103</v>
      </c>
      <c r="B1640" s="1">
        <v>46047</v>
      </c>
      <c r="C1640" t="s">
        <v>84</v>
      </c>
      <c r="D1640" t="str">
        <f t="shared" si="25"/>
        <v>NJD</v>
      </c>
    </row>
    <row r="1641" spans="1:4" x14ac:dyDescent="0.2">
      <c r="A1641" t="s">
        <v>56</v>
      </c>
      <c r="B1641" s="1">
        <v>46047</v>
      </c>
      <c r="C1641" t="s">
        <v>93</v>
      </c>
      <c r="D1641" t="str">
        <f t="shared" si="25"/>
        <v>SEA</v>
      </c>
    </row>
    <row r="1642" spans="1:4" x14ac:dyDescent="0.2">
      <c r="A1642" t="s">
        <v>103</v>
      </c>
      <c r="B1642" s="1">
        <v>46047</v>
      </c>
      <c r="C1642" t="s">
        <v>80</v>
      </c>
      <c r="D1642" t="str">
        <f t="shared" si="25"/>
        <v>VGK</v>
      </c>
    </row>
    <row r="1643" spans="1:4" x14ac:dyDescent="0.2">
      <c r="A1643" t="s">
        <v>56</v>
      </c>
      <c r="B1643" s="1">
        <v>46047</v>
      </c>
      <c r="C1643" t="s">
        <v>97</v>
      </c>
      <c r="D1643" t="str">
        <f t="shared" si="25"/>
        <v>OTT</v>
      </c>
    </row>
    <row r="1644" spans="1:4" x14ac:dyDescent="0.2">
      <c r="A1644" t="s">
        <v>103</v>
      </c>
      <c r="B1644" s="1">
        <v>46047</v>
      </c>
      <c r="C1644" t="s">
        <v>74</v>
      </c>
      <c r="D1644" t="str">
        <f t="shared" si="25"/>
        <v>PIT</v>
      </c>
    </row>
    <row r="1645" spans="1:4" x14ac:dyDescent="0.2">
      <c r="A1645" t="s">
        <v>56</v>
      </c>
      <c r="B1645" s="1">
        <v>46047</v>
      </c>
      <c r="C1645" t="s">
        <v>99</v>
      </c>
      <c r="D1645" t="str">
        <f t="shared" si="25"/>
        <v>VAN</v>
      </c>
    </row>
    <row r="1646" spans="1:4" x14ac:dyDescent="0.2">
      <c r="A1646" t="s">
        <v>103</v>
      </c>
      <c r="B1646" s="1">
        <v>46047</v>
      </c>
      <c r="C1646" t="s">
        <v>71</v>
      </c>
      <c r="D1646" t="str">
        <f t="shared" si="25"/>
        <v>FLA</v>
      </c>
    </row>
    <row r="1647" spans="1:4" x14ac:dyDescent="0.2">
      <c r="A1647" t="s">
        <v>56</v>
      </c>
      <c r="B1647" s="1">
        <v>46047</v>
      </c>
      <c r="C1647" t="s">
        <v>70</v>
      </c>
      <c r="D1647" t="str">
        <f t="shared" si="25"/>
        <v>CHI</v>
      </c>
    </row>
    <row r="1648" spans="1:4" x14ac:dyDescent="0.2">
      <c r="A1648" t="s">
        <v>103</v>
      </c>
      <c r="B1648" s="1">
        <v>46047</v>
      </c>
      <c r="C1648" t="s">
        <v>92</v>
      </c>
      <c r="D1648" t="str">
        <f t="shared" si="25"/>
        <v>ANA</v>
      </c>
    </row>
    <row r="1649" spans="1:4" x14ac:dyDescent="0.2">
      <c r="A1649" t="s">
        <v>56</v>
      </c>
      <c r="B1649" s="1">
        <v>46047</v>
      </c>
      <c r="C1649" t="s">
        <v>76</v>
      </c>
      <c r="D1649" t="str">
        <f t="shared" si="25"/>
        <v>CGY</v>
      </c>
    </row>
    <row r="1650" spans="1:4" x14ac:dyDescent="0.2">
      <c r="A1650" t="s">
        <v>103</v>
      </c>
      <c r="B1650" s="1">
        <v>46048</v>
      </c>
      <c r="C1650" t="s">
        <v>81</v>
      </c>
      <c r="D1650" t="str">
        <f t="shared" si="25"/>
        <v>BOS</v>
      </c>
    </row>
    <row r="1651" spans="1:4" x14ac:dyDescent="0.2">
      <c r="A1651" t="s">
        <v>56</v>
      </c>
      <c r="B1651" s="1">
        <v>46048</v>
      </c>
      <c r="C1651" t="s">
        <v>75</v>
      </c>
      <c r="D1651" t="str">
        <f t="shared" si="25"/>
        <v>NYR</v>
      </c>
    </row>
    <row r="1652" spans="1:4" x14ac:dyDescent="0.2">
      <c r="A1652" t="s">
        <v>103</v>
      </c>
      <c r="B1652" s="1">
        <v>46048</v>
      </c>
      <c r="C1652" t="s">
        <v>73</v>
      </c>
      <c r="D1652" t="str">
        <f t="shared" si="25"/>
        <v>LAK</v>
      </c>
    </row>
    <row r="1653" spans="1:4" x14ac:dyDescent="0.2">
      <c r="A1653" t="s">
        <v>56</v>
      </c>
      <c r="B1653" s="1">
        <v>46048</v>
      </c>
      <c r="C1653" t="s">
        <v>89</v>
      </c>
      <c r="D1653" t="str">
        <f t="shared" si="25"/>
        <v>CBJ</v>
      </c>
    </row>
    <row r="1654" spans="1:4" x14ac:dyDescent="0.2">
      <c r="A1654" t="s">
        <v>103</v>
      </c>
      <c r="B1654" s="1">
        <v>46048</v>
      </c>
      <c r="C1654" t="s">
        <v>91</v>
      </c>
      <c r="D1654" t="str">
        <f t="shared" si="25"/>
        <v>NYI</v>
      </c>
    </row>
    <row r="1655" spans="1:4" x14ac:dyDescent="0.2">
      <c r="A1655" t="s">
        <v>56</v>
      </c>
      <c r="B1655" s="1">
        <v>46048</v>
      </c>
      <c r="C1655" t="s">
        <v>88</v>
      </c>
      <c r="D1655" t="str">
        <f t="shared" si="25"/>
        <v>PHI</v>
      </c>
    </row>
    <row r="1656" spans="1:4" x14ac:dyDescent="0.2">
      <c r="A1656" t="s">
        <v>103</v>
      </c>
      <c r="B1656" s="1">
        <v>46048</v>
      </c>
      <c r="C1656" t="s">
        <v>86</v>
      </c>
      <c r="D1656" t="str">
        <f t="shared" si="25"/>
        <v>UTA</v>
      </c>
    </row>
    <row r="1657" spans="1:4" x14ac:dyDescent="0.2">
      <c r="A1657" t="s">
        <v>56</v>
      </c>
      <c r="B1657" s="1">
        <v>46048</v>
      </c>
      <c r="C1657" t="s">
        <v>98</v>
      </c>
      <c r="D1657" t="str">
        <f t="shared" si="25"/>
        <v>TBL</v>
      </c>
    </row>
    <row r="1658" spans="1:4" x14ac:dyDescent="0.2">
      <c r="A1658" t="s">
        <v>103</v>
      </c>
      <c r="B1658" s="1">
        <v>46048</v>
      </c>
      <c r="C1658" t="s">
        <v>92</v>
      </c>
      <c r="D1658" t="str">
        <f t="shared" si="25"/>
        <v>ANA</v>
      </c>
    </row>
    <row r="1659" spans="1:4" x14ac:dyDescent="0.2">
      <c r="A1659" t="s">
        <v>56</v>
      </c>
      <c r="B1659" s="1">
        <v>46048</v>
      </c>
      <c r="C1659" t="s">
        <v>77</v>
      </c>
      <c r="D1659" t="str">
        <f t="shared" si="25"/>
        <v>EDM</v>
      </c>
    </row>
    <row r="1660" spans="1:4" x14ac:dyDescent="0.2">
      <c r="A1660" t="s">
        <v>103</v>
      </c>
      <c r="B1660" s="1">
        <v>46049</v>
      </c>
      <c r="C1660" t="s">
        <v>83</v>
      </c>
      <c r="D1660" t="str">
        <f t="shared" si="25"/>
        <v>BUF</v>
      </c>
    </row>
    <row r="1661" spans="1:4" x14ac:dyDescent="0.2">
      <c r="A1661" t="s">
        <v>56</v>
      </c>
      <c r="B1661" s="1">
        <v>46049</v>
      </c>
      <c r="C1661" t="s">
        <v>79</v>
      </c>
      <c r="D1661" t="str">
        <f t="shared" si="25"/>
        <v>TOR</v>
      </c>
    </row>
    <row r="1662" spans="1:4" x14ac:dyDescent="0.2">
      <c r="A1662" t="s">
        <v>103</v>
      </c>
      <c r="B1662" s="1">
        <v>46049</v>
      </c>
      <c r="C1662" t="s">
        <v>73</v>
      </c>
      <c r="D1662" t="str">
        <f t="shared" si="25"/>
        <v>LAK</v>
      </c>
    </row>
    <row r="1663" spans="1:4" x14ac:dyDescent="0.2">
      <c r="A1663" t="s">
        <v>56</v>
      </c>
      <c r="B1663" s="1">
        <v>46049</v>
      </c>
      <c r="C1663" t="s">
        <v>87</v>
      </c>
      <c r="D1663" t="str">
        <f t="shared" si="25"/>
        <v>DET</v>
      </c>
    </row>
    <row r="1664" spans="1:4" x14ac:dyDescent="0.2">
      <c r="A1664" t="s">
        <v>103</v>
      </c>
      <c r="B1664" s="1">
        <v>46049</v>
      </c>
      <c r="C1664" t="s">
        <v>90</v>
      </c>
      <c r="D1664" t="str">
        <f t="shared" si="25"/>
        <v>NSH</v>
      </c>
    </row>
    <row r="1665" spans="1:4" x14ac:dyDescent="0.2">
      <c r="A1665" t="s">
        <v>56</v>
      </c>
      <c r="B1665" s="1">
        <v>46049</v>
      </c>
      <c r="C1665" t="s">
        <v>81</v>
      </c>
      <c r="D1665" t="str">
        <f t="shared" si="25"/>
        <v>BOS</v>
      </c>
    </row>
    <row r="1666" spans="1:4" x14ac:dyDescent="0.2">
      <c r="A1666" t="s">
        <v>103</v>
      </c>
      <c r="B1666" s="1">
        <v>46049</v>
      </c>
      <c r="C1666" t="s">
        <v>86</v>
      </c>
      <c r="D1666" t="str">
        <f t="shared" si="25"/>
        <v>UTA</v>
      </c>
    </row>
    <row r="1667" spans="1:4" x14ac:dyDescent="0.2">
      <c r="A1667" t="s">
        <v>56</v>
      </c>
      <c r="B1667" s="1">
        <v>46049</v>
      </c>
      <c r="C1667" t="s">
        <v>71</v>
      </c>
      <c r="D1667" t="str">
        <f t="shared" ref="D1667:D1730" si="26">_xlfn.SINGLE(_xlfn.XLOOKUP(C1667,G:G,F:F))</f>
        <v>FLA</v>
      </c>
    </row>
    <row r="1668" spans="1:4" x14ac:dyDescent="0.2">
      <c r="A1668" t="s">
        <v>103</v>
      </c>
      <c r="B1668" s="1">
        <v>46049</v>
      </c>
      <c r="C1668" t="s">
        <v>80</v>
      </c>
      <c r="D1668" t="str">
        <f t="shared" si="26"/>
        <v>VGK</v>
      </c>
    </row>
    <row r="1669" spans="1:4" x14ac:dyDescent="0.2">
      <c r="A1669" t="s">
        <v>56</v>
      </c>
      <c r="B1669" s="1">
        <v>46049</v>
      </c>
      <c r="C1669" t="s">
        <v>78</v>
      </c>
      <c r="D1669" t="str">
        <f t="shared" si="26"/>
        <v>MTL</v>
      </c>
    </row>
    <row r="1670" spans="1:4" x14ac:dyDescent="0.2">
      <c r="A1670" t="s">
        <v>103</v>
      </c>
      <c r="B1670" s="1">
        <v>46049</v>
      </c>
      <c r="C1670" t="s">
        <v>101</v>
      </c>
      <c r="D1670" t="str">
        <f t="shared" si="26"/>
        <v>WPG</v>
      </c>
    </row>
    <row r="1671" spans="1:4" x14ac:dyDescent="0.2">
      <c r="A1671" t="s">
        <v>56</v>
      </c>
      <c r="B1671" s="1">
        <v>46049</v>
      </c>
      <c r="C1671" t="s">
        <v>84</v>
      </c>
      <c r="D1671" t="str">
        <f t="shared" si="26"/>
        <v>NJD</v>
      </c>
    </row>
    <row r="1672" spans="1:4" x14ac:dyDescent="0.2">
      <c r="A1672" t="s">
        <v>103</v>
      </c>
      <c r="B1672" s="1">
        <v>46049</v>
      </c>
      <c r="C1672" t="s">
        <v>70</v>
      </c>
      <c r="D1672" t="str">
        <f t="shared" si="26"/>
        <v>CHI</v>
      </c>
    </row>
    <row r="1673" spans="1:4" x14ac:dyDescent="0.2">
      <c r="A1673" t="s">
        <v>56</v>
      </c>
      <c r="B1673" s="1">
        <v>46049</v>
      </c>
      <c r="C1673" t="s">
        <v>95</v>
      </c>
      <c r="D1673" t="str">
        <f t="shared" si="26"/>
        <v>MIN</v>
      </c>
    </row>
    <row r="1674" spans="1:4" x14ac:dyDescent="0.2">
      <c r="A1674" t="s">
        <v>103</v>
      </c>
      <c r="B1674" s="1">
        <v>46049</v>
      </c>
      <c r="C1674" t="s">
        <v>100</v>
      </c>
      <c r="D1674" t="str">
        <f t="shared" si="26"/>
        <v>DAL</v>
      </c>
    </row>
    <row r="1675" spans="1:4" x14ac:dyDescent="0.2">
      <c r="A1675" t="s">
        <v>56</v>
      </c>
      <c r="B1675" s="1">
        <v>46049</v>
      </c>
      <c r="C1675" t="s">
        <v>96</v>
      </c>
      <c r="D1675" t="str">
        <f t="shared" si="26"/>
        <v>STL</v>
      </c>
    </row>
    <row r="1676" spans="1:4" x14ac:dyDescent="0.2">
      <c r="A1676" t="s">
        <v>103</v>
      </c>
      <c r="B1676" s="1">
        <v>46049</v>
      </c>
      <c r="C1676" t="s">
        <v>94</v>
      </c>
      <c r="D1676" t="str">
        <f t="shared" si="26"/>
        <v>SJS</v>
      </c>
    </row>
    <row r="1677" spans="1:4" x14ac:dyDescent="0.2">
      <c r="A1677" t="s">
        <v>56</v>
      </c>
      <c r="B1677" s="1">
        <v>46049</v>
      </c>
      <c r="C1677" t="s">
        <v>99</v>
      </c>
      <c r="D1677" t="str">
        <f t="shared" si="26"/>
        <v>VAN</v>
      </c>
    </row>
    <row r="1678" spans="1:4" x14ac:dyDescent="0.2">
      <c r="A1678" t="s">
        <v>103</v>
      </c>
      <c r="B1678" s="1">
        <v>46049</v>
      </c>
      <c r="C1678" t="s">
        <v>82</v>
      </c>
      <c r="D1678" t="str">
        <f t="shared" si="26"/>
        <v>WSH</v>
      </c>
    </row>
    <row r="1679" spans="1:4" x14ac:dyDescent="0.2">
      <c r="A1679" t="s">
        <v>56</v>
      </c>
      <c r="B1679" s="1">
        <v>46049</v>
      </c>
      <c r="C1679" t="s">
        <v>93</v>
      </c>
      <c r="D1679" t="str">
        <f t="shared" si="26"/>
        <v>SEA</v>
      </c>
    </row>
    <row r="1680" spans="1:4" x14ac:dyDescent="0.2">
      <c r="A1680" t="s">
        <v>103</v>
      </c>
      <c r="B1680" s="1">
        <v>46050</v>
      </c>
      <c r="C1680" t="s">
        <v>88</v>
      </c>
      <c r="D1680" t="str">
        <f t="shared" si="26"/>
        <v>PHI</v>
      </c>
    </row>
    <row r="1681" spans="1:4" x14ac:dyDescent="0.2">
      <c r="A1681" t="s">
        <v>56</v>
      </c>
      <c r="B1681" s="1">
        <v>46050</v>
      </c>
      <c r="C1681" t="s">
        <v>89</v>
      </c>
      <c r="D1681" t="str">
        <f t="shared" si="26"/>
        <v>CBJ</v>
      </c>
    </row>
    <row r="1682" spans="1:4" x14ac:dyDescent="0.2">
      <c r="A1682" t="s">
        <v>103</v>
      </c>
      <c r="B1682" s="1">
        <v>46050</v>
      </c>
      <c r="C1682" t="s">
        <v>72</v>
      </c>
      <c r="D1682" t="str">
        <f t="shared" si="26"/>
        <v>COL</v>
      </c>
    </row>
    <row r="1683" spans="1:4" x14ac:dyDescent="0.2">
      <c r="A1683" t="s">
        <v>56</v>
      </c>
      <c r="B1683" s="1">
        <v>46050</v>
      </c>
      <c r="C1683" t="s">
        <v>97</v>
      </c>
      <c r="D1683" t="str">
        <f t="shared" si="26"/>
        <v>OTT</v>
      </c>
    </row>
    <row r="1684" spans="1:4" x14ac:dyDescent="0.2">
      <c r="A1684" t="s">
        <v>103</v>
      </c>
      <c r="B1684" s="1">
        <v>46050</v>
      </c>
      <c r="C1684" t="s">
        <v>75</v>
      </c>
      <c r="D1684" t="str">
        <f t="shared" si="26"/>
        <v>NYR</v>
      </c>
    </row>
    <row r="1685" spans="1:4" x14ac:dyDescent="0.2">
      <c r="A1685" t="s">
        <v>56</v>
      </c>
      <c r="B1685" s="1">
        <v>46050</v>
      </c>
      <c r="C1685" t="s">
        <v>91</v>
      </c>
      <c r="D1685" t="str">
        <f t="shared" si="26"/>
        <v>NYI</v>
      </c>
    </row>
    <row r="1686" spans="1:4" x14ac:dyDescent="0.2">
      <c r="A1686" t="s">
        <v>103</v>
      </c>
      <c r="B1686" s="1">
        <v>46051</v>
      </c>
      <c r="C1686" t="s">
        <v>70</v>
      </c>
      <c r="D1686" t="str">
        <f t="shared" si="26"/>
        <v>CHI</v>
      </c>
    </row>
    <row r="1687" spans="1:4" x14ac:dyDescent="0.2">
      <c r="A1687" t="s">
        <v>56</v>
      </c>
      <c r="B1687" s="1">
        <v>46051</v>
      </c>
      <c r="C1687" t="s">
        <v>74</v>
      </c>
      <c r="D1687" t="str">
        <f t="shared" si="26"/>
        <v>PIT</v>
      </c>
    </row>
    <row r="1688" spans="1:4" x14ac:dyDescent="0.2">
      <c r="A1688" t="s">
        <v>103</v>
      </c>
      <c r="B1688" s="1">
        <v>46051</v>
      </c>
      <c r="C1688" t="s">
        <v>72</v>
      </c>
      <c r="D1688" t="str">
        <f t="shared" si="26"/>
        <v>COL</v>
      </c>
    </row>
    <row r="1689" spans="1:4" x14ac:dyDescent="0.2">
      <c r="A1689" t="s">
        <v>56</v>
      </c>
      <c r="B1689" s="1">
        <v>46051</v>
      </c>
      <c r="C1689" t="s">
        <v>78</v>
      </c>
      <c r="D1689" t="str">
        <f t="shared" si="26"/>
        <v>MTL</v>
      </c>
    </row>
    <row r="1690" spans="1:4" x14ac:dyDescent="0.2">
      <c r="A1690" t="s">
        <v>103</v>
      </c>
      <c r="B1690" s="1">
        <v>46051</v>
      </c>
      <c r="C1690" t="s">
        <v>73</v>
      </c>
      <c r="D1690" t="str">
        <f t="shared" si="26"/>
        <v>LAK</v>
      </c>
    </row>
    <row r="1691" spans="1:4" x14ac:dyDescent="0.2">
      <c r="A1691" t="s">
        <v>56</v>
      </c>
      <c r="B1691" s="1">
        <v>46051</v>
      </c>
      <c r="C1691" t="s">
        <v>83</v>
      </c>
      <c r="D1691" t="str">
        <f t="shared" si="26"/>
        <v>BUF</v>
      </c>
    </row>
    <row r="1692" spans="1:4" x14ac:dyDescent="0.2">
      <c r="A1692" t="s">
        <v>103</v>
      </c>
      <c r="B1692" s="1">
        <v>46051</v>
      </c>
      <c r="C1692" t="s">
        <v>90</v>
      </c>
      <c r="D1692" t="str">
        <f t="shared" si="26"/>
        <v>NSH</v>
      </c>
    </row>
    <row r="1693" spans="1:4" x14ac:dyDescent="0.2">
      <c r="A1693" t="s">
        <v>56</v>
      </c>
      <c r="B1693" s="1">
        <v>46051</v>
      </c>
      <c r="C1693" t="s">
        <v>84</v>
      </c>
      <c r="D1693" t="str">
        <f t="shared" si="26"/>
        <v>NJD</v>
      </c>
    </row>
    <row r="1694" spans="1:4" x14ac:dyDescent="0.2">
      <c r="A1694" t="s">
        <v>103</v>
      </c>
      <c r="B1694" s="1">
        <v>46051</v>
      </c>
      <c r="C1694" t="s">
        <v>91</v>
      </c>
      <c r="D1694" t="str">
        <f t="shared" si="26"/>
        <v>NYI</v>
      </c>
    </row>
    <row r="1695" spans="1:4" x14ac:dyDescent="0.2">
      <c r="A1695" t="s">
        <v>56</v>
      </c>
      <c r="B1695" s="1">
        <v>46051</v>
      </c>
      <c r="C1695" t="s">
        <v>75</v>
      </c>
      <c r="D1695" t="str">
        <f t="shared" si="26"/>
        <v>NYR</v>
      </c>
    </row>
    <row r="1696" spans="1:4" x14ac:dyDescent="0.2">
      <c r="A1696" t="s">
        <v>103</v>
      </c>
      <c r="B1696" s="1">
        <v>46051</v>
      </c>
      <c r="C1696" t="s">
        <v>88</v>
      </c>
      <c r="D1696" t="str">
        <f t="shared" si="26"/>
        <v>PHI</v>
      </c>
    </row>
    <row r="1697" spans="1:4" x14ac:dyDescent="0.2">
      <c r="A1697" t="s">
        <v>56</v>
      </c>
      <c r="B1697" s="1">
        <v>46051</v>
      </c>
      <c r="C1697" t="s">
        <v>81</v>
      </c>
      <c r="D1697" t="str">
        <f t="shared" si="26"/>
        <v>BOS</v>
      </c>
    </row>
    <row r="1698" spans="1:4" x14ac:dyDescent="0.2">
      <c r="A1698" t="s">
        <v>103</v>
      </c>
      <c r="B1698" s="1">
        <v>46051</v>
      </c>
      <c r="C1698" t="s">
        <v>86</v>
      </c>
      <c r="D1698" t="str">
        <f t="shared" si="26"/>
        <v>UTA</v>
      </c>
    </row>
    <row r="1699" spans="1:4" x14ac:dyDescent="0.2">
      <c r="A1699" t="s">
        <v>56</v>
      </c>
      <c r="B1699" s="1">
        <v>46051</v>
      </c>
      <c r="C1699" t="s">
        <v>85</v>
      </c>
      <c r="D1699" t="str">
        <f t="shared" si="26"/>
        <v>CAR</v>
      </c>
    </row>
    <row r="1700" spans="1:4" x14ac:dyDescent="0.2">
      <c r="A1700" t="s">
        <v>103</v>
      </c>
      <c r="B1700" s="1">
        <v>46051</v>
      </c>
      <c r="C1700" t="s">
        <v>101</v>
      </c>
      <c r="D1700" t="str">
        <f t="shared" si="26"/>
        <v>WPG</v>
      </c>
    </row>
    <row r="1701" spans="1:4" x14ac:dyDescent="0.2">
      <c r="A1701" t="s">
        <v>56</v>
      </c>
      <c r="B1701" s="1">
        <v>46051</v>
      </c>
      <c r="C1701" t="s">
        <v>98</v>
      </c>
      <c r="D1701" t="str">
        <f t="shared" si="26"/>
        <v>TBL</v>
      </c>
    </row>
    <row r="1702" spans="1:4" x14ac:dyDescent="0.2">
      <c r="A1702" t="s">
        <v>103</v>
      </c>
      <c r="B1702" s="1">
        <v>46051</v>
      </c>
      <c r="C1702" t="s">
        <v>82</v>
      </c>
      <c r="D1702" t="str">
        <f t="shared" si="26"/>
        <v>WSH</v>
      </c>
    </row>
    <row r="1703" spans="1:4" x14ac:dyDescent="0.2">
      <c r="A1703" t="s">
        <v>56</v>
      </c>
      <c r="B1703" s="1">
        <v>46051</v>
      </c>
      <c r="C1703" t="s">
        <v>87</v>
      </c>
      <c r="D1703" t="str">
        <f t="shared" si="26"/>
        <v>DET</v>
      </c>
    </row>
    <row r="1704" spans="1:4" x14ac:dyDescent="0.2">
      <c r="A1704" t="s">
        <v>103</v>
      </c>
      <c r="B1704" s="1">
        <v>46051</v>
      </c>
      <c r="C1704" t="s">
        <v>76</v>
      </c>
      <c r="D1704" t="str">
        <f t="shared" si="26"/>
        <v>CGY</v>
      </c>
    </row>
    <row r="1705" spans="1:4" x14ac:dyDescent="0.2">
      <c r="A1705" t="s">
        <v>56</v>
      </c>
      <c r="B1705" s="1">
        <v>46051</v>
      </c>
      <c r="C1705" t="s">
        <v>95</v>
      </c>
      <c r="D1705" t="str">
        <f t="shared" si="26"/>
        <v>MIN</v>
      </c>
    </row>
    <row r="1706" spans="1:4" x14ac:dyDescent="0.2">
      <c r="A1706" t="s">
        <v>103</v>
      </c>
      <c r="B1706" s="1">
        <v>46051</v>
      </c>
      <c r="C1706" t="s">
        <v>71</v>
      </c>
      <c r="D1706" t="str">
        <f t="shared" si="26"/>
        <v>FLA</v>
      </c>
    </row>
    <row r="1707" spans="1:4" x14ac:dyDescent="0.2">
      <c r="A1707" t="s">
        <v>56</v>
      </c>
      <c r="B1707" s="1">
        <v>46051</v>
      </c>
      <c r="C1707" t="s">
        <v>96</v>
      </c>
      <c r="D1707" t="str">
        <f t="shared" si="26"/>
        <v>STL</v>
      </c>
    </row>
    <row r="1708" spans="1:4" x14ac:dyDescent="0.2">
      <c r="A1708" t="s">
        <v>103</v>
      </c>
      <c r="B1708" s="1">
        <v>46051</v>
      </c>
      <c r="C1708" t="s">
        <v>94</v>
      </c>
      <c r="D1708" t="str">
        <f t="shared" si="26"/>
        <v>SJS</v>
      </c>
    </row>
    <row r="1709" spans="1:4" x14ac:dyDescent="0.2">
      <c r="A1709" t="s">
        <v>56</v>
      </c>
      <c r="B1709" s="1">
        <v>46051</v>
      </c>
      <c r="C1709" t="s">
        <v>77</v>
      </c>
      <c r="D1709" t="str">
        <f t="shared" si="26"/>
        <v>EDM</v>
      </c>
    </row>
    <row r="1710" spans="1:4" x14ac:dyDescent="0.2">
      <c r="A1710" t="s">
        <v>103</v>
      </c>
      <c r="B1710" s="1">
        <v>46051</v>
      </c>
      <c r="C1710" t="s">
        <v>92</v>
      </c>
      <c r="D1710" t="str">
        <f t="shared" si="26"/>
        <v>ANA</v>
      </c>
    </row>
    <row r="1711" spans="1:4" x14ac:dyDescent="0.2">
      <c r="A1711" t="s">
        <v>56</v>
      </c>
      <c r="B1711" s="1">
        <v>46051</v>
      </c>
      <c r="C1711" t="s">
        <v>99</v>
      </c>
      <c r="D1711" t="str">
        <f t="shared" si="26"/>
        <v>VAN</v>
      </c>
    </row>
    <row r="1712" spans="1:4" x14ac:dyDescent="0.2">
      <c r="A1712" t="s">
        <v>103</v>
      </c>
      <c r="B1712" s="1">
        <v>46051</v>
      </c>
      <c r="C1712" t="s">
        <v>100</v>
      </c>
      <c r="D1712" t="str">
        <f t="shared" si="26"/>
        <v>DAL</v>
      </c>
    </row>
    <row r="1713" spans="1:4" x14ac:dyDescent="0.2">
      <c r="A1713" t="s">
        <v>56</v>
      </c>
      <c r="B1713" s="1">
        <v>46051</v>
      </c>
      <c r="C1713" t="s">
        <v>80</v>
      </c>
      <c r="D1713" t="str">
        <f t="shared" si="26"/>
        <v>VGK</v>
      </c>
    </row>
    <row r="1714" spans="1:4" x14ac:dyDescent="0.2">
      <c r="A1714" t="s">
        <v>103</v>
      </c>
      <c r="B1714" s="1">
        <v>46051</v>
      </c>
      <c r="C1714" t="s">
        <v>79</v>
      </c>
      <c r="D1714" t="str">
        <f t="shared" si="26"/>
        <v>TOR</v>
      </c>
    </row>
    <row r="1715" spans="1:4" x14ac:dyDescent="0.2">
      <c r="A1715" t="s">
        <v>56</v>
      </c>
      <c r="B1715" s="1">
        <v>46051</v>
      </c>
      <c r="C1715" t="s">
        <v>93</v>
      </c>
      <c r="D1715" t="str">
        <f t="shared" si="26"/>
        <v>SEA</v>
      </c>
    </row>
    <row r="1716" spans="1:4" x14ac:dyDescent="0.2">
      <c r="A1716" t="s">
        <v>103</v>
      </c>
      <c r="B1716" s="1">
        <v>46052</v>
      </c>
      <c r="C1716" t="s">
        <v>89</v>
      </c>
      <c r="D1716" t="str">
        <f t="shared" si="26"/>
        <v>CBJ</v>
      </c>
    </row>
    <row r="1717" spans="1:4" x14ac:dyDescent="0.2">
      <c r="A1717" t="s">
        <v>56</v>
      </c>
      <c r="B1717" s="1">
        <v>46052</v>
      </c>
      <c r="C1717" t="s">
        <v>70</v>
      </c>
      <c r="D1717" t="str">
        <f t="shared" si="26"/>
        <v>CHI</v>
      </c>
    </row>
    <row r="1718" spans="1:4" x14ac:dyDescent="0.2">
      <c r="A1718" t="s">
        <v>103</v>
      </c>
      <c r="B1718" s="1">
        <v>46053</v>
      </c>
      <c r="C1718" t="s">
        <v>73</v>
      </c>
      <c r="D1718" t="str">
        <f t="shared" si="26"/>
        <v>LAK</v>
      </c>
    </row>
    <row r="1719" spans="1:4" x14ac:dyDescent="0.2">
      <c r="A1719" t="s">
        <v>56</v>
      </c>
      <c r="B1719" s="1">
        <v>46053</v>
      </c>
      <c r="C1719" t="s">
        <v>88</v>
      </c>
      <c r="D1719" t="str">
        <f t="shared" si="26"/>
        <v>PHI</v>
      </c>
    </row>
    <row r="1720" spans="1:4" x14ac:dyDescent="0.2">
      <c r="A1720" t="s">
        <v>103</v>
      </c>
      <c r="B1720" s="1">
        <v>46053</v>
      </c>
      <c r="C1720" t="s">
        <v>72</v>
      </c>
      <c r="D1720" t="str">
        <f t="shared" si="26"/>
        <v>COL</v>
      </c>
    </row>
    <row r="1721" spans="1:4" x14ac:dyDescent="0.2">
      <c r="A1721" t="s">
        <v>56</v>
      </c>
      <c r="B1721" s="1">
        <v>46053</v>
      </c>
      <c r="C1721" t="s">
        <v>87</v>
      </c>
      <c r="D1721" t="str">
        <f t="shared" si="26"/>
        <v>DET</v>
      </c>
    </row>
    <row r="1722" spans="1:4" x14ac:dyDescent="0.2">
      <c r="A1722" t="s">
        <v>103</v>
      </c>
      <c r="B1722" s="1">
        <v>46053</v>
      </c>
      <c r="C1722" t="s">
        <v>75</v>
      </c>
      <c r="D1722" t="str">
        <f t="shared" si="26"/>
        <v>NYR</v>
      </c>
    </row>
    <row r="1723" spans="1:4" x14ac:dyDescent="0.2">
      <c r="A1723" t="s">
        <v>56</v>
      </c>
      <c r="B1723" s="1">
        <v>46053</v>
      </c>
      <c r="C1723" t="s">
        <v>74</v>
      </c>
      <c r="D1723" t="str">
        <f t="shared" si="26"/>
        <v>PIT</v>
      </c>
    </row>
    <row r="1724" spans="1:4" x14ac:dyDescent="0.2">
      <c r="A1724" t="s">
        <v>103</v>
      </c>
      <c r="B1724" s="1">
        <v>46053</v>
      </c>
      <c r="C1724" t="s">
        <v>94</v>
      </c>
      <c r="D1724" t="str">
        <f t="shared" si="26"/>
        <v>SJS</v>
      </c>
    </row>
    <row r="1725" spans="1:4" x14ac:dyDescent="0.2">
      <c r="A1725" t="s">
        <v>56</v>
      </c>
      <c r="B1725" s="1">
        <v>46053</v>
      </c>
      <c r="C1725" t="s">
        <v>76</v>
      </c>
      <c r="D1725" t="str">
        <f t="shared" si="26"/>
        <v>CGY</v>
      </c>
    </row>
    <row r="1726" spans="1:4" x14ac:dyDescent="0.2">
      <c r="A1726" t="s">
        <v>103</v>
      </c>
      <c r="B1726" s="1">
        <v>46053</v>
      </c>
      <c r="C1726" t="s">
        <v>101</v>
      </c>
      <c r="D1726" t="str">
        <f t="shared" si="26"/>
        <v>WPG</v>
      </c>
    </row>
    <row r="1727" spans="1:4" x14ac:dyDescent="0.2">
      <c r="A1727" t="s">
        <v>56</v>
      </c>
      <c r="B1727" s="1">
        <v>46053</v>
      </c>
      <c r="C1727" t="s">
        <v>71</v>
      </c>
      <c r="D1727" t="str">
        <f t="shared" si="26"/>
        <v>FLA</v>
      </c>
    </row>
    <row r="1728" spans="1:4" x14ac:dyDescent="0.2">
      <c r="A1728" t="s">
        <v>103</v>
      </c>
      <c r="B1728" s="1">
        <v>46053</v>
      </c>
      <c r="C1728" t="s">
        <v>85</v>
      </c>
      <c r="D1728" t="str">
        <f t="shared" si="26"/>
        <v>CAR</v>
      </c>
    </row>
    <row r="1729" spans="1:4" x14ac:dyDescent="0.2">
      <c r="A1729" t="s">
        <v>56</v>
      </c>
      <c r="B1729" s="1">
        <v>46053</v>
      </c>
      <c r="C1729" t="s">
        <v>82</v>
      </c>
      <c r="D1729" t="str">
        <f t="shared" si="26"/>
        <v>WSH</v>
      </c>
    </row>
    <row r="1730" spans="1:4" x14ac:dyDescent="0.2">
      <c r="A1730" t="s">
        <v>103</v>
      </c>
      <c r="B1730" s="1">
        <v>46053</v>
      </c>
      <c r="C1730" t="s">
        <v>89</v>
      </c>
      <c r="D1730" t="str">
        <f t="shared" si="26"/>
        <v>CBJ</v>
      </c>
    </row>
    <row r="1731" spans="1:4" x14ac:dyDescent="0.2">
      <c r="A1731" t="s">
        <v>56</v>
      </c>
      <c r="B1731" s="1">
        <v>46053</v>
      </c>
      <c r="C1731" t="s">
        <v>96</v>
      </c>
      <c r="D1731" t="str">
        <f t="shared" ref="D1731:D1794" si="27">_xlfn.SINGLE(_xlfn.XLOOKUP(C1731,G:G,F:F))</f>
        <v>STL</v>
      </c>
    </row>
    <row r="1732" spans="1:4" x14ac:dyDescent="0.2">
      <c r="A1732" t="s">
        <v>103</v>
      </c>
      <c r="B1732" s="1">
        <v>46053</v>
      </c>
      <c r="C1732" t="s">
        <v>78</v>
      </c>
      <c r="D1732" t="str">
        <f t="shared" si="27"/>
        <v>MTL</v>
      </c>
    </row>
    <row r="1733" spans="1:4" x14ac:dyDescent="0.2">
      <c r="A1733" t="s">
        <v>56</v>
      </c>
      <c r="B1733" s="1">
        <v>46053</v>
      </c>
      <c r="C1733" t="s">
        <v>83</v>
      </c>
      <c r="D1733" t="str">
        <f t="shared" si="27"/>
        <v>BUF</v>
      </c>
    </row>
    <row r="1734" spans="1:4" x14ac:dyDescent="0.2">
      <c r="A1734" t="s">
        <v>103</v>
      </c>
      <c r="B1734" s="1">
        <v>46053</v>
      </c>
      <c r="C1734" t="s">
        <v>90</v>
      </c>
      <c r="D1734" t="str">
        <f t="shared" si="27"/>
        <v>NSH</v>
      </c>
    </row>
    <row r="1735" spans="1:4" x14ac:dyDescent="0.2">
      <c r="A1735" t="s">
        <v>56</v>
      </c>
      <c r="B1735" s="1">
        <v>46053</v>
      </c>
      <c r="C1735" t="s">
        <v>91</v>
      </c>
      <c r="D1735" t="str">
        <f t="shared" si="27"/>
        <v>NYI</v>
      </c>
    </row>
    <row r="1736" spans="1:4" x14ac:dyDescent="0.2">
      <c r="A1736" t="s">
        <v>103</v>
      </c>
      <c r="B1736" s="1">
        <v>46053</v>
      </c>
      <c r="C1736" t="s">
        <v>84</v>
      </c>
      <c r="D1736" t="str">
        <f t="shared" si="27"/>
        <v>NJD</v>
      </c>
    </row>
    <row r="1737" spans="1:4" x14ac:dyDescent="0.2">
      <c r="A1737" t="s">
        <v>56</v>
      </c>
      <c r="B1737" s="1">
        <v>46053</v>
      </c>
      <c r="C1737" t="s">
        <v>97</v>
      </c>
      <c r="D1737" t="str">
        <f t="shared" si="27"/>
        <v>OTT</v>
      </c>
    </row>
    <row r="1738" spans="1:4" x14ac:dyDescent="0.2">
      <c r="A1738" t="s">
        <v>103</v>
      </c>
      <c r="B1738" s="1">
        <v>46053</v>
      </c>
      <c r="C1738" t="s">
        <v>79</v>
      </c>
      <c r="D1738" t="str">
        <f t="shared" si="27"/>
        <v>TOR</v>
      </c>
    </row>
    <row r="1739" spans="1:4" x14ac:dyDescent="0.2">
      <c r="A1739" t="s">
        <v>56</v>
      </c>
      <c r="B1739" s="1">
        <v>46053</v>
      </c>
      <c r="C1739" t="s">
        <v>99</v>
      </c>
      <c r="D1739" t="str">
        <f t="shared" si="27"/>
        <v>VAN</v>
      </c>
    </row>
    <row r="1740" spans="1:4" x14ac:dyDescent="0.2">
      <c r="A1740" t="s">
        <v>103</v>
      </c>
      <c r="B1740" s="1">
        <v>46053</v>
      </c>
      <c r="C1740" t="s">
        <v>100</v>
      </c>
      <c r="D1740" t="str">
        <f t="shared" si="27"/>
        <v>DAL</v>
      </c>
    </row>
    <row r="1741" spans="1:4" x14ac:dyDescent="0.2">
      <c r="A1741" t="s">
        <v>56</v>
      </c>
      <c r="B1741" s="1">
        <v>46053</v>
      </c>
      <c r="C1741" t="s">
        <v>86</v>
      </c>
      <c r="D1741" t="str">
        <f t="shared" si="27"/>
        <v>UTA</v>
      </c>
    </row>
    <row r="1742" spans="1:4" x14ac:dyDescent="0.2">
      <c r="A1742" t="s">
        <v>103</v>
      </c>
      <c r="B1742" s="1">
        <v>46053</v>
      </c>
      <c r="C1742" t="s">
        <v>95</v>
      </c>
      <c r="D1742" t="str">
        <f t="shared" si="27"/>
        <v>MIN</v>
      </c>
    </row>
    <row r="1743" spans="1:4" x14ac:dyDescent="0.2">
      <c r="A1743" t="s">
        <v>56</v>
      </c>
      <c r="B1743" s="1">
        <v>46053</v>
      </c>
      <c r="C1743" t="s">
        <v>77</v>
      </c>
      <c r="D1743" t="str">
        <f t="shared" si="27"/>
        <v>EDM</v>
      </c>
    </row>
    <row r="1744" spans="1:4" x14ac:dyDescent="0.2">
      <c r="A1744" t="s">
        <v>103</v>
      </c>
      <c r="B1744" s="1">
        <v>46053</v>
      </c>
      <c r="C1744" t="s">
        <v>93</v>
      </c>
      <c r="D1744" t="str">
        <f t="shared" si="27"/>
        <v>SEA</v>
      </c>
    </row>
    <row r="1745" spans="1:4" x14ac:dyDescent="0.2">
      <c r="A1745" t="s">
        <v>56</v>
      </c>
      <c r="B1745" s="1">
        <v>46053</v>
      </c>
      <c r="C1745" t="s">
        <v>80</v>
      </c>
      <c r="D1745" t="str">
        <f t="shared" si="27"/>
        <v>VGK</v>
      </c>
    </row>
    <row r="1746" spans="1:4" x14ac:dyDescent="0.2">
      <c r="A1746" t="s">
        <v>103</v>
      </c>
      <c r="B1746" s="1">
        <v>46054</v>
      </c>
      <c r="C1746" t="s">
        <v>81</v>
      </c>
      <c r="D1746" t="str">
        <f t="shared" si="27"/>
        <v>BOS</v>
      </c>
    </row>
    <row r="1747" spans="1:4" x14ac:dyDescent="0.2">
      <c r="A1747" t="s">
        <v>56</v>
      </c>
      <c r="B1747" s="1">
        <v>46054</v>
      </c>
      <c r="C1747" t="s">
        <v>98</v>
      </c>
      <c r="D1747" t="str">
        <f t="shared" si="27"/>
        <v>TBL</v>
      </c>
    </row>
    <row r="1748" spans="1:4" x14ac:dyDescent="0.2">
      <c r="A1748" t="s">
        <v>103</v>
      </c>
      <c r="B1748" s="1">
        <v>46054</v>
      </c>
      <c r="C1748" t="s">
        <v>73</v>
      </c>
      <c r="D1748" t="str">
        <f t="shared" si="27"/>
        <v>LAK</v>
      </c>
    </row>
    <row r="1749" spans="1:4" x14ac:dyDescent="0.2">
      <c r="A1749" t="s">
        <v>56</v>
      </c>
      <c r="B1749" s="1">
        <v>46054</v>
      </c>
      <c r="C1749" t="s">
        <v>85</v>
      </c>
      <c r="D1749" t="str">
        <f t="shared" si="27"/>
        <v>CAR</v>
      </c>
    </row>
    <row r="1750" spans="1:4" x14ac:dyDescent="0.2">
      <c r="A1750" t="s">
        <v>103</v>
      </c>
      <c r="B1750" s="1">
        <v>46054</v>
      </c>
      <c r="C1750" t="s">
        <v>80</v>
      </c>
      <c r="D1750" t="str">
        <f t="shared" si="27"/>
        <v>VGK</v>
      </c>
    </row>
    <row r="1751" spans="1:4" x14ac:dyDescent="0.2">
      <c r="A1751" t="s">
        <v>56</v>
      </c>
      <c r="B1751" s="1">
        <v>46054</v>
      </c>
      <c r="C1751" t="s">
        <v>92</v>
      </c>
      <c r="D1751" t="str">
        <f t="shared" si="27"/>
        <v>ANA</v>
      </c>
    </row>
    <row r="1752" spans="1:4" x14ac:dyDescent="0.2">
      <c r="A1752" t="s">
        <v>103</v>
      </c>
      <c r="B1752" s="1">
        <v>46055</v>
      </c>
      <c r="C1752" t="s">
        <v>83</v>
      </c>
      <c r="D1752" t="str">
        <f t="shared" si="27"/>
        <v>BUF</v>
      </c>
    </row>
    <row r="1753" spans="1:4" x14ac:dyDescent="0.2">
      <c r="A1753" t="s">
        <v>56</v>
      </c>
      <c r="B1753" s="1">
        <v>46055</v>
      </c>
      <c r="C1753" t="s">
        <v>71</v>
      </c>
      <c r="D1753" t="str">
        <f t="shared" si="27"/>
        <v>FLA</v>
      </c>
    </row>
    <row r="1754" spans="1:4" x14ac:dyDescent="0.2">
      <c r="A1754" t="s">
        <v>103</v>
      </c>
      <c r="B1754" s="1">
        <v>46055</v>
      </c>
      <c r="C1754" t="s">
        <v>91</v>
      </c>
      <c r="D1754" t="str">
        <f t="shared" si="27"/>
        <v>NYI</v>
      </c>
    </row>
    <row r="1755" spans="1:4" x14ac:dyDescent="0.2">
      <c r="A1755" t="s">
        <v>56</v>
      </c>
      <c r="B1755" s="1">
        <v>46055</v>
      </c>
      <c r="C1755" t="s">
        <v>82</v>
      </c>
      <c r="D1755" t="str">
        <f t="shared" si="27"/>
        <v>WSH</v>
      </c>
    </row>
    <row r="1756" spans="1:4" x14ac:dyDescent="0.2">
      <c r="A1756" t="s">
        <v>103</v>
      </c>
      <c r="B1756" s="1">
        <v>46055</v>
      </c>
      <c r="C1756" t="s">
        <v>97</v>
      </c>
      <c r="D1756" t="str">
        <f t="shared" si="27"/>
        <v>OTT</v>
      </c>
    </row>
    <row r="1757" spans="1:4" x14ac:dyDescent="0.2">
      <c r="A1757" t="s">
        <v>56</v>
      </c>
      <c r="B1757" s="1">
        <v>46055</v>
      </c>
      <c r="C1757" t="s">
        <v>74</v>
      </c>
      <c r="D1757" t="str">
        <f t="shared" si="27"/>
        <v>PIT</v>
      </c>
    </row>
    <row r="1758" spans="1:4" x14ac:dyDescent="0.2">
      <c r="A1758" t="s">
        <v>103</v>
      </c>
      <c r="B1758" s="1">
        <v>46055</v>
      </c>
      <c r="C1758" t="s">
        <v>78</v>
      </c>
      <c r="D1758" t="str">
        <f t="shared" si="27"/>
        <v>MTL</v>
      </c>
    </row>
    <row r="1759" spans="1:4" x14ac:dyDescent="0.2">
      <c r="A1759" t="s">
        <v>56</v>
      </c>
      <c r="B1759" s="1">
        <v>46055</v>
      </c>
      <c r="C1759" t="s">
        <v>95</v>
      </c>
      <c r="D1759" t="str">
        <f t="shared" si="27"/>
        <v>MIN</v>
      </c>
    </row>
    <row r="1760" spans="1:4" x14ac:dyDescent="0.2">
      <c r="A1760" t="s">
        <v>103</v>
      </c>
      <c r="B1760" s="1">
        <v>46055</v>
      </c>
      <c r="C1760" t="s">
        <v>96</v>
      </c>
      <c r="D1760" t="str">
        <f t="shared" si="27"/>
        <v>STL</v>
      </c>
    </row>
    <row r="1761" spans="1:4" x14ac:dyDescent="0.2">
      <c r="A1761" t="s">
        <v>56</v>
      </c>
      <c r="B1761" s="1">
        <v>46055</v>
      </c>
      <c r="C1761" t="s">
        <v>90</v>
      </c>
      <c r="D1761" t="str">
        <f t="shared" si="27"/>
        <v>NSH</v>
      </c>
    </row>
    <row r="1762" spans="1:4" x14ac:dyDescent="0.2">
      <c r="A1762" t="s">
        <v>103</v>
      </c>
      <c r="B1762" s="1">
        <v>46055</v>
      </c>
      <c r="C1762" t="s">
        <v>94</v>
      </c>
      <c r="D1762" t="str">
        <f t="shared" si="27"/>
        <v>SJS</v>
      </c>
    </row>
    <row r="1763" spans="1:4" x14ac:dyDescent="0.2">
      <c r="A1763" t="s">
        <v>56</v>
      </c>
      <c r="B1763" s="1">
        <v>46055</v>
      </c>
      <c r="C1763" t="s">
        <v>70</v>
      </c>
      <c r="D1763" t="str">
        <f t="shared" si="27"/>
        <v>CHI</v>
      </c>
    </row>
    <row r="1764" spans="1:4" x14ac:dyDescent="0.2">
      <c r="A1764" t="s">
        <v>103</v>
      </c>
      <c r="B1764" s="1">
        <v>46055</v>
      </c>
      <c r="C1764" t="s">
        <v>101</v>
      </c>
      <c r="D1764" t="str">
        <f t="shared" si="27"/>
        <v>WPG</v>
      </c>
    </row>
    <row r="1765" spans="1:4" x14ac:dyDescent="0.2">
      <c r="A1765" t="s">
        <v>56</v>
      </c>
      <c r="B1765" s="1">
        <v>46055</v>
      </c>
      <c r="C1765" t="s">
        <v>100</v>
      </c>
      <c r="D1765" t="str">
        <f t="shared" si="27"/>
        <v>DAL</v>
      </c>
    </row>
    <row r="1766" spans="1:4" x14ac:dyDescent="0.2">
      <c r="A1766" t="s">
        <v>103</v>
      </c>
      <c r="B1766" s="1">
        <v>46055</v>
      </c>
      <c r="C1766" t="s">
        <v>87</v>
      </c>
      <c r="D1766" t="str">
        <f t="shared" si="27"/>
        <v>DET</v>
      </c>
    </row>
    <row r="1767" spans="1:4" x14ac:dyDescent="0.2">
      <c r="A1767" t="s">
        <v>56</v>
      </c>
      <c r="B1767" s="1">
        <v>46055</v>
      </c>
      <c r="C1767" t="s">
        <v>72</v>
      </c>
      <c r="D1767" t="str">
        <f t="shared" si="27"/>
        <v>COL</v>
      </c>
    </row>
    <row r="1768" spans="1:4" x14ac:dyDescent="0.2">
      <c r="A1768" t="s">
        <v>103</v>
      </c>
      <c r="B1768" s="1">
        <v>46055</v>
      </c>
      <c r="C1768" t="s">
        <v>99</v>
      </c>
      <c r="D1768" t="str">
        <f t="shared" si="27"/>
        <v>VAN</v>
      </c>
    </row>
    <row r="1769" spans="1:4" x14ac:dyDescent="0.2">
      <c r="A1769" t="s">
        <v>56</v>
      </c>
      <c r="B1769" s="1">
        <v>46055</v>
      </c>
      <c r="C1769" t="s">
        <v>86</v>
      </c>
      <c r="D1769" t="str">
        <f t="shared" si="27"/>
        <v>UTA</v>
      </c>
    </row>
    <row r="1770" spans="1:4" x14ac:dyDescent="0.2">
      <c r="A1770" t="s">
        <v>103</v>
      </c>
      <c r="B1770" s="1">
        <v>46055</v>
      </c>
      <c r="C1770" t="s">
        <v>79</v>
      </c>
      <c r="D1770" t="str">
        <f t="shared" si="27"/>
        <v>TOR</v>
      </c>
    </row>
    <row r="1771" spans="1:4" x14ac:dyDescent="0.2">
      <c r="A1771" t="s">
        <v>56</v>
      </c>
      <c r="B1771" s="1">
        <v>46055</v>
      </c>
      <c r="C1771" t="s">
        <v>76</v>
      </c>
      <c r="D1771" t="str">
        <f t="shared" si="27"/>
        <v>CGY</v>
      </c>
    </row>
    <row r="1772" spans="1:4" x14ac:dyDescent="0.2">
      <c r="A1772" t="s">
        <v>103</v>
      </c>
      <c r="B1772" s="1">
        <v>46056</v>
      </c>
      <c r="C1772" t="s">
        <v>89</v>
      </c>
      <c r="D1772" t="str">
        <f t="shared" si="27"/>
        <v>CBJ</v>
      </c>
    </row>
    <row r="1773" spans="1:4" x14ac:dyDescent="0.2">
      <c r="A1773" t="s">
        <v>56</v>
      </c>
      <c r="B1773" s="1">
        <v>46056</v>
      </c>
      <c r="C1773" t="s">
        <v>84</v>
      </c>
      <c r="D1773" t="str">
        <f t="shared" si="27"/>
        <v>NJD</v>
      </c>
    </row>
    <row r="1774" spans="1:4" x14ac:dyDescent="0.2">
      <c r="A1774" t="s">
        <v>103</v>
      </c>
      <c r="B1774" s="1">
        <v>46056</v>
      </c>
      <c r="C1774" t="s">
        <v>97</v>
      </c>
      <c r="D1774" t="str">
        <f t="shared" si="27"/>
        <v>OTT</v>
      </c>
    </row>
    <row r="1775" spans="1:4" x14ac:dyDescent="0.2">
      <c r="A1775" t="s">
        <v>56</v>
      </c>
      <c r="B1775" s="1">
        <v>46056</v>
      </c>
      <c r="C1775" t="s">
        <v>85</v>
      </c>
      <c r="D1775" t="str">
        <f t="shared" si="27"/>
        <v>CAR</v>
      </c>
    </row>
    <row r="1776" spans="1:4" x14ac:dyDescent="0.2">
      <c r="A1776" t="s">
        <v>103</v>
      </c>
      <c r="B1776" s="1">
        <v>46056</v>
      </c>
      <c r="C1776" t="s">
        <v>82</v>
      </c>
      <c r="D1776" t="str">
        <f t="shared" si="27"/>
        <v>WSH</v>
      </c>
    </row>
    <row r="1777" spans="1:4" x14ac:dyDescent="0.2">
      <c r="A1777" t="s">
        <v>56</v>
      </c>
      <c r="B1777" s="1">
        <v>46056</v>
      </c>
      <c r="C1777" t="s">
        <v>88</v>
      </c>
      <c r="D1777" t="str">
        <f t="shared" si="27"/>
        <v>PHI</v>
      </c>
    </row>
    <row r="1778" spans="1:4" x14ac:dyDescent="0.2">
      <c r="A1778" t="s">
        <v>103</v>
      </c>
      <c r="B1778" s="1">
        <v>46056</v>
      </c>
      <c r="C1778" t="s">
        <v>83</v>
      </c>
      <c r="D1778" t="str">
        <f t="shared" si="27"/>
        <v>BUF</v>
      </c>
    </row>
    <row r="1779" spans="1:4" x14ac:dyDescent="0.2">
      <c r="A1779" t="s">
        <v>56</v>
      </c>
      <c r="B1779" s="1">
        <v>46056</v>
      </c>
      <c r="C1779" t="s">
        <v>98</v>
      </c>
      <c r="D1779" t="str">
        <f t="shared" si="27"/>
        <v>TBL</v>
      </c>
    </row>
    <row r="1780" spans="1:4" x14ac:dyDescent="0.2">
      <c r="A1780" t="s">
        <v>103</v>
      </c>
      <c r="B1780" s="1">
        <v>46056</v>
      </c>
      <c r="C1780" t="s">
        <v>74</v>
      </c>
      <c r="D1780" t="str">
        <f t="shared" si="27"/>
        <v>PIT</v>
      </c>
    </row>
    <row r="1781" spans="1:4" x14ac:dyDescent="0.2">
      <c r="A1781" t="s">
        <v>56</v>
      </c>
      <c r="B1781" s="1">
        <v>46056</v>
      </c>
      <c r="C1781" t="s">
        <v>91</v>
      </c>
      <c r="D1781" t="str">
        <f t="shared" si="27"/>
        <v>NYI</v>
      </c>
    </row>
    <row r="1782" spans="1:4" x14ac:dyDescent="0.2">
      <c r="A1782" t="s">
        <v>103</v>
      </c>
      <c r="B1782" s="1">
        <v>46056</v>
      </c>
      <c r="C1782" t="s">
        <v>79</v>
      </c>
      <c r="D1782" t="str">
        <f t="shared" si="27"/>
        <v>TOR</v>
      </c>
    </row>
    <row r="1783" spans="1:4" x14ac:dyDescent="0.2">
      <c r="A1783" t="s">
        <v>56</v>
      </c>
      <c r="B1783" s="1">
        <v>46056</v>
      </c>
      <c r="C1783" t="s">
        <v>77</v>
      </c>
      <c r="D1783" t="str">
        <f t="shared" si="27"/>
        <v>EDM</v>
      </c>
    </row>
    <row r="1784" spans="1:4" x14ac:dyDescent="0.2">
      <c r="A1784" t="s">
        <v>103</v>
      </c>
      <c r="B1784" s="1">
        <v>46056</v>
      </c>
      <c r="C1784" t="s">
        <v>93</v>
      </c>
      <c r="D1784" t="str">
        <f t="shared" si="27"/>
        <v>SEA</v>
      </c>
    </row>
    <row r="1785" spans="1:4" x14ac:dyDescent="0.2">
      <c r="A1785" t="s">
        <v>56</v>
      </c>
      <c r="B1785" s="1">
        <v>46056</v>
      </c>
      <c r="C1785" t="s">
        <v>92</v>
      </c>
      <c r="D1785" t="str">
        <f t="shared" si="27"/>
        <v>ANA</v>
      </c>
    </row>
    <row r="1786" spans="1:4" x14ac:dyDescent="0.2">
      <c r="A1786" t="s">
        <v>103</v>
      </c>
      <c r="B1786" s="1">
        <v>46057</v>
      </c>
      <c r="C1786" t="s">
        <v>81</v>
      </c>
      <c r="D1786" t="str">
        <f t="shared" si="27"/>
        <v>BOS</v>
      </c>
    </row>
    <row r="1787" spans="1:4" x14ac:dyDescent="0.2">
      <c r="A1787" t="s">
        <v>56</v>
      </c>
      <c r="B1787" s="1">
        <v>46057</v>
      </c>
      <c r="C1787" t="s">
        <v>71</v>
      </c>
      <c r="D1787" t="str">
        <f t="shared" si="27"/>
        <v>FLA</v>
      </c>
    </row>
    <row r="1788" spans="1:4" x14ac:dyDescent="0.2">
      <c r="A1788" t="s">
        <v>103</v>
      </c>
      <c r="B1788" s="1">
        <v>46057</v>
      </c>
      <c r="C1788" t="s">
        <v>70</v>
      </c>
      <c r="D1788" t="str">
        <f t="shared" si="27"/>
        <v>CHI</v>
      </c>
    </row>
    <row r="1789" spans="1:4" x14ac:dyDescent="0.2">
      <c r="A1789" t="s">
        <v>56</v>
      </c>
      <c r="B1789" s="1">
        <v>46057</v>
      </c>
      <c r="C1789" t="s">
        <v>89</v>
      </c>
      <c r="D1789" t="str">
        <f t="shared" si="27"/>
        <v>CBJ</v>
      </c>
    </row>
    <row r="1790" spans="1:4" x14ac:dyDescent="0.2">
      <c r="A1790" t="s">
        <v>103</v>
      </c>
      <c r="B1790" s="1">
        <v>46057</v>
      </c>
      <c r="C1790" t="s">
        <v>78</v>
      </c>
      <c r="D1790" t="str">
        <f t="shared" si="27"/>
        <v>MTL</v>
      </c>
    </row>
    <row r="1791" spans="1:4" x14ac:dyDescent="0.2">
      <c r="A1791" t="s">
        <v>56</v>
      </c>
      <c r="B1791" s="1">
        <v>46057</v>
      </c>
      <c r="C1791" t="s">
        <v>101</v>
      </c>
      <c r="D1791" t="str">
        <f t="shared" si="27"/>
        <v>WPG</v>
      </c>
    </row>
    <row r="1792" spans="1:4" x14ac:dyDescent="0.2">
      <c r="A1792" t="s">
        <v>103</v>
      </c>
      <c r="B1792" s="1">
        <v>46057</v>
      </c>
      <c r="C1792" t="s">
        <v>95</v>
      </c>
      <c r="D1792" t="str">
        <f t="shared" si="27"/>
        <v>MIN</v>
      </c>
    </row>
    <row r="1793" spans="1:4" x14ac:dyDescent="0.2">
      <c r="A1793" t="s">
        <v>56</v>
      </c>
      <c r="B1793" s="1">
        <v>46057</v>
      </c>
      <c r="C1793" t="s">
        <v>90</v>
      </c>
      <c r="D1793" t="str">
        <f t="shared" si="27"/>
        <v>NSH</v>
      </c>
    </row>
    <row r="1794" spans="1:4" x14ac:dyDescent="0.2">
      <c r="A1794" t="s">
        <v>103</v>
      </c>
      <c r="B1794" s="1">
        <v>46057</v>
      </c>
      <c r="C1794" t="s">
        <v>87</v>
      </c>
      <c r="D1794" t="str">
        <f t="shared" si="27"/>
        <v>DET</v>
      </c>
    </row>
    <row r="1795" spans="1:4" x14ac:dyDescent="0.2">
      <c r="A1795" t="s">
        <v>56</v>
      </c>
      <c r="B1795" s="1">
        <v>46057</v>
      </c>
      <c r="C1795" t="s">
        <v>86</v>
      </c>
      <c r="D1795" t="str">
        <f t="shared" ref="D1795:D1858" si="28">_xlfn.SINGLE(_xlfn.XLOOKUP(C1795,G:G,F:F))</f>
        <v>UTA</v>
      </c>
    </row>
    <row r="1796" spans="1:4" x14ac:dyDescent="0.2">
      <c r="A1796" t="s">
        <v>103</v>
      </c>
      <c r="B1796" s="1">
        <v>46057</v>
      </c>
      <c r="C1796" t="s">
        <v>94</v>
      </c>
      <c r="D1796" t="str">
        <f t="shared" si="28"/>
        <v>SJS</v>
      </c>
    </row>
    <row r="1797" spans="1:4" x14ac:dyDescent="0.2">
      <c r="A1797" t="s">
        <v>56</v>
      </c>
      <c r="B1797" s="1">
        <v>46057</v>
      </c>
      <c r="C1797" t="s">
        <v>72</v>
      </c>
      <c r="D1797" t="str">
        <f t="shared" si="28"/>
        <v>COL</v>
      </c>
    </row>
    <row r="1798" spans="1:4" x14ac:dyDescent="0.2">
      <c r="A1798" t="s">
        <v>103</v>
      </c>
      <c r="B1798" s="1">
        <v>46057</v>
      </c>
      <c r="C1798" t="s">
        <v>96</v>
      </c>
      <c r="D1798" t="str">
        <f t="shared" si="28"/>
        <v>STL</v>
      </c>
    </row>
    <row r="1799" spans="1:4" x14ac:dyDescent="0.2">
      <c r="A1799" t="s">
        <v>56</v>
      </c>
      <c r="B1799" s="1">
        <v>46057</v>
      </c>
      <c r="C1799" t="s">
        <v>100</v>
      </c>
      <c r="D1799" t="str">
        <f t="shared" si="28"/>
        <v>DAL</v>
      </c>
    </row>
    <row r="1800" spans="1:4" x14ac:dyDescent="0.2">
      <c r="A1800" t="s">
        <v>103</v>
      </c>
      <c r="B1800" s="1">
        <v>46057</v>
      </c>
      <c r="C1800" t="s">
        <v>77</v>
      </c>
      <c r="D1800" t="str">
        <f t="shared" si="28"/>
        <v>EDM</v>
      </c>
    </row>
    <row r="1801" spans="1:4" x14ac:dyDescent="0.2">
      <c r="A1801" t="s">
        <v>56</v>
      </c>
      <c r="B1801" s="1">
        <v>46057</v>
      </c>
      <c r="C1801" t="s">
        <v>76</v>
      </c>
      <c r="D1801" t="str">
        <f t="shared" si="28"/>
        <v>CGY</v>
      </c>
    </row>
    <row r="1802" spans="1:4" x14ac:dyDescent="0.2">
      <c r="A1802" t="s">
        <v>103</v>
      </c>
      <c r="B1802" s="1">
        <v>46057</v>
      </c>
      <c r="C1802" t="s">
        <v>93</v>
      </c>
      <c r="D1802" t="str">
        <f t="shared" si="28"/>
        <v>SEA</v>
      </c>
    </row>
    <row r="1803" spans="1:4" x14ac:dyDescent="0.2">
      <c r="A1803" t="s">
        <v>56</v>
      </c>
      <c r="B1803" s="1">
        <v>46057</v>
      </c>
      <c r="C1803" t="s">
        <v>73</v>
      </c>
      <c r="D1803" t="str">
        <f t="shared" si="28"/>
        <v>LAK</v>
      </c>
    </row>
    <row r="1804" spans="1:4" x14ac:dyDescent="0.2">
      <c r="A1804" t="s">
        <v>103</v>
      </c>
      <c r="B1804" s="1">
        <v>46057</v>
      </c>
      <c r="C1804" t="s">
        <v>99</v>
      </c>
      <c r="D1804" t="str">
        <f t="shared" si="28"/>
        <v>VAN</v>
      </c>
    </row>
    <row r="1805" spans="1:4" x14ac:dyDescent="0.2">
      <c r="A1805" t="s">
        <v>56</v>
      </c>
      <c r="B1805" s="1">
        <v>46057</v>
      </c>
      <c r="C1805" t="s">
        <v>80</v>
      </c>
      <c r="D1805" t="str">
        <f t="shared" si="28"/>
        <v>VGK</v>
      </c>
    </row>
    <row r="1806" spans="1:4" x14ac:dyDescent="0.2">
      <c r="A1806" t="s">
        <v>103</v>
      </c>
      <c r="B1806" s="1">
        <v>46058</v>
      </c>
      <c r="C1806" t="s">
        <v>85</v>
      </c>
      <c r="D1806" t="str">
        <f t="shared" si="28"/>
        <v>CAR</v>
      </c>
    </row>
    <row r="1807" spans="1:4" x14ac:dyDescent="0.2">
      <c r="A1807" t="s">
        <v>56</v>
      </c>
      <c r="B1807" s="1">
        <v>46058</v>
      </c>
      <c r="C1807" t="s">
        <v>75</v>
      </c>
      <c r="D1807" t="str">
        <f t="shared" si="28"/>
        <v>NYR</v>
      </c>
    </row>
    <row r="1808" spans="1:4" x14ac:dyDescent="0.2">
      <c r="A1808" t="s">
        <v>103</v>
      </c>
      <c r="B1808" s="1">
        <v>46058</v>
      </c>
      <c r="C1808" t="s">
        <v>90</v>
      </c>
      <c r="D1808" t="str">
        <f t="shared" si="28"/>
        <v>NSH</v>
      </c>
    </row>
    <row r="1809" spans="1:4" x14ac:dyDescent="0.2">
      <c r="A1809" t="s">
        <v>56</v>
      </c>
      <c r="B1809" s="1">
        <v>46058</v>
      </c>
      <c r="C1809" t="s">
        <v>82</v>
      </c>
      <c r="D1809" t="str">
        <f t="shared" si="28"/>
        <v>WSH</v>
      </c>
    </row>
    <row r="1810" spans="1:4" x14ac:dyDescent="0.2">
      <c r="A1810" t="s">
        <v>103</v>
      </c>
      <c r="B1810" s="1">
        <v>46058</v>
      </c>
      <c r="C1810" t="s">
        <v>91</v>
      </c>
      <c r="D1810" t="str">
        <f t="shared" si="28"/>
        <v>NYI</v>
      </c>
    </row>
    <row r="1811" spans="1:4" x14ac:dyDescent="0.2">
      <c r="A1811" t="s">
        <v>56</v>
      </c>
      <c r="B1811" s="1">
        <v>46058</v>
      </c>
      <c r="C1811" t="s">
        <v>84</v>
      </c>
      <c r="D1811" t="str">
        <f t="shared" si="28"/>
        <v>NJD</v>
      </c>
    </row>
    <row r="1812" spans="1:4" x14ac:dyDescent="0.2">
      <c r="A1812" t="s">
        <v>103</v>
      </c>
      <c r="B1812" s="1">
        <v>46058</v>
      </c>
      <c r="C1812" t="s">
        <v>97</v>
      </c>
      <c r="D1812" t="str">
        <f t="shared" si="28"/>
        <v>OTT</v>
      </c>
    </row>
    <row r="1813" spans="1:4" x14ac:dyDescent="0.2">
      <c r="A1813" t="s">
        <v>56</v>
      </c>
      <c r="B1813" s="1">
        <v>46058</v>
      </c>
      <c r="C1813" t="s">
        <v>88</v>
      </c>
      <c r="D1813" t="str">
        <f t="shared" si="28"/>
        <v>PHI</v>
      </c>
    </row>
    <row r="1814" spans="1:4" x14ac:dyDescent="0.2">
      <c r="A1814" t="s">
        <v>103</v>
      </c>
      <c r="B1814" s="1">
        <v>46058</v>
      </c>
      <c r="C1814" t="s">
        <v>74</v>
      </c>
      <c r="D1814" t="str">
        <f t="shared" si="28"/>
        <v>PIT</v>
      </c>
    </row>
    <row r="1815" spans="1:4" x14ac:dyDescent="0.2">
      <c r="A1815" t="s">
        <v>56</v>
      </c>
      <c r="B1815" s="1">
        <v>46058</v>
      </c>
      <c r="C1815" t="s">
        <v>83</v>
      </c>
      <c r="D1815" t="str">
        <f t="shared" si="28"/>
        <v>BUF</v>
      </c>
    </row>
    <row r="1816" spans="1:4" x14ac:dyDescent="0.2">
      <c r="A1816" t="s">
        <v>103</v>
      </c>
      <c r="B1816" s="1">
        <v>46058</v>
      </c>
      <c r="C1816" t="s">
        <v>71</v>
      </c>
      <c r="D1816" t="str">
        <f t="shared" si="28"/>
        <v>FLA</v>
      </c>
    </row>
    <row r="1817" spans="1:4" x14ac:dyDescent="0.2">
      <c r="A1817" t="s">
        <v>56</v>
      </c>
      <c r="B1817" s="1">
        <v>46058</v>
      </c>
      <c r="C1817" t="s">
        <v>98</v>
      </c>
      <c r="D1817" t="str">
        <f t="shared" si="28"/>
        <v>TBL</v>
      </c>
    </row>
    <row r="1818" spans="1:4" x14ac:dyDescent="0.2">
      <c r="A1818" t="s">
        <v>103</v>
      </c>
      <c r="B1818" s="1">
        <v>46058</v>
      </c>
      <c r="C1818" t="s">
        <v>73</v>
      </c>
      <c r="D1818" t="str">
        <f t="shared" si="28"/>
        <v>LAK</v>
      </c>
    </row>
    <row r="1819" spans="1:4" x14ac:dyDescent="0.2">
      <c r="A1819" t="s">
        <v>56</v>
      </c>
      <c r="B1819" s="1">
        <v>46058</v>
      </c>
      <c r="C1819" t="s">
        <v>80</v>
      </c>
      <c r="D1819" t="str">
        <f t="shared" si="28"/>
        <v>VGK</v>
      </c>
    </row>
    <row r="1820" spans="1:4" x14ac:dyDescent="0.2">
      <c r="A1820" t="s">
        <v>103</v>
      </c>
      <c r="B1820" s="1">
        <v>46078</v>
      </c>
      <c r="C1820" t="s">
        <v>83</v>
      </c>
      <c r="D1820" t="str">
        <f t="shared" si="28"/>
        <v>BUF</v>
      </c>
    </row>
    <row r="1821" spans="1:4" x14ac:dyDescent="0.2">
      <c r="A1821" t="s">
        <v>56</v>
      </c>
      <c r="B1821" s="1">
        <v>46078</v>
      </c>
      <c r="C1821" t="s">
        <v>84</v>
      </c>
      <c r="D1821" t="str">
        <f t="shared" si="28"/>
        <v>NJD</v>
      </c>
    </row>
    <row r="1822" spans="1:4" x14ac:dyDescent="0.2">
      <c r="A1822" t="s">
        <v>103</v>
      </c>
      <c r="B1822" s="1">
        <v>46078</v>
      </c>
      <c r="C1822" t="s">
        <v>88</v>
      </c>
      <c r="D1822" t="str">
        <f t="shared" si="28"/>
        <v>PHI</v>
      </c>
    </row>
    <row r="1823" spans="1:4" x14ac:dyDescent="0.2">
      <c r="A1823" t="s">
        <v>56</v>
      </c>
      <c r="B1823" s="1">
        <v>46078</v>
      </c>
      <c r="C1823" t="s">
        <v>82</v>
      </c>
      <c r="D1823" t="str">
        <f t="shared" si="28"/>
        <v>WSH</v>
      </c>
    </row>
    <row r="1824" spans="1:4" x14ac:dyDescent="0.2">
      <c r="A1824" t="s">
        <v>103</v>
      </c>
      <c r="B1824" s="1">
        <v>46078</v>
      </c>
      <c r="C1824" t="s">
        <v>79</v>
      </c>
      <c r="D1824" t="str">
        <f t="shared" si="28"/>
        <v>TOR</v>
      </c>
    </row>
    <row r="1825" spans="1:4" x14ac:dyDescent="0.2">
      <c r="A1825" t="s">
        <v>56</v>
      </c>
      <c r="B1825" s="1">
        <v>46078</v>
      </c>
      <c r="C1825" t="s">
        <v>98</v>
      </c>
      <c r="D1825" t="str">
        <f t="shared" si="28"/>
        <v>TBL</v>
      </c>
    </row>
    <row r="1826" spans="1:4" x14ac:dyDescent="0.2">
      <c r="A1826" t="s">
        <v>103</v>
      </c>
      <c r="B1826" s="1">
        <v>46078</v>
      </c>
      <c r="C1826" t="s">
        <v>93</v>
      </c>
      <c r="D1826" t="str">
        <f t="shared" si="28"/>
        <v>SEA</v>
      </c>
    </row>
    <row r="1827" spans="1:4" x14ac:dyDescent="0.2">
      <c r="A1827" t="s">
        <v>56</v>
      </c>
      <c r="B1827" s="1">
        <v>46078</v>
      </c>
      <c r="C1827" t="s">
        <v>100</v>
      </c>
      <c r="D1827" t="str">
        <f t="shared" si="28"/>
        <v>DAL</v>
      </c>
    </row>
    <row r="1828" spans="1:4" x14ac:dyDescent="0.2">
      <c r="A1828" t="s">
        <v>103</v>
      </c>
      <c r="B1828" s="1">
        <v>46078</v>
      </c>
      <c r="C1828" t="s">
        <v>72</v>
      </c>
      <c r="D1828" t="str">
        <f t="shared" si="28"/>
        <v>COL</v>
      </c>
    </row>
    <row r="1829" spans="1:4" x14ac:dyDescent="0.2">
      <c r="A1829" t="s">
        <v>56</v>
      </c>
      <c r="B1829" s="1">
        <v>46078</v>
      </c>
      <c r="C1829" t="s">
        <v>86</v>
      </c>
      <c r="D1829" t="str">
        <f t="shared" si="28"/>
        <v>UTA</v>
      </c>
    </row>
    <row r="1830" spans="1:4" x14ac:dyDescent="0.2">
      <c r="A1830" t="s">
        <v>103</v>
      </c>
      <c r="B1830" s="1">
        <v>46078</v>
      </c>
      <c r="C1830" t="s">
        <v>80</v>
      </c>
      <c r="D1830" t="str">
        <f t="shared" si="28"/>
        <v>VGK</v>
      </c>
    </row>
    <row r="1831" spans="1:4" x14ac:dyDescent="0.2">
      <c r="A1831" t="s">
        <v>56</v>
      </c>
      <c r="B1831" s="1">
        <v>46078</v>
      </c>
      <c r="C1831" t="s">
        <v>73</v>
      </c>
      <c r="D1831" t="str">
        <f t="shared" si="28"/>
        <v>LAK</v>
      </c>
    </row>
    <row r="1832" spans="1:4" x14ac:dyDescent="0.2">
      <c r="A1832" t="s">
        <v>103</v>
      </c>
      <c r="B1832" s="1">
        <v>46078</v>
      </c>
      <c r="C1832" t="s">
        <v>101</v>
      </c>
      <c r="D1832" t="str">
        <f t="shared" si="28"/>
        <v>WPG</v>
      </c>
    </row>
    <row r="1833" spans="1:4" x14ac:dyDescent="0.2">
      <c r="A1833" t="s">
        <v>56</v>
      </c>
      <c r="B1833" s="1">
        <v>46078</v>
      </c>
      <c r="C1833" t="s">
        <v>99</v>
      </c>
      <c r="D1833" t="str">
        <f t="shared" si="28"/>
        <v>VAN</v>
      </c>
    </row>
    <row r="1834" spans="1:4" x14ac:dyDescent="0.2">
      <c r="A1834" t="s">
        <v>103</v>
      </c>
      <c r="B1834" s="1">
        <v>46078</v>
      </c>
      <c r="C1834" t="s">
        <v>77</v>
      </c>
      <c r="D1834" t="str">
        <f t="shared" si="28"/>
        <v>EDM</v>
      </c>
    </row>
    <row r="1835" spans="1:4" x14ac:dyDescent="0.2">
      <c r="A1835" t="s">
        <v>56</v>
      </c>
      <c r="B1835" s="1">
        <v>46078</v>
      </c>
      <c r="C1835" t="s">
        <v>92</v>
      </c>
      <c r="D1835" t="str">
        <f t="shared" si="28"/>
        <v>ANA</v>
      </c>
    </row>
    <row r="1836" spans="1:4" x14ac:dyDescent="0.2">
      <c r="A1836" t="s">
        <v>103</v>
      </c>
      <c r="B1836" s="1">
        <v>46079</v>
      </c>
      <c r="C1836" t="s">
        <v>89</v>
      </c>
      <c r="D1836" t="str">
        <f t="shared" si="28"/>
        <v>CBJ</v>
      </c>
    </row>
    <row r="1837" spans="1:4" x14ac:dyDescent="0.2">
      <c r="A1837" t="s">
        <v>56</v>
      </c>
      <c r="B1837" s="1">
        <v>46079</v>
      </c>
      <c r="C1837" t="s">
        <v>81</v>
      </c>
      <c r="D1837" t="str">
        <f t="shared" si="28"/>
        <v>BOS</v>
      </c>
    </row>
    <row r="1838" spans="1:4" x14ac:dyDescent="0.2">
      <c r="A1838" t="s">
        <v>103</v>
      </c>
      <c r="B1838" s="1">
        <v>46079</v>
      </c>
      <c r="C1838" t="s">
        <v>87</v>
      </c>
      <c r="D1838" t="str">
        <f t="shared" si="28"/>
        <v>DET</v>
      </c>
    </row>
    <row r="1839" spans="1:4" x14ac:dyDescent="0.2">
      <c r="A1839" t="s">
        <v>56</v>
      </c>
      <c r="B1839" s="1">
        <v>46079</v>
      </c>
      <c r="C1839" t="s">
        <v>97</v>
      </c>
      <c r="D1839" t="str">
        <f t="shared" si="28"/>
        <v>OTT</v>
      </c>
    </row>
    <row r="1840" spans="1:4" x14ac:dyDescent="0.2">
      <c r="A1840" t="s">
        <v>103</v>
      </c>
      <c r="B1840" s="1">
        <v>46079</v>
      </c>
      <c r="C1840" t="s">
        <v>84</v>
      </c>
      <c r="D1840" t="str">
        <f t="shared" si="28"/>
        <v>NJD</v>
      </c>
    </row>
    <row r="1841" spans="1:4" x14ac:dyDescent="0.2">
      <c r="A1841" t="s">
        <v>56</v>
      </c>
      <c r="B1841" s="1">
        <v>46079</v>
      </c>
      <c r="C1841" t="s">
        <v>74</v>
      </c>
      <c r="D1841" t="str">
        <f t="shared" si="28"/>
        <v>PIT</v>
      </c>
    </row>
    <row r="1842" spans="1:4" x14ac:dyDescent="0.2">
      <c r="A1842" t="s">
        <v>103</v>
      </c>
      <c r="B1842" s="1">
        <v>46079</v>
      </c>
      <c r="C1842" t="s">
        <v>91</v>
      </c>
      <c r="D1842" t="str">
        <f t="shared" si="28"/>
        <v>NYI</v>
      </c>
    </row>
    <row r="1843" spans="1:4" x14ac:dyDescent="0.2">
      <c r="A1843" t="s">
        <v>56</v>
      </c>
      <c r="B1843" s="1">
        <v>46079</v>
      </c>
      <c r="C1843" t="s">
        <v>78</v>
      </c>
      <c r="D1843" t="str">
        <f t="shared" si="28"/>
        <v>MTL</v>
      </c>
    </row>
    <row r="1844" spans="1:4" x14ac:dyDescent="0.2">
      <c r="A1844" t="s">
        <v>103</v>
      </c>
      <c r="B1844" s="1">
        <v>46079</v>
      </c>
      <c r="C1844" t="s">
        <v>98</v>
      </c>
      <c r="D1844" t="str">
        <f t="shared" si="28"/>
        <v>TBL</v>
      </c>
    </row>
    <row r="1845" spans="1:4" x14ac:dyDescent="0.2">
      <c r="A1845" t="s">
        <v>56</v>
      </c>
      <c r="B1845" s="1">
        <v>46079</v>
      </c>
      <c r="C1845" t="s">
        <v>85</v>
      </c>
      <c r="D1845" t="str">
        <f t="shared" si="28"/>
        <v>CAR</v>
      </c>
    </row>
    <row r="1846" spans="1:4" x14ac:dyDescent="0.2">
      <c r="A1846" t="s">
        <v>103</v>
      </c>
      <c r="B1846" s="1">
        <v>46079</v>
      </c>
      <c r="C1846" t="s">
        <v>79</v>
      </c>
      <c r="D1846" t="str">
        <f t="shared" si="28"/>
        <v>TOR</v>
      </c>
    </row>
    <row r="1847" spans="1:4" x14ac:dyDescent="0.2">
      <c r="A1847" t="s">
        <v>56</v>
      </c>
      <c r="B1847" s="1">
        <v>46079</v>
      </c>
      <c r="C1847" t="s">
        <v>71</v>
      </c>
      <c r="D1847" t="str">
        <f t="shared" si="28"/>
        <v>FLA</v>
      </c>
    </row>
    <row r="1848" spans="1:4" x14ac:dyDescent="0.2">
      <c r="A1848" t="s">
        <v>103</v>
      </c>
      <c r="B1848" s="1">
        <v>46079</v>
      </c>
      <c r="C1848" t="s">
        <v>70</v>
      </c>
      <c r="D1848" t="str">
        <f t="shared" si="28"/>
        <v>CHI</v>
      </c>
    </row>
    <row r="1849" spans="1:4" x14ac:dyDescent="0.2">
      <c r="A1849" t="s">
        <v>56</v>
      </c>
      <c r="B1849" s="1">
        <v>46079</v>
      </c>
      <c r="C1849" t="s">
        <v>90</v>
      </c>
      <c r="D1849" t="str">
        <f t="shared" si="28"/>
        <v>NSH</v>
      </c>
    </row>
    <row r="1850" spans="1:4" x14ac:dyDescent="0.2">
      <c r="A1850" t="s">
        <v>103</v>
      </c>
      <c r="B1850" s="1">
        <v>46079</v>
      </c>
      <c r="C1850" t="s">
        <v>88</v>
      </c>
      <c r="D1850" t="str">
        <f t="shared" si="28"/>
        <v>PHI</v>
      </c>
    </row>
    <row r="1851" spans="1:4" x14ac:dyDescent="0.2">
      <c r="A1851" t="s">
        <v>56</v>
      </c>
      <c r="B1851" s="1">
        <v>46079</v>
      </c>
      <c r="C1851" t="s">
        <v>75</v>
      </c>
      <c r="D1851" t="str">
        <f t="shared" si="28"/>
        <v>NYR</v>
      </c>
    </row>
    <row r="1852" spans="1:4" x14ac:dyDescent="0.2">
      <c r="A1852" t="s">
        <v>103</v>
      </c>
      <c r="B1852" s="1">
        <v>46079</v>
      </c>
      <c r="C1852" t="s">
        <v>93</v>
      </c>
      <c r="D1852" t="str">
        <f t="shared" si="28"/>
        <v>SEA</v>
      </c>
    </row>
    <row r="1853" spans="1:4" x14ac:dyDescent="0.2">
      <c r="A1853" t="s">
        <v>56</v>
      </c>
      <c r="B1853" s="1">
        <v>46079</v>
      </c>
      <c r="C1853" t="s">
        <v>96</v>
      </c>
      <c r="D1853" t="str">
        <f t="shared" si="28"/>
        <v>STL</v>
      </c>
    </row>
    <row r="1854" spans="1:4" x14ac:dyDescent="0.2">
      <c r="A1854" t="s">
        <v>103</v>
      </c>
      <c r="B1854" s="1">
        <v>46079</v>
      </c>
      <c r="C1854" t="s">
        <v>95</v>
      </c>
      <c r="D1854" t="str">
        <f t="shared" si="28"/>
        <v>MIN</v>
      </c>
    </row>
    <row r="1855" spans="1:4" x14ac:dyDescent="0.2">
      <c r="A1855" t="s">
        <v>56</v>
      </c>
      <c r="B1855" s="1">
        <v>46079</v>
      </c>
      <c r="C1855" t="s">
        <v>72</v>
      </c>
      <c r="D1855" t="str">
        <f t="shared" si="28"/>
        <v>COL</v>
      </c>
    </row>
    <row r="1856" spans="1:4" x14ac:dyDescent="0.2">
      <c r="A1856" t="s">
        <v>103</v>
      </c>
      <c r="B1856" s="1">
        <v>46079</v>
      </c>
      <c r="C1856" t="s">
        <v>76</v>
      </c>
      <c r="D1856" t="str">
        <f t="shared" si="28"/>
        <v>CGY</v>
      </c>
    </row>
    <row r="1857" spans="1:4" x14ac:dyDescent="0.2">
      <c r="A1857" t="s">
        <v>56</v>
      </c>
      <c r="B1857" s="1">
        <v>46079</v>
      </c>
      <c r="C1857" t="s">
        <v>94</v>
      </c>
      <c r="D1857" t="str">
        <f t="shared" si="28"/>
        <v>SJS</v>
      </c>
    </row>
    <row r="1858" spans="1:4" x14ac:dyDescent="0.2">
      <c r="A1858" t="s">
        <v>103</v>
      </c>
      <c r="B1858" s="1">
        <v>46079</v>
      </c>
      <c r="C1858" t="s">
        <v>77</v>
      </c>
      <c r="D1858" t="str">
        <f t="shared" si="28"/>
        <v>EDM</v>
      </c>
    </row>
    <row r="1859" spans="1:4" x14ac:dyDescent="0.2">
      <c r="A1859" t="s">
        <v>56</v>
      </c>
      <c r="B1859" s="1">
        <v>46079</v>
      </c>
      <c r="C1859" t="s">
        <v>73</v>
      </c>
      <c r="D1859" t="str">
        <f t="shared" ref="D1859:D1922" si="29">_xlfn.SINGLE(_xlfn.XLOOKUP(C1859,G:G,F:F))</f>
        <v>LAK</v>
      </c>
    </row>
    <row r="1860" spans="1:4" x14ac:dyDescent="0.2">
      <c r="A1860" t="s">
        <v>103</v>
      </c>
      <c r="B1860" s="1">
        <v>46080</v>
      </c>
      <c r="C1860" t="s">
        <v>83</v>
      </c>
      <c r="D1860" t="str">
        <f t="shared" si="29"/>
        <v>BUF</v>
      </c>
    </row>
    <row r="1861" spans="1:4" x14ac:dyDescent="0.2">
      <c r="A1861" t="s">
        <v>56</v>
      </c>
      <c r="B1861" s="1">
        <v>46080</v>
      </c>
      <c r="C1861" t="s">
        <v>71</v>
      </c>
      <c r="D1861" t="str">
        <f t="shared" si="29"/>
        <v>FLA</v>
      </c>
    </row>
    <row r="1862" spans="1:4" x14ac:dyDescent="0.2">
      <c r="A1862" t="s">
        <v>103</v>
      </c>
      <c r="B1862" s="1">
        <v>46080</v>
      </c>
      <c r="C1862" t="s">
        <v>80</v>
      </c>
      <c r="D1862" t="str">
        <f t="shared" si="29"/>
        <v>VGK</v>
      </c>
    </row>
    <row r="1863" spans="1:4" x14ac:dyDescent="0.2">
      <c r="A1863" t="s">
        <v>56</v>
      </c>
      <c r="B1863" s="1">
        <v>46080</v>
      </c>
      <c r="C1863" t="s">
        <v>82</v>
      </c>
      <c r="D1863" t="str">
        <f t="shared" si="29"/>
        <v>WSH</v>
      </c>
    </row>
    <row r="1864" spans="1:4" x14ac:dyDescent="0.2">
      <c r="A1864" t="s">
        <v>103</v>
      </c>
      <c r="B1864" s="1">
        <v>46080</v>
      </c>
      <c r="C1864" t="s">
        <v>95</v>
      </c>
      <c r="D1864" t="str">
        <f t="shared" si="29"/>
        <v>MIN</v>
      </c>
    </row>
    <row r="1865" spans="1:4" x14ac:dyDescent="0.2">
      <c r="A1865" t="s">
        <v>56</v>
      </c>
      <c r="B1865" s="1">
        <v>46080</v>
      </c>
      <c r="C1865" t="s">
        <v>86</v>
      </c>
      <c r="D1865" t="str">
        <f t="shared" si="29"/>
        <v>UTA</v>
      </c>
    </row>
    <row r="1866" spans="1:4" x14ac:dyDescent="0.2">
      <c r="A1866" t="s">
        <v>103</v>
      </c>
      <c r="B1866" s="1">
        <v>46080</v>
      </c>
      <c r="C1866" t="s">
        <v>101</v>
      </c>
      <c r="D1866" t="str">
        <f t="shared" si="29"/>
        <v>WPG</v>
      </c>
    </row>
    <row r="1867" spans="1:4" x14ac:dyDescent="0.2">
      <c r="A1867" t="s">
        <v>56</v>
      </c>
      <c r="B1867" s="1">
        <v>46080</v>
      </c>
      <c r="C1867" t="s">
        <v>92</v>
      </c>
      <c r="D1867" t="str">
        <f t="shared" si="29"/>
        <v>ANA</v>
      </c>
    </row>
    <row r="1868" spans="1:4" x14ac:dyDescent="0.2">
      <c r="A1868" t="s">
        <v>103</v>
      </c>
      <c r="B1868" s="1">
        <v>46081</v>
      </c>
      <c r="C1868" t="s">
        <v>74</v>
      </c>
      <c r="D1868" t="str">
        <f t="shared" si="29"/>
        <v>PIT</v>
      </c>
    </row>
    <row r="1869" spans="1:4" x14ac:dyDescent="0.2">
      <c r="A1869" t="s">
        <v>56</v>
      </c>
      <c r="B1869" s="1">
        <v>46081</v>
      </c>
      <c r="C1869" t="s">
        <v>75</v>
      </c>
      <c r="D1869" t="str">
        <f t="shared" si="29"/>
        <v>NYR</v>
      </c>
    </row>
    <row r="1870" spans="1:4" x14ac:dyDescent="0.2">
      <c r="A1870" t="s">
        <v>103</v>
      </c>
      <c r="B1870" s="1">
        <v>46081</v>
      </c>
      <c r="C1870" t="s">
        <v>81</v>
      </c>
      <c r="D1870" t="str">
        <f t="shared" si="29"/>
        <v>BOS</v>
      </c>
    </row>
    <row r="1871" spans="1:4" x14ac:dyDescent="0.2">
      <c r="A1871" t="s">
        <v>56</v>
      </c>
      <c r="B1871" s="1">
        <v>46081</v>
      </c>
      <c r="C1871" t="s">
        <v>88</v>
      </c>
      <c r="D1871" t="str">
        <f t="shared" si="29"/>
        <v>PHI</v>
      </c>
    </row>
    <row r="1872" spans="1:4" x14ac:dyDescent="0.2">
      <c r="A1872" t="s">
        <v>103</v>
      </c>
      <c r="B1872" s="1">
        <v>46081</v>
      </c>
      <c r="C1872" t="s">
        <v>77</v>
      </c>
      <c r="D1872" t="str">
        <f t="shared" si="29"/>
        <v>EDM</v>
      </c>
    </row>
    <row r="1873" spans="1:4" x14ac:dyDescent="0.2">
      <c r="A1873" t="s">
        <v>56</v>
      </c>
      <c r="B1873" s="1">
        <v>46081</v>
      </c>
      <c r="C1873" t="s">
        <v>94</v>
      </c>
      <c r="D1873" t="str">
        <f t="shared" si="29"/>
        <v>SJS</v>
      </c>
    </row>
    <row r="1874" spans="1:4" x14ac:dyDescent="0.2">
      <c r="A1874" t="s">
        <v>103</v>
      </c>
      <c r="B1874" s="1">
        <v>46081</v>
      </c>
      <c r="C1874" t="s">
        <v>84</v>
      </c>
      <c r="D1874" t="str">
        <f t="shared" si="29"/>
        <v>NJD</v>
      </c>
    </row>
    <row r="1875" spans="1:4" x14ac:dyDescent="0.2">
      <c r="A1875" t="s">
        <v>56</v>
      </c>
      <c r="B1875" s="1">
        <v>46081</v>
      </c>
      <c r="C1875" t="s">
        <v>96</v>
      </c>
      <c r="D1875" t="str">
        <f t="shared" si="29"/>
        <v>STL</v>
      </c>
    </row>
    <row r="1876" spans="1:4" x14ac:dyDescent="0.2">
      <c r="A1876" t="s">
        <v>103</v>
      </c>
      <c r="B1876" s="1">
        <v>46081</v>
      </c>
      <c r="C1876" t="s">
        <v>70</v>
      </c>
      <c r="D1876" t="str">
        <f t="shared" si="29"/>
        <v>CHI</v>
      </c>
    </row>
    <row r="1877" spans="1:4" x14ac:dyDescent="0.2">
      <c r="A1877" t="s">
        <v>56</v>
      </c>
      <c r="B1877" s="1">
        <v>46081</v>
      </c>
      <c r="C1877" t="s">
        <v>72</v>
      </c>
      <c r="D1877" t="str">
        <f t="shared" si="29"/>
        <v>COL</v>
      </c>
    </row>
    <row r="1878" spans="1:4" x14ac:dyDescent="0.2">
      <c r="A1878" t="s">
        <v>103</v>
      </c>
      <c r="B1878" s="1">
        <v>46081</v>
      </c>
      <c r="C1878" t="s">
        <v>91</v>
      </c>
      <c r="D1878" t="str">
        <f t="shared" si="29"/>
        <v>NYI</v>
      </c>
    </row>
    <row r="1879" spans="1:4" x14ac:dyDescent="0.2">
      <c r="A1879" t="s">
        <v>56</v>
      </c>
      <c r="B1879" s="1">
        <v>46081</v>
      </c>
      <c r="C1879" t="s">
        <v>89</v>
      </c>
      <c r="D1879" t="str">
        <f t="shared" si="29"/>
        <v>CBJ</v>
      </c>
    </row>
    <row r="1880" spans="1:4" x14ac:dyDescent="0.2">
      <c r="A1880" t="s">
        <v>103</v>
      </c>
      <c r="B1880" s="1">
        <v>46081</v>
      </c>
      <c r="C1880" t="s">
        <v>83</v>
      </c>
      <c r="D1880" t="str">
        <f t="shared" si="29"/>
        <v>BUF</v>
      </c>
    </row>
    <row r="1881" spans="1:4" x14ac:dyDescent="0.2">
      <c r="A1881" t="s">
        <v>56</v>
      </c>
      <c r="B1881" s="1">
        <v>46081</v>
      </c>
      <c r="C1881" t="s">
        <v>98</v>
      </c>
      <c r="D1881" t="str">
        <f t="shared" si="29"/>
        <v>TBL</v>
      </c>
    </row>
    <row r="1882" spans="1:4" x14ac:dyDescent="0.2">
      <c r="A1882" t="s">
        <v>103</v>
      </c>
      <c r="B1882" s="1">
        <v>46081</v>
      </c>
      <c r="C1882" t="s">
        <v>76</v>
      </c>
      <c r="D1882" t="str">
        <f t="shared" si="29"/>
        <v>CGY</v>
      </c>
    </row>
    <row r="1883" spans="1:4" x14ac:dyDescent="0.2">
      <c r="A1883" t="s">
        <v>56</v>
      </c>
      <c r="B1883" s="1">
        <v>46081</v>
      </c>
      <c r="C1883" t="s">
        <v>73</v>
      </c>
      <c r="D1883" t="str">
        <f t="shared" si="29"/>
        <v>LAK</v>
      </c>
    </row>
    <row r="1884" spans="1:4" x14ac:dyDescent="0.2">
      <c r="A1884" t="s">
        <v>103</v>
      </c>
      <c r="B1884" s="1">
        <v>46081</v>
      </c>
      <c r="C1884" t="s">
        <v>87</v>
      </c>
      <c r="D1884" t="str">
        <f t="shared" si="29"/>
        <v>DET</v>
      </c>
    </row>
    <row r="1885" spans="1:4" x14ac:dyDescent="0.2">
      <c r="A1885" t="s">
        <v>56</v>
      </c>
      <c r="B1885" s="1">
        <v>46081</v>
      </c>
      <c r="C1885" t="s">
        <v>85</v>
      </c>
      <c r="D1885" t="str">
        <f t="shared" si="29"/>
        <v>CAR</v>
      </c>
    </row>
    <row r="1886" spans="1:4" x14ac:dyDescent="0.2">
      <c r="A1886" t="s">
        <v>103</v>
      </c>
      <c r="B1886" s="1">
        <v>46081</v>
      </c>
      <c r="C1886" t="s">
        <v>97</v>
      </c>
      <c r="D1886" t="str">
        <f t="shared" si="29"/>
        <v>OTT</v>
      </c>
    </row>
    <row r="1887" spans="1:4" x14ac:dyDescent="0.2">
      <c r="A1887" t="s">
        <v>56</v>
      </c>
      <c r="B1887" s="1">
        <v>46081</v>
      </c>
      <c r="C1887" t="s">
        <v>79</v>
      </c>
      <c r="D1887" t="str">
        <f t="shared" si="29"/>
        <v>TOR</v>
      </c>
    </row>
    <row r="1888" spans="1:4" x14ac:dyDescent="0.2">
      <c r="A1888" t="s">
        <v>103</v>
      </c>
      <c r="B1888" s="1">
        <v>46081</v>
      </c>
      <c r="C1888" t="s">
        <v>82</v>
      </c>
      <c r="D1888" t="str">
        <f t="shared" si="29"/>
        <v>WSH</v>
      </c>
    </row>
    <row r="1889" spans="1:4" x14ac:dyDescent="0.2">
      <c r="A1889" t="s">
        <v>56</v>
      </c>
      <c r="B1889" s="1">
        <v>46081</v>
      </c>
      <c r="C1889" t="s">
        <v>78</v>
      </c>
      <c r="D1889" t="str">
        <f t="shared" si="29"/>
        <v>MTL</v>
      </c>
    </row>
    <row r="1890" spans="1:4" x14ac:dyDescent="0.2">
      <c r="A1890" t="s">
        <v>103</v>
      </c>
      <c r="B1890" s="1">
        <v>46081</v>
      </c>
      <c r="C1890" t="s">
        <v>90</v>
      </c>
      <c r="D1890" t="str">
        <f t="shared" si="29"/>
        <v>NSH</v>
      </c>
    </row>
    <row r="1891" spans="1:4" x14ac:dyDescent="0.2">
      <c r="A1891" t="s">
        <v>56</v>
      </c>
      <c r="B1891" s="1">
        <v>46081</v>
      </c>
      <c r="C1891" t="s">
        <v>100</v>
      </c>
      <c r="D1891" t="str">
        <f t="shared" si="29"/>
        <v>DAL</v>
      </c>
    </row>
    <row r="1892" spans="1:4" x14ac:dyDescent="0.2">
      <c r="A1892" t="s">
        <v>103</v>
      </c>
      <c r="B1892" s="1">
        <v>46081</v>
      </c>
      <c r="C1892" t="s">
        <v>99</v>
      </c>
      <c r="D1892" t="str">
        <f t="shared" si="29"/>
        <v>VAN</v>
      </c>
    </row>
    <row r="1893" spans="1:4" x14ac:dyDescent="0.2">
      <c r="A1893" t="s">
        <v>56</v>
      </c>
      <c r="B1893" s="1">
        <v>46081</v>
      </c>
      <c r="C1893" t="s">
        <v>93</v>
      </c>
      <c r="D1893" t="str">
        <f t="shared" si="29"/>
        <v>SEA</v>
      </c>
    </row>
    <row r="1894" spans="1:4" x14ac:dyDescent="0.2">
      <c r="A1894" t="s">
        <v>103</v>
      </c>
      <c r="B1894" s="1">
        <v>46082</v>
      </c>
      <c r="C1894" t="s">
        <v>80</v>
      </c>
      <c r="D1894" t="str">
        <f t="shared" si="29"/>
        <v>VGK</v>
      </c>
    </row>
    <row r="1895" spans="1:4" x14ac:dyDescent="0.2">
      <c r="A1895" t="s">
        <v>56</v>
      </c>
      <c r="B1895" s="1">
        <v>46082</v>
      </c>
      <c r="C1895" t="s">
        <v>74</v>
      </c>
      <c r="D1895" t="str">
        <f t="shared" si="29"/>
        <v>PIT</v>
      </c>
    </row>
    <row r="1896" spans="1:4" x14ac:dyDescent="0.2">
      <c r="A1896" t="s">
        <v>103</v>
      </c>
      <c r="B1896" s="1">
        <v>46082</v>
      </c>
      <c r="C1896" t="s">
        <v>70</v>
      </c>
      <c r="D1896" t="str">
        <f t="shared" si="29"/>
        <v>CHI</v>
      </c>
    </row>
    <row r="1897" spans="1:4" x14ac:dyDescent="0.2">
      <c r="A1897" t="s">
        <v>56</v>
      </c>
      <c r="B1897" s="1">
        <v>46082</v>
      </c>
      <c r="C1897" t="s">
        <v>86</v>
      </c>
      <c r="D1897" t="str">
        <f t="shared" si="29"/>
        <v>UTA</v>
      </c>
    </row>
    <row r="1898" spans="1:4" x14ac:dyDescent="0.2">
      <c r="A1898" t="s">
        <v>103</v>
      </c>
      <c r="B1898" s="1">
        <v>46082</v>
      </c>
      <c r="C1898" t="s">
        <v>101</v>
      </c>
      <c r="D1898" t="str">
        <f t="shared" si="29"/>
        <v>WPG</v>
      </c>
    </row>
    <row r="1899" spans="1:4" x14ac:dyDescent="0.2">
      <c r="A1899" t="s">
        <v>56</v>
      </c>
      <c r="B1899" s="1">
        <v>46082</v>
      </c>
      <c r="C1899" t="s">
        <v>94</v>
      </c>
      <c r="D1899" t="str">
        <f t="shared" si="29"/>
        <v>SJS</v>
      </c>
    </row>
    <row r="1900" spans="1:4" x14ac:dyDescent="0.2">
      <c r="A1900" t="s">
        <v>103</v>
      </c>
      <c r="B1900" s="1">
        <v>46082</v>
      </c>
      <c r="C1900" t="s">
        <v>96</v>
      </c>
      <c r="D1900" t="str">
        <f t="shared" si="29"/>
        <v>STL</v>
      </c>
    </row>
    <row r="1901" spans="1:4" x14ac:dyDescent="0.2">
      <c r="A1901" t="s">
        <v>56</v>
      </c>
      <c r="B1901" s="1">
        <v>46082</v>
      </c>
      <c r="C1901" t="s">
        <v>95</v>
      </c>
      <c r="D1901" t="str">
        <f t="shared" si="29"/>
        <v>MIN</v>
      </c>
    </row>
    <row r="1902" spans="1:4" x14ac:dyDescent="0.2">
      <c r="A1902" t="s">
        <v>103</v>
      </c>
      <c r="B1902" s="1">
        <v>46082</v>
      </c>
      <c r="C1902" t="s">
        <v>71</v>
      </c>
      <c r="D1902" t="str">
        <f t="shared" si="29"/>
        <v>FLA</v>
      </c>
    </row>
    <row r="1903" spans="1:4" x14ac:dyDescent="0.2">
      <c r="A1903" t="s">
        <v>56</v>
      </c>
      <c r="B1903" s="1">
        <v>46082</v>
      </c>
      <c r="C1903" t="s">
        <v>91</v>
      </c>
      <c r="D1903" t="str">
        <f t="shared" si="29"/>
        <v>NYI</v>
      </c>
    </row>
    <row r="1904" spans="1:4" x14ac:dyDescent="0.2">
      <c r="A1904" t="s">
        <v>103</v>
      </c>
      <c r="B1904" s="1">
        <v>46082</v>
      </c>
      <c r="C1904" t="s">
        <v>76</v>
      </c>
      <c r="D1904" t="str">
        <f t="shared" si="29"/>
        <v>CGY</v>
      </c>
    </row>
    <row r="1905" spans="1:4" x14ac:dyDescent="0.2">
      <c r="A1905" t="s">
        <v>56</v>
      </c>
      <c r="B1905" s="1">
        <v>46082</v>
      </c>
      <c r="C1905" t="s">
        <v>92</v>
      </c>
      <c r="D1905" t="str">
        <f t="shared" si="29"/>
        <v>ANA</v>
      </c>
    </row>
    <row r="1906" spans="1:4" x14ac:dyDescent="0.2">
      <c r="A1906" t="s">
        <v>103</v>
      </c>
      <c r="B1906" s="1">
        <v>46083</v>
      </c>
      <c r="C1906" t="s">
        <v>89</v>
      </c>
      <c r="D1906" t="str">
        <f t="shared" si="29"/>
        <v>CBJ</v>
      </c>
    </row>
    <row r="1907" spans="1:4" x14ac:dyDescent="0.2">
      <c r="A1907" t="s">
        <v>56</v>
      </c>
      <c r="B1907" s="1">
        <v>46083</v>
      </c>
      <c r="C1907" t="s">
        <v>75</v>
      </c>
      <c r="D1907" t="str">
        <f t="shared" si="29"/>
        <v>NYR</v>
      </c>
    </row>
    <row r="1908" spans="1:4" x14ac:dyDescent="0.2">
      <c r="A1908" t="s">
        <v>103</v>
      </c>
      <c r="B1908" s="1">
        <v>46083</v>
      </c>
      <c r="C1908" t="s">
        <v>88</v>
      </c>
      <c r="D1908" t="str">
        <f t="shared" si="29"/>
        <v>PHI</v>
      </c>
    </row>
    <row r="1909" spans="1:4" x14ac:dyDescent="0.2">
      <c r="A1909" t="s">
        <v>56</v>
      </c>
      <c r="B1909" s="1">
        <v>46083</v>
      </c>
      <c r="C1909" t="s">
        <v>79</v>
      </c>
      <c r="D1909" t="str">
        <f t="shared" si="29"/>
        <v>TOR</v>
      </c>
    </row>
    <row r="1910" spans="1:4" x14ac:dyDescent="0.2">
      <c r="A1910" t="s">
        <v>103</v>
      </c>
      <c r="B1910" s="1">
        <v>46083</v>
      </c>
      <c r="C1910" t="s">
        <v>87</v>
      </c>
      <c r="D1910" t="str">
        <f t="shared" si="29"/>
        <v>DET</v>
      </c>
    </row>
    <row r="1911" spans="1:4" x14ac:dyDescent="0.2">
      <c r="A1911" t="s">
        <v>56</v>
      </c>
      <c r="B1911" s="1">
        <v>46083</v>
      </c>
      <c r="C1911" t="s">
        <v>90</v>
      </c>
      <c r="D1911" t="str">
        <f t="shared" si="29"/>
        <v>NSH</v>
      </c>
    </row>
    <row r="1912" spans="1:4" x14ac:dyDescent="0.2">
      <c r="A1912" t="s">
        <v>103</v>
      </c>
      <c r="B1912" s="1">
        <v>46083</v>
      </c>
      <c r="C1912" t="s">
        <v>85</v>
      </c>
      <c r="D1912" t="str">
        <f t="shared" si="29"/>
        <v>CAR</v>
      </c>
    </row>
    <row r="1913" spans="1:4" x14ac:dyDescent="0.2">
      <c r="A1913" t="s">
        <v>56</v>
      </c>
      <c r="B1913" s="1">
        <v>46083</v>
      </c>
      <c r="C1913" t="s">
        <v>93</v>
      </c>
      <c r="D1913" t="str">
        <f t="shared" si="29"/>
        <v>SEA</v>
      </c>
    </row>
    <row r="1914" spans="1:4" x14ac:dyDescent="0.2">
      <c r="A1914" t="s">
        <v>103</v>
      </c>
      <c r="B1914" s="1">
        <v>46083</v>
      </c>
      <c r="C1914" t="s">
        <v>100</v>
      </c>
      <c r="D1914" t="str">
        <f t="shared" si="29"/>
        <v>DAL</v>
      </c>
    </row>
    <row r="1915" spans="1:4" x14ac:dyDescent="0.2">
      <c r="A1915" t="s">
        <v>56</v>
      </c>
      <c r="B1915" s="1">
        <v>46083</v>
      </c>
      <c r="C1915" t="s">
        <v>99</v>
      </c>
      <c r="D1915" t="str">
        <f t="shared" si="29"/>
        <v>VAN</v>
      </c>
    </row>
    <row r="1916" spans="1:4" x14ac:dyDescent="0.2">
      <c r="A1916" t="s">
        <v>103</v>
      </c>
      <c r="B1916" s="1">
        <v>46083</v>
      </c>
      <c r="C1916" t="s">
        <v>72</v>
      </c>
      <c r="D1916" t="str">
        <f t="shared" si="29"/>
        <v>COL</v>
      </c>
    </row>
    <row r="1917" spans="1:4" x14ac:dyDescent="0.2">
      <c r="A1917" t="s">
        <v>56</v>
      </c>
      <c r="B1917" s="1">
        <v>46083</v>
      </c>
      <c r="C1917" t="s">
        <v>73</v>
      </c>
      <c r="D1917" t="str">
        <f t="shared" si="29"/>
        <v>LAK</v>
      </c>
    </row>
    <row r="1918" spans="1:4" x14ac:dyDescent="0.2">
      <c r="A1918" t="s">
        <v>103</v>
      </c>
      <c r="B1918" s="1">
        <v>46084</v>
      </c>
      <c r="C1918" t="s">
        <v>71</v>
      </c>
      <c r="D1918" t="str">
        <f t="shared" si="29"/>
        <v>FLA</v>
      </c>
    </row>
    <row r="1919" spans="1:4" x14ac:dyDescent="0.2">
      <c r="A1919" t="s">
        <v>56</v>
      </c>
      <c r="B1919" s="1">
        <v>46084</v>
      </c>
      <c r="C1919" t="s">
        <v>84</v>
      </c>
      <c r="D1919" t="str">
        <f t="shared" si="29"/>
        <v>NJD</v>
      </c>
    </row>
    <row r="1920" spans="1:4" x14ac:dyDescent="0.2">
      <c r="A1920" t="s">
        <v>103</v>
      </c>
      <c r="B1920" s="1">
        <v>46084</v>
      </c>
      <c r="C1920" t="s">
        <v>90</v>
      </c>
      <c r="D1920" t="str">
        <f t="shared" si="29"/>
        <v>NSH</v>
      </c>
    </row>
    <row r="1921" spans="1:4" x14ac:dyDescent="0.2">
      <c r="A1921" t="s">
        <v>56</v>
      </c>
      <c r="B1921" s="1">
        <v>46084</v>
      </c>
      <c r="C1921" t="s">
        <v>89</v>
      </c>
      <c r="D1921" t="str">
        <f t="shared" si="29"/>
        <v>CBJ</v>
      </c>
    </row>
    <row r="1922" spans="1:4" x14ac:dyDescent="0.2">
      <c r="A1922" t="s">
        <v>103</v>
      </c>
      <c r="B1922" s="1">
        <v>46084</v>
      </c>
      <c r="C1922" t="s">
        <v>74</v>
      </c>
      <c r="D1922" t="str">
        <f t="shared" si="29"/>
        <v>PIT</v>
      </c>
    </row>
    <row r="1923" spans="1:4" x14ac:dyDescent="0.2">
      <c r="A1923" t="s">
        <v>56</v>
      </c>
      <c r="B1923" s="1">
        <v>46084</v>
      </c>
      <c r="C1923" t="s">
        <v>81</v>
      </c>
      <c r="D1923" t="str">
        <f t="shared" ref="D1923:D1986" si="30">_xlfn.SINGLE(_xlfn.XLOOKUP(C1923,G:G,F:F))</f>
        <v>BOS</v>
      </c>
    </row>
    <row r="1924" spans="1:4" x14ac:dyDescent="0.2">
      <c r="A1924" t="s">
        <v>103</v>
      </c>
      <c r="B1924" s="1">
        <v>46084</v>
      </c>
      <c r="C1924" t="s">
        <v>86</v>
      </c>
      <c r="D1924" t="str">
        <f t="shared" si="30"/>
        <v>UTA</v>
      </c>
    </row>
    <row r="1925" spans="1:4" x14ac:dyDescent="0.2">
      <c r="A1925" t="s">
        <v>56</v>
      </c>
      <c r="B1925" s="1">
        <v>46084</v>
      </c>
      <c r="C1925" t="s">
        <v>82</v>
      </c>
      <c r="D1925" t="str">
        <f t="shared" si="30"/>
        <v>WSH</v>
      </c>
    </row>
    <row r="1926" spans="1:4" x14ac:dyDescent="0.2">
      <c r="A1926" t="s">
        <v>103</v>
      </c>
      <c r="B1926" s="1">
        <v>46084</v>
      </c>
      <c r="C1926" t="s">
        <v>80</v>
      </c>
      <c r="D1926" t="str">
        <f t="shared" si="30"/>
        <v>VGK</v>
      </c>
    </row>
    <row r="1927" spans="1:4" x14ac:dyDescent="0.2">
      <c r="A1927" t="s">
        <v>56</v>
      </c>
      <c r="B1927" s="1">
        <v>46084</v>
      </c>
      <c r="C1927" t="s">
        <v>83</v>
      </c>
      <c r="D1927" t="str">
        <f t="shared" si="30"/>
        <v>BUF</v>
      </c>
    </row>
    <row r="1928" spans="1:4" x14ac:dyDescent="0.2">
      <c r="A1928" t="s">
        <v>103</v>
      </c>
      <c r="B1928" s="1">
        <v>46084</v>
      </c>
      <c r="C1928" t="s">
        <v>70</v>
      </c>
      <c r="D1928" t="str">
        <f t="shared" si="30"/>
        <v>CHI</v>
      </c>
    </row>
    <row r="1929" spans="1:4" x14ac:dyDescent="0.2">
      <c r="A1929" t="s">
        <v>56</v>
      </c>
      <c r="B1929" s="1">
        <v>46084</v>
      </c>
      <c r="C1929" t="s">
        <v>101</v>
      </c>
      <c r="D1929" t="str">
        <f t="shared" si="30"/>
        <v>WPG</v>
      </c>
    </row>
    <row r="1930" spans="1:4" x14ac:dyDescent="0.2">
      <c r="A1930" t="s">
        <v>103</v>
      </c>
      <c r="B1930" s="1">
        <v>46084</v>
      </c>
      <c r="C1930" t="s">
        <v>100</v>
      </c>
      <c r="D1930" t="str">
        <f t="shared" si="30"/>
        <v>DAL</v>
      </c>
    </row>
    <row r="1931" spans="1:4" x14ac:dyDescent="0.2">
      <c r="A1931" t="s">
        <v>56</v>
      </c>
      <c r="B1931" s="1">
        <v>46084</v>
      </c>
      <c r="C1931" t="s">
        <v>76</v>
      </c>
      <c r="D1931" t="str">
        <f t="shared" si="30"/>
        <v>CGY</v>
      </c>
    </row>
    <row r="1932" spans="1:4" x14ac:dyDescent="0.2">
      <c r="A1932" t="s">
        <v>103</v>
      </c>
      <c r="B1932" s="1">
        <v>46084</v>
      </c>
      <c r="C1932" t="s">
        <v>97</v>
      </c>
      <c r="D1932" t="str">
        <f t="shared" si="30"/>
        <v>OTT</v>
      </c>
    </row>
    <row r="1933" spans="1:4" x14ac:dyDescent="0.2">
      <c r="A1933" t="s">
        <v>56</v>
      </c>
      <c r="B1933" s="1">
        <v>46084</v>
      </c>
      <c r="C1933" t="s">
        <v>77</v>
      </c>
      <c r="D1933" t="str">
        <f t="shared" si="30"/>
        <v>EDM</v>
      </c>
    </row>
    <row r="1934" spans="1:4" x14ac:dyDescent="0.2">
      <c r="A1934" t="s">
        <v>103</v>
      </c>
      <c r="B1934" s="1">
        <v>46084</v>
      </c>
      <c r="C1934" t="s">
        <v>98</v>
      </c>
      <c r="D1934" t="str">
        <f t="shared" si="30"/>
        <v>TBL</v>
      </c>
    </row>
    <row r="1935" spans="1:4" x14ac:dyDescent="0.2">
      <c r="A1935" t="s">
        <v>56</v>
      </c>
      <c r="B1935" s="1">
        <v>46084</v>
      </c>
      <c r="C1935" t="s">
        <v>95</v>
      </c>
      <c r="D1935" t="str">
        <f t="shared" si="30"/>
        <v>MIN</v>
      </c>
    </row>
    <row r="1936" spans="1:4" x14ac:dyDescent="0.2">
      <c r="A1936" t="s">
        <v>103</v>
      </c>
      <c r="B1936" s="1">
        <v>46084</v>
      </c>
      <c r="C1936" t="s">
        <v>72</v>
      </c>
      <c r="D1936" t="str">
        <f t="shared" si="30"/>
        <v>COL</v>
      </c>
    </row>
    <row r="1937" spans="1:4" x14ac:dyDescent="0.2">
      <c r="A1937" t="s">
        <v>56</v>
      </c>
      <c r="B1937" s="1">
        <v>46084</v>
      </c>
      <c r="C1937" t="s">
        <v>92</v>
      </c>
      <c r="D1937" t="str">
        <f t="shared" si="30"/>
        <v>ANA</v>
      </c>
    </row>
    <row r="1938" spans="1:4" x14ac:dyDescent="0.2">
      <c r="A1938" t="s">
        <v>103</v>
      </c>
      <c r="B1938" s="1">
        <v>46084</v>
      </c>
      <c r="C1938" t="s">
        <v>78</v>
      </c>
      <c r="D1938" t="str">
        <f t="shared" si="30"/>
        <v>MTL</v>
      </c>
    </row>
    <row r="1939" spans="1:4" x14ac:dyDescent="0.2">
      <c r="A1939" t="s">
        <v>56</v>
      </c>
      <c r="B1939" s="1">
        <v>46084</v>
      </c>
      <c r="C1939" t="s">
        <v>94</v>
      </c>
      <c r="D1939" t="str">
        <f t="shared" si="30"/>
        <v>SJS</v>
      </c>
    </row>
    <row r="1940" spans="1:4" x14ac:dyDescent="0.2">
      <c r="A1940" t="s">
        <v>103</v>
      </c>
      <c r="B1940" s="1">
        <v>46085</v>
      </c>
      <c r="C1940" t="s">
        <v>79</v>
      </c>
      <c r="D1940" t="str">
        <f t="shared" si="30"/>
        <v>TOR</v>
      </c>
    </row>
    <row r="1941" spans="1:4" x14ac:dyDescent="0.2">
      <c r="A1941" t="s">
        <v>56</v>
      </c>
      <c r="B1941" s="1">
        <v>46085</v>
      </c>
      <c r="C1941" t="s">
        <v>84</v>
      </c>
      <c r="D1941" t="str">
        <f t="shared" si="30"/>
        <v>NJD</v>
      </c>
    </row>
    <row r="1942" spans="1:4" x14ac:dyDescent="0.2">
      <c r="A1942" t="s">
        <v>103</v>
      </c>
      <c r="B1942" s="1">
        <v>46085</v>
      </c>
      <c r="C1942" t="s">
        <v>80</v>
      </c>
      <c r="D1942" t="str">
        <f t="shared" si="30"/>
        <v>VGK</v>
      </c>
    </row>
    <row r="1943" spans="1:4" x14ac:dyDescent="0.2">
      <c r="A1943" t="s">
        <v>56</v>
      </c>
      <c r="B1943" s="1">
        <v>46085</v>
      </c>
      <c r="C1943" t="s">
        <v>87</v>
      </c>
      <c r="D1943" t="str">
        <f t="shared" si="30"/>
        <v>DET</v>
      </c>
    </row>
    <row r="1944" spans="1:4" x14ac:dyDescent="0.2">
      <c r="A1944" t="s">
        <v>103</v>
      </c>
      <c r="B1944" s="1">
        <v>46085</v>
      </c>
      <c r="C1944" t="s">
        <v>85</v>
      </c>
      <c r="D1944" t="str">
        <f t="shared" si="30"/>
        <v>CAR</v>
      </c>
    </row>
    <row r="1945" spans="1:4" x14ac:dyDescent="0.2">
      <c r="A1945" t="s">
        <v>56</v>
      </c>
      <c r="B1945" s="1">
        <v>46085</v>
      </c>
      <c r="C1945" t="s">
        <v>99</v>
      </c>
      <c r="D1945" t="str">
        <f t="shared" si="30"/>
        <v>VAN</v>
      </c>
    </row>
    <row r="1946" spans="1:4" x14ac:dyDescent="0.2">
      <c r="A1946" t="s">
        <v>103</v>
      </c>
      <c r="B1946" s="1">
        <v>46085</v>
      </c>
      <c r="C1946" t="s">
        <v>91</v>
      </c>
      <c r="D1946" t="str">
        <f t="shared" si="30"/>
        <v>NYI</v>
      </c>
    </row>
    <row r="1947" spans="1:4" x14ac:dyDescent="0.2">
      <c r="A1947" t="s">
        <v>56</v>
      </c>
      <c r="B1947" s="1">
        <v>46085</v>
      </c>
      <c r="C1947" t="s">
        <v>92</v>
      </c>
      <c r="D1947" t="str">
        <f t="shared" si="30"/>
        <v>ANA</v>
      </c>
    </row>
    <row r="1948" spans="1:4" x14ac:dyDescent="0.2">
      <c r="A1948" t="s">
        <v>103</v>
      </c>
      <c r="B1948" s="1">
        <v>46085</v>
      </c>
      <c r="C1948" t="s">
        <v>96</v>
      </c>
      <c r="D1948" t="str">
        <f t="shared" si="30"/>
        <v>STL</v>
      </c>
    </row>
    <row r="1949" spans="1:4" x14ac:dyDescent="0.2">
      <c r="A1949" t="s">
        <v>56</v>
      </c>
      <c r="B1949" s="1">
        <v>46085</v>
      </c>
      <c r="C1949" t="s">
        <v>93</v>
      </c>
      <c r="D1949" t="str">
        <f t="shared" si="30"/>
        <v>SEA</v>
      </c>
    </row>
    <row r="1950" spans="1:4" x14ac:dyDescent="0.2">
      <c r="A1950" t="s">
        <v>103</v>
      </c>
      <c r="B1950" s="1">
        <v>46086</v>
      </c>
      <c r="C1950" t="s">
        <v>83</v>
      </c>
      <c r="D1950" t="str">
        <f t="shared" si="30"/>
        <v>BUF</v>
      </c>
    </row>
    <row r="1951" spans="1:4" x14ac:dyDescent="0.2">
      <c r="A1951" t="s">
        <v>56</v>
      </c>
      <c r="B1951" s="1">
        <v>46086</v>
      </c>
      <c r="C1951" t="s">
        <v>74</v>
      </c>
      <c r="D1951" t="str">
        <f t="shared" si="30"/>
        <v>PIT</v>
      </c>
    </row>
    <row r="1952" spans="1:4" x14ac:dyDescent="0.2">
      <c r="A1952" t="s">
        <v>103</v>
      </c>
      <c r="B1952" s="1">
        <v>46086</v>
      </c>
      <c r="C1952" t="s">
        <v>71</v>
      </c>
      <c r="D1952" t="str">
        <f t="shared" si="30"/>
        <v>FLA</v>
      </c>
    </row>
    <row r="1953" spans="1:4" x14ac:dyDescent="0.2">
      <c r="A1953" t="s">
        <v>56</v>
      </c>
      <c r="B1953" s="1">
        <v>46086</v>
      </c>
      <c r="C1953" t="s">
        <v>89</v>
      </c>
      <c r="D1953" t="str">
        <f t="shared" si="30"/>
        <v>CBJ</v>
      </c>
    </row>
    <row r="1954" spans="1:4" x14ac:dyDescent="0.2">
      <c r="A1954" t="s">
        <v>103</v>
      </c>
      <c r="B1954" s="1">
        <v>46086</v>
      </c>
      <c r="C1954" t="s">
        <v>79</v>
      </c>
      <c r="D1954" t="str">
        <f t="shared" si="30"/>
        <v>TOR</v>
      </c>
    </row>
    <row r="1955" spans="1:4" x14ac:dyDescent="0.2">
      <c r="A1955" t="s">
        <v>56</v>
      </c>
      <c r="B1955" s="1">
        <v>46086</v>
      </c>
      <c r="C1955" t="s">
        <v>75</v>
      </c>
      <c r="D1955" t="str">
        <f t="shared" si="30"/>
        <v>NYR</v>
      </c>
    </row>
    <row r="1956" spans="1:4" x14ac:dyDescent="0.2">
      <c r="A1956" t="s">
        <v>103</v>
      </c>
      <c r="B1956" s="1">
        <v>46086</v>
      </c>
      <c r="C1956" t="s">
        <v>86</v>
      </c>
      <c r="D1956" t="str">
        <f t="shared" si="30"/>
        <v>UTA</v>
      </c>
    </row>
    <row r="1957" spans="1:4" x14ac:dyDescent="0.2">
      <c r="A1957" t="s">
        <v>56</v>
      </c>
      <c r="B1957" s="1">
        <v>46086</v>
      </c>
      <c r="C1957" t="s">
        <v>88</v>
      </c>
      <c r="D1957" t="str">
        <f t="shared" si="30"/>
        <v>PHI</v>
      </c>
    </row>
    <row r="1958" spans="1:4" x14ac:dyDescent="0.2">
      <c r="A1958" t="s">
        <v>103</v>
      </c>
      <c r="B1958" s="1">
        <v>46086</v>
      </c>
      <c r="C1958" t="s">
        <v>81</v>
      </c>
      <c r="D1958" t="str">
        <f t="shared" si="30"/>
        <v>BOS</v>
      </c>
    </row>
    <row r="1959" spans="1:4" x14ac:dyDescent="0.2">
      <c r="A1959" t="s">
        <v>56</v>
      </c>
      <c r="B1959" s="1">
        <v>46086</v>
      </c>
      <c r="C1959" t="s">
        <v>90</v>
      </c>
      <c r="D1959" t="str">
        <f t="shared" si="30"/>
        <v>NSH</v>
      </c>
    </row>
    <row r="1960" spans="1:4" x14ac:dyDescent="0.2">
      <c r="A1960" t="s">
        <v>103</v>
      </c>
      <c r="B1960" s="1">
        <v>46086</v>
      </c>
      <c r="C1960" t="s">
        <v>98</v>
      </c>
      <c r="D1960" t="str">
        <f t="shared" si="30"/>
        <v>TBL</v>
      </c>
    </row>
    <row r="1961" spans="1:4" x14ac:dyDescent="0.2">
      <c r="A1961" t="s">
        <v>56</v>
      </c>
      <c r="B1961" s="1">
        <v>46086</v>
      </c>
      <c r="C1961" t="s">
        <v>101</v>
      </c>
      <c r="D1961" t="str">
        <f t="shared" si="30"/>
        <v>WPG</v>
      </c>
    </row>
    <row r="1962" spans="1:4" x14ac:dyDescent="0.2">
      <c r="A1962" t="s">
        <v>103</v>
      </c>
      <c r="B1962" s="1">
        <v>46086</v>
      </c>
      <c r="C1962" t="s">
        <v>97</v>
      </c>
      <c r="D1962" t="str">
        <f t="shared" si="30"/>
        <v>OTT</v>
      </c>
    </row>
    <row r="1963" spans="1:4" x14ac:dyDescent="0.2">
      <c r="A1963" t="s">
        <v>56</v>
      </c>
      <c r="B1963" s="1">
        <v>46086</v>
      </c>
      <c r="C1963" t="s">
        <v>76</v>
      </c>
      <c r="D1963" t="str">
        <f t="shared" si="30"/>
        <v>CGY</v>
      </c>
    </row>
    <row r="1964" spans="1:4" x14ac:dyDescent="0.2">
      <c r="A1964" t="s">
        <v>103</v>
      </c>
      <c r="B1964" s="1">
        <v>46086</v>
      </c>
      <c r="C1964" t="s">
        <v>91</v>
      </c>
      <c r="D1964" t="str">
        <f t="shared" si="30"/>
        <v>NYI</v>
      </c>
    </row>
    <row r="1965" spans="1:4" x14ac:dyDescent="0.2">
      <c r="A1965" t="s">
        <v>56</v>
      </c>
      <c r="B1965" s="1">
        <v>46086</v>
      </c>
      <c r="C1965" t="s">
        <v>73</v>
      </c>
      <c r="D1965" t="str">
        <f t="shared" si="30"/>
        <v>LAK</v>
      </c>
    </row>
    <row r="1966" spans="1:4" x14ac:dyDescent="0.2">
      <c r="A1966" t="s">
        <v>103</v>
      </c>
      <c r="B1966" s="1">
        <v>46087</v>
      </c>
      <c r="C1966" t="s">
        <v>71</v>
      </c>
      <c r="D1966" t="str">
        <f t="shared" si="30"/>
        <v>FLA</v>
      </c>
    </row>
    <row r="1967" spans="1:4" x14ac:dyDescent="0.2">
      <c r="A1967" t="s">
        <v>56</v>
      </c>
      <c r="B1967" s="1">
        <v>46087</v>
      </c>
      <c r="C1967" t="s">
        <v>87</v>
      </c>
      <c r="D1967" t="str">
        <f t="shared" si="30"/>
        <v>DET</v>
      </c>
    </row>
    <row r="1968" spans="1:4" x14ac:dyDescent="0.2">
      <c r="A1968" t="s">
        <v>103</v>
      </c>
      <c r="B1968" s="1">
        <v>46087</v>
      </c>
      <c r="C1968" t="s">
        <v>72</v>
      </c>
      <c r="D1968" t="str">
        <f t="shared" si="30"/>
        <v>COL</v>
      </c>
    </row>
    <row r="1969" spans="1:4" x14ac:dyDescent="0.2">
      <c r="A1969" t="s">
        <v>56</v>
      </c>
      <c r="B1969" s="1">
        <v>46087</v>
      </c>
      <c r="C1969" t="s">
        <v>100</v>
      </c>
      <c r="D1969" t="str">
        <f t="shared" si="30"/>
        <v>DAL</v>
      </c>
    </row>
    <row r="1970" spans="1:4" x14ac:dyDescent="0.2">
      <c r="A1970" t="s">
        <v>103</v>
      </c>
      <c r="B1970" s="1">
        <v>46087</v>
      </c>
      <c r="C1970" t="s">
        <v>99</v>
      </c>
      <c r="D1970" t="str">
        <f t="shared" si="30"/>
        <v>VAN</v>
      </c>
    </row>
    <row r="1971" spans="1:4" x14ac:dyDescent="0.2">
      <c r="A1971" t="s">
        <v>56</v>
      </c>
      <c r="B1971" s="1">
        <v>46087</v>
      </c>
      <c r="C1971" t="s">
        <v>70</v>
      </c>
      <c r="D1971" t="str">
        <f t="shared" si="30"/>
        <v>CHI</v>
      </c>
    </row>
    <row r="1972" spans="1:4" x14ac:dyDescent="0.2">
      <c r="A1972" t="s">
        <v>103</v>
      </c>
      <c r="B1972" s="1">
        <v>46087</v>
      </c>
      <c r="C1972" t="s">
        <v>85</v>
      </c>
      <c r="D1972" t="str">
        <f t="shared" si="30"/>
        <v>CAR</v>
      </c>
    </row>
    <row r="1973" spans="1:4" x14ac:dyDescent="0.2">
      <c r="A1973" t="s">
        <v>56</v>
      </c>
      <c r="B1973" s="1">
        <v>46087</v>
      </c>
      <c r="C1973" t="s">
        <v>77</v>
      </c>
      <c r="D1973" t="str">
        <f t="shared" si="30"/>
        <v>EDM</v>
      </c>
    </row>
    <row r="1974" spans="1:4" x14ac:dyDescent="0.2">
      <c r="A1974" t="s">
        <v>103</v>
      </c>
      <c r="B1974" s="1">
        <v>46087</v>
      </c>
      <c r="C1974" t="s">
        <v>78</v>
      </c>
      <c r="D1974" t="str">
        <f t="shared" si="30"/>
        <v>MTL</v>
      </c>
    </row>
    <row r="1975" spans="1:4" x14ac:dyDescent="0.2">
      <c r="A1975" t="s">
        <v>56</v>
      </c>
      <c r="B1975" s="1">
        <v>46087</v>
      </c>
      <c r="C1975" t="s">
        <v>92</v>
      </c>
      <c r="D1975" t="str">
        <f t="shared" si="30"/>
        <v>ANA</v>
      </c>
    </row>
    <row r="1976" spans="1:4" x14ac:dyDescent="0.2">
      <c r="A1976" t="s">
        <v>103</v>
      </c>
      <c r="B1976" s="1">
        <v>46087</v>
      </c>
      <c r="C1976" t="s">
        <v>95</v>
      </c>
      <c r="D1976" t="str">
        <f t="shared" si="30"/>
        <v>MIN</v>
      </c>
    </row>
    <row r="1977" spans="1:4" x14ac:dyDescent="0.2">
      <c r="A1977" t="s">
        <v>56</v>
      </c>
      <c r="B1977" s="1">
        <v>46087</v>
      </c>
      <c r="C1977" t="s">
        <v>80</v>
      </c>
      <c r="D1977" t="str">
        <f t="shared" si="30"/>
        <v>VGK</v>
      </c>
    </row>
    <row r="1978" spans="1:4" x14ac:dyDescent="0.2">
      <c r="A1978" t="s">
        <v>103</v>
      </c>
      <c r="B1978" s="1">
        <v>46087</v>
      </c>
      <c r="C1978" t="s">
        <v>96</v>
      </c>
      <c r="D1978" t="str">
        <f t="shared" si="30"/>
        <v>STL</v>
      </c>
    </row>
    <row r="1979" spans="1:4" x14ac:dyDescent="0.2">
      <c r="A1979" t="s">
        <v>56</v>
      </c>
      <c r="B1979" s="1">
        <v>46087</v>
      </c>
      <c r="C1979" t="s">
        <v>94</v>
      </c>
      <c r="D1979" t="str">
        <f t="shared" si="30"/>
        <v>SJS</v>
      </c>
    </row>
    <row r="1980" spans="1:4" x14ac:dyDescent="0.2">
      <c r="A1980" t="s">
        <v>103</v>
      </c>
      <c r="B1980" s="1">
        <v>46088</v>
      </c>
      <c r="C1980" t="s">
        <v>82</v>
      </c>
      <c r="D1980" t="str">
        <f t="shared" si="30"/>
        <v>WSH</v>
      </c>
    </row>
    <row r="1981" spans="1:4" x14ac:dyDescent="0.2">
      <c r="A1981" t="s">
        <v>56</v>
      </c>
      <c r="B1981" s="1">
        <v>46088</v>
      </c>
      <c r="C1981" t="s">
        <v>81</v>
      </c>
      <c r="D1981" t="str">
        <f t="shared" si="30"/>
        <v>BOS</v>
      </c>
    </row>
    <row r="1982" spans="1:4" x14ac:dyDescent="0.2">
      <c r="A1982" t="s">
        <v>103</v>
      </c>
      <c r="B1982" s="1">
        <v>46088</v>
      </c>
      <c r="C1982" t="s">
        <v>75</v>
      </c>
      <c r="D1982" t="str">
        <f t="shared" si="30"/>
        <v>NYR</v>
      </c>
    </row>
    <row r="1983" spans="1:4" x14ac:dyDescent="0.2">
      <c r="A1983" t="s">
        <v>56</v>
      </c>
      <c r="B1983" s="1">
        <v>46088</v>
      </c>
      <c r="C1983" t="s">
        <v>84</v>
      </c>
      <c r="D1983" t="str">
        <f t="shared" si="30"/>
        <v>NJD</v>
      </c>
    </row>
    <row r="1984" spans="1:4" x14ac:dyDescent="0.2">
      <c r="A1984" t="s">
        <v>103</v>
      </c>
      <c r="B1984" s="1">
        <v>46088</v>
      </c>
      <c r="C1984" t="s">
        <v>90</v>
      </c>
      <c r="D1984" t="str">
        <f t="shared" si="30"/>
        <v>NSH</v>
      </c>
    </row>
    <row r="1985" spans="1:4" x14ac:dyDescent="0.2">
      <c r="A1985" t="s">
        <v>56</v>
      </c>
      <c r="B1985" s="1">
        <v>46088</v>
      </c>
      <c r="C1985" t="s">
        <v>83</v>
      </c>
      <c r="D1985" t="str">
        <f t="shared" si="30"/>
        <v>BUF</v>
      </c>
    </row>
    <row r="1986" spans="1:4" x14ac:dyDescent="0.2">
      <c r="A1986" t="s">
        <v>103</v>
      </c>
      <c r="B1986" s="1">
        <v>46088</v>
      </c>
      <c r="C1986" t="s">
        <v>88</v>
      </c>
      <c r="D1986" t="str">
        <f t="shared" si="30"/>
        <v>PHI</v>
      </c>
    </row>
    <row r="1987" spans="1:4" x14ac:dyDescent="0.2">
      <c r="A1987" t="s">
        <v>56</v>
      </c>
      <c r="B1987" s="1">
        <v>46088</v>
      </c>
      <c r="C1987" t="s">
        <v>74</v>
      </c>
      <c r="D1987" t="str">
        <f t="shared" ref="D1987:D2050" si="31">_xlfn.SINGLE(_xlfn.XLOOKUP(C1987,G:G,F:F))</f>
        <v>PIT</v>
      </c>
    </row>
    <row r="1988" spans="1:4" x14ac:dyDescent="0.2">
      <c r="A1988" t="s">
        <v>103</v>
      </c>
      <c r="B1988" s="1">
        <v>46088</v>
      </c>
      <c r="C1988" t="s">
        <v>78</v>
      </c>
      <c r="D1988" t="str">
        <f t="shared" si="31"/>
        <v>MTL</v>
      </c>
    </row>
    <row r="1989" spans="1:4" x14ac:dyDescent="0.2">
      <c r="A1989" t="s">
        <v>56</v>
      </c>
      <c r="B1989" s="1">
        <v>46088</v>
      </c>
      <c r="C1989" t="s">
        <v>73</v>
      </c>
      <c r="D1989" t="str">
        <f t="shared" si="31"/>
        <v>LAK</v>
      </c>
    </row>
    <row r="1990" spans="1:4" x14ac:dyDescent="0.2">
      <c r="A1990" t="s">
        <v>103</v>
      </c>
      <c r="B1990" s="1">
        <v>46088</v>
      </c>
      <c r="C1990" t="s">
        <v>98</v>
      </c>
      <c r="D1990" t="str">
        <f t="shared" si="31"/>
        <v>TBL</v>
      </c>
    </row>
    <row r="1991" spans="1:4" x14ac:dyDescent="0.2">
      <c r="A1991" t="s">
        <v>56</v>
      </c>
      <c r="B1991" s="1">
        <v>46088</v>
      </c>
      <c r="C1991" t="s">
        <v>79</v>
      </c>
      <c r="D1991" t="str">
        <f t="shared" si="31"/>
        <v>TOR</v>
      </c>
    </row>
    <row r="1992" spans="1:4" x14ac:dyDescent="0.2">
      <c r="A1992" t="s">
        <v>103</v>
      </c>
      <c r="B1992" s="1">
        <v>46088</v>
      </c>
      <c r="C1992" t="s">
        <v>86</v>
      </c>
      <c r="D1992" t="str">
        <f t="shared" si="31"/>
        <v>UTA</v>
      </c>
    </row>
    <row r="1993" spans="1:4" x14ac:dyDescent="0.2">
      <c r="A1993" t="s">
        <v>56</v>
      </c>
      <c r="B1993" s="1">
        <v>46088</v>
      </c>
      <c r="C1993" t="s">
        <v>89</v>
      </c>
      <c r="D1993" t="str">
        <f t="shared" si="31"/>
        <v>CBJ</v>
      </c>
    </row>
    <row r="1994" spans="1:4" x14ac:dyDescent="0.2">
      <c r="A1994" t="s">
        <v>103</v>
      </c>
      <c r="B1994" s="1">
        <v>46088</v>
      </c>
      <c r="C1994" t="s">
        <v>99</v>
      </c>
      <c r="D1994" t="str">
        <f t="shared" si="31"/>
        <v>VAN</v>
      </c>
    </row>
    <row r="1995" spans="1:4" x14ac:dyDescent="0.2">
      <c r="A1995" t="s">
        <v>56</v>
      </c>
      <c r="B1995" s="1">
        <v>46088</v>
      </c>
      <c r="C1995" t="s">
        <v>101</v>
      </c>
      <c r="D1995" t="str">
        <f t="shared" si="31"/>
        <v>WPG</v>
      </c>
    </row>
    <row r="1996" spans="1:4" x14ac:dyDescent="0.2">
      <c r="A1996" t="s">
        <v>103</v>
      </c>
      <c r="B1996" s="1">
        <v>46088</v>
      </c>
      <c r="C1996" t="s">
        <v>85</v>
      </c>
      <c r="D1996" t="str">
        <f t="shared" si="31"/>
        <v>CAR</v>
      </c>
    </row>
    <row r="1997" spans="1:4" x14ac:dyDescent="0.2">
      <c r="A1997" t="s">
        <v>56</v>
      </c>
      <c r="B1997" s="1">
        <v>46088</v>
      </c>
      <c r="C1997" t="s">
        <v>76</v>
      </c>
      <c r="D1997" t="str">
        <f t="shared" si="31"/>
        <v>CGY</v>
      </c>
    </row>
    <row r="1998" spans="1:4" x14ac:dyDescent="0.2">
      <c r="A1998" t="s">
        <v>103</v>
      </c>
      <c r="B1998" s="1">
        <v>46088</v>
      </c>
      <c r="C1998" t="s">
        <v>91</v>
      </c>
      <c r="D1998" t="str">
        <f t="shared" si="31"/>
        <v>NYI</v>
      </c>
    </row>
    <row r="1999" spans="1:4" x14ac:dyDescent="0.2">
      <c r="A1999" t="s">
        <v>56</v>
      </c>
      <c r="B1999" s="1">
        <v>46088</v>
      </c>
      <c r="C1999" t="s">
        <v>94</v>
      </c>
      <c r="D1999" t="str">
        <f t="shared" si="31"/>
        <v>SJS</v>
      </c>
    </row>
    <row r="2000" spans="1:4" x14ac:dyDescent="0.2">
      <c r="A2000" t="s">
        <v>103</v>
      </c>
      <c r="B2000" s="1">
        <v>46088</v>
      </c>
      <c r="C2000" t="s">
        <v>97</v>
      </c>
      <c r="D2000" t="str">
        <f t="shared" si="31"/>
        <v>OTT</v>
      </c>
    </row>
    <row r="2001" spans="1:4" x14ac:dyDescent="0.2">
      <c r="A2001" t="s">
        <v>56</v>
      </c>
      <c r="B2001" s="1">
        <v>46088</v>
      </c>
      <c r="C2001" t="s">
        <v>93</v>
      </c>
      <c r="D2001" t="str">
        <f t="shared" si="31"/>
        <v>SEA</v>
      </c>
    </row>
    <row r="2002" spans="1:4" x14ac:dyDescent="0.2">
      <c r="A2002" t="s">
        <v>103</v>
      </c>
      <c r="B2002" s="1">
        <v>46089</v>
      </c>
      <c r="C2002" t="s">
        <v>95</v>
      </c>
      <c r="D2002" t="str">
        <f t="shared" si="31"/>
        <v>MIN</v>
      </c>
    </row>
    <row r="2003" spans="1:4" x14ac:dyDescent="0.2">
      <c r="A2003" t="s">
        <v>56</v>
      </c>
      <c r="B2003" s="1">
        <v>46089</v>
      </c>
      <c r="C2003" t="s">
        <v>72</v>
      </c>
      <c r="D2003" t="str">
        <f t="shared" si="31"/>
        <v>COL</v>
      </c>
    </row>
    <row r="2004" spans="1:4" x14ac:dyDescent="0.2">
      <c r="A2004" t="s">
        <v>103</v>
      </c>
      <c r="B2004" s="1">
        <v>46089</v>
      </c>
      <c r="C2004" t="s">
        <v>81</v>
      </c>
      <c r="D2004" t="str">
        <f t="shared" si="31"/>
        <v>BOS</v>
      </c>
    </row>
    <row r="2005" spans="1:4" x14ac:dyDescent="0.2">
      <c r="A2005" t="s">
        <v>56</v>
      </c>
      <c r="B2005" s="1">
        <v>46089</v>
      </c>
      <c r="C2005" t="s">
        <v>74</v>
      </c>
      <c r="D2005" t="str">
        <f t="shared" si="31"/>
        <v>PIT</v>
      </c>
    </row>
    <row r="2006" spans="1:4" x14ac:dyDescent="0.2">
      <c r="A2006" t="s">
        <v>103</v>
      </c>
      <c r="B2006" s="1">
        <v>46089</v>
      </c>
      <c r="C2006" t="s">
        <v>70</v>
      </c>
      <c r="D2006" t="str">
        <f t="shared" si="31"/>
        <v>CHI</v>
      </c>
    </row>
    <row r="2007" spans="1:4" x14ac:dyDescent="0.2">
      <c r="A2007" t="s">
        <v>56</v>
      </c>
      <c r="B2007" s="1">
        <v>46089</v>
      </c>
      <c r="C2007" t="s">
        <v>100</v>
      </c>
      <c r="D2007" t="str">
        <f t="shared" si="31"/>
        <v>DAL</v>
      </c>
    </row>
    <row r="2008" spans="1:4" x14ac:dyDescent="0.2">
      <c r="A2008" t="s">
        <v>103</v>
      </c>
      <c r="B2008" s="1">
        <v>46089</v>
      </c>
      <c r="C2008" t="s">
        <v>98</v>
      </c>
      <c r="D2008" t="str">
        <f t="shared" si="31"/>
        <v>TBL</v>
      </c>
    </row>
    <row r="2009" spans="1:4" x14ac:dyDescent="0.2">
      <c r="A2009" t="s">
        <v>56</v>
      </c>
      <c r="B2009" s="1">
        <v>46089</v>
      </c>
      <c r="C2009" t="s">
        <v>83</v>
      </c>
      <c r="D2009" t="str">
        <f t="shared" si="31"/>
        <v>BUF</v>
      </c>
    </row>
    <row r="2010" spans="1:4" x14ac:dyDescent="0.2">
      <c r="A2010" t="s">
        <v>103</v>
      </c>
      <c r="B2010" s="1">
        <v>46089</v>
      </c>
      <c r="C2010" t="s">
        <v>87</v>
      </c>
      <c r="D2010" t="str">
        <f t="shared" si="31"/>
        <v>DET</v>
      </c>
    </row>
    <row r="2011" spans="1:4" x14ac:dyDescent="0.2">
      <c r="A2011" t="s">
        <v>56</v>
      </c>
      <c r="B2011" s="1">
        <v>46089</v>
      </c>
      <c r="C2011" t="s">
        <v>84</v>
      </c>
      <c r="D2011" t="str">
        <f t="shared" si="31"/>
        <v>NJD</v>
      </c>
    </row>
    <row r="2012" spans="1:4" x14ac:dyDescent="0.2">
      <c r="A2012" t="s">
        <v>103</v>
      </c>
      <c r="B2012" s="1">
        <v>46089</v>
      </c>
      <c r="C2012" t="s">
        <v>96</v>
      </c>
      <c r="D2012" t="str">
        <f t="shared" si="31"/>
        <v>STL</v>
      </c>
    </row>
    <row r="2013" spans="1:4" x14ac:dyDescent="0.2">
      <c r="A2013" t="s">
        <v>56</v>
      </c>
      <c r="B2013" s="1">
        <v>46089</v>
      </c>
      <c r="C2013" t="s">
        <v>92</v>
      </c>
      <c r="D2013" t="str">
        <f t="shared" si="31"/>
        <v>ANA</v>
      </c>
    </row>
    <row r="2014" spans="1:4" x14ac:dyDescent="0.2">
      <c r="A2014" t="s">
        <v>103</v>
      </c>
      <c r="B2014" s="1">
        <v>46089</v>
      </c>
      <c r="C2014" t="s">
        <v>77</v>
      </c>
      <c r="D2014" t="str">
        <f t="shared" si="31"/>
        <v>EDM</v>
      </c>
    </row>
    <row r="2015" spans="1:4" x14ac:dyDescent="0.2">
      <c r="A2015" t="s">
        <v>56</v>
      </c>
      <c r="B2015" s="1">
        <v>46089</v>
      </c>
      <c r="C2015" t="s">
        <v>80</v>
      </c>
      <c r="D2015" t="str">
        <f t="shared" si="31"/>
        <v>VGK</v>
      </c>
    </row>
    <row r="2016" spans="1:4" x14ac:dyDescent="0.2">
      <c r="A2016" t="s">
        <v>103</v>
      </c>
      <c r="B2016" s="1">
        <v>46090</v>
      </c>
      <c r="C2016" t="s">
        <v>76</v>
      </c>
      <c r="D2016" t="str">
        <f t="shared" si="31"/>
        <v>CGY</v>
      </c>
    </row>
    <row r="2017" spans="1:4" x14ac:dyDescent="0.2">
      <c r="A2017" t="s">
        <v>56</v>
      </c>
      <c r="B2017" s="1">
        <v>46090</v>
      </c>
      <c r="C2017" t="s">
        <v>82</v>
      </c>
      <c r="D2017" t="str">
        <f t="shared" si="31"/>
        <v>WSH</v>
      </c>
    </row>
    <row r="2018" spans="1:4" x14ac:dyDescent="0.2">
      <c r="A2018" t="s">
        <v>103</v>
      </c>
      <c r="B2018" s="1">
        <v>46090</v>
      </c>
      <c r="C2018" t="s">
        <v>75</v>
      </c>
      <c r="D2018" t="str">
        <f t="shared" si="31"/>
        <v>NYR</v>
      </c>
    </row>
    <row r="2019" spans="1:4" x14ac:dyDescent="0.2">
      <c r="A2019" t="s">
        <v>56</v>
      </c>
      <c r="B2019" s="1">
        <v>46090</v>
      </c>
      <c r="C2019" t="s">
        <v>88</v>
      </c>
      <c r="D2019" t="str">
        <f t="shared" si="31"/>
        <v>PHI</v>
      </c>
    </row>
    <row r="2020" spans="1:4" x14ac:dyDescent="0.2">
      <c r="A2020" t="s">
        <v>103</v>
      </c>
      <c r="B2020" s="1">
        <v>46090</v>
      </c>
      <c r="C2020" t="s">
        <v>86</v>
      </c>
      <c r="D2020" t="str">
        <f t="shared" si="31"/>
        <v>UTA</v>
      </c>
    </row>
    <row r="2021" spans="1:4" x14ac:dyDescent="0.2">
      <c r="A2021" t="s">
        <v>56</v>
      </c>
      <c r="B2021" s="1">
        <v>46090</v>
      </c>
      <c r="C2021" t="s">
        <v>70</v>
      </c>
      <c r="D2021" t="str">
        <f t="shared" si="31"/>
        <v>CHI</v>
      </c>
    </row>
    <row r="2022" spans="1:4" x14ac:dyDescent="0.2">
      <c r="A2022" t="s">
        <v>103</v>
      </c>
      <c r="B2022" s="1">
        <v>46090</v>
      </c>
      <c r="C2022" t="s">
        <v>97</v>
      </c>
      <c r="D2022" t="str">
        <f t="shared" si="31"/>
        <v>OTT</v>
      </c>
    </row>
    <row r="2023" spans="1:4" x14ac:dyDescent="0.2">
      <c r="A2023" t="s">
        <v>56</v>
      </c>
      <c r="B2023" s="1">
        <v>46090</v>
      </c>
      <c r="C2023" t="s">
        <v>99</v>
      </c>
      <c r="D2023" t="str">
        <f t="shared" si="31"/>
        <v>VAN</v>
      </c>
    </row>
    <row r="2024" spans="1:4" x14ac:dyDescent="0.2">
      <c r="A2024" t="s">
        <v>103</v>
      </c>
      <c r="B2024" s="1">
        <v>46091</v>
      </c>
      <c r="C2024" t="s">
        <v>76</v>
      </c>
      <c r="D2024" t="str">
        <f t="shared" si="31"/>
        <v>CGY</v>
      </c>
    </row>
    <row r="2025" spans="1:4" x14ac:dyDescent="0.2">
      <c r="A2025" t="s">
        <v>56</v>
      </c>
      <c r="B2025" s="1">
        <v>46091</v>
      </c>
      <c r="C2025" t="s">
        <v>75</v>
      </c>
      <c r="D2025" t="str">
        <f t="shared" si="31"/>
        <v>NYR</v>
      </c>
    </row>
    <row r="2026" spans="1:4" x14ac:dyDescent="0.2">
      <c r="A2026" t="s">
        <v>103</v>
      </c>
      <c r="B2026" s="1">
        <v>46091</v>
      </c>
      <c r="C2026" t="s">
        <v>89</v>
      </c>
      <c r="D2026" t="str">
        <f t="shared" si="31"/>
        <v>CBJ</v>
      </c>
    </row>
    <row r="2027" spans="1:4" x14ac:dyDescent="0.2">
      <c r="A2027" t="s">
        <v>56</v>
      </c>
      <c r="B2027" s="1">
        <v>46091</v>
      </c>
      <c r="C2027" t="s">
        <v>98</v>
      </c>
      <c r="D2027" t="str">
        <f t="shared" si="31"/>
        <v>TBL</v>
      </c>
    </row>
    <row r="2028" spans="1:4" x14ac:dyDescent="0.2">
      <c r="A2028" t="s">
        <v>103</v>
      </c>
      <c r="B2028" s="1">
        <v>46091</v>
      </c>
      <c r="C2028" t="s">
        <v>87</v>
      </c>
      <c r="D2028" t="str">
        <f t="shared" si="31"/>
        <v>DET</v>
      </c>
    </row>
    <row r="2029" spans="1:4" x14ac:dyDescent="0.2">
      <c r="A2029" t="s">
        <v>56</v>
      </c>
      <c r="B2029" s="1">
        <v>46091</v>
      </c>
      <c r="C2029" t="s">
        <v>71</v>
      </c>
      <c r="D2029" t="str">
        <f t="shared" si="31"/>
        <v>FLA</v>
      </c>
    </row>
    <row r="2030" spans="1:4" x14ac:dyDescent="0.2">
      <c r="A2030" t="s">
        <v>103</v>
      </c>
      <c r="B2030" s="1">
        <v>46091</v>
      </c>
      <c r="C2030" t="s">
        <v>73</v>
      </c>
      <c r="D2030" t="str">
        <f t="shared" si="31"/>
        <v>LAK</v>
      </c>
    </row>
    <row r="2031" spans="1:4" x14ac:dyDescent="0.2">
      <c r="A2031" t="s">
        <v>56</v>
      </c>
      <c r="B2031" s="1">
        <v>46091</v>
      </c>
      <c r="C2031" t="s">
        <v>81</v>
      </c>
      <c r="D2031" t="str">
        <f t="shared" si="31"/>
        <v>BOS</v>
      </c>
    </row>
    <row r="2032" spans="1:4" x14ac:dyDescent="0.2">
      <c r="A2032" t="s">
        <v>103</v>
      </c>
      <c r="B2032" s="1">
        <v>46091</v>
      </c>
      <c r="C2032" t="s">
        <v>74</v>
      </c>
      <c r="D2032" t="str">
        <f t="shared" si="31"/>
        <v>PIT</v>
      </c>
    </row>
    <row r="2033" spans="1:4" x14ac:dyDescent="0.2">
      <c r="A2033" t="s">
        <v>56</v>
      </c>
      <c r="B2033" s="1">
        <v>46091</v>
      </c>
      <c r="C2033" t="s">
        <v>85</v>
      </c>
      <c r="D2033" t="str">
        <f t="shared" si="31"/>
        <v>CAR</v>
      </c>
    </row>
    <row r="2034" spans="1:4" x14ac:dyDescent="0.2">
      <c r="A2034" t="s">
        <v>103</v>
      </c>
      <c r="B2034" s="1">
        <v>46091</v>
      </c>
      <c r="C2034" t="s">
        <v>94</v>
      </c>
      <c r="D2034" t="str">
        <f t="shared" si="31"/>
        <v>SJS</v>
      </c>
    </row>
    <row r="2035" spans="1:4" x14ac:dyDescent="0.2">
      <c r="A2035" t="s">
        <v>56</v>
      </c>
      <c r="B2035" s="1">
        <v>46091</v>
      </c>
      <c r="C2035" t="s">
        <v>83</v>
      </c>
      <c r="D2035" t="str">
        <f t="shared" si="31"/>
        <v>BUF</v>
      </c>
    </row>
    <row r="2036" spans="1:4" x14ac:dyDescent="0.2">
      <c r="A2036" t="s">
        <v>103</v>
      </c>
      <c r="B2036" s="1">
        <v>46091</v>
      </c>
      <c r="C2036" t="s">
        <v>79</v>
      </c>
      <c r="D2036" t="str">
        <f t="shared" si="31"/>
        <v>TOR</v>
      </c>
    </row>
    <row r="2037" spans="1:4" x14ac:dyDescent="0.2">
      <c r="A2037" t="s">
        <v>56</v>
      </c>
      <c r="B2037" s="1">
        <v>46091</v>
      </c>
      <c r="C2037" t="s">
        <v>78</v>
      </c>
      <c r="D2037" t="str">
        <f t="shared" si="31"/>
        <v>MTL</v>
      </c>
    </row>
    <row r="2038" spans="1:4" x14ac:dyDescent="0.2">
      <c r="A2038" t="s">
        <v>103</v>
      </c>
      <c r="B2038" s="1">
        <v>46091</v>
      </c>
      <c r="C2038" t="s">
        <v>91</v>
      </c>
      <c r="D2038" t="str">
        <f t="shared" si="31"/>
        <v>NYI</v>
      </c>
    </row>
    <row r="2039" spans="1:4" x14ac:dyDescent="0.2">
      <c r="A2039" t="s">
        <v>56</v>
      </c>
      <c r="B2039" s="1">
        <v>46091</v>
      </c>
      <c r="C2039" t="s">
        <v>96</v>
      </c>
      <c r="D2039" t="str">
        <f t="shared" si="31"/>
        <v>STL</v>
      </c>
    </row>
    <row r="2040" spans="1:4" x14ac:dyDescent="0.2">
      <c r="A2040" t="s">
        <v>103</v>
      </c>
      <c r="B2040" s="1">
        <v>46091</v>
      </c>
      <c r="C2040" t="s">
        <v>86</v>
      </c>
      <c r="D2040" t="str">
        <f t="shared" si="31"/>
        <v>UTA</v>
      </c>
    </row>
    <row r="2041" spans="1:4" x14ac:dyDescent="0.2">
      <c r="A2041" t="s">
        <v>56</v>
      </c>
      <c r="B2041" s="1">
        <v>46091</v>
      </c>
      <c r="C2041" t="s">
        <v>95</v>
      </c>
      <c r="D2041" t="str">
        <f t="shared" si="31"/>
        <v>MIN</v>
      </c>
    </row>
    <row r="2042" spans="1:4" x14ac:dyDescent="0.2">
      <c r="A2042" t="s">
        <v>103</v>
      </c>
      <c r="B2042" s="1">
        <v>46091</v>
      </c>
      <c r="C2042" t="s">
        <v>80</v>
      </c>
      <c r="D2042" t="str">
        <f t="shared" si="31"/>
        <v>VGK</v>
      </c>
    </row>
    <row r="2043" spans="1:4" x14ac:dyDescent="0.2">
      <c r="A2043" t="s">
        <v>56</v>
      </c>
      <c r="B2043" s="1">
        <v>46091</v>
      </c>
      <c r="C2043" t="s">
        <v>100</v>
      </c>
      <c r="D2043" t="str">
        <f t="shared" si="31"/>
        <v>DAL</v>
      </c>
    </row>
    <row r="2044" spans="1:4" x14ac:dyDescent="0.2">
      <c r="A2044" t="s">
        <v>103</v>
      </c>
      <c r="B2044" s="1">
        <v>46091</v>
      </c>
      <c r="C2044" t="s">
        <v>92</v>
      </c>
      <c r="D2044" t="str">
        <f t="shared" si="31"/>
        <v>ANA</v>
      </c>
    </row>
    <row r="2045" spans="1:4" x14ac:dyDescent="0.2">
      <c r="A2045" t="s">
        <v>56</v>
      </c>
      <c r="B2045" s="1">
        <v>46091</v>
      </c>
      <c r="C2045" t="s">
        <v>101</v>
      </c>
      <c r="D2045" t="str">
        <f t="shared" si="31"/>
        <v>WPG</v>
      </c>
    </row>
    <row r="2046" spans="1:4" x14ac:dyDescent="0.2">
      <c r="A2046" t="s">
        <v>103</v>
      </c>
      <c r="B2046" s="1">
        <v>46091</v>
      </c>
      <c r="C2046" t="s">
        <v>77</v>
      </c>
      <c r="D2046" t="str">
        <f t="shared" si="31"/>
        <v>EDM</v>
      </c>
    </row>
    <row r="2047" spans="1:4" x14ac:dyDescent="0.2">
      <c r="A2047" t="s">
        <v>56</v>
      </c>
      <c r="B2047" s="1">
        <v>46091</v>
      </c>
      <c r="C2047" t="s">
        <v>72</v>
      </c>
      <c r="D2047" t="str">
        <f t="shared" si="31"/>
        <v>COL</v>
      </c>
    </row>
    <row r="2048" spans="1:4" x14ac:dyDescent="0.2">
      <c r="A2048" t="s">
        <v>103</v>
      </c>
      <c r="B2048" s="1">
        <v>46091</v>
      </c>
      <c r="C2048" t="s">
        <v>90</v>
      </c>
      <c r="D2048" t="str">
        <f t="shared" si="31"/>
        <v>NSH</v>
      </c>
    </row>
    <row r="2049" spans="1:4" x14ac:dyDescent="0.2">
      <c r="A2049" t="s">
        <v>56</v>
      </c>
      <c r="B2049" s="1">
        <v>46091</v>
      </c>
      <c r="C2049" t="s">
        <v>93</v>
      </c>
      <c r="D2049" t="str">
        <f t="shared" si="31"/>
        <v>SEA</v>
      </c>
    </row>
    <row r="2050" spans="1:4" x14ac:dyDescent="0.2">
      <c r="A2050" t="s">
        <v>103</v>
      </c>
      <c r="B2050" s="1">
        <v>46092</v>
      </c>
      <c r="C2050" t="s">
        <v>78</v>
      </c>
      <c r="D2050" t="str">
        <f t="shared" si="31"/>
        <v>MTL</v>
      </c>
    </row>
    <row r="2051" spans="1:4" x14ac:dyDescent="0.2">
      <c r="A2051" t="s">
        <v>56</v>
      </c>
      <c r="B2051" s="1">
        <v>46092</v>
      </c>
      <c r="C2051" t="s">
        <v>97</v>
      </c>
      <c r="D2051" t="str">
        <f t="shared" ref="D2051:D2114" si="32">_xlfn.SINGLE(_xlfn.XLOOKUP(C2051,G:G,F:F))</f>
        <v>OTT</v>
      </c>
    </row>
    <row r="2052" spans="1:4" x14ac:dyDescent="0.2">
      <c r="A2052" t="s">
        <v>103</v>
      </c>
      <c r="B2052" s="1">
        <v>46092</v>
      </c>
      <c r="C2052" t="s">
        <v>82</v>
      </c>
      <c r="D2052" t="str">
        <f t="shared" si="32"/>
        <v>WSH</v>
      </c>
    </row>
    <row r="2053" spans="1:4" x14ac:dyDescent="0.2">
      <c r="A2053" t="s">
        <v>56</v>
      </c>
      <c r="B2053" s="1">
        <v>46092</v>
      </c>
      <c r="C2053" t="s">
        <v>88</v>
      </c>
      <c r="D2053" t="str">
        <f t="shared" si="32"/>
        <v>PHI</v>
      </c>
    </row>
    <row r="2054" spans="1:4" x14ac:dyDescent="0.2">
      <c r="A2054" t="s">
        <v>103</v>
      </c>
      <c r="B2054" s="1">
        <v>46093</v>
      </c>
      <c r="C2054" t="s">
        <v>92</v>
      </c>
      <c r="D2054" t="str">
        <f t="shared" si="32"/>
        <v>ANA</v>
      </c>
    </row>
    <row r="2055" spans="1:4" x14ac:dyDescent="0.2">
      <c r="A2055" t="s">
        <v>56</v>
      </c>
      <c r="B2055" s="1">
        <v>46093</v>
      </c>
      <c r="C2055" t="s">
        <v>79</v>
      </c>
      <c r="D2055" t="str">
        <f t="shared" si="32"/>
        <v>TOR</v>
      </c>
    </row>
    <row r="2056" spans="1:4" x14ac:dyDescent="0.2">
      <c r="A2056" t="s">
        <v>103</v>
      </c>
      <c r="B2056" s="1">
        <v>46093</v>
      </c>
      <c r="C2056" t="s">
        <v>76</v>
      </c>
      <c r="D2056" t="str">
        <f t="shared" si="32"/>
        <v>CGY</v>
      </c>
    </row>
    <row r="2057" spans="1:4" x14ac:dyDescent="0.2">
      <c r="A2057" t="s">
        <v>56</v>
      </c>
      <c r="B2057" s="1">
        <v>46093</v>
      </c>
      <c r="C2057" t="s">
        <v>84</v>
      </c>
      <c r="D2057" t="str">
        <f t="shared" si="32"/>
        <v>NJD</v>
      </c>
    </row>
    <row r="2058" spans="1:4" x14ac:dyDescent="0.2">
      <c r="A2058" t="s">
        <v>103</v>
      </c>
      <c r="B2058" s="1">
        <v>46093</v>
      </c>
      <c r="C2058" t="s">
        <v>89</v>
      </c>
      <c r="D2058" t="str">
        <f t="shared" si="32"/>
        <v>CBJ</v>
      </c>
    </row>
    <row r="2059" spans="1:4" x14ac:dyDescent="0.2">
      <c r="A2059" t="s">
        <v>56</v>
      </c>
      <c r="B2059" s="1">
        <v>46093</v>
      </c>
      <c r="C2059" t="s">
        <v>71</v>
      </c>
      <c r="D2059" t="str">
        <f t="shared" si="32"/>
        <v>FLA</v>
      </c>
    </row>
    <row r="2060" spans="1:4" x14ac:dyDescent="0.2">
      <c r="A2060" t="s">
        <v>103</v>
      </c>
      <c r="B2060" s="1">
        <v>46093</v>
      </c>
      <c r="C2060" t="s">
        <v>87</v>
      </c>
      <c r="D2060" t="str">
        <f t="shared" si="32"/>
        <v>DET</v>
      </c>
    </row>
    <row r="2061" spans="1:4" x14ac:dyDescent="0.2">
      <c r="A2061" t="s">
        <v>56</v>
      </c>
      <c r="B2061" s="1">
        <v>46093</v>
      </c>
      <c r="C2061" t="s">
        <v>98</v>
      </c>
      <c r="D2061" t="str">
        <f t="shared" si="32"/>
        <v>TBL</v>
      </c>
    </row>
    <row r="2062" spans="1:4" x14ac:dyDescent="0.2">
      <c r="A2062" t="s">
        <v>103</v>
      </c>
      <c r="B2062" s="1">
        <v>46093</v>
      </c>
      <c r="C2062" t="s">
        <v>94</v>
      </c>
      <c r="D2062" t="str">
        <f t="shared" si="32"/>
        <v>SJS</v>
      </c>
    </row>
    <row r="2063" spans="1:4" x14ac:dyDescent="0.2">
      <c r="A2063" t="s">
        <v>56</v>
      </c>
      <c r="B2063" s="1">
        <v>46093</v>
      </c>
      <c r="C2063" t="s">
        <v>81</v>
      </c>
      <c r="D2063" t="str">
        <f t="shared" si="32"/>
        <v>BOS</v>
      </c>
    </row>
    <row r="2064" spans="1:4" x14ac:dyDescent="0.2">
      <c r="A2064" t="s">
        <v>103</v>
      </c>
      <c r="B2064" s="1">
        <v>46093</v>
      </c>
      <c r="C2064" t="s">
        <v>96</v>
      </c>
      <c r="D2064" t="str">
        <f t="shared" si="32"/>
        <v>STL</v>
      </c>
    </row>
    <row r="2065" spans="1:4" x14ac:dyDescent="0.2">
      <c r="A2065" t="s">
        <v>56</v>
      </c>
      <c r="B2065" s="1">
        <v>46093</v>
      </c>
      <c r="C2065" t="s">
        <v>85</v>
      </c>
      <c r="D2065" t="str">
        <f t="shared" si="32"/>
        <v>CAR</v>
      </c>
    </row>
    <row r="2066" spans="1:4" x14ac:dyDescent="0.2">
      <c r="A2066" t="s">
        <v>103</v>
      </c>
      <c r="B2066" s="1">
        <v>46093</v>
      </c>
      <c r="C2066" t="s">
        <v>82</v>
      </c>
      <c r="D2066" t="str">
        <f t="shared" si="32"/>
        <v>WSH</v>
      </c>
    </row>
    <row r="2067" spans="1:4" x14ac:dyDescent="0.2">
      <c r="A2067" t="s">
        <v>56</v>
      </c>
      <c r="B2067" s="1">
        <v>46093</v>
      </c>
      <c r="C2067" t="s">
        <v>83</v>
      </c>
      <c r="D2067" t="str">
        <f t="shared" si="32"/>
        <v>BUF</v>
      </c>
    </row>
    <row r="2068" spans="1:4" x14ac:dyDescent="0.2">
      <c r="A2068" t="s">
        <v>103</v>
      </c>
      <c r="B2068" s="1">
        <v>46093</v>
      </c>
      <c r="C2068" t="s">
        <v>77</v>
      </c>
      <c r="D2068" t="str">
        <f t="shared" si="32"/>
        <v>EDM</v>
      </c>
    </row>
    <row r="2069" spans="1:4" x14ac:dyDescent="0.2">
      <c r="A2069" t="s">
        <v>56</v>
      </c>
      <c r="B2069" s="1">
        <v>46093</v>
      </c>
      <c r="C2069" t="s">
        <v>100</v>
      </c>
      <c r="D2069" t="str">
        <f t="shared" si="32"/>
        <v>DAL</v>
      </c>
    </row>
    <row r="2070" spans="1:4" x14ac:dyDescent="0.2">
      <c r="A2070" t="s">
        <v>103</v>
      </c>
      <c r="B2070" s="1">
        <v>46093</v>
      </c>
      <c r="C2070" t="s">
        <v>75</v>
      </c>
      <c r="D2070" t="str">
        <f t="shared" si="32"/>
        <v>NYR</v>
      </c>
    </row>
    <row r="2071" spans="1:4" x14ac:dyDescent="0.2">
      <c r="A2071" t="s">
        <v>56</v>
      </c>
      <c r="B2071" s="1">
        <v>46093</v>
      </c>
      <c r="C2071" t="s">
        <v>101</v>
      </c>
      <c r="D2071" t="str">
        <f t="shared" si="32"/>
        <v>WPG</v>
      </c>
    </row>
    <row r="2072" spans="1:4" x14ac:dyDescent="0.2">
      <c r="A2072" t="s">
        <v>103</v>
      </c>
      <c r="B2072" s="1">
        <v>46093</v>
      </c>
      <c r="C2072" t="s">
        <v>88</v>
      </c>
      <c r="D2072" t="str">
        <f t="shared" si="32"/>
        <v>PHI</v>
      </c>
    </row>
    <row r="2073" spans="1:4" x14ac:dyDescent="0.2">
      <c r="A2073" t="s">
        <v>56</v>
      </c>
      <c r="B2073" s="1">
        <v>46093</v>
      </c>
      <c r="C2073" t="s">
        <v>95</v>
      </c>
      <c r="D2073" t="str">
        <f t="shared" si="32"/>
        <v>MIN</v>
      </c>
    </row>
    <row r="2074" spans="1:4" x14ac:dyDescent="0.2">
      <c r="A2074" t="s">
        <v>103</v>
      </c>
      <c r="B2074" s="1">
        <v>46093</v>
      </c>
      <c r="C2074" t="s">
        <v>70</v>
      </c>
      <c r="D2074" t="str">
        <f t="shared" si="32"/>
        <v>CHI</v>
      </c>
    </row>
    <row r="2075" spans="1:4" x14ac:dyDescent="0.2">
      <c r="A2075" t="s">
        <v>56</v>
      </c>
      <c r="B2075" s="1">
        <v>46093</v>
      </c>
      <c r="C2075" t="s">
        <v>86</v>
      </c>
      <c r="D2075" t="str">
        <f t="shared" si="32"/>
        <v>UTA</v>
      </c>
    </row>
    <row r="2076" spans="1:4" x14ac:dyDescent="0.2">
      <c r="A2076" t="s">
        <v>103</v>
      </c>
      <c r="B2076" s="1">
        <v>46093</v>
      </c>
      <c r="C2076" t="s">
        <v>72</v>
      </c>
      <c r="D2076" t="str">
        <f t="shared" si="32"/>
        <v>COL</v>
      </c>
    </row>
    <row r="2077" spans="1:4" x14ac:dyDescent="0.2">
      <c r="A2077" t="s">
        <v>56</v>
      </c>
      <c r="B2077" s="1">
        <v>46093</v>
      </c>
      <c r="C2077" t="s">
        <v>93</v>
      </c>
      <c r="D2077" t="str">
        <f t="shared" si="32"/>
        <v>SEA</v>
      </c>
    </row>
    <row r="2078" spans="1:4" x14ac:dyDescent="0.2">
      <c r="A2078" t="s">
        <v>103</v>
      </c>
      <c r="B2078" s="1">
        <v>46093</v>
      </c>
      <c r="C2078" t="s">
        <v>90</v>
      </c>
      <c r="D2078" t="str">
        <f t="shared" si="32"/>
        <v>NSH</v>
      </c>
    </row>
    <row r="2079" spans="1:4" x14ac:dyDescent="0.2">
      <c r="A2079" t="s">
        <v>56</v>
      </c>
      <c r="B2079" s="1">
        <v>46093</v>
      </c>
      <c r="C2079" t="s">
        <v>99</v>
      </c>
      <c r="D2079" t="str">
        <f t="shared" si="32"/>
        <v>VAN</v>
      </c>
    </row>
    <row r="2080" spans="1:4" x14ac:dyDescent="0.2">
      <c r="A2080" t="s">
        <v>103</v>
      </c>
      <c r="B2080" s="1">
        <v>46093</v>
      </c>
      <c r="C2080" t="s">
        <v>74</v>
      </c>
      <c r="D2080" t="str">
        <f t="shared" si="32"/>
        <v>PIT</v>
      </c>
    </row>
    <row r="2081" spans="1:4" x14ac:dyDescent="0.2">
      <c r="A2081" t="s">
        <v>56</v>
      </c>
      <c r="B2081" s="1">
        <v>46093</v>
      </c>
      <c r="C2081" t="s">
        <v>80</v>
      </c>
      <c r="D2081" t="str">
        <f t="shared" si="32"/>
        <v>VGK</v>
      </c>
    </row>
    <row r="2082" spans="1:4" x14ac:dyDescent="0.2">
      <c r="A2082" t="s">
        <v>103</v>
      </c>
      <c r="B2082" s="1">
        <v>46094</v>
      </c>
      <c r="C2082" t="s">
        <v>73</v>
      </c>
      <c r="D2082" t="str">
        <f t="shared" si="32"/>
        <v>LAK</v>
      </c>
    </row>
    <row r="2083" spans="1:4" x14ac:dyDescent="0.2">
      <c r="A2083" t="s">
        <v>56</v>
      </c>
      <c r="B2083" s="1">
        <v>46094</v>
      </c>
      <c r="C2083" t="s">
        <v>91</v>
      </c>
      <c r="D2083" t="str">
        <f t="shared" si="32"/>
        <v>NYI</v>
      </c>
    </row>
    <row r="2084" spans="1:4" x14ac:dyDescent="0.2">
      <c r="A2084" t="s">
        <v>103</v>
      </c>
      <c r="B2084" s="1">
        <v>46094</v>
      </c>
      <c r="C2084" t="s">
        <v>77</v>
      </c>
      <c r="D2084" t="str">
        <f t="shared" si="32"/>
        <v>EDM</v>
      </c>
    </row>
    <row r="2085" spans="1:4" x14ac:dyDescent="0.2">
      <c r="A2085" t="s">
        <v>56</v>
      </c>
      <c r="B2085" s="1">
        <v>46094</v>
      </c>
      <c r="C2085" t="s">
        <v>96</v>
      </c>
      <c r="D2085" t="str">
        <f t="shared" si="32"/>
        <v>STL</v>
      </c>
    </row>
    <row r="2086" spans="1:4" x14ac:dyDescent="0.2">
      <c r="A2086" t="s">
        <v>103</v>
      </c>
      <c r="B2086" s="1">
        <v>46095</v>
      </c>
      <c r="C2086" t="s">
        <v>92</v>
      </c>
      <c r="D2086" t="str">
        <f t="shared" si="32"/>
        <v>ANA</v>
      </c>
    </row>
    <row r="2087" spans="1:4" x14ac:dyDescent="0.2">
      <c r="A2087" t="s">
        <v>56</v>
      </c>
      <c r="B2087" s="1">
        <v>46095</v>
      </c>
      <c r="C2087" t="s">
        <v>97</v>
      </c>
      <c r="D2087" t="str">
        <f t="shared" si="32"/>
        <v>OTT</v>
      </c>
    </row>
    <row r="2088" spans="1:4" x14ac:dyDescent="0.2">
      <c r="A2088" t="s">
        <v>103</v>
      </c>
      <c r="B2088" s="1">
        <v>46095</v>
      </c>
      <c r="C2088" t="s">
        <v>81</v>
      </c>
      <c r="D2088" t="str">
        <f t="shared" si="32"/>
        <v>BOS</v>
      </c>
    </row>
    <row r="2089" spans="1:4" x14ac:dyDescent="0.2">
      <c r="A2089" t="s">
        <v>56</v>
      </c>
      <c r="B2089" s="1">
        <v>46095</v>
      </c>
      <c r="C2089" t="s">
        <v>82</v>
      </c>
      <c r="D2089" t="str">
        <f t="shared" si="32"/>
        <v>WSH</v>
      </c>
    </row>
    <row r="2090" spans="1:4" x14ac:dyDescent="0.2">
      <c r="A2090" t="s">
        <v>103</v>
      </c>
      <c r="B2090" s="1">
        <v>46095</v>
      </c>
      <c r="C2090" t="s">
        <v>72</v>
      </c>
      <c r="D2090" t="str">
        <f t="shared" si="32"/>
        <v>COL</v>
      </c>
    </row>
    <row r="2091" spans="1:4" x14ac:dyDescent="0.2">
      <c r="A2091" t="s">
        <v>56</v>
      </c>
      <c r="B2091" s="1">
        <v>46095</v>
      </c>
      <c r="C2091" t="s">
        <v>101</v>
      </c>
      <c r="D2091" t="str">
        <f t="shared" si="32"/>
        <v>WPG</v>
      </c>
    </row>
    <row r="2092" spans="1:4" x14ac:dyDescent="0.2">
      <c r="A2092" t="s">
        <v>103</v>
      </c>
      <c r="B2092" s="1">
        <v>46095</v>
      </c>
      <c r="C2092" t="s">
        <v>75</v>
      </c>
      <c r="D2092" t="str">
        <f t="shared" si="32"/>
        <v>NYR</v>
      </c>
    </row>
    <row r="2093" spans="1:4" x14ac:dyDescent="0.2">
      <c r="A2093" t="s">
        <v>56</v>
      </c>
      <c r="B2093" s="1">
        <v>46095</v>
      </c>
      <c r="C2093" t="s">
        <v>95</v>
      </c>
      <c r="D2093" t="str">
        <f t="shared" si="32"/>
        <v>MIN</v>
      </c>
    </row>
    <row r="2094" spans="1:4" x14ac:dyDescent="0.2">
      <c r="A2094" t="s">
        <v>103</v>
      </c>
      <c r="B2094" s="1">
        <v>46095</v>
      </c>
      <c r="C2094" t="s">
        <v>76</v>
      </c>
      <c r="D2094" t="str">
        <f t="shared" si="32"/>
        <v>CGY</v>
      </c>
    </row>
    <row r="2095" spans="1:4" x14ac:dyDescent="0.2">
      <c r="A2095" t="s">
        <v>56</v>
      </c>
      <c r="B2095" s="1">
        <v>46095</v>
      </c>
      <c r="C2095" t="s">
        <v>91</v>
      </c>
      <c r="D2095" t="str">
        <f t="shared" si="32"/>
        <v>NYI</v>
      </c>
    </row>
    <row r="2096" spans="1:4" x14ac:dyDescent="0.2">
      <c r="A2096" t="s">
        <v>103</v>
      </c>
      <c r="B2096" s="1">
        <v>46095</v>
      </c>
      <c r="C2096" t="s">
        <v>85</v>
      </c>
      <c r="D2096" t="str">
        <f t="shared" si="32"/>
        <v>CAR</v>
      </c>
    </row>
    <row r="2097" spans="1:4" x14ac:dyDescent="0.2">
      <c r="A2097" t="s">
        <v>56</v>
      </c>
      <c r="B2097" s="1">
        <v>46095</v>
      </c>
      <c r="C2097" t="s">
        <v>98</v>
      </c>
      <c r="D2097" t="str">
        <f t="shared" si="32"/>
        <v>TBL</v>
      </c>
    </row>
    <row r="2098" spans="1:4" x14ac:dyDescent="0.2">
      <c r="A2098" t="s">
        <v>103</v>
      </c>
      <c r="B2098" s="1">
        <v>46095</v>
      </c>
      <c r="C2098" t="s">
        <v>73</v>
      </c>
      <c r="D2098" t="str">
        <f t="shared" si="32"/>
        <v>LAK</v>
      </c>
    </row>
    <row r="2099" spans="1:4" x14ac:dyDescent="0.2">
      <c r="A2099" t="s">
        <v>56</v>
      </c>
      <c r="B2099" s="1">
        <v>46095</v>
      </c>
      <c r="C2099" t="s">
        <v>84</v>
      </c>
      <c r="D2099" t="str">
        <f t="shared" si="32"/>
        <v>NJD</v>
      </c>
    </row>
    <row r="2100" spans="1:4" x14ac:dyDescent="0.2">
      <c r="A2100" t="s">
        <v>103</v>
      </c>
      <c r="B2100" s="1">
        <v>46095</v>
      </c>
      <c r="C2100" t="s">
        <v>94</v>
      </c>
      <c r="D2100" t="str">
        <f t="shared" si="32"/>
        <v>SJS</v>
      </c>
    </row>
    <row r="2101" spans="1:4" x14ac:dyDescent="0.2">
      <c r="A2101" t="s">
        <v>56</v>
      </c>
      <c r="B2101" s="1">
        <v>46095</v>
      </c>
      <c r="C2101" t="s">
        <v>78</v>
      </c>
      <c r="D2101" t="str">
        <f t="shared" si="32"/>
        <v>MTL</v>
      </c>
    </row>
    <row r="2102" spans="1:4" x14ac:dyDescent="0.2">
      <c r="A2102" t="s">
        <v>103</v>
      </c>
      <c r="B2102" s="1">
        <v>46095</v>
      </c>
      <c r="C2102" t="s">
        <v>79</v>
      </c>
      <c r="D2102" t="str">
        <f t="shared" si="32"/>
        <v>TOR</v>
      </c>
    </row>
    <row r="2103" spans="1:4" x14ac:dyDescent="0.2">
      <c r="A2103" t="s">
        <v>56</v>
      </c>
      <c r="B2103" s="1">
        <v>46095</v>
      </c>
      <c r="C2103" t="s">
        <v>83</v>
      </c>
      <c r="D2103" t="str">
        <f t="shared" si="32"/>
        <v>BUF</v>
      </c>
    </row>
    <row r="2104" spans="1:4" x14ac:dyDescent="0.2">
      <c r="A2104" t="s">
        <v>103</v>
      </c>
      <c r="B2104" s="1">
        <v>46095</v>
      </c>
      <c r="C2104" t="s">
        <v>89</v>
      </c>
      <c r="D2104" t="str">
        <f t="shared" si="32"/>
        <v>CBJ</v>
      </c>
    </row>
    <row r="2105" spans="1:4" x14ac:dyDescent="0.2">
      <c r="A2105" t="s">
        <v>56</v>
      </c>
      <c r="B2105" s="1">
        <v>46095</v>
      </c>
      <c r="C2105" t="s">
        <v>88</v>
      </c>
      <c r="D2105" t="str">
        <f t="shared" si="32"/>
        <v>PHI</v>
      </c>
    </row>
    <row r="2106" spans="1:4" x14ac:dyDescent="0.2">
      <c r="A2106" t="s">
        <v>103</v>
      </c>
      <c r="B2106" s="1">
        <v>46095</v>
      </c>
      <c r="C2106" t="s">
        <v>87</v>
      </c>
      <c r="D2106" t="str">
        <f t="shared" si="32"/>
        <v>DET</v>
      </c>
    </row>
    <row r="2107" spans="1:4" x14ac:dyDescent="0.2">
      <c r="A2107" t="s">
        <v>56</v>
      </c>
      <c r="B2107" s="1">
        <v>46095</v>
      </c>
      <c r="C2107" t="s">
        <v>100</v>
      </c>
      <c r="D2107" t="str">
        <f t="shared" si="32"/>
        <v>DAL</v>
      </c>
    </row>
    <row r="2108" spans="1:4" x14ac:dyDescent="0.2">
      <c r="A2108" t="s">
        <v>103</v>
      </c>
      <c r="B2108" s="1">
        <v>46095</v>
      </c>
      <c r="C2108" t="s">
        <v>74</v>
      </c>
      <c r="D2108" t="str">
        <f t="shared" si="32"/>
        <v>PIT</v>
      </c>
    </row>
    <row r="2109" spans="1:4" x14ac:dyDescent="0.2">
      <c r="A2109" t="s">
        <v>56</v>
      </c>
      <c r="B2109" s="1">
        <v>46095</v>
      </c>
      <c r="C2109" t="s">
        <v>86</v>
      </c>
      <c r="D2109" t="str">
        <f t="shared" si="32"/>
        <v>UTA</v>
      </c>
    </row>
    <row r="2110" spans="1:4" x14ac:dyDescent="0.2">
      <c r="A2110" t="s">
        <v>103</v>
      </c>
      <c r="B2110" s="1">
        <v>46095</v>
      </c>
      <c r="C2110" t="s">
        <v>70</v>
      </c>
      <c r="D2110" t="str">
        <f t="shared" si="32"/>
        <v>CHI</v>
      </c>
    </row>
    <row r="2111" spans="1:4" x14ac:dyDescent="0.2">
      <c r="A2111" t="s">
        <v>56</v>
      </c>
      <c r="B2111" s="1">
        <v>46095</v>
      </c>
      <c r="C2111" t="s">
        <v>80</v>
      </c>
      <c r="D2111" t="str">
        <f t="shared" si="32"/>
        <v>VGK</v>
      </c>
    </row>
    <row r="2112" spans="1:4" x14ac:dyDescent="0.2">
      <c r="A2112" t="s">
        <v>103</v>
      </c>
      <c r="B2112" s="1">
        <v>46095</v>
      </c>
      <c r="C2112" t="s">
        <v>93</v>
      </c>
      <c r="D2112" t="str">
        <f t="shared" si="32"/>
        <v>SEA</v>
      </c>
    </row>
    <row r="2113" spans="1:4" x14ac:dyDescent="0.2">
      <c r="A2113" t="s">
        <v>56</v>
      </c>
      <c r="B2113" s="1">
        <v>46095</v>
      </c>
      <c r="C2113" t="s">
        <v>99</v>
      </c>
      <c r="D2113" t="str">
        <f t="shared" si="32"/>
        <v>VAN</v>
      </c>
    </row>
    <row r="2114" spans="1:4" x14ac:dyDescent="0.2">
      <c r="A2114" t="s">
        <v>103</v>
      </c>
      <c r="B2114" s="1">
        <v>46096</v>
      </c>
      <c r="C2114" t="s">
        <v>96</v>
      </c>
      <c r="D2114" t="str">
        <f t="shared" si="32"/>
        <v>STL</v>
      </c>
    </row>
    <row r="2115" spans="1:4" x14ac:dyDescent="0.2">
      <c r="A2115" t="s">
        <v>56</v>
      </c>
      <c r="B2115" s="1">
        <v>46096</v>
      </c>
      <c r="C2115" t="s">
        <v>101</v>
      </c>
      <c r="D2115" t="str">
        <f t="shared" ref="D2115:D2178" si="33">_xlfn.SINGLE(_xlfn.XLOOKUP(C2115,G:G,F:F))</f>
        <v>WPG</v>
      </c>
    </row>
    <row r="2116" spans="1:4" x14ac:dyDescent="0.2">
      <c r="A2116" t="s">
        <v>103</v>
      </c>
      <c r="B2116" s="1">
        <v>46096</v>
      </c>
      <c r="C2116" t="s">
        <v>94</v>
      </c>
      <c r="D2116" t="str">
        <f t="shared" si="33"/>
        <v>SJS</v>
      </c>
    </row>
    <row r="2117" spans="1:4" x14ac:dyDescent="0.2">
      <c r="A2117" t="s">
        <v>56</v>
      </c>
      <c r="B2117" s="1">
        <v>46096</v>
      </c>
      <c r="C2117" t="s">
        <v>97</v>
      </c>
      <c r="D2117" t="str">
        <f t="shared" si="33"/>
        <v>OTT</v>
      </c>
    </row>
    <row r="2118" spans="1:4" x14ac:dyDescent="0.2">
      <c r="A2118" t="s">
        <v>103</v>
      </c>
      <c r="B2118" s="1">
        <v>46096</v>
      </c>
      <c r="C2118" t="s">
        <v>92</v>
      </c>
      <c r="D2118" t="str">
        <f t="shared" si="33"/>
        <v>ANA</v>
      </c>
    </row>
    <row r="2119" spans="1:4" x14ac:dyDescent="0.2">
      <c r="A2119" t="s">
        <v>56</v>
      </c>
      <c r="B2119" s="1">
        <v>46096</v>
      </c>
      <c r="C2119" t="s">
        <v>78</v>
      </c>
      <c r="D2119" t="str">
        <f t="shared" si="33"/>
        <v>MTL</v>
      </c>
    </row>
    <row r="2120" spans="1:4" x14ac:dyDescent="0.2">
      <c r="A2120" t="s">
        <v>103</v>
      </c>
      <c r="B2120" s="1">
        <v>46096</v>
      </c>
      <c r="C2120" t="s">
        <v>79</v>
      </c>
      <c r="D2120" t="str">
        <f t="shared" si="33"/>
        <v>TOR</v>
      </c>
    </row>
    <row r="2121" spans="1:4" x14ac:dyDescent="0.2">
      <c r="A2121" t="s">
        <v>56</v>
      </c>
      <c r="B2121" s="1">
        <v>46096</v>
      </c>
      <c r="C2121" t="s">
        <v>95</v>
      </c>
      <c r="D2121" t="str">
        <f t="shared" si="33"/>
        <v>MIN</v>
      </c>
    </row>
    <row r="2122" spans="1:4" x14ac:dyDescent="0.2">
      <c r="A2122" t="s">
        <v>103</v>
      </c>
      <c r="B2122" s="1">
        <v>46096</v>
      </c>
      <c r="C2122" t="s">
        <v>71</v>
      </c>
      <c r="D2122" t="str">
        <f t="shared" si="33"/>
        <v>FLA</v>
      </c>
    </row>
    <row r="2123" spans="1:4" x14ac:dyDescent="0.2">
      <c r="A2123" t="s">
        <v>56</v>
      </c>
      <c r="B2123" s="1">
        <v>46096</v>
      </c>
      <c r="C2123" t="s">
        <v>93</v>
      </c>
      <c r="D2123" t="str">
        <f t="shared" si="33"/>
        <v>SEA</v>
      </c>
    </row>
    <row r="2124" spans="1:4" x14ac:dyDescent="0.2">
      <c r="A2124" t="s">
        <v>103</v>
      </c>
      <c r="B2124" s="1">
        <v>46096</v>
      </c>
      <c r="C2124" t="s">
        <v>90</v>
      </c>
      <c r="D2124" t="str">
        <f t="shared" si="33"/>
        <v>NSH</v>
      </c>
    </row>
    <row r="2125" spans="1:4" x14ac:dyDescent="0.2">
      <c r="A2125" t="s">
        <v>56</v>
      </c>
      <c r="B2125" s="1">
        <v>46096</v>
      </c>
      <c r="C2125" t="s">
        <v>77</v>
      </c>
      <c r="D2125" t="str">
        <f t="shared" si="33"/>
        <v>EDM</v>
      </c>
    </row>
    <row r="2126" spans="1:4" x14ac:dyDescent="0.2">
      <c r="A2126" t="s">
        <v>103</v>
      </c>
      <c r="B2126" s="1">
        <v>46097</v>
      </c>
      <c r="C2126" t="s">
        <v>81</v>
      </c>
      <c r="D2126" t="str">
        <f t="shared" si="33"/>
        <v>BOS</v>
      </c>
    </row>
    <row r="2127" spans="1:4" x14ac:dyDescent="0.2">
      <c r="A2127" t="s">
        <v>56</v>
      </c>
      <c r="B2127" s="1">
        <v>46097</v>
      </c>
      <c r="C2127" t="s">
        <v>84</v>
      </c>
      <c r="D2127" t="str">
        <f t="shared" si="33"/>
        <v>NJD</v>
      </c>
    </row>
    <row r="2128" spans="1:4" x14ac:dyDescent="0.2">
      <c r="A2128" t="s">
        <v>103</v>
      </c>
      <c r="B2128" s="1">
        <v>46097</v>
      </c>
      <c r="C2128" t="s">
        <v>76</v>
      </c>
      <c r="D2128" t="str">
        <f t="shared" si="33"/>
        <v>CGY</v>
      </c>
    </row>
    <row r="2129" spans="1:4" x14ac:dyDescent="0.2">
      <c r="A2129" t="s">
        <v>56</v>
      </c>
      <c r="B2129" s="1">
        <v>46097</v>
      </c>
      <c r="C2129" t="s">
        <v>87</v>
      </c>
      <c r="D2129" t="str">
        <f t="shared" si="33"/>
        <v>DET</v>
      </c>
    </row>
    <row r="2130" spans="1:4" x14ac:dyDescent="0.2">
      <c r="A2130" t="s">
        <v>103</v>
      </c>
      <c r="B2130" s="1">
        <v>46097</v>
      </c>
      <c r="C2130" t="s">
        <v>73</v>
      </c>
      <c r="D2130" t="str">
        <f t="shared" si="33"/>
        <v>LAK</v>
      </c>
    </row>
    <row r="2131" spans="1:4" x14ac:dyDescent="0.2">
      <c r="A2131" t="s">
        <v>56</v>
      </c>
      <c r="B2131" s="1">
        <v>46097</v>
      </c>
      <c r="C2131" t="s">
        <v>75</v>
      </c>
      <c r="D2131" t="str">
        <f t="shared" si="33"/>
        <v>NYR</v>
      </c>
    </row>
    <row r="2132" spans="1:4" x14ac:dyDescent="0.2">
      <c r="A2132" t="s">
        <v>103</v>
      </c>
      <c r="B2132" s="1">
        <v>46097</v>
      </c>
      <c r="C2132" t="s">
        <v>86</v>
      </c>
      <c r="D2132" t="str">
        <f t="shared" si="33"/>
        <v>UTA</v>
      </c>
    </row>
    <row r="2133" spans="1:4" x14ac:dyDescent="0.2">
      <c r="A2133" t="s">
        <v>56</v>
      </c>
      <c r="B2133" s="1">
        <v>46097</v>
      </c>
      <c r="C2133" t="s">
        <v>100</v>
      </c>
      <c r="D2133" t="str">
        <f t="shared" si="33"/>
        <v>DAL</v>
      </c>
    </row>
    <row r="2134" spans="1:4" x14ac:dyDescent="0.2">
      <c r="A2134" t="s">
        <v>103</v>
      </c>
      <c r="B2134" s="1">
        <v>46097</v>
      </c>
      <c r="C2134" t="s">
        <v>74</v>
      </c>
      <c r="D2134" t="str">
        <f t="shared" si="33"/>
        <v>PIT</v>
      </c>
    </row>
    <row r="2135" spans="1:4" x14ac:dyDescent="0.2">
      <c r="A2135" t="s">
        <v>56</v>
      </c>
      <c r="B2135" s="1">
        <v>46097</v>
      </c>
      <c r="C2135" t="s">
        <v>72</v>
      </c>
      <c r="D2135" t="str">
        <f t="shared" si="33"/>
        <v>COL</v>
      </c>
    </row>
    <row r="2136" spans="1:4" x14ac:dyDescent="0.2">
      <c r="A2136" t="s">
        <v>103</v>
      </c>
      <c r="B2136" s="1">
        <v>46098</v>
      </c>
      <c r="C2136" t="s">
        <v>81</v>
      </c>
      <c r="D2136" t="str">
        <f t="shared" si="33"/>
        <v>BOS</v>
      </c>
    </row>
    <row r="2137" spans="1:4" x14ac:dyDescent="0.2">
      <c r="A2137" t="s">
        <v>56</v>
      </c>
      <c r="B2137" s="1">
        <v>46098</v>
      </c>
      <c r="C2137" t="s">
        <v>78</v>
      </c>
      <c r="D2137" t="str">
        <f t="shared" si="33"/>
        <v>MTL</v>
      </c>
    </row>
    <row r="2138" spans="1:4" x14ac:dyDescent="0.2">
      <c r="A2138" t="s">
        <v>103</v>
      </c>
      <c r="B2138" s="1">
        <v>46098</v>
      </c>
      <c r="C2138" t="s">
        <v>85</v>
      </c>
      <c r="D2138" t="str">
        <f t="shared" si="33"/>
        <v>CAR</v>
      </c>
    </row>
    <row r="2139" spans="1:4" x14ac:dyDescent="0.2">
      <c r="A2139" t="s">
        <v>56</v>
      </c>
      <c r="B2139" s="1">
        <v>46098</v>
      </c>
      <c r="C2139" t="s">
        <v>89</v>
      </c>
      <c r="D2139" t="str">
        <f t="shared" si="33"/>
        <v>CBJ</v>
      </c>
    </row>
    <row r="2140" spans="1:4" x14ac:dyDescent="0.2">
      <c r="A2140" t="s">
        <v>103</v>
      </c>
      <c r="B2140" s="1">
        <v>46098</v>
      </c>
      <c r="C2140" t="s">
        <v>91</v>
      </c>
      <c r="D2140" t="str">
        <f t="shared" si="33"/>
        <v>NYI</v>
      </c>
    </row>
    <row r="2141" spans="1:4" x14ac:dyDescent="0.2">
      <c r="A2141" t="s">
        <v>56</v>
      </c>
      <c r="B2141" s="1">
        <v>46098</v>
      </c>
      <c r="C2141" t="s">
        <v>79</v>
      </c>
      <c r="D2141" t="str">
        <f t="shared" si="33"/>
        <v>TOR</v>
      </c>
    </row>
    <row r="2142" spans="1:4" x14ac:dyDescent="0.2">
      <c r="A2142" t="s">
        <v>103</v>
      </c>
      <c r="B2142" s="1">
        <v>46098</v>
      </c>
      <c r="C2142" t="s">
        <v>95</v>
      </c>
      <c r="D2142" t="str">
        <f t="shared" si="33"/>
        <v>MIN</v>
      </c>
    </row>
    <row r="2143" spans="1:4" x14ac:dyDescent="0.2">
      <c r="A2143" t="s">
        <v>56</v>
      </c>
      <c r="B2143" s="1">
        <v>46098</v>
      </c>
      <c r="C2143" t="s">
        <v>70</v>
      </c>
      <c r="D2143" t="str">
        <f t="shared" si="33"/>
        <v>CHI</v>
      </c>
    </row>
    <row r="2144" spans="1:4" x14ac:dyDescent="0.2">
      <c r="A2144" t="s">
        <v>103</v>
      </c>
      <c r="B2144" s="1">
        <v>46098</v>
      </c>
      <c r="C2144" t="s">
        <v>90</v>
      </c>
      <c r="D2144" t="str">
        <f t="shared" si="33"/>
        <v>NSH</v>
      </c>
    </row>
    <row r="2145" spans="1:4" x14ac:dyDescent="0.2">
      <c r="A2145" t="s">
        <v>56</v>
      </c>
      <c r="B2145" s="1">
        <v>46098</v>
      </c>
      <c r="C2145" t="s">
        <v>101</v>
      </c>
      <c r="D2145" t="str">
        <f t="shared" si="33"/>
        <v>WPG</v>
      </c>
    </row>
    <row r="2146" spans="1:4" x14ac:dyDescent="0.2">
      <c r="A2146" t="s">
        <v>103</v>
      </c>
      <c r="B2146" s="1">
        <v>46098</v>
      </c>
      <c r="C2146" t="s">
        <v>94</v>
      </c>
      <c r="D2146" t="str">
        <f t="shared" si="33"/>
        <v>SJS</v>
      </c>
    </row>
    <row r="2147" spans="1:4" x14ac:dyDescent="0.2">
      <c r="A2147" t="s">
        <v>56</v>
      </c>
      <c r="B2147" s="1">
        <v>46098</v>
      </c>
      <c r="C2147" t="s">
        <v>77</v>
      </c>
      <c r="D2147" t="str">
        <f t="shared" si="33"/>
        <v>EDM</v>
      </c>
    </row>
    <row r="2148" spans="1:4" x14ac:dyDescent="0.2">
      <c r="A2148" t="s">
        <v>103</v>
      </c>
      <c r="B2148" s="1">
        <v>46098</v>
      </c>
      <c r="C2148" t="s">
        <v>83</v>
      </c>
      <c r="D2148" t="str">
        <f t="shared" si="33"/>
        <v>BUF</v>
      </c>
    </row>
    <row r="2149" spans="1:4" x14ac:dyDescent="0.2">
      <c r="A2149" t="s">
        <v>56</v>
      </c>
      <c r="B2149" s="1">
        <v>46098</v>
      </c>
      <c r="C2149" t="s">
        <v>80</v>
      </c>
      <c r="D2149" t="str">
        <f t="shared" si="33"/>
        <v>VGK</v>
      </c>
    </row>
    <row r="2150" spans="1:4" x14ac:dyDescent="0.2">
      <c r="A2150" t="s">
        <v>103</v>
      </c>
      <c r="B2150" s="1">
        <v>46098</v>
      </c>
      <c r="C2150" t="s">
        <v>71</v>
      </c>
      <c r="D2150" t="str">
        <f t="shared" si="33"/>
        <v>FLA</v>
      </c>
    </row>
    <row r="2151" spans="1:4" x14ac:dyDescent="0.2">
      <c r="A2151" t="s">
        <v>56</v>
      </c>
      <c r="B2151" s="1">
        <v>46098</v>
      </c>
      <c r="C2151" t="s">
        <v>99</v>
      </c>
      <c r="D2151" t="str">
        <f t="shared" si="33"/>
        <v>VAN</v>
      </c>
    </row>
    <row r="2152" spans="1:4" x14ac:dyDescent="0.2">
      <c r="A2152" t="s">
        <v>103</v>
      </c>
      <c r="B2152" s="1">
        <v>46098</v>
      </c>
      <c r="C2152" t="s">
        <v>98</v>
      </c>
      <c r="D2152" t="str">
        <f t="shared" si="33"/>
        <v>TBL</v>
      </c>
    </row>
    <row r="2153" spans="1:4" x14ac:dyDescent="0.2">
      <c r="A2153" t="s">
        <v>56</v>
      </c>
      <c r="B2153" s="1">
        <v>46098</v>
      </c>
      <c r="C2153" t="s">
        <v>93</v>
      </c>
      <c r="D2153" t="str">
        <f t="shared" si="33"/>
        <v>SEA</v>
      </c>
    </row>
    <row r="2154" spans="1:4" x14ac:dyDescent="0.2">
      <c r="A2154" t="s">
        <v>103</v>
      </c>
      <c r="B2154" s="1">
        <v>46099</v>
      </c>
      <c r="C2154" t="s">
        <v>84</v>
      </c>
      <c r="D2154" t="str">
        <f t="shared" si="33"/>
        <v>NJD</v>
      </c>
    </row>
    <row r="2155" spans="1:4" x14ac:dyDescent="0.2">
      <c r="A2155" t="s">
        <v>56</v>
      </c>
      <c r="B2155" s="1">
        <v>46099</v>
      </c>
      <c r="C2155" t="s">
        <v>75</v>
      </c>
      <c r="D2155" t="str">
        <f t="shared" si="33"/>
        <v>NYR</v>
      </c>
    </row>
    <row r="2156" spans="1:4" x14ac:dyDescent="0.2">
      <c r="A2156" t="s">
        <v>103</v>
      </c>
      <c r="B2156" s="1">
        <v>46099</v>
      </c>
      <c r="C2156" t="s">
        <v>74</v>
      </c>
      <c r="D2156" t="str">
        <f t="shared" si="33"/>
        <v>PIT</v>
      </c>
    </row>
    <row r="2157" spans="1:4" x14ac:dyDescent="0.2">
      <c r="A2157" t="s">
        <v>56</v>
      </c>
      <c r="B2157" s="1">
        <v>46099</v>
      </c>
      <c r="C2157" t="s">
        <v>85</v>
      </c>
      <c r="D2157" t="str">
        <f t="shared" si="33"/>
        <v>CAR</v>
      </c>
    </row>
    <row r="2158" spans="1:4" x14ac:dyDescent="0.2">
      <c r="A2158" t="s">
        <v>103</v>
      </c>
      <c r="B2158" s="1">
        <v>46099</v>
      </c>
      <c r="C2158" t="s">
        <v>97</v>
      </c>
      <c r="D2158" t="str">
        <f t="shared" si="33"/>
        <v>OTT</v>
      </c>
    </row>
    <row r="2159" spans="1:4" x14ac:dyDescent="0.2">
      <c r="A2159" t="s">
        <v>56</v>
      </c>
      <c r="B2159" s="1">
        <v>46099</v>
      </c>
      <c r="C2159" t="s">
        <v>82</v>
      </c>
      <c r="D2159" t="str">
        <f t="shared" si="33"/>
        <v>WSH</v>
      </c>
    </row>
    <row r="2160" spans="1:4" x14ac:dyDescent="0.2">
      <c r="A2160" t="s">
        <v>103</v>
      </c>
      <c r="B2160" s="1">
        <v>46099</v>
      </c>
      <c r="C2160" t="s">
        <v>100</v>
      </c>
      <c r="D2160" t="str">
        <f t="shared" si="33"/>
        <v>DAL</v>
      </c>
    </row>
    <row r="2161" spans="1:4" x14ac:dyDescent="0.2">
      <c r="A2161" t="s">
        <v>56</v>
      </c>
      <c r="B2161" s="1">
        <v>46099</v>
      </c>
      <c r="C2161" t="s">
        <v>72</v>
      </c>
      <c r="D2161" t="str">
        <f t="shared" si="33"/>
        <v>COL</v>
      </c>
    </row>
    <row r="2162" spans="1:4" x14ac:dyDescent="0.2">
      <c r="A2162" t="s">
        <v>103</v>
      </c>
      <c r="B2162" s="1">
        <v>46099</v>
      </c>
      <c r="C2162" t="s">
        <v>96</v>
      </c>
      <c r="D2162" t="str">
        <f t="shared" si="33"/>
        <v>STL</v>
      </c>
    </row>
    <row r="2163" spans="1:4" x14ac:dyDescent="0.2">
      <c r="A2163" t="s">
        <v>56</v>
      </c>
      <c r="B2163" s="1">
        <v>46099</v>
      </c>
      <c r="C2163" t="s">
        <v>76</v>
      </c>
      <c r="D2163" t="str">
        <f t="shared" si="33"/>
        <v>CGY</v>
      </c>
    </row>
    <row r="2164" spans="1:4" x14ac:dyDescent="0.2">
      <c r="A2164" t="s">
        <v>103</v>
      </c>
      <c r="B2164" s="1">
        <v>46099</v>
      </c>
      <c r="C2164" t="s">
        <v>88</v>
      </c>
      <c r="D2164" t="str">
        <f t="shared" si="33"/>
        <v>PHI</v>
      </c>
    </row>
    <row r="2165" spans="1:4" x14ac:dyDescent="0.2">
      <c r="A2165" t="s">
        <v>56</v>
      </c>
      <c r="B2165" s="1">
        <v>46099</v>
      </c>
      <c r="C2165" t="s">
        <v>92</v>
      </c>
      <c r="D2165" t="str">
        <f t="shared" si="33"/>
        <v>ANA</v>
      </c>
    </row>
    <row r="2166" spans="1:4" x14ac:dyDescent="0.2">
      <c r="A2166" t="s">
        <v>103</v>
      </c>
      <c r="B2166" s="1">
        <v>46100</v>
      </c>
      <c r="C2166" t="s">
        <v>78</v>
      </c>
      <c r="D2166" t="str">
        <f t="shared" si="33"/>
        <v>MTL</v>
      </c>
    </row>
    <row r="2167" spans="1:4" x14ac:dyDescent="0.2">
      <c r="A2167" t="s">
        <v>56</v>
      </c>
      <c r="B2167" s="1">
        <v>46100</v>
      </c>
      <c r="C2167" t="s">
        <v>87</v>
      </c>
      <c r="D2167" t="str">
        <f t="shared" si="33"/>
        <v>DET</v>
      </c>
    </row>
    <row r="2168" spans="1:4" x14ac:dyDescent="0.2">
      <c r="A2168" t="s">
        <v>103</v>
      </c>
      <c r="B2168" s="1">
        <v>46100</v>
      </c>
      <c r="C2168" t="s">
        <v>91</v>
      </c>
      <c r="D2168" t="str">
        <f t="shared" si="33"/>
        <v>NYI</v>
      </c>
    </row>
    <row r="2169" spans="1:4" x14ac:dyDescent="0.2">
      <c r="A2169" t="s">
        <v>56</v>
      </c>
      <c r="B2169" s="1">
        <v>46100</v>
      </c>
      <c r="C2169" t="s">
        <v>97</v>
      </c>
      <c r="D2169" t="str">
        <f t="shared" si="33"/>
        <v>OTT</v>
      </c>
    </row>
    <row r="2170" spans="1:4" x14ac:dyDescent="0.2">
      <c r="A2170" t="s">
        <v>103</v>
      </c>
      <c r="B2170" s="1">
        <v>46100</v>
      </c>
      <c r="C2170" t="s">
        <v>75</v>
      </c>
      <c r="D2170" t="str">
        <f t="shared" si="33"/>
        <v>NYR</v>
      </c>
    </row>
    <row r="2171" spans="1:4" x14ac:dyDescent="0.2">
      <c r="A2171" t="s">
        <v>56</v>
      </c>
      <c r="B2171" s="1">
        <v>46100</v>
      </c>
      <c r="C2171" t="s">
        <v>89</v>
      </c>
      <c r="D2171" t="str">
        <f t="shared" si="33"/>
        <v>CBJ</v>
      </c>
    </row>
    <row r="2172" spans="1:4" x14ac:dyDescent="0.2">
      <c r="A2172" t="s">
        <v>103</v>
      </c>
      <c r="B2172" s="1">
        <v>46100</v>
      </c>
      <c r="C2172" t="s">
        <v>101</v>
      </c>
      <c r="D2172" t="str">
        <f t="shared" si="33"/>
        <v>WPG</v>
      </c>
    </row>
    <row r="2173" spans="1:4" x14ac:dyDescent="0.2">
      <c r="A2173" t="s">
        <v>56</v>
      </c>
      <c r="B2173" s="1">
        <v>46100</v>
      </c>
      <c r="C2173" t="s">
        <v>81</v>
      </c>
      <c r="D2173" t="str">
        <f t="shared" si="33"/>
        <v>BOS</v>
      </c>
    </row>
    <row r="2174" spans="1:4" x14ac:dyDescent="0.2">
      <c r="A2174" t="s">
        <v>103</v>
      </c>
      <c r="B2174" s="1">
        <v>46100</v>
      </c>
      <c r="C2174" t="s">
        <v>70</v>
      </c>
      <c r="D2174" t="str">
        <f t="shared" si="33"/>
        <v>CHI</v>
      </c>
    </row>
    <row r="2175" spans="1:4" x14ac:dyDescent="0.2">
      <c r="A2175" t="s">
        <v>56</v>
      </c>
      <c r="B2175" s="1">
        <v>46100</v>
      </c>
      <c r="C2175" t="s">
        <v>95</v>
      </c>
      <c r="D2175" t="str">
        <f t="shared" si="33"/>
        <v>MIN</v>
      </c>
    </row>
    <row r="2176" spans="1:4" x14ac:dyDescent="0.2">
      <c r="A2176" t="s">
        <v>103</v>
      </c>
      <c r="B2176" s="1">
        <v>46100</v>
      </c>
      <c r="C2176" t="s">
        <v>93</v>
      </c>
      <c r="D2176" t="str">
        <f t="shared" si="33"/>
        <v>SEA</v>
      </c>
    </row>
    <row r="2177" spans="1:4" x14ac:dyDescent="0.2">
      <c r="A2177" t="s">
        <v>56</v>
      </c>
      <c r="B2177" s="1">
        <v>46100</v>
      </c>
      <c r="C2177" t="s">
        <v>90</v>
      </c>
      <c r="D2177" t="str">
        <f t="shared" si="33"/>
        <v>NSH</v>
      </c>
    </row>
    <row r="2178" spans="1:4" x14ac:dyDescent="0.2">
      <c r="A2178" t="s">
        <v>103</v>
      </c>
      <c r="B2178" s="1">
        <v>46100</v>
      </c>
      <c r="C2178" t="s">
        <v>71</v>
      </c>
      <c r="D2178" t="str">
        <f t="shared" si="33"/>
        <v>FLA</v>
      </c>
    </row>
    <row r="2179" spans="1:4" x14ac:dyDescent="0.2">
      <c r="A2179" t="s">
        <v>56</v>
      </c>
      <c r="B2179" s="1">
        <v>46100</v>
      </c>
      <c r="C2179" t="s">
        <v>77</v>
      </c>
      <c r="D2179" t="str">
        <f t="shared" ref="D2179:D2242" si="34">_xlfn.SINGLE(_xlfn.XLOOKUP(C2179,G:G,F:F))</f>
        <v>EDM</v>
      </c>
    </row>
    <row r="2180" spans="1:4" x14ac:dyDescent="0.2">
      <c r="A2180" t="s">
        <v>103</v>
      </c>
      <c r="B2180" s="1">
        <v>46100</v>
      </c>
      <c r="C2180" t="s">
        <v>83</v>
      </c>
      <c r="D2180" t="str">
        <f t="shared" si="34"/>
        <v>BUF</v>
      </c>
    </row>
    <row r="2181" spans="1:4" x14ac:dyDescent="0.2">
      <c r="A2181" t="s">
        <v>56</v>
      </c>
      <c r="B2181" s="1">
        <v>46100</v>
      </c>
      <c r="C2181" t="s">
        <v>94</v>
      </c>
      <c r="D2181" t="str">
        <f t="shared" si="34"/>
        <v>SJS</v>
      </c>
    </row>
    <row r="2182" spans="1:4" x14ac:dyDescent="0.2">
      <c r="A2182" t="s">
        <v>103</v>
      </c>
      <c r="B2182" s="1">
        <v>46100</v>
      </c>
      <c r="C2182" t="s">
        <v>98</v>
      </c>
      <c r="D2182" t="str">
        <f t="shared" si="34"/>
        <v>TBL</v>
      </c>
    </row>
    <row r="2183" spans="1:4" x14ac:dyDescent="0.2">
      <c r="A2183" t="s">
        <v>56</v>
      </c>
      <c r="B2183" s="1">
        <v>46100</v>
      </c>
      <c r="C2183" t="s">
        <v>99</v>
      </c>
      <c r="D2183" t="str">
        <f t="shared" si="34"/>
        <v>VAN</v>
      </c>
    </row>
    <row r="2184" spans="1:4" x14ac:dyDescent="0.2">
      <c r="A2184" t="s">
        <v>103</v>
      </c>
      <c r="B2184" s="1">
        <v>46100</v>
      </c>
      <c r="C2184" t="s">
        <v>86</v>
      </c>
      <c r="D2184" t="str">
        <f t="shared" si="34"/>
        <v>UTA</v>
      </c>
    </row>
    <row r="2185" spans="1:4" x14ac:dyDescent="0.2">
      <c r="A2185" t="s">
        <v>56</v>
      </c>
      <c r="B2185" s="1">
        <v>46100</v>
      </c>
      <c r="C2185" t="s">
        <v>80</v>
      </c>
      <c r="D2185" t="str">
        <f t="shared" si="34"/>
        <v>VGK</v>
      </c>
    </row>
    <row r="2186" spans="1:4" x14ac:dyDescent="0.2">
      <c r="A2186" t="s">
        <v>103</v>
      </c>
      <c r="B2186" s="1">
        <v>46100</v>
      </c>
      <c r="C2186" t="s">
        <v>88</v>
      </c>
      <c r="D2186" t="str">
        <f t="shared" si="34"/>
        <v>PHI</v>
      </c>
    </row>
    <row r="2187" spans="1:4" x14ac:dyDescent="0.2">
      <c r="A2187" t="s">
        <v>56</v>
      </c>
      <c r="B2187" s="1">
        <v>46100</v>
      </c>
      <c r="C2187" t="s">
        <v>73</v>
      </c>
      <c r="D2187" t="str">
        <f t="shared" si="34"/>
        <v>LAK</v>
      </c>
    </row>
    <row r="2188" spans="1:4" x14ac:dyDescent="0.2">
      <c r="A2188" t="s">
        <v>103</v>
      </c>
      <c r="B2188" s="1">
        <v>46101</v>
      </c>
      <c r="C2188" t="s">
        <v>85</v>
      </c>
      <c r="D2188" t="str">
        <f t="shared" si="34"/>
        <v>CAR</v>
      </c>
    </row>
    <row r="2189" spans="1:4" x14ac:dyDescent="0.2">
      <c r="A2189" t="s">
        <v>56</v>
      </c>
      <c r="B2189" s="1">
        <v>46101</v>
      </c>
      <c r="C2189" t="s">
        <v>79</v>
      </c>
      <c r="D2189" t="str">
        <f t="shared" si="34"/>
        <v>TOR</v>
      </c>
    </row>
    <row r="2190" spans="1:4" x14ac:dyDescent="0.2">
      <c r="A2190" t="s">
        <v>103</v>
      </c>
      <c r="B2190" s="1">
        <v>46101</v>
      </c>
      <c r="C2190" t="s">
        <v>84</v>
      </c>
      <c r="D2190" t="str">
        <f t="shared" si="34"/>
        <v>NJD</v>
      </c>
    </row>
    <row r="2191" spans="1:4" x14ac:dyDescent="0.2">
      <c r="A2191" t="s">
        <v>56</v>
      </c>
      <c r="B2191" s="1">
        <v>46101</v>
      </c>
      <c r="C2191" t="s">
        <v>82</v>
      </c>
      <c r="D2191" t="str">
        <f t="shared" si="34"/>
        <v>WSH</v>
      </c>
    </row>
    <row r="2192" spans="1:4" x14ac:dyDescent="0.2">
      <c r="A2192" t="s">
        <v>103</v>
      </c>
      <c r="B2192" s="1">
        <v>46101</v>
      </c>
      <c r="C2192" t="s">
        <v>72</v>
      </c>
      <c r="D2192" t="str">
        <f t="shared" si="34"/>
        <v>COL</v>
      </c>
    </row>
    <row r="2193" spans="1:4" x14ac:dyDescent="0.2">
      <c r="A2193" t="s">
        <v>56</v>
      </c>
      <c r="B2193" s="1">
        <v>46101</v>
      </c>
      <c r="C2193" t="s">
        <v>70</v>
      </c>
      <c r="D2193" t="str">
        <f t="shared" si="34"/>
        <v>CHI</v>
      </c>
    </row>
    <row r="2194" spans="1:4" x14ac:dyDescent="0.2">
      <c r="A2194" t="s">
        <v>103</v>
      </c>
      <c r="B2194" s="1">
        <v>46101</v>
      </c>
      <c r="C2194" t="s">
        <v>71</v>
      </c>
      <c r="D2194" t="str">
        <f t="shared" si="34"/>
        <v>FLA</v>
      </c>
    </row>
    <row r="2195" spans="1:4" x14ac:dyDescent="0.2">
      <c r="A2195" t="s">
        <v>56</v>
      </c>
      <c r="B2195" s="1">
        <v>46101</v>
      </c>
      <c r="C2195" t="s">
        <v>76</v>
      </c>
      <c r="D2195" t="str">
        <f t="shared" si="34"/>
        <v>CGY</v>
      </c>
    </row>
    <row r="2196" spans="1:4" x14ac:dyDescent="0.2">
      <c r="A2196" t="s">
        <v>103</v>
      </c>
      <c r="B2196" s="1">
        <v>46101</v>
      </c>
      <c r="C2196" t="s">
        <v>92</v>
      </c>
      <c r="D2196" t="str">
        <f t="shared" si="34"/>
        <v>ANA</v>
      </c>
    </row>
    <row r="2197" spans="1:4" x14ac:dyDescent="0.2">
      <c r="A2197" t="s">
        <v>56</v>
      </c>
      <c r="B2197" s="1">
        <v>46101</v>
      </c>
      <c r="C2197" t="s">
        <v>86</v>
      </c>
      <c r="D2197" t="str">
        <f t="shared" si="34"/>
        <v>UTA</v>
      </c>
    </row>
    <row r="2198" spans="1:4" x14ac:dyDescent="0.2">
      <c r="A2198" t="s">
        <v>103</v>
      </c>
      <c r="B2198" s="1">
        <v>46102</v>
      </c>
      <c r="C2198" t="s">
        <v>101</v>
      </c>
      <c r="D2198" t="str">
        <f t="shared" si="34"/>
        <v>WPG</v>
      </c>
    </row>
    <row r="2199" spans="1:4" x14ac:dyDescent="0.2">
      <c r="A2199" t="s">
        <v>56</v>
      </c>
      <c r="B2199" s="1">
        <v>46102</v>
      </c>
      <c r="C2199" t="s">
        <v>74</v>
      </c>
      <c r="D2199" t="str">
        <f t="shared" si="34"/>
        <v>PIT</v>
      </c>
    </row>
    <row r="2200" spans="1:4" x14ac:dyDescent="0.2">
      <c r="A2200" t="s">
        <v>103</v>
      </c>
      <c r="B2200" s="1">
        <v>46102</v>
      </c>
      <c r="C2200" t="s">
        <v>80</v>
      </c>
      <c r="D2200" t="str">
        <f t="shared" si="34"/>
        <v>VGK</v>
      </c>
    </row>
    <row r="2201" spans="1:4" x14ac:dyDescent="0.2">
      <c r="A2201" t="s">
        <v>56</v>
      </c>
      <c r="B2201" s="1">
        <v>46102</v>
      </c>
      <c r="C2201" t="s">
        <v>90</v>
      </c>
      <c r="D2201" t="str">
        <f t="shared" si="34"/>
        <v>NSH</v>
      </c>
    </row>
    <row r="2202" spans="1:4" x14ac:dyDescent="0.2">
      <c r="A2202" t="s">
        <v>103</v>
      </c>
      <c r="B2202" s="1">
        <v>46102</v>
      </c>
      <c r="C2202" t="s">
        <v>83</v>
      </c>
      <c r="D2202" t="str">
        <f t="shared" si="34"/>
        <v>BUF</v>
      </c>
    </row>
    <row r="2203" spans="1:4" x14ac:dyDescent="0.2">
      <c r="A2203" t="s">
        <v>56</v>
      </c>
      <c r="B2203" s="1">
        <v>46102</v>
      </c>
      <c r="C2203" t="s">
        <v>73</v>
      </c>
      <c r="D2203" t="str">
        <f t="shared" si="34"/>
        <v>LAK</v>
      </c>
    </row>
    <row r="2204" spans="1:4" x14ac:dyDescent="0.2">
      <c r="A2204" t="s">
        <v>103</v>
      </c>
      <c r="B2204" s="1">
        <v>46102</v>
      </c>
      <c r="C2204" t="s">
        <v>100</v>
      </c>
      <c r="D2204" t="str">
        <f t="shared" si="34"/>
        <v>DAL</v>
      </c>
    </row>
    <row r="2205" spans="1:4" x14ac:dyDescent="0.2">
      <c r="A2205" t="s">
        <v>56</v>
      </c>
      <c r="B2205" s="1">
        <v>46102</v>
      </c>
      <c r="C2205" t="s">
        <v>95</v>
      </c>
      <c r="D2205" t="str">
        <f t="shared" si="34"/>
        <v>MIN</v>
      </c>
    </row>
    <row r="2206" spans="1:4" x14ac:dyDescent="0.2">
      <c r="A2206" t="s">
        <v>103</v>
      </c>
      <c r="B2206" s="1">
        <v>46102</v>
      </c>
      <c r="C2206" t="s">
        <v>88</v>
      </c>
      <c r="D2206" t="str">
        <f t="shared" si="34"/>
        <v>PHI</v>
      </c>
    </row>
    <row r="2207" spans="1:4" x14ac:dyDescent="0.2">
      <c r="A2207" t="s">
        <v>56</v>
      </c>
      <c r="B2207" s="1">
        <v>46102</v>
      </c>
      <c r="C2207" t="s">
        <v>94</v>
      </c>
      <c r="D2207" t="str">
        <f t="shared" si="34"/>
        <v>SJS</v>
      </c>
    </row>
    <row r="2208" spans="1:4" x14ac:dyDescent="0.2">
      <c r="A2208" t="s">
        <v>103</v>
      </c>
      <c r="B2208" s="1">
        <v>46102</v>
      </c>
      <c r="C2208" t="s">
        <v>93</v>
      </c>
      <c r="D2208" t="str">
        <f t="shared" si="34"/>
        <v>SEA</v>
      </c>
    </row>
    <row r="2209" spans="1:4" x14ac:dyDescent="0.2">
      <c r="A2209" t="s">
        <v>56</v>
      </c>
      <c r="B2209" s="1">
        <v>46102</v>
      </c>
      <c r="C2209" t="s">
        <v>89</v>
      </c>
      <c r="D2209" t="str">
        <f t="shared" si="34"/>
        <v>CBJ</v>
      </c>
    </row>
    <row r="2210" spans="1:4" x14ac:dyDescent="0.2">
      <c r="A2210" t="s">
        <v>103</v>
      </c>
      <c r="B2210" s="1">
        <v>46102</v>
      </c>
      <c r="C2210" t="s">
        <v>91</v>
      </c>
      <c r="D2210" t="str">
        <f t="shared" si="34"/>
        <v>NYI</v>
      </c>
    </row>
    <row r="2211" spans="1:4" x14ac:dyDescent="0.2">
      <c r="A2211" t="s">
        <v>56</v>
      </c>
      <c r="B2211" s="1">
        <v>46102</v>
      </c>
      <c r="C2211" t="s">
        <v>78</v>
      </c>
      <c r="D2211" t="str">
        <f t="shared" si="34"/>
        <v>MTL</v>
      </c>
    </row>
    <row r="2212" spans="1:4" x14ac:dyDescent="0.2">
      <c r="A2212" t="s">
        <v>103</v>
      </c>
      <c r="B2212" s="1">
        <v>46102</v>
      </c>
      <c r="C2212" t="s">
        <v>96</v>
      </c>
      <c r="D2212" t="str">
        <f t="shared" si="34"/>
        <v>STL</v>
      </c>
    </row>
    <row r="2213" spans="1:4" x14ac:dyDescent="0.2">
      <c r="A2213" t="s">
        <v>56</v>
      </c>
      <c r="B2213" s="1">
        <v>46102</v>
      </c>
      <c r="C2213" t="s">
        <v>99</v>
      </c>
      <c r="D2213" t="str">
        <f t="shared" si="34"/>
        <v>VAN</v>
      </c>
    </row>
    <row r="2214" spans="1:4" x14ac:dyDescent="0.2">
      <c r="A2214" t="s">
        <v>103</v>
      </c>
      <c r="B2214" s="1">
        <v>46102</v>
      </c>
      <c r="C2214" t="s">
        <v>79</v>
      </c>
      <c r="D2214" t="str">
        <f t="shared" si="34"/>
        <v>TOR</v>
      </c>
    </row>
    <row r="2215" spans="1:4" x14ac:dyDescent="0.2">
      <c r="A2215" t="s">
        <v>56</v>
      </c>
      <c r="B2215" s="1">
        <v>46102</v>
      </c>
      <c r="C2215" t="s">
        <v>97</v>
      </c>
      <c r="D2215" t="str">
        <f t="shared" si="34"/>
        <v>OTT</v>
      </c>
    </row>
    <row r="2216" spans="1:4" x14ac:dyDescent="0.2">
      <c r="A2216" t="s">
        <v>103</v>
      </c>
      <c r="B2216" s="1">
        <v>46102</v>
      </c>
      <c r="C2216" t="s">
        <v>81</v>
      </c>
      <c r="D2216" t="str">
        <f t="shared" si="34"/>
        <v>BOS</v>
      </c>
    </row>
    <row r="2217" spans="1:4" x14ac:dyDescent="0.2">
      <c r="A2217" t="s">
        <v>56</v>
      </c>
      <c r="B2217" s="1">
        <v>46102</v>
      </c>
      <c r="C2217" t="s">
        <v>87</v>
      </c>
      <c r="D2217" t="str">
        <f t="shared" si="34"/>
        <v>DET</v>
      </c>
    </row>
    <row r="2218" spans="1:4" x14ac:dyDescent="0.2">
      <c r="A2218" t="s">
        <v>103</v>
      </c>
      <c r="B2218" s="1">
        <v>46102</v>
      </c>
      <c r="C2218" t="s">
        <v>98</v>
      </c>
      <c r="D2218" t="str">
        <f t="shared" si="34"/>
        <v>TBL</v>
      </c>
    </row>
    <row r="2219" spans="1:4" x14ac:dyDescent="0.2">
      <c r="A2219" t="s">
        <v>56</v>
      </c>
      <c r="B2219" s="1">
        <v>46102</v>
      </c>
      <c r="C2219" t="s">
        <v>77</v>
      </c>
      <c r="D2219" t="str">
        <f t="shared" si="34"/>
        <v>EDM</v>
      </c>
    </row>
    <row r="2220" spans="1:4" x14ac:dyDescent="0.2">
      <c r="A2220" t="s">
        <v>103</v>
      </c>
      <c r="B2220" s="1">
        <v>46103</v>
      </c>
      <c r="C2220" t="s">
        <v>101</v>
      </c>
      <c r="D2220" t="str">
        <f t="shared" si="34"/>
        <v>WPG</v>
      </c>
    </row>
    <row r="2221" spans="1:4" x14ac:dyDescent="0.2">
      <c r="A2221" t="s">
        <v>56</v>
      </c>
      <c r="B2221" s="1">
        <v>46103</v>
      </c>
      <c r="C2221" t="s">
        <v>75</v>
      </c>
      <c r="D2221" t="str">
        <f t="shared" si="34"/>
        <v>NYR</v>
      </c>
    </row>
    <row r="2222" spans="1:4" x14ac:dyDescent="0.2">
      <c r="A2222" t="s">
        <v>103</v>
      </c>
      <c r="B2222" s="1">
        <v>46103</v>
      </c>
      <c r="C2222" t="s">
        <v>72</v>
      </c>
      <c r="D2222" t="str">
        <f t="shared" si="34"/>
        <v>COL</v>
      </c>
    </row>
    <row r="2223" spans="1:4" x14ac:dyDescent="0.2">
      <c r="A2223" t="s">
        <v>56</v>
      </c>
      <c r="B2223" s="1">
        <v>46103</v>
      </c>
      <c r="C2223" t="s">
        <v>82</v>
      </c>
      <c r="D2223" t="str">
        <f t="shared" si="34"/>
        <v>WSH</v>
      </c>
    </row>
    <row r="2224" spans="1:4" x14ac:dyDescent="0.2">
      <c r="A2224" t="s">
        <v>103</v>
      </c>
      <c r="B2224" s="1">
        <v>46103</v>
      </c>
      <c r="C2224" t="s">
        <v>85</v>
      </c>
      <c r="D2224" t="str">
        <f t="shared" si="34"/>
        <v>CAR</v>
      </c>
    </row>
    <row r="2225" spans="1:4" x14ac:dyDescent="0.2">
      <c r="A2225" t="s">
        <v>56</v>
      </c>
      <c r="B2225" s="1">
        <v>46103</v>
      </c>
      <c r="C2225" t="s">
        <v>74</v>
      </c>
      <c r="D2225" t="str">
        <f t="shared" si="34"/>
        <v>PIT</v>
      </c>
    </row>
    <row r="2226" spans="1:4" x14ac:dyDescent="0.2">
      <c r="A2226" t="s">
        <v>103</v>
      </c>
      <c r="B2226" s="1">
        <v>46103</v>
      </c>
      <c r="C2226" t="s">
        <v>90</v>
      </c>
      <c r="D2226" t="str">
        <f t="shared" si="34"/>
        <v>NSH</v>
      </c>
    </row>
    <row r="2227" spans="1:4" x14ac:dyDescent="0.2">
      <c r="A2227" t="s">
        <v>56</v>
      </c>
      <c r="B2227" s="1">
        <v>46103</v>
      </c>
      <c r="C2227" t="s">
        <v>70</v>
      </c>
      <c r="D2227" t="str">
        <f t="shared" si="34"/>
        <v>CHI</v>
      </c>
    </row>
    <row r="2228" spans="1:4" x14ac:dyDescent="0.2">
      <c r="A2228" t="s">
        <v>103</v>
      </c>
      <c r="B2228" s="1">
        <v>46103</v>
      </c>
      <c r="C2228" t="s">
        <v>89</v>
      </c>
      <c r="D2228" t="str">
        <f t="shared" si="34"/>
        <v>CBJ</v>
      </c>
    </row>
    <row r="2229" spans="1:4" x14ac:dyDescent="0.2">
      <c r="A2229" t="s">
        <v>56</v>
      </c>
      <c r="B2229" s="1">
        <v>46103</v>
      </c>
      <c r="C2229" t="s">
        <v>91</v>
      </c>
      <c r="D2229" t="str">
        <f t="shared" si="34"/>
        <v>NYI</v>
      </c>
    </row>
    <row r="2230" spans="1:4" x14ac:dyDescent="0.2">
      <c r="A2230" t="s">
        <v>103</v>
      </c>
      <c r="B2230" s="1">
        <v>46103</v>
      </c>
      <c r="C2230" t="s">
        <v>80</v>
      </c>
      <c r="D2230" t="str">
        <f t="shared" si="34"/>
        <v>VGK</v>
      </c>
    </row>
    <row r="2231" spans="1:4" x14ac:dyDescent="0.2">
      <c r="A2231" t="s">
        <v>56</v>
      </c>
      <c r="B2231" s="1">
        <v>46103</v>
      </c>
      <c r="C2231" t="s">
        <v>100</v>
      </c>
      <c r="D2231" t="str">
        <f t="shared" si="34"/>
        <v>DAL</v>
      </c>
    </row>
    <row r="2232" spans="1:4" x14ac:dyDescent="0.2">
      <c r="A2232" t="s">
        <v>103</v>
      </c>
      <c r="B2232" s="1">
        <v>46103</v>
      </c>
      <c r="C2232" t="s">
        <v>83</v>
      </c>
      <c r="D2232" t="str">
        <f t="shared" si="34"/>
        <v>BUF</v>
      </c>
    </row>
    <row r="2233" spans="1:4" x14ac:dyDescent="0.2">
      <c r="A2233" t="s">
        <v>56</v>
      </c>
      <c r="B2233" s="1">
        <v>46103</v>
      </c>
      <c r="C2233" t="s">
        <v>92</v>
      </c>
      <c r="D2233" t="str">
        <f t="shared" si="34"/>
        <v>ANA</v>
      </c>
    </row>
    <row r="2234" spans="1:4" x14ac:dyDescent="0.2">
      <c r="A2234" t="s">
        <v>103</v>
      </c>
      <c r="B2234" s="1">
        <v>46103</v>
      </c>
      <c r="C2234" t="s">
        <v>98</v>
      </c>
      <c r="D2234" t="str">
        <f t="shared" si="34"/>
        <v>TBL</v>
      </c>
    </row>
    <row r="2235" spans="1:4" x14ac:dyDescent="0.2">
      <c r="A2235" t="s">
        <v>56</v>
      </c>
      <c r="B2235" s="1">
        <v>46103</v>
      </c>
      <c r="C2235" t="s">
        <v>76</v>
      </c>
      <c r="D2235" t="str">
        <f t="shared" si="34"/>
        <v>CGY</v>
      </c>
    </row>
    <row r="2236" spans="1:4" x14ac:dyDescent="0.2">
      <c r="A2236" t="s">
        <v>103</v>
      </c>
      <c r="B2236" s="1">
        <v>46103</v>
      </c>
      <c r="C2236" t="s">
        <v>73</v>
      </c>
      <c r="D2236" t="str">
        <f t="shared" si="34"/>
        <v>LAK</v>
      </c>
    </row>
    <row r="2237" spans="1:4" x14ac:dyDescent="0.2">
      <c r="A2237" t="s">
        <v>56</v>
      </c>
      <c r="B2237" s="1">
        <v>46103</v>
      </c>
      <c r="C2237" t="s">
        <v>86</v>
      </c>
      <c r="D2237" t="str">
        <f t="shared" si="34"/>
        <v>UTA</v>
      </c>
    </row>
    <row r="2238" spans="1:4" x14ac:dyDescent="0.2">
      <c r="A2238" t="s">
        <v>103</v>
      </c>
      <c r="B2238" s="1">
        <v>46104</v>
      </c>
      <c r="C2238" t="s">
        <v>97</v>
      </c>
      <c r="D2238" t="str">
        <f t="shared" si="34"/>
        <v>OTT</v>
      </c>
    </row>
    <row r="2239" spans="1:4" x14ac:dyDescent="0.2">
      <c r="A2239" t="s">
        <v>56</v>
      </c>
      <c r="B2239" s="1">
        <v>46104</v>
      </c>
      <c r="C2239" t="s">
        <v>75</v>
      </c>
      <c r="D2239" t="str">
        <f t="shared" si="34"/>
        <v>NYR</v>
      </c>
    </row>
    <row r="2240" spans="1:4" x14ac:dyDescent="0.2">
      <c r="A2240" t="s">
        <v>103</v>
      </c>
      <c r="B2240" s="1">
        <v>46105</v>
      </c>
      <c r="C2240" t="s">
        <v>85</v>
      </c>
      <c r="D2240" t="str">
        <f t="shared" si="34"/>
        <v>CAR</v>
      </c>
    </row>
    <row r="2241" spans="1:4" x14ac:dyDescent="0.2">
      <c r="A2241" t="s">
        <v>56</v>
      </c>
      <c r="B2241" s="1">
        <v>46105</v>
      </c>
      <c r="C2241" t="s">
        <v>78</v>
      </c>
      <c r="D2241" t="str">
        <f t="shared" si="34"/>
        <v>MTL</v>
      </c>
    </row>
    <row r="2242" spans="1:4" x14ac:dyDescent="0.2">
      <c r="A2242" t="s">
        <v>103</v>
      </c>
      <c r="B2242" s="1">
        <v>46105</v>
      </c>
      <c r="C2242" t="s">
        <v>70</v>
      </c>
      <c r="D2242" t="str">
        <f t="shared" si="34"/>
        <v>CHI</v>
      </c>
    </row>
    <row r="2243" spans="1:4" x14ac:dyDescent="0.2">
      <c r="A2243" t="s">
        <v>56</v>
      </c>
      <c r="B2243" s="1">
        <v>46105</v>
      </c>
      <c r="C2243" t="s">
        <v>91</v>
      </c>
      <c r="D2243" t="str">
        <f t="shared" ref="D2243:D2306" si="35">_xlfn.SINGLE(_xlfn.XLOOKUP(C2243,G:G,F:F))</f>
        <v>NYI</v>
      </c>
    </row>
    <row r="2244" spans="1:4" x14ac:dyDescent="0.2">
      <c r="A2244" t="s">
        <v>103</v>
      </c>
      <c r="B2244" s="1">
        <v>46105</v>
      </c>
      <c r="C2244" t="s">
        <v>72</v>
      </c>
      <c r="D2244" t="str">
        <f t="shared" si="35"/>
        <v>COL</v>
      </c>
    </row>
    <row r="2245" spans="1:4" x14ac:dyDescent="0.2">
      <c r="A2245" t="s">
        <v>56</v>
      </c>
      <c r="B2245" s="1">
        <v>46105</v>
      </c>
      <c r="C2245" t="s">
        <v>74</v>
      </c>
      <c r="D2245" t="str">
        <f t="shared" si="35"/>
        <v>PIT</v>
      </c>
    </row>
    <row r="2246" spans="1:4" x14ac:dyDescent="0.2">
      <c r="A2246" t="s">
        <v>103</v>
      </c>
      <c r="B2246" s="1">
        <v>46105</v>
      </c>
      <c r="C2246" t="s">
        <v>89</v>
      </c>
      <c r="D2246" t="str">
        <f t="shared" si="35"/>
        <v>CBJ</v>
      </c>
    </row>
    <row r="2247" spans="1:4" x14ac:dyDescent="0.2">
      <c r="A2247" t="s">
        <v>56</v>
      </c>
      <c r="B2247" s="1">
        <v>46105</v>
      </c>
      <c r="C2247" t="s">
        <v>88</v>
      </c>
      <c r="D2247" t="str">
        <f t="shared" si="35"/>
        <v>PHI</v>
      </c>
    </row>
    <row r="2248" spans="1:4" x14ac:dyDescent="0.2">
      <c r="A2248" t="s">
        <v>103</v>
      </c>
      <c r="B2248" s="1">
        <v>46105</v>
      </c>
      <c r="C2248" t="s">
        <v>97</v>
      </c>
      <c r="D2248" t="str">
        <f t="shared" si="35"/>
        <v>OTT</v>
      </c>
    </row>
    <row r="2249" spans="1:4" x14ac:dyDescent="0.2">
      <c r="A2249" t="s">
        <v>56</v>
      </c>
      <c r="B2249" s="1">
        <v>46105</v>
      </c>
      <c r="C2249" t="s">
        <v>87</v>
      </c>
      <c r="D2249" t="str">
        <f t="shared" si="35"/>
        <v>DET</v>
      </c>
    </row>
    <row r="2250" spans="1:4" x14ac:dyDescent="0.2">
      <c r="A2250" t="s">
        <v>103</v>
      </c>
      <c r="B2250" s="1">
        <v>46105</v>
      </c>
      <c r="C2250" t="s">
        <v>93</v>
      </c>
      <c r="D2250" t="str">
        <f t="shared" si="35"/>
        <v>SEA</v>
      </c>
    </row>
    <row r="2251" spans="1:4" x14ac:dyDescent="0.2">
      <c r="A2251" t="s">
        <v>56</v>
      </c>
      <c r="B2251" s="1">
        <v>46105</v>
      </c>
      <c r="C2251" t="s">
        <v>71</v>
      </c>
      <c r="D2251" t="str">
        <f t="shared" si="35"/>
        <v>FLA</v>
      </c>
    </row>
    <row r="2252" spans="1:4" x14ac:dyDescent="0.2">
      <c r="A2252" t="s">
        <v>103</v>
      </c>
      <c r="B2252" s="1">
        <v>46105</v>
      </c>
      <c r="C2252" t="s">
        <v>79</v>
      </c>
      <c r="D2252" t="str">
        <f t="shared" si="35"/>
        <v>TOR</v>
      </c>
    </row>
    <row r="2253" spans="1:4" x14ac:dyDescent="0.2">
      <c r="A2253" t="s">
        <v>56</v>
      </c>
      <c r="B2253" s="1">
        <v>46105</v>
      </c>
      <c r="C2253" t="s">
        <v>81</v>
      </c>
      <c r="D2253" t="str">
        <f t="shared" si="35"/>
        <v>BOS</v>
      </c>
    </row>
    <row r="2254" spans="1:4" x14ac:dyDescent="0.2">
      <c r="A2254" t="s">
        <v>103</v>
      </c>
      <c r="B2254" s="1">
        <v>46105</v>
      </c>
      <c r="C2254" t="s">
        <v>95</v>
      </c>
      <c r="D2254" t="str">
        <f t="shared" si="35"/>
        <v>MIN</v>
      </c>
    </row>
    <row r="2255" spans="1:4" x14ac:dyDescent="0.2">
      <c r="A2255" t="s">
        <v>56</v>
      </c>
      <c r="B2255" s="1">
        <v>46105</v>
      </c>
      <c r="C2255" t="s">
        <v>98</v>
      </c>
      <c r="D2255" t="str">
        <f t="shared" si="35"/>
        <v>TBL</v>
      </c>
    </row>
    <row r="2256" spans="1:4" x14ac:dyDescent="0.2">
      <c r="A2256" t="s">
        <v>103</v>
      </c>
      <c r="B2256" s="1">
        <v>46105</v>
      </c>
      <c r="C2256" t="s">
        <v>84</v>
      </c>
      <c r="D2256" t="str">
        <f t="shared" si="35"/>
        <v>NJD</v>
      </c>
    </row>
    <row r="2257" spans="1:4" x14ac:dyDescent="0.2">
      <c r="A2257" t="s">
        <v>56</v>
      </c>
      <c r="B2257" s="1">
        <v>46105</v>
      </c>
      <c r="C2257" t="s">
        <v>100</v>
      </c>
      <c r="D2257" t="str">
        <f t="shared" si="35"/>
        <v>DAL</v>
      </c>
    </row>
    <row r="2258" spans="1:4" x14ac:dyDescent="0.2">
      <c r="A2258" t="s">
        <v>103</v>
      </c>
      <c r="B2258" s="1">
        <v>46105</v>
      </c>
      <c r="C2258" t="s">
        <v>94</v>
      </c>
      <c r="D2258" t="str">
        <f t="shared" si="35"/>
        <v>SJS</v>
      </c>
    </row>
    <row r="2259" spans="1:4" x14ac:dyDescent="0.2">
      <c r="A2259" t="s">
        <v>56</v>
      </c>
      <c r="B2259" s="1">
        <v>46105</v>
      </c>
      <c r="C2259" t="s">
        <v>90</v>
      </c>
      <c r="D2259" t="str">
        <f t="shared" si="35"/>
        <v>NSH</v>
      </c>
    </row>
    <row r="2260" spans="1:4" x14ac:dyDescent="0.2">
      <c r="A2260" t="s">
        <v>103</v>
      </c>
      <c r="B2260" s="1">
        <v>46105</v>
      </c>
      <c r="C2260" t="s">
        <v>80</v>
      </c>
      <c r="D2260" t="str">
        <f t="shared" si="35"/>
        <v>VGK</v>
      </c>
    </row>
    <row r="2261" spans="1:4" x14ac:dyDescent="0.2">
      <c r="A2261" t="s">
        <v>56</v>
      </c>
      <c r="B2261" s="1">
        <v>46105</v>
      </c>
      <c r="C2261" t="s">
        <v>101</v>
      </c>
      <c r="D2261" t="str">
        <f t="shared" si="35"/>
        <v>WPG</v>
      </c>
    </row>
    <row r="2262" spans="1:4" x14ac:dyDescent="0.2">
      <c r="A2262" t="s">
        <v>103</v>
      </c>
      <c r="B2262" s="1">
        <v>46105</v>
      </c>
      <c r="C2262" t="s">
        <v>82</v>
      </c>
      <c r="D2262" t="str">
        <f t="shared" si="35"/>
        <v>WSH</v>
      </c>
    </row>
    <row r="2263" spans="1:4" x14ac:dyDescent="0.2">
      <c r="A2263" t="s">
        <v>56</v>
      </c>
      <c r="B2263" s="1">
        <v>46105</v>
      </c>
      <c r="C2263" t="s">
        <v>96</v>
      </c>
      <c r="D2263" t="str">
        <f t="shared" si="35"/>
        <v>STL</v>
      </c>
    </row>
    <row r="2264" spans="1:4" x14ac:dyDescent="0.2">
      <c r="A2264" t="s">
        <v>103</v>
      </c>
      <c r="B2264" s="1">
        <v>46105</v>
      </c>
      <c r="C2264" t="s">
        <v>73</v>
      </c>
      <c r="D2264" t="str">
        <f t="shared" si="35"/>
        <v>LAK</v>
      </c>
    </row>
    <row r="2265" spans="1:4" x14ac:dyDescent="0.2">
      <c r="A2265" t="s">
        <v>56</v>
      </c>
      <c r="B2265" s="1">
        <v>46105</v>
      </c>
      <c r="C2265" t="s">
        <v>76</v>
      </c>
      <c r="D2265" t="str">
        <f t="shared" si="35"/>
        <v>CGY</v>
      </c>
    </row>
    <row r="2266" spans="1:4" x14ac:dyDescent="0.2">
      <c r="A2266" t="s">
        <v>103</v>
      </c>
      <c r="B2266" s="1">
        <v>46105</v>
      </c>
      <c r="C2266" t="s">
        <v>77</v>
      </c>
      <c r="D2266" t="str">
        <f t="shared" si="35"/>
        <v>EDM</v>
      </c>
    </row>
    <row r="2267" spans="1:4" x14ac:dyDescent="0.2">
      <c r="A2267" t="s">
        <v>56</v>
      </c>
      <c r="B2267" s="1">
        <v>46105</v>
      </c>
      <c r="C2267" t="s">
        <v>86</v>
      </c>
      <c r="D2267" t="str">
        <f t="shared" si="35"/>
        <v>UTA</v>
      </c>
    </row>
    <row r="2268" spans="1:4" x14ac:dyDescent="0.2">
      <c r="A2268" t="s">
        <v>103</v>
      </c>
      <c r="B2268" s="1">
        <v>46105</v>
      </c>
      <c r="C2268" t="s">
        <v>92</v>
      </c>
      <c r="D2268" t="str">
        <f t="shared" si="35"/>
        <v>ANA</v>
      </c>
    </row>
    <row r="2269" spans="1:4" x14ac:dyDescent="0.2">
      <c r="A2269" t="s">
        <v>56</v>
      </c>
      <c r="B2269" s="1">
        <v>46105</v>
      </c>
      <c r="C2269" t="s">
        <v>99</v>
      </c>
      <c r="D2269" t="str">
        <f t="shared" si="35"/>
        <v>VAN</v>
      </c>
    </row>
    <row r="2270" spans="1:4" x14ac:dyDescent="0.2">
      <c r="A2270" t="s">
        <v>103</v>
      </c>
      <c r="B2270" s="1">
        <v>46106</v>
      </c>
      <c r="C2270" t="s">
        <v>81</v>
      </c>
      <c r="D2270" t="str">
        <f t="shared" si="35"/>
        <v>BOS</v>
      </c>
    </row>
    <row r="2271" spans="1:4" x14ac:dyDescent="0.2">
      <c r="A2271" t="s">
        <v>56</v>
      </c>
      <c r="B2271" s="1">
        <v>46106</v>
      </c>
      <c r="C2271" t="s">
        <v>83</v>
      </c>
      <c r="D2271" t="str">
        <f t="shared" si="35"/>
        <v>BUF</v>
      </c>
    </row>
    <row r="2272" spans="1:4" x14ac:dyDescent="0.2">
      <c r="A2272" t="s">
        <v>103</v>
      </c>
      <c r="B2272" s="1">
        <v>46106</v>
      </c>
      <c r="C2272" t="s">
        <v>75</v>
      </c>
      <c r="D2272" t="str">
        <f t="shared" si="35"/>
        <v>NYR</v>
      </c>
    </row>
    <row r="2273" spans="1:4" x14ac:dyDescent="0.2">
      <c r="A2273" t="s">
        <v>56</v>
      </c>
      <c r="B2273" s="1">
        <v>46106</v>
      </c>
      <c r="C2273" t="s">
        <v>79</v>
      </c>
      <c r="D2273" t="str">
        <f t="shared" si="35"/>
        <v>TOR</v>
      </c>
    </row>
    <row r="2274" spans="1:4" x14ac:dyDescent="0.2">
      <c r="A2274" t="s">
        <v>103</v>
      </c>
      <c r="B2274" s="1">
        <v>46107</v>
      </c>
      <c r="C2274" t="s">
        <v>70</v>
      </c>
      <c r="D2274" t="str">
        <f t="shared" si="35"/>
        <v>CHI</v>
      </c>
    </row>
    <row r="2275" spans="1:4" x14ac:dyDescent="0.2">
      <c r="A2275" t="s">
        <v>56</v>
      </c>
      <c r="B2275" s="1">
        <v>46107</v>
      </c>
      <c r="C2275" t="s">
        <v>88</v>
      </c>
      <c r="D2275" t="str">
        <f t="shared" si="35"/>
        <v>PHI</v>
      </c>
    </row>
    <row r="2276" spans="1:4" x14ac:dyDescent="0.2">
      <c r="A2276" t="s">
        <v>103</v>
      </c>
      <c r="B2276" s="1">
        <v>46107</v>
      </c>
      <c r="C2276" t="s">
        <v>89</v>
      </c>
      <c r="D2276" t="str">
        <f t="shared" si="35"/>
        <v>CBJ</v>
      </c>
    </row>
    <row r="2277" spans="1:4" x14ac:dyDescent="0.2">
      <c r="A2277" t="s">
        <v>56</v>
      </c>
      <c r="B2277" s="1">
        <v>46107</v>
      </c>
      <c r="C2277" t="s">
        <v>78</v>
      </c>
      <c r="D2277" t="str">
        <f t="shared" si="35"/>
        <v>MTL</v>
      </c>
    </row>
    <row r="2278" spans="1:4" x14ac:dyDescent="0.2">
      <c r="A2278" t="s">
        <v>103</v>
      </c>
      <c r="B2278" s="1">
        <v>46107</v>
      </c>
      <c r="C2278" t="s">
        <v>100</v>
      </c>
      <c r="D2278" t="str">
        <f t="shared" si="35"/>
        <v>DAL</v>
      </c>
    </row>
    <row r="2279" spans="1:4" x14ac:dyDescent="0.2">
      <c r="A2279" t="s">
        <v>56</v>
      </c>
      <c r="B2279" s="1">
        <v>46107</v>
      </c>
      <c r="C2279" t="s">
        <v>91</v>
      </c>
      <c r="D2279" t="str">
        <f t="shared" si="35"/>
        <v>NYI</v>
      </c>
    </row>
    <row r="2280" spans="1:4" x14ac:dyDescent="0.2">
      <c r="A2280" t="s">
        <v>103</v>
      </c>
      <c r="B2280" s="1">
        <v>46107</v>
      </c>
      <c r="C2280" t="s">
        <v>95</v>
      </c>
      <c r="D2280" t="str">
        <f t="shared" si="35"/>
        <v>MIN</v>
      </c>
    </row>
    <row r="2281" spans="1:4" x14ac:dyDescent="0.2">
      <c r="A2281" t="s">
        <v>56</v>
      </c>
      <c r="B2281" s="1">
        <v>46107</v>
      </c>
      <c r="C2281" t="s">
        <v>71</v>
      </c>
      <c r="D2281" t="str">
        <f t="shared" si="35"/>
        <v>FLA</v>
      </c>
    </row>
    <row r="2282" spans="1:4" x14ac:dyDescent="0.2">
      <c r="A2282" t="s">
        <v>103</v>
      </c>
      <c r="B2282" s="1">
        <v>46107</v>
      </c>
      <c r="C2282" t="s">
        <v>74</v>
      </c>
      <c r="D2282" t="str">
        <f t="shared" si="35"/>
        <v>PIT</v>
      </c>
    </row>
    <row r="2283" spans="1:4" x14ac:dyDescent="0.2">
      <c r="A2283" t="s">
        <v>56</v>
      </c>
      <c r="B2283" s="1">
        <v>46107</v>
      </c>
      <c r="C2283" t="s">
        <v>97</v>
      </c>
      <c r="D2283" t="str">
        <f t="shared" si="35"/>
        <v>OTT</v>
      </c>
    </row>
    <row r="2284" spans="1:4" x14ac:dyDescent="0.2">
      <c r="A2284" t="s">
        <v>103</v>
      </c>
      <c r="B2284" s="1">
        <v>46107</v>
      </c>
      <c r="C2284" t="s">
        <v>93</v>
      </c>
      <c r="D2284" t="str">
        <f t="shared" si="35"/>
        <v>SEA</v>
      </c>
    </row>
    <row r="2285" spans="1:4" x14ac:dyDescent="0.2">
      <c r="A2285" t="s">
        <v>56</v>
      </c>
      <c r="B2285" s="1">
        <v>46107</v>
      </c>
      <c r="C2285" t="s">
        <v>98</v>
      </c>
      <c r="D2285" t="str">
        <f t="shared" si="35"/>
        <v>TBL</v>
      </c>
    </row>
    <row r="2286" spans="1:4" x14ac:dyDescent="0.2">
      <c r="A2286" t="s">
        <v>103</v>
      </c>
      <c r="B2286" s="1">
        <v>46107</v>
      </c>
      <c r="C2286" t="s">
        <v>72</v>
      </c>
      <c r="D2286" t="str">
        <f t="shared" si="35"/>
        <v>COL</v>
      </c>
    </row>
    <row r="2287" spans="1:4" x14ac:dyDescent="0.2">
      <c r="A2287" t="s">
        <v>56</v>
      </c>
      <c r="B2287" s="1">
        <v>46107</v>
      </c>
      <c r="C2287" t="s">
        <v>101</v>
      </c>
      <c r="D2287" t="str">
        <f t="shared" si="35"/>
        <v>WPG</v>
      </c>
    </row>
    <row r="2288" spans="1:4" x14ac:dyDescent="0.2">
      <c r="A2288" t="s">
        <v>103</v>
      </c>
      <c r="B2288" s="1">
        <v>46107</v>
      </c>
      <c r="C2288" t="s">
        <v>84</v>
      </c>
      <c r="D2288" t="str">
        <f t="shared" si="35"/>
        <v>NJD</v>
      </c>
    </row>
    <row r="2289" spans="1:4" x14ac:dyDescent="0.2">
      <c r="A2289" t="s">
        <v>56</v>
      </c>
      <c r="B2289" s="1">
        <v>46107</v>
      </c>
      <c r="C2289" t="s">
        <v>90</v>
      </c>
      <c r="D2289" t="str">
        <f t="shared" si="35"/>
        <v>NSH</v>
      </c>
    </row>
    <row r="2290" spans="1:4" x14ac:dyDescent="0.2">
      <c r="A2290" t="s">
        <v>103</v>
      </c>
      <c r="B2290" s="1">
        <v>46107</v>
      </c>
      <c r="C2290" t="s">
        <v>94</v>
      </c>
      <c r="D2290" t="str">
        <f t="shared" si="35"/>
        <v>SJS</v>
      </c>
    </row>
    <row r="2291" spans="1:4" x14ac:dyDescent="0.2">
      <c r="A2291" t="s">
        <v>56</v>
      </c>
      <c r="B2291" s="1">
        <v>46107</v>
      </c>
      <c r="C2291" t="s">
        <v>96</v>
      </c>
      <c r="D2291" t="str">
        <f t="shared" si="35"/>
        <v>STL</v>
      </c>
    </row>
    <row r="2292" spans="1:4" x14ac:dyDescent="0.2">
      <c r="A2292" t="s">
        <v>103</v>
      </c>
      <c r="B2292" s="1">
        <v>46107</v>
      </c>
      <c r="C2292" t="s">
        <v>92</v>
      </c>
      <c r="D2292" t="str">
        <f t="shared" si="35"/>
        <v>ANA</v>
      </c>
    </row>
    <row r="2293" spans="1:4" x14ac:dyDescent="0.2">
      <c r="A2293" t="s">
        <v>56</v>
      </c>
      <c r="B2293" s="1">
        <v>46107</v>
      </c>
      <c r="C2293" t="s">
        <v>76</v>
      </c>
      <c r="D2293" t="str">
        <f t="shared" si="35"/>
        <v>CGY</v>
      </c>
    </row>
    <row r="2294" spans="1:4" x14ac:dyDescent="0.2">
      <c r="A2294" t="s">
        <v>103</v>
      </c>
      <c r="B2294" s="1">
        <v>46107</v>
      </c>
      <c r="C2294" t="s">
        <v>82</v>
      </c>
      <c r="D2294" t="str">
        <f t="shared" si="35"/>
        <v>WSH</v>
      </c>
    </row>
    <row r="2295" spans="1:4" x14ac:dyDescent="0.2">
      <c r="A2295" t="s">
        <v>56</v>
      </c>
      <c r="B2295" s="1">
        <v>46107</v>
      </c>
      <c r="C2295" t="s">
        <v>86</v>
      </c>
      <c r="D2295" t="str">
        <f t="shared" si="35"/>
        <v>UTA</v>
      </c>
    </row>
    <row r="2296" spans="1:4" x14ac:dyDescent="0.2">
      <c r="A2296" t="s">
        <v>103</v>
      </c>
      <c r="B2296" s="1">
        <v>46107</v>
      </c>
      <c r="C2296" t="s">
        <v>77</v>
      </c>
      <c r="D2296" t="str">
        <f t="shared" si="35"/>
        <v>EDM</v>
      </c>
    </row>
    <row r="2297" spans="1:4" x14ac:dyDescent="0.2">
      <c r="A2297" t="s">
        <v>56</v>
      </c>
      <c r="B2297" s="1">
        <v>46107</v>
      </c>
      <c r="C2297" t="s">
        <v>80</v>
      </c>
      <c r="D2297" t="str">
        <f t="shared" si="35"/>
        <v>VGK</v>
      </c>
    </row>
    <row r="2298" spans="1:4" x14ac:dyDescent="0.2">
      <c r="A2298" t="s">
        <v>103</v>
      </c>
      <c r="B2298" s="1">
        <v>46107</v>
      </c>
      <c r="C2298" t="s">
        <v>73</v>
      </c>
      <c r="D2298" t="str">
        <f t="shared" si="35"/>
        <v>LAK</v>
      </c>
    </row>
    <row r="2299" spans="1:4" x14ac:dyDescent="0.2">
      <c r="A2299" t="s">
        <v>56</v>
      </c>
      <c r="B2299" s="1">
        <v>46107</v>
      </c>
      <c r="C2299" t="s">
        <v>99</v>
      </c>
      <c r="D2299" t="str">
        <f t="shared" si="35"/>
        <v>VAN</v>
      </c>
    </row>
    <row r="2300" spans="1:4" x14ac:dyDescent="0.2">
      <c r="A2300" t="s">
        <v>103</v>
      </c>
      <c r="B2300" s="1">
        <v>46108</v>
      </c>
      <c r="C2300" t="s">
        <v>70</v>
      </c>
      <c r="D2300" t="str">
        <f t="shared" si="35"/>
        <v>CHI</v>
      </c>
    </row>
    <row r="2301" spans="1:4" x14ac:dyDescent="0.2">
      <c r="A2301" t="s">
        <v>56</v>
      </c>
      <c r="B2301" s="1">
        <v>46108</v>
      </c>
      <c r="C2301" t="s">
        <v>75</v>
      </c>
      <c r="D2301" t="str">
        <f t="shared" si="35"/>
        <v>NYR</v>
      </c>
    </row>
    <row r="2302" spans="1:4" x14ac:dyDescent="0.2">
      <c r="A2302" t="s">
        <v>103</v>
      </c>
      <c r="B2302" s="1">
        <v>46108</v>
      </c>
      <c r="C2302" t="s">
        <v>87</v>
      </c>
      <c r="D2302" t="str">
        <f t="shared" si="35"/>
        <v>DET</v>
      </c>
    </row>
    <row r="2303" spans="1:4" x14ac:dyDescent="0.2">
      <c r="A2303" t="s">
        <v>56</v>
      </c>
      <c r="B2303" s="1">
        <v>46108</v>
      </c>
      <c r="C2303" t="s">
        <v>83</v>
      </c>
      <c r="D2303" t="str">
        <f t="shared" si="35"/>
        <v>BUF</v>
      </c>
    </row>
    <row r="2304" spans="1:4" x14ac:dyDescent="0.2">
      <c r="A2304" t="s">
        <v>103</v>
      </c>
      <c r="B2304" s="1">
        <v>46109</v>
      </c>
      <c r="C2304" t="s">
        <v>71</v>
      </c>
      <c r="D2304" t="str">
        <f t="shared" si="35"/>
        <v>FLA</v>
      </c>
    </row>
    <row r="2305" spans="1:4" x14ac:dyDescent="0.2">
      <c r="A2305" t="s">
        <v>56</v>
      </c>
      <c r="B2305" s="1">
        <v>46109</v>
      </c>
      <c r="C2305" t="s">
        <v>91</v>
      </c>
      <c r="D2305" t="str">
        <f t="shared" si="35"/>
        <v>NYI</v>
      </c>
    </row>
    <row r="2306" spans="1:4" x14ac:dyDescent="0.2">
      <c r="A2306" t="s">
        <v>103</v>
      </c>
      <c r="B2306" s="1">
        <v>46109</v>
      </c>
      <c r="C2306" t="s">
        <v>97</v>
      </c>
      <c r="D2306" t="str">
        <f t="shared" si="35"/>
        <v>OTT</v>
      </c>
    </row>
    <row r="2307" spans="1:4" x14ac:dyDescent="0.2">
      <c r="A2307" t="s">
        <v>56</v>
      </c>
      <c r="B2307" s="1">
        <v>46109</v>
      </c>
      <c r="C2307" t="s">
        <v>98</v>
      </c>
      <c r="D2307" t="str">
        <f t="shared" ref="D2307:D2370" si="36">_xlfn.SINGLE(_xlfn.XLOOKUP(C2307,G:G,F:F))</f>
        <v>TBL</v>
      </c>
    </row>
    <row r="2308" spans="1:4" x14ac:dyDescent="0.2">
      <c r="A2308" t="s">
        <v>103</v>
      </c>
      <c r="B2308" s="1">
        <v>46109</v>
      </c>
      <c r="C2308" t="s">
        <v>92</v>
      </c>
      <c r="D2308" t="str">
        <f t="shared" si="36"/>
        <v>ANA</v>
      </c>
    </row>
    <row r="2309" spans="1:4" x14ac:dyDescent="0.2">
      <c r="A2309" t="s">
        <v>56</v>
      </c>
      <c r="B2309" s="1">
        <v>46109</v>
      </c>
      <c r="C2309" t="s">
        <v>77</v>
      </c>
      <c r="D2309" t="str">
        <f t="shared" si="36"/>
        <v>EDM</v>
      </c>
    </row>
    <row r="2310" spans="1:4" x14ac:dyDescent="0.2">
      <c r="A2310" t="s">
        <v>103</v>
      </c>
      <c r="B2310" s="1">
        <v>46109</v>
      </c>
      <c r="C2310" t="s">
        <v>100</v>
      </c>
      <c r="D2310" t="str">
        <f t="shared" si="36"/>
        <v>DAL</v>
      </c>
    </row>
    <row r="2311" spans="1:4" x14ac:dyDescent="0.2">
      <c r="A2311" t="s">
        <v>56</v>
      </c>
      <c r="B2311" s="1">
        <v>46109</v>
      </c>
      <c r="C2311" t="s">
        <v>74</v>
      </c>
      <c r="D2311" t="str">
        <f t="shared" si="36"/>
        <v>PIT</v>
      </c>
    </row>
    <row r="2312" spans="1:4" x14ac:dyDescent="0.2">
      <c r="A2312" t="s">
        <v>103</v>
      </c>
      <c r="B2312" s="1">
        <v>46109</v>
      </c>
      <c r="C2312" t="s">
        <v>95</v>
      </c>
      <c r="D2312" t="str">
        <f t="shared" si="36"/>
        <v>MIN</v>
      </c>
    </row>
    <row r="2313" spans="1:4" x14ac:dyDescent="0.2">
      <c r="A2313" t="s">
        <v>56</v>
      </c>
      <c r="B2313" s="1">
        <v>46109</v>
      </c>
      <c r="C2313" t="s">
        <v>81</v>
      </c>
      <c r="D2313" t="str">
        <f t="shared" si="36"/>
        <v>BOS</v>
      </c>
    </row>
    <row r="2314" spans="1:4" x14ac:dyDescent="0.2">
      <c r="A2314" t="s">
        <v>103</v>
      </c>
      <c r="B2314" s="1">
        <v>46109</v>
      </c>
      <c r="C2314" t="s">
        <v>84</v>
      </c>
      <c r="D2314" t="str">
        <f t="shared" si="36"/>
        <v>NJD</v>
      </c>
    </row>
    <row r="2315" spans="1:4" x14ac:dyDescent="0.2">
      <c r="A2315" t="s">
        <v>56</v>
      </c>
      <c r="B2315" s="1">
        <v>46109</v>
      </c>
      <c r="C2315" t="s">
        <v>85</v>
      </c>
      <c r="D2315" t="str">
        <f t="shared" si="36"/>
        <v>CAR</v>
      </c>
    </row>
    <row r="2316" spans="1:4" x14ac:dyDescent="0.2">
      <c r="A2316" t="s">
        <v>103</v>
      </c>
      <c r="B2316" s="1">
        <v>46109</v>
      </c>
      <c r="C2316" t="s">
        <v>94</v>
      </c>
      <c r="D2316" t="str">
        <f t="shared" si="36"/>
        <v>SJS</v>
      </c>
    </row>
    <row r="2317" spans="1:4" x14ac:dyDescent="0.2">
      <c r="A2317" t="s">
        <v>56</v>
      </c>
      <c r="B2317" s="1">
        <v>46109</v>
      </c>
      <c r="C2317" t="s">
        <v>89</v>
      </c>
      <c r="D2317" t="str">
        <f t="shared" si="36"/>
        <v>CBJ</v>
      </c>
    </row>
    <row r="2318" spans="1:4" x14ac:dyDescent="0.2">
      <c r="A2318" t="s">
        <v>103</v>
      </c>
      <c r="B2318" s="1">
        <v>46109</v>
      </c>
      <c r="C2318" t="s">
        <v>93</v>
      </c>
      <c r="D2318" t="str">
        <f t="shared" si="36"/>
        <v>SEA</v>
      </c>
    </row>
    <row r="2319" spans="1:4" x14ac:dyDescent="0.2">
      <c r="A2319" t="s">
        <v>56</v>
      </c>
      <c r="B2319" s="1">
        <v>46109</v>
      </c>
      <c r="C2319" t="s">
        <v>83</v>
      </c>
      <c r="D2319" t="str">
        <f t="shared" si="36"/>
        <v>BUF</v>
      </c>
    </row>
    <row r="2320" spans="1:4" x14ac:dyDescent="0.2">
      <c r="A2320" t="s">
        <v>103</v>
      </c>
      <c r="B2320" s="1">
        <v>46109</v>
      </c>
      <c r="C2320" t="s">
        <v>78</v>
      </c>
      <c r="D2320" t="str">
        <f t="shared" si="36"/>
        <v>MTL</v>
      </c>
    </row>
    <row r="2321" spans="1:4" x14ac:dyDescent="0.2">
      <c r="A2321" t="s">
        <v>56</v>
      </c>
      <c r="B2321" s="1">
        <v>46109</v>
      </c>
      <c r="C2321" t="s">
        <v>90</v>
      </c>
      <c r="D2321" t="str">
        <f t="shared" si="36"/>
        <v>NSH</v>
      </c>
    </row>
    <row r="2322" spans="1:4" x14ac:dyDescent="0.2">
      <c r="A2322" t="s">
        <v>103</v>
      </c>
      <c r="B2322" s="1">
        <v>46109</v>
      </c>
      <c r="C2322" t="s">
        <v>79</v>
      </c>
      <c r="D2322" t="str">
        <f t="shared" si="36"/>
        <v>TOR</v>
      </c>
    </row>
    <row r="2323" spans="1:4" x14ac:dyDescent="0.2">
      <c r="A2323" t="s">
        <v>56</v>
      </c>
      <c r="B2323" s="1">
        <v>46109</v>
      </c>
      <c r="C2323" t="s">
        <v>96</v>
      </c>
      <c r="D2323" t="str">
        <f t="shared" si="36"/>
        <v>STL</v>
      </c>
    </row>
    <row r="2324" spans="1:4" x14ac:dyDescent="0.2">
      <c r="A2324" t="s">
        <v>103</v>
      </c>
      <c r="B2324" s="1">
        <v>46109</v>
      </c>
      <c r="C2324" t="s">
        <v>101</v>
      </c>
      <c r="D2324" t="str">
        <f t="shared" si="36"/>
        <v>WPG</v>
      </c>
    </row>
    <row r="2325" spans="1:4" x14ac:dyDescent="0.2">
      <c r="A2325" t="s">
        <v>56</v>
      </c>
      <c r="B2325" s="1">
        <v>46109</v>
      </c>
      <c r="C2325" t="s">
        <v>72</v>
      </c>
      <c r="D2325" t="str">
        <f t="shared" si="36"/>
        <v>COL</v>
      </c>
    </row>
    <row r="2326" spans="1:4" x14ac:dyDescent="0.2">
      <c r="A2326" t="s">
        <v>103</v>
      </c>
      <c r="B2326" s="1">
        <v>46109</v>
      </c>
      <c r="C2326" t="s">
        <v>88</v>
      </c>
      <c r="D2326" t="str">
        <f t="shared" si="36"/>
        <v>PHI</v>
      </c>
    </row>
    <row r="2327" spans="1:4" x14ac:dyDescent="0.2">
      <c r="A2327" t="s">
        <v>56</v>
      </c>
      <c r="B2327" s="1">
        <v>46109</v>
      </c>
      <c r="C2327" t="s">
        <v>87</v>
      </c>
      <c r="D2327" t="str">
        <f t="shared" si="36"/>
        <v>DET</v>
      </c>
    </row>
    <row r="2328" spans="1:4" x14ac:dyDescent="0.2">
      <c r="A2328" t="s">
        <v>103</v>
      </c>
      <c r="B2328" s="1">
        <v>46109</v>
      </c>
      <c r="C2328" t="s">
        <v>86</v>
      </c>
      <c r="D2328" t="str">
        <f t="shared" si="36"/>
        <v>UTA</v>
      </c>
    </row>
    <row r="2329" spans="1:4" x14ac:dyDescent="0.2">
      <c r="A2329" t="s">
        <v>56</v>
      </c>
      <c r="B2329" s="1">
        <v>46109</v>
      </c>
      <c r="C2329" t="s">
        <v>73</v>
      </c>
      <c r="D2329" t="str">
        <f t="shared" si="36"/>
        <v>LAK</v>
      </c>
    </row>
    <row r="2330" spans="1:4" x14ac:dyDescent="0.2">
      <c r="A2330" t="s">
        <v>103</v>
      </c>
      <c r="B2330" s="1">
        <v>46109</v>
      </c>
      <c r="C2330" t="s">
        <v>99</v>
      </c>
      <c r="D2330" t="str">
        <f t="shared" si="36"/>
        <v>VAN</v>
      </c>
    </row>
    <row r="2331" spans="1:4" x14ac:dyDescent="0.2">
      <c r="A2331" t="s">
        <v>56</v>
      </c>
      <c r="B2331" s="1">
        <v>46109</v>
      </c>
      <c r="C2331" t="s">
        <v>76</v>
      </c>
      <c r="D2331" t="str">
        <f t="shared" si="36"/>
        <v>CGY</v>
      </c>
    </row>
    <row r="2332" spans="1:4" x14ac:dyDescent="0.2">
      <c r="A2332" t="s">
        <v>103</v>
      </c>
      <c r="B2332" s="1">
        <v>46109</v>
      </c>
      <c r="C2332" t="s">
        <v>82</v>
      </c>
      <c r="D2332" t="str">
        <f t="shared" si="36"/>
        <v>WSH</v>
      </c>
    </row>
    <row r="2333" spans="1:4" x14ac:dyDescent="0.2">
      <c r="A2333" t="s">
        <v>56</v>
      </c>
      <c r="B2333" s="1">
        <v>46109</v>
      </c>
      <c r="C2333" t="s">
        <v>80</v>
      </c>
      <c r="D2333" t="str">
        <f t="shared" si="36"/>
        <v>VGK</v>
      </c>
    </row>
    <row r="2334" spans="1:4" x14ac:dyDescent="0.2">
      <c r="A2334" t="s">
        <v>103</v>
      </c>
      <c r="B2334" s="1">
        <v>46110</v>
      </c>
      <c r="C2334" t="s">
        <v>71</v>
      </c>
      <c r="D2334" t="str">
        <f t="shared" si="36"/>
        <v>FLA</v>
      </c>
    </row>
    <row r="2335" spans="1:4" x14ac:dyDescent="0.2">
      <c r="A2335" t="s">
        <v>56</v>
      </c>
      <c r="B2335" s="1">
        <v>46110</v>
      </c>
      <c r="C2335" t="s">
        <v>75</v>
      </c>
      <c r="D2335" t="str">
        <f t="shared" si="36"/>
        <v>NYR</v>
      </c>
    </row>
    <row r="2336" spans="1:4" x14ac:dyDescent="0.2">
      <c r="A2336" t="s">
        <v>103</v>
      </c>
      <c r="B2336" s="1">
        <v>46110</v>
      </c>
      <c r="C2336" t="s">
        <v>81</v>
      </c>
      <c r="D2336" t="str">
        <f t="shared" si="36"/>
        <v>BOS</v>
      </c>
    </row>
    <row r="2337" spans="1:4" x14ac:dyDescent="0.2">
      <c r="A2337" t="s">
        <v>56</v>
      </c>
      <c r="B2337" s="1">
        <v>46110</v>
      </c>
      <c r="C2337" t="s">
        <v>89</v>
      </c>
      <c r="D2337" t="str">
        <f t="shared" si="36"/>
        <v>CBJ</v>
      </c>
    </row>
    <row r="2338" spans="1:4" x14ac:dyDescent="0.2">
      <c r="A2338" t="s">
        <v>103</v>
      </c>
      <c r="B2338" s="1">
        <v>46110</v>
      </c>
      <c r="C2338" t="s">
        <v>78</v>
      </c>
      <c r="D2338" t="str">
        <f t="shared" si="36"/>
        <v>MTL</v>
      </c>
    </row>
    <row r="2339" spans="1:4" x14ac:dyDescent="0.2">
      <c r="A2339" t="s">
        <v>56</v>
      </c>
      <c r="B2339" s="1">
        <v>46110</v>
      </c>
      <c r="C2339" t="s">
        <v>85</v>
      </c>
      <c r="D2339" t="str">
        <f t="shared" si="36"/>
        <v>CAR</v>
      </c>
    </row>
    <row r="2340" spans="1:4" x14ac:dyDescent="0.2">
      <c r="A2340" t="s">
        <v>103</v>
      </c>
      <c r="B2340" s="1">
        <v>46110</v>
      </c>
      <c r="C2340" t="s">
        <v>90</v>
      </c>
      <c r="D2340" t="str">
        <f t="shared" si="36"/>
        <v>NSH</v>
      </c>
    </row>
    <row r="2341" spans="1:4" x14ac:dyDescent="0.2">
      <c r="A2341" t="s">
        <v>56</v>
      </c>
      <c r="B2341" s="1">
        <v>46110</v>
      </c>
      <c r="C2341" t="s">
        <v>98</v>
      </c>
      <c r="D2341" t="str">
        <f t="shared" si="36"/>
        <v>TBL</v>
      </c>
    </row>
    <row r="2342" spans="1:4" x14ac:dyDescent="0.2">
      <c r="A2342" t="s">
        <v>103</v>
      </c>
      <c r="B2342" s="1">
        <v>46110</v>
      </c>
      <c r="C2342" t="s">
        <v>70</v>
      </c>
      <c r="D2342" t="str">
        <f t="shared" si="36"/>
        <v>CHI</v>
      </c>
    </row>
    <row r="2343" spans="1:4" x14ac:dyDescent="0.2">
      <c r="A2343" t="s">
        <v>56</v>
      </c>
      <c r="B2343" s="1">
        <v>46110</v>
      </c>
      <c r="C2343" t="s">
        <v>84</v>
      </c>
      <c r="D2343" t="str">
        <f t="shared" si="36"/>
        <v>NJD</v>
      </c>
    </row>
    <row r="2344" spans="1:4" x14ac:dyDescent="0.2">
      <c r="A2344" t="s">
        <v>103</v>
      </c>
      <c r="B2344" s="1">
        <v>46110</v>
      </c>
      <c r="C2344" t="s">
        <v>100</v>
      </c>
      <c r="D2344" t="str">
        <f t="shared" si="36"/>
        <v>DAL</v>
      </c>
    </row>
    <row r="2345" spans="1:4" x14ac:dyDescent="0.2">
      <c r="A2345" t="s">
        <v>56</v>
      </c>
      <c r="B2345" s="1">
        <v>46110</v>
      </c>
      <c r="C2345" t="s">
        <v>88</v>
      </c>
      <c r="D2345" t="str">
        <f t="shared" si="36"/>
        <v>PHI</v>
      </c>
    </row>
    <row r="2346" spans="1:4" x14ac:dyDescent="0.2">
      <c r="A2346" t="s">
        <v>103</v>
      </c>
      <c r="B2346" s="1">
        <v>46111</v>
      </c>
      <c r="C2346" t="s">
        <v>74</v>
      </c>
      <c r="D2346" t="str">
        <f t="shared" si="36"/>
        <v>PIT</v>
      </c>
    </row>
    <row r="2347" spans="1:4" x14ac:dyDescent="0.2">
      <c r="A2347" t="s">
        <v>56</v>
      </c>
      <c r="B2347" s="1">
        <v>46111</v>
      </c>
      <c r="C2347" t="s">
        <v>91</v>
      </c>
      <c r="D2347" t="str">
        <f t="shared" si="36"/>
        <v>NYI</v>
      </c>
    </row>
    <row r="2348" spans="1:4" x14ac:dyDescent="0.2">
      <c r="A2348" t="s">
        <v>103</v>
      </c>
      <c r="B2348" s="1">
        <v>46111</v>
      </c>
      <c r="C2348" t="s">
        <v>76</v>
      </c>
      <c r="D2348" t="str">
        <f t="shared" si="36"/>
        <v>CGY</v>
      </c>
    </row>
    <row r="2349" spans="1:4" x14ac:dyDescent="0.2">
      <c r="A2349" t="s">
        <v>56</v>
      </c>
      <c r="B2349" s="1">
        <v>46111</v>
      </c>
      <c r="C2349" t="s">
        <v>72</v>
      </c>
      <c r="D2349" t="str">
        <f t="shared" si="36"/>
        <v>COL</v>
      </c>
    </row>
    <row r="2350" spans="1:4" x14ac:dyDescent="0.2">
      <c r="A2350" t="s">
        <v>103</v>
      </c>
      <c r="B2350" s="1">
        <v>46111</v>
      </c>
      <c r="C2350" t="s">
        <v>96</v>
      </c>
      <c r="D2350" t="str">
        <f t="shared" si="36"/>
        <v>STL</v>
      </c>
    </row>
    <row r="2351" spans="1:4" x14ac:dyDescent="0.2">
      <c r="A2351" t="s">
        <v>56</v>
      </c>
      <c r="B2351" s="1">
        <v>46111</v>
      </c>
      <c r="C2351" t="s">
        <v>94</v>
      </c>
      <c r="D2351" t="str">
        <f t="shared" si="36"/>
        <v>SJS</v>
      </c>
    </row>
    <row r="2352" spans="1:4" x14ac:dyDescent="0.2">
      <c r="A2352" t="s">
        <v>103</v>
      </c>
      <c r="B2352" s="1">
        <v>46111</v>
      </c>
      <c r="C2352" t="s">
        <v>79</v>
      </c>
      <c r="D2352" t="str">
        <f t="shared" si="36"/>
        <v>TOR</v>
      </c>
    </row>
    <row r="2353" spans="1:4" x14ac:dyDescent="0.2">
      <c r="A2353" t="s">
        <v>56</v>
      </c>
      <c r="B2353" s="1">
        <v>46111</v>
      </c>
      <c r="C2353" t="s">
        <v>92</v>
      </c>
      <c r="D2353" t="str">
        <f t="shared" si="36"/>
        <v>ANA</v>
      </c>
    </row>
    <row r="2354" spans="1:4" x14ac:dyDescent="0.2">
      <c r="A2354" t="s">
        <v>103</v>
      </c>
      <c r="B2354" s="1">
        <v>46111</v>
      </c>
      <c r="C2354" t="s">
        <v>99</v>
      </c>
      <c r="D2354" t="str">
        <f t="shared" si="36"/>
        <v>VAN</v>
      </c>
    </row>
    <row r="2355" spans="1:4" x14ac:dyDescent="0.2">
      <c r="A2355" t="s">
        <v>56</v>
      </c>
      <c r="B2355" s="1">
        <v>46111</v>
      </c>
      <c r="C2355" t="s">
        <v>80</v>
      </c>
      <c r="D2355" t="str">
        <f t="shared" si="36"/>
        <v>VGK</v>
      </c>
    </row>
    <row r="2356" spans="1:4" x14ac:dyDescent="0.2">
      <c r="A2356" t="s">
        <v>103</v>
      </c>
      <c r="B2356" s="1">
        <v>46112</v>
      </c>
      <c r="C2356" t="s">
        <v>100</v>
      </c>
      <c r="D2356" t="str">
        <f t="shared" si="36"/>
        <v>DAL</v>
      </c>
    </row>
    <row r="2357" spans="1:4" x14ac:dyDescent="0.2">
      <c r="A2357" t="s">
        <v>56</v>
      </c>
      <c r="B2357" s="1">
        <v>46112</v>
      </c>
      <c r="C2357" t="s">
        <v>81</v>
      </c>
      <c r="D2357" t="str">
        <f t="shared" si="36"/>
        <v>BOS</v>
      </c>
    </row>
    <row r="2358" spans="1:4" x14ac:dyDescent="0.2">
      <c r="A2358" t="s">
        <v>103</v>
      </c>
      <c r="B2358" s="1">
        <v>46112</v>
      </c>
      <c r="C2358" t="s">
        <v>87</v>
      </c>
      <c r="D2358" t="str">
        <f t="shared" si="36"/>
        <v>DET</v>
      </c>
    </row>
    <row r="2359" spans="1:4" x14ac:dyDescent="0.2">
      <c r="A2359" t="s">
        <v>56</v>
      </c>
      <c r="B2359" s="1">
        <v>46112</v>
      </c>
      <c r="C2359" t="s">
        <v>74</v>
      </c>
      <c r="D2359" t="str">
        <f t="shared" si="36"/>
        <v>PIT</v>
      </c>
    </row>
    <row r="2360" spans="1:4" x14ac:dyDescent="0.2">
      <c r="A2360" t="s">
        <v>103</v>
      </c>
      <c r="B2360" s="1">
        <v>46112</v>
      </c>
      <c r="C2360" t="s">
        <v>78</v>
      </c>
      <c r="D2360" t="str">
        <f t="shared" si="36"/>
        <v>MTL</v>
      </c>
    </row>
    <row r="2361" spans="1:4" x14ac:dyDescent="0.2">
      <c r="A2361" t="s">
        <v>56</v>
      </c>
      <c r="B2361" s="1">
        <v>46112</v>
      </c>
      <c r="C2361" t="s">
        <v>98</v>
      </c>
      <c r="D2361" t="str">
        <f t="shared" si="36"/>
        <v>TBL</v>
      </c>
    </row>
    <row r="2362" spans="1:4" x14ac:dyDescent="0.2">
      <c r="A2362" t="s">
        <v>103</v>
      </c>
      <c r="B2362" s="1">
        <v>46112</v>
      </c>
      <c r="C2362" t="s">
        <v>84</v>
      </c>
      <c r="D2362" t="str">
        <f t="shared" si="36"/>
        <v>NJD</v>
      </c>
    </row>
    <row r="2363" spans="1:4" x14ac:dyDescent="0.2">
      <c r="A2363" t="s">
        <v>56</v>
      </c>
      <c r="B2363" s="1">
        <v>46112</v>
      </c>
      <c r="C2363" t="s">
        <v>75</v>
      </c>
      <c r="D2363" t="str">
        <f t="shared" si="36"/>
        <v>NYR</v>
      </c>
    </row>
    <row r="2364" spans="1:4" x14ac:dyDescent="0.2">
      <c r="A2364" t="s">
        <v>103</v>
      </c>
      <c r="B2364" s="1">
        <v>46112</v>
      </c>
      <c r="C2364" t="s">
        <v>91</v>
      </c>
      <c r="D2364" t="str">
        <f t="shared" si="36"/>
        <v>NYI</v>
      </c>
    </row>
    <row r="2365" spans="1:4" x14ac:dyDescent="0.2">
      <c r="A2365" t="s">
        <v>56</v>
      </c>
      <c r="B2365" s="1">
        <v>46112</v>
      </c>
      <c r="C2365" t="s">
        <v>83</v>
      </c>
      <c r="D2365" t="str">
        <f t="shared" si="36"/>
        <v>BUF</v>
      </c>
    </row>
    <row r="2366" spans="1:4" x14ac:dyDescent="0.2">
      <c r="A2366" t="s">
        <v>103</v>
      </c>
      <c r="B2366" s="1">
        <v>46112</v>
      </c>
      <c r="C2366" t="s">
        <v>97</v>
      </c>
      <c r="D2366" t="str">
        <f t="shared" si="36"/>
        <v>OTT</v>
      </c>
    </row>
    <row r="2367" spans="1:4" x14ac:dyDescent="0.2">
      <c r="A2367" t="s">
        <v>56</v>
      </c>
      <c r="B2367" s="1">
        <v>46112</v>
      </c>
      <c r="C2367" t="s">
        <v>71</v>
      </c>
      <c r="D2367" t="str">
        <f t="shared" si="36"/>
        <v>FLA</v>
      </c>
    </row>
    <row r="2368" spans="1:4" x14ac:dyDescent="0.2">
      <c r="A2368" t="s">
        <v>103</v>
      </c>
      <c r="B2368" s="1">
        <v>46112</v>
      </c>
      <c r="C2368" t="s">
        <v>88</v>
      </c>
      <c r="D2368" t="str">
        <f t="shared" si="36"/>
        <v>PHI</v>
      </c>
    </row>
    <row r="2369" spans="1:4" x14ac:dyDescent="0.2">
      <c r="A2369" t="s">
        <v>56</v>
      </c>
      <c r="B2369" s="1">
        <v>46112</v>
      </c>
      <c r="C2369" t="s">
        <v>82</v>
      </c>
      <c r="D2369" t="str">
        <f t="shared" si="36"/>
        <v>WSH</v>
      </c>
    </row>
    <row r="2370" spans="1:4" x14ac:dyDescent="0.2">
      <c r="A2370" t="s">
        <v>103</v>
      </c>
      <c r="B2370" s="1">
        <v>46112</v>
      </c>
      <c r="C2370" t="s">
        <v>85</v>
      </c>
      <c r="D2370" t="str">
        <f t="shared" si="36"/>
        <v>CAR</v>
      </c>
    </row>
    <row r="2371" spans="1:4" x14ac:dyDescent="0.2">
      <c r="A2371" t="s">
        <v>56</v>
      </c>
      <c r="B2371" s="1">
        <v>46112</v>
      </c>
      <c r="C2371" t="s">
        <v>89</v>
      </c>
      <c r="D2371" t="str">
        <f t="shared" ref="D2371:D2434" si="37">_xlfn.SINGLE(_xlfn.XLOOKUP(C2371,G:G,F:F))</f>
        <v>CBJ</v>
      </c>
    </row>
    <row r="2372" spans="1:4" x14ac:dyDescent="0.2">
      <c r="A2372" t="s">
        <v>103</v>
      </c>
      <c r="B2372" s="1">
        <v>46112</v>
      </c>
      <c r="C2372" t="s">
        <v>101</v>
      </c>
      <c r="D2372" t="str">
        <f t="shared" si="37"/>
        <v>WPG</v>
      </c>
    </row>
    <row r="2373" spans="1:4" x14ac:dyDescent="0.2">
      <c r="A2373" t="s">
        <v>56</v>
      </c>
      <c r="B2373" s="1">
        <v>46112</v>
      </c>
      <c r="C2373" t="s">
        <v>70</v>
      </c>
      <c r="D2373" t="str">
        <f t="shared" si="37"/>
        <v>CHI</v>
      </c>
    </row>
    <row r="2374" spans="1:4" x14ac:dyDescent="0.2">
      <c r="A2374" t="s">
        <v>103</v>
      </c>
      <c r="B2374" s="1">
        <v>46112</v>
      </c>
      <c r="C2374" t="s">
        <v>93</v>
      </c>
      <c r="D2374" t="str">
        <f t="shared" si="37"/>
        <v>SEA</v>
      </c>
    </row>
    <row r="2375" spans="1:4" x14ac:dyDescent="0.2">
      <c r="A2375" t="s">
        <v>56</v>
      </c>
      <c r="B2375" s="1">
        <v>46112</v>
      </c>
      <c r="C2375" t="s">
        <v>77</v>
      </c>
      <c r="D2375" t="str">
        <f t="shared" si="37"/>
        <v>EDM</v>
      </c>
    </row>
    <row r="2376" spans="1:4" x14ac:dyDescent="0.2">
      <c r="A2376" t="s">
        <v>103</v>
      </c>
      <c r="B2376" s="1">
        <v>46113</v>
      </c>
      <c r="C2376" t="s">
        <v>99</v>
      </c>
      <c r="D2376" t="str">
        <f t="shared" si="37"/>
        <v>VAN</v>
      </c>
    </row>
    <row r="2377" spans="1:4" x14ac:dyDescent="0.2">
      <c r="A2377" t="s">
        <v>56</v>
      </c>
      <c r="B2377" s="1">
        <v>46113</v>
      </c>
      <c r="C2377" t="s">
        <v>72</v>
      </c>
      <c r="D2377" t="str">
        <f t="shared" si="37"/>
        <v>COL</v>
      </c>
    </row>
    <row r="2378" spans="1:4" x14ac:dyDescent="0.2">
      <c r="A2378" t="s">
        <v>103</v>
      </c>
      <c r="B2378" s="1">
        <v>46113</v>
      </c>
      <c r="C2378" t="s">
        <v>96</v>
      </c>
      <c r="D2378" t="str">
        <f t="shared" si="37"/>
        <v>STL</v>
      </c>
    </row>
    <row r="2379" spans="1:4" x14ac:dyDescent="0.2">
      <c r="A2379" t="s">
        <v>56</v>
      </c>
      <c r="B2379" s="1">
        <v>46113</v>
      </c>
      <c r="C2379" t="s">
        <v>73</v>
      </c>
      <c r="D2379" t="str">
        <f t="shared" si="37"/>
        <v>LAK</v>
      </c>
    </row>
    <row r="2380" spans="1:4" x14ac:dyDescent="0.2">
      <c r="A2380" t="s">
        <v>103</v>
      </c>
      <c r="B2380" s="1">
        <v>46113</v>
      </c>
      <c r="C2380" t="s">
        <v>92</v>
      </c>
      <c r="D2380" t="str">
        <f t="shared" si="37"/>
        <v>ANA</v>
      </c>
    </row>
    <row r="2381" spans="1:4" x14ac:dyDescent="0.2">
      <c r="A2381" t="s">
        <v>56</v>
      </c>
      <c r="B2381" s="1">
        <v>46113</v>
      </c>
      <c r="C2381" t="s">
        <v>94</v>
      </c>
      <c r="D2381" t="str">
        <f t="shared" si="37"/>
        <v>SJS</v>
      </c>
    </row>
    <row r="2382" spans="1:4" x14ac:dyDescent="0.2">
      <c r="A2382" t="s">
        <v>103</v>
      </c>
      <c r="B2382" s="1">
        <v>46114</v>
      </c>
      <c r="C2382" t="s">
        <v>81</v>
      </c>
      <c r="D2382" t="str">
        <f t="shared" si="37"/>
        <v>BOS</v>
      </c>
    </row>
    <row r="2383" spans="1:4" x14ac:dyDescent="0.2">
      <c r="A2383" t="s">
        <v>56</v>
      </c>
      <c r="B2383" s="1">
        <v>46114</v>
      </c>
      <c r="C2383" t="s">
        <v>71</v>
      </c>
      <c r="D2383" t="str">
        <f t="shared" si="37"/>
        <v>FLA</v>
      </c>
    </row>
    <row r="2384" spans="1:4" x14ac:dyDescent="0.2">
      <c r="A2384" t="s">
        <v>103</v>
      </c>
      <c r="B2384" s="1">
        <v>46114</v>
      </c>
      <c r="C2384" t="s">
        <v>83</v>
      </c>
      <c r="D2384" t="str">
        <f t="shared" si="37"/>
        <v>BUF</v>
      </c>
    </row>
    <row r="2385" spans="1:4" x14ac:dyDescent="0.2">
      <c r="A2385" t="s">
        <v>56</v>
      </c>
      <c r="B2385" s="1">
        <v>46114</v>
      </c>
      <c r="C2385" t="s">
        <v>97</v>
      </c>
      <c r="D2385" t="str">
        <f t="shared" si="37"/>
        <v>OTT</v>
      </c>
    </row>
    <row r="2386" spans="1:4" x14ac:dyDescent="0.2">
      <c r="A2386" t="s">
        <v>103</v>
      </c>
      <c r="B2386" s="1">
        <v>46114</v>
      </c>
      <c r="C2386" t="s">
        <v>89</v>
      </c>
      <c r="D2386" t="str">
        <f t="shared" si="37"/>
        <v>CBJ</v>
      </c>
    </row>
    <row r="2387" spans="1:4" x14ac:dyDescent="0.2">
      <c r="A2387" t="s">
        <v>56</v>
      </c>
      <c r="B2387" s="1">
        <v>46114</v>
      </c>
      <c r="C2387" t="s">
        <v>85</v>
      </c>
      <c r="D2387" t="str">
        <f t="shared" si="37"/>
        <v>CAR</v>
      </c>
    </row>
    <row r="2388" spans="1:4" x14ac:dyDescent="0.2">
      <c r="A2388" t="s">
        <v>103</v>
      </c>
      <c r="B2388" s="1">
        <v>46114</v>
      </c>
      <c r="C2388" t="s">
        <v>87</v>
      </c>
      <c r="D2388" t="str">
        <f t="shared" si="37"/>
        <v>DET</v>
      </c>
    </row>
    <row r="2389" spans="1:4" x14ac:dyDescent="0.2">
      <c r="A2389" t="s">
        <v>56</v>
      </c>
      <c r="B2389" s="1">
        <v>46114</v>
      </c>
      <c r="C2389" t="s">
        <v>88</v>
      </c>
      <c r="D2389" t="str">
        <f t="shared" si="37"/>
        <v>PHI</v>
      </c>
    </row>
    <row r="2390" spans="1:4" x14ac:dyDescent="0.2">
      <c r="A2390" t="s">
        <v>103</v>
      </c>
      <c r="B2390" s="1">
        <v>46114</v>
      </c>
      <c r="C2390" t="s">
        <v>78</v>
      </c>
      <c r="D2390" t="str">
        <f t="shared" si="37"/>
        <v>MTL</v>
      </c>
    </row>
    <row r="2391" spans="1:4" x14ac:dyDescent="0.2">
      <c r="A2391" t="s">
        <v>56</v>
      </c>
      <c r="B2391" s="1">
        <v>46114</v>
      </c>
      <c r="C2391" t="s">
        <v>75</v>
      </c>
      <c r="D2391" t="str">
        <f t="shared" si="37"/>
        <v>NYR</v>
      </c>
    </row>
    <row r="2392" spans="1:4" x14ac:dyDescent="0.2">
      <c r="A2392" t="s">
        <v>103</v>
      </c>
      <c r="B2392" s="1">
        <v>46114</v>
      </c>
      <c r="C2392" t="s">
        <v>74</v>
      </c>
      <c r="D2392" t="str">
        <f t="shared" si="37"/>
        <v>PIT</v>
      </c>
    </row>
    <row r="2393" spans="1:4" x14ac:dyDescent="0.2">
      <c r="A2393" t="s">
        <v>56</v>
      </c>
      <c r="B2393" s="1">
        <v>46114</v>
      </c>
      <c r="C2393" t="s">
        <v>98</v>
      </c>
      <c r="D2393" t="str">
        <f t="shared" si="37"/>
        <v>TBL</v>
      </c>
    </row>
    <row r="2394" spans="1:4" x14ac:dyDescent="0.2">
      <c r="A2394" t="s">
        <v>103</v>
      </c>
      <c r="B2394" s="1">
        <v>46114</v>
      </c>
      <c r="C2394" t="s">
        <v>82</v>
      </c>
      <c r="D2394" t="str">
        <f t="shared" si="37"/>
        <v>WSH</v>
      </c>
    </row>
    <row r="2395" spans="1:4" x14ac:dyDescent="0.2">
      <c r="A2395" t="s">
        <v>56</v>
      </c>
      <c r="B2395" s="1">
        <v>46114</v>
      </c>
      <c r="C2395" t="s">
        <v>84</v>
      </c>
      <c r="D2395" t="str">
        <f t="shared" si="37"/>
        <v>NJD</v>
      </c>
    </row>
    <row r="2396" spans="1:4" x14ac:dyDescent="0.2">
      <c r="A2396" t="s">
        <v>103</v>
      </c>
      <c r="B2396" s="1">
        <v>46114</v>
      </c>
      <c r="C2396" t="s">
        <v>99</v>
      </c>
      <c r="D2396" t="str">
        <f t="shared" si="37"/>
        <v>VAN</v>
      </c>
    </row>
    <row r="2397" spans="1:4" x14ac:dyDescent="0.2">
      <c r="A2397" t="s">
        <v>56</v>
      </c>
      <c r="B2397" s="1">
        <v>46114</v>
      </c>
      <c r="C2397" t="s">
        <v>95</v>
      </c>
      <c r="D2397" t="str">
        <f t="shared" si="37"/>
        <v>MIN</v>
      </c>
    </row>
    <row r="2398" spans="1:4" x14ac:dyDescent="0.2">
      <c r="A2398" t="s">
        <v>103</v>
      </c>
      <c r="B2398" s="1">
        <v>46114</v>
      </c>
      <c r="C2398" t="s">
        <v>101</v>
      </c>
      <c r="D2398" t="str">
        <f t="shared" si="37"/>
        <v>WPG</v>
      </c>
    </row>
    <row r="2399" spans="1:4" x14ac:dyDescent="0.2">
      <c r="A2399" t="s">
        <v>56</v>
      </c>
      <c r="B2399" s="1">
        <v>46114</v>
      </c>
      <c r="C2399" t="s">
        <v>100</v>
      </c>
      <c r="D2399" t="str">
        <f t="shared" si="37"/>
        <v>DAL</v>
      </c>
    </row>
    <row r="2400" spans="1:4" x14ac:dyDescent="0.2">
      <c r="A2400" t="s">
        <v>103</v>
      </c>
      <c r="B2400" s="1">
        <v>46114</v>
      </c>
      <c r="C2400" t="s">
        <v>70</v>
      </c>
      <c r="D2400" t="str">
        <f t="shared" si="37"/>
        <v>CHI</v>
      </c>
    </row>
    <row r="2401" spans="1:4" x14ac:dyDescent="0.2">
      <c r="A2401" t="s">
        <v>56</v>
      </c>
      <c r="B2401" s="1">
        <v>46114</v>
      </c>
      <c r="C2401" t="s">
        <v>77</v>
      </c>
      <c r="D2401" t="str">
        <f t="shared" si="37"/>
        <v>EDM</v>
      </c>
    </row>
    <row r="2402" spans="1:4" x14ac:dyDescent="0.2">
      <c r="A2402" t="s">
        <v>103</v>
      </c>
      <c r="B2402" s="1">
        <v>46114</v>
      </c>
      <c r="C2402" t="s">
        <v>76</v>
      </c>
      <c r="D2402" t="str">
        <f t="shared" si="37"/>
        <v>CGY</v>
      </c>
    </row>
    <row r="2403" spans="1:4" x14ac:dyDescent="0.2">
      <c r="A2403" t="s">
        <v>56</v>
      </c>
      <c r="B2403" s="1">
        <v>46114</v>
      </c>
      <c r="C2403" t="s">
        <v>80</v>
      </c>
      <c r="D2403" t="str">
        <f t="shared" si="37"/>
        <v>VGK</v>
      </c>
    </row>
    <row r="2404" spans="1:4" x14ac:dyDescent="0.2">
      <c r="A2404" t="s">
        <v>103</v>
      </c>
      <c r="B2404" s="1">
        <v>46114</v>
      </c>
      <c r="C2404" t="s">
        <v>79</v>
      </c>
      <c r="D2404" t="str">
        <f t="shared" si="37"/>
        <v>TOR</v>
      </c>
    </row>
    <row r="2405" spans="1:4" x14ac:dyDescent="0.2">
      <c r="A2405" t="s">
        <v>56</v>
      </c>
      <c r="B2405" s="1">
        <v>46114</v>
      </c>
      <c r="C2405" t="s">
        <v>94</v>
      </c>
      <c r="D2405" t="str">
        <f t="shared" si="37"/>
        <v>SJS</v>
      </c>
    </row>
    <row r="2406" spans="1:4" x14ac:dyDescent="0.2">
      <c r="A2406" t="s">
        <v>103</v>
      </c>
      <c r="B2406" s="1">
        <v>46114</v>
      </c>
      <c r="C2406" t="s">
        <v>86</v>
      </c>
      <c r="D2406" t="str">
        <f t="shared" si="37"/>
        <v>UTA</v>
      </c>
    </row>
    <row r="2407" spans="1:4" x14ac:dyDescent="0.2">
      <c r="A2407" t="s">
        <v>56</v>
      </c>
      <c r="B2407" s="1">
        <v>46114</v>
      </c>
      <c r="C2407" t="s">
        <v>93</v>
      </c>
      <c r="D2407" t="str">
        <f t="shared" si="37"/>
        <v>SEA</v>
      </c>
    </row>
    <row r="2408" spans="1:4" x14ac:dyDescent="0.2">
      <c r="A2408" t="s">
        <v>103</v>
      </c>
      <c r="B2408" s="1">
        <v>46114</v>
      </c>
      <c r="C2408" t="s">
        <v>90</v>
      </c>
      <c r="D2408" t="str">
        <f t="shared" si="37"/>
        <v>NSH</v>
      </c>
    </row>
    <row r="2409" spans="1:4" x14ac:dyDescent="0.2">
      <c r="A2409" t="s">
        <v>56</v>
      </c>
      <c r="B2409" s="1">
        <v>46114</v>
      </c>
      <c r="C2409" t="s">
        <v>73</v>
      </c>
      <c r="D2409" t="str">
        <f t="shared" si="37"/>
        <v>LAK</v>
      </c>
    </row>
    <row r="2410" spans="1:4" x14ac:dyDescent="0.2">
      <c r="A2410" t="s">
        <v>103</v>
      </c>
      <c r="B2410" s="1">
        <v>46115</v>
      </c>
      <c r="C2410" t="s">
        <v>88</v>
      </c>
      <c r="D2410" t="str">
        <f t="shared" si="37"/>
        <v>PHI</v>
      </c>
    </row>
    <row r="2411" spans="1:4" x14ac:dyDescent="0.2">
      <c r="A2411" t="s">
        <v>56</v>
      </c>
      <c r="B2411" s="1">
        <v>46115</v>
      </c>
      <c r="C2411" t="s">
        <v>91</v>
      </c>
      <c r="D2411" t="str">
        <f t="shared" si="37"/>
        <v>NYI</v>
      </c>
    </row>
    <row r="2412" spans="1:4" x14ac:dyDescent="0.2">
      <c r="A2412" t="s">
        <v>103</v>
      </c>
      <c r="B2412" s="1">
        <v>46115</v>
      </c>
      <c r="C2412" t="s">
        <v>96</v>
      </c>
      <c r="D2412" t="str">
        <f t="shared" si="37"/>
        <v>STL</v>
      </c>
    </row>
    <row r="2413" spans="1:4" x14ac:dyDescent="0.2">
      <c r="A2413" t="s">
        <v>56</v>
      </c>
      <c r="B2413" s="1">
        <v>46115</v>
      </c>
      <c r="C2413" t="s">
        <v>92</v>
      </c>
      <c r="D2413" t="str">
        <f t="shared" si="37"/>
        <v>ANA</v>
      </c>
    </row>
    <row r="2414" spans="1:4" x14ac:dyDescent="0.2">
      <c r="A2414" t="s">
        <v>103</v>
      </c>
      <c r="B2414" s="1">
        <v>46116</v>
      </c>
      <c r="C2414" t="s">
        <v>87</v>
      </c>
      <c r="D2414" t="str">
        <f t="shared" si="37"/>
        <v>DET</v>
      </c>
    </row>
    <row r="2415" spans="1:4" x14ac:dyDescent="0.2">
      <c r="A2415" t="s">
        <v>56</v>
      </c>
      <c r="B2415" s="1">
        <v>46116</v>
      </c>
      <c r="C2415" t="s">
        <v>75</v>
      </c>
      <c r="D2415" t="str">
        <f t="shared" si="37"/>
        <v>NYR</v>
      </c>
    </row>
    <row r="2416" spans="1:4" x14ac:dyDescent="0.2">
      <c r="A2416" t="s">
        <v>103</v>
      </c>
      <c r="B2416" s="1">
        <v>46116</v>
      </c>
      <c r="C2416" t="s">
        <v>95</v>
      </c>
      <c r="D2416" t="str">
        <f t="shared" si="37"/>
        <v>MIN</v>
      </c>
    </row>
    <row r="2417" spans="1:4" x14ac:dyDescent="0.2">
      <c r="A2417" t="s">
        <v>56</v>
      </c>
      <c r="B2417" s="1">
        <v>46116</v>
      </c>
      <c r="C2417" t="s">
        <v>97</v>
      </c>
      <c r="D2417" t="str">
        <f t="shared" si="37"/>
        <v>OTT</v>
      </c>
    </row>
    <row r="2418" spans="1:4" x14ac:dyDescent="0.2">
      <c r="A2418" t="s">
        <v>103</v>
      </c>
      <c r="B2418" s="1">
        <v>46116</v>
      </c>
      <c r="C2418" t="s">
        <v>72</v>
      </c>
      <c r="D2418" t="str">
        <f t="shared" si="37"/>
        <v>COL</v>
      </c>
    </row>
    <row r="2419" spans="1:4" x14ac:dyDescent="0.2">
      <c r="A2419" t="s">
        <v>56</v>
      </c>
      <c r="B2419" s="1">
        <v>46116</v>
      </c>
      <c r="C2419" t="s">
        <v>100</v>
      </c>
      <c r="D2419" t="str">
        <f t="shared" si="37"/>
        <v>DAL</v>
      </c>
    </row>
    <row r="2420" spans="1:4" x14ac:dyDescent="0.2">
      <c r="A2420" t="s">
        <v>103</v>
      </c>
      <c r="B2420" s="1">
        <v>46116</v>
      </c>
      <c r="C2420" t="s">
        <v>81</v>
      </c>
      <c r="D2420" t="str">
        <f t="shared" si="37"/>
        <v>BOS</v>
      </c>
    </row>
    <row r="2421" spans="1:4" x14ac:dyDescent="0.2">
      <c r="A2421" t="s">
        <v>56</v>
      </c>
      <c r="B2421" s="1">
        <v>46116</v>
      </c>
      <c r="C2421" t="s">
        <v>98</v>
      </c>
      <c r="D2421" t="str">
        <f t="shared" si="37"/>
        <v>TBL</v>
      </c>
    </row>
    <row r="2422" spans="1:4" x14ac:dyDescent="0.2">
      <c r="A2422" t="s">
        <v>103</v>
      </c>
      <c r="B2422" s="1">
        <v>46116</v>
      </c>
      <c r="C2422" t="s">
        <v>71</v>
      </c>
      <c r="D2422" t="str">
        <f t="shared" si="37"/>
        <v>FLA</v>
      </c>
    </row>
    <row r="2423" spans="1:4" x14ac:dyDescent="0.2">
      <c r="A2423" t="s">
        <v>56</v>
      </c>
      <c r="B2423" s="1">
        <v>46116</v>
      </c>
      <c r="C2423" t="s">
        <v>74</v>
      </c>
      <c r="D2423" t="str">
        <f t="shared" si="37"/>
        <v>PIT</v>
      </c>
    </row>
    <row r="2424" spans="1:4" x14ac:dyDescent="0.2">
      <c r="A2424" t="s">
        <v>103</v>
      </c>
      <c r="B2424" s="1">
        <v>46116</v>
      </c>
      <c r="C2424" t="s">
        <v>83</v>
      </c>
      <c r="D2424" t="str">
        <f t="shared" si="37"/>
        <v>BUF</v>
      </c>
    </row>
    <row r="2425" spans="1:4" x14ac:dyDescent="0.2">
      <c r="A2425" t="s">
        <v>56</v>
      </c>
      <c r="B2425" s="1">
        <v>46116</v>
      </c>
      <c r="C2425" t="s">
        <v>82</v>
      </c>
      <c r="D2425" t="str">
        <f t="shared" si="37"/>
        <v>WSH</v>
      </c>
    </row>
    <row r="2426" spans="1:4" x14ac:dyDescent="0.2">
      <c r="A2426" t="s">
        <v>103</v>
      </c>
      <c r="B2426" s="1">
        <v>46116</v>
      </c>
      <c r="C2426" t="s">
        <v>78</v>
      </c>
      <c r="D2426" t="str">
        <f t="shared" si="37"/>
        <v>MTL</v>
      </c>
    </row>
    <row r="2427" spans="1:4" x14ac:dyDescent="0.2">
      <c r="A2427" t="s">
        <v>56</v>
      </c>
      <c r="B2427" s="1">
        <v>46116</v>
      </c>
      <c r="C2427" t="s">
        <v>84</v>
      </c>
      <c r="D2427" t="str">
        <f t="shared" si="37"/>
        <v>NJD</v>
      </c>
    </row>
    <row r="2428" spans="1:4" x14ac:dyDescent="0.2">
      <c r="A2428" t="s">
        <v>103</v>
      </c>
      <c r="B2428" s="1">
        <v>46116</v>
      </c>
      <c r="C2428" t="s">
        <v>91</v>
      </c>
      <c r="D2428" t="str">
        <f t="shared" si="37"/>
        <v>NYI</v>
      </c>
    </row>
    <row r="2429" spans="1:4" x14ac:dyDescent="0.2">
      <c r="A2429" t="s">
        <v>56</v>
      </c>
      <c r="B2429" s="1">
        <v>46116</v>
      </c>
      <c r="C2429" t="s">
        <v>85</v>
      </c>
      <c r="D2429" t="str">
        <f t="shared" si="37"/>
        <v>CAR</v>
      </c>
    </row>
    <row r="2430" spans="1:4" x14ac:dyDescent="0.2">
      <c r="A2430" t="s">
        <v>103</v>
      </c>
      <c r="B2430" s="1">
        <v>46116</v>
      </c>
      <c r="C2430" t="s">
        <v>79</v>
      </c>
      <c r="D2430" t="str">
        <f t="shared" si="37"/>
        <v>TOR</v>
      </c>
    </row>
    <row r="2431" spans="1:4" x14ac:dyDescent="0.2">
      <c r="A2431" t="s">
        <v>56</v>
      </c>
      <c r="B2431" s="1">
        <v>46116</v>
      </c>
      <c r="C2431" t="s">
        <v>73</v>
      </c>
      <c r="D2431" t="str">
        <f t="shared" si="37"/>
        <v>LAK</v>
      </c>
    </row>
    <row r="2432" spans="1:4" x14ac:dyDescent="0.2">
      <c r="A2432" t="s">
        <v>103</v>
      </c>
      <c r="B2432" s="1">
        <v>46116</v>
      </c>
      <c r="C2432" t="s">
        <v>86</v>
      </c>
      <c r="D2432" t="str">
        <f t="shared" si="37"/>
        <v>UTA</v>
      </c>
    </row>
    <row r="2433" spans="1:4" x14ac:dyDescent="0.2">
      <c r="A2433" t="s">
        <v>56</v>
      </c>
      <c r="B2433" s="1">
        <v>46116</v>
      </c>
      <c r="C2433" t="s">
        <v>99</v>
      </c>
      <c r="D2433" t="str">
        <f t="shared" si="37"/>
        <v>VAN</v>
      </c>
    </row>
    <row r="2434" spans="1:4" x14ac:dyDescent="0.2">
      <c r="A2434" t="s">
        <v>103</v>
      </c>
      <c r="B2434" s="1">
        <v>46116</v>
      </c>
      <c r="C2434" t="s">
        <v>101</v>
      </c>
      <c r="D2434" t="str">
        <f t="shared" si="37"/>
        <v>WPG</v>
      </c>
    </row>
    <row r="2435" spans="1:4" x14ac:dyDescent="0.2">
      <c r="A2435" t="s">
        <v>56</v>
      </c>
      <c r="B2435" s="1">
        <v>46116</v>
      </c>
      <c r="C2435" t="s">
        <v>89</v>
      </c>
      <c r="D2435" t="str">
        <f t="shared" ref="D2435:D2498" si="38">_xlfn.SINGLE(_xlfn.XLOOKUP(C2435,G:G,F:F))</f>
        <v>CBJ</v>
      </c>
    </row>
    <row r="2436" spans="1:4" x14ac:dyDescent="0.2">
      <c r="A2436" t="s">
        <v>103</v>
      </c>
      <c r="B2436" s="1">
        <v>46116</v>
      </c>
      <c r="C2436" t="s">
        <v>76</v>
      </c>
      <c r="D2436" t="str">
        <f t="shared" si="38"/>
        <v>CGY</v>
      </c>
    </row>
    <row r="2437" spans="1:4" x14ac:dyDescent="0.2">
      <c r="A2437" t="s">
        <v>56</v>
      </c>
      <c r="B2437" s="1">
        <v>46116</v>
      </c>
      <c r="C2437" t="s">
        <v>92</v>
      </c>
      <c r="D2437" t="str">
        <f t="shared" si="38"/>
        <v>ANA</v>
      </c>
    </row>
    <row r="2438" spans="1:4" x14ac:dyDescent="0.2">
      <c r="A2438" t="s">
        <v>103</v>
      </c>
      <c r="B2438" s="1">
        <v>46116</v>
      </c>
      <c r="C2438" t="s">
        <v>70</v>
      </c>
      <c r="D2438" t="str">
        <f t="shared" si="38"/>
        <v>CHI</v>
      </c>
    </row>
    <row r="2439" spans="1:4" x14ac:dyDescent="0.2">
      <c r="A2439" t="s">
        <v>56</v>
      </c>
      <c r="B2439" s="1">
        <v>46116</v>
      </c>
      <c r="C2439" t="s">
        <v>93</v>
      </c>
      <c r="D2439" t="str">
        <f t="shared" si="38"/>
        <v>SEA</v>
      </c>
    </row>
    <row r="2440" spans="1:4" x14ac:dyDescent="0.2">
      <c r="A2440" t="s">
        <v>103</v>
      </c>
      <c r="B2440" s="1">
        <v>46116</v>
      </c>
      <c r="C2440" t="s">
        <v>90</v>
      </c>
      <c r="D2440" t="str">
        <f t="shared" si="38"/>
        <v>NSH</v>
      </c>
    </row>
    <row r="2441" spans="1:4" x14ac:dyDescent="0.2">
      <c r="A2441" t="s">
        <v>56</v>
      </c>
      <c r="B2441" s="1">
        <v>46116</v>
      </c>
      <c r="C2441" t="s">
        <v>94</v>
      </c>
      <c r="D2441" t="str">
        <f t="shared" si="38"/>
        <v>SJS</v>
      </c>
    </row>
    <row r="2442" spans="1:4" x14ac:dyDescent="0.2">
      <c r="A2442" t="s">
        <v>103</v>
      </c>
      <c r="B2442" s="1">
        <v>46116</v>
      </c>
      <c r="C2442" t="s">
        <v>80</v>
      </c>
      <c r="D2442" t="str">
        <f t="shared" si="38"/>
        <v>VGK</v>
      </c>
    </row>
    <row r="2443" spans="1:4" x14ac:dyDescent="0.2">
      <c r="A2443" t="s">
        <v>56</v>
      </c>
      <c r="B2443" s="1">
        <v>46116</v>
      </c>
      <c r="C2443" t="s">
        <v>77</v>
      </c>
      <c r="D2443" t="str">
        <f t="shared" si="38"/>
        <v>EDM</v>
      </c>
    </row>
    <row r="2444" spans="1:4" x14ac:dyDescent="0.2">
      <c r="A2444" t="s">
        <v>103</v>
      </c>
      <c r="B2444" s="1">
        <v>46117</v>
      </c>
      <c r="C2444" t="s">
        <v>95</v>
      </c>
      <c r="D2444" t="str">
        <f t="shared" si="38"/>
        <v>MIN</v>
      </c>
    </row>
    <row r="2445" spans="1:4" x14ac:dyDescent="0.2">
      <c r="A2445" t="s">
        <v>56</v>
      </c>
      <c r="B2445" s="1">
        <v>46117</v>
      </c>
      <c r="C2445" t="s">
        <v>87</v>
      </c>
      <c r="D2445" t="str">
        <f t="shared" si="38"/>
        <v>DET</v>
      </c>
    </row>
    <row r="2446" spans="1:4" x14ac:dyDescent="0.2">
      <c r="A2446" t="s">
        <v>103</v>
      </c>
      <c r="B2446" s="1">
        <v>46117</v>
      </c>
      <c r="C2446" t="s">
        <v>71</v>
      </c>
      <c r="D2446" t="str">
        <f t="shared" si="38"/>
        <v>FLA</v>
      </c>
    </row>
    <row r="2447" spans="1:4" x14ac:dyDescent="0.2">
      <c r="A2447" t="s">
        <v>56</v>
      </c>
      <c r="B2447" s="1">
        <v>46117</v>
      </c>
      <c r="C2447" t="s">
        <v>74</v>
      </c>
      <c r="D2447" t="str">
        <f t="shared" si="38"/>
        <v>PIT</v>
      </c>
    </row>
    <row r="2448" spans="1:4" x14ac:dyDescent="0.2">
      <c r="A2448" t="s">
        <v>103</v>
      </c>
      <c r="B2448" s="1">
        <v>46117</v>
      </c>
      <c r="C2448" t="s">
        <v>81</v>
      </c>
      <c r="D2448" t="str">
        <f t="shared" si="38"/>
        <v>BOS</v>
      </c>
    </row>
    <row r="2449" spans="1:4" x14ac:dyDescent="0.2">
      <c r="A2449" t="s">
        <v>56</v>
      </c>
      <c r="B2449" s="1">
        <v>46117</v>
      </c>
      <c r="C2449" t="s">
        <v>88</v>
      </c>
      <c r="D2449" t="str">
        <f t="shared" si="38"/>
        <v>PHI</v>
      </c>
    </row>
    <row r="2450" spans="1:4" x14ac:dyDescent="0.2">
      <c r="A2450" t="s">
        <v>103</v>
      </c>
      <c r="B2450" s="1">
        <v>46117</v>
      </c>
      <c r="C2450" t="s">
        <v>85</v>
      </c>
      <c r="D2450" t="str">
        <f t="shared" si="38"/>
        <v>CAR</v>
      </c>
    </row>
    <row r="2451" spans="1:4" x14ac:dyDescent="0.2">
      <c r="A2451" t="s">
        <v>56</v>
      </c>
      <c r="B2451" s="1">
        <v>46117</v>
      </c>
      <c r="C2451" t="s">
        <v>97</v>
      </c>
      <c r="D2451" t="str">
        <f t="shared" si="38"/>
        <v>OTT</v>
      </c>
    </row>
    <row r="2452" spans="1:4" x14ac:dyDescent="0.2">
      <c r="A2452" t="s">
        <v>103</v>
      </c>
      <c r="B2452" s="1">
        <v>46117</v>
      </c>
      <c r="C2452" t="s">
        <v>84</v>
      </c>
      <c r="D2452" t="str">
        <f t="shared" si="38"/>
        <v>NJD</v>
      </c>
    </row>
    <row r="2453" spans="1:4" x14ac:dyDescent="0.2">
      <c r="A2453" t="s">
        <v>56</v>
      </c>
      <c r="B2453" s="1">
        <v>46117</v>
      </c>
      <c r="C2453" t="s">
        <v>78</v>
      </c>
      <c r="D2453" t="str">
        <f t="shared" si="38"/>
        <v>MTL</v>
      </c>
    </row>
    <row r="2454" spans="1:4" x14ac:dyDescent="0.2">
      <c r="A2454" t="s">
        <v>103</v>
      </c>
      <c r="B2454" s="1">
        <v>46117</v>
      </c>
      <c r="C2454" t="s">
        <v>82</v>
      </c>
      <c r="D2454" t="str">
        <f t="shared" si="38"/>
        <v>WSH</v>
      </c>
    </row>
    <row r="2455" spans="1:4" x14ac:dyDescent="0.2">
      <c r="A2455" t="s">
        <v>56</v>
      </c>
      <c r="B2455" s="1">
        <v>46117</v>
      </c>
      <c r="C2455" t="s">
        <v>75</v>
      </c>
      <c r="D2455" t="str">
        <f t="shared" si="38"/>
        <v>NYR</v>
      </c>
    </row>
    <row r="2456" spans="1:4" x14ac:dyDescent="0.2">
      <c r="A2456" t="s">
        <v>103</v>
      </c>
      <c r="B2456" s="1">
        <v>46117</v>
      </c>
      <c r="C2456" t="s">
        <v>96</v>
      </c>
      <c r="D2456" t="str">
        <f t="shared" si="38"/>
        <v>STL</v>
      </c>
    </row>
    <row r="2457" spans="1:4" x14ac:dyDescent="0.2">
      <c r="A2457" t="s">
        <v>56</v>
      </c>
      <c r="B2457" s="1">
        <v>46117</v>
      </c>
      <c r="C2457" t="s">
        <v>72</v>
      </c>
      <c r="D2457" t="str">
        <f t="shared" si="38"/>
        <v>COL</v>
      </c>
    </row>
    <row r="2458" spans="1:4" x14ac:dyDescent="0.2">
      <c r="A2458" t="s">
        <v>103</v>
      </c>
      <c r="B2458" s="1">
        <v>46118</v>
      </c>
      <c r="C2458" t="s">
        <v>98</v>
      </c>
      <c r="D2458" t="str">
        <f t="shared" si="38"/>
        <v>TBL</v>
      </c>
    </row>
    <row r="2459" spans="1:4" x14ac:dyDescent="0.2">
      <c r="A2459" t="s">
        <v>56</v>
      </c>
      <c r="B2459" s="1">
        <v>46118</v>
      </c>
      <c r="C2459" t="s">
        <v>83</v>
      </c>
      <c r="D2459" t="str">
        <f t="shared" si="38"/>
        <v>BUF</v>
      </c>
    </row>
    <row r="2460" spans="1:4" x14ac:dyDescent="0.2">
      <c r="A2460" t="s">
        <v>103</v>
      </c>
      <c r="B2460" s="1">
        <v>46118</v>
      </c>
      <c r="C2460" t="s">
        <v>93</v>
      </c>
      <c r="D2460" t="str">
        <f t="shared" si="38"/>
        <v>SEA</v>
      </c>
    </row>
    <row r="2461" spans="1:4" x14ac:dyDescent="0.2">
      <c r="A2461" t="s">
        <v>56</v>
      </c>
      <c r="B2461" s="1">
        <v>46118</v>
      </c>
      <c r="C2461" t="s">
        <v>101</v>
      </c>
      <c r="D2461" t="str">
        <f t="shared" si="38"/>
        <v>WPG</v>
      </c>
    </row>
    <row r="2462" spans="1:4" x14ac:dyDescent="0.2">
      <c r="A2462" t="s">
        <v>103</v>
      </c>
      <c r="B2462" s="1">
        <v>46118</v>
      </c>
      <c r="C2462" t="s">
        <v>70</v>
      </c>
      <c r="D2462" t="str">
        <f t="shared" si="38"/>
        <v>CHI</v>
      </c>
    </row>
    <row r="2463" spans="1:4" x14ac:dyDescent="0.2">
      <c r="A2463" t="s">
        <v>56</v>
      </c>
      <c r="B2463" s="1">
        <v>46118</v>
      </c>
      <c r="C2463" t="s">
        <v>94</v>
      </c>
      <c r="D2463" t="str">
        <f t="shared" si="38"/>
        <v>SJS</v>
      </c>
    </row>
    <row r="2464" spans="1:4" x14ac:dyDescent="0.2">
      <c r="A2464" t="s">
        <v>103</v>
      </c>
      <c r="B2464" s="1">
        <v>46118</v>
      </c>
      <c r="C2464" t="s">
        <v>90</v>
      </c>
      <c r="D2464" t="str">
        <f t="shared" si="38"/>
        <v>NSH</v>
      </c>
    </row>
    <row r="2465" spans="1:4" x14ac:dyDescent="0.2">
      <c r="A2465" t="s">
        <v>56</v>
      </c>
      <c r="B2465" s="1">
        <v>46118</v>
      </c>
      <c r="C2465" t="s">
        <v>73</v>
      </c>
      <c r="D2465" t="str">
        <f t="shared" si="38"/>
        <v>LAK</v>
      </c>
    </row>
    <row r="2466" spans="1:4" x14ac:dyDescent="0.2">
      <c r="A2466" t="s">
        <v>103</v>
      </c>
      <c r="B2466" s="1">
        <v>46119</v>
      </c>
      <c r="C2466" t="s">
        <v>81</v>
      </c>
      <c r="D2466" t="str">
        <f t="shared" si="38"/>
        <v>BOS</v>
      </c>
    </row>
    <row r="2467" spans="1:4" x14ac:dyDescent="0.2">
      <c r="A2467" t="s">
        <v>56</v>
      </c>
      <c r="B2467" s="1">
        <v>46119</v>
      </c>
      <c r="C2467" t="s">
        <v>85</v>
      </c>
      <c r="D2467" t="str">
        <f t="shared" si="38"/>
        <v>CAR</v>
      </c>
    </row>
    <row r="2468" spans="1:4" x14ac:dyDescent="0.2">
      <c r="A2468" t="s">
        <v>103</v>
      </c>
      <c r="B2468" s="1">
        <v>46119</v>
      </c>
      <c r="C2468" t="s">
        <v>89</v>
      </c>
      <c r="D2468" t="str">
        <f t="shared" si="38"/>
        <v>CBJ</v>
      </c>
    </row>
    <row r="2469" spans="1:4" x14ac:dyDescent="0.2">
      <c r="A2469" t="s">
        <v>56</v>
      </c>
      <c r="B2469" s="1">
        <v>46119</v>
      </c>
      <c r="C2469" t="s">
        <v>87</v>
      </c>
      <c r="D2469" t="str">
        <f t="shared" si="38"/>
        <v>DET</v>
      </c>
    </row>
    <row r="2470" spans="1:4" x14ac:dyDescent="0.2">
      <c r="A2470" t="s">
        <v>103</v>
      </c>
      <c r="B2470" s="1">
        <v>46119</v>
      </c>
      <c r="C2470" t="s">
        <v>71</v>
      </c>
      <c r="D2470" t="str">
        <f t="shared" si="38"/>
        <v>FLA</v>
      </c>
    </row>
    <row r="2471" spans="1:4" x14ac:dyDescent="0.2">
      <c r="A2471" t="s">
        <v>56</v>
      </c>
      <c r="B2471" s="1">
        <v>46119</v>
      </c>
      <c r="C2471" t="s">
        <v>78</v>
      </c>
      <c r="D2471" t="str">
        <f t="shared" si="38"/>
        <v>MTL</v>
      </c>
    </row>
    <row r="2472" spans="1:4" x14ac:dyDescent="0.2">
      <c r="A2472" t="s">
        <v>103</v>
      </c>
      <c r="B2472" s="1">
        <v>46119</v>
      </c>
      <c r="C2472" t="s">
        <v>88</v>
      </c>
      <c r="D2472" t="str">
        <f t="shared" si="38"/>
        <v>PHI</v>
      </c>
    </row>
    <row r="2473" spans="1:4" x14ac:dyDescent="0.2">
      <c r="A2473" t="s">
        <v>56</v>
      </c>
      <c r="B2473" s="1">
        <v>46119</v>
      </c>
      <c r="C2473" t="s">
        <v>84</v>
      </c>
      <c r="D2473" t="str">
        <f t="shared" si="38"/>
        <v>NJD</v>
      </c>
    </row>
    <row r="2474" spans="1:4" x14ac:dyDescent="0.2">
      <c r="A2474" t="s">
        <v>103</v>
      </c>
      <c r="B2474" s="1">
        <v>46119</v>
      </c>
      <c r="C2474" t="s">
        <v>98</v>
      </c>
      <c r="D2474" t="str">
        <f t="shared" si="38"/>
        <v>TBL</v>
      </c>
    </row>
    <row r="2475" spans="1:4" x14ac:dyDescent="0.2">
      <c r="A2475" t="s">
        <v>56</v>
      </c>
      <c r="B2475" s="1">
        <v>46119</v>
      </c>
      <c r="C2475" t="s">
        <v>97</v>
      </c>
      <c r="D2475" t="str">
        <f t="shared" si="38"/>
        <v>OTT</v>
      </c>
    </row>
    <row r="2476" spans="1:4" x14ac:dyDescent="0.2">
      <c r="A2476" t="s">
        <v>103</v>
      </c>
      <c r="B2476" s="1">
        <v>46119</v>
      </c>
      <c r="C2476" t="s">
        <v>76</v>
      </c>
      <c r="D2476" t="str">
        <f t="shared" si="38"/>
        <v>CGY</v>
      </c>
    </row>
    <row r="2477" spans="1:4" x14ac:dyDescent="0.2">
      <c r="A2477" t="s">
        <v>56</v>
      </c>
      <c r="B2477" s="1">
        <v>46119</v>
      </c>
      <c r="C2477" t="s">
        <v>100</v>
      </c>
      <c r="D2477" t="str">
        <f t="shared" si="38"/>
        <v>DAL</v>
      </c>
    </row>
    <row r="2478" spans="1:4" x14ac:dyDescent="0.2">
      <c r="A2478" t="s">
        <v>103</v>
      </c>
      <c r="B2478" s="1">
        <v>46119</v>
      </c>
      <c r="C2478" t="s">
        <v>72</v>
      </c>
      <c r="D2478" t="str">
        <f t="shared" si="38"/>
        <v>COL</v>
      </c>
    </row>
    <row r="2479" spans="1:4" x14ac:dyDescent="0.2">
      <c r="A2479" t="s">
        <v>56</v>
      </c>
      <c r="B2479" s="1">
        <v>46119</v>
      </c>
      <c r="C2479" t="s">
        <v>96</v>
      </c>
      <c r="D2479" t="str">
        <f t="shared" si="38"/>
        <v>STL</v>
      </c>
    </row>
    <row r="2480" spans="1:4" x14ac:dyDescent="0.2">
      <c r="A2480" t="s">
        <v>103</v>
      </c>
      <c r="B2480" s="1">
        <v>46119</v>
      </c>
      <c r="C2480" t="s">
        <v>93</v>
      </c>
      <c r="D2480" t="str">
        <f t="shared" si="38"/>
        <v>SEA</v>
      </c>
    </row>
    <row r="2481" spans="1:4" x14ac:dyDescent="0.2">
      <c r="A2481" t="s">
        <v>56</v>
      </c>
      <c r="B2481" s="1">
        <v>46119</v>
      </c>
      <c r="C2481" t="s">
        <v>95</v>
      </c>
      <c r="D2481" t="str">
        <f t="shared" si="38"/>
        <v>MIN</v>
      </c>
    </row>
    <row r="2482" spans="1:4" x14ac:dyDescent="0.2">
      <c r="A2482" t="s">
        <v>103</v>
      </c>
      <c r="B2482" s="1">
        <v>46119</v>
      </c>
      <c r="C2482" t="s">
        <v>77</v>
      </c>
      <c r="D2482" t="str">
        <f t="shared" si="38"/>
        <v>EDM</v>
      </c>
    </row>
    <row r="2483" spans="1:4" x14ac:dyDescent="0.2">
      <c r="A2483" t="s">
        <v>56</v>
      </c>
      <c r="B2483" s="1">
        <v>46119</v>
      </c>
      <c r="C2483" t="s">
        <v>86</v>
      </c>
      <c r="D2483" t="str">
        <f t="shared" si="38"/>
        <v>UTA</v>
      </c>
    </row>
    <row r="2484" spans="1:4" x14ac:dyDescent="0.2">
      <c r="A2484" t="s">
        <v>103</v>
      </c>
      <c r="B2484" s="1">
        <v>46119</v>
      </c>
      <c r="C2484" t="s">
        <v>90</v>
      </c>
      <c r="D2484" t="str">
        <f t="shared" si="38"/>
        <v>NSH</v>
      </c>
    </row>
    <row r="2485" spans="1:4" x14ac:dyDescent="0.2">
      <c r="A2485" t="s">
        <v>56</v>
      </c>
      <c r="B2485" s="1">
        <v>46119</v>
      </c>
      <c r="C2485" t="s">
        <v>92</v>
      </c>
      <c r="D2485" t="str">
        <f t="shared" si="38"/>
        <v>ANA</v>
      </c>
    </row>
    <row r="2486" spans="1:4" x14ac:dyDescent="0.2">
      <c r="A2486" t="s">
        <v>103</v>
      </c>
      <c r="B2486" s="1">
        <v>46119</v>
      </c>
      <c r="C2486" t="s">
        <v>80</v>
      </c>
      <c r="D2486" t="str">
        <f t="shared" si="38"/>
        <v>VGK</v>
      </c>
    </row>
    <row r="2487" spans="1:4" x14ac:dyDescent="0.2">
      <c r="A2487" t="s">
        <v>56</v>
      </c>
      <c r="B2487" s="1">
        <v>46119</v>
      </c>
      <c r="C2487" t="s">
        <v>99</v>
      </c>
      <c r="D2487" t="str">
        <f t="shared" si="38"/>
        <v>VAN</v>
      </c>
    </row>
    <row r="2488" spans="1:4" x14ac:dyDescent="0.2">
      <c r="A2488" t="s">
        <v>103</v>
      </c>
      <c r="B2488" s="1">
        <v>46120</v>
      </c>
      <c r="C2488" t="s">
        <v>83</v>
      </c>
      <c r="D2488" t="str">
        <f t="shared" si="38"/>
        <v>BUF</v>
      </c>
    </row>
    <row r="2489" spans="1:4" x14ac:dyDescent="0.2">
      <c r="A2489" t="s">
        <v>56</v>
      </c>
      <c r="B2489" s="1">
        <v>46120</v>
      </c>
      <c r="C2489" t="s">
        <v>75</v>
      </c>
      <c r="D2489" t="str">
        <f t="shared" si="38"/>
        <v>NYR</v>
      </c>
    </row>
    <row r="2490" spans="1:4" x14ac:dyDescent="0.2">
      <c r="A2490" t="s">
        <v>103</v>
      </c>
      <c r="B2490" s="1">
        <v>46120</v>
      </c>
      <c r="C2490" t="s">
        <v>82</v>
      </c>
      <c r="D2490" t="str">
        <f t="shared" si="38"/>
        <v>WSH</v>
      </c>
    </row>
    <row r="2491" spans="1:4" x14ac:dyDescent="0.2">
      <c r="A2491" t="s">
        <v>56</v>
      </c>
      <c r="B2491" s="1">
        <v>46120</v>
      </c>
      <c r="C2491" t="s">
        <v>79</v>
      </c>
      <c r="D2491" t="str">
        <f t="shared" si="38"/>
        <v>TOR</v>
      </c>
    </row>
    <row r="2492" spans="1:4" x14ac:dyDescent="0.2">
      <c r="A2492" t="s">
        <v>103</v>
      </c>
      <c r="B2492" s="1">
        <v>46120</v>
      </c>
      <c r="C2492" t="s">
        <v>77</v>
      </c>
      <c r="D2492" t="str">
        <f t="shared" si="38"/>
        <v>EDM</v>
      </c>
    </row>
    <row r="2493" spans="1:4" x14ac:dyDescent="0.2">
      <c r="A2493" t="s">
        <v>56</v>
      </c>
      <c r="B2493" s="1">
        <v>46120</v>
      </c>
      <c r="C2493" t="s">
        <v>94</v>
      </c>
      <c r="D2493" t="str">
        <f t="shared" si="38"/>
        <v>SJS</v>
      </c>
    </row>
    <row r="2494" spans="1:4" x14ac:dyDescent="0.2">
      <c r="A2494" t="s">
        <v>103</v>
      </c>
      <c r="B2494" s="1">
        <v>46121</v>
      </c>
      <c r="C2494" t="s">
        <v>88</v>
      </c>
      <c r="D2494" t="str">
        <f t="shared" si="38"/>
        <v>PHI</v>
      </c>
    </row>
    <row r="2495" spans="1:4" x14ac:dyDescent="0.2">
      <c r="A2495" t="s">
        <v>56</v>
      </c>
      <c r="B2495" s="1">
        <v>46121</v>
      </c>
      <c r="C2495" t="s">
        <v>87</v>
      </c>
      <c r="D2495" t="str">
        <f t="shared" si="38"/>
        <v>DET</v>
      </c>
    </row>
    <row r="2496" spans="1:4" x14ac:dyDescent="0.2">
      <c r="A2496" t="s">
        <v>103</v>
      </c>
      <c r="B2496" s="1">
        <v>46121</v>
      </c>
      <c r="C2496" t="s">
        <v>89</v>
      </c>
      <c r="D2496" t="str">
        <f t="shared" si="38"/>
        <v>CBJ</v>
      </c>
    </row>
    <row r="2497" spans="1:4" x14ac:dyDescent="0.2">
      <c r="A2497" t="s">
        <v>56</v>
      </c>
      <c r="B2497" s="1">
        <v>46121</v>
      </c>
      <c r="C2497" t="s">
        <v>83</v>
      </c>
      <c r="D2497" t="str">
        <f t="shared" si="38"/>
        <v>BUF</v>
      </c>
    </row>
    <row r="2498" spans="1:4" x14ac:dyDescent="0.2">
      <c r="A2498" t="s">
        <v>103</v>
      </c>
      <c r="B2498" s="1">
        <v>46121</v>
      </c>
      <c r="C2498" t="s">
        <v>71</v>
      </c>
      <c r="D2498" t="str">
        <f t="shared" si="38"/>
        <v>FLA</v>
      </c>
    </row>
    <row r="2499" spans="1:4" x14ac:dyDescent="0.2">
      <c r="A2499" t="s">
        <v>56</v>
      </c>
      <c r="B2499" s="1">
        <v>46121</v>
      </c>
      <c r="C2499" t="s">
        <v>97</v>
      </c>
      <c r="D2499" t="str">
        <f t="shared" ref="D2499:D2562" si="39">_xlfn.SINGLE(_xlfn.XLOOKUP(C2499,G:G,F:F))</f>
        <v>OTT</v>
      </c>
    </row>
    <row r="2500" spans="1:4" x14ac:dyDescent="0.2">
      <c r="A2500" t="s">
        <v>103</v>
      </c>
      <c r="B2500" s="1">
        <v>46121</v>
      </c>
      <c r="C2500" t="s">
        <v>74</v>
      </c>
      <c r="D2500" t="str">
        <f t="shared" si="39"/>
        <v>PIT</v>
      </c>
    </row>
    <row r="2501" spans="1:4" x14ac:dyDescent="0.2">
      <c r="A2501" t="s">
        <v>56</v>
      </c>
      <c r="B2501" s="1">
        <v>46121</v>
      </c>
      <c r="C2501" t="s">
        <v>84</v>
      </c>
      <c r="D2501" t="str">
        <f t="shared" si="39"/>
        <v>NJD</v>
      </c>
    </row>
    <row r="2502" spans="1:4" x14ac:dyDescent="0.2">
      <c r="A2502" t="s">
        <v>103</v>
      </c>
      <c r="B2502" s="1">
        <v>46121</v>
      </c>
      <c r="C2502" t="s">
        <v>98</v>
      </c>
      <c r="D2502" t="str">
        <f t="shared" si="39"/>
        <v>TBL</v>
      </c>
    </row>
    <row r="2503" spans="1:4" x14ac:dyDescent="0.2">
      <c r="A2503" t="s">
        <v>56</v>
      </c>
      <c r="B2503" s="1">
        <v>46121</v>
      </c>
      <c r="C2503" t="s">
        <v>78</v>
      </c>
      <c r="D2503" t="str">
        <f t="shared" si="39"/>
        <v>MTL</v>
      </c>
    </row>
    <row r="2504" spans="1:4" x14ac:dyDescent="0.2">
      <c r="A2504" t="s">
        <v>103</v>
      </c>
      <c r="B2504" s="1">
        <v>46121</v>
      </c>
      <c r="C2504" t="s">
        <v>79</v>
      </c>
      <c r="D2504" t="str">
        <f t="shared" si="39"/>
        <v>TOR</v>
      </c>
    </row>
    <row r="2505" spans="1:4" x14ac:dyDescent="0.2">
      <c r="A2505" t="s">
        <v>56</v>
      </c>
      <c r="B2505" s="1">
        <v>46121</v>
      </c>
      <c r="C2505" t="s">
        <v>91</v>
      </c>
      <c r="D2505" t="str">
        <f t="shared" si="39"/>
        <v>NYI</v>
      </c>
    </row>
    <row r="2506" spans="1:4" x14ac:dyDescent="0.2">
      <c r="A2506" t="s">
        <v>103</v>
      </c>
      <c r="B2506" s="1">
        <v>46121</v>
      </c>
      <c r="C2506" t="s">
        <v>101</v>
      </c>
      <c r="D2506" t="str">
        <f t="shared" si="39"/>
        <v>WPG</v>
      </c>
    </row>
    <row r="2507" spans="1:4" x14ac:dyDescent="0.2">
      <c r="A2507" t="s">
        <v>56</v>
      </c>
      <c r="B2507" s="1">
        <v>46121</v>
      </c>
      <c r="C2507" t="s">
        <v>96</v>
      </c>
      <c r="D2507" t="str">
        <f t="shared" si="39"/>
        <v>STL</v>
      </c>
    </row>
    <row r="2508" spans="1:4" x14ac:dyDescent="0.2">
      <c r="A2508" t="s">
        <v>103</v>
      </c>
      <c r="B2508" s="1">
        <v>46121</v>
      </c>
      <c r="C2508" t="s">
        <v>85</v>
      </c>
      <c r="D2508" t="str">
        <f t="shared" si="39"/>
        <v>CAR</v>
      </c>
    </row>
    <row r="2509" spans="1:4" x14ac:dyDescent="0.2">
      <c r="A2509" t="s">
        <v>56</v>
      </c>
      <c r="B2509" s="1">
        <v>46121</v>
      </c>
      <c r="C2509" t="s">
        <v>70</v>
      </c>
      <c r="D2509" t="str">
        <f t="shared" si="39"/>
        <v>CHI</v>
      </c>
    </row>
    <row r="2510" spans="1:4" x14ac:dyDescent="0.2">
      <c r="A2510" t="s">
        <v>103</v>
      </c>
      <c r="B2510" s="1">
        <v>46121</v>
      </c>
      <c r="C2510" t="s">
        <v>76</v>
      </c>
      <c r="D2510" t="str">
        <f t="shared" si="39"/>
        <v>CGY</v>
      </c>
    </row>
    <row r="2511" spans="1:4" x14ac:dyDescent="0.2">
      <c r="A2511" t="s">
        <v>56</v>
      </c>
      <c r="B2511" s="1">
        <v>46121</v>
      </c>
      <c r="C2511" t="s">
        <v>72</v>
      </c>
      <c r="D2511" t="str">
        <f t="shared" si="39"/>
        <v>COL</v>
      </c>
    </row>
    <row r="2512" spans="1:4" x14ac:dyDescent="0.2">
      <c r="A2512" t="s">
        <v>103</v>
      </c>
      <c r="B2512" s="1">
        <v>46121</v>
      </c>
      <c r="C2512" t="s">
        <v>95</v>
      </c>
      <c r="D2512" t="str">
        <f t="shared" si="39"/>
        <v>MIN</v>
      </c>
    </row>
    <row r="2513" spans="1:4" x14ac:dyDescent="0.2">
      <c r="A2513" t="s">
        <v>56</v>
      </c>
      <c r="B2513" s="1">
        <v>46121</v>
      </c>
      <c r="C2513" t="s">
        <v>100</v>
      </c>
      <c r="D2513" t="str">
        <f t="shared" si="39"/>
        <v>DAL</v>
      </c>
    </row>
    <row r="2514" spans="1:4" x14ac:dyDescent="0.2">
      <c r="A2514" t="s">
        <v>103</v>
      </c>
      <c r="B2514" s="1">
        <v>46121</v>
      </c>
      <c r="C2514" t="s">
        <v>90</v>
      </c>
      <c r="D2514" t="str">
        <f t="shared" si="39"/>
        <v>NSH</v>
      </c>
    </row>
    <row r="2515" spans="1:4" x14ac:dyDescent="0.2">
      <c r="A2515" t="s">
        <v>56</v>
      </c>
      <c r="B2515" s="1">
        <v>46121</v>
      </c>
      <c r="C2515" t="s">
        <v>86</v>
      </c>
      <c r="D2515" t="str">
        <f t="shared" si="39"/>
        <v>UTA</v>
      </c>
    </row>
    <row r="2516" spans="1:4" x14ac:dyDescent="0.2">
      <c r="A2516" t="s">
        <v>103</v>
      </c>
      <c r="B2516" s="1">
        <v>46121</v>
      </c>
      <c r="C2516" t="s">
        <v>94</v>
      </c>
      <c r="D2516" t="str">
        <f t="shared" si="39"/>
        <v>SJS</v>
      </c>
    </row>
    <row r="2517" spans="1:4" x14ac:dyDescent="0.2">
      <c r="A2517" t="s">
        <v>56</v>
      </c>
      <c r="B2517" s="1">
        <v>46121</v>
      </c>
      <c r="C2517" t="s">
        <v>92</v>
      </c>
      <c r="D2517" t="str">
        <f t="shared" si="39"/>
        <v>ANA</v>
      </c>
    </row>
    <row r="2518" spans="1:4" x14ac:dyDescent="0.2">
      <c r="A2518" t="s">
        <v>103</v>
      </c>
      <c r="B2518" s="1">
        <v>46121</v>
      </c>
      <c r="C2518" t="s">
        <v>80</v>
      </c>
      <c r="D2518" t="str">
        <f t="shared" si="39"/>
        <v>VGK</v>
      </c>
    </row>
    <row r="2519" spans="1:4" x14ac:dyDescent="0.2">
      <c r="A2519" t="s">
        <v>56</v>
      </c>
      <c r="B2519" s="1">
        <v>46121</v>
      </c>
      <c r="C2519" t="s">
        <v>93</v>
      </c>
      <c r="D2519" t="str">
        <f t="shared" si="39"/>
        <v>SEA</v>
      </c>
    </row>
    <row r="2520" spans="1:4" x14ac:dyDescent="0.2">
      <c r="A2520" t="s">
        <v>103</v>
      </c>
      <c r="B2520" s="1">
        <v>46121</v>
      </c>
      <c r="C2520" t="s">
        <v>99</v>
      </c>
      <c r="D2520" t="str">
        <f t="shared" si="39"/>
        <v>VAN</v>
      </c>
    </row>
    <row r="2521" spans="1:4" x14ac:dyDescent="0.2">
      <c r="A2521" t="s">
        <v>56</v>
      </c>
      <c r="B2521" s="1">
        <v>46121</v>
      </c>
      <c r="C2521" t="s">
        <v>73</v>
      </c>
      <c r="D2521" t="str">
        <f t="shared" si="39"/>
        <v>LAK</v>
      </c>
    </row>
    <row r="2522" spans="1:4" x14ac:dyDescent="0.2">
      <c r="A2522" t="s">
        <v>103</v>
      </c>
      <c r="B2522" s="1">
        <v>46123</v>
      </c>
      <c r="C2522" t="s">
        <v>98</v>
      </c>
      <c r="D2522" t="str">
        <f t="shared" si="39"/>
        <v>TBL</v>
      </c>
    </row>
    <row r="2523" spans="1:4" x14ac:dyDescent="0.2">
      <c r="A2523" t="s">
        <v>56</v>
      </c>
      <c r="B2523" s="1">
        <v>46123</v>
      </c>
      <c r="C2523" t="s">
        <v>81</v>
      </c>
      <c r="D2523" t="str">
        <f t="shared" si="39"/>
        <v>BOS</v>
      </c>
    </row>
    <row r="2524" spans="1:4" x14ac:dyDescent="0.2">
      <c r="A2524" t="s">
        <v>103</v>
      </c>
      <c r="B2524" s="1">
        <v>46123</v>
      </c>
      <c r="C2524" t="s">
        <v>97</v>
      </c>
      <c r="D2524" t="str">
        <f t="shared" si="39"/>
        <v>OTT</v>
      </c>
    </row>
    <row r="2525" spans="1:4" x14ac:dyDescent="0.2">
      <c r="A2525" t="s">
        <v>56</v>
      </c>
      <c r="B2525" s="1">
        <v>46123</v>
      </c>
      <c r="C2525" t="s">
        <v>91</v>
      </c>
      <c r="D2525" t="str">
        <f t="shared" si="39"/>
        <v>NYI</v>
      </c>
    </row>
    <row r="2526" spans="1:4" x14ac:dyDescent="0.2">
      <c r="A2526" t="s">
        <v>103</v>
      </c>
      <c r="B2526" s="1">
        <v>46123</v>
      </c>
      <c r="C2526" t="s">
        <v>82</v>
      </c>
      <c r="D2526" t="str">
        <f t="shared" si="39"/>
        <v>WSH</v>
      </c>
    </row>
    <row r="2527" spans="1:4" x14ac:dyDescent="0.2">
      <c r="A2527" t="s">
        <v>56</v>
      </c>
      <c r="B2527" s="1">
        <v>46123</v>
      </c>
      <c r="C2527" t="s">
        <v>74</v>
      </c>
      <c r="D2527" t="str">
        <f t="shared" si="39"/>
        <v>PIT</v>
      </c>
    </row>
    <row r="2528" spans="1:4" x14ac:dyDescent="0.2">
      <c r="A2528" t="s">
        <v>103</v>
      </c>
      <c r="B2528" s="1">
        <v>46123</v>
      </c>
      <c r="C2528" t="s">
        <v>77</v>
      </c>
      <c r="D2528" t="str">
        <f t="shared" si="39"/>
        <v>EDM</v>
      </c>
    </row>
    <row r="2529" spans="1:4" x14ac:dyDescent="0.2">
      <c r="A2529" t="s">
        <v>56</v>
      </c>
      <c r="B2529" s="1">
        <v>46123</v>
      </c>
      <c r="C2529" t="s">
        <v>73</v>
      </c>
      <c r="D2529" t="str">
        <f t="shared" si="39"/>
        <v>LAK</v>
      </c>
    </row>
    <row r="2530" spans="1:4" x14ac:dyDescent="0.2">
      <c r="A2530" t="s">
        <v>103</v>
      </c>
      <c r="B2530" s="1">
        <v>46123</v>
      </c>
      <c r="C2530" t="s">
        <v>85</v>
      </c>
      <c r="D2530" t="str">
        <f t="shared" si="39"/>
        <v>CAR</v>
      </c>
    </row>
    <row r="2531" spans="1:4" x14ac:dyDescent="0.2">
      <c r="A2531" t="s">
        <v>56</v>
      </c>
      <c r="B2531" s="1">
        <v>46123</v>
      </c>
      <c r="C2531" t="s">
        <v>86</v>
      </c>
      <c r="D2531" t="str">
        <f t="shared" si="39"/>
        <v>UTA</v>
      </c>
    </row>
    <row r="2532" spans="1:4" x14ac:dyDescent="0.2">
      <c r="A2532" t="s">
        <v>103</v>
      </c>
      <c r="B2532" s="1">
        <v>46123</v>
      </c>
      <c r="C2532" t="s">
        <v>95</v>
      </c>
      <c r="D2532" t="str">
        <f t="shared" si="39"/>
        <v>MIN</v>
      </c>
    </row>
    <row r="2533" spans="1:4" x14ac:dyDescent="0.2">
      <c r="A2533" t="s">
        <v>56</v>
      </c>
      <c r="B2533" s="1">
        <v>46123</v>
      </c>
      <c r="C2533" t="s">
        <v>90</v>
      </c>
      <c r="D2533" t="str">
        <f t="shared" si="39"/>
        <v>NSH</v>
      </c>
    </row>
    <row r="2534" spans="1:4" x14ac:dyDescent="0.2">
      <c r="A2534" t="s">
        <v>103</v>
      </c>
      <c r="B2534" s="1">
        <v>46123</v>
      </c>
      <c r="C2534" t="s">
        <v>84</v>
      </c>
      <c r="D2534" t="str">
        <f t="shared" si="39"/>
        <v>NJD</v>
      </c>
    </row>
    <row r="2535" spans="1:4" x14ac:dyDescent="0.2">
      <c r="A2535" t="s">
        <v>56</v>
      </c>
      <c r="B2535" s="1">
        <v>46123</v>
      </c>
      <c r="C2535" t="s">
        <v>87</v>
      </c>
      <c r="D2535" t="str">
        <f t="shared" si="39"/>
        <v>DET</v>
      </c>
    </row>
    <row r="2536" spans="1:4" x14ac:dyDescent="0.2">
      <c r="A2536" t="s">
        <v>103</v>
      </c>
      <c r="B2536" s="1">
        <v>46123</v>
      </c>
      <c r="C2536" t="s">
        <v>75</v>
      </c>
      <c r="D2536" t="str">
        <f t="shared" si="39"/>
        <v>NYR</v>
      </c>
    </row>
    <row r="2537" spans="1:4" x14ac:dyDescent="0.2">
      <c r="A2537" t="s">
        <v>56</v>
      </c>
      <c r="B2537" s="1">
        <v>46123</v>
      </c>
      <c r="C2537" t="s">
        <v>100</v>
      </c>
      <c r="D2537" t="str">
        <f t="shared" si="39"/>
        <v>DAL</v>
      </c>
    </row>
    <row r="2538" spans="1:4" x14ac:dyDescent="0.2">
      <c r="A2538" t="s">
        <v>103</v>
      </c>
      <c r="B2538" s="1">
        <v>46123</v>
      </c>
      <c r="C2538" t="s">
        <v>96</v>
      </c>
      <c r="D2538" t="str">
        <f t="shared" si="39"/>
        <v>STL</v>
      </c>
    </row>
    <row r="2539" spans="1:4" x14ac:dyDescent="0.2">
      <c r="A2539" t="s">
        <v>56</v>
      </c>
      <c r="B2539" s="1">
        <v>46123</v>
      </c>
      <c r="C2539" t="s">
        <v>70</v>
      </c>
      <c r="D2539" t="str">
        <f t="shared" si="39"/>
        <v>CHI</v>
      </c>
    </row>
    <row r="2540" spans="1:4" x14ac:dyDescent="0.2">
      <c r="A2540" t="s">
        <v>103</v>
      </c>
      <c r="B2540" s="1">
        <v>46123</v>
      </c>
      <c r="C2540" t="s">
        <v>76</v>
      </c>
      <c r="D2540" t="str">
        <f t="shared" si="39"/>
        <v>CGY</v>
      </c>
    </row>
    <row r="2541" spans="1:4" x14ac:dyDescent="0.2">
      <c r="A2541" t="s">
        <v>56</v>
      </c>
      <c r="B2541" s="1">
        <v>46123</v>
      </c>
      <c r="C2541" t="s">
        <v>93</v>
      </c>
      <c r="D2541" t="str">
        <f t="shared" si="39"/>
        <v>SEA</v>
      </c>
    </row>
    <row r="2542" spans="1:4" x14ac:dyDescent="0.2">
      <c r="A2542" t="s">
        <v>103</v>
      </c>
      <c r="B2542" s="1">
        <v>46123</v>
      </c>
      <c r="C2542" t="s">
        <v>89</v>
      </c>
      <c r="D2542" t="str">
        <f t="shared" si="39"/>
        <v>CBJ</v>
      </c>
    </row>
    <row r="2543" spans="1:4" x14ac:dyDescent="0.2">
      <c r="A2543" t="s">
        <v>56</v>
      </c>
      <c r="B2543" s="1">
        <v>46123</v>
      </c>
      <c r="C2543" t="s">
        <v>78</v>
      </c>
      <c r="D2543" t="str">
        <f t="shared" si="39"/>
        <v>MTL</v>
      </c>
    </row>
    <row r="2544" spans="1:4" x14ac:dyDescent="0.2">
      <c r="A2544" t="s">
        <v>103</v>
      </c>
      <c r="B2544" s="1">
        <v>46123</v>
      </c>
      <c r="C2544" t="s">
        <v>71</v>
      </c>
      <c r="D2544" t="str">
        <f t="shared" si="39"/>
        <v>FLA</v>
      </c>
    </row>
    <row r="2545" spans="1:4" x14ac:dyDescent="0.2">
      <c r="A2545" t="s">
        <v>56</v>
      </c>
      <c r="B2545" s="1">
        <v>46123</v>
      </c>
      <c r="C2545" t="s">
        <v>79</v>
      </c>
      <c r="D2545" t="str">
        <f t="shared" si="39"/>
        <v>TOR</v>
      </c>
    </row>
    <row r="2546" spans="1:4" x14ac:dyDescent="0.2">
      <c r="A2546" t="s">
        <v>103</v>
      </c>
      <c r="B2546" s="1">
        <v>46123</v>
      </c>
      <c r="C2546" t="s">
        <v>88</v>
      </c>
      <c r="D2546" t="str">
        <f t="shared" si="39"/>
        <v>PHI</v>
      </c>
    </row>
    <row r="2547" spans="1:4" x14ac:dyDescent="0.2">
      <c r="A2547" t="s">
        <v>56</v>
      </c>
      <c r="B2547" s="1">
        <v>46123</v>
      </c>
      <c r="C2547" t="s">
        <v>101</v>
      </c>
      <c r="D2547" t="str">
        <f t="shared" si="39"/>
        <v>WPG</v>
      </c>
    </row>
    <row r="2548" spans="1:4" x14ac:dyDescent="0.2">
      <c r="A2548" t="s">
        <v>103</v>
      </c>
      <c r="B2548" s="1">
        <v>46123</v>
      </c>
      <c r="C2548" t="s">
        <v>80</v>
      </c>
      <c r="D2548" t="str">
        <f t="shared" si="39"/>
        <v>VGK</v>
      </c>
    </row>
    <row r="2549" spans="1:4" x14ac:dyDescent="0.2">
      <c r="A2549" t="s">
        <v>56</v>
      </c>
      <c r="B2549" s="1">
        <v>46123</v>
      </c>
      <c r="C2549" t="s">
        <v>72</v>
      </c>
      <c r="D2549" t="str">
        <f t="shared" si="39"/>
        <v>COL</v>
      </c>
    </row>
    <row r="2550" spans="1:4" x14ac:dyDescent="0.2">
      <c r="A2550" t="s">
        <v>103</v>
      </c>
      <c r="B2550" s="1">
        <v>46123</v>
      </c>
      <c r="C2550" t="s">
        <v>99</v>
      </c>
      <c r="D2550" t="str">
        <f t="shared" si="39"/>
        <v>VAN</v>
      </c>
    </row>
    <row r="2551" spans="1:4" x14ac:dyDescent="0.2">
      <c r="A2551" t="s">
        <v>56</v>
      </c>
      <c r="B2551" s="1">
        <v>46123</v>
      </c>
      <c r="C2551" t="s">
        <v>94</v>
      </c>
      <c r="D2551" t="str">
        <f t="shared" si="39"/>
        <v>SJS</v>
      </c>
    </row>
    <row r="2552" spans="1:4" x14ac:dyDescent="0.2">
      <c r="A2552" t="s">
        <v>103</v>
      </c>
      <c r="B2552" s="1">
        <v>46124</v>
      </c>
      <c r="C2552" t="s">
        <v>74</v>
      </c>
      <c r="D2552" t="str">
        <f t="shared" si="39"/>
        <v>PIT</v>
      </c>
    </row>
    <row r="2553" spans="1:4" x14ac:dyDescent="0.2">
      <c r="A2553" t="s">
        <v>56</v>
      </c>
      <c r="B2553" s="1">
        <v>46124</v>
      </c>
      <c r="C2553" t="s">
        <v>82</v>
      </c>
      <c r="D2553" t="str">
        <f t="shared" si="39"/>
        <v>WSH</v>
      </c>
    </row>
    <row r="2554" spans="1:4" x14ac:dyDescent="0.2">
      <c r="A2554" t="s">
        <v>103</v>
      </c>
      <c r="B2554" s="1">
        <v>46124</v>
      </c>
      <c r="C2554" t="s">
        <v>81</v>
      </c>
      <c r="D2554" t="str">
        <f t="shared" si="39"/>
        <v>BOS</v>
      </c>
    </row>
    <row r="2555" spans="1:4" x14ac:dyDescent="0.2">
      <c r="A2555" t="s">
        <v>56</v>
      </c>
      <c r="B2555" s="1">
        <v>46124</v>
      </c>
      <c r="C2555" t="s">
        <v>89</v>
      </c>
      <c r="D2555" t="str">
        <f t="shared" si="39"/>
        <v>CBJ</v>
      </c>
    </row>
    <row r="2556" spans="1:4" x14ac:dyDescent="0.2">
      <c r="A2556" t="s">
        <v>103</v>
      </c>
      <c r="B2556" s="1">
        <v>46124</v>
      </c>
      <c r="C2556" t="s">
        <v>78</v>
      </c>
      <c r="D2556" t="str">
        <f t="shared" si="39"/>
        <v>MTL</v>
      </c>
    </row>
    <row r="2557" spans="1:4" x14ac:dyDescent="0.2">
      <c r="A2557" t="s">
        <v>56</v>
      </c>
      <c r="B2557" s="1">
        <v>46124</v>
      </c>
      <c r="C2557" t="s">
        <v>91</v>
      </c>
      <c r="D2557" t="str">
        <f t="shared" si="39"/>
        <v>NYI</v>
      </c>
    </row>
    <row r="2558" spans="1:4" x14ac:dyDescent="0.2">
      <c r="A2558" t="s">
        <v>103</v>
      </c>
      <c r="B2558" s="1">
        <v>46124</v>
      </c>
      <c r="C2558" t="s">
        <v>97</v>
      </c>
      <c r="D2558" t="str">
        <f t="shared" si="39"/>
        <v>OTT</v>
      </c>
    </row>
    <row r="2559" spans="1:4" x14ac:dyDescent="0.2">
      <c r="A2559" t="s">
        <v>56</v>
      </c>
      <c r="B2559" s="1">
        <v>46124</v>
      </c>
      <c r="C2559" t="s">
        <v>84</v>
      </c>
      <c r="D2559" t="str">
        <f t="shared" si="39"/>
        <v>NJD</v>
      </c>
    </row>
    <row r="2560" spans="1:4" x14ac:dyDescent="0.2">
      <c r="A2560" t="s">
        <v>103</v>
      </c>
      <c r="B2560" s="1">
        <v>46124</v>
      </c>
      <c r="C2560" t="s">
        <v>99</v>
      </c>
      <c r="D2560" t="str">
        <f t="shared" si="39"/>
        <v>VAN</v>
      </c>
    </row>
    <row r="2561" spans="1:4" x14ac:dyDescent="0.2">
      <c r="A2561" t="s">
        <v>56</v>
      </c>
      <c r="B2561" s="1">
        <v>46124</v>
      </c>
      <c r="C2561" t="s">
        <v>92</v>
      </c>
      <c r="D2561" t="str">
        <f t="shared" si="39"/>
        <v>ANA</v>
      </c>
    </row>
    <row r="2562" spans="1:4" x14ac:dyDescent="0.2">
      <c r="A2562" t="s">
        <v>103</v>
      </c>
      <c r="B2562" s="1">
        <v>46124</v>
      </c>
      <c r="C2562" t="s">
        <v>86</v>
      </c>
      <c r="D2562" t="str">
        <f t="shared" si="39"/>
        <v>UTA</v>
      </c>
    </row>
    <row r="2563" spans="1:4" x14ac:dyDescent="0.2">
      <c r="A2563" t="s">
        <v>56</v>
      </c>
      <c r="B2563" s="1">
        <v>46124</v>
      </c>
      <c r="C2563" t="s">
        <v>76</v>
      </c>
      <c r="D2563" t="str">
        <f t="shared" ref="D2563:D2625" si="40">_xlfn.SINGLE(_xlfn.XLOOKUP(C2563,G:G,F:F))</f>
        <v>CGY</v>
      </c>
    </row>
    <row r="2564" spans="1:4" x14ac:dyDescent="0.2">
      <c r="A2564" t="s">
        <v>103</v>
      </c>
      <c r="B2564" s="1">
        <v>46125</v>
      </c>
      <c r="C2564" t="s">
        <v>85</v>
      </c>
      <c r="D2564" t="str">
        <f t="shared" si="40"/>
        <v>CAR</v>
      </c>
    </row>
    <row r="2565" spans="1:4" x14ac:dyDescent="0.2">
      <c r="A2565" t="s">
        <v>56</v>
      </c>
      <c r="B2565" s="1">
        <v>46125</v>
      </c>
      <c r="C2565" t="s">
        <v>88</v>
      </c>
      <c r="D2565" t="str">
        <f t="shared" si="40"/>
        <v>PHI</v>
      </c>
    </row>
    <row r="2566" spans="1:4" x14ac:dyDescent="0.2">
      <c r="A2566" t="s">
        <v>103</v>
      </c>
      <c r="B2566" s="1">
        <v>46125</v>
      </c>
      <c r="C2566" t="s">
        <v>87</v>
      </c>
      <c r="D2566" t="str">
        <f t="shared" si="40"/>
        <v>DET</v>
      </c>
    </row>
    <row r="2567" spans="1:4" x14ac:dyDescent="0.2">
      <c r="A2567" t="s">
        <v>56</v>
      </c>
      <c r="B2567" s="1">
        <v>46125</v>
      </c>
      <c r="C2567" t="s">
        <v>98</v>
      </c>
      <c r="D2567" t="str">
        <f t="shared" si="40"/>
        <v>TBL</v>
      </c>
    </row>
    <row r="2568" spans="1:4" x14ac:dyDescent="0.2">
      <c r="A2568" t="s">
        <v>103</v>
      </c>
      <c r="B2568" s="1">
        <v>46125</v>
      </c>
      <c r="C2568" t="s">
        <v>75</v>
      </c>
      <c r="D2568" t="str">
        <f t="shared" si="40"/>
        <v>NYR</v>
      </c>
    </row>
    <row r="2569" spans="1:4" x14ac:dyDescent="0.2">
      <c r="A2569" t="s">
        <v>56</v>
      </c>
      <c r="B2569" s="1">
        <v>46125</v>
      </c>
      <c r="C2569" t="s">
        <v>71</v>
      </c>
      <c r="D2569" t="str">
        <f t="shared" si="40"/>
        <v>FLA</v>
      </c>
    </row>
    <row r="2570" spans="1:4" x14ac:dyDescent="0.2">
      <c r="A2570" t="s">
        <v>103</v>
      </c>
      <c r="B2570" s="1">
        <v>46125</v>
      </c>
      <c r="C2570" t="s">
        <v>100</v>
      </c>
      <c r="D2570" t="str">
        <f t="shared" si="40"/>
        <v>DAL</v>
      </c>
    </row>
    <row r="2571" spans="1:4" x14ac:dyDescent="0.2">
      <c r="A2571" t="s">
        <v>56</v>
      </c>
      <c r="B2571" s="1">
        <v>46125</v>
      </c>
      <c r="C2571" t="s">
        <v>79</v>
      </c>
      <c r="D2571" t="str">
        <f t="shared" si="40"/>
        <v>TOR</v>
      </c>
    </row>
    <row r="2572" spans="1:4" x14ac:dyDescent="0.2">
      <c r="A2572" t="s">
        <v>103</v>
      </c>
      <c r="B2572" s="1">
        <v>46125</v>
      </c>
      <c r="C2572" t="s">
        <v>95</v>
      </c>
      <c r="D2572" t="str">
        <f t="shared" si="40"/>
        <v>MIN</v>
      </c>
    </row>
    <row r="2573" spans="1:4" x14ac:dyDescent="0.2">
      <c r="A2573" t="s">
        <v>56</v>
      </c>
      <c r="B2573" s="1">
        <v>46125</v>
      </c>
      <c r="C2573" t="s">
        <v>96</v>
      </c>
      <c r="D2573" t="str">
        <f t="shared" si="40"/>
        <v>STL</v>
      </c>
    </row>
    <row r="2574" spans="1:4" x14ac:dyDescent="0.2">
      <c r="A2574" t="s">
        <v>103</v>
      </c>
      <c r="B2574" s="1">
        <v>46125</v>
      </c>
      <c r="C2574" t="s">
        <v>94</v>
      </c>
      <c r="D2574" t="str">
        <f t="shared" si="40"/>
        <v>SJS</v>
      </c>
    </row>
    <row r="2575" spans="1:4" x14ac:dyDescent="0.2">
      <c r="A2575" t="s">
        <v>56</v>
      </c>
      <c r="B2575" s="1">
        <v>46125</v>
      </c>
      <c r="C2575" t="s">
        <v>90</v>
      </c>
      <c r="D2575" t="str">
        <f t="shared" si="40"/>
        <v>NSH</v>
      </c>
    </row>
    <row r="2576" spans="1:4" x14ac:dyDescent="0.2">
      <c r="A2576" t="s">
        <v>103</v>
      </c>
      <c r="B2576" s="1">
        <v>46125</v>
      </c>
      <c r="C2576" t="s">
        <v>83</v>
      </c>
      <c r="D2576" t="str">
        <f t="shared" si="40"/>
        <v>BUF</v>
      </c>
    </row>
    <row r="2577" spans="1:4" x14ac:dyDescent="0.2">
      <c r="A2577" t="s">
        <v>56</v>
      </c>
      <c r="B2577" s="1">
        <v>46125</v>
      </c>
      <c r="C2577" t="s">
        <v>70</v>
      </c>
      <c r="D2577" t="str">
        <f t="shared" si="40"/>
        <v>CHI</v>
      </c>
    </row>
    <row r="2578" spans="1:4" x14ac:dyDescent="0.2">
      <c r="A2578" t="s">
        <v>103</v>
      </c>
      <c r="B2578" s="1">
        <v>46125</v>
      </c>
      <c r="C2578" t="s">
        <v>72</v>
      </c>
      <c r="D2578" t="str">
        <f t="shared" si="40"/>
        <v>COL</v>
      </c>
    </row>
    <row r="2579" spans="1:4" x14ac:dyDescent="0.2">
      <c r="A2579" t="s">
        <v>56</v>
      </c>
      <c r="B2579" s="1">
        <v>46125</v>
      </c>
      <c r="C2579" t="s">
        <v>77</v>
      </c>
      <c r="D2579" t="str">
        <f t="shared" si="40"/>
        <v>EDM</v>
      </c>
    </row>
    <row r="2580" spans="1:4" x14ac:dyDescent="0.2">
      <c r="A2580" t="s">
        <v>103</v>
      </c>
      <c r="B2580" s="1">
        <v>46125</v>
      </c>
      <c r="C2580" t="s">
        <v>73</v>
      </c>
      <c r="D2580" t="str">
        <f t="shared" si="40"/>
        <v>LAK</v>
      </c>
    </row>
    <row r="2581" spans="1:4" x14ac:dyDescent="0.2">
      <c r="A2581" t="s">
        <v>56</v>
      </c>
      <c r="B2581" s="1">
        <v>46125</v>
      </c>
      <c r="C2581" t="s">
        <v>93</v>
      </c>
      <c r="D2581" t="str">
        <f t="shared" si="40"/>
        <v>SEA</v>
      </c>
    </row>
    <row r="2582" spans="1:4" x14ac:dyDescent="0.2">
      <c r="A2582" t="s">
        <v>103</v>
      </c>
      <c r="B2582" s="1">
        <v>46125</v>
      </c>
      <c r="C2582" t="s">
        <v>101</v>
      </c>
      <c r="D2582" t="str">
        <f t="shared" si="40"/>
        <v>WPG</v>
      </c>
    </row>
    <row r="2583" spans="1:4" x14ac:dyDescent="0.2">
      <c r="A2583" t="s">
        <v>56</v>
      </c>
      <c r="B2583" s="1">
        <v>46125</v>
      </c>
      <c r="C2583" t="s">
        <v>80</v>
      </c>
      <c r="D2583" t="str">
        <f t="shared" si="40"/>
        <v>VGK</v>
      </c>
    </row>
    <row r="2584" spans="1:4" x14ac:dyDescent="0.2">
      <c r="A2584" t="s">
        <v>103</v>
      </c>
      <c r="B2584" s="1">
        <v>46126</v>
      </c>
      <c r="C2584" t="s">
        <v>85</v>
      </c>
      <c r="D2584" t="str">
        <f t="shared" si="40"/>
        <v>CAR</v>
      </c>
    </row>
    <row r="2585" spans="1:4" x14ac:dyDescent="0.2">
      <c r="A2585" t="s">
        <v>56</v>
      </c>
      <c r="B2585" s="1">
        <v>46126</v>
      </c>
      <c r="C2585" t="s">
        <v>91</v>
      </c>
      <c r="D2585" t="str">
        <f t="shared" si="40"/>
        <v>NYI</v>
      </c>
    </row>
    <row r="2586" spans="1:4" x14ac:dyDescent="0.2">
      <c r="A2586" t="s">
        <v>103</v>
      </c>
      <c r="B2586" s="1">
        <v>46126</v>
      </c>
      <c r="C2586" t="s">
        <v>78</v>
      </c>
      <c r="D2586" t="str">
        <f t="shared" si="40"/>
        <v>MTL</v>
      </c>
    </row>
    <row r="2587" spans="1:4" x14ac:dyDescent="0.2">
      <c r="A2587" t="s">
        <v>56</v>
      </c>
      <c r="B2587" s="1">
        <v>46126</v>
      </c>
      <c r="C2587" t="s">
        <v>88</v>
      </c>
      <c r="D2587" t="str">
        <f t="shared" si="40"/>
        <v>PHI</v>
      </c>
    </row>
    <row r="2588" spans="1:4" x14ac:dyDescent="0.2">
      <c r="A2588" t="s">
        <v>103</v>
      </c>
      <c r="B2588" s="1">
        <v>46126</v>
      </c>
      <c r="C2588" t="s">
        <v>84</v>
      </c>
      <c r="D2588" t="str">
        <f t="shared" si="40"/>
        <v>NJD</v>
      </c>
    </row>
    <row r="2589" spans="1:4" x14ac:dyDescent="0.2">
      <c r="A2589" t="s">
        <v>56</v>
      </c>
      <c r="B2589" s="1">
        <v>46126</v>
      </c>
      <c r="C2589" t="s">
        <v>81</v>
      </c>
      <c r="D2589" t="str">
        <f t="shared" si="40"/>
        <v>BOS</v>
      </c>
    </row>
    <row r="2590" spans="1:4" x14ac:dyDescent="0.2">
      <c r="A2590" t="s">
        <v>103</v>
      </c>
      <c r="B2590" s="1">
        <v>46126</v>
      </c>
      <c r="C2590" t="s">
        <v>82</v>
      </c>
      <c r="D2590" t="str">
        <f t="shared" si="40"/>
        <v>WSH</v>
      </c>
    </row>
    <row r="2591" spans="1:4" x14ac:dyDescent="0.2">
      <c r="A2591" t="s">
        <v>56</v>
      </c>
      <c r="B2591" s="1">
        <v>46126</v>
      </c>
      <c r="C2591" t="s">
        <v>89</v>
      </c>
      <c r="D2591" t="str">
        <f t="shared" si="40"/>
        <v>CBJ</v>
      </c>
    </row>
    <row r="2592" spans="1:4" x14ac:dyDescent="0.2">
      <c r="A2592" t="s">
        <v>103</v>
      </c>
      <c r="B2592" s="1">
        <v>46126</v>
      </c>
      <c r="C2592" t="s">
        <v>92</v>
      </c>
      <c r="D2592" t="str">
        <f t="shared" si="40"/>
        <v>ANA</v>
      </c>
    </row>
    <row r="2593" spans="1:4" x14ac:dyDescent="0.2">
      <c r="A2593" t="s">
        <v>56</v>
      </c>
      <c r="B2593" s="1">
        <v>46126</v>
      </c>
      <c r="C2593" t="s">
        <v>95</v>
      </c>
      <c r="D2593" t="str">
        <f t="shared" si="40"/>
        <v>MIN</v>
      </c>
    </row>
    <row r="2594" spans="1:4" x14ac:dyDescent="0.2">
      <c r="A2594" t="s">
        <v>103</v>
      </c>
      <c r="B2594" s="1">
        <v>46126</v>
      </c>
      <c r="C2594" t="s">
        <v>72</v>
      </c>
      <c r="D2594" t="str">
        <f t="shared" si="40"/>
        <v>COL</v>
      </c>
    </row>
    <row r="2595" spans="1:4" x14ac:dyDescent="0.2">
      <c r="A2595" t="s">
        <v>56</v>
      </c>
      <c r="B2595" s="1">
        <v>46126</v>
      </c>
      <c r="C2595" t="s">
        <v>76</v>
      </c>
      <c r="D2595" t="str">
        <f t="shared" si="40"/>
        <v>CGY</v>
      </c>
    </row>
    <row r="2596" spans="1:4" x14ac:dyDescent="0.2">
      <c r="A2596" t="s">
        <v>103</v>
      </c>
      <c r="B2596" s="1">
        <v>46126</v>
      </c>
      <c r="C2596" t="s">
        <v>101</v>
      </c>
      <c r="D2596" t="str">
        <f t="shared" si="40"/>
        <v>WPG</v>
      </c>
    </row>
    <row r="2597" spans="1:4" x14ac:dyDescent="0.2">
      <c r="A2597" t="s">
        <v>56</v>
      </c>
      <c r="B2597" s="1">
        <v>46126</v>
      </c>
      <c r="C2597" t="s">
        <v>86</v>
      </c>
      <c r="D2597" t="str">
        <f t="shared" si="40"/>
        <v>UTA</v>
      </c>
    </row>
    <row r="2598" spans="1:4" x14ac:dyDescent="0.2">
      <c r="A2598" t="s">
        <v>103</v>
      </c>
      <c r="B2598" s="1">
        <v>46126</v>
      </c>
      <c r="C2598" t="s">
        <v>74</v>
      </c>
      <c r="D2598" t="str">
        <f t="shared" si="40"/>
        <v>PIT</v>
      </c>
    </row>
    <row r="2599" spans="1:4" x14ac:dyDescent="0.2">
      <c r="A2599" t="s">
        <v>56</v>
      </c>
      <c r="B2599" s="1">
        <v>46126</v>
      </c>
      <c r="C2599" t="s">
        <v>96</v>
      </c>
      <c r="D2599" t="str">
        <f t="shared" si="40"/>
        <v>STL</v>
      </c>
    </row>
    <row r="2600" spans="1:4" x14ac:dyDescent="0.2">
      <c r="A2600" t="s">
        <v>103</v>
      </c>
      <c r="B2600" s="1">
        <v>46126</v>
      </c>
      <c r="C2600" t="s">
        <v>73</v>
      </c>
      <c r="D2600" t="str">
        <f t="shared" si="40"/>
        <v>LAK</v>
      </c>
    </row>
    <row r="2601" spans="1:4" x14ac:dyDescent="0.2">
      <c r="A2601" t="s">
        <v>56</v>
      </c>
      <c r="B2601" s="1">
        <v>46126</v>
      </c>
      <c r="C2601" t="s">
        <v>99</v>
      </c>
      <c r="D2601" t="str">
        <f t="shared" si="40"/>
        <v>VAN</v>
      </c>
    </row>
    <row r="2602" spans="1:4" x14ac:dyDescent="0.2">
      <c r="A2602" t="s">
        <v>103</v>
      </c>
      <c r="B2602" s="1">
        <v>46127</v>
      </c>
      <c r="C2602" t="s">
        <v>100</v>
      </c>
      <c r="D2602" t="str">
        <f t="shared" si="40"/>
        <v>DAL</v>
      </c>
    </row>
    <row r="2603" spans="1:4" x14ac:dyDescent="0.2">
      <c r="A2603" t="s">
        <v>56</v>
      </c>
      <c r="B2603" s="1">
        <v>46127</v>
      </c>
      <c r="C2603" t="s">
        <v>83</v>
      </c>
      <c r="D2603" t="str">
        <f t="shared" si="40"/>
        <v>BUF</v>
      </c>
    </row>
    <row r="2604" spans="1:4" x14ac:dyDescent="0.2">
      <c r="A2604" t="s">
        <v>103</v>
      </c>
      <c r="B2604" s="1">
        <v>46127</v>
      </c>
      <c r="C2604" t="s">
        <v>87</v>
      </c>
      <c r="D2604" t="str">
        <f t="shared" si="40"/>
        <v>DET</v>
      </c>
    </row>
    <row r="2605" spans="1:4" x14ac:dyDescent="0.2">
      <c r="A2605" t="s">
        <v>56</v>
      </c>
      <c r="B2605" s="1">
        <v>46127</v>
      </c>
      <c r="C2605" t="s">
        <v>71</v>
      </c>
      <c r="D2605" t="str">
        <f t="shared" si="40"/>
        <v>FLA</v>
      </c>
    </row>
    <row r="2606" spans="1:4" x14ac:dyDescent="0.2">
      <c r="A2606" t="s">
        <v>103</v>
      </c>
      <c r="B2606" s="1">
        <v>46127</v>
      </c>
      <c r="C2606" t="s">
        <v>75</v>
      </c>
      <c r="D2606" t="str">
        <f t="shared" si="40"/>
        <v>NYR</v>
      </c>
    </row>
    <row r="2607" spans="1:4" x14ac:dyDescent="0.2">
      <c r="A2607" t="s">
        <v>56</v>
      </c>
      <c r="B2607" s="1">
        <v>46127</v>
      </c>
      <c r="C2607" t="s">
        <v>98</v>
      </c>
      <c r="D2607" t="str">
        <f t="shared" si="40"/>
        <v>TBL</v>
      </c>
    </row>
    <row r="2608" spans="1:4" x14ac:dyDescent="0.2">
      <c r="A2608" t="s">
        <v>103</v>
      </c>
      <c r="B2608" s="1">
        <v>46127</v>
      </c>
      <c r="C2608" t="s">
        <v>79</v>
      </c>
      <c r="D2608" t="str">
        <f t="shared" si="40"/>
        <v>TOR</v>
      </c>
    </row>
    <row r="2609" spans="1:4" x14ac:dyDescent="0.2">
      <c r="A2609" t="s">
        <v>56</v>
      </c>
      <c r="B2609" s="1">
        <v>46127</v>
      </c>
      <c r="C2609" t="s">
        <v>97</v>
      </c>
      <c r="D2609" t="str">
        <f t="shared" si="40"/>
        <v>OTT</v>
      </c>
    </row>
    <row r="2610" spans="1:4" x14ac:dyDescent="0.2">
      <c r="A2610" t="s">
        <v>103</v>
      </c>
      <c r="B2610" s="1">
        <v>46127</v>
      </c>
      <c r="C2610" t="s">
        <v>94</v>
      </c>
      <c r="D2610" t="str">
        <f t="shared" si="40"/>
        <v>SJS</v>
      </c>
    </row>
    <row r="2611" spans="1:4" x14ac:dyDescent="0.2">
      <c r="A2611" t="s">
        <v>56</v>
      </c>
      <c r="B2611" s="1">
        <v>46127</v>
      </c>
      <c r="C2611" t="s">
        <v>70</v>
      </c>
      <c r="D2611" t="str">
        <f t="shared" si="40"/>
        <v>CHI</v>
      </c>
    </row>
    <row r="2612" spans="1:4" x14ac:dyDescent="0.2">
      <c r="A2612" t="s">
        <v>103</v>
      </c>
      <c r="B2612" s="1">
        <v>46127</v>
      </c>
      <c r="C2612" t="s">
        <v>93</v>
      </c>
      <c r="D2612" t="str">
        <f t="shared" si="40"/>
        <v>SEA</v>
      </c>
    </row>
    <row r="2613" spans="1:4" x14ac:dyDescent="0.2">
      <c r="A2613" t="s">
        <v>56</v>
      </c>
      <c r="B2613" s="1">
        <v>46127</v>
      </c>
      <c r="C2613" t="s">
        <v>80</v>
      </c>
      <c r="D2613" t="str">
        <f t="shared" si="40"/>
        <v>VGK</v>
      </c>
    </row>
    <row r="2614" spans="1:4" x14ac:dyDescent="0.2">
      <c r="A2614" t="s">
        <v>103</v>
      </c>
      <c r="B2614" s="1">
        <v>46128</v>
      </c>
      <c r="C2614" t="s">
        <v>92</v>
      </c>
      <c r="D2614" t="str">
        <f t="shared" si="40"/>
        <v>ANA</v>
      </c>
    </row>
    <row r="2615" spans="1:4" x14ac:dyDescent="0.2">
      <c r="A2615" t="s">
        <v>56</v>
      </c>
      <c r="B2615" s="1">
        <v>46128</v>
      </c>
      <c r="C2615" t="s">
        <v>90</v>
      </c>
      <c r="D2615" t="str">
        <f t="shared" si="40"/>
        <v>NSH</v>
      </c>
    </row>
    <row r="2616" spans="1:4" x14ac:dyDescent="0.2">
      <c r="A2616" t="s">
        <v>103</v>
      </c>
      <c r="B2616" s="1">
        <v>46128</v>
      </c>
      <c r="C2616" t="s">
        <v>94</v>
      </c>
      <c r="D2616" t="str">
        <f t="shared" si="40"/>
        <v>SJS</v>
      </c>
    </row>
    <row r="2617" spans="1:4" x14ac:dyDescent="0.2">
      <c r="A2617" t="s">
        <v>56</v>
      </c>
      <c r="B2617" s="1">
        <v>46128</v>
      </c>
      <c r="C2617" t="s">
        <v>101</v>
      </c>
      <c r="D2617" t="str">
        <f t="shared" si="40"/>
        <v>WPG</v>
      </c>
    </row>
    <row r="2618" spans="1:4" x14ac:dyDescent="0.2">
      <c r="A2618" t="s">
        <v>103</v>
      </c>
      <c r="B2618" s="1">
        <v>46128</v>
      </c>
      <c r="C2618" t="s">
        <v>96</v>
      </c>
      <c r="D2618" t="str">
        <f t="shared" si="40"/>
        <v>STL</v>
      </c>
    </row>
    <row r="2619" spans="1:4" x14ac:dyDescent="0.2">
      <c r="A2619" t="s">
        <v>56</v>
      </c>
      <c r="B2619" s="1">
        <v>46128</v>
      </c>
      <c r="C2619" t="s">
        <v>86</v>
      </c>
      <c r="D2619" t="str">
        <f t="shared" si="40"/>
        <v>UTA</v>
      </c>
    </row>
    <row r="2620" spans="1:4" x14ac:dyDescent="0.2">
      <c r="A2620" t="s">
        <v>103</v>
      </c>
      <c r="B2620" s="1">
        <v>46128</v>
      </c>
      <c r="C2620" t="s">
        <v>73</v>
      </c>
      <c r="D2620" t="str">
        <f t="shared" si="40"/>
        <v>LAK</v>
      </c>
    </row>
    <row r="2621" spans="1:4" x14ac:dyDescent="0.2">
      <c r="A2621" t="s">
        <v>56</v>
      </c>
      <c r="B2621" s="1">
        <v>46128</v>
      </c>
      <c r="C2621" t="s">
        <v>76</v>
      </c>
      <c r="D2621" t="str">
        <f t="shared" si="40"/>
        <v>CGY</v>
      </c>
    </row>
    <row r="2622" spans="1:4" x14ac:dyDescent="0.2">
      <c r="A2622" t="s">
        <v>103</v>
      </c>
      <c r="B2622" s="1">
        <v>46128</v>
      </c>
      <c r="C2622" t="s">
        <v>99</v>
      </c>
      <c r="D2622" t="str">
        <f t="shared" si="40"/>
        <v>VAN</v>
      </c>
    </row>
    <row r="2623" spans="1:4" x14ac:dyDescent="0.2">
      <c r="A2623" t="s">
        <v>56</v>
      </c>
      <c r="B2623" s="1">
        <v>46128</v>
      </c>
      <c r="C2623" t="s">
        <v>77</v>
      </c>
      <c r="D2623" t="str">
        <f t="shared" si="40"/>
        <v>EDM</v>
      </c>
    </row>
    <row r="2624" spans="1:4" x14ac:dyDescent="0.2">
      <c r="A2624" t="s">
        <v>103</v>
      </c>
      <c r="B2624" s="1">
        <v>46128</v>
      </c>
      <c r="C2624" t="s">
        <v>93</v>
      </c>
      <c r="D2624" t="str">
        <f t="shared" si="40"/>
        <v>SEA</v>
      </c>
    </row>
    <row r="2625" spans="1:4" x14ac:dyDescent="0.2">
      <c r="A2625" t="s">
        <v>56</v>
      </c>
      <c r="B2625" s="1">
        <v>46128</v>
      </c>
      <c r="C2625" t="s">
        <v>72</v>
      </c>
      <c r="D2625" t="str">
        <f t="shared" si="40"/>
        <v>COL</v>
      </c>
    </row>
  </sheetData>
  <sortState xmlns:xlrd2="http://schemas.microsoft.com/office/spreadsheetml/2017/richdata2" ref="G2:G2626">
    <sortCondition ref="G1:G26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1CF9-783C-4485-B9DF-B16751910B61}">
  <dimension ref="A1:Y82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11.5" defaultRowHeight="15" x14ac:dyDescent="0.2"/>
  <cols>
    <col min="1" max="1" width="21.83203125" bestFit="1" customWidth="1"/>
  </cols>
  <sheetData>
    <row r="1" spans="1:25" x14ac:dyDescent="0.2">
      <c r="A1" t="s">
        <v>65</v>
      </c>
      <c r="B1" t="s">
        <v>393</v>
      </c>
      <c r="C1" t="s">
        <v>55</v>
      </c>
      <c r="D1" t="s">
        <v>392</v>
      </c>
      <c r="E1" t="s">
        <v>66</v>
      </c>
      <c r="F1" t="s">
        <v>67</v>
      </c>
      <c r="G1" t="s">
        <v>2</v>
      </c>
      <c r="H1" t="s">
        <v>202</v>
      </c>
      <c r="I1" t="s">
        <v>391</v>
      </c>
      <c r="J1" t="s">
        <v>390</v>
      </c>
      <c r="K1" t="s">
        <v>389</v>
      </c>
      <c r="L1" t="s">
        <v>388</v>
      </c>
      <c r="M1" t="s">
        <v>387</v>
      </c>
      <c r="N1" t="s">
        <v>386</v>
      </c>
      <c r="O1" t="s">
        <v>385</v>
      </c>
      <c r="P1" t="s">
        <v>255</v>
      </c>
      <c r="Q1" t="s">
        <v>1296</v>
      </c>
    </row>
    <row r="2" spans="1:25" x14ac:dyDescent="0.2">
      <c r="A2" t="s">
        <v>195</v>
      </c>
      <c r="B2" t="s">
        <v>394</v>
      </c>
      <c r="C2" t="s">
        <v>25</v>
      </c>
      <c r="D2" t="s">
        <v>68</v>
      </c>
      <c r="E2">
        <v>5</v>
      </c>
      <c r="F2">
        <v>219.68</v>
      </c>
      <c r="G2">
        <v>10</v>
      </c>
      <c r="H2">
        <v>89</v>
      </c>
      <c r="I2">
        <v>136</v>
      </c>
      <c r="J2">
        <v>9.61</v>
      </c>
      <c r="K2">
        <v>88.76</v>
      </c>
      <c r="L2">
        <v>92.65</v>
      </c>
      <c r="M2">
        <v>92.93</v>
      </c>
      <c r="N2">
        <v>-0.28999999999999998</v>
      </c>
      <c r="O2">
        <v>-0.87</v>
      </c>
      <c r="P2">
        <v>-0.39</v>
      </c>
      <c r="Q2" s="24">
        <f>E2/SUMIF(C:C,C2,E:E)</f>
        <v>0.12195121951219512</v>
      </c>
      <c r="X2" t="s">
        <v>25</v>
      </c>
      <c r="Y2" s="24">
        <f>SUMIFS(Q:Q,C:C,X2)</f>
        <v>1</v>
      </c>
    </row>
    <row r="3" spans="1:25" x14ac:dyDescent="0.2">
      <c r="A3" t="s">
        <v>196</v>
      </c>
      <c r="B3" t="s">
        <v>394</v>
      </c>
      <c r="C3" t="s">
        <v>25</v>
      </c>
      <c r="D3" t="s">
        <v>68</v>
      </c>
      <c r="E3">
        <v>20</v>
      </c>
      <c r="F3">
        <v>1152.8699999999999</v>
      </c>
      <c r="G3">
        <v>48</v>
      </c>
      <c r="H3">
        <v>460</v>
      </c>
      <c r="I3">
        <v>762</v>
      </c>
      <c r="J3">
        <v>51.01</v>
      </c>
      <c r="K3">
        <v>89.57</v>
      </c>
      <c r="L3">
        <v>93.7</v>
      </c>
      <c r="M3">
        <v>93.31</v>
      </c>
      <c r="N3">
        <v>0.4</v>
      </c>
      <c r="O3">
        <v>-0.79</v>
      </c>
      <c r="P3">
        <v>3.01</v>
      </c>
      <c r="Q3" s="24">
        <f>E3/SUMIF(C:C,C3,E:E)</f>
        <v>0.48780487804878048</v>
      </c>
      <c r="X3" t="s">
        <v>5</v>
      </c>
      <c r="Y3" s="24">
        <f t="shared" ref="Y3:Y33" si="0">SUMIFS(Q:Q,C:C,X3)</f>
        <v>0.69047619047619047</v>
      </c>
    </row>
    <row r="4" spans="1:25" x14ac:dyDescent="0.2">
      <c r="A4" t="s">
        <v>274</v>
      </c>
      <c r="B4" t="s">
        <v>394</v>
      </c>
      <c r="C4" t="s">
        <v>5</v>
      </c>
      <c r="D4" t="s">
        <v>68</v>
      </c>
      <c r="E4">
        <v>21</v>
      </c>
      <c r="F4">
        <v>1147.43</v>
      </c>
      <c r="G4">
        <v>54</v>
      </c>
      <c r="H4">
        <v>575</v>
      </c>
      <c r="I4">
        <v>886</v>
      </c>
      <c r="J4">
        <v>64.09</v>
      </c>
      <c r="K4">
        <v>90.61</v>
      </c>
      <c r="L4">
        <v>93.91</v>
      </c>
      <c r="M4">
        <v>92.77</v>
      </c>
      <c r="N4">
        <v>1.1399999999999999</v>
      </c>
      <c r="O4">
        <v>5.01</v>
      </c>
      <c r="P4">
        <v>10.09</v>
      </c>
      <c r="Q4" s="24">
        <f t="shared" ref="Q4:Q67" si="1">E4/SUMIF(C:C,C4,E:E)</f>
        <v>0.5</v>
      </c>
      <c r="X4" t="s">
        <v>381</v>
      </c>
      <c r="Y4" s="24">
        <f t="shared" si="0"/>
        <v>0.39534883720930231</v>
      </c>
    </row>
    <row r="5" spans="1:25" x14ac:dyDescent="0.2">
      <c r="A5" t="s">
        <v>182</v>
      </c>
      <c r="B5" t="s">
        <v>394</v>
      </c>
      <c r="C5" t="s">
        <v>381</v>
      </c>
      <c r="D5" t="s">
        <v>68</v>
      </c>
      <c r="E5">
        <v>17</v>
      </c>
      <c r="F5">
        <v>961.02</v>
      </c>
      <c r="G5">
        <v>49</v>
      </c>
      <c r="H5">
        <v>463</v>
      </c>
      <c r="I5">
        <v>687</v>
      </c>
      <c r="J5">
        <v>47.19</v>
      </c>
      <c r="K5">
        <v>89.42</v>
      </c>
      <c r="L5">
        <v>92.87</v>
      </c>
      <c r="M5">
        <v>93.13</v>
      </c>
      <c r="N5">
        <v>-0.26</v>
      </c>
      <c r="O5">
        <v>-1.49</v>
      </c>
      <c r="P5">
        <v>-1.81</v>
      </c>
      <c r="Q5" s="24">
        <f t="shared" si="1"/>
        <v>0.39534883720930231</v>
      </c>
      <c r="X5" t="s">
        <v>384</v>
      </c>
      <c r="Y5" s="24">
        <f t="shared" si="0"/>
        <v>1</v>
      </c>
    </row>
    <row r="6" spans="1:25" x14ac:dyDescent="0.2">
      <c r="A6" t="s">
        <v>187</v>
      </c>
      <c r="B6" t="s">
        <v>394</v>
      </c>
      <c r="C6" t="s">
        <v>384</v>
      </c>
      <c r="D6" t="s">
        <v>68</v>
      </c>
      <c r="E6">
        <v>24</v>
      </c>
      <c r="F6">
        <v>1417.07</v>
      </c>
      <c r="G6">
        <v>55</v>
      </c>
      <c r="H6">
        <v>627</v>
      </c>
      <c r="I6">
        <v>940</v>
      </c>
      <c r="J6">
        <v>74.23</v>
      </c>
      <c r="K6">
        <v>91.23</v>
      </c>
      <c r="L6">
        <v>94.15</v>
      </c>
      <c r="M6">
        <v>92.1</v>
      </c>
      <c r="N6">
        <v>2.0499999999999998</v>
      </c>
      <c r="O6">
        <v>9.34</v>
      </c>
      <c r="P6">
        <v>19.23</v>
      </c>
      <c r="Q6" s="24">
        <f t="shared" si="1"/>
        <v>0.58536585365853655</v>
      </c>
      <c r="X6" t="s">
        <v>18</v>
      </c>
      <c r="Y6" s="24">
        <f t="shared" si="0"/>
        <v>1</v>
      </c>
    </row>
    <row r="7" spans="1:25" x14ac:dyDescent="0.2">
      <c r="A7" t="s">
        <v>189</v>
      </c>
      <c r="B7" t="s">
        <v>394</v>
      </c>
      <c r="C7" t="s">
        <v>18</v>
      </c>
      <c r="D7" t="s">
        <v>68</v>
      </c>
      <c r="E7">
        <v>13</v>
      </c>
      <c r="F7">
        <v>701.22</v>
      </c>
      <c r="G7">
        <v>41</v>
      </c>
      <c r="H7">
        <v>353</v>
      </c>
      <c r="I7">
        <v>524</v>
      </c>
      <c r="J7">
        <v>40.44</v>
      </c>
      <c r="K7">
        <v>88.39</v>
      </c>
      <c r="L7">
        <v>92.18</v>
      </c>
      <c r="M7">
        <v>92.28</v>
      </c>
      <c r="N7">
        <v>-0.11</v>
      </c>
      <c r="O7">
        <v>-4.7699999999999996</v>
      </c>
      <c r="P7">
        <v>-0.56000000000000005</v>
      </c>
      <c r="Q7" s="24">
        <f t="shared" si="1"/>
        <v>0.28888888888888886</v>
      </c>
      <c r="X7" t="s">
        <v>383</v>
      </c>
      <c r="Y7" s="24">
        <f t="shared" si="0"/>
        <v>1</v>
      </c>
    </row>
    <row r="8" spans="1:25" x14ac:dyDescent="0.2">
      <c r="A8" t="s">
        <v>168</v>
      </c>
      <c r="B8" t="s">
        <v>394</v>
      </c>
      <c r="C8" t="s">
        <v>383</v>
      </c>
      <c r="D8" t="s">
        <v>68</v>
      </c>
      <c r="E8">
        <v>15</v>
      </c>
      <c r="F8">
        <v>888.85</v>
      </c>
      <c r="G8">
        <v>40</v>
      </c>
      <c r="H8">
        <v>401</v>
      </c>
      <c r="I8">
        <v>624</v>
      </c>
      <c r="J8">
        <v>46.95</v>
      </c>
      <c r="K8">
        <v>90.02</v>
      </c>
      <c r="L8">
        <v>93.59</v>
      </c>
      <c r="M8">
        <v>92.48</v>
      </c>
      <c r="N8">
        <v>1.1100000000000001</v>
      </c>
      <c r="O8">
        <v>1.1499999999999999</v>
      </c>
      <c r="P8">
        <v>6.95</v>
      </c>
      <c r="Q8" s="24">
        <f t="shared" si="1"/>
        <v>0.38461538461538464</v>
      </c>
      <c r="X8" t="s">
        <v>21</v>
      </c>
      <c r="Y8" s="24">
        <f t="shared" si="0"/>
        <v>1</v>
      </c>
    </row>
    <row r="9" spans="1:25" x14ac:dyDescent="0.2">
      <c r="A9" t="s">
        <v>232</v>
      </c>
      <c r="B9" t="s">
        <v>394</v>
      </c>
      <c r="C9" t="s">
        <v>21</v>
      </c>
      <c r="D9" t="s">
        <v>68</v>
      </c>
      <c r="E9">
        <v>18</v>
      </c>
      <c r="F9">
        <v>1032.6199999999999</v>
      </c>
      <c r="G9">
        <v>55</v>
      </c>
      <c r="H9">
        <v>487</v>
      </c>
      <c r="I9">
        <v>735</v>
      </c>
      <c r="J9">
        <v>58.14</v>
      </c>
      <c r="K9">
        <v>88.71</v>
      </c>
      <c r="L9">
        <v>92.52</v>
      </c>
      <c r="M9">
        <v>92.09</v>
      </c>
      <c r="N9">
        <v>0.43</v>
      </c>
      <c r="O9">
        <v>-5.0199999999999996</v>
      </c>
      <c r="P9">
        <v>3.14</v>
      </c>
      <c r="Q9" s="24">
        <f t="shared" si="1"/>
        <v>0.43902439024390244</v>
      </c>
      <c r="X9" t="s">
        <v>14</v>
      </c>
      <c r="Y9" s="24">
        <f t="shared" si="0"/>
        <v>1</v>
      </c>
    </row>
    <row r="10" spans="1:25" x14ac:dyDescent="0.2">
      <c r="A10" t="s">
        <v>303</v>
      </c>
      <c r="B10" t="s">
        <v>394</v>
      </c>
      <c r="C10" t="s">
        <v>14</v>
      </c>
      <c r="D10" t="s">
        <v>68</v>
      </c>
      <c r="E10">
        <v>13</v>
      </c>
      <c r="F10">
        <v>745.75</v>
      </c>
      <c r="G10">
        <v>50</v>
      </c>
      <c r="H10">
        <v>392</v>
      </c>
      <c r="I10">
        <v>578</v>
      </c>
      <c r="J10">
        <v>47.66</v>
      </c>
      <c r="K10">
        <v>87.24</v>
      </c>
      <c r="L10">
        <v>91.35</v>
      </c>
      <c r="M10">
        <v>91.75</v>
      </c>
      <c r="N10">
        <v>-0.4</v>
      </c>
      <c r="O10">
        <v>-9.77</v>
      </c>
      <c r="P10">
        <v>-2.34</v>
      </c>
      <c r="Q10" s="24">
        <f t="shared" si="1"/>
        <v>0.31707317073170732</v>
      </c>
      <c r="X10" t="s">
        <v>42</v>
      </c>
      <c r="Y10" s="24">
        <f t="shared" si="0"/>
        <v>1</v>
      </c>
    </row>
    <row r="11" spans="1:25" x14ac:dyDescent="0.2">
      <c r="A11" t="s">
        <v>396</v>
      </c>
      <c r="B11" t="s">
        <v>394</v>
      </c>
      <c r="C11" t="s">
        <v>42</v>
      </c>
      <c r="D11" t="s">
        <v>68</v>
      </c>
      <c r="E11">
        <v>16</v>
      </c>
      <c r="F11">
        <v>979.97</v>
      </c>
      <c r="G11">
        <v>38</v>
      </c>
      <c r="H11">
        <v>381</v>
      </c>
      <c r="I11">
        <v>566</v>
      </c>
      <c r="J11">
        <v>47.98</v>
      </c>
      <c r="K11">
        <v>90.03</v>
      </c>
      <c r="L11">
        <v>93.29</v>
      </c>
      <c r="M11">
        <v>91.52</v>
      </c>
      <c r="N11">
        <v>1.76</v>
      </c>
      <c r="O11">
        <v>1.1000000000000001</v>
      </c>
      <c r="P11">
        <v>9.98</v>
      </c>
      <c r="Q11" s="24">
        <f t="shared" si="1"/>
        <v>0.3902439024390244</v>
      </c>
      <c r="X11" t="s">
        <v>17</v>
      </c>
      <c r="Y11" s="24">
        <f t="shared" si="0"/>
        <v>1</v>
      </c>
    </row>
    <row r="12" spans="1:25" x14ac:dyDescent="0.2">
      <c r="A12" t="s">
        <v>164</v>
      </c>
      <c r="B12" t="s">
        <v>394</v>
      </c>
      <c r="C12" t="s">
        <v>17</v>
      </c>
      <c r="D12" t="s">
        <v>68</v>
      </c>
      <c r="E12">
        <v>14</v>
      </c>
      <c r="F12">
        <v>746.98</v>
      </c>
      <c r="G12">
        <v>46</v>
      </c>
      <c r="H12">
        <v>365</v>
      </c>
      <c r="I12">
        <v>537</v>
      </c>
      <c r="J12">
        <v>48.34</v>
      </c>
      <c r="K12">
        <v>87.4</v>
      </c>
      <c r="L12">
        <v>91.43</v>
      </c>
      <c r="M12">
        <v>91</v>
      </c>
      <c r="N12">
        <v>0.44</v>
      </c>
      <c r="O12">
        <v>-8.5399999999999991</v>
      </c>
      <c r="P12">
        <v>2.34</v>
      </c>
      <c r="Q12" s="24">
        <f t="shared" si="1"/>
        <v>0.31818181818181818</v>
      </c>
      <c r="X12" t="s">
        <v>30</v>
      </c>
      <c r="Y12" s="24">
        <f t="shared" si="0"/>
        <v>1</v>
      </c>
    </row>
    <row r="13" spans="1:25" x14ac:dyDescent="0.2">
      <c r="A13" t="s">
        <v>162</v>
      </c>
      <c r="B13" t="s">
        <v>394</v>
      </c>
      <c r="C13" t="s">
        <v>30</v>
      </c>
      <c r="D13" t="s">
        <v>68</v>
      </c>
      <c r="E13">
        <v>21</v>
      </c>
      <c r="F13">
        <v>1202.3800000000001</v>
      </c>
      <c r="G13">
        <v>60</v>
      </c>
      <c r="H13">
        <v>530</v>
      </c>
      <c r="I13">
        <v>830</v>
      </c>
      <c r="J13">
        <v>59.66</v>
      </c>
      <c r="K13">
        <v>88.68</v>
      </c>
      <c r="L13">
        <v>92.77</v>
      </c>
      <c r="M13">
        <v>92.81</v>
      </c>
      <c r="N13">
        <v>-0.04</v>
      </c>
      <c r="O13">
        <v>-5.61</v>
      </c>
      <c r="P13">
        <v>-0.34</v>
      </c>
      <c r="Q13" s="24">
        <f t="shared" si="1"/>
        <v>0.47727272727272729</v>
      </c>
      <c r="X13" t="s">
        <v>34</v>
      </c>
      <c r="Y13" s="24">
        <f t="shared" si="0"/>
        <v>1</v>
      </c>
    </row>
    <row r="14" spans="1:25" x14ac:dyDescent="0.2">
      <c r="A14" t="s">
        <v>585</v>
      </c>
      <c r="B14" t="s">
        <v>394</v>
      </c>
      <c r="C14" t="s">
        <v>25</v>
      </c>
      <c r="D14" t="s">
        <v>68</v>
      </c>
      <c r="E14">
        <v>7</v>
      </c>
      <c r="F14">
        <v>420.72</v>
      </c>
      <c r="G14">
        <v>22</v>
      </c>
      <c r="H14">
        <v>169</v>
      </c>
      <c r="I14">
        <v>272</v>
      </c>
      <c r="J14">
        <v>20.54</v>
      </c>
      <c r="K14">
        <v>86.98</v>
      </c>
      <c r="L14">
        <v>91.91</v>
      </c>
      <c r="M14">
        <v>92.45</v>
      </c>
      <c r="N14">
        <v>-0.54</v>
      </c>
      <c r="O14">
        <v>-4.66</v>
      </c>
      <c r="P14">
        <v>-1.46</v>
      </c>
      <c r="Q14" s="24">
        <f t="shared" si="1"/>
        <v>0.17073170731707318</v>
      </c>
      <c r="X14" t="s">
        <v>49</v>
      </c>
      <c r="Y14" s="24">
        <f t="shared" si="0"/>
        <v>1</v>
      </c>
    </row>
    <row r="15" spans="1:25" x14ac:dyDescent="0.2">
      <c r="A15" t="s">
        <v>1164</v>
      </c>
      <c r="B15" t="s">
        <v>394</v>
      </c>
      <c r="C15" t="s">
        <v>25</v>
      </c>
      <c r="D15" t="s">
        <v>68</v>
      </c>
      <c r="E15">
        <v>9</v>
      </c>
      <c r="F15">
        <v>527.52</v>
      </c>
      <c r="G15">
        <v>28</v>
      </c>
      <c r="H15">
        <v>236</v>
      </c>
      <c r="I15">
        <v>366</v>
      </c>
      <c r="J15">
        <v>27.71</v>
      </c>
      <c r="K15">
        <v>88.14</v>
      </c>
      <c r="L15">
        <v>92.35</v>
      </c>
      <c r="M15">
        <v>92.43</v>
      </c>
      <c r="N15">
        <v>-0.08</v>
      </c>
      <c r="O15">
        <v>-3.78</v>
      </c>
      <c r="P15">
        <v>-0.28999999999999998</v>
      </c>
      <c r="Q15" s="24">
        <f t="shared" si="1"/>
        <v>0.21951219512195122</v>
      </c>
      <c r="X15" t="s">
        <v>16</v>
      </c>
      <c r="Y15" s="24">
        <f t="shared" si="0"/>
        <v>1</v>
      </c>
    </row>
    <row r="16" spans="1:25" x14ac:dyDescent="0.2">
      <c r="A16" t="s">
        <v>451</v>
      </c>
      <c r="B16" t="s">
        <v>394</v>
      </c>
      <c r="C16" t="s">
        <v>34</v>
      </c>
      <c r="D16" t="s">
        <v>68</v>
      </c>
      <c r="E16">
        <v>15</v>
      </c>
      <c r="F16">
        <v>911.28</v>
      </c>
      <c r="G16">
        <v>37</v>
      </c>
      <c r="H16">
        <v>420</v>
      </c>
      <c r="I16">
        <v>637</v>
      </c>
      <c r="J16">
        <v>50.82</v>
      </c>
      <c r="K16">
        <v>91.19</v>
      </c>
      <c r="L16">
        <v>94.19</v>
      </c>
      <c r="M16">
        <v>92.02</v>
      </c>
      <c r="N16">
        <v>2.17</v>
      </c>
      <c r="O16">
        <v>6.1</v>
      </c>
      <c r="P16">
        <v>13.82</v>
      </c>
      <c r="Q16" s="24">
        <f t="shared" si="1"/>
        <v>0.36585365853658536</v>
      </c>
      <c r="X16" t="s">
        <v>43</v>
      </c>
      <c r="Y16" s="24">
        <f t="shared" si="0"/>
        <v>1</v>
      </c>
    </row>
    <row r="17" spans="1:25" x14ac:dyDescent="0.2">
      <c r="A17" t="s">
        <v>304</v>
      </c>
      <c r="B17" t="s">
        <v>394</v>
      </c>
      <c r="C17" t="s">
        <v>18</v>
      </c>
      <c r="D17" t="s">
        <v>68</v>
      </c>
      <c r="E17">
        <v>3</v>
      </c>
      <c r="F17">
        <v>181.47</v>
      </c>
      <c r="G17">
        <v>13</v>
      </c>
      <c r="H17">
        <v>80</v>
      </c>
      <c r="I17">
        <v>115</v>
      </c>
      <c r="J17">
        <v>7.13</v>
      </c>
      <c r="K17">
        <v>83.75</v>
      </c>
      <c r="L17">
        <v>88.7</v>
      </c>
      <c r="M17">
        <v>93.8</v>
      </c>
      <c r="N17">
        <v>-5.0999999999999996</v>
      </c>
      <c r="O17">
        <v>-4.79</v>
      </c>
      <c r="P17">
        <v>-5.87</v>
      </c>
      <c r="Q17" s="24">
        <f t="shared" si="1"/>
        <v>6.6666666666666666E-2</v>
      </c>
      <c r="X17" t="s">
        <v>10</v>
      </c>
      <c r="Y17" s="24">
        <f t="shared" si="0"/>
        <v>1</v>
      </c>
    </row>
    <row r="18" spans="1:25" x14ac:dyDescent="0.2">
      <c r="A18" t="s">
        <v>198</v>
      </c>
      <c r="B18" t="s">
        <v>394</v>
      </c>
      <c r="C18" t="s">
        <v>49</v>
      </c>
      <c r="D18" t="s">
        <v>68</v>
      </c>
      <c r="E18">
        <v>13</v>
      </c>
      <c r="F18">
        <v>763.23</v>
      </c>
      <c r="G18">
        <v>39</v>
      </c>
      <c r="H18">
        <v>345</v>
      </c>
      <c r="I18">
        <v>525</v>
      </c>
      <c r="J18">
        <v>41.81</v>
      </c>
      <c r="K18">
        <v>88.7</v>
      </c>
      <c r="L18">
        <v>92.57</v>
      </c>
      <c r="M18">
        <v>92.04</v>
      </c>
      <c r="N18">
        <v>0.54</v>
      </c>
      <c r="O18">
        <v>-3.6</v>
      </c>
      <c r="P18">
        <v>2.81</v>
      </c>
      <c r="Q18" s="24">
        <f t="shared" si="1"/>
        <v>0.30952380952380953</v>
      </c>
      <c r="X18" t="s">
        <v>37</v>
      </c>
      <c r="Y18" s="24">
        <f t="shared" si="0"/>
        <v>1</v>
      </c>
    </row>
    <row r="19" spans="1:25" x14ac:dyDescent="0.2">
      <c r="A19" t="s">
        <v>543</v>
      </c>
      <c r="B19" t="s">
        <v>394</v>
      </c>
      <c r="C19" t="s">
        <v>5</v>
      </c>
      <c r="D19" t="s">
        <v>68</v>
      </c>
      <c r="E19">
        <v>8</v>
      </c>
      <c r="F19">
        <v>442.78</v>
      </c>
      <c r="G19">
        <v>24</v>
      </c>
      <c r="H19">
        <v>226</v>
      </c>
      <c r="I19">
        <v>327</v>
      </c>
      <c r="J19">
        <v>24.2</v>
      </c>
      <c r="K19">
        <v>89.38</v>
      </c>
      <c r="L19">
        <v>92.66</v>
      </c>
      <c r="M19">
        <v>92.6</v>
      </c>
      <c r="N19">
        <v>0.06</v>
      </c>
      <c r="O19">
        <v>-0.81</v>
      </c>
      <c r="P19">
        <v>0.2</v>
      </c>
      <c r="Q19" s="24">
        <f t="shared" si="1"/>
        <v>0.19047619047619047</v>
      </c>
      <c r="X19" t="s">
        <v>22</v>
      </c>
      <c r="Y19" s="24">
        <f t="shared" si="0"/>
        <v>1</v>
      </c>
    </row>
    <row r="20" spans="1:25" x14ac:dyDescent="0.2">
      <c r="A20" t="s">
        <v>199</v>
      </c>
      <c r="B20" t="s">
        <v>394</v>
      </c>
      <c r="C20" t="s">
        <v>16</v>
      </c>
      <c r="D20" t="s">
        <v>68</v>
      </c>
      <c r="E20">
        <v>22</v>
      </c>
      <c r="F20">
        <v>1313.6</v>
      </c>
      <c r="G20">
        <v>55</v>
      </c>
      <c r="H20">
        <v>592</v>
      </c>
      <c r="I20">
        <v>907</v>
      </c>
      <c r="J20">
        <v>73.62</v>
      </c>
      <c r="K20">
        <v>90.71</v>
      </c>
      <c r="L20">
        <v>93.94</v>
      </c>
      <c r="M20">
        <v>91.88</v>
      </c>
      <c r="N20">
        <v>2.0499999999999998</v>
      </c>
      <c r="O20">
        <v>5.75</v>
      </c>
      <c r="P20">
        <v>18.62</v>
      </c>
      <c r="Q20" s="24">
        <f t="shared" si="1"/>
        <v>0.53658536585365857</v>
      </c>
      <c r="X20" t="s">
        <v>32</v>
      </c>
      <c r="Y20" s="24">
        <f t="shared" si="0"/>
        <v>1</v>
      </c>
    </row>
    <row r="21" spans="1:25" x14ac:dyDescent="0.2">
      <c r="A21" t="s">
        <v>1594</v>
      </c>
      <c r="B21" t="s">
        <v>394</v>
      </c>
      <c r="C21" t="s">
        <v>17</v>
      </c>
      <c r="D21" t="s">
        <v>68</v>
      </c>
      <c r="E21">
        <v>4</v>
      </c>
      <c r="F21">
        <v>238</v>
      </c>
      <c r="G21">
        <v>13</v>
      </c>
      <c r="H21">
        <v>109</v>
      </c>
      <c r="I21">
        <v>159</v>
      </c>
      <c r="J21">
        <v>11.76</v>
      </c>
      <c r="K21">
        <v>88.07</v>
      </c>
      <c r="L21">
        <v>91.82</v>
      </c>
      <c r="M21">
        <v>92.6</v>
      </c>
      <c r="N21">
        <v>-0.78</v>
      </c>
      <c r="O21">
        <v>-1.81</v>
      </c>
      <c r="P21">
        <v>-1.24</v>
      </c>
      <c r="Q21" s="24">
        <f t="shared" si="1"/>
        <v>9.0909090909090912E-2</v>
      </c>
      <c r="X21" t="s">
        <v>33</v>
      </c>
      <c r="Y21" s="24">
        <f t="shared" si="0"/>
        <v>1</v>
      </c>
    </row>
    <row r="22" spans="1:25" x14ac:dyDescent="0.2">
      <c r="A22" t="s">
        <v>180</v>
      </c>
      <c r="B22" t="s">
        <v>394</v>
      </c>
      <c r="C22" t="s">
        <v>43</v>
      </c>
      <c r="D22" t="s">
        <v>68</v>
      </c>
      <c r="E22">
        <v>23</v>
      </c>
      <c r="F22">
        <v>1373.75</v>
      </c>
      <c r="G22">
        <v>55</v>
      </c>
      <c r="H22">
        <v>609</v>
      </c>
      <c r="I22">
        <v>955</v>
      </c>
      <c r="J22">
        <v>69.37</v>
      </c>
      <c r="K22">
        <v>90.97</v>
      </c>
      <c r="L22">
        <v>94.24</v>
      </c>
      <c r="M22">
        <v>92.74</v>
      </c>
      <c r="N22">
        <v>1.5</v>
      </c>
      <c r="O22">
        <v>7.5</v>
      </c>
      <c r="P22">
        <v>14.37</v>
      </c>
      <c r="Q22" s="24">
        <f t="shared" si="1"/>
        <v>0.60526315789473684</v>
      </c>
      <c r="X22" t="s">
        <v>20</v>
      </c>
      <c r="Y22" s="24">
        <f t="shared" si="0"/>
        <v>1</v>
      </c>
    </row>
    <row r="23" spans="1:25" x14ac:dyDescent="0.2">
      <c r="A23" t="s">
        <v>1595</v>
      </c>
      <c r="B23" t="s">
        <v>394</v>
      </c>
      <c r="C23" t="s">
        <v>10</v>
      </c>
      <c r="D23" t="s">
        <v>68</v>
      </c>
      <c r="E23">
        <v>13</v>
      </c>
      <c r="F23">
        <v>750.6</v>
      </c>
      <c r="G23">
        <v>37</v>
      </c>
      <c r="H23">
        <v>367</v>
      </c>
      <c r="I23">
        <v>552</v>
      </c>
      <c r="J23">
        <v>40</v>
      </c>
      <c r="K23">
        <v>89.92</v>
      </c>
      <c r="L23">
        <v>93.3</v>
      </c>
      <c r="M23">
        <v>92.75</v>
      </c>
      <c r="N23">
        <v>0.54</v>
      </c>
      <c r="O23">
        <v>0.66</v>
      </c>
      <c r="P23">
        <v>3</v>
      </c>
      <c r="Q23" s="24">
        <f t="shared" si="1"/>
        <v>0.32500000000000001</v>
      </c>
      <c r="X23" t="s">
        <v>382</v>
      </c>
      <c r="Y23" s="24">
        <f t="shared" si="0"/>
        <v>1</v>
      </c>
    </row>
    <row r="24" spans="1:25" x14ac:dyDescent="0.2">
      <c r="A24" t="s">
        <v>167</v>
      </c>
      <c r="B24" t="s">
        <v>394</v>
      </c>
      <c r="C24" t="s">
        <v>383</v>
      </c>
      <c r="D24" t="s">
        <v>68</v>
      </c>
      <c r="E24">
        <v>24</v>
      </c>
      <c r="F24">
        <v>1403.48</v>
      </c>
      <c r="G24">
        <v>53</v>
      </c>
      <c r="H24">
        <v>611</v>
      </c>
      <c r="I24">
        <v>913</v>
      </c>
      <c r="J24">
        <v>67.150000000000006</v>
      </c>
      <c r="K24">
        <v>91.33</v>
      </c>
      <c r="L24">
        <v>94.19</v>
      </c>
      <c r="M24">
        <v>92.65</v>
      </c>
      <c r="N24">
        <v>1.55</v>
      </c>
      <c r="O24">
        <v>9.6999999999999993</v>
      </c>
      <c r="P24">
        <v>14.15</v>
      </c>
      <c r="Q24" s="24">
        <f t="shared" si="1"/>
        <v>0.61538461538461542</v>
      </c>
      <c r="X24" t="s">
        <v>19</v>
      </c>
      <c r="Y24" s="24">
        <f t="shared" si="0"/>
        <v>1</v>
      </c>
    </row>
    <row r="25" spans="1:25" x14ac:dyDescent="0.2">
      <c r="A25" t="s">
        <v>176</v>
      </c>
      <c r="B25" t="s">
        <v>394</v>
      </c>
      <c r="C25" t="s">
        <v>37</v>
      </c>
      <c r="D25" t="s">
        <v>68</v>
      </c>
      <c r="E25">
        <v>17</v>
      </c>
      <c r="F25">
        <v>1023.4</v>
      </c>
      <c r="G25">
        <v>42</v>
      </c>
      <c r="H25">
        <v>460</v>
      </c>
      <c r="I25">
        <v>747</v>
      </c>
      <c r="J25">
        <v>59.91</v>
      </c>
      <c r="K25">
        <v>90.87</v>
      </c>
      <c r="L25">
        <v>94.38</v>
      </c>
      <c r="M25">
        <v>91.98</v>
      </c>
      <c r="N25">
        <v>2.4</v>
      </c>
      <c r="O25">
        <v>5.21</v>
      </c>
      <c r="P25">
        <v>17.91</v>
      </c>
      <c r="Q25" s="24">
        <f t="shared" si="1"/>
        <v>0.41463414634146339</v>
      </c>
      <c r="X25" t="s">
        <v>7</v>
      </c>
      <c r="Y25" s="24">
        <f t="shared" si="0"/>
        <v>1</v>
      </c>
    </row>
    <row r="26" spans="1:25" x14ac:dyDescent="0.2">
      <c r="A26" t="s">
        <v>804</v>
      </c>
      <c r="B26" t="s">
        <v>394</v>
      </c>
      <c r="C26" t="s">
        <v>18</v>
      </c>
      <c r="D26" t="s">
        <v>68</v>
      </c>
      <c r="E26">
        <v>15</v>
      </c>
      <c r="F26">
        <v>745.38</v>
      </c>
      <c r="G26">
        <v>36</v>
      </c>
      <c r="H26">
        <v>409</v>
      </c>
      <c r="I26">
        <v>619</v>
      </c>
      <c r="J26">
        <v>46</v>
      </c>
      <c r="K26">
        <v>91.2</v>
      </c>
      <c r="L26">
        <v>94.18</v>
      </c>
      <c r="M26">
        <v>92.57</v>
      </c>
      <c r="N26">
        <v>1.62</v>
      </c>
      <c r="O26">
        <v>5.97</v>
      </c>
      <c r="P26">
        <v>10</v>
      </c>
      <c r="Q26" s="24">
        <f t="shared" si="1"/>
        <v>0.33333333333333331</v>
      </c>
      <c r="X26" t="s">
        <v>23</v>
      </c>
      <c r="Y26" s="24">
        <f t="shared" si="0"/>
        <v>1</v>
      </c>
    </row>
    <row r="27" spans="1:25" x14ac:dyDescent="0.2">
      <c r="A27" t="s">
        <v>152</v>
      </c>
      <c r="B27" t="s">
        <v>394</v>
      </c>
      <c r="C27" t="s">
        <v>22</v>
      </c>
      <c r="D27" t="s">
        <v>68</v>
      </c>
      <c r="E27">
        <v>13</v>
      </c>
      <c r="F27">
        <v>699.62</v>
      </c>
      <c r="G27">
        <v>28</v>
      </c>
      <c r="H27">
        <v>324</v>
      </c>
      <c r="I27">
        <v>508</v>
      </c>
      <c r="J27">
        <v>40.79</v>
      </c>
      <c r="K27">
        <v>91.36</v>
      </c>
      <c r="L27">
        <v>94.49</v>
      </c>
      <c r="M27">
        <v>91.97</v>
      </c>
      <c r="N27">
        <v>2.52</v>
      </c>
      <c r="O27">
        <v>5.25</v>
      </c>
      <c r="P27">
        <v>12.79</v>
      </c>
      <c r="Q27" s="24">
        <f t="shared" si="1"/>
        <v>0.29545454545454547</v>
      </c>
      <c r="X27" t="s">
        <v>12</v>
      </c>
      <c r="Y27" s="24">
        <f t="shared" si="0"/>
        <v>1</v>
      </c>
    </row>
    <row r="28" spans="1:25" x14ac:dyDescent="0.2">
      <c r="A28" t="s">
        <v>151</v>
      </c>
      <c r="B28" t="s">
        <v>394</v>
      </c>
      <c r="C28" t="s">
        <v>22</v>
      </c>
      <c r="D28" t="s">
        <v>68</v>
      </c>
      <c r="E28">
        <v>31</v>
      </c>
      <c r="F28">
        <v>1700.72</v>
      </c>
      <c r="G28">
        <v>80</v>
      </c>
      <c r="H28">
        <v>803</v>
      </c>
      <c r="I28">
        <v>1180</v>
      </c>
      <c r="J28">
        <v>88.86</v>
      </c>
      <c r="K28">
        <v>90.04</v>
      </c>
      <c r="L28">
        <v>93.22</v>
      </c>
      <c r="M28">
        <v>92.47</v>
      </c>
      <c r="N28">
        <v>0.75</v>
      </c>
      <c r="O28">
        <v>2.41</v>
      </c>
      <c r="P28">
        <v>8.86</v>
      </c>
      <c r="Q28" s="24">
        <f t="shared" si="1"/>
        <v>0.70454545454545459</v>
      </c>
      <c r="X28" t="s">
        <v>13</v>
      </c>
      <c r="Y28" s="24">
        <f t="shared" si="0"/>
        <v>1</v>
      </c>
    </row>
    <row r="29" spans="1:25" x14ac:dyDescent="0.2">
      <c r="A29" t="s">
        <v>159</v>
      </c>
      <c r="B29" t="s">
        <v>394</v>
      </c>
      <c r="C29" t="s">
        <v>32</v>
      </c>
      <c r="D29" t="s">
        <v>68</v>
      </c>
      <c r="E29">
        <v>14</v>
      </c>
      <c r="F29">
        <v>802.93</v>
      </c>
      <c r="G29">
        <v>54</v>
      </c>
      <c r="H29">
        <v>440</v>
      </c>
      <c r="I29">
        <v>648</v>
      </c>
      <c r="J29">
        <v>48.72</v>
      </c>
      <c r="K29">
        <v>87.73</v>
      </c>
      <c r="L29">
        <v>91.67</v>
      </c>
      <c r="M29">
        <v>92.48</v>
      </c>
      <c r="N29">
        <v>-0.81</v>
      </c>
      <c r="O29">
        <v>-8.85</v>
      </c>
      <c r="P29">
        <v>-5.28</v>
      </c>
      <c r="Q29" s="24">
        <f t="shared" si="1"/>
        <v>0.35</v>
      </c>
      <c r="X29" t="s">
        <v>35</v>
      </c>
      <c r="Y29" s="24">
        <f t="shared" si="0"/>
        <v>1</v>
      </c>
    </row>
    <row r="30" spans="1:25" x14ac:dyDescent="0.2">
      <c r="A30" t="s">
        <v>200</v>
      </c>
      <c r="B30" t="s">
        <v>394</v>
      </c>
      <c r="C30" t="s">
        <v>16</v>
      </c>
      <c r="D30" t="s">
        <v>68</v>
      </c>
      <c r="E30">
        <v>16</v>
      </c>
      <c r="F30">
        <v>876.15</v>
      </c>
      <c r="G30">
        <v>51</v>
      </c>
      <c r="H30">
        <v>423</v>
      </c>
      <c r="I30">
        <v>637</v>
      </c>
      <c r="J30">
        <v>49.34</v>
      </c>
      <c r="K30">
        <v>87.94</v>
      </c>
      <c r="L30">
        <v>91.99</v>
      </c>
      <c r="M30">
        <v>92.25</v>
      </c>
      <c r="N30">
        <v>-0.26</v>
      </c>
      <c r="O30">
        <v>-7.59</v>
      </c>
      <c r="P30">
        <v>-1.66</v>
      </c>
      <c r="Q30" s="24">
        <f t="shared" si="1"/>
        <v>0.3902439024390244</v>
      </c>
      <c r="X30" t="s">
        <v>15</v>
      </c>
      <c r="Y30" s="24">
        <f t="shared" si="0"/>
        <v>0.7142857142857143</v>
      </c>
    </row>
    <row r="31" spans="1:25" x14ac:dyDescent="0.2">
      <c r="A31" t="s">
        <v>169</v>
      </c>
      <c r="B31" t="s">
        <v>394</v>
      </c>
      <c r="C31" t="s">
        <v>33</v>
      </c>
      <c r="D31" t="s">
        <v>68</v>
      </c>
      <c r="E31">
        <v>25</v>
      </c>
      <c r="F31">
        <v>1506.18</v>
      </c>
      <c r="G31">
        <v>62</v>
      </c>
      <c r="H31">
        <v>701</v>
      </c>
      <c r="I31">
        <v>1089</v>
      </c>
      <c r="J31">
        <v>78.23</v>
      </c>
      <c r="K31">
        <v>91.16</v>
      </c>
      <c r="L31">
        <v>94.31</v>
      </c>
      <c r="M31">
        <v>92.82</v>
      </c>
      <c r="N31">
        <v>1.49</v>
      </c>
      <c r="O31">
        <v>9.94</v>
      </c>
      <c r="P31">
        <v>16.23</v>
      </c>
      <c r="Q31" s="24">
        <f t="shared" si="1"/>
        <v>0.6097560975609756</v>
      </c>
      <c r="X31" t="s">
        <v>39</v>
      </c>
      <c r="Y31" s="24">
        <f t="shared" si="0"/>
        <v>1</v>
      </c>
    </row>
    <row r="32" spans="1:25" x14ac:dyDescent="0.2">
      <c r="A32" t="s">
        <v>153</v>
      </c>
      <c r="B32" t="s">
        <v>394</v>
      </c>
      <c r="C32" t="s">
        <v>42</v>
      </c>
      <c r="D32" t="s">
        <v>68</v>
      </c>
      <c r="E32">
        <v>16</v>
      </c>
      <c r="F32">
        <v>957.9</v>
      </c>
      <c r="G32">
        <v>54</v>
      </c>
      <c r="H32">
        <v>400</v>
      </c>
      <c r="I32">
        <v>616</v>
      </c>
      <c r="J32">
        <v>50.59</v>
      </c>
      <c r="K32">
        <v>86.5</v>
      </c>
      <c r="L32">
        <v>91.23</v>
      </c>
      <c r="M32">
        <v>91.79</v>
      </c>
      <c r="N32">
        <v>-0.55000000000000004</v>
      </c>
      <c r="O32">
        <v>-12.95</v>
      </c>
      <c r="P32">
        <v>-3.41</v>
      </c>
      <c r="Q32" s="24">
        <f t="shared" si="1"/>
        <v>0.3902439024390244</v>
      </c>
      <c r="X32" t="s">
        <v>48</v>
      </c>
      <c r="Y32" s="24">
        <f t="shared" si="0"/>
        <v>0.79069767441860472</v>
      </c>
    </row>
    <row r="33" spans="1:25" x14ac:dyDescent="0.2">
      <c r="A33" t="s">
        <v>177</v>
      </c>
      <c r="B33" t="s">
        <v>394</v>
      </c>
      <c r="C33" t="s">
        <v>20</v>
      </c>
      <c r="D33" t="s">
        <v>68</v>
      </c>
      <c r="E33">
        <v>32</v>
      </c>
      <c r="F33">
        <v>1933</v>
      </c>
      <c r="G33">
        <v>81</v>
      </c>
      <c r="H33">
        <v>895</v>
      </c>
      <c r="I33">
        <v>1377</v>
      </c>
      <c r="J33">
        <v>101.82</v>
      </c>
      <c r="K33">
        <v>90.95</v>
      </c>
      <c r="L33">
        <v>94.12</v>
      </c>
      <c r="M33">
        <v>92.61</v>
      </c>
      <c r="N33">
        <v>1.51</v>
      </c>
      <c r="O33">
        <v>10.85</v>
      </c>
      <c r="P33">
        <v>20.82</v>
      </c>
      <c r="Q33" s="24">
        <f t="shared" si="1"/>
        <v>0.76190476190476186</v>
      </c>
      <c r="X33" t="s">
        <v>24</v>
      </c>
      <c r="Y33" s="24">
        <f t="shared" si="0"/>
        <v>1</v>
      </c>
    </row>
    <row r="34" spans="1:25" x14ac:dyDescent="0.2">
      <c r="A34" t="s">
        <v>175</v>
      </c>
      <c r="B34" t="s">
        <v>394</v>
      </c>
      <c r="C34" t="s">
        <v>37</v>
      </c>
      <c r="D34" t="s">
        <v>68</v>
      </c>
      <c r="E34">
        <v>24</v>
      </c>
      <c r="F34">
        <v>1436.55</v>
      </c>
      <c r="G34">
        <v>61</v>
      </c>
      <c r="H34">
        <v>673</v>
      </c>
      <c r="I34">
        <v>1004</v>
      </c>
      <c r="J34">
        <v>88.47</v>
      </c>
      <c r="K34">
        <v>90.94</v>
      </c>
      <c r="L34">
        <v>93.92</v>
      </c>
      <c r="M34">
        <v>91.19</v>
      </c>
      <c r="N34">
        <v>2.74</v>
      </c>
      <c r="O34">
        <v>8.06</v>
      </c>
      <c r="P34">
        <v>27.47</v>
      </c>
      <c r="Q34" s="24">
        <f t="shared" si="1"/>
        <v>0.58536585365853655</v>
      </c>
    </row>
    <row r="35" spans="1:25" x14ac:dyDescent="0.2">
      <c r="A35" t="s">
        <v>1306</v>
      </c>
      <c r="B35" t="s">
        <v>394</v>
      </c>
      <c r="C35" t="s">
        <v>19</v>
      </c>
      <c r="D35" t="s">
        <v>68</v>
      </c>
      <c r="E35">
        <v>6</v>
      </c>
      <c r="F35">
        <v>364.27</v>
      </c>
      <c r="G35">
        <v>16</v>
      </c>
      <c r="H35">
        <v>167</v>
      </c>
      <c r="I35">
        <v>256</v>
      </c>
      <c r="J35">
        <v>22.49</v>
      </c>
      <c r="K35">
        <v>90.42</v>
      </c>
      <c r="L35">
        <v>93.75</v>
      </c>
      <c r="M35">
        <v>91.21</v>
      </c>
      <c r="N35">
        <v>2.54</v>
      </c>
      <c r="O35">
        <v>1.1399999999999999</v>
      </c>
      <c r="P35">
        <v>6.49</v>
      </c>
      <c r="Q35" s="24">
        <f t="shared" si="1"/>
        <v>0.13953488372093023</v>
      </c>
    </row>
    <row r="36" spans="1:25" x14ac:dyDescent="0.2">
      <c r="A36" t="s">
        <v>173</v>
      </c>
      <c r="B36" t="s">
        <v>394</v>
      </c>
      <c r="C36" t="s">
        <v>382</v>
      </c>
      <c r="D36" t="s">
        <v>68</v>
      </c>
      <c r="E36">
        <v>20</v>
      </c>
      <c r="F36">
        <v>1103.72</v>
      </c>
      <c r="G36">
        <v>61</v>
      </c>
      <c r="H36">
        <v>525</v>
      </c>
      <c r="I36">
        <v>775</v>
      </c>
      <c r="J36">
        <v>59.76</v>
      </c>
      <c r="K36">
        <v>88.38</v>
      </c>
      <c r="L36">
        <v>92.13</v>
      </c>
      <c r="M36">
        <v>92.29</v>
      </c>
      <c r="N36">
        <v>-0.16</v>
      </c>
      <c r="O36">
        <v>-7.12</v>
      </c>
      <c r="P36">
        <v>-1.24</v>
      </c>
      <c r="Q36" s="24">
        <f t="shared" si="1"/>
        <v>0.48780487804878048</v>
      </c>
    </row>
    <row r="37" spans="1:25" x14ac:dyDescent="0.2">
      <c r="A37" t="s">
        <v>174</v>
      </c>
      <c r="B37" t="s">
        <v>394</v>
      </c>
      <c r="C37" t="s">
        <v>382</v>
      </c>
      <c r="D37" t="s">
        <v>68</v>
      </c>
      <c r="E37">
        <v>21</v>
      </c>
      <c r="F37">
        <v>1238.7</v>
      </c>
      <c r="G37">
        <v>52</v>
      </c>
      <c r="H37">
        <v>590</v>
      </c>
      <c r="I37">
        <v>881</v>
      </c>
      <c r="J37">
        <v>67.78</v>
      </c>
      <c r="K37">
        <v>91.19</v>
      </c>
      <c r="L37">
        <v>94.1</v>
      </c>
      <c r="M37">
        <v>92.31</v>
      </c>
      <c r="N37">
        <v>1.79</v>
      </c>
      <c r="O37">
        <v>8.5500000000000007</v>
      </c>
      <c r="P37">
        <v>15.78</v>
      </c>
      <c r="Q37" s="24">
        <f t="shared" si="1"/>
        <v>0.51219512195121952</v>
      </c>
    </row>
    <row r="38" spans="1:25" x14ac:dyDescent="0.2">
      <c r="A38" t="s">
        <v>160</v>
      </c>
      <c r="B38" t="s">
        <v>394</v>
      </c>
      <c r="C38" t="s">
        <v>34</v>
      </c>
      <c r="D38" t="s">
        <v>68</v>
      </c>
      <c r="E38">
        <v>26</v>
      </c>
      <c r="F38">
        <v>1563.23</v>
      </c>
      <c r="G38">
        <v>67</v>
      </c>
      <c r="H38">
        <v>718</v>
      </c>
      <c r="I38">
        <v>1081</v>
      </c>
      <c r="J38">
        <v>83.39</v>
      </c>
      <c r="K38">
        <v>90.67</v>
      </c>
      <c r="L38">
        <v>93.8</v>
      </c>
      <c r="M38">
        <v>92.29</v>
      </c>
      <c r="N38">
        <v>1.52</v>
      </c>
      <c r="O38">
        <v>6.68</v>
      </c>
      <c r="P38">
        <v>16.39</v>
      </c>
      <c r="Q38" s="24">
        <f t="shared" si="1"/>
        <v>0.63414634146341464</v>
      </c>
    </row>
    <row r="39" spans="1:25" x14ac:dyDescent="0.2">
      <c r="A39" t="s">
        <v>171</v>
      </c>
      <c r="B39" t="s">
        <v>394</v>
      </c>
      <c r="C39" t="s">
        <v>19</v>
      </c>
      <c r="D39" t="s">
        <v>68</v>
      </c>
      <c r="E39">
        <v>21</v>
      </c>
      <c r="F39">
        <v>1196.52</v>
      </c>
      <c r="G39">
        <v>60</v>
      </c>
      <c r="H39">
        <v>541</v>
      </c>
      <c r="I39">
        <v>833</v>
      </c>
      <c r="J39">
        <v>66.709999999999994</v>
      </c>
      <c r="K39">
        <v>88.91</v>
      </c>
      <c r="L39">
        <v>92.8</v>
      </c>
      <c r="M39">
        <v>91.99</v>
      </c>
      <c r="N39">
        <v>0.81</v>
      </c>
      <c r="O39">
        <v>-4.4800000000000004</v>
      </c>
      <c r="P39">
        <v>6.71</v>
      </c>
      <c r="Q39" s="24">
        <f t="shared" si="1"/>
        <v>0.48837209302325579</v>
      </c>
    </row>
    <row r="40" spans="1:25" x14ac:dyDescent="0.2">
      <c r="A40" t="s">
        <v>148</v>
      </c>
      <c r="B40" t="s">
        <v>394</v>
      </c>
      <c r="C40" t="s">
        <v>7</v>
      </c>
      <c r="D40" t="s">
        <v>68</v>
      </c>
      <c r="E40">
        <v>28</v>
      </c>
      <c r="F40">
        <v>1650.1</v>
      </c>
      <c r="G40">
        <v>78</v>
      </c>
      <c r="H40">
        <v>807</v>
      </c>
      <c r="I40">
        <v>1232</v>
      </c>
      <c r="J40">
        <v>99.63</v>
      </c>
      <c r="K40">
        <v>90.33</v>
      </c>
      <c r="L40">
        <v>93.67</v>
      </c>
      <c r="M40">
        <v>91.91</v>
      </c>
      <c r="N40">
        <v>1.76</v>
      </c>
      <c r="O40">
        <v>4.82</v>
      </c>
      <c r="P40">
        <v>21.63</v>
      </c>
      <c r="Q40" s="24">
        <f t="shared" si="1"/>
        <v>0.65116279069767447</v>
      </c>
    </row>
    <row r="41" spans="1:25" x14ac:dyDescent="0.2">
      <c r="A41" t="s">
        <v>229</v>
      </c>
      <c r="B41" t="s">
        <v>394</v>
      </c>
      <c r="C41" t="s">
        <v>33</v>
      </c>
      <c r="D41" t="s">
        <v>68</v>
      </c>
      <c r="E41">
        <v>16</v>
      </c>
      <c r="F41">
        <v>979.15</v>
      </c>
      <c r="G41">
        <v>36</v>
      </c>
      <c r="H41">
        <v>502</v>
      </c>
      <c r="I41">
        <v>737</v>
      </c>
      <c r="J41">
        <v>48.4</v>
      </c>
      <c r="K41">
        <v>92.83</v>
      </c>
      <c r="L41">
        <v>95.12</v>
      </c>
      <c r="M41">
        <v>93.43</v>
      </c>
      <c r="N41">
        <v>1.68</v>
      </c>
      <c r="O41">
        <v>15.52</v>
      </c>
      <c r="P41">
        <v>12.4</v>
      </c>
      <c r="Q41" s="24">
        <f t="shared" si="1"/>
        <v>0.3902439024390244</v>
      </c>
    </row>
    <row r="42" spans="1:25" x14ac:dyDescent="0.2">
      <c r="A42" t="s">
        <v>227</v>
      </c>
      <c r="B42" t="s">
        <v>394</v>
      </c>
      <c r="C42" t="s">
        <v>32</v>
      </c>
      <c r="D42" t="s">
        <v>68</v>
      </c>
      <c r="E42">
        <v>26</v>
      </c>
      <c r="F42">
        <v>1559.73</v>
      </c>
      <c r="G42">
        <v>68</v>
      </c>
      <c r="H42">
        <v>743</v>
      </c>
      <c r="I42">
        <v>1129</v>
      </c>
      <c r="J42">
        <v>82.19</v>
      </c>
      <c r="K42">
        <v>90.85</v>
      </c>
      <c r="L42">
        <v>93.98</v>
      </c>
      <c r="M42">
        <v>92.72</v>
      </c>
      <c r="N42">
        <v>1.26</v>
      </c>
      <c r="O42">
        <v>8.25</v>
      </c>
      <c r="P42">
        <v>14.19</v>
      </c>
      <c r="Q42" s="24">
        <f t="shared" si="1"/>
        <v>0.65</v>
      </c>
    </row>
    <row r="43" spans="1:25" x14ac:dyDescent="0.2">
      <c r="A43" t="s">
        <v>767</v>
      </c>
      <c r="B43" t="s">
        <v>394</v>
      </c>
      <c r="C43" t="s">
        <v>23</v>
      </c>
      <c r="D43" t="s">
        <v>68</v>
      </c>
      <c r="E43">
        <v>1</v>
      </c>
      <c r="F43">
        <v>56.82</v>
      </c>
      <c r="G43">
        <v>7</v>
      </c>
      <c r="H43">
        <v>40</v>
      </c>
      <c r="I43">
        <v>50</v>
      </c>
      <c r="J43">
        <v>3.78</v>
      </c>
      <c r="K43">
        <v>82.5</v>
      </c>
      <c r="L43">
        <v>86</v>
      </c>
      <c r="M43">
        <v>92.44</v>
      </c>
      <c r="N43">
        <v>-6.44</v>
      </c>
      <c r="O43">
        <v>-2.9</v>
      </c>
      <c r="P43">
        <v>-3.22</v>
      </c>
      <c r="Q43" s="24">
        <f t="shared" si="1"/>
        <v>2.4390243902439025E-2</v>
      </c>
    </row>
    <row r="44" spans="1:25" x14ac:dyDescent="0.2">
      <c r="A44" t="s">
        <v>233</v>
      </c>
      <c r="B44" t="s">
        <v>394</v>
      </c>
      <c r="C44" t="s">
        <v>12</v>
      </c>
      <c r="D44" t="s">
        <v>68</v>
      </c>
      <c r="E44">
        <v>22</v>
      </c>
      <c r="F44">
        <v>1170.8499999999999</v>
      </c>
      <c r="G44">
        <v>56</v>
      </c>
      <c r="H44">
        <v>562</v>
      </c>
      <c r="I44">
        <v>860</v>
      </c>
      <c r="J44">
        <v>60.74</v>
      </c>
      <c r="K44">
        <v>90.04</v>
      </c>
      <c r="L44">
        <v>93.49</v>
      </c>
      <c r="M44">
        <v>92.94</v>
      </c>
      <c r="N44">
        <v>0.55000000000000004</v>
      </c>
      <c r="O44">
        <v>1.67</v>
      </c>
      <c r="P44">
        <v>4.74</v>
      </c>
      <c r="Q44" s="24">
        <f t="shared" si="1"/>
        <v>0.47826086956521741</v>
      </c>
    </row>
    <row r="45" spans="1:25" x14ac:dyDescent="0.2">
      <c r="A45" t="s">
        <v>184</v>
      </c>
      <c r="B45" t="s">
        <v>394</v>
      </c>
      <c r="C45" t="s">
        <v>13</v>
      </c>
      <c r="D45" t="s">
        <v>68</v>
      </c>
      <c r="E45">
        <v>24</v>
      </c>
      <c r="F45">
        <v>1385.08</v>
      </c>
      <c r="G45">
        <v>64</v>
      </c>
      <c r="H45">
        <v>658</v>
      </c>
      <c r="I45">
        <v>1025</v>
      </c>
      <c r="J45">
        <v>74.97</v>
      </c>
      <c r="K45">
        <v>90.27</v>
      </c>
      <c r="L45">
        <v>93.76</v>
      </c>
      <c r="M45">
        <v>92.69</v>
      </c>
      <c r="N45">
        <v>1.07</v>
      </c>
      <c r="O45">
        <v>3.53</v>
      </c>
      <c r="P45">
        <v>10.97</v>
      </c>
      <c r="Q45" s="24">
        <f t="shared" si="1"/>
        <v>0.5714285714285714</v>
      </c>
    </row>
    <row r="46" spans="1:25" x14ac:dyDescent="0.2">
      <c r="A46" t="s">
        <v>161</v>
      </c>
      <c r="B46" t="s">
        <v>394</v>
      </c>
      <c r="C46" t="s">
        <v>30</v>
      </c>
      <c r="D46" t="s">
        <v>68</v>
      </c>
      <c r="E46">
        <v>23</v>
      </c>
      <c r="F46">
        <v>1332.33</v>
      </c>
      <c r="G46">
        <v>66</v>
      </c>
      <c r="H46">
        <v>620</v>
      </c>
      <c r="I46">
        <v>955</v>
      </c>
      <c r="J46">
        <v>69.86</v>
      </c>
      <c r="K46">
        <v>89.35</v>
      </c>
      <c r="L46">
        <v>93.09</v>
      </c>
      <c r="M46">
        <v>92.68</v>
      </c>
      <c r="N46">
        <v>0.4</v>
      </c>
      <c r="O46">
        <v>-2.37</v>
      </c>
      <c r="P46">
        <v>3.86</v>
      </c>
      <c r="Q46" s="24">
        <f t="shared" si="1"/>
        <v>0.52272727272727271</v>
      </c>
    </row>
    <row r="47" spans="1:25" x14ac:dyDescent="0.2">
      <c r="A47" t="s">
        <v>188</v>
      </c>
      <c r="B47" t="s">
        <v>394</v>
      </c>
      <c r="C47" t="s">
        <v>384</v>
      </c>
      <c r="D47" t="s">
        <v>68</v>
      </c>
      <c r="E47">
        <v>17</v>
      </c>
      <c r="F47">
        <v>973.93</v>
      </c>
      <c r="G47">
        <v>46</v>
      </c>
      <c r="H47">
        <v>433</v>
      </c>
      <c r="I47">
        <v>662</v>
      </c>
      <c r="J47">
        <v>48.43</v>
      </c>
      <c r="K47">
        <v>89.38</v>
      </c>
      <c r="L47">
        <v>93.05</v>
      </c>
      <c r="M47">
        <v>92.68</v>
      </c>
      <c r="N47">
        <v>0.37</v>
      </c>
      <c r="O47">
        <v>-1.56</v>
      </c>
      <c r="P47">
        <v>2.4300000000000002</v>
      </c>
      <c r="Q47" s="24">
        <f t="shared" si="1"/>
        <v>0.41463414634146339</v>
      </c>
    </row>
    <row r="48" spans="1:25" x14ac:dyDescent="0.2">
      <c r="A48" t="s">
        <v>178</v>
      </c>
      <c r="B48" t="s">
        <v>394</v>
      </c>
      <c r="C48" t="s">
        <v>20</v>
      </c>
      <c r="D48" t="s">
        <v>68</v>
      </c>
      <c r="E48">
        <v>10</v>
      </c>
      <c r="F48">
        <v>596.70000000000005</v>
      </c>
      <c r="G48">
        <v>21</v>
      </c>
      <c r="H48">
        <v>279</v>
      </c>
      <c r="I48">
        <v>417</v>
      </c>
      <c r="J48">
        <v>30.02</v>
      </c>
      <c r="K48">
        <v>92.47</v>
      </c>
      <c r="L48">
        <v>94.96</v>
      </c>
      <c r="M48">
        <v>92.8</v>
      </c>
      <c r="N48">
        <v>2.16</v>
      </c>
      <c r="O48">
        <v>7.63</v>
      </c>
      <c r="P48">
        <v>9.02</v>
      </c>
      <c r="Q48" s="24">
        <f t="shared" si="1"/>
        <v>0.23809523809523808</v>
      </c>
    </row>
    <row r="49" spans="1:17" x14ac:dyDescent="0.2">
      <c r="A49" t="s">
        <v>149</v>
      </c>
      <c r="B49" t="s">
        <v>394</v>
      </c>
      <c r="C49" t="s">
        <v>7</v>
      </c>
      <c r="D49" t="s">
        <v>68</v>
      </c>
      <c r="E49">
        <v>15</v>
      </c>
      <c r="F49">
        <v>817.67</v>
      </c>
      <c r="G49">
        <v>49</v>
      </c>
      <c r="H49">
        <v>416</v>
      </c>
      <c r="I49">
        <v>606</v>
      </c>
      <c r="J49">
        <v>48.06</v>
      </c>
      <c r="K49">
        <v>88.22</v>
      </c>
      <c r="L49">
        <v>91.91</v>
      </c>
      <c r="M49">
        <v>92.07</v>
      </c>
      <c r="N49">
        <v>-0.16</v>
      </c>
      <c r="O49">
        <v>-6.31</v>
      </c>
      <c r="P49">
        <v>-0.94</v>
      </c>
      <c r="Q49" s="24">
        <f t="shared" si="1"/>
        <v>0.34883720930232559</v>
      </c>
    </row>
    <row r="50" spans="1:17" x14ac:dyDescent="0.2">
      <c r="A50" t="s">
        <v>186</v>
      </c>
      <c r="B50" t="s">
        <v>394</v>
      </c>
      <c r="C50" t="s">
        <v>12</v>
      </c>
      <c r="D50" t="s">
        <v>68</v>
      </c>
      <c r="E50">
        <v>24</v>
      </c>
      <c r="F50">
        <v>1298.77</v>
      </c>
      <c r="G50">
        <v>77</v>
      </c>
      <c r="H50">
        <v>589</v>
      </c>
      <c r="I50">
        <v>850</v>
      </c>
      <c r="J50">
        <v>61.22</v>
      </c>
      <c r="K50">
        <v>86.93</v>
      </c>
      <c r="L50">
        <v>90.94</v>
      </c>
      <c r="M50">
        <v>92.8</v>
      </c>
      <c r="N50">
        <v>-1.86</v>
      </c>
      <c r="O50">
        <v>-16.559999999999999</v>
      </c>
      <c r="P50">
        <v>-15.78</v>
      </c>
      <c r="Q50" s="24">
        <f t="shared" si="1"/>
        <v>0.52173913043478259</v>
      </c>
    </row>
    <row r="51" spans="1:17" x14ac:dyDescent="0.2">
      <c r="A51" t="s">
        <v>190</v>
      </c>
      <c r="B51" t="s">
        <v>394</v>
      </c>
      <c r="C51" t="s">
        <v>18</v>
      </c>
      <c r="D51" t="s">
        <v>68</v>
      </c>
      <c r="E51">
        <v>14</v>
      </c>
      <c r="F51">
        <v>766.87</v>
      </c>
      <c r="G51">
        <v>35</v>
      </c>
      <c r="H51">
        <v>406</v>
      </c>
      <c r="I51">
        <v>604</v>
      </c>
      <c r="J51">
        <v>41.21</v>
      </c>
      <c r="K51">
        <v>91.38</v>
      </c>
      <c r="L51">
        <v>94.21</v>
      </c>
      <c r="M51">
        <v>93.18</v>
      </c>
      <c r="N51">
        <v>1.03</v>
      </c>
      <c r="O51">
        <v>6.66</v>
      </c>
      <c r="P51">
        <v>6.21</v>
      </c>
      <c r="Q51" s="24">
        <f t="shared" si="1"/>
        <v>0.31111111111111112</v>
      </c>
    </row>
    <row r="52" spans="1:17" x14ac:dyDescent="0.2">
      <c r="A52" t="s">
        <v>230</v>
      </c>
      <c r="B52" t="s">
        <v>394</v>
      </c>
      <c r="C52" t="s">
        <v>35</v>
      </c>
      <c r="D52" t="s">
        <v>68</v>
      </c>
      <c r="E52">
        <v>12</v>
      </c>
      <c r="F52">
        <v>602.08000000000004</v>
      </c>
      <c r="G52">
        <v>33</v>
      </c>
      <c r="H52">
        <v>261</v>
      </c>
      <c r="I52">
        <v>411</v>
      </c>
      <c r="J52">
        <v>34.659999999999997</v>
      </c>
      <c r="K52">
        <v>87.36</v>
      </c>
      <c r="L52">
        <v>91.97</v>
      </c>
      <c r="M52">
        <v>91.57</v>
      </c>
      <c r="N52">
        <v>0.4</v>
      </c>
      <c r="O52">
        <v>-6.22</v>
      </c>
      <c r="P52">
        <v>1.66</v>
      </c>
      <c r="Q52" s="24">
        <f t="shared" si="1"/>
        <v>0.27906976744186046</v>
      </c>
    </row>
    <row r="53" spans="1:17" x14ac:dyDescent="0.2">
      <c r="A53" t="s">
        <v>172</v>
      </c>
      <c r="B53" t="s">
        <v>394</v>
      </c>
      <c r="C53" t="s">
        <v>35</v>
      </c>
      <c r="D53" t="s">
        <v>68</v>
      </c>
      <c r="E53">
        <v>31</v>
      </c>
      <c r="F53">
        <v>1801.02</v>
      </c>
      <c r="G53">
        <v>88</v>
      </c>
      <c r="H53">
        <v>851</v>
      </c>
      <c r="I53">
        <v>1242</v>
      </c>
      <c r="J53">
        <v>95.29</v>
      </c>
      <c r="K53">
        <v>89.66</v>
      </c>
      <c r="L53">
        <v>92.91</v>
      </c>
      <c r="M53">
        <v>92.33</v>
      </c>
      <c r="N53">
        <v>0.59</v>
      </c>
      <c r="O53">
        <v>-0.67</v>
      </c>
      <c r="P53">
        <v>7.29</v>
      </c>
      <c r="Q53" s="24">
        <f t="shared" si="1"/>
        <v>0.72093023255813948</v>
      </c>
    </row>
    <row r="54" spans="1:17" x14ac:dyDescent="0.2">
      <c r="A54" t="s">
        <v>191</v>
      </c>
      <c r="B54" t="s">
        <v>394</v>
      </c>
      <c r="C54" t="s">
        <v>15</v>
      </c>
      <c r="D54" t="s">
        <v>68</v>
      </c>
      <c r="E54">
        <v>30</v>
      </c>
      <c r="F54">
        <v>1746.17</v>
      </c>
      <c r="G54">
        <v>78</v>
      </c>
      <c r="H54">
        <v>740</v>
      </c>
      <c r="I54">
        <v>1136</v>
      </c>
      <c r="J54">
        <v>89.36</v>
      </c>
      <c r="K54">
        <v>89.46</v>
      </c>
      <c r="L54">
        <v>93.13</v>
      </c>
      <c r="M54">
        <v>92.13</v>
      </c>
      <c r="N54">
        <v>1</v>
      </c>
      <c r="O54">
        <v>-2.06</v>
      </c>
      <c r="P54">
        <v>11.36</v>
      </c>
      <c r="Q54" s="24">
        <f t="shared" si="1"/>
        <v>0.7142857142857143</v>
      </c>
    </row>
    <row r="55" spans="1:17" x14ac:dyDescent="0.2">
      <c r="A55" t="s">
        <v>194</v>
      </c>
      <c r="B55" t="s">
        <v>394</v>
      </c>
      <c r="C55" t="s">
        <v>23</v>
      </c>
      <c r="D55" t="s">
        <v>68</v>
      </c>
      <c r="E55">
        <v>19</v>
      </c>
      <c r="F55">
        <v>1108.92</v>
      </c>
      <c r="G55">
        <v>63</v>
      </c>
      <c r="H55">
        <v>546</v>
      </c>
      <c r="I55">
        <v>814</v>
      </c>
      <c r="J55">
        <v>64.819999999999993</v>
      </c>
      <c r="K55">
        <v>88.46</v>
      </c>
      <c r="L55">
        <v>92.26</v>
      </c>
      <c r="M55">
        <v>92.04</v>
      </c>
      <c r="N55">
        <v>0.22</v>
      </c>
      <c r="O55">
        <v>-6.97</v>
      </c>
      <c r="P55">
        <v>1.82</v>
      </c>
      <c r="Q55" s="24">
        <f t="shared" si="1"/>
        <v>0.46341463414634149</v>
      </c>
    </row>
    <row r="56" spans="1:17" x14ac:dyDescent="0.2">
      <c r="A56" t="s">
        <v>450</v>
      </c>
      <c r="B56" t="s">
        <v>394</v>
      </c>
      <c r="C56" t="s">
        <v>39</v>
      </c>
      <c r="D56" t="s">
        <v>68</v>
      </c>
      <c r="E56">
        <v>12</v>
      </c>
      <c r="F56">
        <v>675.98</v>
      </c>
      <c r="G56">
        <v>39</v>
      </c>
      <c r="H56">
        <v>303</v>
      </c>
      <c r="I56">
        <v>422</v>
      </c>
      <c r="J56">
        <v>30.63</v>
      </c>
      <c r="K56">
        <v>87.13</v>
      </c>
      <c r="L56">
        <v>90.76</v>
      </c>
      <c r="M56">
        <v>92.74</v>
      </c>
      <c r="N56">
        <v>-1.98</v>
      </c>
      <c r="O56">
        <v>-7.91</v>
      </c>
      <c r="P56">
        <v>-8.3699999999999992</v>
      </c>
      <c r="Q56" s="24">
        <f t="shared" si="1"/>
        <v>0.3</v>
      </c>
    </row>
    <row r="57" spans="1:17" x14ac:dyDescent="0.2">
      <c r="A57" t="s">
        <v>179</v>
      </c>
      <c r="B57" t="s">
        <v>394</v>
      </c>
      <c r="C57" t="s">
        <v>39</v>
      </c>
      <c r="D57" t="s">
        <v>68</v>
      </c>
      <c r="E57">
        <v>28</v>
      </c>
      <c r="F57">
        <v>1665.85</v>
      </c>
      <c r="G57">
        <v>82</v>
      </c>
      <c r="H57">
        <v>685</v>
      </c>
      <c r="I57">
        <v>1002</v>
      </c>
      <c r="J57">
        <v>72.44</v>
      </c>
      <c r="K57">
        <v>88.03</v>
      </c>
      <c r="L57">
        <v>91.82</v>
      </c>
      <c r="M57">
        <v>92.77</v>
      </c>
      <c r="N57">
        <v>-0.95</v>
      </c>
      <c r="O57">
        <v>-11.7</v>
      </c>
      <c r="P57">
        <v>-9.56</v>
      </c>
      <c r="Q57" s="24">
        <f t="shared" si="1"/>
        <v>0.7</v>
      </c>
    </row>
    <row r="58" spans="1:17" x14ac:dyDescent="0.2">
      <c r="A58" t="s">
        <v>197</v>
      </c>
      <c r="B58" t="s">
        <v>394</v>
      </c>
      <c r="C58" t="s">
        <v>49</v>
      </c>
      <c r="D58" t="s">
        <v>68</v>
      </c>
      <c r="E58">
        <v>29</v>
      </c>
      <c r="F58">
        <v>1704.75</v>
      </c>
      <c r="G58">
        <v>68</v>
      </c>
      <c r="H58">
        <v>784</v>
      </c>
      <c r="I58">
        <v>1206</v>
      </c>
      <c r="J58">
        <v>96.99</v>
      </c>
      <c r="K58">
        <v>91.33</v>
      </c>
      <c r="L58">
        <v>94.36</v>
      </c>
      <c r="M58">
        <v>91.96</v>
      </c>
      <c r="N58">
        <v>2.4</v>
      </c>
      <c r="O58">
        <v>12.46</v>
      </c>
      <c r="P58">
        <v>28.99</v>
      </c>
      <c r="Q58" s="24">
        <f t="shared" si="1"/>
        <v>0.69047619047619047</v>
      </c>
    </row>
    <row r="59" spans="1:17" x14ac:dyDescent="0.2">
      <c r="A59" t="s">
        <v>146</v>
      </c>
      <c r="B59" t="s">
        <v>394</v>
      </c>
      <c r="C59" t="s">
        <v>48</v>
      </c>
      <c r="D59" t="s">
        <v>68</v>
      </c>
      <c r="E59">
        <v>25</v>
      </c>
      <c r="F59">
        <v>1429.35</v>
      </c>
      <c r="G59">
        <v>75</v>
      </c>
      <c r="H59">
        <v>670</v>
      </c>
      <c r="I59">
        <v>1035</v>
      </c>
      <c r="J59">
        <v>82.05</v>
      </c>
      <c r="K59">
        <v>88.81</v>
      </c>
      <c r="L59">
        <v>92.75</v>
      </c>
      <c r="M59">
        <v>92.07</v>
      </c>
      <c r="N59">
        <v>0.68</v>
      </c>
      <c r="O59">
        <v>-6.24</v>
      </c>
      <c r="P59">
        <v>7.05</v>
      </c>
      <c r="Q59" s="24">
        <f t="shared" si="1"/>
        <v>0.58139534883720934</v>
      </c>
    </row>
    <row r="60" spans="1:17" x14ac:dyDescent="0.2">
      <c r="A60" t="s">
        <v>157</v>
      </c>
      <c r="B60" t="s">
        <v>394</v>
      </c>
      <c r="C60" t="s">
        <v>24</v>
      </c>
      <c r="D60" t="s">
        <v>68</v>
      </c>
      <c r="E60">
        <v>15</v>
      </c>
      <c r="F60">
        <v>870.15</v>
      </c>
      <c r="G60">
        <v>30</v>
      </c>
      <c r="H60">
        <v>392</v>
      </c>
      <c r="I60">
        <v>603</v>
      </c>
      <c r="J60">
        <v>43.62</v>
      </c>
      <c r="K60">
        <v>92.35</v>
      </c>
      <c r="L60">
        <v>95.02</v>
      </c>
      <c r="M60">
        <v>92.77</v>
      </c>
      <c r="N60">
        <v>2.2599999999999998</v>
      </c>
      <c r="O60">
        <v>10.23</v>
      </c>
      <c r="P60">
        <v>13.62</v>
      </c>
      <c r="Q60" s="24">
        <f t="shared" si="1"/>
        <v>0.36585365853658536</v>
      </c>
    </row>
    <row r="61" spans="1:17" x14ac:dyDescent="0.2">
      <c r="A61" t="s">
        <v>542</v>
      </c>
      <c r="B61" t="s">
        <v>394</v>
      </c>
      <c r="C61" t="s">
        <v>13</v>
      </c>
      <c r="D61" t="s">
        <v>68</v>
      </c>
      <c r="E61">
        <v>5</v>
      </c>
      <c r="F61">
        <v>216.88</v>
      </c>
      <c r="G61">
        <v>8</v>
      </c>
      <c r="H61">
        <v>101</v>
      </c>
      <c r="I61">
        <v>164</v>
      </c>
      <c r="J61">
        <v>13.32</v>
      </c>
      <c r="K61">
        <v>92.08</v>
      </c>
      <c r="L61">
        <v>95.12</v>
      </c>
      <c r="M61">
        <v>91.88</v>
      </c>
      <c r="N61">
        <v>3.24</v>
      </c>
      <c r="O61">
        <v>2.36</v>
      </c>
      <c r="P61">
        <v>5.32</v>
      </c>
      <c r="Q61" s="24">
        <f t="shared" si="1"/>
        <v>0.11904761904761904</v>
      </c>
    </row>
    <row r="62" spans="1:17" x14ac:dyDescent="0.2">
      <c r="A62" t="s">
        <v>1294</v>
      </c>
      <c r="B62" t="s">
        <v>394</v>
      </c>
      <c r="C62" t="s">
        <v>23</v>
      </c>
      <c r="D62" t="s">
        <v>68</v>
      </c>
      <c r="E62">
        <v>4</v>
      </c>
      <c r="F62">
        <v>196.78</v>
      </c>
      <c r="G62">
        <v>9</v>
      </c>
      <c r="H62">
        <v>101</v>
      </c>
      <c r="I62">
        <v>163</v>
      </c>
      <c r="J62">
        <v>12.98</v>
      </c>
      <c r="K62">
        <v>91.09</v>
      </c>
      <c r="L62">
        <v>94.48</v>
      </c>
      <c r="M62">
        <v>92.04</v>
      </c>
      <c r="N62">
        <v>2.44</v>
      </c>
      <c r="O62">
        <v>1.36</v>
      </c>
      <c r="P62">
        <v>3.98</v>
      </c>
      <c r="Q62" s="24">
        <f t="shared" si="1"/>
        <v>9.7560975609756101E-2</v>
      </c>
    </row>
    <row r="63" spans="1:17" x14ac:dyDescent="0.2">
      <c r="A63" t="s">
        <v>147</v>
      </c>
      <c r="B63" t="s">
        <v>394</v>
      </c>
      <c r="C63" t="s">
        <v>48</v>
      </c>
      <c r="D63" t="s">
        <v>68</v>
      </c>
      <c r="E63">
        <v>9</v>
      </c>
      <c r="F63">
        <v>475.88</v>
      </c>
      <c r="G63">
        <v>30</v>
      </c>
      <c r="H63">
        <v>222</v>
      </c>
      <c r="I63">
        <v>331</v>
      </c>
      <c r="J63">
        <v>27.5</v>
      </c>
      <c r="K63">
        <v>86.49</v>
      </c>
      <c r="L63">
        <v>90.94</v>
      </c>
      <c r="M63">
        <v>91.69</v>
      </c>
      <c r="N63">
        <v>-0.76</v>
      </c>
      <c r="O63">
        <v>-7.22</v>
      </c>
      <c r="P63">
        <v>-2.5</v>
      </c>
      <c r="Q63" s="24">
        <f t="shared" si="1"/>
        <v>0.20930232558139536</v>
      </c>
    </row>
    <row r="64" spans="1:17" x14ac:dyDescent="0.2">
      <c r="A64" t="s">
        <v>185</v>
      </c>
      <c r="B64" t="s">
        <v>394</v>
      </c>
      <c r="C64" t="s">
        <v>13</v>
      </c>
      <c r="D64" t="s">
        <v>68</v>
      </c>
      <c r="E64">
        <v>13</v>
      </c>
      <c r="F64">
        <v>698.55</v>
      </c>
      <c r="G64">
        <v>27</v>
      </c>
      <c r="H64">
        <v>336</v>
      </c>
      <c r="I64">
        <v>532</v>
      </c>
      <c r="J64">
        <v>45.52</v>
      </c>
      <c r="K64">
        <v>91.96</v>
      </c>
      <c r="L64">
        <v>94.92</v>
      </c>
      <c r="M64">
        <v>91.44</v>
      </c>
      <c r="N64">
        <v>3.48</v>
      </c>
      <c r="O64">
        <v>7.48</v>
      </c>
      <c r="P64">
        <v>18.52</v>
      </c>
      <c r="Q64" s="24">
        <f t="shared" si="1"/>
        <v>0.30952380952380953</v>
      </c>
    </row>
    <row r="65" spans="1:17" x14ac:dyDescent="0.2">
      <c r="A65" t="s">
        <v>154</v>
      </c>
      <c r="B65" t="s">
        <v>394</v>
      </c>
      <c r="C65" t="s">
        <v>42</v>
      </c>
      <c r="D65" t="s">
        <v>68</v>
      </c>
      <c r="E65">
        <v>9</v>
      </c>
      <c r="F65">
        <v>490.15</v>
      </c>
      <c r="G65">
        <v>19</v>
      </c>
      <c r="H65">
        <v>187</v>
      </c>
      <c r="I65">
        <v>279</v>
      </c>
      <c r="J65">
        <v>19.739999999999998</v>
      </c>
      <c r="K65">
        <v>89.84</v>
      </c>
      <c r="L65">
        <v>93.19</v>
      </c>
      <c r="M65">
        <v>92.92</v>
      </c>
      <c r="N65">
        <v>0.27</v>
      </c>
      <c r="O65">
        <v>0.19</v>
      </c>
      <c r="P65">
        <v>0.74</v>
      </c>
      <c r="Q65" s="24">
        <f t="shared" si="1"/>
        <v>0.21951219512195122</v>
      </c>
    </row>
    <row r="66" spans="1:17" x14ac:dyDescent="0.2">
      <c r="A66" t="s">
        <v>170</v>
      </c>
      <c r="B66" t="s">
        <v>394</v>
      </c>
      <c r="C66" t="s">
        <v>19</v>
      </c>
      <c r="D66" t="s">
        <v>68</v>
      </c>
      <c r="E66">
        <v>16</v>
      </c>
      <c r="F66">
        <v>868.13</v>
      </c>
      <c r="G66">
        <v>51</v>
      </c>
      <c r="H66">
        <v>373</v>
      </c>
      <c r="I66">
        <v>570</v>
      </c>
      <c r="J66">
        <v>45.31</v>
      </c>
      <c r="K66">
        <v>86.33</v>
      </c>
      <c r="L66">
        <v>91.05</v>
      </c>
      <c r="M66">
        <v>92.05</v>
      </c>
      <c r="N66">
        <v>-1</v>
      </c>
      <c r="O66">
        <v>-12.72</v>
      </c>
      <c r="P66">
        <v>-5.69</v>
      </c>
      <c r="Q66" s="24">
        <f t="shared" si="1"/>
        <v>0.37209302325581395</v>
      </c>
    </row>
    <row r="67" spans="1:17" x14ac:dyDescent="0.2">
      <c r="A67" t="s">
        <v>231</v>
      </c>
      <c r="B67" t="s">
        <v>394</v>
      </c>
      <c r="C67" t="s">
        <v>43</v>
      </c>
      <c r="D67" t="s">
        <v>68</v>
      </c>
      <c r="E67">
        <v>15</v>
      </c>
      <c r="F67">
        <v>931.57</v>
      </c>
      <c r="G67">
        <v>48</v>
      </c>
      <c r="H67">
        <v>361</v>
      </c>
      <c r="I67">
        <v>616</v>
      </c>
      <c r="J67">
        <v>47.33</v>
      </c>
      <c r="K67">
        <v>86.7</v>
      </c>
      <c r="L67">
        <v>92.21</v>
      </c>
      <c r="M67">
        <v>92.32</v>
      </c>
      <c r="N67">
        <v>-0.11</v>
      </c>
      <c r="O67">
        <v>-10.95</v>
      </c>
      <c r="P67">
        <v>-0.67</v>
      </c>
      <c r="Q67" s="24">
        <f t="shared" si="1"/>
        <v>0.39473684210526316</v>
      </c>
    </row>
    <row r="68" spans="1:17" x14ac:dyDescent="0.2">
      <c r="A68" t="s">
        <v>158</v>
      </c>
      <c r="B68" t="s">
        <v>394</v>
      </c>
      <c r="C68" t="s">
        <v>24</v>
      </c>
      <c r="D68" t="s">
        <v>68</v>
      </c>
      <c r="E68">
        <v>24</v>
      </c>
      <c r="F68">
        <v>1378.5</v>
      </c>
      <c r="G68">
        <v>49</v>
      </c>
      <c r="H68">
        <v>600</v>
      </c>
      <c r="I68">
        <v>911</v>
      </c>
      <c r="J68">
        <v>61.89</v>
      </c>
      <c r="K68">
        <v>91.83</v>
      </c>
      <c r="L68">
        <v>94.62</v>
      </c>
      <c r="M68">
        <v>93.21</v>
      </c>
      <c r="N68">
        <v>1.41</v>
      </c>
      <c r="O68">
        <v>12.57</v>
      </c>
      <c r="P68">
        <v>12.89</v>
      </c>
      <c r="Q68" s="24">
        <f t="shared" ref="Q68:Q78" si="2">E68/SUMIF(C:C,C68,E:E)</f>
        <v>0.58536585365853655</v>
      </c>
    </row>
    <row r="69" spans="1:17" x14ac:dyDescent="0.2">
      <c r="A69" t="s">
        <v>165</v>
      </c>
      <c r="B69" t="s">
        <v>394</v>
      </c>
      <c r="C69" t="s">
        <v>10</v>
      </c>
      <c r="D69" t="s">
        <v>68</v>
      </c>
      <c r="E69">
        <v>27</v>
      </c>
      <c r="F69">
        <v>1588.4</v>
      </c>
      <c r="G69">
        <v>74</v>
      </c>
      <c r="H69">
        <v>656</v>
      </c>
      <c r="I69">
        <v>1028</v>
      </c>
      <c r="J69">
        <v>75.53</v>
      </c>
      <c r="K69">
        <v>88.72</v>
      </c>
      <c r="L69">
        <v>92.8</v>
      </c>
      <c r="M69">
        <v>92.65</v>
      </c>
      <c r="N69">
        <v>0.15</v>
      </c>
      <c r="O69">
        <v>-6.68</v>
      </c>
      <c r="P69">
        <v>1.53</v>
      </c>
      <c r="Q69" s="24">
        <f t="shared" si="2"/>
        <v>0.67500000000000004</v>
      </c>
    </row>
    <row r="70" spans="1:17" x14ac:dyDescent="0.2">
      <c r="A70" t="s">
        <v>1295</v>
      </c>
      <c r="B70" t="s">
        <v>394</v>
      </c>
      <c r="C70" t="s">
        <v>21</v>
      </c>
      <c r="D70" t="s">
        <v>68</v>
      </c>
      <c r="E70">
        <v>5</v>
      </c>
      <c r="F70">
        <v>281.27999999999997</v>
      </c>
      <c r="G70">
        <v>12</v>
      </c>
      <c r="H70">
        <v>117</v>
      </c>
      <c r="I70">
        <v>195</v>
      </c>
      <c r="J70">
        <v>12.83</v>
      </c>
      <c r="K70">
        <v>89.74</v>
      </c>
      <c r="L70">
        <v>93.85</v>
      </c>
      <c r="M70">
        <v>93.42</v>
      </c>
      <c r="N70">
        <v>0.43</v>
      </c>
      <c r="O70">
        <v>0.01</v>
      </c>
      <c r="P70">
        <v>0.83</v>
      </c>
      <c r="Q70" s="24">
        <f t="shared" si="2"/>
        <v>0.12195121951219512</v>
      </c>
    </row>
    <row r="71" spans="1:17" x14ac:dyDescent="0.2">
      <c r="A71" t="s">
        <v>155</v>
      </c>
      <c r="B71" t="s">
        <v>394</v>
      </c>
      <c r="C71" t="s">
        <v>14</v>
      </c>
      <c r="D71" t="s">
        <v>68</v>
      </c>
      <c r="E71">
        <v>28</v>
      </c>
      <c r="F71">
        <v>1665.2</v>
      </c>
      <c r="G71">
        <v>73</v>
      </c>
      <c r="H71">
        <v>802</v>
      </c>
      <c r="I71">
        <v>1227</v>
      </c>
      <c r="J71">
        <v>92.52</v>
      </c>
      <c r="K71">
        <v>90.9</v>
      </c>
      <c r="L71">
        <v>94.05</v>
      </c>
      <c r="M71">
        <v>92.46</v>
      </c>
      <c r="N71">
        <v>1.59</v>
      </c>
      <c r="O71">
        <v>9.3000000000000007</v>
      </c>
      <c r="P71">
        <v>19.52</v>
      </c>
      <c r="Q71" s="24">
        <f t="shared" si="2"/>
        <v>0.68292682926829273</v>
      </c>
    </row>
    <row r="72" spans="1:17" x14ac:dyDescent="0.2">
      <c r="A72" t="s">
        <v>163</v>
      </c>
      <c r="B72" t="s">
        <v>394</v>
      </c>
      <c r="C72" t="s">
        <v>17</v>
      </c>
      <c r="D72" t="s">
        <v>68</v>
      </c>
      <c r="E72">
        <v>23</v>
      </c>
      <c r="F72">
        <v>1316.65</v>
      </c>
      <c r="G72">
        <v>62</v>
      </c>
      <c r="H72">
        <v>564</v>
      </c>
      <c r="I72">
        <v>906</v>
      </c>
      <c r="J72">
        <v>70.290000000000006</v>
      </c>
      <c r="K72">
        <v>89.01</v>
      </c>
      <c r="L72">
        <v>93.16</v>
      </c>
      <c r="M72">
        <v>92.24</v>
      </c>
      <c r="N72">
        <v>0.92</v>
      </c>
      <c r="O72">
        <v>-4.12</v>
      </c>
      <c r="P72">
        <v>8.2899999999999991</v>
      </c>
      <c r="Q72" s="24">
        <f t="shared" si="2"/>
        <v>0.52272727272727271</v>
      </c>
    </row>
    <row r="73" spans="1:17" x14ac:dyDescent="0.2">
      <c r="A73" t="s">
        <v>163</v>
      </c>
      <c r="B73" t="s">
        <v>394</v>
      </c>
      <c r="C73" t="s">
        <v>21</v>
      </c>
      <c r="D73" t="s">
        <v>68</v>
      </c>
      <c r="E73">
        <v>4</v>
      </c>
      <c r="F73">
        <v>232.18</v>
      </c>
      <c r="G73">
        <v>13</v>
      </c>
      <c r="H73">
        <v>99</v>
      </c>
      <c r="I73">
        <v>162</v>
      </c>
      <c r="J73">
        <v>13.12</v>
      </c>
      <c r="K73">
        <v>86.87</v>
      </c>
      <c r="L73">
        <v>91.98</v>
      </c>
      <c r="M73">
        <v>91.9</v>
      </c>
      <c r="N73">
        <v>7.0000000000000007E-2</v>
      </c>
      <c r="O73">
        <v>-2.84</v>
      </c>
      <c r="P73">
        <v>0.12</v>
      </c>
      <c r="Q73" s="24">
        <f t="shared" si="2"/>
        <v>9.7560975609756101E-2</v>
      </c>
    </row>
    <row r="74" spans="1:17" x14ac:dyDescent="0.2">
      <c r="A74" t="s">
        <v>193</v>
      </c>
      <c r="B74" t="s">
        <v>394</v>
      </c>
      <c r="C74" t="s">
        <v>23</v>
      </c>
      <c r="D74" t="s">
        <v>68</v>
      </c>
      <c r="E74">
        <v>17</v>
      </c>
      <c r="F74">
        <v>972.02</v>
      </c>
      <c r="G74">
        <v>44</v>
      </c>
      <c r="H74">
        <v>460</v>
      </c>
      <c r="I74">
        <v>728</v>
      </c>
      <c r="J74">
        <v>57.26</v>
      </c>
      <c r="K74">
        <v>90.43</v>
      </c>
      <c r="L74">
        <v>93.96</v>
      </c>
      <c r="M74">
        <v>92.13</v>
      </c>
      <c r="N74">
        <v>1.82</v>
      </c>
      <c r="O74">
        <v>3.21</v>
      </c>
      <c r="P74">
        <v>13.26</v>
      </c>
      <c r="Q74" s="24">
        <f t="shared" si="2"/>
        <v>0.41463414634146339</v>
      </c>
    </row>
    <row r="75" spans="1:17" x14ac:dyDescent="0.2">
      <c r="A75" t="s">
        <v>1167</v>
      </c>
      <c r="B75" t="s">
        <v>394</v>
      </c>
      <c r="C75" t="s">
        <v>16</v>
      </c>
      <c r="D75" t="s">
        <v>68</v>
      </c>
      <c r="E75">
        <v>3</v>
      </c>
      <c r="F75">
        <v>138.63</v>
      </c>
      <c r="G75">
        <v>8</v>
      </c>
      <c r="H75">
        <v>62</v>
      </c>
      <c r="I75">
        <v>95</v>
      </c>
      <c r="J75">
        <v>5.8</v>
      </c>
      <c r="K75">
        <v>87.1</v>
      </c>
      <c r="L75">
        <v>91.58</v>
      </c>
      <c r="M75">
        <v>93.89</v>
      </c>
      <c r="N75">
        <v>-2.3199999999999998</v>
      </c>
      <c r="O75">
        <v>-1.64</v>
      </c>
      <c r="P75">
        <v>-2.2000000000000002</v>
      </c>
      <c r="Q75" s="24">
        <f t="shared" si="2"/>
        <v>7.3170731707317069E-2</v>
      </c>
    </row>
    <row r="76" spans="1:17" x14ac:dyDescent="0.2">
      <c r="A76" t="s">
        <v>552</v>
      </c>
      <c r="B76" t="s">
        <v>394</v>
      </c>
      <c r="C76" t="s">
        <v>24</v>
      </c>
      <c r="D76" t="s">
        <v>68</v>
      </c>
      <c r="E76">
        <v>2</v>
      </c>
      <c r="F76">
        <v>113.22</v>
      </c>
      <c r="G76">
        <v>4</v>
      </c>
      <c r="H76">
        <v>44</v>
      </c>
      <c r="I76">
        <v>69</v>
      </c>
      <c r="J76">
        <v>3.93</v>
      </c>
      <c r="K76">
        <v>90.91</v>
      </c>
      <c r="L76">
        <v>94.2</v>
      </c>
      <c r="M76">
        <v>94.3</v>
      </c>
      <c r="N76">
        <v>-0.1</v>
      </c>
      <c r="O76">
        <v>0.52</v>
      </c>
      <c r="P76">
        <v>-7.0000000000000007E-2</v>
      </c>
      <c r="Q76" s="24">
        <f t="shared" si="2"/>
        <v>4.878048780487805E-2</v>
      </c>
    </row>
    <row r="77" spans="1:17" x14ac:dyDescent="0.2">
      <c r="A77" t="s">
        <v>181</v>
      </c>
      <c r="B77" t="s">
        <v>394</v>
      </c>
      <c r="C77" t="s">
        <v>17</v>
      </c>
      <c r="D77" t="s">
        <v>68</v>
      </c>
      <c r="E77">
        <v>3</v>
      </c>
      <c r="F77">
        <v>156.05000000000001</v>
      </c>
      <c r="G77">
        <v>8</v>
      </c>
      <c r="H77">
        <v>71</v>
      </c>
      <c r="I77">
        <v>109</v>
      </c>
      <c r="J77">
        <v>8.67</v>
      </c>
      <c r="K77">
        <v>88.73</v>
      </c>
      <c r="L77">
        <v>92.66</v>
      </c>
      <c r="M77">
        <v>92.05</v>
      </c>
      <c r="N77">
        <v>0.61</v>
      </c>
      <c r="O77">
        <v>-0.71</v>
      </c>
      <c r="P77">
        <v>0.67</v>
      </c>
      <c r="Q77" s="24">
        <f t="shared" si="2"/>
        <v>6.8181818181818177E-2</v>
      </c>
    </row>
    <row r="78" spans="1:17" x14ac:dyDescent="0.2">
      <c r="A78" t="s">
        <v>181</v>
      </c>
      <c r="B78" t="s">
        <v>394</v>
      </c>
      <c r="C78" t="s">
        <v>21</v>
      </c>
      <c r="D78" t="s">
        <v>68</v>
      </c>
      <c r="E78">
        <v>14</v>
      </c>
      <c r="F78">
        <v>810.75</v>
      </c>
      <c r="G78">
        <v>36</v>
      </c>
      <c r="H78">
        <v>397</v>
      </c>
      <c r="I78">
        <v>600</v>
      </c>
      <c r="J78">
        <v>45.81</v>
      </c>
      <c r="K78">
        <v>90.93</v>
      </c>
      <c r="L78">
        <v>94</v>
      </c>
      <c r="M78">
        <v>92.36</v>
      </c>
      <c r="N78">
        <v>1.64</v>
      </c>
      <c r="O78">
        <v>4.74</v>
      </c>
      <c r="P78">
        <v>9.81</v>
      </c>
      <c r="Q78" s="24">
        <f t="shared" si="2"/>
        <v>0.34146341463414637</v>
      </c>
    </row>
    <row r="79" spans="1:17" x14ac:dyDescent="0.2">
      <c r="A79" t="s">
        <v>225</v>
      </c>
      <c r="B79" t="s">
        <v>394</v>
      </c>
      <c r="C79" t="s">
        <v>5</v>
      </c>
      <c r="D79" t="s">
        <v>68</v>
      </c>
      <c r="E79">
        <v>13</v>
      </c>
      <c r="F79">
        <v>756.57</v>
      </c>
      <c r="G79">
        <v>31</v>
      </c>
      <c r="H79">
        <v>319</v>
      </c>
      <c r="I79">
        <v>507</v>
      </c>
      <c r="J79">
        <v>35.14</v>
      </c>
      <c r="K79">
        <v>90.28</v>
      </c>
      <c r="L79">
        <v>93.89</v>
      </c>
      <c r="M79">
        <v>93.07</v>
      </c>
      <c r="N79">
        <v>0.82</v>
      </c>
      <c r="O79">
        <v>1.74</v>
      </c>
      <c r="P79">
        <v>4.1399999999999997</v>
      </c>
    </row>
    <row r="80" spans="1:17" x14ac:dyDescent="0.2">
      <c r="A80" t="s">
        <v>1165</v>
      </c>
      <c r="B80" t="s">
        <v>394</v>
      </c>
      <c r="C80" t="s">
        <v>48</v>
      </c>
      <c r="D80" t="s">
        <v>68</v>
      </c>
      <c r="E80">
        <v>9</v>
      </c>
      <c r="F80">
        <v>480.63</v>
      </c>
      <c r="G80">
        <v>26</v>
      </c>
      <c r="H80">
        <v>224</v>
      </c>
      <c r="I80">
        <v>332</v>
      </c>
      <c r="J80">
        <v>26.46</v>
      </c>
      <c r="K80">
        <v>88.39</v>
      </c>
      <c r="L80">
        <v>92.17</v>
      </c>
      <c r="M80">
        <v>92.03</v>
      </c>
      <c r="N80">
        <v>0.14000000000000001</v>
      </c>
      <c r="O80">
        <v>-3.01</v>
      </c>
      <c r="P80">
        <v>0.46</v>
      </c>
    </row>
    <row r="81" spans="1:16" x14ac:dyDescent="0.2">
      <c r="A81" t="s">
        <v>192</v>
      </c>
      <c r="B81" t="s">
        <v>394</v>
      </c>
      <c r="C81" t="s">
        <v>15</v>
      </c>
      <c r="D81" t="s">
        <v>68</v>
      </c>
      <c r="E81">
        <v>12</v>
      </c>
      <c r="F81">
        <v>698.38</v>
      </c>
      <c r="G81">
        <v>34</v>
      </c>
      <c r="H81">
        <v>280</v>
      </c>
      <c r="I81">
        <v>412</v>
      </c>
      <c r="J81">
        <v>34.76</v>
      </c>
      <c r="K81">
        <v>87.86</v>
      </c>
      <c r="L81">
        <v>91.75</v>
      </c>
      <c r="M81">
        <v>91.56</v>
      </c>
      <c r="N81">
        <v>0.18</v>
      </c>
      <c r="O81">
        <v>-5.27</v>
      </c>
      <c r="P81">
        <v>0.76</v>
      </c>
    </row>
    <row r="82" spans="1:16" x14ac:dyDescent="0.2">
      <c r="A82" t="s">
        <v>183</v>
      </c>
      <c r="B82" t="s">
        <v>394</v>
      </c>
      <c r="C82" t="s">
        <v>381</v>
      </c>
      <c r="D82" t="s">
        <v>68</v>
      </c>
      <c r="E82">
        <v>26</v>
      </c>
      <c r="F82">
        <v>1448.57</v>
      </c>
      <c r="G82">
        <v>81</v>
      </c>
      <c r="H82">
        <v>779</v>
      </c>
      <c r="I82">
        <v>1166</v>
      </c>
      <c r="J82">
        <v>91.9</v>
      </c>
      <c r="K82">
        <v>89.6</v>
      </c>
      <c r="L82">
        <v>93.05</v>
      </c>
      <c r="M82">
        <v>92.12</v>
      </c>
      <c r="N82">
        <v>0.93</v>
      </c>
      <c r="O82">
        <v>-1.06</v>
      </c>
      <c r="P82">
        <v>10.9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170C-2565-4BE5-A3E7-12E5540AB757}">
  <dimension ref="A1:S35"/>
  <sheetViews>
    <sheetView workbookViewId="0">
      <selection activeCell="R3" sqref="R3"/>
    </sheetView>
  </sheetViews>
  <sheetFormatPr baseColWidth="10" defaultColWidth="8.83203125" defaultRowHeight="15" x14ac:dyDescent="0.2"/>
  <cols>
    <col min="2" max="3" width="12.83203125" customWidth="1"/>
  </cols>
  <sheetData>
    <row r="1" spans="1:19" x14ac:dyDescent="0.2">
      <c r="B1" s="101" t="s">
        <v>142</v>
      </c>
      <c r="C1" s="101"/>
      <c r="D1" s="101" t="s">
        <v>109</v>
      </c>
      <c r="E1" s="101"/>
      <c r="F1" s="3">
        <v>2026</v>
      </c>
      <c r="G1" s="3">
        <v>2026</v>
      </c>
      <c r="H1" s="3">
        <v>2025</v>
      </c>
      <c r="I1" s="3" t="s">
        <v>205</v>
      </c>
      <c r="J1" s="3">
        <v>2026</v>
      </c>
      <c r="K1" s="3">
        <v>2026</v>
      </c>
      <c r="L1" s="3"/>
      <c r="N1" t="s">
        <v>201</v>
      </c>
      <c r="O1" t="s">
        <v>202</v>
      </c>
      <c r="R1" t="s">
        <v>201</v>
      </c>
      <c r="S1" t="s">
        <v>202</v>
      </c>
    </row>
    <row r="2" spans="1:19" x14ac:dyDescent="0.2">
      <c r="A2" s="4" t="s">
        <v>55</v>
      </c>
      <c r="B2" s="3" t="s">
        <v>1</v>
      </c>
      <c r="C2" s="3" t="s">
        <v>2</v>
      </c>
      <c r="D2" s="3" t="s">
        <v>1</v>
      </c>
      <c r="E2" s="3" t="s">
        <v>2</v>
      </c>
      <c r="F2" s="3" t="s">
        <v>201</v>
      </c>
      <c r="G2" s="3" t="s">
        <v>202</v>
      </c>
      <c r="H2" s="3" t="s">
        <v>201</v>
      </c>
      <c r="I2" s="3" t="s">
        <v>202</v>
      </c>
      <c r="J2" s="3" t="s">
        <v>206</v>
      </c>
      <c r="K2" s="3" t="s">
        <v>207</v>
      </c>
      <c r="L2" s="3"/>
      <c r="M2" t="s">
        <v>203</v>
      </c>
      <c r="N2">
        <v>0.65536689689128003</v>
      </c>
      <c r="O2">
        <v>0.54752543172596557</v>
      </c>
      <c r="Q2" t="s">
        <v>48</v>
      </c>
      <c r="R2">
        <v>2233</v>
      </c>
      <c r="S2">
        <v>2603</v>
      </c>
    </row>
    <row r="3" spans="1:19" x14ac:dyDescent="0.2">
      <c r="A3" t="s">
        <v>48</v>
      </c>
      <c r="B3" s="5">
        <v>2.75</v>
      </c>
      <c r="C3" s="5">
        <v>3.21</v>
      </c>
      <c r="D3">
        <v>2.81</v>
      </c>
      <c r="E3">
        <v>3.19</v>
      </c>
      <c r="F3" s="5">
        <v>27.462023098175095</v>
      </c>
      <c r="G3" s="5">
        <v>30.004634342439321</v>
      </c>
      <c r="H3" s="5">
        <f t="shared" ref="H3:H34" si="0">_xlfn.SINGLE(_xlfn.XLOOKUP(A3,Q:Q,R:R))/82</f>
        <v>27.23170731707317</v>
      </c>
      <c r="I3" s="5">
        <f t="shared" ref="I3:I34" si="1">_xlfn.SINGLE(_xlfn.XLOOKUP(A3,Q:Q,S:S))/82</f>
        <v>31.743902439024389</v>
      </c>
      <c r="J3" s="22">
        <f t="shared" ref="J3:J35" si="2">B3/H3</f>
        <v>0.10098522167487685</v>
      </c>
      <c r="K3" s="22">
        <f t="shared" ref="K3:K35" si="3">C3/I3</f>
        <v>0.10112178255858625</v>
      </c>
      <c r="M3" t="s">
        <v>204</v>
      </c>
      <c r="N3">
        <v>0.34463310310871997</v>
      </c>
      <c r="O3">
        <v>0.45247456827403443</v>
      </c>
      <c r="Q3" t="s">
        <v>15</v>
      </c>
      <c r="R3">
        <v>2293</v>
      </c>
      <c r="S3">
        <v>2226</v>
      </c>
    </row>
    <row r="4" spans="1:19" x14ac:dyDescent="0.2">
      <c r="A4" t="s">
        <v>7</v>
      </c>
      <c r="B4" s="5">
        <v>2.72</v>
      </c>
      <c r="C4" s="5">
        <v>3</v>
      </c>
      <c r="D4">
        <v>2.66</v>
      </c>
      <c r="E4">
        <v>3.1</v>
      </c>
      <c r="F4" s="5">
        <v>26.694764292058476</v>
      </c>
      <c r="G4" s="5">
        <v>28.054909634341982</v>
      </c>
      <c r="H4" s="5">
        <f t="shared" si="0"/>
        <v>26.060975609756099</v>
      </c>
      <c r="I4" s="5">
        <f t="shared" si="1"/>
        <v>28.182926829268293</v>
      </c>
      <c r="J4" s="22">
        <f t="shared" si="2"/>
        <v>0.10437061300889097</v>
      </c>
      <c r="K4" s="22">
        <f t="shared" si="3"/>
        <v>0.10644742535698831</v>
      </c>
      <c r="M4">
        <v>27.9</v>
      </c>
      <c r="Q4" t="s">
        <v>7</v>
      </c>
      <c r="R4">
        <v>2137</v>
      </c>
      <c r="S4">
        <v>2311</v>
      </c>
    </row>
    <row r="5" spans="1:19" x14ac:dyDescent="0.2">
      <c r="A5" t="s">
        <v>5</v>
      </c>
      <c r="B5" s="5">
        <v>3.03</v>
      </c>
      <c r="C5" s="5">
        <v>3.3</v>
      </c>
      <c r="D5">
        <v>3.04</v>
      </c>
      <c r="E5">
        <v>3.33</v>
      </c>
      <c r="F5" s="5">
        <v>27.581907286630816</v>
      </c>
      <c r="G5" s="5">
        <v>28.315318071382379</v>
      </c>
      <c r="H5" s="5">
        <f t="shared" si="0"/>
        <v>27.414634146341463</v>
      </c>
      <c r="I5" s="5">
        <f t="shared" si="1"/>
        <v>28.658536585365855</v>
      </c>
      <c r="J5" s="22">
        <f t="shared" si="2"/>
        <v>0.11052491103202847</v>
      </c>
      <c r="K5" s="22">
        <f t="shared" si="3"/>
        <v>0.11514893617021275</v>
      </c>
      <c r="Q5" t="s">
        <v>5</v>
      </c>
      <c r="R5">
        <v>2248</v>
      </c>
      <c r="S5">
        <v>2350</v>
      </c>
    </row>
    <row r="6" spans="1:19" x14ac:dyDescent="0.2">
      <c r="A6" t="s">
        <v>42</v>
      </c>
      <c r="B6" s="5">
        <v>3.27</v>
      </c>
      <c r="C6" s="5">
        <v>2.69</v>
      </c>
      <c r="D6">
        <v>3.27</v>
      </c>
      <c r="E6">
        <v>2.69</v>
      </c>
      <c r="F6" s="5">
        <v>30.219359432656699</v>
      </c>
      <c r="G6" s="5">
        <v>26.178633459768854</v>
      </c>
      <c r="H6" s="5">
        <f t="shared" si="0"/>
        <v>31.439024390243901</v>
      </c>
      <c r="I6" s="5">
        <f t="shared" si="1"/>
        <v>24.756097560975611</v>
      </c>
      <c r="J6" s="22">
        <f t="shared" si="2"/>
        <v>0.10401086113266099</v>
      </c>
      <c r="K6" s="22">
        <f t="shared" si="3"/>
        <v>0.10866009852216747</v>
      </c>
      <c r="Q6" t="s">
        <v>42</v>
      </c>
      <c r="R6">
        <v>2578</v>
      </c>
      <c r="S6">
        <v>2030</v>
      </c>
    </row>
    <row r="7" spans="1:19" x14ac:dyDescent="0.2">
      <c r="A7" t="s">
        <v>32</v>
      </c>
      <c r="B7" s="5">
        <v>3</v>
      </c>
      <c r="C7" s="5">
        <v>3.26</v>
      </c>
      <c r="D7">
        <v>3.05</v>
      </c>
      <c r="E7">
        <v>3.26</v>
      </c>
      <c r="F7" s="5">
        <v>28.397119768129727</v>
      </c>
      <c r="G7" s="5">
        <v>28.729300714882498</v>
      </c>
      <c r="H7" s="5">
        <f t="shared" si="0"/>
        <v>28.658536585365855</v>
      </c>
      <c r="I7" s="5">
        <f t="shared" si="1"/>
        <v>29.414634146341463</v>
      </c>
      <c r="J7" s="22">
        <f t="shared" si="2"/>
        <v>0.10468085106382978</v>
      </c>
      <c r="K7" s="22">
        <f t="shared" si="3"/>
        <v>0.11082918739635157</v>
      </c>
      <c r="Q7" t="s">
        <v>32</v>
      </c>
      <c r="R7">
        <v>2350</v>
      </c>
      <c r="S7">
        <v>2412</v>
      </c>
    </row>
    <row r="8" spans="1:19" x14ac:dyDescent="0.2">
      <c r="A8" t="s">
        <v>22</v>
      </c>
      <c r="B8" s="5">
        <v>2.74</v>
      </c>
      <c r="C8" s="5">
        <v>3.05</v>
      </c>
      <c r="D8">
        <v>2.72</v>
      </c>
      <c r="E8">
        <v>3.04</v>
      </c>
      <c r="F8" s="5">
        <v>28.588934469658884</v>
      </c>
      <c r="G8" s="5">
        <v>28.11500388904361</v>
      </c>
      <c r="H8" s="5">
        <f t="shared" si="0"/>
        <v>28.951219512195124</v>
      </c>
      <c r="I8" s="5">
        <f t="shared" si="1"/>
        <v>28.292682926829269</v>
      </c>
      <c r="J8" s="22">
        <f t="shared" si="2"/>
        <v>9.4641954507160911E-2</v>
      </c>
      <c r="K8" s="22">
        <f t="shared" si="3"/>
        <v>0.10780172413793103</v>
      </c>
      <c r="Q8" t="s">
        <v>22</v>
      </c>
      <c r="R8">
        <v>2374</v>
      </c>
      <c r="S8">
        <v>2320</v>
      </c>
    </row>
    <row r="9" spans="1:19" x14ac:dyDescent="0.2">
      <c r="A9" t="s">
        <v>14</v>
      </c>
      <c r="B9" s="5">
        <v>2.6</v>
      </c>
      <c r="C9" s="5">
        <v>3.42</v>
      </c>
      <c r="D9">
        <v>2.6</v>
      </c>
      <c r="E9">
        <v>3.42</v>
      </c>
      <c r="F9" s="5">
        <v>25.463953290579731</v>
      </c>
      <c r="G9" s="5">
        <v>29.370306098366555</v>
      </c>
      <c r="H9" s="5">
        <f t="shared" si="0"/>
        <v>24.182926829268293</v>
      </c>
      <c r="I9" s="5">
        <f t="shared" si="1"/>
        <v>30.585365853658537</v>
      </c>
      <c r="J9" s="22">
        <f t="shared" si="2"/>
        <v>0.10751386787695411</v>
      </c>
      <c r="K9" s="22">
        <f t="shared" si="3"/>
        <v>0.11181818181818182</v>
      </c>
      <c r="Q9" t="s">
        <v>14</v>
      </c>
      <c r="R9">
        <v>1983</v>
      </c>
      <c r="S9">
        <v>2508</v>
      </c>
    </row>
    <row r="10" spans="1:19" x14ac:dyDescent="0.2">
      <c r="A10" t="s">
        <v>24</v>
      </c>
      <c r="B10" s="5">
        <v>3.32</v>
      </c>
      <c r="C10" s="5">
        <v>2.78</v>
      </c>
      <c r="D10">
        <v>3.28</v>
      </c>
      <c r="E10">
        <v>2.78</v>
      </c>
      <c r="F10" s="5">
        <v>28.884648801182998</v>
      </c>
      <c r="G10" s="5">
        <v>26.692773194438359</v>
      </c>
      <c r="H10" s="5">
        <f t="shared" si="0"/>
        <v>29.402439024390244</v>
      </c>
      <c r="I10" s="5">
        <f t="shared" si="1"/>
        <v>25.695121951219512</v>
      </c>
      <c r="J10" s="22">
        <f t="shared" si="2"/>
        <v>0.11291580257154707</v>
      </c>
      <c r="K10" s="22">
        <f t="shared" si="3"/>
        <v>0.10819174181300427</v>
      </c>
      <c r="Q10" t="s">
        <v>24</v>
      </c>
      <c r="R10">
        <v>2411</v>
      </c>
      <c r="S10">
        <v>2107</v>
      </c>
    </row>
    <row r="11" spans="1:19" x14ac:dyDescent="0.2">
      <c r="A11" t="s">
        <v>34</v>
      </c>
      <c r="B11" s="5">
        <v>3.32</v>
      </c>
      <c r="C11" s="5">
        <v>2.73</v>
      </c>
      <c r="D11">
        <v>3.32</v>
      </c>
      <c r="E11">
        <v>2.73</v>
      </c>
      <c r="F11" s="5">
        <v>28.021482644301798</v>
      </c>
      <c r="G11" s="5">
        <v>28.40879802314047</v>
      </c>
      <c r="H11" s="5">
        <f t="shared" si="0"/>
        <v>28.085365853658537</v>
      </c>
      <c r="I11" s="5">
        <f t="shared" si="1"/>
        <v>28.829268292682926</v>
      </c>
      <c r="J11" s="22">
        <f t="shared" si="2"/>
        <v>0.11821102909248805</v>
      </c>
      <c r="K11" s="22">
        <f t="shared" si="3"/>
        <v>9.4695431472081218E-2</v>
      </c>
      <c r="Q11" t="s">
        <v>34</v>
      </c>
      <c r="R11">
        <v>2303</v>
      </c>
      <c r="S11">
        <v>2364</v>
      </c>
    </row>
    <row r="12" spans="1:19" x14ac:dyDescent="0.2">
      <c r="A12" t="s">
        <v>30</v>
      </c>
      <c r="B12" s="5">
        <v>2.85</v>
      </c>
      <c r="C12" s="5">
        <v>3.05</v>
      </c>
      <c r="D12">
        <v>2.85</v>
      </c>
      <c r="E12">
        <v>3.14</v>
      </c>
      <c r="F12" s="5">
        <v>27.350131188949756</v>
      </c>
      <c r="G12" s="5">
        <v>28.02820107669681</v>
      </c>
      <c r="H12" s="5">
        <f t="shared" si="0"/>
        <v>27.060975609756099</v>
      </c>
      <c r="I12" s="5">
        <f t="shared" si="1"/>
        <v>28.134146341463413</v>
      </c>
      <c r="J12" s="22">
        <f t="shared" si="2"/>
        <v>0.1053177106804867</v>
      </c>
      <c r="K12" s="22">
        <f t="shared" si="3"/>
        <v>0.10840918942349372</v>
      </c>
      <c r="Q12" t="s">
        <v>30</v>
      </c>
      <c r="R12">
        <v>2219</v>
      </c>
      <c r="S12">
        <v>2307</v>
      </c>
    </row>
    <row r="13" spans="1:19" x14ac:dyDescent="0.2">
      <c r="A13" t="s">
        <v>17</v>
      </c>
      <c r="B13" s="5">
        <v>3.34</v>
      </c>
      <c r="C13" s="5">
        <v>2.75</v>
      </c>
      <c r="D13">
        <v>3.37</v>
      </c>
      <c r="E13">
        <v>2.77</v>
      </c>
      <c r="F13" s="5">
        <v>30.283297666499752</v>
      </c>
      <c r="G13" s="5">
        <v>27.166850092640111</v>
      </c>
      <c r="H13" s="5">
        <f t="shared" si="0"/>
        <v>31.536585365853657</v>
      </c>
      <c r="I13" s="5">
        <f t="shared" si="1"/>
        <v>26.560975609756099</v>
      </c>
      <c r="J13" s="22">
        <f t="shared" si="2"/>
        <v>0.10590873936581593</v>
      </c>
      <c r="K13" s="22">
        <f t="shared" si="3"/>
        <v>0.10353535353535354</v>
      </c>
      <c r="Q13" t="s">
        <v>17</v>
      </c>
      <c r="R13">
        <v>2586</v>
      </c>
      <c r="S13">
        <v>2178</v>
      </c>
    </row>
    <row r="14" spans="1:19" x14ac:dyDescent="0.2">
      <c r="A14" t="s">
        <v>10</v>
      </c>
      <c r="B14" s="5">
        <v>3</v>
      </c>
      <c r="C14" s="5">
        <v>2.72</v>
      </c>
      <c r="D14">
        <v>3.13</v>
      </c>
      <c r="E14">
        <v>2.62</v>
      </c>
      <c r="F14" s="5">
        <v>30.035537010357928</v>
      </c>
      <c r="G14" s="5">
        <v>26.746190309728696</v>
      </c>
      <c r="H14" s="5">
        <f t="shared" si="0"/>
        <v>31.158536585365855</v>
      </c>
      <c r="I14" s="5">
        <f t="shared" si="1"/>
        <v>25.792682926829269</v>
      </c>
      <c r="J14" s="22">
        <f t="shared" si="2"/>
        <v>9.6281800391389422E-2</v>
      </c>
      <c r="K14" s="22">
        <f t="shared" si="3"/>
        <v>0.10545626477541371</v>
      </c>
      <c r="Q14" t="s">
        <v>10</v>
      </c>
      <c r="R14">
        <v>2555</v>
      </c>
      <c r="S14">
        <v>2115</v>
      </c>
    </row>
    <row r="15" spans="1:19" x14ac:dyDescent="0.2">
      <c r="A15" t="s">
        <v>28</v>
      </c>
      <c r="B15" s="5">
        <v>2.96</v>
      </c>
      <c r="C15" s="5">
        <v>2.68</v>
      </c>
      <c r="D15">
        <v>2.93</v>
      </c>
      <c r="E15">
        <v>2.69</v>
      </c>
      <c r="F15" s="5">
        <v>27.725768312777685</v>
      </c>
      <c r="G15" s="5">
        <v>26.43904189680925</v>
      </c>
      <c r="H15" s="5">
        <f t="shared" si="0"/>
        <v>27.634146341463413</v>
      </c>
      <c r="I15" s="5">
        <f t="shared" si="1"/>
        <v>25.23170731707317</v>
      </c>
      <c r="J15" s="22">
        <f t="shared" si="2"/>
        <v>0.10711385701676965</v>
      </c>
      <c r="K15" s="22">
        <f t="shared" si="3"/>
        <v>0.10621556307394878</v>
      </c>
      <c r="Q15" t="s">
        <v>28</v>
      </c>
      <c r="R15">
        <v>2266</v>
      </c>
      <c r="S15">
        <v>2069</v>
      </c>
    </row>
    <row r="16" spans="1:19" x14ac:dyDescent="0.2">
      <c r="A16" t="s">
        <v>33</v>
      </c>
      <c r="B16" s="5">
        <v>2.99</v>
      </c>
      <c r="C16" s="5">
        <v>2.78</v>
      </c>
      <c r="D16">
        <v>2.99</v>
      </c>
      <c r="E16">
        <v>2.78</v>
      </c>
      <c r="F16" s="5">
        <v>27.462023098175095</v>
      </c>
      <c r="G16" s="5">
        <v>28.629143623713112</v>
      </c>
      <c r="H16" s="5">
        <f t="shared" si="0"/>
        <v>27.23170731707317</v>
      </c>
      <c r="I16" s="5">
        <f t="shared" si="1"/>
        <v>29.23170731707317</v>
      </c>
      <c r="J16" s="22">
        <f t="shared" si="2"/>
        <v>0.10979847738468429</v>
      </c>
      <c r="K16" s="22">
        <f t="shared" si="3"/>
        <v>9.5102211097204833E-2</v>
      </c>
      <c r="Q16" t="s">
        <v>33</v>
      </c>
      <c r="R16">
        <v>2233</v>
      </c>
      <c r="S16">
        <v>2397</v>
      </c>
    </row>
    <row r="17" spans="1:19" x14ac:dyDescent="0.2">
      <c r="A17" t="s">
        <v>19</v>
      </c>
      <c r="B17" s="5">
        <v>3.02</v>
      </c>
      <c r="C17" s="5">
        <v>2.98</v>
      </c>
      <c r="D17">
        <v>3.03</v>
      </c>
      <c r="E17">
        <v>3</v>
      </c>
      <c r="F17" s="5">
        <v>26.119320187471011</v>
      </c>
      <c r="G17" s="5">
        <v>28.248546677269452</v>
      </c>
      <c r="H17" s="5">
        <f t="shared" si="0"/>
        <v>25.182926829268293</v>
      </c>
      <c r="I17" s="5">
        <f t="shared" si="1"/>
        <v>28.536585365853657</v>
      </c>
      <c r="J17" s="22">
        <f t="shared" si="2"/>
        <v>0.1199225181598063</v>
      </c>
      <c r="K17" s="22">
        <f t="shared" si="3"/>
        <v>0.10442735042735043</v>
      </c>
      <c r="Q17" t="s">
        <v>19</v>
      </c>
      <c r="R17">
        <v>2065</v>
      </c>
      <c r="S17">
        <v>2340</v>
      </c>
    </row>
    <row r="18" spans="1:19" x14ac:dyDescent="0.2">
      <c r="A18" t="s">
        <v>4</v>
      </c>
      <c r="B18" s="5">
        <v>3.04</v>
      </c>
      <c r="C18" s="5">
        <v>2.75</v>
      </c>
      <c r="D18">
        <v>3.05</v>
      </c>
      <c r="E18">
        <v>2.74</v>
      </c>
      <c r="F18" s="5">
        <v>27.797698825851118</v>
      </c>
      <c r="G18" s="5">
        <v>26.839670261486788</v>
      </c>
      <c r="H18" s="5">
        <f t="shared" si="0"/>
        <v>27.743902439024389</v>
      </c>
      <c r="I18" s="5">
        <f t="shared" si="1"/>
        <v>25.963414634146343</v>
      </c>
      <c r="J18" s="22">
        <f t="shared" si="2"/>
        <v>0.10957362637362639</v>
      </c>
      <c r="K18" s="22">
        <f t="shared" si="3"/>
        <v>0.10591827148896195</v>
      </c>
      <c r="Q18" t="s">
        <v>4</v>
      </c>
      <c r="R18">
        <v>2275</v>
      </c>
      <c r="S18">
        <v>2129</v>
      </c>
    </row>
    <row r="19" spans="1:19" x14ac:dyDescent="0.2">
      <c r="A19" t="s">
        <v>35</v>
      </c>
      <c r="B19" s="5">
        <v>2.78</v>
      </c>
      <c r="C19" s="5">
        <v>3.12</v>
      </c>
      <c r="D19">
        <v>2.77</v>
      </c>
      <c r="E19">
        <v>3.14</v>
      </c>
      <c r="F19" s="5">
        <v>28.62889586581079</v>
      </c>
      <c r="G19" s="5">
        <v>28.128358167866196</v>
      </c>
      <c r="H19" s="5">
        <f t="shared" si="0"/>
        <v>29.012195121951219</v>
      </c>
      <c r="I19" s="5">
        <f t="shared" si="1"/>
        <v>28.317073170731707</v>
      </c>
      <c r="J19" s="22">
        <f t="shared" si="2"/>
        <v>9.5821773854560741E-2</v>
      </c>
      <c r="K19" s="22">
        <f t="shared" si="3"/>
        <v>0.11018087855297158</v>
      </c>
      <c r="Q19" t="s">
        <v>35</v>
      </c>
      <c r="R19">
        <v>2379</v>
      </c>
      <c r="S19">
        <v>2322</v>
      </c>
    </row>
    <row r="20" spans="1:19" x14ac:dyDescent="0.2">
      <c r="A20" t="s">
        <v>37</v>
      </c>
      <c r="B20" s="5">
        <v>2.73</v>
      </c>
      <c r="C20" s="5">
        <v>3.1</v>
      </c>
      <c r="D20">
        <v>2.75</v>
      </c>
      <c r="E20">
        <v>3.08</v>
      </c>
      <c r="F20" s="5">
        <v>28.684841820423461</v>
      </c>
      <c r="G20" s="5">
        <v>28.081618191987147</v>
      </c>
      <c r="H20" s="5">
        <f t="shared" si="0"/>
        <v>29.097560975609756</v>
      </c>
      <c r="I20" s="5">
        <f t="shared" si="1"/>
        <v>28.23170731707317</v>
      </c>
      <c r="J20" s="22">
        <f t="shared" si="2"/>
        <v>9.3822296730930427E-2</v>
      </c>
      <c r="K20" s="22">
        <f t="shared" si="3"/>
        <v>0.10980561555075595</v>
      </c>
      <c r="Q20" t="s">
        <v>37</v>
      </c>
      <c r="R20">
        <v>2386</v>
      </c>
      <c r="S20">
        <v>2315</v>
      </c>
    </row>
    <row r="21" spans="1:19" x14ac:dyDescent="0.2">
      <c r="A21" t="s">
        <v>20</v>
      </c>
      <c r="B21" s="5">
        <v>3.06</v>
      </c>
      <c r="C21" s="5">
        <v>2.93</v>
      </c>
      <c r="D21">
        <v>3.1</v>
      </c>
      <c r="E21">
        <v>2.94</v>
      </c>
      <c r="F21" s="5">
        <v>28.205305066600573</v>
      </c>
      <c r="G21" s="5">
        <v>28.829457806051881</v>
      </c>
      <c r="H21" s="5">
        <f t="shared" si="0"/>
        <v>28.365853658536587</v>
      </c>
      <c r="I21" s="5">
        <f t="shared" si="1"/>
        <v>29.597560975609756</v>
      </c>
      <c r="J21" s="22">
        <f t="shared" si="2"/>
        <v>0.1078761822871883</v>
      </c>
      <c r="K21" s="22">
        <f t="shared" si="3"/>
        <v>9.8994643592913073E-2</v>
      </c>
      <c r="Q21" t="s">
        <v>20</v>
      </c>
      <c r="R21">
        <v>2326</v>
      </c>
      <c r="S21">
        <v>2427</v>
      </c>
    </row>
    <row r="22" spans="1:19" x14ac:dyDescent="0.2">
      <c r="A22" t="s">
        <v>39</v>
      </c>
      <c r="B22" s="5">
        <v>3.02</v>
      </c>
      <c r="C22" s="5">
        <v>2.85</v>
      </c>
      <c r="D22">
        <v>3</v>
      </c>
      <c r="E22">
        <v>2.84</v>
      </c>
      <c r="F22" s="5">
        <v>28.620903586580408</v>
      </c>
      <c r="G22" s="5">
        <v>28.148389586100073</v>
      </c>
      <c r="H22" s="5">
        <f t="shared" si="0"/>
        <v>29</v>
      </c>
      <c r="I22" s="5">
        <f t="shared" si="1"/>
        <v>28.353658536585368</v>
      </c>
      <c r="J22" s="22">
        <f t="shared" si="2"/>
        <v>0.10413793103448275</v>
      </c>
      <c r="K22" s="22">
        <f t="shared" si="3"/>
        <v>0.10051612903225807</v>
      </c>
      <c r="Q22" t="s">
        <v>39</v>
      </c>
      <c r="R22">
        <v>2378</v>
      </c>
      <c r="S22">
        <v>2325</v>
      </c>
    </row>
    <row r="23" spans="1:19" x14ac:dyDescent="0.2">
      <c r="A23" t="s">
        <v>43</v>
      </c>
      <c r="B23" s="5">
        <v>2.77</v>
      </c>
      <c r="C23" s="5">
        <v>3.19</v>
      </c>
      <c r="D23">
        <v>2.77</v>
      </c>
      <c r="E23">
        <v>3.19</v>
      </c>
      <c r="F23" s="5">
        <v>26.934532668969918</v>
      </c>
      <c r="G23" s="5">
        <v>27.120110116761062</v>
      </c>
      <c r="H23" s="5">
        <f t="shared" si="0"/>
        <v>26.426829268292682</v>
      </c>
      <c r="I23" s="5">
        <f t="shared" si="1"/>
        <v>26.475609756097562</v>
      </c>
      <c r="J23" s="22">
        <f t="shared" si="2"/>
        <v>0.10481772035071528</v>
      </c>
      <c r="K23" s="22">
        <f t="shared" si="3"/>
        <v>0.12048825426070935</v>
      </c>
      <c r="Q23" t="s">
        <v>43</v>
      </c>
      <c r="R23">
        <v>2167</v>
      </c>
      <c r="S23">
        <v>2171</v>
      </c>
    </row>
    <row r="24" spans="1:19" x14ac:dyDescent="0.2">
      <c r="A24" t="s">
        <v>21</v>
      </c>
      <c r="B24" s="5">
        <v>2.68</v>
      </c>
      <c r="C24" s="5">
        <v>3.38</v>
      </c>
      <c r="D24">
        <v>2.75</v>
      </c>
      <c r="E24">
        <v>3.4</v>
      </c>
      <c r="F24" s="5">
        <v>27.941559851997983</v>
      </c>
      <c r="G24" s="5">
        <v>29.016417709568064</v>
      </c>
      <c r="H24" s="5">
        <f t="shared" si="0"/>
        <v>27.963414634146343</v>
      </c>
      <c r="I24" s="5">
        <f t="shared" si="1"/>
        <v>29.939024390243901</v>
      </c>
      <c r="J24" s="22">
        <f t="shared" si="2"/>
        <v>9.5839511556912338E-2</v>
      </c>
      <c r="K24" s="22">
        <f t="shared" si="3"/>
        <v>0.11289613034623218</v>
      </c>
      <c r="Q24" t="s">
        <v>21</v>
      </c>
      <c r="R24">
        <v>2293</v>
      </c>
      <c r="S24">
        <v>2455</v>
      </c>
    </row>
    <row r="25" spans="1:19" x14ac:dyDescent="0.2">
      <c r="A25" t="s">
        <v>13</v>
      </c>
      <c r="B25" s="5">
        <v>2.72</v>
      </c>
      <c r="C25" s="5">
        <v>3.24</v>
      </c>
      <c r="D25">
        <v>2.74</v>
      </c>
      <c r="E25">
        <v>3.22</v>
      </c>
      <c r="F25" s="5">
        <v>27.326154351258612</v>
      </c>
      <c r="G25" s="5">
        <v>28.148389586100073</v>
      </c>
      <c r="H25" s="5">
        <f t="shared" si="0"/>
        <v>27.024390243902438</v>
      </c>
      <c r="I25" s="5">
        <f t="shared" si="1"/>
        <v>28.353658536585368</v>
      </c>
      <c r="J25" s="22">
        <f t="shared" si="2"/>
        <v>0.10064981949458485</v>
      </c>
      <c r="K25" s="22">
        <f t="shared" si="3"/>
        <v>0.11427096774193549</v>
      </c>
      <c r="Q25" t="s">
        <v>40</v>
      </c>
      <c r="R25">
        <v>2173</v>
      </c>
      <c r="S25">
        <v>2559</v>
      </c>
    </row>
    <row r="26" spans="1:19" x14ac:dyDescent="0.2">
      <c r="A26" t="s">
        <v>40</v>
      </c>
      <c r="B26" s="5">
        <v>2.66</v>
      </c>
      <c r="C26" s="5">
        <v>3.35</v>
      </c>
      <c r="D26">
        <v>2.64</v>
      </c>
      <c r="E26">
        <v>3.35</v>
      </c>
      <c r="F26" s="5">
        <v>26.982486344352207</v>
      </c>
      <c r="G26" s="5">
        <v>29.710840208342461</v>
      </c>
      <c r="H26" s="5">
        <f t="shared" si="0"/>
        <v>26.5</v>
      </c>
      <c r="I26" s="5">
        <f t="shared" si="1"/>
        <v>31.207317073170731</v>
      </c>
      <c r="J26" s="22">
        <f t="shared" si="2"/>
        <v>0.10037735849056605</v>
      </c>
      <c r="K26" s="22">
        <f t="shared" si="3"/>
        <v>0.10734661977334897</v>
      </c>
      <c r="Q26" t="s">
        <v>13</v>
      </c>
      <c r="R26">
        <v>2216</v>
      </c>
      <c r="S26">
        <v>2325</v>
      </c>
    </row>
    <row r="27" spans="1:19" x14ac:dyDescent="0.2">
      <c r="A27" t="s">
        <v>12</v>
      </c>
      <c r="B27" s="5">
        <v>2.93</v>
      </c>
      <c r="C27" s="5">
        <v>2.85</v>
      </c>
      <c r="D27">
        <v>2.9</v>
      </c>
      <c r="E27">
        <v>2.86</v>
      </c>
      <c r="F27" s="5">
        <v>26.838625318205342</v>
      </c>
      <c r="G27" s="5">
        <v>27.313747159688539</v>
      </c>
      <c r="H27" s="5">
        <f t="shared" si="0"/>
        <v>26.280487804878049</v>
      </c>
      <c r="I27" s="5">
        <f t="shared" si="1"/>
        <v>26.829268292682926</v>
      </c>
      <c r="J27" s="22">
        <f t="shared" si="2"/>
        <v>0.11148955916473319</v>
      </c>
      <c r="K27" s="22">
        <f t="shared" si="3"/>
        <v>0.10622727272727274</v>
      </c>
      <c r="Q27" t="s">
        <v>12</v>
      </c>
      <c r="R27">
        <v>2155</v>
      </c>
      <c r="S27">
        <v>2200</v>
      </c>
    </row>
    <row r="28" spans="1:19" x14ac:dyDescent="0.2">
      <c r="A28" t="s">
        <v>41</v>
      </c>
      <c r="B28" s="5">
        <v>3.31</v>
      </c>
      <c r="C28" s="5">
        <v>2.81</v>
      </c>
      <c r="D28">
        <v>3.28</v>
      </c>
      <c r="E28">
        <v>2.84</v>
      </c>
      <c r="F28" s="5">
        <v>28.149359111987902</v>
      </c>
      <c r="G28" s="5">
        <v>27.887981149059673</v>
      </c>
      <c r="H28" s="5">
        <f t="shared" si="0"/>
        <v>28.280487804878049</v>
      </c>
      <c r="I28" s="5">
        <f t="shared" si="1"/>
        <v>27.878048780487806</v>
      </c>
      <c r="J28" s="22">
        <f t="shared" si="2"/>
        <v>0.11704182837429927</v>
      </c>
      <c r="K28" s="22">
        <f t="shared" si="3"/>
        <v>0.10079615048118985</v>
      </c>
      <c r="Q28" t="s">
        <v>41</v>
      </c>
      <c r="R28">
        <v>2319</v>
      </c>
      <c r="S28">
        <v>2286</v>
      </c>
    </row>
    <row r="29" spans="1:19" x14ac:dyDescent="0.2">
      <c r="A29" t="s">
        <v>18</v>
      </c>
      <c r="B29" s="5">
        <v>3.15</v>
      </c>
      <c r="C29" s="5">
        <v>2.84</v>
      </c>
      <c r="D29">
        <v>3.15</v>
      </c>
      <c r="E29">
        <v>2.85</v>
      </c>
      <c r="F29" s="5">
        <v>27.741752871238447</v>
      </c>
      <c r="G29" s="5">
        <v>28.515632253721144</v>
      </c>
      <c r="H29" s="5">
        <f t="shared" si="0"/>
        <v>27.658536585365855</v>
      </c>
      <c r="I29" s="5">
        <f t="shared" si="1"/>
        <v>29.024390243902438</v>
      </c>
      <c r="J29" s="22">
        <f t="shared" si="2"/>
        <v>0.11388888888888887</v>
      </c>
      <c r="K29" s="22">
        <f t="shared" si="3"/>
        <v>9.7848739495798323E-2</v>
      </c>
      <c r="Q29" t="s">
        <v>18</v>
      </c>
      <c r="R29">
        <v>2268</v>
      </c>
      <c r="S29">
        <v>2380</v>
      </c>
    </row>
    <row r="30" spans="1:19" x14ac:dyDescent="0.2">
      <c r="A30" t="s">
        <v>15</v>
      </c>
      <c r="B30" s="5">
        <v>3.03</v>
      </c>
      <c r="C30" s="5">
        <v>2.99</v>
      </c>
      <c r="D30">
        <v>3.01</v>
      </c>
      <c r="E30">
        <v>3</v>
      </c>
      <c r="F30" s="5">
        <v>27.941559851997983</v>
      </c>
      <c r="G30" s="5">
        <v>27.487352784382136</v>
      </c>
      <c r="H30" s="5">
        <f t="shared" si="0"/>
        <v>27.963414634146343</v>
      </c>
      <c r="I30" s="5">
        <f t="shared" si="1"/>
        <v>27.146341463414632</v>
      </c>
      <c r="J30" s="22">
        <f t="shared" si="2"/>
        <v>0.10835586567815088</v>
      </c>
      <c r="K30" s="22">
        <f t="shared" si="3"/>
        <v>0.11014375561545374</v>
      </c>
      <c r="Q30" t="s">
        <v>23</v>
      </c>
      <c r="R30">
        <v>2056</v>
      </c>
      <c r="S30">
        <v>2150</v>
      </c>
    </row>
    <row r="31" spans="1:19" x14ac:dyDescent="0.2">
      <c r="A31" t="s">
        <v>23</v>
      </c>
      <c r="B31" s="5">
        <v>2.84</v>
      </c>
      <c r="C31" s="5">
        <v>2.86</v>
      </c>
      <c r="D31">
        <v>2.84</v>
      </c>
      <c r="E31">
        <v>2.86</v>
      </c>
      <c r="F31" s="5">
        <v>26.047389674397579</v>
      </c>
      <c r="G31" s="5">
        <v>26.979890189123925</v>
      </c>
      <c r="H31" s="5">
        <f t="shared" si="0"/>
        <v>25.073170731707318</v>
      </c>
      <c r="I31" s="5">
        <f t="shared" si="1"/>
        <v>26.219512195121951</v>
      </c>
      <c r="J31" s="22">
        <f t="shared" si="2"/>
        <v>0.11326848249027237</v>
      </c>
      <c r="K31" s="22">
        <f t="shared" si="3"/>
        <v>0.10907906976744186</v>
      </c>
      <c r="Q31" t="s">
        <v>25</v>
      </c>
      <c r="R31">
        <v>2465</v>
      </c>
      <c r="S31">
        <v>2110</v>
      </c>
    </row>
    <row r="32" spans="1:19" x14ac:dyDescent="0.2">
      <c r="A32" t="s">
        <v>25</v>
      </c>
      <c r="B32" s="5">
        <v>3.32</v>
      </c>
      <c r="C32" s="5">
        <v>2.72</v>
      </c>
      <c r="D32">
        <v>3.31</v>
      </c>
      <c r="E32">
        <v>2.72</v>
      </c>
      <c r="F32" s="5">
        <v>29.316231879623597</v>
      </c>
      <c r="G32" s="5">
        <v>26.712804612672233</v>
      </c>
      <c r="H32" s="5">
        <f t="shared" si="0"/>
        <v>30.060975609756099</v>
      </c>
      <c r="I32" s="5">
        <f t="shared" si="1"/>
        <v>25.73170731707317</v>
      </c>
      <c r="J32" s="22">
        <f t="shared" si="2"/>
        <v>0.11044219066937119</v>
      </c>
      <c r="K32" s="22">
        <f t="shared" si="3"/>
        <v>0.10570616113744077</v>
      </c>
      <c r="Q32" t="s">
        <v>16</v>
      </c>
      <c r="R32">
        <v>2283</v>
      </c>
      <c r="S32">
        <v>2213</v>
      </c>
    </row>
    <row r="33" spans="1:19" x14ac:dyDescent="0.2">
      <c r="A33" t="s">
        <v>16</v>
      </c>
      <c r="B33" s="5">
        <v>2.99</v>
      </c>
      <c r="C33" s="5">
        <v>2.74</v>
      </c>
      <c r="D33">
        <v>3</v>
      </c>
      <c r="E33">
        <v>2.74</v>
      </c>
      <c r="F33" s="5">
        <v>27.861637059694168</v>
      </c>
      <c r="G33" s="5">
        <v>27.400549972035336</v>
      </c>
      <c r="H33" s="5">
        <f t="shared" si="0"/>
        <v>27.841463414634145</v>
      </c>
      <c r="I33" s="5">
        <f t="shared" si="1"/>
        <v>26.987804878048781</v>
      </c>
      <c r="J33" s="22">
        <f t="shared" si="2"/>
        <v>0.10739378011388526</v>
      </c>
      <c r="K33" s="22">
        <f t="shared" si="3"/>
        <v>0.10152733845458654</v>
      </c>
      <c r="Q33" t="s">
        <v>49</v>
      </c>
      <c r="R33">
        <v>2234</v>
      </c>
      <c r="S33">
        <v>2203</v>
      </c>
    </row>
    <row r="34" spans="1:19" x14ac:dyDescent="0.2">
      <c r="A34" t="s">
        <v>49</v>
      </c>
      <c r="B34" s="5">
        <v>3.1</v>
      </c>
      <c r="C34" s="5">
        <v>2.92</v>
      </c>
      <c r="D34">
        <v>3.11</v>
      </c>
      <c r="E34">
        <v>2.95</v>
      </c>
      <c r="F34" s="5">
        <v>27.470015377405478</v>
      </c>
      <c r="G34" s="5">
        <v>27.333778577922416</v>
      </c>
      <c r="H34" s="5">
        <f t="shared" si="0"/>
        <v>27.243902439024389</v>
      </c>
      <c r="I34" s="5">
        <f t="shared" si="1"/>
        <v>26.865853658536587</v>
      </c>
      <c r="J34" s="22">
        <f t="shared" si="2"/>
        <v>0.11378692927484334</v>
      </c>
      <c r="K34" s="22">
        <f t="shared" si="3"/>
        <v>0.10868815251929187</v>
      </c>
      <c r="M34" s="9"/>
      <c r="N34" s="9"/>
      <c r="O34" s="9"/>
    </row>
    <row r="35" spans="1:19" x14ac:dyDescent="0.2">
      <c r="B35" s="9">
        <f>AVERAGE(B3:B34)</f>
        <v>2.97</v>
      </c>
      <c r="C35" s="9">
        <f>AVERAGE(C3:C34)</f>
        <v>2.9699999999999993</v>
      </c>
      <c r="D35" s="9">
        <f>AVERAGE(D3:D34)</f>
        <v>2.9756250000000009</v>
      </c>
      <c r="E35" s="9">
        <f>AVERAGE(E3:E34)</f>
        <v>2.9768749999999997</v>
      </c>
      <c r="F35" s="9">
        <f>H35*$N$2+$N$3*$M$4</f>
        <v>27.899350627312533</v>
      </c>
      <c r="G35" s="9">
        <f>I35*$N$2+$N$3*$M$4</f>
        <v>27.899350627312533</v>
      </c>
      <c r="H35" s="9">
        <f>SUM(H3:H34)/32</f>
        <v>27.899009146341466</v>
      </c>
      <c r="I35" s="9">
        <f>SUM(I3:I34)/32</f>
        <v>27.899009146341466</v>
      </c>
      <c r="J35" s="10">
        <f t="shared" si="2"/>
        <v>0.10645539360990069</v>
      </c>
      <c r="K35" s="10">
        <f t="shared" si="3"/>
        <v>0.10645539360990065</v>
      </c>
      <c r="L35" s="9"/>
    </row>
  </sheetData>
  <sortState xmlns:xlrd2="http://schemas.microsoft.com/office/spreadsheetml/2017/richdata2" ref="T2:V34">
    <sortCondition ref="T3:T34"/>
  </sortState>
  <mergeCells count="2">
    <mergeCell ref="D1:E1"/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DF1F-E12D-4F4E-A133-1D44FF222FE1}">
  <dimension ref="A1:K1549"/>
  <sheetViews>
    <sheetView topLeftCell="A1519" workbookViewId="0">
      <selection activeCell="A1549" sqref="A1538:A1549"/>
    </sheetView>
  </sheetViews>
  <sheetFormatPr baseColWidth="10" defaultColWidth="8.83203125" defaultRowHeight="15" x14ac:dyDescent="0.2"/>
  <cols>
    <col min="1" max="1" width="16.5" bestFit="1" customWidth="1"/>
    <col min="2" max="2" width="11.5" bestFit="1" customWidth="1"/>
    <col min="3" max="3" width="5.1640625" bestFit="1" customWidth="1"/>
    <col min="7" max="7" width="15.83203125" style="11" customWidth="1"/>
    <col min="8" max="8" width="11.5" bestFit="1" customWidth="1"/>
  </cols>
  <sheetData>
    <row r="1" spans="1:11" x14ac:dyDescent="0.2">
      <c r="A1" s="11" t="s">
        <v>64</v>
      </c>
      <c r="B1" t="s">
        <v>116</v>
      </c>
      <c r="C1" t="s">
        <v>117</v>
      </c>
      <c r="D1" t="s">
        <v>114</v>
      </c>
      <c r="E1" t="s">
        <v>115</v>
      </c>
      <c r="G1" s="11" t="s">
        <v>113</v>
      </c>
      <c r="H1" t="s">
        <v>116</v>
      </c>
      <c r="I1" t="s">
        <v>117</v>
      </c>
      <c r="J1" t="s">
        <v>114</v>
      </c>
      <c r="K1" t="s">
        <v>115</v>
      </c>
    </row>
    <row r="2" spans="1:11" x14ac:dyDescent="0.2">
      <c r="A2" s="11" t="str">
        <f>B2&amp;" "&amp;C2</f>
        <v>2025020001 CHI</v>
      </c>
      <c r="B2">
        <v>2025020001</v>
      </c>
      <c r="C2" t="s">
        <v>14</v>
      </c>
      <c r="D2">
        <v>2.2499999999999898</v>
      </c>
      <c r="E2">
        <v>3.5999999999999899</v>
      </c>
    </row>
    <row r="3" spans="1:11" x14ac:dyDescent="0.2">
      <c r="A3" s="11" t="str">
        <f t="shared" ref="A3:A66" si="0">B3&amp;" "&amp;C3</f>
        <v>2025020001 FLA</v>
      </c>
      <c r="B3">
        <v>2025020001</v>
      </c>
      <c r="C3" t="s">
        <v>10</v>
      </c>
      <c r="D3">
        <v>3.5999999999999899</v>
      </c>
      <c r="E3">
        <v>2.2499999999999898</v>
      </c>
    </row>
    <row r="4" spans="1:11" x14ac:dyDescent="0.2">
      <c r="A4" s="11" t="str">
        <f t="shared" si="0"/>
        <v>2025020002 PIT</v>
      </c>
      <c r="B4">
        <v>2025020002</v>
      </c>
      <c r="C4" t="s">
        <v>21</v>
      </c>
      <c r="D4">
        <v>2.44999999999999</v>
      </c>
      <c r="E4">
        <v>3.5999999999999899</v>
      </c>
    </row>
    <row r="5" spans="1:11" x14ac:dyDescent="0.2">
      <c r="A5" s="11" t="str">
        <f t="shared" si="0"/>
        <v>2025020002 NYR</v>
      </c>
      <c r="B5">
        <v>2025020002</v>
      </c>
      <c r="C5" t="s">
        <v>20</v>
      </c>
      <c r="D5">
        <v>3.5999999999999899</v>
      </c>
      <c r="E5">
        <v>2.44999999999999</v>
      </c>
    </row>
    <row r="6" spans="1:11" x14ac:dyDescent="0.2">
      <c r="A6" s="11" t="str">
        <f t="shared" si="0"/>
        <v>2025020003 COL</v>
      </c>
      <c r="B6">
        <v>2025020003</v>
      </c>
      <c r="C6" t="s">
        <v>24</v>
      </c>
      <c r="D6">
        <v>2.94999999999999</v>
      </c>
      <c r="E6">
        <v>2.8999999999999901</v>
      </c>
    </row>
    <row r="7" spans="1:11" x14ac:dyDescent="0.2">
      <c r="A7" s="11" t="str">
        <f t="shared" si="0"/>
        <v>2025020003 LAK</v>
      </c>
      <c r="B7">
        <v>2025020003</v>
      </c>
      <c r="C7" t="s">
        <v>28</v>
      </c>
      <c r="D7">
        <v>2.8999999999999901</v>
      </c>
      <c r="E7">
        <v>2.94999999999999</v>
      </c>
    </row>
    <row r="8" spans="1:11" x14ac:dyDescent="0.2">
      <c r="A8" s="11" t="str">
        <f t="shared" si="0"/>
        <v>2025020004 MTL</v>
      </c>
      <c r="B8">
        <v>2025020004</v>
      </c>
      <c r="C8" t="s">
        <v>19</v>
      </c>
      <c r="D8" s="59">
        <v>2.69999999999999</v>
      </c>
      <c r="E8" s="59">
        <v>3.3</v>
      </c>
    </row>
    <row r="9" spans="1:11" x14ac:dyDescent="0.2">
      <c r="A9" s="11" t="str">
        <f t="shared" si="0"/>
        <v>2025020004 TOR</v>
      </c>
      <c r="B9">
        <v>2025020004</v>
      </c>
      <c r="C9" t="s">
        <v>18</v>
      </c>
      <c r="D9" s="59">
        <v>3.3</v>
      </c>
      <c r="E9" s="59">
        <v>2.69999999999999</v>
      </c>
    </row>
    <row r="10" spans="1:11" x14ac:dyDescent="0.2">
      <c r="A10" s="11" t="str">
        <f t="shared" si="0"/>
        <v>2025020005 BOS</v>
      </c>
      <c r="B10">
        <v>2025020005</v>
      </c>
      <c r="C10" t="s">
        <v>7</v>
      </c>
      <c r="D10">
        <v>2.4999999999999898</v>
      </c>
      <c r="E10">
        <v>3.2499999999999898</v>
      </c>
    </row>
    <row r="11" spans="1:11" x14ac:dyDescent="0.2">
      <c r="A11" s="11" t="str">
        <f t="shared" si="0"/>
        <v>2025020005 WSH</v>
      </c>
      <c r="B11">
        <v>2025020005</v>
      </c>
      <c r="C11" t="s">
        <v>49</v>
      </c>
      <c r="D11">
        <v>3.2499999999999898</v>
      </c>
      <c r="E11">
        <v>2.4999999999999898</v>
      </c>
    </row>
    <row r="12" spans="1:11" x14ac:dyDescent="0.2">
      <c r="A12" s="11" t="str">
        <f t="shared" si="0"/>
        <v>2025020006 CGY</v>
      </c>
      <c r="B12">
        <v>2025020006</v>
      </c>
      <c r="C12" t="s">
        <v>22</v>
      </c>
      <c r="D12">
        <v>2.5499999999999901</v>
      </c>
      <c r="E12">
        <v>3.5499999999999901</v>
      </c>
    </row>
    <row r="13" spans="1:11" x14ac:dyDescent="0.2">
      <c r="A13" s="11" t="str">
        <f t="shared" si="0"/>
        <v>2025020006 EDM</v>
      </c>
      <c r="B13">
        <v>2025020006</v>
      </c>
      <c r="C13" t="s">
        <v>17</v>
      </c>
      <c r="D13">
        <v>3.5499999999999901</v>
      </c>
      <c r="E13">
        <v>2.5499999999999901</v>
      </c>
    </row>
    <row r="14" spans="1:11" x14ac:dyDescent="0.2">
      <c r="A14" s="11" t="str">
        <f t="shared" si="0"/>
        <v>2025020007 LAK</v>
      </c>
      <c r="B14">
        <v>2025020007</v>
      </c>
      <c r="C14" t="s">
        <v>28</v>
      </c>
      <c r="D14">
        <v>2.44999999999999</v>
      </c>
      <c r="E14">
        <v>3.44999999999999</v>
      </c>
    </row>
    <row r="15" spans="1:11" x14ac:dyDescent="0.2">
      <c r="A15" s="11" t="str">
        <f t="shared" si="0"/>
        <v>2025020007 VGK</v>
      </c>
      <c r="B15">
        <v>2025020007</v>
      </c>
      <c r="C15" t="s">
        <v>25</v>
      </c>
      <c r="D15">
        <v>3.44999999999999</v>
      </c>
      <c r="E15">
        <v>2.44999999999999</v>
      </c>
    </row>
    <row r="16" spans="1:11" x14ac:dyDescent="0.2">
      <c r="A16" s="11" t="str">
        <f t="shared" si="0"/>
        <v>2025020008 CHI</v>
      </c>
      <c r="B16">
        <v>2025020008</v>
      </c>
      <c r="C16" t="s">
        <v>14</v>
      </c>
      <c r="D16">
        <v>2.6499999999999901</v>
      </c>
      <c r="E16">
        <v>3.19999999999999</v>
      </c>
    </row>
    <row r="17" spans="1:5" x14ac:dyDescent="0.2">
      <c r="A17" s="11" t="str">
        <f t="shared" si="0"/>
        <v>2025020008 BOS</v>
      </c>
      <c r="B17">
        <v>2025020008</v>
      </c>
      <c r="C17" t="s">
        <v>7</v>
      </c>
      <c r="D17">
        <v>3.19999999999999</v>
      </c>
      <c r="E17">
        <v>2.6499999999999901</v>
      </c>
    </row>
    <row r="18" spans="1:5" x14ac:dyDescent="0.2">
      <c r="A18" s="11" t="str">
        <f t="shared" si="0"/>
        <v>2025020009 BUF</v>
      </c>
      <c r="B18">
        <v>2025020009</v>
      </c>
      <c r="C18" t="s">
        <v>5</v>
      </c>
      <c r="D18">
        <v>3.0499999999999901</v>
      </c>
      <c r="E18">
        <v>3.0499999999999901</v>
      </c>
    </row>
    <row r="19" spans="1:5" x14ac:dyDescent="0.2">
      <c r="A19" s="11" t="str">
        <f t="shared" si="0"/>
        <v>2025020009 NYR</v>
      </c>
      <c r="B19">
        <v>2025020009</v>
      </c>
      <c r="C19" t="s">
        <v>20</v>
      </c>
      <c r="D19">
        <v>3.0499999999999901</v>
      </c>
      <c r="E19">
        <v>3.0499999999999901</v>
      </c>
    </row>
    <row r="20" spans="1:5" x14ac:dyDescent="0.2">
      <c r="A20" s="11" t="str">
        <f t="shared" si="0"/>
        <v>2025020010 MTL</v>
      </c>
      <c r="B20">
        <v>2025020010</v>
      </c>
      <c r="C20" t="s">
        <v>19</v>
      </c>
      <c r="D20">
        <v>2.8499999999999899</v>
      </c>
      <c r="E20">
        <v>3.19999999999999</v>
      </c>
    </row>
    <row r="21" spans="1:5" x14ac:dyDescent="0.2">
      <c r="A21" s="11" t="str">
        <f t="shared" si="0"/>
        <v>2025020010 DET</v>
      </c>
      <c r="B21">
        <v>2025020010</v>
      </c>
      <c r="C21" t="s">
        <v>30</v>
      </c>
      <c r="D21">
        <v>3.19999999999999</v>
      </c>
      <c r="E21">
        <v>2.8499999999999899</v>
      </c>
    </row>
    <row r="22" spans="1:5" x14ac:dyDescent="0.2">
      <c r="A22" s="11" t="str">
        <f t="shared" si="0"/>
        <v>2025020011 OTT</v>
      </c>
      <c r="B22">
        <v>2025020011</v>
      </c>
      <c r="C22" t="s">
        <v>39</v>
      </c>
      <c r="D22">
        <v>2.5999999999999899</v>
      </c>
      <c r="E22">
        <v>3.3499999999999899</v>
      </c>
    </row>
    <row r="23" spans="1:5" x14ac:dyDescent="0.2">
      <c r="A23" s="11" t="str">
        <f t="shared" si="0"/>
        <v>2025020011 TBL</v>
      </c>
      <c r="B23">
        <v>2025020011</v>
      </c>
      <c r="C23" t="s">
        <v>41</v>
      </c>
      <c r="D23">
        <v>3.3499999999999899</v>
      </c>
      <c r="E23">
        <v>2.5999999999999899</v>
      </c>
    </row>
    <row r="24" spans="1:5" x14ac:dyDescent="0.2">
      <c r="A24" s="11" t="str">
        <f t="shared" si="0"/>
        <v>2025020012 PHI</v>
      </c>
      <c r="B24">
        <v>2025020012</v>
      </c>
      <c r="C24" t="s">
        <v>43</v>
      </c>
      <c r="D24">
        <v>2.3999999999999901</v>
      </c>
      <c r="E24">
        <v>3.3999999999999901</v>
      </c>
    </row>
    <row r="25" spans="1:5" x14ac:dyDescent="0.2">
      <c r="A25" s="11" t="str">
        <f t="shared" si="0"/>
        <v>2025020012 FLA</v>
      </c>
      <c r="B25">
        <v>2025020012</v>
      </c>
      <c r="C25" t="s">
        <v>10</v>
      </c>
      <c r="D25">
        <v>3.3999999999999901</v>
      </c>
      <c r="E25">
        <v>2.3999999999999901</v>
      </c>
    </row>
    <row r="26" spans="1:5" x14ac:dyDescent="0.2">
      <c r="A26" s="11" t="str">
        <f t="shared" si="0"/>
        <v>2025020013 NYI</v>
      </c>
      <c r="B26">
        <v>2025020013</v>
      </c>
      <c r="C26" t="s">
        <v>37</v>
      </c>
      <c r="D26">
        <v>3.0499999999999901</v>
      </c>
      <c r="E26">
        <v>2.8999999999999901</v>
      </c>
    </row>
    <row r="27" spans="1:5" x14ac:dyDescent="0.2">
      <c r="A27" s="11" t="str">
        <f t="shared" si="0"/>
        <v>2025020013 PIT</v>
      </c>
      <c r="B27">
        <v>2025020013</v>
      </c>
      <c r="C27" t="s">
        <v>21</v>
      </c>
      <c r="D27">
        <v>2.8999999999999901</v>
      </c>
      <c r="E27">
        <v>3.0499999999999901</v>
      </c>
    </row>
    <row r="28" spans="1:5" x14ac:dyDescent="0.2">
      <c r="A28" s="11" t="str">
        <f t="shared" si="0"/>
        <v>2025020014 NJD</v>
      </c>
      <c r="B28">
        <v>2025020014</v>
      </c>
      <c r="C28" t="s">
        <v>4</v>
      </c>
      <c r="D28">
        <v>2.5499999999999901</v>
      </c>
      <c r="E28">
        <v>3.19999999999999</v>
      </c>
    </row>
    <row r="29" spans="1:5" x14ac:dyDescent="0.2">
      <c r="A29" s="11" t="str">
        <f t="shared" si="0"/>
        <v>2025020014 CAR</v>
      </c>
      <c r="B29">
        <v>2025020014</v>
      </c>
      <c r="C29" t="s">
        <v>42</v>
      </c>
      <c r="D29">
        <v>3.19999999999999</v>
      </c>
      <c r="E29">
        <v>2.5499999999999901</v>
      </c>
    </row>
    <row r="30" spans="1:5" x14ac:dyDescent="0.2">
      <c r="A30" s="11" t="str">
        <f t="shared" si="0"/>
        <v>2025020015 MIN</v>
      </c>
      <c r="B30">
        <v>2025020015</v>
      </c>
      <c r="C30" t="s">
        <v>33</v>
      </c>
      <c r="D30">
        <v>2.7999999999999901</v>
      </c>
      <c r="E30">
        <v>2.9999999999999898</v>
      </c>
    </row>
    <row r="31" spans="1:5" x14ac:dyDescent="0.2">
      <c r="A31" s="11" t="str">
        <f t="shared" si="0"/>
        <v>2025020015 STL</v>
      </c>
      <c r="B31">
        <v>2025020015</v>
      </c>
      <c r="C31" t="s">
        <v>12</v>
      </c>
      <c r="D31">
        <v>2.9999999999999898</v>
      </c>
      <c r="E31">
        <v>2.7999999999999901</v>
      </c>
    </row>
    <row r="32" spans="1:5" x14ac:dyDescent="0.2">
      <c r="A32" s="11" t="str">
        <f t="shared" si="0"/>
        <v>2025020016 CBJ</v>
      </c>
      <c r="B32">
        <v>2025020016</v>
      </c>
      <c r="C32" t="s">
        <v>32</v>
      </c>
      <c r="D32">
        <v>2.9999999999999898</v>
      </c>
      <c r="E32">
        <v>3.0999999999999899</v>
      </c>
    </row>
    <row r="33" spans="1:5" x14ac:dyDescent="0.2">
      <c r="A33" s="11" t="str">
        <f t="shared" si="0"/>
        <v>2025020016 NSH</v>
      </c>
      <c r="B33">
        <v>2025020016</v>
      </c>
      <c r="C33" t="s">
        <v>35</v>
      </c>
      <c r="D33">
        <v>3.0999999999999899</v>
      </c>
      <c r="E33">
        <v>2.9999999999999898</v>
      </c>
    </row>
    <row r="34" spans="1:5" x14ac:dyDescent="0.2">
      <c r="A34" s="11" t="str">
        <f t="shared" si="0"/>
        <v>2025020017 DAL</v>
      </c>
      <c r="B34">
        <v>2025020017</v>
      </c>
      <c r="C34" t="s">
        <v>34</v>
      </c>
      <c r="D34">
        <v>2.8499999999999899</v>
      </c>
      <c r="E34">
        <v>2.8499999999999899</v>
      </c>
    </row>
    <row r="35" spans="1:5" x14ac:dyDescent="0.2">
      <c r="A35" s="11" t="str">
        <f t="shared" si="0"/>
        <v>2025020017 WPG</v>
      </c>
      <c r="B35">
        <v>2025020017</v>
      </c>
      <c r="C35" t="s">
        <v>16</v>
      </c>
      <c r="D35">
        <v>2.8499999999999899</v>
      </c>
      <c r="E35">
        <v>2.8499999999999899</v>
      </c>
    </row>
    <row r="36" spans="1:5" x14ac:dyDescent="0.2">
      <c r="A36" s="11" t="str">
        <f t="shared" si="0"/>
        <v>2025020018 UTA</v>
      </c>
      <c r="B36">
        <v>2025020018</v>
      </c>
      <c r="C36" t="s">
        <v>15</v>
      </c>
      <c r="D36">
        <v>2.69999999999999</v>
      </c>
      <c r="E36">
        <v>3.4999999999999898</v>
      </c>
    </row>
    <row r="37" spans="1:5" x14ac:dyDescent="0.2">
      <c r="A37" s="11" t="str">
        <f t="shared" si="0"/>
        <v>2025020018 COL</v>
      </c>
      <c r="B37">
        <v>2025020018</v>
      </c>
      <c r="C37" t="s">
        <v>24</v>
      </c>
      <c r="D37">
        <v>3.4999999999999898</v>
      </c>
      <c r="E37">
        <v>2.69999999999999</v>
      </c>
    </row>
    <row r="38" spans="1:5" x14ac:dyDescent="0.2">
      <c r="A38" s="11" t="str">
        <f t="shared" si="0"/>
        <v>2025020019 CGY</v>
      </c>
      <c r="B38">
        <v>2025020019</v>
      </c>
      <c r="C38" t="s">
        <v>22</v>
      </c>
      <c r="D38">
        <v>2.3999999999999901</v>
      </c>
      <c r="E38">
        <v>3.3999999999999901</v>
      </c>
    </row>
    <row r="39" spans="1:5" x14ac:dyDescent="0.2">
      <c r="A39" s="11" t="str">
        <f t="shared" si="0"/>
        <v>2025020019 VAN</v>
      </c>
      <c r="B39">
        <v>2025020019</v>
      </c>
      <c r="C39" t="s">
        <v>23</v>
      </c>
      <c r="D39">
        <v>3.3999999999999901</v>
      </c>
      <c r="E39">
        <v>2.3999999999999901</v>
      </c>
    </row>
    <row r="40" spans="1:5" x14ac:dyDescent="0.2">
      <c r="A40" s="11" t="str">
        <f t="shared" si="0"/>
        <v>2025020020 VGK</v>
      </c>
      <c r="B40">
        <v>2025020020</v>
      </c>
      <c r="C40" t="s">
        <v>25</v>
      </c>
      <c r="D40">
        <v>3.5999999999999899</v>
      </c>
      <c r="E40">
        <v>2.5499999999999901</v>
      </c>
    </row>
    <row r="41" spans="1:5" x14ac:dyDescent="0.2">
      <c r="A41" s="11" t="str">
        <f t="shared" si="0"/>
        <v>2025020020 SJS</v>
      </c>
      <c r="B41">
        <v>2025020020</v>
      </c>
      <c r="C41" t="s">
        <v>40</v>
      </c>
      <c r="D41">
        <v>2.5499999999999901</v>
      </c>
      <c r="E41">
        <v>3.5999999999999899</v>
      </c>
    </row>
    <row r="42" spans="1:5" x14ac:dyDescent="0.2">
      <c r="A42" s="11" t="str">
        <f t="shared" si="0"/>
        <v>2025020021 ANA</v>
      </c>
      <c r="B42">
        <v>2025020021</v>
      </c>
      <c r="C42" t="s">
        <v>48</v>
      </c>
      <c r="D42">
        <v>2.94999999999999</v>
      </c>
      <c r="E42">
        <v>3.1499999999999901</v>
      </c>
    </row>
    <row r="43" spans="1:5" x14ac:dyDescent="0.2">
      <c r="A43" s="11" t="str">
        <f t="shared" si="0"/>
        <v>2025020021 SEA</v>
      </c>
      <c r="B43">
        <v>2025020021</v>
      </c>
      <c r="C43" t="s">
        <v>13</v>
      </c>
      <c r="D43">
        <v>3.1499999999999901</v>
      </c>
      <c r="E43">
        <v>2.94999999999999</v>
      </c>
    </row>
    <row r="44" spans="1:5" x14ac:dyDescent="0.2">
      <c r="A44" s="11" t="str">
        <f t="shared" si="0"/>
        <v>2025020022 LAK</v>
      </c>
      <c r="B44">
        <v>2025020022</v>
      </c>
      <c r="C44" t="s">
        <v>28</v>
      </c>
      <c r="D44">
        <v>2.5499999999999901</v>
      </c>
      <c r="E44">
        <v>2.8499999999999899</v>
      </c>
    </row>
    <row r="45" spans="1:5" x14ac:dyDescent="0.2">
      <c r="A45" s="11" t="str">
        <f t="shared" si="0"/>
        <v>2025020022 WPG</v>
      </c>
      <c r="B45">
        <v>2025020022</v>
      </c>
      <c r="C45" t="s">
        <v>16</v>
      </c>
      <c r="D45">
        <v>2.8499999999999899</v>
      </c>
      <c r="E45">
        <v>2.5499999999999901</v>
      </c>
    </row>
    <row r="46" spans="1:5" x14ac:dyDescent="0.2">
      <c r="A46" s="11" t="str">
        <f t="shared" si="0"/>
        <v>2025020023 STL</v>
      </c>
      <c r="B46">
        <v>2025020023</v>
      </c>
      <c r="C46" t="s">
        <v>12</v>
      </c>
      <c r="D46">
        <v>2.8499999999999899</v>
      </c>
      <c r="E46">
        <v>2.7499999999999898</v>
      </c>
    </row>
    <row r="47" spans="1:5" x14ac:dyDescent="0.2">
      <c r="A47" s="11" t="str">
        <f t="shared" si="0"/>
        <v>2025020023 CGY</v>
      </c>
      <c r="B47">
        <v>2025020023</v>
      </c>
      <c r="C47" t="s">
        <v>22</v>
      </c>
      <c r="D47">
        <v>2.7499999999999898</v>
      </c>
      <c r="E47">
        <v>2.8499999999999899</v>
      </c>
    </row>
    <row r="48" spans="1:5" x14ac:dyDescent="0.2">
      <c r="A48" s="11" t="str">
        <f t="shared" si="0"/>
        <v>2025020024 BUF</v>
      </c>
      <c r="B48">
        <v>2025020024</v>
      </c>
      <c r="C48" t="s">
        <v>5</v>
      </c>
      <c r="D48">
        <v>2.94999999999999</v>
      </c>
      <c r="E48">
        <v>3.0499999999999901</v>
      </c>
    </row>
    <row r="49" spans="1:5" x14ac:dyDescent="0.2">
      <c r="A49" s="11" t="str">
        <f t="shared" si="0"/>
        <v>2025020024 BOS</v>
      </c>
      <c r="B49">
        <v>2025020024</v>
      </c>
      <c r="C49" t="s">
        <v>7</v>
      </c>
      <c r="D49">
        <v>3.0499999999999901</v>
      </c>
      <c r="E49">
        <v>2.94999999999999</v>
      </c>
    </row>
    <row r="50" spans="1:5" x14ac:dyDescent="0.2">
      <c r="A50" s="11" t="str">
        <f t="shared" si="0"/>
        <v>2025020025 DET</v>
      </c>
      <c r="B50">
        <v>2025020025</v>
      </c>
      <c r="C50" t="s">
        <v>30</v>
      </c>
      <c r="D50">
        <v>2.7499999999999898</v>
      </c>
      <c r="E50">
        <v>3.1499999999999901</v>
      </c>
    </row>
    <row r="51" spans="1:5" x14ac:dyDescent="0.2">
      <c r="A51" s="11" t="str">
        <f t="shared" si="0"/>
        <v>2025020025 TOR</v>
      </c>
      <c r="B51">
        <v>2025020025</v>
      </c>
      <c r="C51" t="s">
        <v>18</v>
      </c>
      <c r="D51">
        <v>3.1499999999999901</v>
      </c>
      <c r="E51">
        <v>2.7499999999999898</v>
      </c>
    </row>
    <row r="52" spans="1:5" x14ac:dyDescent="0.2">
      <c r="A52" s="11" t="str">
        <f t="shared" si="0"/>
        <v>2025020026 NJD</v>
      </c>
      <c r="B52">
        <v>2025020026</v>
      </c>
      <c r="C52" t="s">
        <v>4</v>
      </c>
      <c r="D52">
        <v>2.7499999999999898</v>
      </c>
      <c r="E52">
        <v>3.2499999999999898</v>
      </c>
    </row>
    <row r="53" spans="1:5" x14ac:dyDescent="0.2">
      <c r="A53" s="11" t="str">
        <f t="shared" si="0"/>
        <v>2025020026 TBL</v>
      </c>
      <c r="B53">
        <v>2025020026</v>
      </c>
      <c r="C53" t="s">
        <v>41</v>
      </c>
      <c r="D53">
        <v>3.2499999999999898</v>
      </c>
      <c r="E53">
        <v>2.7499999999999898</v>
      </c>
    </row>
    <row r="54" spans="1:5" x14ac:dyDescent="0.2">
      <c r="A54" s="11" t="str">
        <f t="shared" si="0"/>
        <v>2025020027 OTT</v>
      </c>
      <c r="B54">
        <v>2025020027</v>
      </c>
      <c r="C54" t="s">
        <v>39</v>
      </c>
      <c r="D54">
        <v>2.6499999999999901</v>
      </c>
      <c r="E54">
        <v>3.0999999999999899</v>
      </c>
    </row>
    <row r="55" spans="1:5" x14ac:dyDescent="0.2">
      <c r="A55" s="11" t="str">
        <f t="shared" si="0"/>
        <v>2025020027 FLA</v>
      </c>
      <c r="B55">
        <v>2025020027</v>
      </c>
      <c r="C55" t="s">
        <v>10</v>
      </c>
      <c r="D55">
        <v>3.0999999999999899</v>
      </c>
      <c r="E55">
        <v>2.6499999999999901</v>
      </c>
    </row>
    <row r="56" spans="1:5" x14ac:dyDescent="0.2">
      <c r="A56" s="11" t="str">
        <f t="shared" si="0"/>
        <v>2025020028 WSH</v>
      </c>
      <c r="B56">
        <v>2025020028</v>
      </c>
      <c r="C56" t="s">
        <v>49</v>
      </c>
      <c r="D56">
        <v>2.8999999999999901</v>
      </c>
      <c r="E56">
        <v>2.7999999999999901</v>
      </c>
    </row>
    <row r="57" spans="1:5" x14ac:dyDescent="0.2">
      <c r="A57" s="11" t="str">
        <f t="shared" si="0"/>
        <v>2025020028 NYI</v>
      </c>
      <c r="B57">
        <v>2025020028</v>
      </c>
      <c r="C57" t="s">
        <v>37</v>
      </c>
      <c r="D57">
        <v>2.7999999999999901</v>
      </c>
      <c r="E57">
        <v>2.8999999999999901</v>
      </c>
    </row>
    <row r="58" spans="1:5" x14ac:dyDescent="0.2">
      <c r="A58" s="11" t="str">
        <f t="shared" si="0"/>
        <v>2025020029 NYR</v>
      </c>
      <c r="B58">
        <v>2025020029</v>
      </c>
      <c r="C58" t="s">
        <v>20</v>
      </c>
      <c r="D58">
        <v>3.19999999999999</v>
      </c>
      <c r="E58">
        <v>2.7999999999999901</v>
      </c>
    </row>
    <row r="59" spans="1:5" x14ac:dyDescent="0.2">
      <c r="A59" s="11" t="str">
        <f t="shared" si="0"/>
        <v>2025020029 PIT</v>
      </c>
      <c r="B59">
        <v>2025020029</v>
      </c>
      <c r="C59" t="s">
        <v>21</v>
      </c>
      <c r="D59">
        <v>2.7999999999999901</v>
      </c>
      <c r="E59">
        <v>3.19999999999999</v>
      </c>
    </row>
    <row r="60" spans="1:5" x14ac:dyDescent="0.2">
      <c r="A60" s="11" t="str">
        <f t="shared" si="0"/>
        <v>2025020030 CAR</v>
      </c>
      <c r="B60">
        <v>2025020030</v>
      </c>
      <c r="C60" t="s">
        <v>42</v>
      </c>
      <c r="D60">
        <v>3.69999999999999</v>
      </c>
      <c r="E60">
        <v>2.2499999999999898</v>
      </c>
    </row>
    <row r="61" spans="1:5" x14ac:dyDescent="0.2">
      <c r="A61" s="11" t="str">
        <f t="shared" si="0"/>
        <v>2025020030 PHI</v>
      </c>
      <c r="B61">
        <v>2025020030</v>
      </c>
      <c r="C61" t="s">
        <v>43</v>
      </c>
      <c r="D61">
        <v>2.2499999999999898</v>
      </c>
      <c r="E61">
        <v>3.69999999999999</v>
      </c>
    </row>
    <row r="62" spans="1:5" x14ac:dyDescent="0.2">
      <c r="A62" s="11" t="str">
        <f t="shared" si="0"/>
        <v>2025020031 CHI</v>
      </c>
      <c r="B62">
        <v>2025020031</v>
      </c>
      <c r="C62" t="s">
        <v>14</v>
      </c>
      <c r="D62">
        <v>2.69999999999999</v>
      </c>
      <c r="E62">
        <v>3.2999999999999901</v>
      </c>
    </row>
    <row r="63" spans="1:5" x14ac:dyDescent="0.2">
      <c r="A63" s="11" t="str">
        <f t="shared" si="0"/>
        <v>2025020031 MTL</v>
      </c>
      <c r="B63">
        <v>2025020031</v>
      </c>
      <c r="C63" t="s">
        <v>19</v>
      </c>
      <c r="D63">
        <v>3.2999999999999901</v>
      </c>
      <c r="E63">
        <v>2.69999999999999</v>
      </c>
    </row>
    <row r="64" spans="1:5" x14ac:dyDescent="0.2">
      <c r="A64" s="11" t="str">
        <f t="shared" si="0"/>
        <v>2025020032 UTA</v>
      </c>
      <c r="B64">
        <v>2025020032</v>
      </c>
      <c r="C64" t="s">
        <v>15</v>
      </c>
      <c r="D64">
        <v>3.0499999999999901</v>
      </c>
      <c r="E64">
        <v>2.7999999999999901</v>
      </c>
    </row>
    <row r="65" spans="1:5" x14ac:dyDescent="0.2">
      <c r="A65" s="11" t="str">
        <f t="shared" si="0"/>
        <v>2025020032 NSH</v>
      </c>
      <c r="B65">
        <v>2025020032</v>
      </c>
      <c r="C65" t="s">
        <v>35</v>
      </c>
      <c r="D65">
        <v>2.7999999999999901</v>
      </c>
      <c r="E65">
        <v>3.0499999999999901</v>
      </c>
    </row>
    <row r="66" spans="1:5" x14ac:dyDescent="0.2">
      <c r="A66" s="11" t="str">
        <f t="shared" si="0"/>
        <v>2025020033 CBJ</v>
      </c>
      <c r="B66">
        <v>2025020033</v>
      </c>
      <c r="C66" t="s">
        <v>32</v>
      </c>
      <c r="D66">
        <v>2.7999999999999901</v>
      </c>
      <c r="E66">
        <v>3.3999999999999901</v>
      </c>
    </row>
    <row r="67" spans="1:5" x14ac:dyDescent="0.2">
      <c r="A67" s="11" t="str">
        <f t="shared" ref="A67:A130" si="1">B67&amp;" "&amp;C67</f>
        <v>2025020033 MIN</v>
      </c>
      <c r="B67">
        <v>2025020033</v>
      </c>
      <c r="C67" t="s">
        <v>33</v>
      </c>
      <c r="D67">
        <v>3.3999999999999901</v>
      </c>
      <c r="E67">
        <v>2.7999999999999901</v>
      </c>
    </row>
    <row r="68" spans="1:5" x14ac:dyDescent="0.2">
      <c r="A68" s="11" t="str">
        <f t="shared" si="1"/>
        <v>2025020034 DAL</v>
      </c>
      <c r="B68">
        <v>2025020034</v>
      </c>
      <c r="C68" t="s">
        <v>34</v>
      </c>
      <c r="D68">
        <v>2.8499999999999899</v>
      </c>
      <c r="E68">
        <v>3.2499999999999898</v>
      </c>
    </row>
    <row r="69" spans="1:5" x14ac:dyDescent="0.2">
      <c r="A69" s="11" t="str">
        <f t="shared" si="1"/>
        <v>2025020034 COL</v>
      </c>
      <c r="B69">
        <v>2025020034</v>
      </c>
      <c r="C69" t="s">
        <v>24</v>
      </c>
      <c r="D69">
        <v>3.2499999999999898</v>
      </c>
      <c r="E69">
        <v>2.8499999999999899</v>
      </c>
    </row>
    <row r="70" spans="1:5" x14ac:dyDescent="0.2">
      <c r="A70" s="11" t="str">
        <f t="shared" si="1"/>
        <v>2025020035 VAN</v>
      </c>
      <c r="B70">
        <v>2025020035</v>
      </c>
      <c r="C70" t="s">
        <v>23</v>
      </c>
      <c r="D70">
        <v>2.6499999999999901</v>
      </c>
      <c r="E70">
        <v>3.3499999999999899</v>
      </c>
    </row>
    <row r="71" spans="1:5" x14ac:dyDescent="0.2">
      <c r="A71" s="11" t="str">
        <f t="shared" si="1"/>
        <v>2025020035 EDM</v>
      </c>
      <c r="B71">
        <v>2025020035</v>
      </c>
      <c r="C71" t="s">
        <v>17</v>
      </c>
      <c r="D71">
        <v>3.3499999999999899</v>
      </c>
      <c r="E71">
        <v>2.6499999999999901</v>
      </c>
    </row>
    <row r="72" spans="1:5" x14ac:dyDescent="0.2">
      <c r="A72" s="11" t="str">
        <f t="shared" si="1"/>
        <v>2025020036 ANA</v>
      </c>
      <c r="B72">
        <v>2025020036</v>
      </c>
      <c r="C72" t="s">
        <v>48</v>
      </c>
      <c r="D72">
        <v>3.3499999999999899</v>
      </c>
      <c r="E72">
        <v>3.0499999999999901</v>
      </c>
    </row>
    <row r="73" spans="1:5" x14ac:dyDescent="0.2">
      <c r="A73" s="11" t="str">
        <f t="shared" si="1"/>
        <v>2025020036 SJS</v>
      </c>
      <c r="B73">
        <v>2025020036</v>
      </c>
      <c r="C73" t="s">
        <v>40</v>
      </c>
      <c r="D73">
        <v>3.0499999999999901</v>
      </c>
      <c r="E73">
        <v>3.3499999999999899</v>
      </c>
    </row>
    <row r="74" spans="1:5" x14ac:dyDescent="0.2">
      <c r="A74" s="11" t="str">
        <f t="shared" si="1"/>
        <v>2025020037 VGK</v>
      </c>
      <c r="B74">
        <v>2025020037</v>
      </c>
      <c r="C74" t="s">
        <v>25</v>
      </c>
      <c r="D74">
        <v>3.3999999999999901</v>
      </c>
      <c r="E74">
        <v>2.6499999999999901</v>
      </c>
    </row>
    <row r="75" spans="1:5" x14ac:dyDescent="0.2">
      <c r="A75" s="11" t="str">
        <f t="shared" si="1"/>
        <v>2025020037 SEA</v>
      </c>
      <c r="B75">
        <v>2025020037</v>
      </c>
      <c r="C75" t="s">
        <v>13</v>
      </c>
      <c r="D75">
        <v>2.6499999999999901</v>
      </c>
      <c r="E75">
        <v>3.3999999999999901</v>
      </c>
    </row>
    <row r="76" spans="1:5" x14ac:dyDescent="0.2">
      <c r="A76" s="11" t="str">
        <f t="shared" si="1"/>
        <v>2025020038 WSH</v>
      </c>
      <c r="B76">
        <v>2025020038</v>
      </c>
      <c r="C76" t="s">
        <v>49</v>
      </c>
      <c r="D76">
        <v>2.9999999999999898</v>
      </c>
      <c r="E76">
        <v>2.9999999999999898</v>
      </c>
    </row>
    <row r="77" spans="1:5" x14ac:dyDescent="0.2">
      <c r="A77" s="11" t="str">
        <f t="shared" si="1"/>
        <v>2025020038 NYR</v>
      </c>
      <c r="B77">
        <v>2025020038</v>
      </c>
      <c r="C77" t="s">
        <v>20</v>
      </c>
      <c r="D77">
        <v>2.9999999999999898</v>
      </c>
      <c r="E77">
        <v>2.9999999999999898</v>
      </c>
    </row>
    <row r="78" spans="1:5" x14ac:dyDescent="0.2">
      <c r="A78" s="11" t="str">
        <f t="shared" si="1"/>
        <v>2025020039 COL</v>
      </c>
      <c r="B78">
        <v>2025020039</v>
      </c>
      <c r="C78" t="s">
        <v>24</v>
      </c>
      <c r="D78">
        <v>3.4999999999999898</v>
      </c>
      <c r="E78">
        <v>2.7999999999999901</v>
      </c>
    </row>
    <row r="79" spans="1:5" x14ac:dyDescent="0.2">
      <c r="A79" s="11" t="str">
        <f t="shared" si="1"/>
        <v>2025020039 BUF</v>
      </c>
      <c r="B79">
        <v>2025020039</v>
      </c>
      <c r="C79" t="s">
        <v>5</v>
      </c>
      <c r="D79">
        <v>2.7999999999999901</v>
      </c>
      <c r="E79">
        <v>3.4999999999999898</v>
      </c>
    </row>
    <row r="80" spans="1:5" x14ac:dyDescent="0.2">
      <c r="A80" s="11" t="str">
        <f t="shared" si="1"/>
        <v>2025020040 TBL</v>
      </c>
      <c r="B80">
        <v>2025020040</v>
      </c>
      <c r="C80" t="s">
        <v>41</v>
      </c>
      <c r="D80">
        <v>3.2999999999999901</v>
      </c>
      <c r="E80">
        <v>2.7499999999999898</v>
      </c>
    </row>
    <row r="81" spans="1:5" x14ac:dyDescent="0.2">
      <c r="A81" s="11" t="str">
        <f t="shared" si="1"/>
        <v>2025020040 BOS</v>
      </c>
      <c r="B81">
        <v>2025020040</v>
      </c>
      <c r="C81" t="s">
        <v>7</v>
      </c>
      <c r="D81">
        <v>2.7499999999999898</v>
      </c>
      <c r="E81">
        <v>3.2999999999999901</v>
      </c>
    </row>
    <row r="82" spans="1:5" x14ac:dyDescent="0.2">
      <c r="A82" s="11" t="str">
        <f t="shared" si="1"/>
        <v>2025020041 OTT</v>
      </c>
      <c r="B82">
        <v>2025020041</v>
      </c>
      <c r="C82" t="s">
        <v>39</v>
      </c>
      <c r="D82">
        <v>3.2499999999999898</v>
      </c>
      <c r="E82">
        <v>2.5499999999999901</v>
      </c>
    </row>
    <row r="83" spans="1:5" x14ac:dyDescent="0.2">
      <c r="A83" s="11" t="str">
        <f t="shared" si="1"/>
        <v>2025020041 NSH</v>
      </c>
      <c r="B83">
        <v>2025020041</v>
      </c>
      <c r="C83" t="s">
        <v>35</v>
      </c>
      <c r="D83">
        <v>2.5499999999999901</v>
      </c>
      <c r="E83">
        <v>3.2499999999999898</v>
      </c>
    </row>
    <row r="84" spans="1:5" x14ac:dyDescent="0.2">
      <c r="A84" s="11" t="str">
        <f t="shared" si="1"/>
        <v>2025020042 WPG</v>
      </c>
      <c r="B84">
        <v>2025020042</v>
      </c>
      <c r="C84" t="s">
        <v>16</v>
      </c>
      <c r="D84">
        <v>2.94999999999999</v>
      </c>
      <c r="E84">
        <v>2.8499999999999899</v>
      </c>
    </row>
    <row r="85" spans="1:5" x14ac:dyDescent="0.2">
      <c r="A85" s="11" t="str">
        <f t="shared" si="1"/>
        <v>2025020042 NYI</v>
      </c>
      <c r="B85">
        <v>2025020042</v>
      </c>
      <c r="C85" t="s">
        <v>37</v>
      </c>
      <c r="D85">
        <v>2.8499999999999899</v>
      </c>
      <c r="E85">
        <v>2.94999999999999</v>
      </c>
    </row>
    <row r="86" spans="1:5" x14ac:dyDescent="0.2">
      <c r="A86" s="11" t="str">
        <f t="shared" si="1"/>
        <v>2025020043 TOR</v>
      </c>
      <c r="B86">
        <v>2025020043</v>
      </c>
      <c r="C86" t="s">
        <v>18</v>
      </c>
      <c r="D86">
        <v>3.3999999999999901</v>
      </c>
      <c r="E86">
        <v>2.69999999999999</v>
      </c>
    </row>
    <row r="87" spans="1:5" x14ac:dyDescent="0.2">
      <c r="A87" s="11" t="str">
        <f t="shared" si="1"/>
        <v>2025020043 DET</v>
      </c>
      <c r="B87">
        <v>2025020043</v>
      </c>
      <c r="C87" t="s">
        <v>30</v>
      </c>
      <c r="D87">
        <v>2.69999999999999</v>
      </c>
      <c r="E87">
        <v>3.3999999999999901</v>
      </c>
    </row>
    <row r="88" spans="1:5" x14ac:dyDescent="0.2">
      <c r="A88" s="11" t="str">
        <f t="shared" si="1"/>
        <v>2025020044 FLA</v>
      </c>
      <c r="B88">
        <v>2025020044</v>
      </c>
      <c r="C88" t="s">
        <v>10</v>
      </c>
      <c r="D88">
        <v>3.19999999999999</v>
      </c>
      <c r="E88">
        <v>2.6499999999999901</v>
      </c>
    </row>
    <row r="89" spans="1:5" x14ac:dyDescent="0.2">
      <c r="A89" s="11" t="str">
        <f t="shared" si="1"/>
        <v>2025020044 PHI</v>
      </c>
      <c r="B89">
        <v>2025020044</v>
      </c>
      <c r="C89" t="s">
        <v>43</v>
      </c>
      <c r="D89">
        <v>2.6499999999999901</v>
      </c>
      <c r="E89">
        <v>3.19999999999999</v>
      </c>
    </row>
    <row r="90" spans="1:5" x14ac:dyDescent="0.2">
      <c r="A90" s="11" t="str">
        <f t="shared" si="1"/>
        <v>2025020045 NJD</v>
      </c>
      <c r="B90">
        <v>2025020045</v>
      </c>
      <c r="C90" t="s">
        <v>4</v>
      </c>
      <c r="D90">
        <v>3.19999999999999</v>
      </c>
      <c r="E90">
        <v>3.0999999999999899</v>
      </c>
    </row>
    <row r="91" spans="1:5" x14ac:dyDescent="0.2">
      <c r="A91" s="11" t="str">
        <f t="shared" si="1"/>
        <v>2025020045 CBJ</v>
      </c>
      <c r="B91">
        <v>2025020045</v>
      </c>
      <c r="C91" t="s">
        <v>32</v>
      </c>
      <c r="D91">
        <v>3.0999999999999899</v>
      </c>
      <c r="E91">
        <v>3.19999999999999</v>
      </c>
    </row>
    <row r="92" spans="1:5" x14ac:dyDescent="0.2">
      <c r="A92" s="11" t="str">
        <f t="shared" si="1"/>
        <v>2025020046 STL</v>
      </c>
      <c r="B92">
        <v>2025020046</v>
      </c>
      <c r="C92" t="s">
        <v>12</v>
      </c>
      <c r="D92">
        <v>2.7499999999999898</v>
      </c>
      <c r="E92">
        <v>2.8999999999999901</v>
      </c>
    </row>
    <row r="93" spans="1:5" x14ac:dyDescent="0.2">
      <c r="A93" s="11" t="str">
        <f t="shared" si="1"/>
        <v>2025020046 VAN</v>
      </c>
      <c r="B93">
        <v>2025020046</v>
      </c>
      <c r="C93" t="s">
        <v>23</v>
      </c>
      <c r="D93">
        <v>2.8999999999999901</v>
      </c>
      <c r="E93">
        <v>2.7499999999999898</v>
      </c>
    </row>
    <row r="94" spans="1:5" x14ac:dyDescent="0.2">
      <c r="A94" s="11" t="str">
        <f t="shared" si="1"/>
        <v>2025020047 LAK</v>
      </c>
      <c r="B94">
        <v>2025020047</v>
      </c>
      <c r="C94" t="s">
        <v>28</v>
      </c>
      <c r="D94">
        <v>2.9999999999999898</v>
      </c>
      <c r="E94">
        <v>2.8499999999999899</v>
      </c>
    </row>
    <row r="95" spans="1:5" x14ac:dyDescent="0.2">
      <c r="A95" s="11" t="str">
        <f t="shared" si="1"/>
        <v>2025020047 MIN</v>
      </c>
      <c r="B95">
        <v>2025020047</v>
      </c>
      <c r="C95" t="s">
        <v>33</v>
      </c>
      <c r="D95">
        <v>2.8499999999999899</v>
      </c>
      <c r="E95">
        <v>2.9999999999999898</v>
      </c>
    </row>
    <row r="96" spans="1:5" x14ac:dyDescent="0.2">
      <c r="A96" s="11" t="str">
        <f t="shared" si="1"/>
        <v>2025020048 UTA</v>
      </c>
      <c r="B96">
        <v>2025020048</v>
      </c>
      <c r="C96" t="s">
        <v>15</v>
      </c>
      <c r="D96">
        <v>3.2499999999999898</v>
      </c>
      <c r="E96">
        <v>2.69999999999999</v>
      </c>
    </row>
    <row r="97" spans="1:5" x14ac:dyDescent="0.2">
      <c r="A97" s="11" t="str">
        <f t="shared" si="1"/>
        <v>2025020048 CHI</v>
      </c>
      <c r="B97">
        <v>2025020048</v>
      </c>
      <c r="C97" t="s">
        <v>14</v>
      </c>
      <c r="D97">
        <v>2.69999999999999</v>
      </c>
      <c r="E97">
        <v>3.2499999999999898</v>
      </c>
    </row>
    <row r="98" spans="1:5" x14ac:dyDescent="0.2">
      <c r="A98" s="11" t="str">
        <f t="shared" si="1"/>
        <v>2025020049 NSH</v>
      </c>
      <c r="B98">
        <v>2025020049</v>
      </c>
      <c r="C98" t="s">
        <v>35</v>
      </c>
      <c r="D98">
        <v>2.7499999999999898</v>
      </c>
      <c r="E98">
        <v>3.4999999999999898</v>
      </c>
    </row>
    <row r="99" spans="1:5" x14ac:dyDescent="0.2">
      <c r="A99" s="11" t="str">
        <f t="shared" si="1"/>
        <v>2025020049 TOR</v>
      </c>
      <c r="B99">
        <v>2025020049</v>
      </c>
      <c r="C99" t="s">
        <v>18</v>
      </c>
      <c r="D99">
        <v>3.4999999999999898</v>
      </c>
      <c r="E99">
        <v>2.7499999999999898</v>
      </c>
    </row>
    <row r="100" spans="1:5" x14ac:dyDescent="0.2">
      <c r="A100" s="11" t="str">
        <f t="shared" si="1"/>
        <v>2025020050 SEA</v>
      </c>
      <c r="B100">
        <v>2025020050</v>
      </c>
      <c r="C100" t="s">
        <v>13</v>
      </c>
      <c r="D100">
        <v>2.6499999999999901</v>
      </c>
      <c r="E100">
        <v>3.2499999999999898</v>
      </c>
    </row>
    <row r="101" spans="1:5" x14ac:dyDescent="0.2">
      <c r="A101" s="11" t="str">
        <f t="shared" si="1"/>
        <v>2025020050 MTL</v>
      </c>
      <c r="B101">
        <v>2025020050</v>
      </c>
      <c r="C101" t="s">
        <v>19</v>
      </c>
      <c r="D101">
        <v>3.2499999999999898</v>
      </c>
      <c r="E101">
        <v>2.6499999999999901</v>
      </c>
    </row>
    <row r="102" spans="1:5" x14ac:dyDescent="0.2">
      <c r="A102" s="11" t="str">
        <f t="shared" si="1"/>
        <v>2025020051 EDM</v>
      </c>
      <c r="B102">
        <v>2025020051</v>
      </c>
      <c r="C102" t="s">
        <v>17</v>
      </c>
      <c r="D102">
        <v>3.0999999999999899</v>
      </c>
      <c r="E102">
        <v>2.7999999999999901</v>
      </c>
    </row>
    <row r="103" spans="1:5" x14ac:dyDescent="0.2">
      <c r="A103" s="11" t="str">
        <f t="shared" si="1"/>
        <v>2025020051 NYR</v>
      </c>
      <c r="B103">
        <v>2025020051</v>
      </c>
      <c r="C103" t="s">
        <v>20</v>
      </c>
      <c r="D103">
        <v>2.7999999999999901</v>
      </c>
      <c r="E103">
        <v>3.0999999999999899</v>
      </c>
    </row>
    <row r="104" spans="1:5" x14ac:dyDescent="0.2">
      <c r="A104" s="11" t="str">
        <f t="shared" si="1"/>
        <v>2025020052 TBL</v>
      </c>
      <c r="B104">
        <v>2025020052</v>
      </c>
      <c r="C104" t="s">
        <v>41</v>
      </c>
      <c r="D104">
        <v>2.9999999999999898</v>
      </c>
      <c r="E104">
        <v>2.9999999999999898</v>
      </c>
    </row>
    <row r="105" spans="1:5" x14ac:dyDescent="0.2">
      <c r="A105" s="11" t="str">
        <f t="shared" si="1"/>
        <v>2025020052 WSH</v>
      </c>
      <c r="B105">
        <v>2025020052</v>
      </c>
      <c r="C105" t="s">
        <v>49</v>
      </c>
      <c r="D105">
        <v>2.9999999999999898</v>
      </c>
      <c r="E105">
        <v>2.9999999999999898</v>
      </c>
    </row>
    <row r="106" spans="1:5" x14ac:dyDescent="0.2">
      <c r="A106" s="11" t="str">
        <f t="shared" si="1"/>
        <v>2025020053 VGK</v>
      </c>
      <c r="B106">
        <v>2025020053</v>
      </c>
      <c r="C106" t="s">
        <v>25</v>
      </c>
      <c r="D106">
        <v>3.2999999999999901</v>
      </c>
      <c r="E106">
        <v>2.5999999999999899</v>
      </c>
    </row>
    <row r="107" spans="1:5" x14ac:dyDescent="0.2">
      <c r="A107" s="11" t="str">
        <f t="shared" si="1"/>
        <v>2025020053 CGY</v>
      </c>
      <c r="B107">
        <v>2025020053</v>
      </c>
      <c r="C107" t="s">
        <v>22</v>
      </c>
      <c r="D107">
        <v>2.5999999999999899</v>
      </c>
      <c r="E107">
        <v>3.2999999999999901</v>
      </c>
    </row>
    <row r="108" spans="1:5" x14ac:dyDescent="0.2">
      <c r="A108" s="11" t="str">
        <f t="shared" si="1"/>
        <v>2025020055 CAR</v>
      </c>
      <c r="B108">
        <v>2025020055</v>
      </c>
      <c r="C108" t="s">
        <v>42</v>
      </c>
      <c r="D108">
        <v>3.8499999999999899</v>
      </c>
      <c r="E108">
        <v>2.4999999999999898</v>
      </c>
    </row>
    <row r="109" spans="1:5" x14ac:dyDescent="0.2">
      <c r="A109" s="11" t="str">
        <f t="shared" si="1"/>
        <v>2025020055 SJS</v>
      </c>
      <c r="B109">
        <v>2025020055</v>
      </c>
      <c r="C109" t="s">
        <v>40</v>
      </c>
      <c r="D109">
        <v>2.4999999999999898</v>
      </c>
      <c r="E109">
        <v>3.8499999999999899</v>
      </c>
    </row>
    <row r="110" spans="1:5" x14ac:dyDescent="0.2">
      <c r="A110" s="11" t="str">
        <f t="shared" si="1"/>
        <v>2025020056 PIT</v>
      </c>
      <c r="B110">
        <v>2025020056</v>
      </c>
      <c r="C110" t="s">
        <v>21</v>
      </c>
      <c r="D110">
        <v>2.8999999999999901</v>
      </c>
      <c r="E110">
        <v>3.2499999999999898</v>
      </c>
    </row>
    <row r="111" spans="1:5" x14ac:dyDescent="0.2">
      <c r="A111" s="11" t="str">
        <f t="shared" si="1"/>
        <v>2025020056 ANA</v>
      </c>
      <c r="B111">
        <v>2025020056</v>
      </c>
      <c r="C111" t="s">
        <v>48</v>
      </c>
      <c r="D111">
        <v>3.2499999999999898</v>
      </c>
      <c r="E111">
        <v>2.8999999999999901</v>
      </c>
    </row>
    <row r="112" spans="1:5" x14ac:dyDescent="0.2">
      <c r="A112" s="11" t="str">
        <f t="shared" si="1"/>
        <v>2025020057 OTT</v>
      </c>
      <c r="B112">
        <v>2025020057</v>
      </c>
      <c r="C112" t="s">
        <v>39</v>
      </c>
      <c r="D112">
        <v>3.0499999999999901</v>
      </c>
      <c r="E112">
        <v>3.0499999999999901</v>
      </c>
    </row>
    <row r="113" spans="1:5" x14ac:dyDescent="0.2">
      <c r="A113" s="11" t="str">
        <f t="shared" si="1"/>
        <v>2025020057 BUF</v>
      </c>
      <c r="B113">
        <v>2025020057</v>
      </c>
      <c r="C113" t="s">
        <v>5</v>
      </c>
      <c r="D113">
        <v>3.0499999999999901</v>
      </c>
      <c r="E113">
        <v>3.0499999999999901</v>
      </c>
    </row>
    <row r="114" spans="1:5" x14ac:dyDescent="0.2">
      <c r="A114" s="11" t="str">
        <f t="shared" si="1"/>
        <v>2025020058 FLA</v>
      </c>
      <c r="B114">
        <v>2025020058</v>
      </c>
      <c r="C114" t="s">
        <v>10</v>
      </c>
      <c r="D114">
        <v>3.0499999999999901</v>
      </c>
      <c r="E114">
        <v>2.5999999999999899</v>
      </c>
    </row>
    <row r="115" spans="1:5" x14ac:dyDescent="0.2">
      <c r="A115" s="11" t="str">
        <f t="shared" si="1"/>
        <v>2025020058 DET</v>
      </c>
      <c r="B115">
        <v>2025020058</v>
      </c>
      <c r="C115" t="s">
        <v>30</v>
      </c>
      <c r="D115">
        <v>2.5999999999999899</v>
      </c>
      <c r="E115">
        <v>3.0499999999999901</v>
      </c>
    </row>
    <row r="116" spans="1:5" x14ac:dyDescent="0.2">
      <c r="A116" s="11" t="str">
        <f t="shared" si="1"/>
        <v>2025020060 CGY</v>
      </c>
      <c r="B116">
        <v>2025020060</v>
      </c>
      <c r="C116" t="s">
        <v>22</v>
      </c>
      <c r="D116">
        <v>2.3999999999999901</v>
      </c>
      <c r="E116">
        <v>3.4999999999999898</v>
      </c>
    </row>
    <row r="117" spans="1:5" x14ac:dyDescent="0.2">
      <c r="A117" s="11" t="str">
        <f t="shared" si="1"/>
        <v>2025020060 UTA</v>
      </c>
      <c r="B117">
        <v>2025020060</v>
      </c>
      <c r="C117" t="s">
        <v>15</v>
      </c>
      <c r="D117">
        <v>3.4999999999999898</v>
      </c>
      <c r="E117">
        <v>2.3999999999999901</v>
      </c>
    </row>
    <row r="118" spans="1:5" x14ac:dyDescent="0.2">
      <c r="A118" s="11" t="str">
        <f t="shared" si="1"/>
        <v>2025020059 CHI</v>
      </c>
      <c r="B118">
        <v>2025020059</v>
      </c>
      <c r="C118" t="s">
        <v>14</v>
      </c>
      <c r="D118">
        <v>2.3999999999999901</v>
      </c>
      <c r="E118">
        <v>3.4999999999999898</v>
      </c>
    </row>
    <row r="119" spans="1:5" x14ac:dyDescent="0.2">
      <c r="A119" s="11" t="str">
        <f t="shared" si="1"/>
        <v>2025020059 STL</v>
      </c>
      <c r="B119">
        <v>2025020059</v>
      </c>
      <c r="C119" t="s">
        <v>12</v>
      </c>
      <c r="D119">
        <v>3.4999999999999898</v>
      </c>
      <c r="E119">
        <v>2.3999999999999901</v>
      </c>
    </row>
    <row r="120" spans="1:5" x14ac:dyDescent="0.2">
      <c r="A120" s="11" t="str">
        <f t="shared" si="1"/>
        <v>2025020061 NYR</v>
      </c>
      <c r="B120">
        <v>2025020061</v>
      </c>
      <c r="C120" t="s">
        <v>20</v>
      </c>
      <c r="D120">
        <v>2.69999999999999</v>
      </c>
      <c r="E120">
        <v>3.1499999999999901</v>
      </c>
    </row>
    <row r="121" spans="1:5" x14ac:dyDescent="0.2">
      <c r="A121" s="11" t="str">
        <f t="shared" si="1"/>
        <v>2025020061 TOR</v>
      </c>
      <c r="B121">
        <v>2025020061</v>
      </c>
      <c r="C121" t="s">
        <v>18</v>
      </c>
      <c r="D121">
        <v>3.1499999999999901</v>
      </c>
      <c r="E121">
        <v>2.69999999999999</v>
      </c>
    </row>
    <row r="122" spans="1:5" x14ac:dyDescent="0.2">
      <c r="A122" s="11" t="str">
        <f t="shared" si="1"/>
        <v>2025020062 NSH</v>
      </c>
      <c r="B122">
        <v>2025020062</v>
      </c>
      <c r="C122" t="s">
        <v>35</v>
      </c>
      <c r="D122">
        <v>2.7999999999999901</v>
      </c>
      <c r="E122">
        <v>3.1499999999999901</v>
      </c>
    </row>
    <row r="123" spans="1:5" x14ac:dyDescent="0.2">
      <c r="A123" s="11" t="str">
        <f t="shared" si="1"/>
        <v>2025020062 MTL</v>
      </c>
      <c r="B123">
        <v>2025020062</v>
      </c>
      <c r="C123" t="s">
        <v>19</v>
      </c>
      <c r="D123">
        <v>3.1499999999999901</v>
      </c>
      <c r="E123">
        <v>2.7999999999999901</v>
      </c>
    </row>
    <row r="124" spans="1:5" x14ac:dyDescent="0.2">
      <c r="A124" s="11" t="str">
        <f t="shared" si="1"/>
        <v>2025020063 SEA</v>
      </c>
      <c r="B124">
        <v>2025020063</v>
      </c>
      <c r="C124" t="s">
        <v>13</v>
      </c>
      <c r="D124">
        <v>2.7499999999999898</v>
      </c>
      <c r="E124">
        <v>3.2999999999999901</v>
      </c>
    </row>
    <row r="125" spans="1:5" x14ac:dyDescent="0.2">
      <c r="A125" s="11" t="str">
        <f t="shared" si="1"/>
        <v>2025020063 OTT</v>
      </c>
      <c r="B125">
        <v>2025020063</v>
      </c>
      <c r="C125" t="s">
        <v>39</v>
      </c>
      <c r="D125">
        <v>3.2999999999999901</v>
      </c>
      <c r="E125">
        <v>2.7499999999999898</v>
      </c>
    </row>
    <row r="126" spans="1:5" x14ac:dyDescent="0.2">
      <c r="A126" s="11" t="str">
        <f t="shared" si="1"/>
        <v>2025020064 NJD</v>
      </c>
      <c r="B126">
        <v>2025020064</v>
      </c>
      <c r="C126" t="s">
        <v>4</v>
      </c>
      <c r="D126">
        <v>3.2499999999999898</v>
      </c>
      <c r="E126">
        <v>2.69999999999999</v>
      </c>
    </row>
    <row r="127" spans="1:5" x14ac:dyDescent="0.2">
      <c r="A127" s="11" t="str">
        <f t="shared" si="1"/>
        <v>2025020064 FLA</v>
      </c>
      <c r="B127">
        <v>2025020064</v>
      </c>
      <c r="C127" t="s">
        <v>10</v>
      </c>
      <c r="D127">
        <v>2.69999999999999</v>
      </c>
      <c r="E127">
        <v>3.2499999999999898</v>
      </c>
    </row>
    <row r="128" spans="1:5" x14ac:dyDescent="0.2">
      <c r="A128" s="11" t="str">
        <f t="shared" si="1"/>
        <v>2025020065 NYI</v>
      </c>
      <c r="B128">
        <v>2025020065</v>
      </c>
      <c r="C128" t="s">
        <v>37</v>
      </c>
      <c r="D128">
        <v>2.7499999999999898</v>
      </c>
      <c r="E128">
        <v>3.3499999999999899</v>
      </c>
    </row>
    <row r="129" spans="1:5" x14ac:dyDescent="0.2">
      <c r="A129" s="11" t="str">
        <f t="shared" si="1"/>
        <v>2025020065 EDM</v>
      </c>
      <c r="B129">
        <v>2025020065</v>
      </c>
      <c r="C129" t="s">
        <v>17</v>
      </c>
      <c r="D129">
        <v>3.3499999999999899</v>
      </c>
      <c r="E129">
        <v>2.7499999999999898</v>
      </c>
    </row>
    <row r="130" spans="1:5" x14ac:dyDescent="0.2">
      <c r="A130" s="11" t="str">
        <f t="shared" si="1"/>
        <v>2025020066 WPG</v>
      </c>
      <c r="B130">
        <v>2025020066</v>
      </c>
      <c r="C130" t="s">
        <v>16</v>
      </c>
      <c r="D130">
        <v>3.0499999999999901</v>
      </c>
      <c r="E130">
        <v>2.6499999999999901</v>
      </c>
    </row>
    <row r="131" spans="1:5" x14ac:dyDescent="0.2">
      <c r="A131" s="11" t="str">
        <f t="shared" ref="A131:A194" si="2">B131&amp;" "&amp;C131</f>
        <v>2025020066 PHI</v>
      </c>
      <c r="B131">
        <v>2025020066</v>
      </c>
      <c r="C131" t="s">
        <v>43</v>
      </c>
      <c r="D131">
        <v>2.6499999999999901</v>
      </c>
      <c r="E131">
        <v>3.0499999999999901</v>
      </c>
    </row>
    <row r="132" spans="1:5" x14ac:dyDescent="0.2">
      <c r="A132" s="11" t="str">
        <f t="shared" si="2"/>
        <v>2025020067 COL</v>
      </c>
      <c r="B132">
        <v>2025020067</v>
      </c>
      <c r="C132" t="s">
        <v>24</v>
      </c>
      <c r="D132">
        <v>3.4999999999999898</v>
      </c>
      <c r="E132">
        <v>2.8499999999999899</v>
      </c>
    </row>
    <row r="133" spans="1:5" x14ac:dyDescent="0.2">
      <c r="A133" s="11" t="str">
        <f t="shared" si="2"/>
        <v>2025020067 CBJ</v>
      </c>
      <c r="B133">
        <v>2025020067</v>
      </c>
      <c r="C133" t="s">
        <v>32</v>
      </c>
      <c r="D133">
        <v>2.8499999999999899</v>
      </c>
      <c r="E133">
        <v>3.4999999999999898</v>
      </c>
    </row>
    <row r="134" spans="1:5" x14ac:dyDescent="0.2">
      <c r="A134" s="11" t="str">
        <f t="shared" si="2"/>
        <v>2025020068 VAN</v>
      </c>
      <c r="B134">
        <v>2025020068</v>
      </c>
      <c r="C134" t="s">
        <v>23</v>
      </c>
      <c r="D134">
        <v>2.69999999999999</v>
      </c>
      <c r="E134">
        <v>3.3999999999999901</v>
      </c>
    </row>
    <row r="135" spans="1:5" x14ac:dyDescent="0.2">
      <c r="A135" s="11" t="str">
        <f t="shared" si="2"/>
        <v>2025020068 DAL</v>
      </c>
      <c r="B135">
        <v>2025020068</v>
      </c>
      <c r="C135" t="s">
        <v>34</v>
      </c>
      <c r="D135">
        <v>3.3999999999999901</v>
      </c>
      <c r="E135">
        <v>2.69999999999999</v>
      </c>
    </row>
    <row r="136" spans="1:5" x14ac:dyDescent="0.2">
      <c r="A136" s="11" t="str">
        <f t="shared" si="2"/>
        <v>2025020069 BOS</v>
      </c>
      <c r="B136">
        <v>2025020069</v>
      </c>
      <c r="C136" t="s">
        <v>7</v>
      </c>
      <c r="D136">
        <v>2.44999999999999</v>
      </c>
      <c r="E136">
        <v>3.5499999999999901</v>
      </c>
    </row>
    <row r="137" spans="1:5" x14ac:dyDescent="0.2">
      <c r="A137" s="11" t="str">
        <f t="shared" si="2"/>
        <v>2025020069 VGK</v>
      </c>
      <c r="B137">
        <v>2025020069</v>
      </c>
      <c r="C137" t="s">
        <v>25</v>
      </c>
      <c r="D137">
        <v>3.5499999999999901</v>
      </c>
      <c r="E137">
        <v>2.44999999999999</v>
      </c>
    </row>
    <row r="138" spans="1:5" x14ac:dyDescent="0.2">
      <c r="A138" s="11" t="str">
        <f t="shared" si="2"/>
        <v>2025020070 CAR</v>
      </c>
      <c r="B138">
        <v>2025020070</v>
      </c>
      <c r="C138" t="s">
        <v>42</v>
      </c>
      <c r="D138">
        <v>3.5499999999999901</v>
      </c>
      <c r="E138">
        <v>2.69999999999999</v>
      </c>
    </row>
    <row r="139" spans="1:5" x14ac:dyDescent="0.2">
      <c r="A139" s="11" t="str">
        <f t="shared" si="2"/>
        <v>2025020070 ANA</v>
      </c>
      <c r="B139">
        <v>2025020070</v>
      </c>
      <c r="C139" t="s">
        <v>48</v>
      </c>
      <c r="D139">
        <v>2.69999999999999</v>
      </c>
      <c r="E139">
        <v>3.5499999999999901</v>
      </c>
    </row>
    <row r="140" spans="1:5" x14ac:dyDescent="0.2">
      <c r="A140" s="11" t="str">
        <f t="shared" si="2"/>
        <v>2025020071 PIT</v>
      </c>
      <c r="B140">
        <v>2025020071</v>
      </c>
      <c r="C140" t="s">
        <v>21</v>
      </c>
      <c r="D140">
        <v>2.5999999999999899</v>
      </c>
      <c r="E140">
        <v>3.4999999999999898</v>
      </c>
    </row>
    <row r="141" spans="1:5" x14ac:dyDescent="0.2">
      <c r="A141" s="11" t="str">
        <f t="shared" si="2"/>
        <v>2025020071 LAK</v>
      </c>
      <c r="B141">
        <v>2025020071</v>
      </c>
      <c r="C141" t="s">
        <v>28</v>
      </c>
      <c r="D141">
        <v>3.4999999999999898</v>
      </c>
      <c r="E141">
        <v>2.5999999999999899</v>
      </c>
    </row>
    <row r="142" spans="1:5" x14ac:dyDescent="0.2">
      <c r="A142" s="11" t="str">
        <f t="shared" si="2"/>
        <v>2025020072 TBL</v>
      </c>
      <c r="B142">
        <v>2025020072</v>
      </c>
      <c r="C142" t="s">
        <v>41</v>
      </c>
      <c r="D142">
        <v>3.19999999999999</v>
      </c>
      <c r="E142">
        <v>2.7999999999999901</v>
      </c>
    </row>
    <row r="143" spans="1:5" x14ac:dyDescent="0.2">
      <c r="A143" s="11" t="str">
        <f t="shared" si="2"/>
        <v>2025020072 DET</v>
      </c>
      <c r="B143">
        <v>2025020072</v>
      </c>
      <c r="C143" t="s">
        <v>30</v>
      </c>
      <c r="D143">
        <v>2.7999999999999901</v>
      </c>
      <c r="E143">
        <v>3.19999999999999</v>
      </c>
    </row>
    <row r="144" spans="1:5" x14ac:dyDescent="0.2">
      <c r="A144" s="11" t="str">
        <f t="shared" si="2"/>
        <v>2025020073 MIN</v>
      </c>
      <c r="B144">
        <v>2025020073</v>
      </c>
      <c r="C144" t="s">
        <v>33</v>
      </c>
      <c r="D144">
        <v>2.7999999999999901</v>
      </c>
      <c r="E144">
        <v>2.9999999999999898</v>
      </c>
    </row>
    <row r="145" spans="1:5" x14ac:dyDescent="0.2">
      <c r="A145" s="11" t="str">
        <f t="shared" si="2"/>
        <v>2025020073 WSH</v>
      </c>
      <c r="B145">
        <v>2025020073</v>
      </c>
      <c r="C145" t="s">
        <v>49</v>
      </c>
      <c r="D145">
        <v>2.9999999999999898</v>
      </c>
      <c r="E145">
        <v>2.7999999999999901</v>
      </c>
    </row>
    <row r="146" spans="1:5" x14ac:dyDescent="0.2">
      <c r="A146" s="11" t="str">
        <f t="shared" si="2"/>
        <v>2025020074 VAN</v>
      </c>
      <c r="B146">
        <v>2025020074</v>
      </c>
      <c r="C146" t="s">
        <v>23</v>
      </c>
      <c r="D146">
        <v>3.0999999999999899</v>
      </c>
      <c r="E146">
        <v>2.94999999999999</v>
      </c>
    </row>
    <row r="147" spans="1:5" x14ac:dyDescent="0.2">
      <c r="A147" s="11" t="str">
        <f t="shared" si="2"/>
        <v>2025020074 CHI</v>
      </c>
      <c r="B147">
        <v>2025020074</v>
      </c>
      <c r="C147" t="s">
        <v>14</v>
      </c>
      <c r="D147">
        <v>2.94999999999999</v>
      </c>
      <c r="E147">
        <v>3.0999999999999899</v>
      </c>
    </row>
    <row r="148" spans="1:5" x14ac:dyDescent="0.2">
      <c r="A148" s="11" t="str">
        <f t="shared" si="2"/>
        <v>2025020075 SJS</v>
      </c>
      <c r="B148">
        <v>2025020075</v>
      </c>
      <c r="C148" t="s">
        <v>40</v>
      </c>
      <c r="D148">
        <v>2.3999999999999901</v>
      </c>
      <c r="E148">
        <v>3.7499999999999898</v>
      </c>
    </row>
    <row r="149" spans="1:5" x14ac:dyDescent="0.2">
      <c r="A149" s="11" t="str">
        <f t="shared" si="2"/>
        <v>2025020075 UTA</v>
      </c>
      <c r="B149">
        <v>2025020075</v>
      </c>
      <c r="C149" t="s">
        <v>15</v>
      </c>
      <c r="D149">
        <v>3.7499999999999898</v>
      </c>
      <c r="E149">
        <v>2.3999999999999901</v>
      </c>
    </row>
    <row r="150" spans="1:5" x14ac:dyDescent="0.2">
      <c r="A150" s="11" t="str">
        <f t="shared" si="2"/>
        <v>2025020076 FLA</v>
      </c>
      <c r="B150">
        <v>2025020076</v>
      </c>
      <c r="C150" t="s">
        <v>10</v>
      </c>
      <c r="D150">
        <v>3.19999999999999</v>
      </c>
      <c r="E150">
        <v>2.69999999999999</v>
      </c>
    </row>
    <row r="151" spans="1:5" x14ac:dyDescent="0.2">
      <c r="A151" s="11" t="str">
        <f t="shared" si="2"/>
        <v>2025020076 BUF</v>
      </c>
      <c r="B151">
        <v>2025020076</v>
      </c>
      <c r="C151" t="s">
        <v>5</v>
      </c>
      <c r="D151">
        <v>2.69999999999999</v>
      </c>
      <c r="E151">
        <v>3.19999999999999</v>
      </c>
    </row>
    <row r="152" spans="1:5" x14ac:dyDescent="0.2">
      <c r="A152" s="11" t="str">
        <f t="shared" si="2"/>
        <v>2025020077 NYI</v>
      </c>
      <c r="B152">
        <v>2025020077</v>
      </c>
      <c r="C152" t="s">
        <v>37</v>
      </c>
      <c r="D152">
        <v>2.7999999999999901</v>
      </c>
      <c r="E152">
        <v>3.1499999999999901</v>
      </c>
    </row>
    <row r="153" spans="1:5" x14ac:dyDescent="0.2">
      <c r="A153" s="11" t="str">
        <f t="shared" si="2"/>
        <v>2025020077 OTT</v>
      </c>
      <c r="B153">
        <v>2025020077</v>
      </c>
      <c r="C153" t="s">
        <v>39</v>
      </c>
      <c r="D153">
        <v>3.1499999999999901</v>
      </c>
      <c r="E153">
        <v>2.7999999999999901</v>
      </c>
    </row>
    <row r="154" spans="1:5" x14ac:dyDescent="0.2">
      <c r="A154" s="11" t="str">
        <f t="shared" si="2"/>
        <v>2025020078 EDM</v>
      </c>
      <c r="B154">
        <v>2025020078</v>
      </c>
      <c r="C154" t="s">
        <v>17</v>
      </c>
      <c r="D154">
        <v>2.9999999999999898</v>
      </c>
      <c r="E154">
        <v>2.9999999999999898</v>
      </c>
    </row>
    <row r="155" spans="1:5" x14ac:dyDescent="0.2">
      <c r="A155" s="11" t="str">
        <f t="shared" si="2"/>
        <v>2025020078 NJD</v>
      </c>
      <c r="B155">
        <v>2025020078</v>
      </c>
      <c r="C155" t="s">
        <v>4</v>
      </c>
      <c r="D155">
        <v>2.9999999999999898</v>
      </c>
      <c r="E155">
        <v>2.9999999999999898</v>
      </c>
    </row>
    <row r="156" spans="1:5" x14ac:dyDescent="0.2">
      <c r="A156" s="11" t="str">
        <f t="shared" si="2"/>
        <v>2025020079 TOR</v>
      </c>
      <c r="B156">
        <v>2025020079</v>
      </c>
      <c r="C156" t="s">
        <v>18</v>
      </c>
      <c r="D156">
        <v>3.44999999999999</v>
      </c>
      <c r="E156">
        <v>2.5499999999999901</v>
      </c>
    </row>
    <row r="157" spans="1:5" x14ac:dyDescent="0.2">
      <c r="A157" s="11" t="str">
        <f t="shared" si="2"/>
        <v>2025020079 SEA</v>
      </c>
      <c r="B157">
        <v>2025020079</v>
      </c>
      <c r="C157" t="s">
        <v>13</v>
      </c>
      <c r="D157">
        <v>2.5499999999999901</v>
      </c>
      <c r="E157">
        <v>3.44999999999999</v>
      </c>
    </row>
    <row r="158" spans="1:5" x14ac:dyDescent="0.2">
      <c r="A158" s="11" t="str">
        <f t="shared" si="2"/>
        <v>2025020080 MTL</v>
      </c>
      <c r="B158">
        <v>2025020080</v>
      </c>
      <c r="C158" t="s">
        <v>19</v>
      </c>
      <c r="D158">
        <v>3.0499999999999901</v>
      </c>
      <c r="E158">
        <v>2.8499999999999899</v>
      </c>
    </row>
    <row r="159" spans="1:5" x14ac:dyDescent="0.2">
      <c r="A159" s="11" t="str">
        <f t="shared" si="2"/>
        <v>2025020080 NYR</v>
      </c>
      <c r="B159">
        <v>2025020080</v>
      </c>
      <c r="C159" t="s">
        <v>20</v>
      </c>
      <c r="D159">
        <v>2.8499999999999899</v>
      </c>
      <c r="E159">
        <v>3.0499999999999901</v>
      </c>
    </row>
    <row r="160" spans="1:5" x14ac:dyDescent="0.2">
      <c r="A160" s="11" t="str">
        <f t="shared" si="2"/>
        <v>2025020081 MIN</v>
      </c>
      <c r="B160">
        <v>2025020081</v>
      </c>
      <c r="C160" t="s">
        <v>33</v>
      </c>
      <c r="D160">
        <v>2.9999999999999898</v>
      </c>
      <c r="E160">
        <v>3.0499999999999901</v>
      </c>
    </row>
    <row r="161" spans="1:5" x14ac:dyDescent="0.2">
      <c r="A161" s="11" t="str">
        <f t="shared" si="2"/>
        <v>2025020081 PHI</v>
      </c>
      <c r="B161">
        <v>2025020081</v>
      </c>
      <c r="C161" t="s">
        <v>43</v>
      </c>
      <c r="D161">
        <v>3.0499999999999901</v>
      </c>
      <c r="E161">
        <v>2.9999999999999898</v>
      </c>
    </row>
    <row r="162" spans="1:5" x14ac:dyDescent="0.2">
      <c r="A162" s="11" t="str">
        <f t="shared" si="2"/>
        <v>2025020082 CBJ</v>
      </c>
      <c r="B162">
        <v>2025020082</v>
      </c>
      <c r="C162" t="s">
        <v>32</v>
      </c>
      <c r="D162">
        <v>3.2999999999999901</v>
      </c>
      <c r="E162">
        <v>2.9999999999999898</v>
      </c>
    </row>
    <row r="163" spans="1:5" x14ac:dyDescent="0.2">
      <c r="A163" s="11" t="str">
        <f t="shared" si="2"/>
        <v>2025020082 TBL</v>
      </c>
      <c r="B163">
        <v>2025020082</v>
      </c>
      <c r="C163" t="s">
        <v>41</v>
      </c>
      <c r="D163">
        <v>2.9999999999999898</v>
      </c>
      <c r="E163">
        <v>3.2999999999999901</v>
      </c>
    </row>
    <row r="164" spans="1:5" x14ac:dyDescent="0.2">
      <c r="A164" s="11" t="str">
        <f t="shared" si="2"/>
        <v>2025020083 STL</v>
      </c>
      <c r="B164">
        <v>2025020083</v>
      </c>
      <c r="C164" t="s">
        <v>12</v>
      </c>
      <c r="D164">
        <v>2.8999999999999901</v>
      </c>
      <c r="E164">
        <v>3.0499999999999901</v>
      </c>
    </row>
    <row r="165" spans="1:5" x14ac:dyDescent="0.2">
      <c r="A165" s="11" t="str">
        <f t="shared" si="2"/>
        <v>2025020083 DAL</v>
      </c>
      <c r="B165">
        <v>2025020083</v>
      </c>
      <c r="C165" t="s">
        <v>34</v>
      </c>
      <c r="D165">
        <v>3.0499999999999901</v>
      </c>
      <c r="E165">
        <v>2.8999999999999901</v>
      </c>
    </row>
    <row r="166" spans="1:5" x14ac:dyDescent="0.2">
      <c r="A166" s="11" t="str">
        <f t="shared" si="2"/>
        <v>2025020085 BOS</v>
      </c>
      <c r="B166">
        <v>2025020085</v>
      </c>
      <c r="C166" t="s">
        <v>7</v>
      </c>
      <c r="D166">
        <v>2.3999999999999901</v>
      </c>
      <c r="E166">
        <v>3.6499999999999901</v>
      </c>
    </row>
    <row r="167" spans="1:5" x14ac:dyDescent="0.2">
      <c r="A167" s="11" t="str">
        <f t="shared" si="2"/>
        <v>2025020085 COL</v>
      </c>
      <c r="B167">
        <v>2025020085</v>
      </c>
      <c r="C167" t="s">
        <v>24</v>
      </c>
      <c r="D167">
        <v>3.6499999999999901</v>
      </c>
      <c r="E167">
        <v>2.3999999999999901</v>
      </c>
    </row>
    <row r="168" spans="1:5" x14ac:dyDescent="0.2">
      <c r="A168" s="11" t="str">
        <f t="shared" si="2"/>
        <v>2025020086 CAR</v>
      </c>
      <c r="B168">
        <v>2025020086</v>
      </c>
      <c r="C168" t="s">
        <v>42</v>
      </c>
      <c r="D168">
        <v>3.0999999999999899</v>
      </c>
      <c r="E168">
        <v>2.8499999999999899</v>
      </c>
    </row>
    <row r="169" spans="1:5" x14ac:dyDescent="0.2">
      <c r="A169" s="11" t="str">
        <f t="shared" si="2"/>
        <v>2025020086 LAK</v>
      </c>
      <c r="B169">
        <v>2025020086</v>
      </c>
      <c r="C169" t="s">
        <v>28</v>
      </c>
      <c r="D169">
        <v>2.8499999999999899</v>
      </c>
      <c r="E169">
        <v>3.0999999999999899</v>
      </c>
    </row>
    <row r="170" spans="1:5" x14ac:dyDescent="0.2">
      <c r="A170" s="11" t="str">
        <f t="shared" si="2"/>
        <v>2025020087 CGY</v>
      </c>
      <c r="B170">
        <v>2025020087</v>
      </c>
      <c r="C170" t="s">
        <v>22</v>
      </c>
      <c r="D170">
        <v>2.44999999999999</v>
      </c>
      <c r="E170">
        <v>3.5999999999999899</v>
      </c>
    </row>
    <row r="171" spans="1:5" x14ac:dyDescent="0.2">
      <c r="A171" s="11" t="str">
        <f t="shared" si="2"/>
        <v>2025020087 VGK</v>
      </c>
      <c r="B171">
        <v>2025020087</v>
      </c>
      <c r="C171" t="s">
        <v>25</v>
      </c>
      <c r="D171">
        <v>3.5999999999999899</v>
      </c>
      <c r="E171">
        <v>2.44999999999999</v>
      </c>
    </row>
    <row r="172" spans="1:5" x14ac:dyDescent="0.2">
      <c r="A172" s="11" t="str">
        <f t="shared" si="2"/>
        <v>2025020088 PIT</v>
      </c>
      <c r="B172">
        <v>2025020088</v>
      </c>
      <c r="C172" t="s">
        <v>21</v>
      </c>
      <c r="D172">
        <v>3.3999999999999901</v>
      </c>
      <c r="E172">
        <v>2.7999999999999901</v>
      </c>
    </row>
    <row r="173" spans="1:5" x14ac:dyDescent="0.2">
      <c r="A173" s="11" t="str">
        <f t="shared" si="2"/>
        <v>2025020088 SJS</v>
      </c>
      <c r="B173">
        <v>2025020088</v>
      </c>
      <c r="C173" t="s">
        <v>40</v>
      </c>
      <c r="D173">
        <v>2.7999999999999901</v>
      </c>
      <c r="E173">
        <v>3.3999999999999901</v>
      </c>
    </row>
    <row r="174" spans="1:5" x14ac:dyDescent="0.2">
      <c r="A174" s="11" t="str">
        <f t="shared" si="2"/>
        <v>2025020089 VAN</v>
      </c>
      <c r="B174">
        <v>2025020089</v>
      </c>
      <c r="C174" t="s">
        <v>23</v>
      </c>
      <c r="D174">
        <v>2.6499999999999901</v>
      </c>
      <c r="E174">
        <v>3.1499999999999901</v>
      </c>
    </row>
    <row r="175" spans="1:5" x14ac:dyDescent="0.2">
      <c r="A175" s="11" t="str">
        <f t="shared" si="2"/>
        <v>2025020089 WSH</v>
      </c>
      <c r="B175">
        <v>2025020089</v>
      </c>
      <c r="C175" t="s">
        <v>49</v>
      </c>
      <c r="D175">
        <v>3.1499999999999901</v>
      </c>
      <c r="E175">
        <v>2.6499999999999901</v>
      </c>
    </row>
    <row r="176" spans="1:5" x14ac:dyDescent="0.2">
      <c r="A176" s="11" t="str">
        <f t="shared" si="2"/>
        <v>2025020090 EDM</v>
      </c>
      <c r="B176">
        <v>2025020090</v>
      </c>
      <c r="C176" t="s">
        <v>17</v>
      </c>
      <c r="D176">
        <v>3.1499999999999901</v>
      </c>
      <c r="E176">
        <v>2.7999999999999901</v>
      </c>
    </row>
    <row r="177" spans="1:5" x14ac:dyDescent="0.2">
      <c r="A177" s="11" t="str">
        <f t="shared" si="2"/>
        <v>2025020090 DET</v>
      </c>
      <c r="B177">
        <v>2025020090</v>
      </c>
      <c r="C177" t="s">
        <v>30</v>
      </c>
      <c r="D177">
        <v>2.7999999999999901</v>
      </c>
      <c r="E177">
        <v>3.1499999999999901</v>
      </c>
    </row>
    <row r="178" spans="1:5" x14ac:dyDescent="0.2">
      <c r="A178" s="11" t="str">
        <f t="shared" si="2"/>
        <v>2025020091 ANA</v>
      </c>
      <c r="B178">
        <v>2025020091</v>
      </c>
      <c r="C178" t="s">
        <v>48</v>
      </c>
      <c r="D178">
        <v>3.19999999999999</v>
      </c>
      <c r="E178">
        <v>2.94999999999999</v>
      </c>
    </row>
    <row r="179" spans="1:5" x14ac:dyDescent="0.2">
      <c r="A179" s="11" t="str">
        <f t="shared" si="2"/>
        <v>2025020091 CHI</v>
      </c>
      <c r="B179">
        <v>2025020091</v>
      </c>
      <c r="C179" t="s">
        <v>14</v>
      </c>
      <c r="D179">
        <v>2.94999999999999</v>
      </c>
      <c r="E179">
        <v>3.19999999999999</v>
      </c>
    </row>
    <row r="180" spans="1:5" x14ac:dyDescent="0.2">
      <c r="A180" s="11" t="str">
        <f t="shared" si="2"/>
        <v>2025020092 BOS</v>
      </c>
      <c r="B180">
        <v>2025020092</v>
      </c>
      <c r="C180" t="s">
        <v>7</v>
      </c>
      <c r="D180">
        <v>2.44999999999999</v>
      </c>
      <c r="E180">
        <v>3.44999999999999</v>
      </c>
    </row>
    <row r="181" spans="1:5" x14ac:dyDescent="0.2">
      <c r="A181" s="11" t="str">
        <f t="shared" si="2"/>
        <v>2025020092 UTA</v>
      </c>
      <c r="B181">
        <v>2025020092</v>
      </c>
      <c r="C181" t="s">
        <v>15</v>
      </c>
      <c r="D181">
        <v>3.44999999999999</v>
      </c>
      <c r="E181">
        <v>2.44999999999999</v>
      </c>
    </row>
    <row r="182" spans="1:5" x14ac:dyDescent="0.2">
      <c r="A182" s="11" t="str">
        <f t="shared" si="2"/>
        <v>2025020093 MIN</v>
      </c>
      <c r="B182">
        <v>2025020093</v>
      </c>
      <c r="C182" t="s">
        <v>33</v>
      </c>
      <c r="D182">
        <v>2.4999999999999898</v>
      </c>
      <c r="E182">
        <v>3.0499999999999901</v>
      </c>
    </row>
    <row r="183" spans="1:5" x14ac:dyDescent="0.2">
      <c r="A183" s="11" t="str">
        <f t="shared" si="2"/>
        <v>2025020093 NYR</v>
      </c>
      <c r="B183">
        <v>2025020093</v>
      </c>
      <c r="C183" t="s">
        <v>20</v>
      </c>
      <c r="D183">
        <v>3.0499999999999901</v>
      </c>
      <c r="E183">
        <v>2.4999999999999898</v>
      </c>
    </row>
    <row r="184" spans="1:5" x14ac:dyDescent="0.2">
      <c r="A184" s="11" t="str">
        <f t="shared" si="2"/>
        <v>2025020094 SEA</v>
      </c>
      <c r="B184">
        <v>2025020094</v>
      </c>
      <c r="C184" t="s">
        <v>13</v>
      </c>
      <c r="D184">
        <v>2.6499999999999901</v>
      </c>
      <c r="E184">
        <v>2.9999999999999898</v>
      </c>
    </row>
    <row r="185" spans="1:5" x14ac:dyDescent="0.2">
      <c r="A185" s="11" t="str">
        <f t="shared" si="2"/>
        <v>2025020094 PHI</v>
      </c>
      <c r="B185">
        <v>2025020094</v>
      </c>
      <c r="C185" t="s">
        <v>43</v>
      </c>
      <c r="D185">
        <v>2.9999999999999898</v>
      </c>
      <c r="E185">
        <v>2.6499999999999901</v>
      </c>
    </row>
    <row r="186" spans="1:5" x14ac:dyDescent="0.2">
      <c r="A186" s="11" t="str">
        <f t="shared" si="2"/>
        <v>2025020095 BUF</v>
      </c>
      <c r="B186">
        <v>2025020095</v>
      </c>
      <c r="C186" t="s">
        <v>5</v>
      </c>
      <c r="D186">
        <v>2.8499999999999899</v>
      </c>
      <c r="E186">
        <v>3.2499999999999898</v>
      </c>
    </row>
    <row r="187" spans="1:5" x14ac:dyDescent="0.2">
      <c r="A187" s="11" t="str">
        <f t="shared" si="2"/>
        <v>2025020095 MTL</v>
      </c>
      <c r="B187">
        <v>2025020095</v>
      </c>
      <c r="C187" t="s">
        <v>19</v>
      </c>
      <c r="D187">
        <v>3.2499999999999898</v>
      </c>
      <c r="E187">
        <v>2.8499999999999899</v>
      </c>
    </row>
    <row r="188" spans="1:5" x14ac:dyDescent="0.2">
      <c r="A188" s="11" t="str">
        <f t="shared" si="2"/>
        <v>2025020096 WPG</v>
      </c>
      <c r="B188">
        <v>2025020096</v>
      </c>
      <c r="C188" t="s">
        <v>16</v>
      </c>
      <c r="D188">
        <v>2.9999999999999898</v>
      </c>
      <c r="E188">
        <v>2.6499999999999901</v>
      </c>
    </row>
    <row r="189" spans="1:5" x14ac:dyDescent="0.2">
      <c r="A189" s="11" t="str">
        <f t="shared" si="2"/>
        <v>2025020096 CGY</v>
      </c>
      <c r="B189">
        <v>2025020096</v>
      </c>
      <c r="C189" t="s">
        <v>22</v>
      </c>
      <c r="D189">
        <v>2.6499999999999901</v>
      </c>
      <c r="E189">
        <v>2.9999999999999898</v>
      </c>
    </row>
    <row r="190" spans="1:5" x14ac:dyDescent="0.2">
      <c r="A190" s="11" t="str">
        <f t="shared" si="2"/>
        <v>2025020097 CAR</v>
      </c>
      <c r="B190">
        <v>2025020097</v>
      </c>
      <c r="C190" t="s">
        <v>42</v>
      </c>
      <c r="D190">
        <v>3.0499999999999901</v>
      </c>
      <c r="E190">
        <v>2.94999999999999</v>
      </c>
    </row>
    <row r="191" spans="1:5" x14ac:dyDescent="0.2">
      <c r="A191" s="11" t="str">
        <f t="shared" si="2"/>
        <v>2025020097 VGK</v>
      </c>
      <c r="B191">
        <v>2025020097</v>
      </c>
      <c r="C191" t="s">
        <v>25</v>
      </c>
      <c r="D191">
        <v>2.94999999999999</v>
      </c>
      <c r="E191">
        <v>3.0499999999999901</v>
      </c>
    </row>
    <row r="192" spans="1:5" x14ac:dyDescent="0.2">
      <c r="A192" s="11" t="str">
        <f t="shared" si="2"/>
        <v>2025020098 NJD</v>
      </c>
      <c r="B192">
        <v>2025020098</v>
      </c>
      <c r="C192" t="s">
        <v>4</v>
      </c>
      <c r="D192">
        <v>2.8999999999999901</v>
      </c>
      <c r="E192">
        <v>3.0499999999999901</v>
      </c>
    </row>
    <row r="193" spans="1:5" x14ac:dyDescent="0.2">
      <c r="A193" s="11" t="str">
        <f t="shared" si="2"/>
        <v>2025020098 TOR</v>
      </c>
      <c r="B193">
        <v>2025020098</v>
      </c>
      <c r="C193" t="s">
        <v>18</v>
      </c>
      <c r="D193">
        <v>3.0499999999999901</v>
      </c>
      <c r="E193">
        <v>2.8999999999999901</v>
      </c>
    </row>
    <row r="194" spans="1:5" x14ac:dyDescent="0.2">
      <c r="A194" s="11" t="str">
        <f t="shared" si="2"/>
        <v>2025020099 EDM</v>
      </c>
      <c r="B194">
        <v>2025020099</v>
      </c>
      <c r="C194" t="s">
        <v>17</v>
      </c>
      <c r="D194">
        <v>3.0499999999999901</v>
      </c>
      <c r="E194">
        <v>2.7999999999999901</v>
      </c>
    </row>
    <row r="195" spans="1:5" x14ac:dyDescent="0.2">
      <c r="A195" s="11" t="str">
        <f t="shared" ref="A195:A258" si="3">B195&amp;" "&amp;C195</f>
        <v>2025020099 OTT</v>
      </c>
      <c r="B195">
        <v>2025020099</v>
      </c>
      <c r="C195" t="s">
        <v>39</v>
      </c>
      <c r="D195">
        <v>2.7999999999999901</v>
      </c>
      <c r="E195">
        <v>3.0499999999999901</v>
      </c>
    </row>
    <row r="196" spans="1:5" x14ac:dyDescent="0.2">
      <c r="A196" s="11" t="str">
        <f t="shared" si="3"/>
        <v>2025020100 SJS</v>
      </c>
      <c r="B196">
        <v>2025020100</v>
      </c>
      <c r="C196" t="s">
        <v>40</v>
      </c>
      <c r="D196">
        <v>2.69999999999999</v>
      </c>
      <c r="E196">
        <v>3.69999999999999</v>
      </c>
    </row>
    <row r="197" spans="1:5" x14ac:dyDescent="0.2">
      <c r="A197" s="11" t="str">
        <f t="shared" si="3"/>
        <v>2025020100 NYI</v>
      </c>
      <c r="B197">
        <v>2025020100</v>
      </c>
      <c r="C197" t="s">
        <v>37</v>
      </c>
      <c r="D197">
        <v>3.69999999999999</v>
      </c>
      <c r="E197">
        <v>2.69999999999999</v>
      </c>
    </row>
    <row r="198" spans="1:5" x14ac:dyDescent="0.2">
      <c r="A198" s="11" t="str">
        <f t="shared" si="3"/>
        <v>2025020101 PIT</v>
      </c>
      <c r="B198">
        <v>2025020101</v>
      </c>
      <c r="C198" t="s">
        <v>21</v>
      </c>
      <c r="D198">
        <v>2.9999999999999898</v>
      </c>
      <c r="E198">
        <v>2.9999999999999898</v>
      </c>
    </row>
    <row r="199" spans="1:5" x14ac:dyDescent="0.2">
      <c r="A199" s="11" t="str">
        <f t="shared" si="3"/>
        <v>2025020101 VAN</v>
      </c>
      <c r="B199">
        <v>2025020101</v>
      </c>
      <c r="C199" t="s">
        <v>23</v>
      </c>
      <c r="D199">
        <v>2.9999999999999898</v>
      </c>
      <c r="E199">
        <v>2.9999999999999898</v>
      </c>
    </row>
    <row r="200" spans="1:5" x14ac:dyDescent="0.2">
      <c r="A200" s="11" t="str">
        <f t="shared" si="3"/>
        <v>2025020102 SEA</v>
      </c>
      <c r="B200">
        <v>2025020102</v>
      </c>
      <c r="C200" t="s">
        <v>13</v>
      </c>
      <c r="D200">
        <v>2.19999999999999</v>
      </c>
      <c r="E200">
        <v>3.6499999999999901</v>
      </c>
    </row>
    <row r="201" spans="1:5" x14ac:dyDescent="0.2">
      <c r="A201" s="11" t="str">
        <f t="shared" si="3"/>
        <v>2025020102 WSH</v>
      </c>
      <c r="B201">
        <v>2025020102</v>
      </c>
      <c r="C201" t="s">
        <v>49</v>
      </c>
      <c r="D201">
        <v>3.6499999999999901</v>
      </c>
      <c r="E201">
        <v>2.19999999999999</v>
      </c>
    </row>
    <row r="202" spans="1:5" x14ac:dyDescent="0.2">
      <c r="A202" s="11" t="str">
        <f t="shared" si="3"/>
        <v>2025020103 FLA</v>
      </c>
      <c r="B202">
        <v>2025020103</v>
      </c>
      <c r="C202" t="s">
        <v>10</v>
      </c>
      <c r="D202">
        <v>3.0499999999999901</v>
      </c>
      <c r="E202">
        <v>2.4999999999999898</v>
      </c>
    </row>
    <row r="203" spans="1:5" x14ac:dyDescent="0.2">
      <c r="A203" s="11" t="str">
        <f t="shared" si="3"/>
        <v>2025020103 BOS</v>
      </c>
      <c r="B203">
        <v>2025020103</v>
      </c>
      <c r="C203" t="s">
        <v>7</v>
      </c>
      <c r="D203">
        <v>2.4999999999999898</v>
      </c>
      <c r="E203">
        <v>3.0499999999999901</v>
      </c>
    </row>
    <row r="204" spans="1:5" x14ac:dyDescent="0.2">
      <c r="A204" s="11" t="str">
        <f t="shared" si="3"/>
        <v>2025020104 LAK</v>
      </c>
      <c r="B204">
        <v>2025020104</v>
      </c>
      <c r="C204" t="s">
        <v>28</v>
      </c>
      <c r="D204">
        <v>2.7499999999999898</v>
      </c>
      <c r="E204">
        <v>2.94999999999999</v>
      </c>
    </row>
    <row r="205" spans="1:5" x14ac:dyDescent="0.2">
      <c r="A205" s="11" t="str">
        <f t="shared" si="3"/>
        <v>2025020104 STL</v>
      </c>
      <c r="B205">
        <v>2025020104</v>
      </c>
      <c r="C205" t="s">
        <v>12</v>
      </c>
      <c r="D205">
        <v>2.94999999999999</v>
      </c>
      <c r="E205">
        <v>2.7499999999999898</v>
      </c>
    </row>
    <row r="206" spans="1:5" x14ac:dyDescent="0.2">
      <c r="A206" s="11" t="str">
        <f t="shared" si="3"/>
        <v>2025020105 ANA</v>
      </c>
      <c r="B206">
        <v>2025020105</v>
      </c>
      <c r="C206" t="s">
        <v>48</v>
      </c>
      <c r="D206">
        <v>2.94999999999999</v>
      </c>
      <c r="E206">
        <v>3.2999999999999901</v>
      </c>
    </row>
    <row r="207" spans="1:5" x14ac:dyDescent="0.2">
      <c r="A207" s="11" t="str">
        <f t="shared" si="3"/>
        <v>2025020105 NSH</v>
      </c>
      <c r="B207">
        <v>2025020105</v>
      </c>
      <c r="C207" t="s">
        <v>35</v>
      </c>
      <c r="D207">
        <v>3.2999999999999901</v>
      </c>
      <c r="E207">
        <v>2.94999999999999</v>
      </c>
    </row>
    <row r="208" spans="1:5" x14ac:dyDescent="0.2">
      <c r="A208" s="11" t="str">
        <f t="shared" si="3"/>
        <v>2025020106 CBJ</v>
      </c>
      <c r="B208">
        <v>2025020106</v>
      </c>
      <c r="C208" t="s">
        <v>32</v>
      </c>
      <c r="D208">
        <v>2.7499999999999898</v>
      </c>
      <c r="E208">
        <v>3.5499999999999901</v>
      </c>
    </row>
    <row r="209" spans="1:5" x14ac:dyDescent="0.2">
      <c r="A209" s="11" t="str">
        <f t="shared" si="3"/>
        <v>2025020106 DAL</v>
      </c>
      <c r="B209">
        <v>2025020106</v>
      </c>
      <c r="C209" t="s">
        <v>34</v>
      </c>
      <c r="D209">
        <v>3.5499999999999901</v>
      </c>
      <c r="E209">
        <v>2.7499999999999898</v>
      </c>
    </row>
    <row r="210" spans="1:5" x14ac:dyDescent="0.2">
      <c r="A210" s="11" t="str">
        <f t="shared" si="3"/>
        <v>2025020107 COL</v>
      </c>
      <c r="B210">
        <v>2025020107</v>
      </c>
      <c r="C210" t="s">
        <v>24</v>
      </c>
      <c r="D210">
        <v>3.19999999999999</v>
      </c>
      <c r="E210">
        <v>2.69999999999999</v>
      </c>
    </row>
    <row r="211" spans="1:5" x14ac:dyDescent="0.2">
      <c r="A211" s="11" t="str">
        <f t="shared" si="3"/>
        <v>2025020107 UTA</v>
      </c>
      <c r="B211">
        <v>2025020107</v>
      </c>
      <c r="C211" t="s">
        <v>15</v>
      </c>
      <c r="D211">
        <v>2.69999999999999</v>
      </c>
      <c r="E211">
        <v>3.19999999999999</v>
      </c>
    </row>
    <row r="212" spans="1:5" x14ac:dyDescent="0.2">
      <c r="A212" s="11" t="str">
        <f t="shared" si="3"/>
        <v>2025020108 MIN</v>
      </c>
      <c r="B212">
        <v>2025020108</v>
      </c>
      <c r="C212" t="s">
        <v>33</v>
      </c>
      <c r="D212">
        <v>2.8499999999999899</v>
      </c>
      <c r="E212">
        <v>3.0499999999999901</v>
      </c>
    </row>
    <row r="213" spans="1:5" x14ac:dyDescent="0.2">
      <c r="A213" s="11" t="str">
        <f t="shared" si="3"/>
        <v>2025020108 NJD</v>
      </c>
      <c r="B213">
        <v>2025020108</v>
      </c>
      <c r="C213" t="s">
        <v>4</v>
      </c>
      <c r="D213">
        <v>3.0499999999999901</v>
      </c>
      <c r="E213">
        <v>2.8499999999999899</v>
      </c>
    </row>
    <row r="214" spans="1:5" x14ac:dyDescent="0.2">
      <c r="A214" s="11" t="str">
        <f t="shared" si="3"/>
        <v>2025020109 DET</v>
      </c>
      <c r="B214">
        <v>2025020109</v>
      </c>
      <c r="C214" t="s">
        <v>30</v>
      </c>
      <c r="D214">
        <v>2.9999999999999898</v>
      </c>
      <c r="E214">
        <v>3.0999999999999899</v>
      </c>
    </row>
    <row r="215" spans="1:5" x14ac:dyDescent="0.2">
      <c r="A215" s="11" t="str">
        <f t="shared" si="3"/>
        <v>2025020109 BUF</v>
      </c>
      <c r="B215">
        <v>2025020109</v>
      </c>
      <c r="C215" t="s">
        <v>5</v>
      </c>
      <c r="D215">
        <v>3.0999999999999899</v>
      </c>
      <c r="E215">
        <v>2.9999999999999898</v>
      </c>
    </row>
    <row r="216" spans="1:5" x14ac:dyDescent="0.2">
      <c r="A216" s="11" t="str">
        <f t="shared" si="3"/>
        <v>2025020110 MTL</v>
      </c>
      <c r="B216">
        <v>2025020110</v>
      </c>
      <c r="C216" t="s">
        <v>19</v>
      </c>
      <c r="D216">
        <v>2.89</v>
      </c>
      <c r="E216">
        <v>2.8499999999999899</v>
      </c>
    </row>
    <row r="217" spans="1:5" x14ac:dyDescent="0.2">
      <c r="A217" s="11" t="str">
        <f t="shared" si="3"/>
        <v>2025020110 CGY</v>
      </c>
      <c r="B217">
        <v>2025020110</v>
      </c>
      <c r="C217" t="s">
        <v>22</v>
      </c>
      <c r="D217">
        <v>2.8499999999999899</v>
      </c>
      <c r="E217">
        <v>2.89</v>
      </c>
    </row>
    <row r="218" spans="1:5" x14ac:dyDescent="0.2">
      <c r="A218" s="11" t="str">
        <f t="shared" si="3"/>
        <v>2025020111 ANA</v>
      </c>
      <c r="B218">
        <v>2025020111</v>
      </c>
      <c r="C218" t="s">
        <v>48</v>
      </c>
      <c r="D218">
        <v>3.0999999999999899</v>
      </c>
      <c r="E218">
        <v>3.1499999999999901</v>
      </c>
    </row>
    <row r="219" spans="1:5" x14ac:dyDescent="0.2">
      <c r="A219" s="11" t="str">
        <f t="shared" si="3"/>
        <v>2025020111 BOS</v>
      </c>
      <c r="B219">
        <v>2025020111</v>
      </c>
      <c r="C219" t="s">
        <v>7</v>
      </c>
      <c r="D219">
        <v>3.1499999999999901</v>
      </c>
      <c r="E219">
        <v>3.0999999999999899</v>
      </c>
    </row>
    <row r="220" spans="1:5" x14ac:dyDescent="0.2">
      <c r="A220" s="11" t="str">
        <f t="shared" si="3"/>
        <v>2025020112 PHI</v>
      </c>
      <c r="B220">
        <v>2025020112</v>
      </c>
      <c r="C220" t="s">
        <v>43</v>
      </c>
      <c r="D220">
        <v>2.5999999999999899</v>
      </c>
      <c r="E220">
        <v>3.1499999999999901</v>
      </c>
    </row>
    <row r="221" spans="1:5" x14ac:dyDescent="0.2">
      <c r="A221" s="11" t="str">
        <f t="shared" si="3"/>
        <v>2025020112 OTT</v>
      </c>
      <c r="B221">
        <v>2025020112</v>
      </c>
      <c r="C221" t="s">
        <v>39</v>
      </c>
      <c r="D221">
        <v>3.1499999999999901</v>
      </c>
      <c r="E221">
        <v>2.5999999999999899</v>
      </c>
    </row>
    <row r="222" spans="1:5" x14ac:dyDescent="0.2">
      <c r="A222" s="11" t="str">
        <f t="shared" si="3"/>
        <v>2025020113 CHI</v>
      </c>
      <c r="B222">
        <v>2025020113</v>
      </c>
      <c r="C222" t="s">
        <v>14</v>
      </c>
      <c r="D222">
        <v>2.2999999999999901</v>
      </c>
      <c r="E222">
        <v>3.7999999999999901</v>
      </c>
    </row>
    <row r="223" spans="1:5" x14ac:dyDescent="0.2">
      <c r="A223" s="11" t="str">
        <f t="shared" si="3"/>
        <v>2025020113 TBL</v>
      </c>
      <c r="B223">
        <v>2025020113</v>
      </c>
      <c r="C223" t="s">
        <v>41</v>
      </c>
      <c r="D223">
        <v>3.7999999999999901</v>
      </c>
      <c r="E223">
        <v>2.2999999999999901</v>
      </c>
    </row>
    <row r="224" spans="1:5" x14ac:dyDescent="0.2">
      <c r="A224" s="11" t="str">
        <f t="shared" si="3"/>
        <v>2025020114 FLA</v>
      </c>
      <c r="B224">
        <v>2025020114</v>
      </c>
      <c r="C224" t="s">
        <v>10</v>
      </c>
      <c r="D224">
        <v>3.2999999999999901</v>
      </c>
      <c r="E224">
        <v>2.4999999999999898</v>
      </c>
    </row>
    <row r="225" spans="1:5" x14ac:dyDescent="0.2">
      <c r="A225" s="11" t="str">
        <f t="shared" si="3"/>
        <v>2025020114 PIT</v>
      </c>
      <c r="B225">
        <v>2025020114</v>
      </c>
      <c r="C225" t="s">
        <v>21</v>
      </c>
      <c r="D225">
        <v>2.4999999999999898</v>
      </c>
      <c r="E225">
        <v>3.2999999999999901</v>
      </c>
    </row>
    <row r="226" spans="1:5" x14ac:dyDescent="0.2">
      <c r="A226" s="11" t="str">
        <f t="shared" si="3"/>
        <v>2025020115 DET</v>
      </c>
      <c r="B226">
        <v>2025020115</v>
      </c>
      <c r="C226" t="s">
        <v>30</v>
      </c>
      <c r="D226">
        <v>2.8499999999999899</v>
      </c>
      <c r="E226">
        <v>3.0999999999999899</v>
      </c>
    </row>
    <row r="227" spans="1:5" x14ac:dyDescent="0.2">
      <c r="A227" s="11" t="str">
        <f t="shared" si="3"/>
        <v>2025020115 NYI</v>
      </c>
      <c r="B227">
        <v>2025020115</v>
      </c>
      <c r="C227" t="s">
        <v>37</v>
      </c>
      <c r="D227">
        <v>3.0999999999999899</v>
      </c>
      <c r="E227">
        <v>2.8499999999999899</v>
      </c>
    </row>
    <row r="228" spans="1:5" x14ac:dyDescent="0.2">
      <c r="A228" s="11" t="str">
        <f t="shared" si="3"/>
        <v>2025020116 NYR</v>
      </c>
      <c r="B228">
        <v>2025020116</v>
      </c>
      <c r="C228" t="s">
        <v>20</v>
      </c>
      <c r="D228">
        <v>3.7499999999999898</v>
      </c>
      <c r="E228">
        <v>2.2999999999999901</v>
      </c>
    </row>
    <row r="229" spans="1:5" x14ac:dyDescent="0.2">
      <c r="A229" s="11" t="str">
        <f t="shared" si="3"/>
        <v>2025020116 SJS</v>
      </c>
      <c r="B229">
        <v>2025020116</v>
      </c>
      <c r="C229" t="s">
        <v>40</v>
      </c>
      <c r="D229">
        <v>2.2999999999999901</v>
      </c>
      <c r="E229">
        <v>3.7499999999999898</v>
      </c>
    </row>
    <row r="230" spans="1:5" x14ac:dyDescent="0.2">
      <c r="A230" s="11" t="str">
        <f t="shared" si="3"/>
        <v>2025020117 UTA</v>
      </c>
      <c r="B230">
        <v>2025020117</v>
      </c>
      <c r="C230" t="s">
        <v>15</v>
      </c>
      <c r="D230">
        <v>2.7499999999999898</v>
      </c>
      <c r="E230">
        <v>2.8499999999999899</v>
      </c>
    </row>
    <row r="231" spans="1:5" x14ac:dyDescent="0.2">
      <c r="A231" s="11" t="str">
        <f t="shared" si="3"/>
        <v>2025020117 STL</v>
      </c>
      <c r="B231">
        <v>2025020117</v>
      </c>
      <c r="C231" t="s">
        <v>12</v>
      </c>
      <c r="D231">
        <v>2.8499999999999899</v>
      </c>
      <c r="E231">
        <v>2.7499999999999898</v>
      </c>
    </row>
    <row r="232" spans="1:5" x14ac:dyDescent="0.2">
      <c r="A232" s="11" t="str">
        <f t="shared" si="3"/>
        <v>2025020118 VAN</v>
      </c>
      <c r="B232">
        <v>2025020118</v>
      </c>
      <c r="C232" t="s">
        <v>23</v>
      </c>
      <c r="D232">
        <v>2.8499999999999899</v>
      </c>
      <c r="E232">
        <v>2.94999999999999</v>
      </c>
    </row>
    <row r="233" spans="1:5" x14ac:dyDescent="0.2">
      <c r="A233" s="11" t="str">
        <f t="shared" si="3"/>
        <v>2025020118 NSH</v>
      </c>
      <c r="B233">
        <v>2025020118</v>
      </c>
      <c r="C233" t="s">
        <v>35</v>
      </c>
      <c r="D233">
        <v>2.94999999999999</v>
      </c>
      <c r="E233">
        <v>2.8499999999999899</v>
      </c>
    </row>
    <row r="234" spans="1:5" x14ac:dyDescent="0.2">
      <c r="A234" s="11" t="str">
        <f t="shared" si="3"/>
        <v>2025020119 LAK</v>
      </c>
      <c r="B234">
        <v>2025020119</v>
      </c>
      <c r="C234" t="s">
        <v>28</v>
      </c>
      <c r="D234">
        <v>2.7499999999999898</v>
      </c>
      <c r="E234">
        <v>2.9999999999999898</v>
      </c>
    </row>
    <row r="235" spans="1:5" x14ac:dyDescent="0.2">
      <c r="A235" s="11" t="str">
        <f t="shared" si="3"/>
        <v>2025020119 DAL</v>
      </c>
      <c r="B235">
        <v>2025020119</v>
      </c>
      <c r="C235" t="s">
        <v>34</v>
      </c>
      <c r="D235">
        <v>2.9999999999999898</v>
      </c>
      <c r="E235">
        <v>2.7499999999999898</v>
      </c>
    </row>
    <row r="236" spans="1:5" x14ac:dyDescent="0.2">
      <c r="A236" s="11" t="str">
        <f t="shared" si="3"/>
        <v>2025020120 SEA</v>
      </c>
      <c r="B236">
        <v>2025020120</v>
      </c>
      <c r="C236" t="s">
        <v>13</v>
      </c>
      <c r="D236">
        <v>2.3499999999999899</v>
      </c>
      <c r="E236">
        <v>3.2999999999999901</v>
      </c>
    </row>
    <row r="237" spans="1:5" x14ac:dyDescent="0.2">
      <c r="A237" s="11" t="str">
        <f t="shared" si="3"/>
        <v>2025020120 WPG</v>
      </c>
      <c r="B237">
        <v>2025020120</v>
      </c>
      <c r="C237" t="s">
        <v>16</v>
      </c>
      <c r="D237">
        <v>3.2999999999999901</v>
      </c>
      <c r="E237">
        <v>2.3499999999999899</v>
      </c>
    </row>
    <row r="238" spans="1:5" x14ac:dyDescent="0.2">
      <c r="A238" s="11" t="str">
        <f t="shared" si="3"/>
        <v>2025020121 CAR</v>
      </c>
      <c r="B238">
        <v>2025020121</v>
      </c>
      <c r="C238" t="s">
        <v>42</v>
      </c>
      <c r="D238">
        <v>2.7999999999999901</v>
      </c>
      <c r="E238">
        <v>3.1499999999999901</v>
      </c>
    </row>
    <row r="239" spans="1:5" x14ac:dyDescent="0.2">
      <c r="A239" s="11" t="str">
        <f t="shared" si="3"/>
        <v>2025020121 COL</v>
      </c>
      <c r="B239">
        <v>2025020121</v>
      </c>
      <c r="C239" t="s">
        <v>24</v>
      </c>
      <c r="D239">
        <v>3.1499999999999901</v>
      </c>
      <c r="E239">
        <v>2.7999999999999901</v>
      </c>
    </row>
    <row r="240" spans="1:5" x14ac:dyDescent="0.2">
      <c r="A240" s="11" t="str">
        <f t="shared" si="3"/>
        <v>2025020122 MTL</v>
      </c>
      <c r="B240">
        <v>2025020122</v>
      </c>
      <c r="C240" t="s">
        <v>19</v>
      </c>
      <c r="D240">
        <v>2.44999999999999</v>
      </c>
      <c r="E240">
        <v>3.4999999999999898</v>
      </c>
    </row>
    <row r="241" spans="1:5" x14ac:dyDescent="0.2">
      <c r="A241" s="11" t="str">
        <f t="shared" si="3"/>
        <v>2025020122 EDM</v>
      </c>
      <c r="B241">
        <v>2025020122</v>
      </c>
      <c r="C241" t="s">
        <v>17</v>
      </c>
      <c r="D241">
        <v>3.4999999999999898</v>
      </c>
      <c r="E241">
        <v>2.44999999999999</v>
      </c>
    </row>
    <row r="242" spans="1:5" x14ac:dyDescent="0.2">
      <c r="A242" s="11" t="str">
        <f t="shared" si="3"/>
        <v>2025020123 TOR</v>
      </c>
      <c r="B242">
        <v>2025020123</v>
      </c>
      <c r="C242" t="s">
        <v>18</v>
      </c>
      <c r="D242">
        <v>3.19999999999999</v>
      </c>
      <c r="E242">
        <v>3.0499999999999901</v>
      </c>
    </row>
    <row r="243" spans="1:5" x14ac:dyDescent="0.2">
      <c r="A243" s="11" t="str">
        <f t="shared" si="3"/>
        <v>2025020123 BUF</v>
      </c>
      <c r="B243">
        <v>2025020123</v>
      </c>
      <c r="C243" t="s">
        <v>5</v>
      </c>
      <c r="D243">
        <v>3.0499999999999901</v>
      </c>
      <c r="E243">
        <v>3.19999999999999</v>
      </c>
    </row>
    <row r="244" spans="1:5" x14ac:dyDescent="0.2">
      <c r="A244" s="11" t="str">
        <f t="shared" si="3"/>
        <v>2025020124 SJS</v>
      </c>
      <c r="B244">
        <v>2025020124</v>
      </c>
      <c r="C244" t="s">
        <v>40</v>
      </c>
      <c r="D244">
        <v>2.19999999999999</v>
      </c>
      <c r="E244">
        <v>4.0499999999999901</v>
      </c>
    </row>
    <row r="245" spans="1:5" x14ac:dyDescent="0.2">
      <c r="A245" s="11" t="str">
        <f t="shared" si="3"/>
        <v>2025020124 NJD</v>
      </c>
      <c r="B245">
        <v>2025020124</v>
      </c>
      <c r="C245" t="s">
        <v>4</v>
      </c>
      <c r="D245">
        <v>4.0499999999999901</v>
      </c>
      <c r="E245">
        <v>2.19999999999999</v>
      </c>
    </row>
    <row r="246" spans="1:5" x14ac:dyDescent="0.2">
      <c r="A246" s="11" t="str">
        <f t="shared" si="3"/>
        <v>2025020125 WSH</v>
      </c>
      <c r="B246">
        <v>2025020125</v>
      </c>
      <c r="C246" t="s">
        <v>49</v>
      </c>
      <c r="D246">
        <v>3.0999999999999899</v>
      </c>
      <c r="E246">
        <v>3.0499999999999901</v>
      </c>
    </row>
    <row r="247" spans="1:5" x14ac:dyDescent="0.2">
      <c r="A247" s="11" t="str">
        <f t="shared" si="3"/>
        <v>2025020125 CBJ</v>
      </c>
      <c r="B247">
        <v>2025020125</v>
      </c>
      <c r="C247" t="s">
        <v>32</v>
      </c>
      <c r="D247">
        <v>3.0499999999999901</v>
      </c>
      <c r="E247">
        <v>3.0999999999999899</v>
      </c>
    </row>
    <row r="248" spans="1:5" x14ac:dyDescent="0.2">
      <c r="A248" s="11" t="str">
        <f t="shared" si="3"/>
        <v>2025020126 CGY</v>
      </c>
      <c r="B248">
        <v>2025020126</v>
      </c>
      <c r="C248" t="s">
        <v>22</v>
      </c>
      <c r="D248">
        <v>2.7499999999999898</v>
      </c>
      <c r="E248">
        <v>2.9999999999999898</v>
      </c>
    </row>
    <row r="249" spans="1:5" x14ac:dyDescent="0.2">
      <c r="A249" s="11" t="str">
        <f t="shared" si="3"/>
        <v>2025020126 WPG</v>
      </c>
      <c r="B249">
        <v>2025020126</v>
      </c>
      <c r="C249" t="s">
        <v>16</v>
      </c>
      <c r="D249">
        <v>2.9999999999999898</v>
      </c>
      <c r="E249">
        <v>2.7499999999999898</v>
      </c>
    </row>
    <row r="250" spans="1:5" x14ac:dyDescent="0.2">
      <c r="A250" s="11" t="str">
        <f t="shared" si="3"/>
        <v>2025020127 PHI</v>
      </c>
      <c r="B250">
        <v>2025020127</v>
      </c>
      <c r="C250" t="s">
        <v>43</v>
      </c>
      <c r="D250">
        <v>3.0499999999999901</v>
      </c>
      <c r="E250">
        <v>3.0499999999999901</v>
      </c>
    </row>
    <row r="251" spans="1:5" x14ac:dyDescent="0.2">
      <c r="A251" s="11" t="str">
        <f t="shared" si="3"/>
        <v>2025020127 NYI</v>
      </c>
      <c r="B251">
        <v>2025020127</v>
      </c>
      <c r="C251" t="s">
        <v>37</v>
      </c>
      <c r="D251">
        <v>3.0499999999999901</v>
      </c>
      <c r="E251">
        <v>3.0499999999999901</v>
      </c>
    </row>
    <row r="252" spans="1:5" x14ac:dyDescent="0.2">
      <c r="A252" s="11" t="str">
        <f t="shared" si="3"/>
        <v>2025020128 COL</v>
      </c>
      <c r="B252">
        <v>2025020128</v>
      </c>
      <c r="C252" t="s">
        <v>24</v>
      </c>
      <c r="D252">
        <v>3.4999999999999898</v>
      </c>
      <c r="E252">
        <v>2.4999999999999898</v>
      </c>
    </row>
    <row r="253" spans="1:5" x14ac:dyDescent="0.2">
      <c r="A253" s="11" t="str">
        <f t="shared" si="3"/>
        <v>2025020128 BOS</v>
      </c>
      <c r="B253">
        <v>2025020128</v>
      </c>
      <c r="C253" t="s">
        <v>7</v>
      </c>
      <c r="D253">
        <v>2.4999999999999898</v>
      </c>
      <c r="E253">
        <v>3.4999999999999898</v>
      </c>
    </row>
    <row r="254" spans="1:5" x14ac:dyDescent="0.2">
      <c r="A254" s="11" t="str">
        <f t="shared" si="3"/>
        <v>2025020129 ANA</v>
      </c>
      <c r="B254">
        <v>2025020129</v>
      </c>
      <c r="C254" t="s">
        <v>48</v>
      </c>
      <c r="D254">
        <v>2.7999999999999901</v>
      </c>
      <c r="E254">
        <v>3.69999999999999</v>
      </c>
    </row>
    <row r="255" spans="1:5" x14ac:dyDescent="0.2">
      <c r="A255" s="11" t="str">
        <f t="shared" si="3"/>
        <v>2025020129 TBL</v>
      </c>
      <c r="B255">
        <v>2025020129</v>
      </c>
      <c r="C255" t="s">
        <v>41</v>
      </c>
      <c r="D255">
        <v>3.69999999999999</v>
      </c>
      <c r="E255">
        <v>2.7999999999999901</v>
      </c>
    </row>
    <row r="256" spans="1:5" x14ac:dyDescent="0.2">
      <c r="A256" s="11" t="str">
        <f t="shared" si="3"/>
        <v>2025020130 FLA</v>
      </c>
      <c r="B256">
        <v>2025020130</v>
      </c>
      <c r="C256" t="s">
        <v>10</v>
      </c>
      <c r="D256">
        <v>2.8499999999999899</v>
      </c>
      <c r="E256">
        <v>2.8999999999999901</v>
      </c>
    </row>
    <row r="257" spans="1:5" x14ac:dyDescent="0.2">
      <c r="A257" s="11" t="str">
        <f t="shared" si="3"/>
        <v>2025020130 VGK</v>
      </c>
      <c r="B257">
        <v>2025020130</v>
      </c>
      <c r="C257" t="s">
        <v>25</v>
      </c>
      <c r="D257">
        <v>2.8999999999999901</v>
      </c>
      <c r="E257">
        <v>2.8499999999999899</v>
      </c>
    </row>
    <row r="258" spans="1:5" x14ac:dyDescent="0.2">
      <c r="A258" s="11" t="str">
        <f t="shared" si="3"/>
        <v>2025020131 UTA</v>
      </c>
      <c r="B258">
        <v>2025020131</v>
      </c>
      <c r="C258" t="s">
        <v>15</v>
      </c>
      <c r="D258">
        <v>2.8499999999999899</v>
      </c>
      <c r="E258">
        <v>2.9999999999999898</v>
      </c>
    </row>
    <row r="259" spans="1:5" x14ac:dyDescent="0.2">
      <c r="A259" s="11" t="str">
        <f t="shared" ref="A259:A322" si="4">B259&amp;" "&amp;C259</f>
        <v>2025020131 MIN</v>
      </c>
      <c r="B259">
        <v>2025020131</v>
      </c>
      <c r="C259" t="s">
        <v>33</v>
      </c>
      <c r="D259">
        <v>2.9999999999999898</v>
      </c>
      <c r="E259">
        <v>2.8499999999999899</v>
      </c>
    </row>
    <row r="260" spans="1:5" x14ac:dyDescent="0.2">
      <c r="A260" s="11" t="str">
        <f t="shared" si="4"/>
        <v>2025020132 TOR</v>
      </c>
      <c r="B260">
        <v>2025020132</v>
      </c>
      <c r="C260" t="s">
        <v>18</v>
      </c>
      <c r="D260">
        <v>3.3999999999999901</v>
      </c>
      <c r="E260">
        <v>2.9999999999999898</v>
      </c>
    </row>
    <row r="261" spans="1:5" x14ac:dyDescent="0.2">
      <c r="A261" s="11" t="str">
        <f t="shared" si="4"/>
        <v>2025020132 BUF</v>
      </c>
      <c r="B261">
        <v>2025020132</v>
      </c>
      <c r="C261" t="s">
        <v>5</v>
      </c>
      <c r="D261">
        <v>2.9999999999999898</v>
      </c>
      <c r="E261">
        <v>3.3999999999999901</v>
      </c>
    </row>
    <row r="262" spans="1:5" x14ac:dyDescent="0.2">
      <c r="A262" s="11" t="str">
        <f t="shared" si="4"/>
        <v>2025020133 STL</v>
      </c>
      <c r="B262">
        <v>2025020133</v>
      </c>
      <c r="C262" t="s">
        <v>12</v>
      </c>
      <c r="D262">
        <v>2.8999999999999901</v>
      </c>
      <c r="E262">
        <v>2.8499999999999899</v>
      </c>
    </row>
    <row r="263" spans="1:5" x14ac:dyDescent="0.2">
      <c r="A263" s="11" t="str">
        <f t="shared" si="4"/>
        <v>2025020133 DET</v>
      </c>
      <c r="B263">
        <v>2025020133</v>
      </c>
      <c r="C263" t="s">
        <v>30</v>
      </c>
      <c r="D263">
        <v>2.8499999999999899</v>
      </c>
      <c r="E263">
        <v>2.8999999999999901</v>
      </c>
    </row>
    <row r="264" spans="1:5" x14ac:dyDescent="0.2">
      <c r="A264" s="11" t="str">
        <f t="shared" si="4"/>
        <v>2025020134 CBJ</v>
      </c>
      <c r="B264">
        <v>2025020134</v>
      </c>
      <c r="C264" t="s">
        <v>32</v>
      </c>
      <c r="D264">
        <v>3.1499999999999901</v>
      </c>
      <c r="E264">
        <v>3.19999999999999</v>
      </c>
    </row>
    <row r="265" spans="1:5" x14ac:dyDescent="0.2">
      <c r="A265" s="11" t="str">
        <f t="shared" si="4"/>
        <v>2025020134 PIT</v>
      </c>
      <c r="B265">
        <v>2025020134</v>
      </c>
      <c r="C265" t="s">
        <v>21</v>
      </c>
      <c r="D265">
        <v>3.19999999999999</v>
      </c>
      <c r="E265">
        <v>3.1499999999999901</v>
      </c>
    </row>
    <row r="266" spans="1:5" x14ac:dyDescent="0.2">
      <c r="A266" s="11" t="str">
        <f t="shared" si="4"/>
        <v>2025020135 OTT</v>
      </c>
      <c r="B266">
        <v>2025020135</v>
      </c>
      <c r="C266" t="s">
        <v>39</v>
      </c>
      <c r="D266">
        <v>2.7999999999999901</v>
      </c>
      <c r="E266">
        <v>2.9999999999999898</v>
      </c>
    </row>
    <row r="267" spans="1:5" x14ac:dyDescent="0.2">
      <c r="A267" s="11" t="str">
        <f t="shared" si="4"/>
        <v>2025020135 WSH</v>
      </c>
      <c r="B267">
        <v>2025020135</v>
      </c>
      <c r="C267" t="s">
        <v>49</v>
      </c>
      <c r="D267">
        <v>2.9999999999999898</v>
      </c>
      <c r="E267">
        <v>2.7999999999999901</v>
      </c>
    </row>
    <row r="268" spans="1:5" x14ac:dyDescent="0.2">
      <c r="A268" s="11" t="str">
        <f t="shared" si="4"/>
        <v>2025020136 MTL</v>
      </c>
      <c r="B268">
        <v>2025020136</v>
      </c>
      <c r="C268" t="s">
        <v>19</v>
      </c>
      <c r="D268">
        <v>2.94999999999999</v>
      </c>
      <c r="E268">
        <v>2.94999999999999</v>
      </c>
    </row>
    <row r="269" spans="1:5" x14ac:dyDescent="0.2">
      <c r="A269" s="11" t="str">
        <f t="shared" si="4"/>
        <v>2025020136 VAN</v>
      </c>
      <c r="B269">
        <v>2025020136</v>
      </c>
      <c r="C269" t="s">
        <v>23</v>
      </c>
      <c r="D269">
        <v>2.94999999999999</v>
      </c>
      <c r="E269">
        <v>2.94999999999999</v>
      </c>
    </row>
    <row r="270" spans="1:5" x14ac:dyDescent="0.2">
      <c r="A270" s="11" t="str">
        <f t="shared" si="4"/>
        <v>2025020137 LAK</v>
      </c>
      <c r="B270">
        <v>2025020137</v>
      </c>
      <c r="C270" t="s">
        <v>28</v>
      </c>
      <c r="D270">
        <v>2.9999999999999898</v>
      </c>
      <c r="E270">
        <v>2.5999999999999899</v>
      </c>
    </row>
    <row r="271" spans="1:5" x14ac:dyDescent="0.2">
      <c r="A271" s="11" t="str">
        <f t="shared" si="4"/>
        <v>2025020137 NSH</v>
      </c>
      <c r="B271">
        <v>2025020137</v>
      </c>
      <c r="C271" t="s">
        <v>35</v>
      </c>
      <c r="D271">
        <v>2.5999999999999899</v>
      </c>
      <c r="E271">
        <v>2.9999999999999898</v>
      </c>
    </row>
    <row r="272" spans="1:5" x14ac:dyDescent="0.2">
      <c r="A272" s="11" t="str">
        <f t="shared" si="4"/>
        <v>2025020138 CAR</v>
      </c>
      <c r="B272">
        <v>2025020138</v>
      </c>
      <c r="C272" t="s">
        <v>42</v>
      </c>
      <c r="D272">
        <v>2.94999999999999</v>
      </c>
      <c r="E272">
        <v>3.0999999999999899</v>
      </c>
    </row>
    <row r="273" spans="1:5" x14ac:dyDescent="0.2">
      <c r="A273" s="11" t="str">
        <f t="shared" si="4"/>
        <v>2025020138 DAL</v>
      </c>
      <c r="B273">
        <v>2025020138</v>
      </c>
      <c r="C273" t="s">
        <v>34</v>
      </c>
      <c r="D273">
        <v>3.0999999999999899</v>
      </c>
      <c r="E273">
        <v>2.94999999999999</v>
      </c>
    </row>
    <row r="274" spans="1:5" x14ac:dyDescent="0.2">
      <c r="A274" s="11" t="str">
        <f t="shared" si="4"/>
        <v>2025020139 EDM</v>
      </c>
      <c r="B274">
        <v>2025020139</v>
      </c>
      <c r="C274" t="s">
        <v>17</v>
      </c>
      <c r="D274">
        <v>3.19999999999999</v>
      </c>
      <c r="E274">
        <v>2.5499999999999901</v>
      </c>
    </row>
    <row r="275" spans="1:5" x14ac:dyDescent="0.2">
      <c r="A275" s="11" t="str">
        <f t="shared" si="4"/>
        <v>2025020139 SEA</v>
      </c>
      <c r="B275">
        <v>2025020139</v>
      </c>
      <c r="C275" t="s">
        <v>13</v>
      </c>
      <c r="D275">
        <v>2.5499999999999901</v>
      </c>
      <c r="E275">
        <v>3.19999999999999</v>
      </c>
    </row>
    <row r="276" spans="1:5" x14ac:dyDescent="0.2">
      <c r="A276" s="11" t="str">
        <f t="shared" si="4"/>
        <v>2025020140 COL</v>
      </c>
      <c r="B276">
        <v>2025020140</v>
      </c>
      <c r="C276" t="s">
        <v>24</v>
      </c>
      <c r="D276">
        <v>2.8999999999999901</v>
      </c>
      <c r="E276">
        <v>3.1499999999999901</v>
      </c>
    </row>
    <row r="277" spans="1:5" x14ac:dyDescent="0.2">
      <c r="A277" s="11" t="str">
        <f t="shared" si="4"/>
        <v>2025020140 NJD</v>
      </c>
      <c r="B277">
        <v>2025020140</v>
      </c>
      <c r="C277" t="s">
        <v>4</v>
      </c>
      <c r="D277">
        <v>3.1499999999999901</v>
      </c>
      <c r="E277">
        <v>2.8999999999999901</v>
      </c>
    </row>
    <row r="278" spans="1:5" x14ac:dyDescent="0.2">
      <c r="A278" s="11" t="str">
        <f t="shared" si="4"/>
        <v>2025020141 VGK</v>
      </c>
      <c r="B278">
        <v>2025020141</v>
      </c>
      <c r="C278" t="s">
        <v>25</v>
      </c>
      <c r="D278">
        <v>2.7999999999999901</v>
      </c>
      <c r="E278">
        <v>3.1499999999999901</v>
      </c>
    </row>
    <row r="279" spans="1:5" x14ac:dyDescent="0.2">
      <c r="A279" s="11" t="str">
        <f t="shared" si="4"/>
        <v>2025020141 TBL</v>
      </c>
      <c r="B279">
        <v>2025020141</v>
      </c>
      <c r="C279" t="s">
        <v>41</v>
      </c>
      <c r="D279">
        <v>3.1499999999999901</v>
      </c>
      <c r="E279">
        <v>2.7999999999999901</v>
      </c>
    </row>
    <row r="280" spans="1:5" x14ac:dyDescent="0.2">
      <c r="A280" s="11" t="str">
        <f t="shared" si="4"/>
        <v>2025020142 MIN</v>
      </c>
      <c r="B280">
        <v>2025020142</v>
      </c>
      <c r="C280" t="s">
        <v>33</v>
      </c>
      <c r="D280">
        <v>3.6499999999999901</v>
      </c>
      <c r="E280">
        <v>2.6499999999999901</v>
      </c>
    </row>
    <row r="281" spans="1:5" x14ac:dyDescent="0.2">
      <c r="A281" s="11" t="str">
        <f t="shared" si="4"/>
        <v>2025020142 SJS</v>
      </c>
      <c r="B281">
        <v>2025020142</v>
      </c>
      <c r="C281" t="s">
        <v>40</v>
      </c>
      <c r="D281">
        <v>2.6499999999999901</v>
      </c>
      <c r="E281">
        <v>3.6499999999999901</v>
      </c>
    </row>
    <row r="282" spans="1:5" x14ac:dyDescent="0.2">
      <c r="A282" s="11" t="str">
        <f t="shared" si="4"/>
        <v>2025020143 WPG</v>
      </c>
      <c r="B282">
        <v>2025020143</v>
      </c>
      <c r="C282" t="s">
        <v>16</v>
      </c>
      <c r="D282">
        <v>3.1499999999999901</v>
      </c>
      <c r="E282">
        <v>2.6499999999999901</v>
      </c>
    </row>
    <row r="283" spans="1:5" x14ac:dyDescent="0.2">
      <c r="A283" s="11" t="str">
        <f t="shared" si="4"/>
        <v>2025020143 UTA</v>
      </c>
      <c r="B283">
        <v>2025020143</v>
      </c>
      <c r="C283" t="s">
        <v>15</v>
      </c>
      <c r="D283">
        <v>2.6499999999999901</v>
      </c>
      <c r="E283">
        <v>3.1499999999999901</v>
      </c>
    </row>
    <row r="284" spans="1:5" x14ac:dyDescent="0.2">
      <c r="A284" s="11" t="str">
        <f t="shared" si="4"/>
        <v>2025020144 LAK</v>
      </c>
      <c r="B284">
        <v>2025020144</v>
      </c>
      <c r="C284" t="s">
        <v>28</v>
      </c>
      <c r="D284">
        <v>3.2499999999999898</v>
      </c>
      <c r="E284">
        <v>2.69999999999999</v>
      </c>
    </row>
    <row r="285" spans="1:5" x14ac:dyDescent="0.2">
      <c r="A285" s="11" t="str">
        <f t="shared" si="4"/>
        <v>2025020144 CHI</v>
      </c>
      <c r="B285">
        <v>2025020144</v>
      </c>
      <c r="C285" t="s">
        <v>14</v>
      </c>
      <c r="D285">
        <v>2.69999999999999</v>
      </c>
      <c r="E285">
        <v>3.2499999999999898</v>
      </c>
    </row>
    <row r="286" spans="1:5" x14ac:dyDescent="0.2">
      <c r="A286" s="11" t="str">
        <f t="shared" si="4"/>
        <v>2025020145 DAL</v>
      </c>
      <c r="B286">
        <v>2025020145</v>
      </c>
      <c r="C286" t="s">
        <v>34</v>
      </c>
      <c r="D286">
        <v>3.2499999999999898</v>
      </c>
      <c r="E286">
        <v>2.69999999999999</v>
      </c>
    </row>
    <row r="287" spans="1:5" x14ac:dyDescent="0.2">
      <c r="A287" s="11" t="str">
        <f t="shared" si="4"/>
        <v>2025020145 NSH</v>
      </c>
      <c r="B287">
        <v>2025020145</v>
      </c>
      <c r="C287" t="s">
        <v>35</v>
      </c>
      <c r="D287">
        <v>2.69999999999999</v>
      </c>
      <c r="E287">
        <v>3.2499999999999898</v>
      </c>
    </row>
    <row r="288" spans="1:5" x14ac:dyDescent="0.2">
      <c r="A288" s="11" t="str">
        <f t="shared" si="4"/>
        <v>2025020146 NYR</v>
      </c>
      <c r="B288">
        <v>2025020146</v>
      </c>
      <c r="C288" t="s">
        <v>20</v>
      </c>
      <c r="D288">
        <v>2.8499999999999899</v>
      </c>
      <c r="E288">
        <v>2.69999999999999</v>
      </c>
    </row>
    <row r="289" spans="1:5" x14ac:dyDescent="0.2">
      <c r="A289" s="11" t="str">
        <f t="shared" si="4"/>
        <v>2025020146 CGY</v>
      </c>
      <c r="B289">
        <v>2025020146</v>
      </c>
      <c r="C289" t="s">
        <v>22</v>
      </c>
      <c r="D289">
        <v>2.69999999999999</v>
      </c>
      <c r="E289">
        <v>2.8499999999999899</v>
      </c>
    </row>
    <row r="290" spans="1:5" x14ac:dyDescent="0.2">
      <c r="A290" s="11" t="str">
        <f t="shared" si="4"/>
        <v>2025020147 EDM</v>
      </c>
      <c r="B290">
        <v>2025020147</v>
      </c>
      <c r="C290" t="s">
        <v>17</v>
      </c>
      <c r="D290">
        <v>3.2499999999999898</v>
      </c>
      <c r="E290">
        <v>2.69999999999999</v>
      </c>
    </row>
    <row r="291" spans="1:5" x14ac:dyDescent="0.2">
      <c r="A291" s="11" t="str">
        <f t="shared" si="4"/>
        <v>2025020147 VAN</v>
      </c>
      <c r="B291">
        <v>2025020147</v>
      </c>
      <c r="C291" t="s">
        <v>23</v>
      </c>
      <c r="D291">
        <v>2.69999999999999</v>
      </c>
      <c r="E291">
        <v>3.2499999999999898</v>
      </c>
    </row>
    <row r="292" spans="1:5" x14ac:dyDescent="0.2">
      <c r="A292" s="11" t="str">
        <f t="shared" si="4"/>
        <v>2025020148 STL</v>
      </c>
      <c r="B292">
        <v>2025020148</v>
      </c>
      <c r="C292" t="s">
        <v>12</v>
      </c>
      <c r="D292">
        <v>2.9999999999999898</v>
      </c>
      <c r="E292">
        <v>2.94999999999999</v>
      </c>
    </row>
    <row r="293" spans="1:5" x14ac:dyDescent="0.2">
      <c r="A293" s="11" t="str">
        <f t="shared" si="4"/>
        <v>2025020148 PIT</v>
      </c>
      <c r="B293">
        <v>2025020148</v>
      </c>
      <c r="C293" t="s">
        <v>21</v>
      </c>
      <c r="D293">
        <v>2.94999999999999</v>
      </c>
      <c r="E293">
        <v>2.9999999999999898</v>
      </c>
    </row>
    <row r="294" spans="1:5" x14ac:dyDescent="0.2">
      <c r="A294" s="11" t="str">
        <f t="shared" si="4"/>
        <v>2025020149 BOS</v>
      </c>
      <c r="B294">
        <v>2025020149</v>
      </c>
      <c r="C294" t="s">
        <v>7</v>
      </c>
      <c r="D294">
        <v>2.6499999999999901</v>
      </c>
      <c r="E294">
        <v>3.3499999999999899</v>
      </c>
    </row>
    <row r="295" spans="1:5" x14ac:dyDescent="0.2">
      <c r="A295" s="11" t="str">
        <f t="shared" si="4"/>
        <v>2025020149 OTT</v>
      </c>
      <c r="B295">
        <v>2025020149</v>
      </c>
      <c r="C295" t="s">
        <v>39</v>
      </c>
      <c r="D295">
        <v>3.3499999999999899</v>
      </c>
      <c r="E295">
        <v>2.6499999999999901</v>
      </c>
    </row>
    <row r="296" spans="1:5" x14ac:dyDescent="0.2">
      <c r="A296" s="11" t="str">
        <f t="shared" si="4"/>
        <v>2025020150 PIT</v>
      </c>
      <c r="B296">
        <v>2025020150</v>
      </c>
      <c r="C296" t="s">
        <v>21</v>
      </c>
      <c r="D296">
        <v>2.6499999999999901</v>
      </c>
      <c r="E296">
        <v>3.3999999999999901</v>
      </c>
    </row>
    <row r="297" spans="1:5" x14ac:dyDescent="0.2">
      <c r="A297" s="11" t="str">
        <f t="shared" si="4"/>
        <v>2025020150 PHI</v>
      </c>
      <c r="B297">
        <v>2025020150</v>
      </c>
      <c r="C297" t="s">
        <v>43</v>
      </c>
      <c r="D297">
        <v>3.3999999999999901</v>
      </c>
      <c r="E297">
        <v>2.6499999999999901</v>
      </c>
    </row>
    <row r="298" spans="1:5" x14ac:dyDescent="0.2">
      <c r="A298" s="11" t="str">
        <f t="shared" si="4"/>
        <v>2025020151 TOR</v>
      </c>
      <c r="B298">
        <v>2025020151</v>
      </c>
      <c r="C298" t="s">
        <v>18</v>
      </c>
      <c r="D298">
        <v>3.2499999999999898</v>
      </c>
      <c r="E298">
        <v>2.6499999999999901</v>
      </c>
    </row>
    <row r="299" spans="1:5" x14ac:dyDescent="0.2">
      <c r="A299" s="11" t="str">
        <f t="shared" si="4"/>
        <v>2025020151 CGY</v>
      </c>
      <c r="B299">
        <v>2025020151</v>
      </c>
      <c r="C299" t="s">
        <v>22</v>
      </c>
      <c r="D299">
        <v>2.6499999999999901</v>
      </c>
      <c r="E299">
        <v>3.2499999999999898</v>
      </c>
    </row>
    <row r="300" spans="1:5" x14ac:dyDescent="0.2">
      <c r="A300" s="11" t="str">
        <f t="shared" si="4"/>
        <v>2025020152 BUF</v>
      </c>
      <c r="B300">
        <v>2025020152</v>
      </c>
      <c r="C300" t="s">
        <v>5</v>
      </c>
      <c r="D300">
        <v>3.1499999999999901</v>
      </c>
      <c r="E300">
        <v>3.1499999999999901</v>
      </c>
    </row>
    <row r="301" spans="1:5" x14ac:dyDescent="0.2">
      <c r="A301" s="11" t="str">
        <f t="shared" si="4"/>
        <v>2025020152 CBJ</v>
      </c>
      <c r="B301">
        <v>2025020152</v>
      </c>
      <c r="C301" t="s">
        <v>32</v>
      </c>
      <c r="D301">
        <v>3.1499999999999901</v>
      </c>
      <c r="E301">
        <v>3.1499999999999901</v>
      </c>
    </row>
    <row r="302" spans="1:5" x14ac:dyDescent="0.2">
      <c r="A302" s="11" t="str">
        <f t="shared" si="4"/>
        <v>2025020153 ANA</v>
      </c>
      <c r="B302">
        <v>2025020153</v>
      </c>
      <c r="C302" t="s">
        <v>48</v>
      </c>
      <c r="D302">
        <v>2.69999999999999</v>
      </c>
      <c r="E302">
        <v>3.4999999999999898</v>
      </c>
    </row>
    <row r="303" spans="1:5" x14ac:dyDescent="0.2">
      <c r="A303" s="11" t="str">
        <f t="shared" si="4"/>
        <v>2025020153 FLA</v>
      </c>
      <c r="B303">
        <v>2025020153</v>
      </c>
      <c r="C303" t="s">
        <v>10</v>
      </c>
      <c r="D303">
        <v>3.4999999999999898</v>
      </c>
      <c r="E303">
        <v>2.69999999999999</v>
      </c>
    </row>
    <row r="304" spans="1:5" x14ac:dyDescent="0.2">
      <c r="A304" s="11" t="str">
        <f t="shared" si="4"/>
        <v>2025020154 BOS</v>
      </c>
      <c r="B304">
        <v>2025020154</v>
      </c>
      <c r="C304" t="s">
        <v>7</v>
      </c>
      <c r="D304">
        <v>2.8999999999999901</v>
      </c>
      <c r="E304">
        <v>3.3499999999999899</v>
      </c>
    </row>
    <row r="305" spans="1:5" x14ac:dyDescent="0.2">
      <c r="A305" s="11" t="str">
        <f t="shared" si="4"/>
        <v>2025020154 NYI</v>
      </c>
      <c r="B305">
        <v>2025020154</v>
      </c>
      <c r="C305" t="s">
        <v>37</v>
      </c>
      <c r="D305">
        <v>3.3499999999999899</v>
      </c>
      <c r="E305">
        <v>2.8999999999999901</v>
      </c>
    </row>
    <row r="306" spans="1:5" x14ac:dyDescent="0.2">
      <c r="A306" s="11" t="str">
        <f t="shared" si="4"/>
        <v>2025020155 VGK</v>
      </c>
      <c r="B306">
        <v>2025020155</v>
      </c>
      <c r="C306" t="s">
        <v>25</v>
      </c>
      <c r="D306">
        <v>2.69999999999999</v>
      </c>
      <c r="E306">
        <v>3.2499999999999898</v>
      </c>
    </row>
    <row r="307" spans="1:5" x14ac:dyDescent="0.2">
      <c r="A307" s="11" t="str">
        <f t="shared" si="4"/>
        <v>2025020155 CAR</v>
      </c>
      <c r="B307">
        <v>2025020155</v>
      </c>
      <c r="C307" t="s">
        <v>42</v>
      </c>
      <c r="D307">
        <v>3.2499999999999898</v>
      </c>
      <c r="E307">
        <v>2.69999999999999</v>
      </c>
    </row>
    <row r="308" spans="1:5" x14ac:dyDescent="0.2">
      <c r="A308" s="11" t="str">
        <f t="shared" si="4"/>
        <v>2025020156 NSH</v>
      </c>
      <c r="B308">
        <v>2025020156</v>
      </c>
      <c r="C308" t="s">
        <v>35</v>
      </c>
      <c r="D308">
        <v>2.5499999999999901</v>
      </c>
      <c r="E308">
        <v>3.2499999999999898</v>
      </c>
    </row>
    <row r="309" spans="1:5" x14ac:dyDescent="0.2">
      <c r="A309" s="11" t="str">
        <f t="shared" si="4"/>
        <v>2025020156 TBL</v>
      </c>
      <c r="B309">
        <v>2025020156</v>
      </c>
      <c r="C309" t="s">
        <v>41</v>
      </c>
      <c r="D309">
        <v>3.2499999999999898</v>
      </c>
      <c r="E309">
        <v>2.5499999999999901</v>
      </c>
    </row>
    <row r="310" spans="1:5" x14ac:dyDescent="0.2">
      <c r="A310" s="11" t="str">
        <f t="shared" si="4"/>
        <v>2025020157 MIN</v>
      </c>
      <c r="B310">
        <v>2025020157</v>
      </c>
      <c r="C310" t="s">
        <v>33</v>
      </c>
      <c r="D310">
        <v>2.9999999999999898</v>
      </c>
      <c r="E310">
        <v>2.9999999999999898</v>
      </c>
    </row>
    <row r="311" spans="1:5" x14ac:dyDescent="0.2">
      <c r="A311" s="11" t="str">
        <f t="shared" si="4"/>
        <v>2025020157 WPG</v>
      </c>
      <c r="B311">
        <v>2025020157</v>
      </c>
      <c r="C311" t="s">
        <v>16</v>
      </c>
      <c r="D311">
        <v>2.9999999999999898</v>
      </c>
      <c r="E311">
        <v>2.9999999999999898</v>
      </c>
    </row>
    <row r="312" spans="1:5" x14ac:dyDescent="0.2">
      <c r="A312" s="11" t="str">
        <f t="shared" si="4"/>
        <v>2025020158 DET</v>
      </c>
      <c r="B312">
        <v>2025020158</v>
      </c>
      <c r="C312" t="s">
        <v>30</v>
      </c>
      <c r="D312">
        <v>2.8999999999999901</v>
      </c>
      <c r="E312">
        <v>2.8999999999999901</v>
      </c>
    </row>
    <row r="313" spans="1:5" x14ac:dyDescent="0.2">
      <c r="A313" s="11" t="str">
        <f t="shared" si="4"/>
        <v>2025020158 STL</v>
      </c>
      <c r="B313">
        <v>2025020158</v>
      </c>
      <c r="C313" t="s">
        <v>12</v>
      </c>
      <c r="D313">
        <v>2.8999999999999901</v>
      </c>
      <c r="E313">
        <v>2.8999999999999901</v>
      </c>
    </row>
    <row r="314" spans="1:5" x14ac:dyDescent="0.2">
      <c r="A314" s="11" t="str">
        <f t="shared" si="4"/>
        <v>2025020159 WSH</v>
      </c>
      <c r="B314">
        <v>2025020159</v>
      </c>
      <c r="C314" t="s">
        <v>49</v>
      </c>
      <c r="D314">
        <v>2.7499999999999898</v>
      </c>
      <c r="E314">
        <v>2.8999999999999901</v>
      </c>
    </row>
    <row r="315" spans="1:5" x14ac:dyDescent="0.2">
      <c r="A315" s="11" t="str">
        <f t="shared" si="4"/>
        <v>2025020159 DAL</v>
      </c>
      <c r="B315">
        <v>2025020159</v>
      </c>
      <c r="C315" t="s">
        <v>34</v>
      </c>
      <c r="D315">
        <v>2.8999999999999901</v>
      </c>
      <c r="E315">
        <v>2.7499999999999898</v>
      </c>
    </row>
    <row r="316" spans="1:5" x14ac:dyDescent="0.2">
      <c r="A316" s="11" t="str">
        <f t="shared" si="4"/>
        <v>2025020160 OTT</v>
      </c>
      <c r="B316">
        <v>2025020160</v>
      </c>
      <c r="C316" t="s">
        <v>39</v>
      </c>
      <c r="D316">
        <v>3.19999999999999</v>
      </c>
      <c r="E316">
        <v>2.6499999999999901</v>
      </c>
    </row>
    <row r="317" spans="1:5" x14ac:dyDescent="0.2">
      <c r="A317" s="11" t="str">
        <f t="shared" si="4"/>
        <v>2025020160 CHI</v>
      </c>
      <c r="B317">
        <v>2025020160</v>
      </c>
      <c r="C317" t="s">
        <v>14</v>
      </c>
      <c r="D317">
        <v>2.6499999999999901</v>
      </c>
      <c r="E317">
        <v>3.19999999999999</v>
      </c>
    </row>
    <row r="318" spans="1:5" x14ac:dyDescent="0.2">
      <c r="A318" s="11" t="str">
        <f t="shared" si="4"/>
        <v>2025020161 NJD</v>
      </c>
      <c r="B318">
        <v>2025020161</v>
      </c>
      <c r="C318" t="s">
        <v>4</v>
      </c>
      <c r="D318">
        <v>2.69999999999999</v>
      </c>
      <c r="E318">
        <v>3.3999999999999901</v>
      </c>
    </row>
    <row r="319" spans="1:5" x14ac:dyDescent="0.2">
      <c r="A319" s="11" t="str">
        <f t="shared" si="4"/>
        <v>2025020161 COL</v>
      </c>
      <c r="B319">
        <v>2025020161</v>
      </c>
      <c r="C319" t="s">
        <v>24</v>
      </c>
      <c r="D319">
        <v>3.3999999999999901</v>
      </c>
      <c r="E319">
        <v>2.69999999999999</v>
      </c>
    </row>
    <row r="320" spans="1:5" x14ac:dyDescent="0.2">
      <c r="A320" s="11" t="str">
        <f t="shared" si="4"/>
        <v>2025020162 UTA</v>
      </c>
      <c r="B320">
        <v>2025020162</v>
      </c>
      <c r="C320" t="s">
        <v>15</v>
      </c>
      <c r="D320">
        <v>2.7499999999999898</v>
      </c>
      <c r="E320">
        <v>3.19999999999999</v>
      </c>
    </row>
    <row r="321" spans="1:5" x14ac:dyDescent="0.2">
      <c r="A321" s="11" t="str">
        <f t="shared" si="4"/>
        <v>2025020162 EDM</v>
      </c>
      <c r="B321">
        <v>2025020162</v>
      </c>
      <c r="C321" t="s">
        <v>17</v>
      </c>
      <c r="D321">
        <v>3.19999999999999</v>
      </c>
      <c r="E321">
        <v>2.7499999999999898</v>
      </c>
    </row>
    <row r="322" spans="1:5" x14ac:dyDescent="0.2">
      <c r="A322" s="11" t="str">
        <f t="shared" si="4"/>
        <v>2025020163 NYR</v>
      </c>
      <c r="B322">
        <v>2025020163</v>
      </c>
      <c r="C322" t="s">
        <v>20</v>
      </c>
      <c r="D322">
        <v>2.94999999999999</v>
      </c>
      <c r="E322">
        <v>2.7999999999999901</v>
      </c>
    </row>
    <row r="323" spans="1:5" x14ac:dyDescent="0.2">
      <c r="A323" s="11" t="str">
        <f t="shared" ref="A323:A386" si="5">B323&amp;" "&amp;C323</f>
        <v>2025020163 VAN</v>
      </c>
      <c r="B323">
        <v>2025020163</v>
      </c>
      <c r="C323" t="s">
        <v>23</v>
      </c>
      <c r="D323">
        <v>2.7999999999999901</v>
      </c>
      <c r="E323">
        <v>2.94999999999999</v>
      </c>
    </row>
    <row r="324" spans="1:5" x14ac:dyDescent="0.2">
      <c r="A324" s="11" t="str">
        <f t="shared" si="5"/>
        <v>2025020164 MTL</v>
      </c>
      <c r="B324">
        <v>2025020164</v>
      </c>
      <c r="C324" t="s">
        <v>19</v>
      </c>
      <c r="D324">
        <v>2.94999999999999</v>
      </c>
      <c r="E324">
        <v>2.7999999999999901</v>
      </c>
    </row>
    <row r="325" spans="1:5" x14ac:dyDescent="0.2">
      <c r="A325" s="11" t="str">
        <f t="shared" si="5"/>
        <v>2025020164 SEA</v>
      </c>
      <c r="B325">
        <v>2025020164</v>
      </c>
      <c r="C325" t="s">
        <v>13</v>
      </c>
      <c r="D325">
        <v>2.7999999999999901</v>
      </c>
      <c r="E325">
        <v>2.94999999999999</v>
      </c>
    </row>
    <row r="326" spans="1:5" x14ac:dyDescent="0.2">
      <c r="A326" s="11" t="str">
        <f t="shared" si="5"/>
        <v>2025020166 TOR</v>
      </c>
      <c r="B326">
        <v>2025020166</v>
      </c>
      <c r="C326" t="s">
        <v>18</v>
      </c>
      <c r="D326">
        <v>3.1499999999999901</v>
      </c>
      <c r="E326">
        <v>3.3499999999999899</v>
      </c>
    </row>
    <row r="327" spans="1:5" x14ac:dyDescent="0.2">
      <c r="A327" s="11" t="str">
        <f t="shared" si="5"/>
        <v>2025020166 CBJ</v>
      </c>
      <c r="B327">
        <v>2025020166</v>
      </c>
      <c r="C327" t="s">
        <v>32</v>
      </c>
      <c r="D327">
        <v>3.3499999999999899</v>
      </c>
      <c r="E327">
        <v>3.1499999999999901</v>
      </c>
    </row>
    <row r="328" spans="1:5" x14ac:dyDescent="0.2">
      <c r="A328" s="11" t="str">
        <f t="shared" si="5"/>
        <v>2025020167 BUF</v>
      </c>
      <c r="B328">
        <v>2025020167</v>
      </c>
      <c r="C328" t="s">
        <v>5</v>
      </c>
      <c r="D328">
        <v>3.2499999999999898</v>
      </c>
      <c r="E328">
        <v>2.8999999999999901</v>
      </c>
    </row>
    <row r="329" spans="1:5" x14ac:dyDescent="0.2">
      <c r="A329" s="11" t="str">
        <f t="shared" si="5"/>
        <v>2025020167 BOS</v>
      </c>
      <c r="B329">
        <v>2025020167</v>
      </c>
      <c r="C329" t="s">
        <v>7</v>
      </c>
      <c r="D329">
        <v>2.8999999999999901</v>
      </c>
      <c r="E329">
        <v>3.2499999999999898</v>
      </c>
    </row>
    <row r="330" spans="1:5" x14ac:dyDescent="0.2">
      <c r="A330" s="11" t="str">
        <f t="shared" si="5"/>
        <v>2025020168 CGY</v>
      </c>
      <c r="B330">
        <v>2025020168</v>
      </c>
      <c r="C330" t="s">
        <v>22</v>
      </c>
      <c r="D330">
        <v>2.69999999999999</v>
      </c>
      <c r="E330">
        <v>3.3499999999999899</v>
      </c>
    </row>
    <row r="331" spans="1:5" x14ac:dyDescent="0.2">
      <c r="A331" s="11" t="str">
        <f t="shared" si="5"/>
        <v>2025020168 OTT</v>
      </c>
      <c r="B331">
        <v>2025020168</v>
      </c>
      <c r="C331" t="s">
        <v>39</v>
      </c>
      <c r="D331">
        <v>3.3499999999999899</v>
      </c>
      <c r="E331">
        <v>2.69999999999999</v>
      </c>
    </row>
    <row r="332" spans="1:5" x14ac:dyDescent="0.2">
      <c r="A332" s="11" t="str">
        <f t="shared" si="5"/>
        <v>2025020169 TBL</v>
      </c>
      <c r="B332">
        <v>2025020169</v>
      </c>
      <c r="C332" t="s">
        <v>41</v>
      </c>
      <c r="D332">
        <v>3.1499999999999901</v>
      </c>
      <c r="E332">
        <v>2.69999999999999</v>
      </c>
    </row>
    <row r="333" spans="1:5" x14ac:dyDescent="0.2">
      <c r="A333" s="11" t="str">
        <f t="shared" si="5"/>
        <v>2025020169 DAL</v>
      </c>
      <c r="B333">
        <v>2025020169</v>
      </c>
      <c r="C333" t="s">
        <v>34</v>
      </c>
      <c r="D333">
        <v>2.69999999999999</v>
      </c>
      <c r="E333">
        <v>3.1499999999999901</v>
      </c>
    </row>
    <row r="334" spans="1:5" x14ac:dyDescent="0.2">
      <c r="A334" s="11" t="str">
        <f t="shared" si="5"/>
        <v>2025020170 PHI</v>
      </c>
      <c r="B334">
        <v>2025020170</v>
      </c>
      <c r="C334" t="s">
        <v>43</v>
      </c>
      <c r="D334">
        <v>3.0999999999999899</v>
      </c>
      <c r="E334">
        <v>2.6499999999999901</v>
      </c>
    </row>
    <row r="335" spans="1:5" x14ac:dyDescent="0.2">
      <c r="A335" s="11" t="str">
        <f t="shared" si="5"/>
        <v>2025020170 NSH</v>
      </c>
      <c r="B335">
        <v>2025020170</v>
      </c>
      <c r="C335" t="s">
        <v>35</v>
      </c>
      <c r="D335">
        <v>2.6499999999999901</v>
      </c>
      <c r="E335">
        <v>3.0999999999999899</v>
      </c>
    </row>
    <row r="336" spans="1:5" x14ac:dyDescent="0.2">
      <c r="A336" s="11" t="str">
        <f t="shared" si="5"/>
        <v>2025020172 STL</v>
      </c>
      <c r="B336">
        <v>2025020172</v>
      </c>
      <c r="C336" t="s">
        <v>12</v>
      </c>
      <c r="D336">
        <v>3.2499999999999898</v>
      </c>
      <c r="E336">
        <v>2.5999999999999899</v>
      </c>
    </row>
    <row r="337" spans="1:5" x14ac:dyDescent="0.2">
      <c r="A337" s="11" t="str">
        <f t="shared" si="5"/>
        <v>2025020172 VAN</v>
      </c>
      <c r="B337">
        <v>2025020172</v>
      </c>
      <c r="C337" t="s">
        <v>23</v>
      </c>
      <c r="D337">
        <v>2.5999999999999899</v>
      </c>
      <c r="E337">
        <v>3.2499999999999898</v>
      </c>
    </row>
    <row r="338" spans="1:5" x14ac:dyDescent="0.2">
      <c r="A338" s="11" t="str">
        <f t="shared" si="5"/>
        <v>2025020173 PIT</v>
      </c>
      <c r="B338">
        <v>2025020173</v>
      </c>
      <c r="C338" t="s">
        <v>21</v>
      </c>
      <c r="D338">
        <v>2.8499999999999899</v>
      </c>
      <c r="E338">
        <v>3.5499999999999901</v>
      </c>
    </row>
    <row r="339" spans="1:5" x14ac:dyDescent="0.2">
      <c r="A339" s="11" t="str">
        <f t="shared" si="5"/>
        <v>2025020173 MIN</v>
      </c>
      <c r="B339">
        <v>2025020173</v>
      </c>
      <c r="C339" t="s">
        <v>33</v>
      </c>
      <c r="D339">
        <v>3.5499999999999901</v>
      </c>
      <c r="E339">
        <v>2.8499999999999899</v>
      </c>
    </row>
    <row r="340" spans="1:5" x14ac:dyDescent="0.2">
      <c r="A340" s="11" t="str">
        <f t="shared" si="5"/>
        <v>2025020174 CHI</v>
      </c>
      <c r="B340">
        <v>2025020174</v>
      </c>
      <c r="C340" t="s">
        <v>14</v>
      </c>
      <c r="D340">
        <v>2.44999999999999</v>
      </c>
      <c r="E340">
        <v>3.3999999999999901</v>
      </c>
    </row>
    <row r="341" spans="1:5" x14ac:dyDescent="0.2">
      <c r="A341" s="11" t="str">
        <f t="shared" si="5"/>
        <v>2025020174 WPG</v>
      </c>
      <c r="B341">
        <v>2025020174</v>
      </c>
      <c r="C341" t="s">
        <v>16</v>
      </c>
      <c r="D341">
        <v>3.3999999999999901</v>
      </c>
      <c r="E341">
        <v>2.44999999999999</v>
      </c>
    </row>
    <row r="342" spans="1:5" x14ac:dyDescent="0.2">
      <c r="A342" s="11" t="str">
        <f t="shared" si="5"/>
        <v>2025020175 NYR</v>
      </c>
      <c r="B342">
        <v>2025020175</v>
      </c>
      <c r="C342" t="s">
        <v>20</v>
      </c>
      <c r="D342">
        <v>2.6499999999999901</v>
      </c>
      <c r="E342">
        <v>3.19999999999999</v>
      </c>
    </row>
    <row r="343" spans="1:5" x14ac:dyDescent="0.2">
      <c r="A343" s="11" t="str">
        <f t="shared" si="5"/>
        <v>2025020175 EDM</v>
      </c>
      <c r="B343">
        <v>2025020175</v>
      </c>
      <c r="C343" t="s">
        <v>17</v>
      </c>
      <c r="D343">
        <v>3.19999999999999</v>
      </c>
      <c r="E343">
        <v>2.6499999999999901</v>
      </c>
    </row>
    <row r="344" spans="1:5" x14ac:dyDescent="0.2">
      <c r="A344" s="11" t="str">
        <f t="shared" si="5"/>
        <v>2025020176 NJD</v>
      </c>
      <c r="B344">
        <v>2025020176</v>
      </c>
      <c r="C344" t="s">
        <v>4</v>
      </c>
      <c r="D344">
        <v>3.8499999999999899</v>
      </c>
      <c r="E344">
        <v>2.7499999999999898</v>
      </c>
    </row>
    <row r="345" spans="1:5" x14ac:dyDescent="0.2">
      <c r="A345" s="11" t="str">
        <f t="shared" si="5"/>
        <v>2025020176 SJS</v>
      </c>
      <c r="B345">
        <v>2025020176</v>
      </c>
      <c r="C345" t="s">
        <v>40</v>
      </c>
      <c r="D345">
        <v>2.7499999999999898</v>
      </c>
      <c r="E345">
        <v>3.8499999999999899</v>
      </c>
    </row>
    <row r="346" spans="1:5" x14ac:dyDescent="0.2">
      <c r="A346" s="11" t="str">
        <f t="shared" si="5"/>
        <v>2025020177 DET</v>
      </c>
      <c r="B346">
        <v>2025020177</v>
      </c>
      <c r="C346" t="s">
        <v>30</v>
      </c>
      <c r="D346">
        <v>2.5999999999999899</v>
      </c>
      <c r="E346">
        <v>3.0499999999999901</v>
      </c>
    </row>
    <row r="347" spans="1:5" x14ac:dyDescent="0.2">
      <c r="A347" s="11" t="str">
        <f t="shared" si="5"/>
        <v>2025020177 LAK</v>
      </c>
      <c r="B347">
        <v>2025020177</v>
      </c>
      <c r="C347" t="s">
        <v>28</v>
      </c>
      <c r="D347">
        <v>3.0499999999999901</v>
      </c>
      <c r="E347">
        <v>2.5999999999999899</v>
      </c>
    </row>
    <row r="348" spans="1:5" x14ac:dyDescent="0.2">
      <c r="A348" s="11" t="str">
        <f t="shared" si="5"/>
        <v>2025020171 CAR</v>
      </c>
      <c r="B348">
        <v>2025020171</v>
      </c>
      <c r="C348" t="s">
        <v>42</v>
      </c>
      <c r="D348">
        <v>3.69999999999999</v>
      </c>
      <c r="E348">
        <v>2.5999999999999899</v>
      </c>
    </row>
    <row r="349" spans="1:5" x14ac:dyDescent="0.2">
      <c r="A349" s="11" t="str">
        <f t="shared" si="5"/>
        <v>2025020171 NYI</v>
      </c>
      <c r="B349">
        <v>2025020171</v>
      </c>
      <c r="C349" t="s">
        <v>37</v>
      </c>
      <c r="D349">
        <v>2.5999999999999899</v>
      </c>
      <c r="E349">
        <v>3.69999999999999</v>
      </c>
    </row>
    <row r="350" spans="1:5" x14ac:dyDescent="0.2">
      <c r="A350" s="11" t="str">
        <f t="shared" si="5"/>
        <v>2025020178 COL</v>
      </c>
      <c r="B350">
        <v>2025020178</v>
      </c>
      <c r="C350" t="s">
        <v>24</v>
      </c>
      <c r="D350">
        <v>3.2499999999999898</v>
      </c>
      <c r="E350">
        <v>3.0499999999999901</v>
      </c>
    </row>
    <row r="351" spans="1:5" x14ac:dyDescent="0.2">
      <c r="A351" s="11" t="str">
        <f t="shared" si="5"/>
        <v>2025020178 VGK</v>
      </c>
      <c r="B351">
        <v>2025020178</v>
      </c>
      <c r="C351" t="s">
        <v>25</v>
      </c>
      <c r="D351">
        <v>3.0499999999999901</v>
      </c>
      <c r="E351">
        <v>3.2499999999999898</v>
      </c>
    </row>
    <row r="352" spans="1:5" x14ac:dyDescent="0.2">
      <c r="A352" s="11" t="str">
        <f t="shared" si="5"/>
        <v>2025020179 NYI</v>
      </c>
      <c r="B352">
        <v>2025020179</v>
      </c>
      <c r="C352" t="s">
        <v>37</v>
      </c>
      <c r="D352">
        <v>2.4999999999999898</v>
      </c>
      <c r="E352">
        <v>3.5499999999999901</v>
      </c>
    </row>
    <row r="353" spans="1:5" x14ac:dyDescent="0.2">
      <c r="A353" s="11" t="str">
        <f t="shared" si="5"/>
        <v>2025020179 WSH</v>
      </c>
      <c r="B353">
        <v>2025020179</v>
      </c>
      <c r="C353" t="s">
        <v>49</v>
      </c>
      <c r="D353">
        <v>3.5499999999999901</v>
      </c>
      <c r="E353">
        <v>2.4999999999999898</v>
      </c>
    </row>
    <row r="354" spans="1:5" x14ac:dyDescent="0.2">
      <c r="A354" s="11" t="str">
        <f t="shared" si="5"/>
        <v>2025020180 DET</v>
      </c>
      <c r="B354">
        <v>2025020180</v>
      </c>
      <c r="C354" t="s">
        <v>30</v>
      </c>
      <c r="D354">
        <v>3.0499999999999901</v>
      </c>
      <c r="E354">
        <v>3.2499999999999898</v>
      </c>
    </row>
    <row r="355" spans="1:5" x14ac:dyDescent="0.2">
      <c r="A355" s="11" t="str">
        <f t="shared" si="5"/>
        <v>2025020180 ANA</v>
      </c>
      <c r="B355">
        <v>2025020180</v>
      </c>
      <c r="C355" t="s">
        <v>48</v>
      </c>
      <c r="D355">
        <v>3.2499999999999898</v>
      </c>
      <c r="E355">
        <v>3.0499999999999901</v>
      </c>
    </row>
    <row r="356" spans="1:5" x14ac:dyDescent="0.2">
      <c r="A356" s="11" t="str">
        <f t="shared" si="5"/>
        <v>2025020181 CAR</v>
      </c>
      <c r="B356">
        <v>2025020181</v>
      </c>
      <c r="C356" t="s">
        <v>42</v>
      </c>
      <c r="D356">
        <v>3.5999999999999899</v>
      </c>
      <c r="E356">
        <v>2.69999999999999</v>
      </c>
    </row>
    <row r="357" spans="1:5" x14ac:dyDescent="0.2">
      <c r="A357" s="11" t="str">
        <f t="shared" si="5"/>
        <v>2025020181 BOS</v>
      </c>
      <c r="B357">
        <v>2025020181</v>
      </c>
      <c r="C357" t="s">
        <v>7</v>
      </c>
      <c r="D357">
        <v>2.69999999999999</v>
      </c>
      <c r="E357">
        <v>3.5999999999999899</v>
      </c>
    </row>
    <row r="358" spans="1:5" x14ac:dyDescent="0.2">
      <c r="A358" s="11" t="str">
        <f t="shared" si="5"/>
        <v>2025020182 PIT</v>
      </c>
      <c r="B358">
        <v>2025020182</v>
      </c>
      <c r="C358" t="s">
        <v>21</v>
      </c>
      <c r="D358">
        <v>2.7999999999999901</v>
      </c>
      <c r="E358">
        <v>3.3999999999999901</v>
      </c>
    </row>
    <row r="359" spans="1:5" x14ac:dyDescent="0.2">
      <c r="A359" s="11" t="str">
        <f t="shared" si="5"/>
        <v>2025020182 WPG</v>
      </c>
      <c r="B359">
        <v>2025020182</v>
      </c>
      <c r="C359" t="s">
        <v>16</v>
      </c>
      <c r="D359">
        <v>3.3999999999999901</v>
      </c>
      <c r="E359">
        <v>2.7999999999999901</v>
      </c>
    </row>
    <row r="360" spans="1:5" x14ac:dyDescent="0.2">
      <c r="A360" s="11" t="str">
        <f t="shared" si="5"/>
        <v>2025020183 NSH</v>
      </c>
      <c r="B360">
        <v>2025020183</v>
      </c>
      <c r="C360" t="s">
        <v>35</v>
      </c>
      <c r="D360">
        <v>2.8999999999999901</v>
      </c>
      <c r="E360">
        <v>2.7999999999999901</v>
      </c>
    </row>
    <row r="361" spans="1:5" x14ac:dyDescent="0.2">
      <c r="A361" s="11" t="str">
        <f t="shared" si="5"/>
        <v>2025020183 CGY</v>
      </c>
      <c r="B361">
        <v>2025020183</v>
      </c>
      <c r="C361" t="s">
        <v>22</v>
      </c>
      <c r="D361">
        <v>2.7999999999999901</v>
      </c>
      <c r="E361">
        <v>2.8999999999999901</v>
      </c>
    </row>
    <row r="362" spans="1:5" x14ac:dyDescent="0.2">
      <c r="A362" s="11" t="str">
        <f t="shared" si="5"/>
        <v>2025020184 COL</v>
      </c>
      <c r="B362">
        <v>2025020184</v>
      </c>
      <c r="C362" t="s">
        <v>24</v>
      </c>
      <c r="D362">
        <v>3.94999999999999</v>
      </c>
      <c r="E362">
        <v>2.69999999999999</v>
      </c>
    </row>
    <row r="363" spans="1:5" x14ac:dyDescent="0.2">
      <c r="A363" s="11" t="str">
        <f t="shared" si="5"/>
        <v>2025020184 SJS</v>
      </c>
      <c r="B363">
        <v>2025020184</v>
      </c>
      <c r="C363" t="s">
        <v>40</v>
      </c>
      <c r="D363">
        <v>2.69999999999999</v>
      </c>
      <c r="E363">
        <v>3.94999999999999</v>
      </c>
    </row>
    <row r="364" spans="1:5" x14ac:dyDescent="0.2">
      <c r="A364" s="11" t="str">
        <f t="shared" si="5"/>
        <v>2025020185 FLA</v>
      </c>
      <c r="B364">
        <v>2025020185</v>
      </c>
      <c r="C364" t="s">
        <v>10</v>
      </c>
      <c r="D364">
        <v>2.94999999999999</v>
      </c>
      <c r="E364">
        <v>2.5999999999999899</v>
      </c>
    </row>
    <row r="365" spans="1:5" x14ac:dyDescent="0.2">
      <c r="A365" s="11" t="str">
        <f t="shared" si="5"/>
        <v>2025020185 DAL</v>
      </c>
      <c r="B365">
        <v>2025020185</v>
      </c>
      <c r="C365" t="s">
        <v>34</v>
      </c>
      <c r="D365">
        <v>2.5999999999999899</v>
      </c>
      <c r="E365">
        <v>2.94999999999999</v>
      </c>
    </row>
    <row r="366" spans="1:5" x14ac:dyDescent="0.2">
      <c r="A366" s="11" t="str">
        <f t="shared" si="5"/>
        <v>2025020186 BUF</v>
      </c>
      <c r="B366">
        <v>2025020186</v>
      </c>
      <c r="C366" t="s">
        <v>5</v>
      </c>
      <c r="D366">
        <v>3.19999999999999</v>
      </c>
      <c r="E366">
        <v>2.9999999999999898</v>
      </c>
    </row>
    <row r="367" spans="1:5" x14ac:dyDescent="0.2">
      <c r="A367" s="11" t="str">
        <f t="shared" si="5"/>
        <v>2025020186 WSH</v>
      </c>
      <c r="B367">
        <v>2025020186</v>
      </c>
      <c r="C367" t="s">
        <v>49</v>
      </c>
      <c r="D367">
        <v>2.9999999999999898</v>
      </c>
      <c r="E367">
        <v>3.19999999999999</v>
      </c>
    </row>
    <row r="368" spans="1:5" x14ac:dyDescent="0.2">
      <c r="A368" s="11" t="str">
        <f t="shared" si="5"/>
        <v>2025020187 MTL</v>
      </c>
      <c r="B368">
        <v>2025020187</v>
      </c>
      <c r="C368" t="s">
        <v>19</v>
      </c>
      <c r="D368">
        <v>2.9999999999999898</v>
      </c>
      <c r="E368">
        <v>2.9999999999999898</v>
      </c>
    </row>
    <row r="369" spans="1:5" x14ac:dyDescent="0.2">
      <c r="A369" s="11" t="str">
        <f t="shared" si="5"/>
        <v>2025020187 OTT</v>
      </c>
      <c r="B369">
        <v>2025020187</v>
      </c>
      <c r="C369" t="s">
        <v>39</v>
      </c>
      <c r="D369">
        <v>2.9999999999999898</v>
      </c>
      <c r="E369">
        <v>2.9999999999999898</v>
      </c>
    </row>
    <row r="370" spans="1:5" x14ac:dyDescent="0.2">
      <c r="A370" s="11" t="str">
        <f t="shared" si="5"/>
        <v>2025020188 TOR</v>
      </c>
      <c r="B370">
        <v>2025020188</v>
      </c>
      <c r="C370" t="s">
        <v>18</v>
      </c>
      <c r="D370">
        <v>2.94999999999999</v>
      </c>
      <c r="E370">
        <v>2.7499999999999898</v>
      </c>
    </row>
    <row r="371" spans="1:5" x14ac:dyDescent="0.2">
      <c r="A371" s="11" t="str">
        <f t="shared" si="5"/>
        <v>2025020188 PHI</v>
      </c>
      <c r="B371">
        <v>2025020188</v>
      </c>
      <c r="C371" t="s">
        <v>43</v>
      </c>
      <c r="D371">
        <v>2.7499999999999898</v>
      </c>
      <c r="E371">
        <v>2.94999999999999</v>
      </c>
    </row>
    <row r="372" spans="1:5" x14ac:dyDescent="0.2">
      <c r="A372" s="11" t="str">
        <f t="shared" si="5"/>
        <v>2025020189 STL</v>
      </c>
      <c r="B372">
        <v>2025020189</v>
      </c>
      <c r="C372" t="s">
        <v>12</v>
      </c>
      <c r="D372">
        <v>2.8999999999999901</v>
      </c>
      <c r="E372">
        <v>3.3499999999999899</v>
      </c>
    </row>
    <row r="373" spans="1:5" x14ac:dyDescent="0.2">
      <c r="A373" s="11" t="str">
        <f t="shared" si="5"/>
        <v>2025020189 CBJ</v>
      </c>
      <c r="B373">
        <v>2025020189</v>
      </c>
      <c r="C373" t="s">
        <v>32</v>
      </c>
      <c r="D373">
        <v>3.3499999999999899</v>
      </c>
      <c r="E373">
        <v>2.8999999999999901</v>
      </c>
    </row>
    <row r="374" spans="1:5" x14ac:dyDescent="0.2">
      <c r="A374" s="11" t="str">
        <f t="shared" si="5"/>
        <v>2025020190 MIN</v>
      </c>
      <c r="B374">
        <v>2025020190</v>
      </c>
      <c r="C374" t="s">
        <v>33</v>
      </c>
      <c r="D374">
        <v>3.2999999999999901</v>
      </c>
      <c r="E374">
        <v>2.5499999999999901</v>
      </c>
    </row>
    <row r="375" spans="1:5" x14ac:dyDescent="0.2">
      <c r="A375" s="11" t="str">
        <f t="shared" si="5"/>
        <v>2025020190 VAN</v>
      </c>
      <c r="B375">
        <v>2025020190</v>
      </c>
      <c r="C375" t="s">
        <v>23</v>
      </c>
      <c r="D375">
        <v>2.5499999999999901</v>
      </c>
      <c r="E375">
        <v>3.2999999999999901</v>
      </c>
    </row>
    <row r="376" spans="1:5" x14ac:dyDescent="0.2">
      <c r="A376" s="11" t="str">
        <f t="shared" si="5"/>
        <v>2025020191 NJD</v>
      </c>
      <c r="B376">
        <v>2025020191</v>
      </c>
      <c r="C376" t="s">
        <v>4</v>
      </c>
      <c r="D376">
        <v>2.8499999999999899</v>
      </c>
      <c r="E376">
        <v>2.9999999999999898</v>
      </c>
    </row>
    <row r="377" spans="1:5" x14ac:dyDescent="0.2">
      <c r="A377" s="11" t="str">
        <f t="shared" si="5"/>
        <v>2025020191 LAK</v>
      </c>
      <c r="B377">
        <v>2025020191</v>
      </c>
      <c r="C377" t="s">
        <v>28</v>
      </c>
      <c r="D377">
        <v>2.9999999999999898</v>
      </c>
      <c r="E377">
        <v>2.8499999999999899</v>
      </c>
    </row>
    <row r="378" spans="1:5" x14ac:dyDescent="0.2">
      <c r="A378" s="11" t="str">
        <f t="shared" si="5"/>
        <v>2025020192 CHI</v>
      </c>
      <c r="B378">
        <v>2025020192</v>
      </c>
      <c r="C378" t="s">
        <v>14</v>
      </c>
      <c r="D378">
        <v>2.3999999999999901</v>
      </c>
      <c r="E378">
        <v>3.8499999999999899</v>
      </c>
    </row>
    <row r="379" spans="1:5" x14ac:dyDescent="0.2">
      <c r="A379" s="11" t="str">
        <f t="shared" si="5"/>
        <v>2025020192 EDM</v>
      </c>
      <c r="B379">
        <v>2025020192</v>
      </c>
      <c r="C379" t="s">
        <v>17</v>
      </c>
      <c r="D379">
        <v>3.8499999999999899</v>
      </c>
      <c r="E379">
        <v>2.3999999999999901</v>
      </c>
    </row>
    <row r="380" spans="1:5" x14ac:dyDescent="0.2">
      <c r="A380" s="11" t="str">
        <f t="shared" si="5"/>
        <v>2025020193 NYR</v>
      </c>
      <c r="B380">
        <v>2025020193</v>
      </c>
      <c r="C380" t="s">
        <v>20</v>
      </c>
      <c r="D380">
        <v>2.94999999999999</v>
      </c>
      <c r="E380">
        <v>2.5999999999999899</v>
      </c>
    </row>
    <row r="381" spans="1:5" x14ac:dyDescent="0.2">
      <c r="A381" s="11" t="str">
        <f t="shared" si="5"/>
        <v>2025020193 SEA</v>
      </c>
      <c r="B381">
        <v>2025020193</v>
      </c>
      <c r="C381" t="s">
        <v>13</v>
      </c>
      <c r="D381">
        <v>2.5999999999999899</v>
      </c>
      <c r="E381">
        <v>2.94999999999999</v>
      </c>
    </row>
    <row r="382" spans="1:5" x14ac:dyDescent="0.2">
      <c r="A382" s="11" t="str">
        <f t="shared" si="5"/>
        <v>2025020194 TBL</v>
      </c>
      <c r="B382">
        <v>2025020194</v>
      </c>
      <c r="C382" t="s">
        <v>41</v>
      </c>
      <c r="D382">
        <v>3.0499999999999901</v>
      </c>
      <c r="E382">
        <v>3.0999999999999899</v>
      </c>
    </row>
    <row r="383" spans="1:5" x14ac:dyDescent="0.2">
      <c r="A383" s="11" t="str">
        <f t="shared" si="5"/>
        <v>2025020194 UTA</v>
      </c>
      <c r="B383">
        <v>2025020194</v>
      </c>
      <c r="C383" t="s">
        <v>15</v>
      </c>
      <c r="D383">
        <v>3.0999999999999899</v>
      </c>
      <c r="E383">
        <v>3.0499999999999901</v>
      </c>
    </row>
    <row r="384" spans="1:5" x14ac:dyDescent="0.2">
      <c r="A384" s="11" t="str">
        <f t="shared" si="5"/>
        <v>2025020195 CBJ</v>
      </c>
      <c r="B384">
        <v>2025020195</v>
      </c>
      <c r="C384" t="s">
        <v>32</v>
      </c>
      <c r="D384">
        <v>3.19999999999999</v>
      </c>
      <c r="E384">
        <v>3.3499999999999899</v>
      </c>
    </row>
    <row r="385" spans="1:5" x14ac:dyDescent="0.2">
      <c r="A385" s="11" t="str">
        <f t="shared" si="5"/>
        <v>2025020195 NYI</v>
      </c>
      <c r="B385">
        <v>2025020195</v>
      </c>
      <c r="C385" t="s">
        <v>37</v>
      </c>
      <c r="D385">
        <v>3.3499999999999899</v>
      </c>
      <c r="E385">
        <v>3.19999999999999</v>
      </c>
    </row>
    <row r="386" spans="1:5" x14ac:dyDescent="0.2">
      <c r="A386" s="11" t="str">
        <f t="shared" si="5"/>
        <v>2025020196 CGY</v>
      </c>
      <c r="B386">
        <v>2025020196</v>
      </c>
      <c r="C386" t="s">
        <v>22</v>
      </c>
      <c r="D386">
        <v>2.7999999999999901</v>
      </c>
      <c r="E386">
        <v>2.8999999999999901</v>
      </c>
    </row>
    <row r="387" spans="1:5" x14ac:dyDescent="0.2">
      <c r="A387" s="11" t="str">
        <f t="shared" ref="A387:A450" si="6">B387&amp;" "&amp;C387</f>
        <v>2025020196 PHI</v>
      </c>
      <c r="B387">
        <v>2025020196</v>
      </c>
      <c r="C387" t="s">
        <v>43</v>
      </c>
      <c r="D387">
        <v>2.8999999999999901</v>
      </c>
      <c r="E387">
        <v>2.7999999999999901</v>
      </c>
    </row>
    <row r="388" spans="1:5" x14ac:dyDescent="0.2">
      <c r="A388" s="11" t="str">
        <f t="shared" si="6"/>
        <v>2025020197 NJD</v>
      </c>
      <c r="B388">
        <v>2025020197</v>
      </c>
      <c r="C388" t="s">
        <v>4</v>
      </c>
      <c r="D388">
        <v>3.19999999999999</v>
      </c>
      <c r="E388">
        <v>3.0999999999999899</v>
      </c>
    </row>
    <row r="389" spans="1:5" x14ac:dyDescent="0.2">
      <c r="A389" s="11" t="str">
        <f t="shared" si="6"/>
        <v>2025020197 ANA</v>
      </c>
      <c r="B389">
        <v>2025020197</v>
      </c>
      <c r="C389" t="s">
        <v>48</v>
      </c>
      <c r="D389">
        <v>3.0999999999999899</v>
      </c>
      <c r="E389">
        <v>3.19999999999999</v>
      </c>
    </row>
    <row r="390" spans="1:5" x14ac:dyDescent="0.2">
      <c r="A390" s="11" t="str">
        <f t="shared" si="6"/>
        <v>2025020198 DET</v>
      </c>
      <c r="B390">
        <v>2025020198</v>
      </c>
      <c r="C390" t="s">
        <v>30</v>
      </c>
      <c r="D390">
        <v>3.6499999999999901</v>
      </c>
      <c r="E390">
        <v>2.7499999999999898</v>
      </c>
    </row>
    <row r="391" spans="1:5" x14ac:dyDescent="0.2">
      <c r="A391" s="11" t="str">
        <f t="shared" si="6"/>
        <v>2025020198 SJS</v>
      </c>
      <c r="B391">
        <v>2025020198</v>
      </c>
      <c r="C391" t="s">
        <v>40</v>
      </c>
      <c r="D391">
        <v>2.7499999999999898</v>
      </c>
      <c r="E391">
        <v>3.6499999999999901</v>
      </c>
    </row>
    <row r="392" spans="1:5" x14ac:dyDescent="0.2">
      <c r="A392" s="11" t="str">
        <f t="shared" si="6"/>
        <v>2025020199 PIT</v>
      </c>
      <c r="B392">
        <v>2025020199</v>
      </c>
      <c r="C392" t="s">
        <v>21</v>
      </c>
      <c r="D392">
        <v>2.8499999999999899</v>
      </c>
      <c r="E392">
        <v>3.5999999999999899</v>
      </c>
    </row>
    <row r="393" spans="1:5" x14ac:dyDescent="0.2">
      <c r="A393" s="11" t="str">
        <f t="shared" si="6"/>
        <v>2025020199 TOR</v>
      </c>
      <c r="B393">
        <v>2025020199</v>
      </c>
      <c r="C393" t="s">
        <v>18</v>
      </c>
      <c r="D393">
        <v>3.5999999999999899</v>
      </c>
      <c r="E393">
        <v>2.8499999999999899</v>
      </c>
    </row>
    <row r="394" spans="1:5" x14ac:dyDescent="0.2">
      <c r="A394" s="11" t="str">
        <f t="shared" si="6"/>
        <v>2025020200 EDM</v>
      </c>
      <c r="B394">
        <v>2025020200</v>
      </c>
      <c r="C394" t="s">
        <v>17</v>
      </c>
      <c r="D394">
        <v>3.0999999999999899</v>
      </c>
      <c r="E394">
        <v>2.9999999999999898</v>
      </c>
    </row>
    <row r="395" spans="1:5" x14ac:dyDescent="0.2">
      <c r="A395" s="11" t="str">
        <f t="shared" si="6"/>
        <v>2025020200 STL</v>
      </c>
      <c r="B395">
        <v>2025020200</v>
      </c>
      <c r="C395" t="s">
        <v>12</v>
      </c>
      <c r="D395">
        <v>2.9999999999999898</v>
      </c>
      <c r="E395">
        <v>3.0999999999999899</v>
      </c>
    </row>
    <row r="396" spans="1:5" x14ac:dyDescent="0.2">
      <c r="A396" s="11" t="str">
        <f t="shared" si="6"/>
        <v>2025020201 VAN</v>
      </c>
      <c r="B396">
        <v>2025020201</v>
      </c>
      <c r="C396" t="s">
        <v>23</v>
      </c>
      <c r="D396">
        <v>2.7999999999999901</v>
      </c>
      <c r="E396">
        <v>2.7999999999999901</v>
      </c>
    </row>
    <row r="397" spans="1:5" x14ac:dyDescent="0.2">
      <c r="A397" s="11" t="str">
        <f t="shared" si="6"/>
        <v>2025020201 NSH</v>
      </c>
      <c r="B397">
        <v>2025020201</v>
      </c>
      <c r="C397" t="s">
        <v>35</v>
      </c>
      <c r="D397">
        <v>2.7999999999999901</v>
      </c>
      <c r="E397">
        <v>2.7999999999999901</v>
      </c>
    </row>
    <row r="398" spans="1:5" x14ac:dyDescent="0.2">
      <c r="A398" s="11" t="str">
        <f t="shared" si="6"/>
        <v>2025020202 CHI</v>
      </c>
      <c r="B398">
        <v>2025020202</v>
      </c>
      <c r="C398" t="s">
        <v>14</v>
      </c>
      <c r="D398">
        <v>2.6499999999999901</v>
      </c>
      <c r="E398">
        <v>3.19999999999999</v>
      </c>
    </row>
    <row r="399" spans="1:5" x14ac:dyDescent="0.2">
      <c r="A399" s="11" t="str">
        <f t="shared" si="6"/>
        <v>2025020202 SEA</v>
      </c>
      <c r="B399">
        <v>2025020202</v>
      </c>
      <c r="C399" t="s">
        <v>13</v>
      </c>
      <c r="D399">
        <v>3.19999999999999</v>
      </c>
      <c r="E399">
        <v>2.6499999999999901</v>
      </c>
    </row>
    <row r="400" spans="1:5" x14ac:dyDescent="0.2">
      <c r="A400" s="11" t="str">
        <f t="shared" si="6"/>
        <v>2025020203 UTA</v>
      </c>
      <c r="B400">
        <v>2025020203</v>
      </c>
      <c r="C400" t="s">
        <v>15</v>
      </c>
      <c r="D400">
        <v>3.2499999999999898</v>
      </c>
      <c r="E400">
        <v>2.94999999999999</v>
      </c>
    </row>
    <row r="401" spans="1:5" x14ac:dyDescent="0.2">
      <c r="A401" s="11" t="str">
        <f t="shared" si="6"/>
        <v>2025020203 BUF</v>
      </c>
      <c r="B401">
        <v>2025020203</v>
      </c>
      <c r="C401" t="s">
        <v>5</v>
      </c>
      <c r="D401">
        <v>2.94999999999999</v>
      </c>
      <c r="E401">
        <v>3.2499999999999898</v>
      </c>
    </row>
    <row r="402" spans="1:5" x14ac:dyDescent="0.2">
      <c r="A402" s="11" t="str">
        <f t="shared" si="6"/>
        <v>2025020204 PHI</v>
      </c>
      <c r="B402">
        <v>2025020204</v>
      </c>
      <c r="C402" t="s">
        <v>43</v>
      </c>
      <c r="D402">
        <v>2.5499999999999901</v>
      </c>
      <c r="E402">
        <v>3.0999999999999899</v>
      </c>
    </row>
    <row r="403" spans="1:5" x14ac:dyDescent="0.2">
      <c r="A403" s="11" t="str">
        <f t="shared" si="6"/>
        <v>2025020204 MTL</v>
      </c>
      <c r="B403">
        <v>2025020204</v>
      </c>
      <c r="C403" t="s">
        <v>19</v>
      </c>
      <c r="D403">
        <v>3.0999999999999899</v>
      </c>
      <c r="E403">
        <v>2.5499999999999901</v>
      </c>
    </row>
    <row r="404" spans="1:5" x14ac:dyDescent="0.2">
      <c r="A404" s="11" t="str">
        <f t="shared" si="6"/>
        <v>2025020205 BOS</v>
      </c>
      <c r="B404">
        <v>2025020205</v>
      </c>
      <c r="C404" t="s">
        <v>7</v>
      </c>
      <c r="D404">
        <v>2.6499999999999901</v>
      </c>
      <c r="E404">
        <v>3.3499999999999899</v>
      </c>
    </row>
    <row r="405" spans="1:5" x14ac:dyDescent="0.2">
      <c r="A405" s="11" t="str">
        <f t="shared" si="6"/>
        <v>2025020205 NYI</v>
      </c>
      <c r="B405">
        <v>2025020205</v>
      </c>
      <c r="C405" t="s">
        <v>37</v>
      </c>
      <c r="D405">
        <v>3.3499999999999899</v>
      </c>
      <c r="E405">
        <v>2.6499999999999901</v>
      </c>
    </row>
    <row r="406" spans="1:5" x14ac:dyDescent="0.2">
      <c r="A406" s="11" t="str">
        <f t="shared" si="6"/>
        <v>2025020206 NYR</v>
      </c>
      <c r="B406">
        <v>2025020206</v>
      </c>
      <c r="C406" t="s">
        <v>20</v>
      </c>
      <c r="D406">
        <v>2.8999999999999901</v>
      </c>
      <c r="E406">
        <v>2.94999999999999</v>
      </c>
    </row>
    <row r="407" spans="1:5" x14ac:dyDescent="0.2">
      <c r="A407" s="11" t="str">
        <f t="shared" si="6"/>
        <v>2025020206 CAR</v>
      </c>
      <c r="B407">
        <v>2025020206</v>
      </c>
      <c r="C407" t="s">
        <v>42</v>
      </c>
      <c r="D407">
        <v>2.94999999999999</v>
      </c>
      <c r="E407">
        <v>2.8999999999999901</v>
      </c>
    </row>
    <row r="408" spans="1:5" x14ac:dyDescent="0.2">
      <c r="A408" s="11" t="str">
        <f t="shared" si="6"/>
        <v>2025020207 EDM</v>
      </c>
      <c r="B408">
        <v>2025020207</v>
      </c>
      <c r="C408" t="s">
        <v>17</v>
      </c>
      <c r="D408">
        <v>2.8499999999999899</v>
      </c>
      <c r="E408">
        <v>2.9999999999999898</v>
      </c>
    </row>
    <row r="409" spans="1:5" x14ac:dyDescent="0.2">
      <c r="A409" s="11" t="str">
        <f t="shared" si="6"/>
        <v>2025020207 DAL</v>
      </c>
      <c r="B409">
        <v>2025020207</v>
      </c>
      <c r="C409" t="s">
        <v>34</v>
      </c>
      <c r="D409">
        <v>2.9999999999999898</v>
      </c>
      <c r="E409">
        <v>2.8499999999999899</v>
      </c>
    </row>
    <row r="410" spans="1:5" x14ac:dyDescent="0.2">
      <c r="A410" s="11" t="str">
        <f t="shared" si="6"/>
        <v>2025020208 NSH</v>
      </c>
      <c r="B410">
        <v>2025020208</v>
      </c>
      <c r="C410" t="s">
        <v>35</v>
      </c>
      <c r="D410">
        <v>2.5499999999999901</v>
      </c>
      <c r="E410">
        <v>3.6499999999999901</v>
      </c>
    </row>
    <row r="411" spans="1:5" x14ac:dyDescent="0.2">
      <c r="A411" s="11" t="str">
        <f t="shared" si="6"/>
        <v>2025020208 MIN</v>
      </c>
      <c r="B411">
        <v>2025020208</v>
      </c>
      <c r="C411" t="s">
        <v>33</v>
      </c>
      <c r="D411">
        <v>3.6499999999999901</v>
      </c>
      <c r="E411">
        <v>2.5499999999999901</v>
      </c>
    </row>
    <row r="412" spans="1:5" x14ac:dyDescent="0.2">
      <c r="A412" s="11" t="str">
        <f t="shared" si="6"/>
        <v>2025020209 TBL</v>
      </c>
      <c r="B412">
        <v>2025020209</v>
      </c>
      <c r="C412" t="s">
        <v>41</v>
      </c>
      <c r="D412">
        <v>2.8499999999999899</v>
      </c>
      <c r="E412">
        <v>3.2999999999999901</v>
      </c>
    </row>
    <row r="413" spans="1:5" x14ac:dyDescent="0.2">
      <c r="A413" s="11" t="str">
        <f t="shared" si="6"/>
        <v>2025020209 COL</v>
      </c>
      <c r="B413">
        <v>2025020209</v>
      </c>
      <c r="C413" t="s">
        <v>24</v>
      </c>
      <c r="D413">
        <v>3.2999999999999901</v>
      </c>
      <c r="E413">
        <v>2.8499999999999899</v>
      </c>
    </row>
    <row r="414" spans="1:5" x14ac:dyDescent="0.2">
      <c r="A414" s="11" t="str">
        <f t="shared" si="6"/>
        <v>2025020210 DET</v>
      </c>
      <c r="B414">
        <v>2025020210</v>
      </c>
      <c r="C414" t="s">
        <v>30</v>
      </c>
      <c r="D414">
        <v>2.6499999999999901</v>
      </c>
      <c r="E414">
        <v>3.44999999999999</v>
      </c>
    </row>
    <row r="415" spans="1:5" x14ac:dyDescent="0.2">
      <c r="A415" s="11" t="str">
        <f t="shared" si="6"/>
        <v>2025020210 VGK</v>
      </c>
      <c r="B415">
        <v>2025020210</v>
      </c>
      <c r="C415" t="s">
        <v>25</v>
      </c>
      <c r="D415">
        <v>3.44999999999999</v>
      </c>
      <c r="E415">
        <v>2.6499999999999901</v>
      </c>
    </row>
    <row r="416" spans="1:5" x14ac:dyDescent="0.2">
      <c r="A416" s="11" t="str">
        <f t="shared" si="6"/>
        <v>2025020211 FLA</v>
      </c>
      <c r="B416">
        <v>2025020211</v>
      </c>
      <c r="C416" t="s">
        <v>10</v>
      </c>
      <c r="D416">
        <v>3.2499999999999898</v>
      </c>
      <c r="E416">
        <v>2.69999999999999</v>
      </c>
    </row>
    <row r="417" spans="1:5" x14ac:dyDescent="0.2">
      <c r="A417" s="11" t="str">
        <f t="shared" si="6"/>
        <v>2025020211 ANA</v>
      </c>
      <c r="B417">
        <v>2025020211</v>
      </c>
      <c r="C417" t="s">
        <v>48</v>
      </c>
      <c r="D417">
        <v>2.69999999999999</v>
      </c>
      <c r="E417">
        <v>3.2499999999999898</v>
      </c>
    </row>
    <row r="418" spans="1:5" x14ac:dyDescent="0.2">
      <c r="A418" s="11" t="str">
        <f t="shared" si="6"/>
        <v>2025020212 WPG</v>
      </c>
      <c r="B418">
        <v>2025020212</v>
      </c>
      <c r="C418" t="s">
        <v>16</v>
      </c>
      <c r="D418">
        <v>2.6499999999999901</v>
      </c>
      <c r="E418">
        <v>2.94999999999999</v>
      </c>
    </row>
    <row r="419" spans="1:5" x14ac:dyDescent="0.2">
      <c r="A419" s="11" t="str">
        <f t="shared" si="6"/>
        <v>2025020212 LAK</v>
      </c>
      <c r="B419">
        <v>2025020212</v>
      </c>
      <c r="C419" t="s">
        <v>28</v>
      </c>
      <c r="D419">
        <v>2.94999999999999</v>
      </c>
      <c r="E419">
        <v>2.6499999999999901</v>
      </c>
    </row>
    <row r="420" spans="1:5" x14ac:dyDescent="0.2">
      <c r="A420" s="11" t="str">
        <f t="shared" si="6"/>
        <v>2025020213 UTA</v>
      </c>
      <c r="B420">
        <v>2025020213</v>
      </c>
      <c r="C420" t="s">
        <v>15</v>
      </c>
      <c r="D420">
        <v>2.8999999999999901</v>
      </c>
      <c r="E420">
        <v>3.3999999999999901</v>
      </c>
    </row>
    <row r="421" spans="1:5" x14ac:dyDescent="0.2">
      <c r="A421" s="11" t="str">
        <f t="shared" si="6"/>
        <v>2025020213 TOR</v>
      </c>
      <c r="B421">
        <v>2025020213</v>
      </c>
      <c r="C421" t="s">
        <v>18</v>
      </c>
      <c r="D421">
        <v>3.3999999999999901</v>
      </c>
      <c r="E421">
        <v>2.8999999999999901</v>
      </c>
    </row>
    <row r="422" spans="1:5" x14ac:dyDescent="0.2">
      <c r="A422" s="11" t="str">
        <f t="shared" si="6"/>
        <v>2025020214 STL</v>
      </c>
      <c r="B422">
        <v>2025020214</v>
      </c>
      <c r="C422" t="s">
        <v>12</v>
      </c>
      <c r="D422">
        <v>2.5999999999999899</v>
      </c>
      <c r="E422">
        <v>2.9999999999999898</v>
      </c>
    </row>
    <row r="423" spans="1:5" x14ac:dyDescent="0.2">
      <c r="A423" s="11" t="str">
        <f t="shared" si="6"/>
        <v>2025020214 WSH</v>
      </c>
      <c r="B423">
        <v>2025020214</v>
      </c>
      <c r="C423" t="s">
        <v>49</v>
      </c>
      <c r="D423">
        <v>2.9999999999999898</v>
      </c>
      <c r="E423">
        <v>2.5999999999999899</v>
      </c>
    </row>
    <row r="424" spans="1:5" x14ac:dyDescent="0.2">
      <c r="A424" s="11" t="str">
        <f t="shared" si="6"/>
        <v>2025020215 CBJ</v>
      </c>
      <c r="B424">
        <v>2025020215</v>
      </c>
      <c r="C424" t="s">
        <v>32</v>
      </c>
      <c r="D424">
        <v>2.94999999999999</v>
      </c>
      <c r="E424">
        <v>2.9999999999999898</v>
      </c>
    </row>
    <row r="425" spans="1:5" x14ac:dyDescent="0.2">
      <c r="A425" s="11" t="str">
        <f t="shared" si="6"/>
        <v>2025020215 CGY</v>
      </c>
      <c r="B425">
        <v>2025020215</v>
      </c>
      <c r="C425" t="s">
        <v>22</v>
      </c>
      <c r="D425">
        <v>2.9999999999999898</v>
      </c>
      <c r="E425">
        <v>2.94999999999999</v>
      </c>
    </row>
    <row r="426" spans="1:5" x14ac:dyDescent="0.2">
      <c r="A426" s="11" t="str">
        <f t="shared" si="6"/>
        <v>2025020216 CHI</v>
      </c>
      <c r="B426">
        <v>2025020216</v>
      </c>
      <c r="C426" t="s">
        <v>14</v>
      </c>
      <c r="D426">
        <v>2.69999999999999</v>
      </c>
      <c r="E426">
        <v>3.19999999999999</v>
      </c>
    </row>
    <row r="427" spans="1:5" x14ac:dyDescent="0.2">
      <c r="A427" s="11" t="str">
        <f t="shared" si="6"/>
        <v>2025020216 VAN</v>
      </c>
      <c r="B427">
        <v>2025020216</v>
      </c>
      <c r="C427" t="s">
        <v>23</v>
      </c>
      <c r="D427">
        <v>3.19999999999999</v>
      </c>
      <c r="E427">
        <v>2.69999999999999</v>
      </c>
    </row>
    <row r="428" spans="1:5" x14ac:dyDescent="0.2">
      <c r="A428" s="11" t="str">
        <f t="shared" si="6"/>
        <v>2025020217 SJS</v>
      </c>
      <c r="B428">
        <v>2025020217</v>
      </c>
      <c r="C428" t="s">
        <v>40</v>
      </c>
      <c r="D428">
        <v>2.6499999999999901</v>
      </c>
      <c r="E428">
        <v>3.3499999999999899</v>
      </c>
    </row>
    <row r="429" spans="1:5" x14ac:dyDescent="0.2">
      <c r="A429" s="11" t="str">
        <f t="shared" si="6"/>
        <v>2025020217 SEA</v>
      </c>
      <c r="B429">
        <v>2025020217</v>
      </c>
      <c r="C429" t="s">
        <v>13</v>
      </c>
      <c r="D429">
        <v>3.3499999999999899</v>
      </c>
      <c r="E429">
        <v>2.6499999999999901</v>
      </c>
    </row>
    <row r="430" spans="1:5" x14ac:dyDescent="0.2">
      <c r="A430" s="11" t="str">
        <f t="shared" si="6"/>
        <v>2025020218 BOS</v>
      </c>
      <c r="B430">
        <v>2025020218</v>
      </c>
      <c r="C430" t="s">
        <v>7</v>
      </c>
      <c r="D430">
        <v>2.7499999999999898</v>
      </c>
      <c r="E430">
        <v>3.2999999999999901</v>
      </c>
    </row>
    <row r="431" spans="1:5" x14ac:dyDescent="0.2">
      <c r="A431" s="11" t="str">
        <f t="shared" si="6"/>
        <v>2025020218 OTT</v>
      </c>
      <c r="B431">
        <v>2025020218</v>
      </c>
      <c r="C431" t="s">
        <v>39</v>
      </c>
      <c r="D431">
        <v>3.2999999999999901</v>
      </c>
      <c r="E431">
        <v>2.7499999999999898</v>
      </c>
    </row>
    <row r="432" spans="1:5" x14ac:dyDescent="0.2">
      <c r="A432" s="11" t="str">
        <f t="shared" si="6"/>
        <v>2025020219 BUF</v>
      </c>
      <c r="B432">
        <v>2025020219</v>
      </c>
      <c r="C432" t="s">
        <v>5</v>
      </c>
      <c r="D432">
        <v>3.2999999999999901</v>
      </c>
      <c r="E432">
        <v>2.8999999999999901</v>
      </c>
    </row>
    <row r="433" spans="1:5" x14ac:dyDescent="0.2">
      <c r="A433" s="11" t="str">
        <f t="shared" si="6"/>
        <v>2025020219 STL</v>
      </c>
      <c r="B433">
        <v>2025020219</v>
      </c>
      <c r="C433" t="s">
        <v>12</v>
      </c>
      <c r="D433">
        <v>2.8999999999999901</v>
      </c>
      <c r="E433">
        <v>3.2999999999999901</v>
      </c>
    </row>
    <row r="434" spans="1:5" x14ac:dyDescent="0.2">
      <c r="A434" s="11" t="str">
        <f t="shared" si="6"/>
        <v>2025020220 MTL</v>
      </c>
      <c r="B434">
        <v>2025020220</v>
      </c>
      <c r="C434" t="s">
        <v>19</v>
      </c>
      <c r="D434">
        <v>2.8499999999999899</v>
      </c>
      <c r="E434">
        <v>3.1499999999999901</v>
      </c>
    </row>
    <row r="435" spans="1:5" x14ac:dyDescent="0.2">
      <c r="A435" s="11" t="str">
        <f t="shared" si="6"/>
        <v>2025020220 NJD</v>
      </c>
      <c r="B435">
        <v>2025020220</v>
      </c>
      <c r="C435" t="s">
        <v>4</v>
      </c>
      <c r="D435">
        <v>3.1499999999999901</v>
      </c>
      <c r="E435">
        <v>2.8499999999999899</v>
      </c>
    </row>
    <row r="436" spans="1:5" x14ac:dyDescent="0.2">
      <c r="A436" s="11" t="str">
        <f t="shared" si="6"/>
        <v>2025020222 MIN</v>
      </c>
      <c r="B436">
        <v>2025020222</v>
      </c>
      <c r="C436" t="s">
        <v>33</v>
      </c>
      <c r="D436">
        <v>2.6499999999999901</v>
      </c>
      <c r="E436">
        <v>3.5499999999999901</v>
      </c>
    </row>
    <row r="437" spans="1:5" x14ac:dyDescent="0.2">
      <c r="A437" s="11" t="str">
        <f t="shared" si="6"/>
        <v>2025020222 CAR</v>
      </c>
      <c r="B437">
        <v>2025020222</v>
      </c>
      <c r="C437" t="s">
        <v>42</v>
      </c>
      <c r="D437">
        <v>3.5499999999999901</v>
      </c>
      <c r="E437">
        <v>2.6499999999999901</v>
      </c>
    </row>
    <row r="438" spans="1:5" x14ac:dyDescent="0.2">
      <c r="A438" s="11" t="str">
        <f t="shared" si="6"/>
        <v>2025020223 PHI</v>
      </c>
      <c r="B438">
        <v>2025020223</v>
      </c>
      <c r="C438" t="s">
        <v>43</v>
      </c>
      <c r="D438">
        <v>2.6499999999999901</v>
      </c>
      <c r="E438">
        <v>2.8999999999999901</v>
      </c>
    </row>
    <row r="439" spans="1:5" x14ac:dyDescent="0.2">
      <c r="A439" s="11" t="str">
        <f t="shared" si="6"/>
        <v>2025020223 NSH</v>
      </c>
      <c r="B439">
        <v>2025020223</v>
      </c>
      <c r="C439" t="s">
        <v>35</v>
      </c>
      <c r="D439">
        <v>2.8999999999999901</v>
      </c>
      <c r="E439">
        <v>2.6499999999999901</v>
      </c>
    </row>
    <row r="440" spans="1:5" x14ac:dyDescent="0.2">
      <c r="A440" s="11" t="str">
        <f t="shared" si="6"/>
        <v>2025020224 ANA</v>
      </c>
      <c r="B440">
        <v>2025020224</v>
      </c>
      <c r="C440" t="s">
        <v>48</v>
      </c>
      <c r="D440">
        <v>2.69999999999999</v>
      </c>
      <c r="E440">
        <v>3.44999999999999</v>
      </c>
    </row>
    <row r="441" spans="1:5" x14ac:dyDescent="0.2">
      <c r="A441" s="11" t="str">
        <f t="shared" si="6"/>
        <v>2025020224 DAL</v>
      </c>
      <c r="B441">
        <v>2025020224</v>
      </c>
      <c r="C441" t="s">
        <v>34</v>
      </c>
      <c r="D441">
        <v>3.44999999999999</v>
      </c>
      <c r="E441">
        <v>2.69999999999999</v>
      </c>
    </row>
    <row r="442" spans="1:5" x14ac:dyDescent="0.2">
      <c r="A442" s="11" t="str">
        <f t="shared" si="6"/>
        <v>2025020225 TBL</v>
      </c>
      <c r="B442">
        <v>2025020225</v>
      </c>
      <c r="C442" t="s">
        <v>41</v>
      </c>
      <c r="D442">
        <v>2.8999999999999901</v>
      </c>
      <c r="E442">
        <v>2.9999999999999898</v>
      </c>
    </row>
    <row r="443" spans="1:5" x14ac:dyDescent="0.2">
      <c r="A443" s="11" t="str">
        <f t="shared" si="6"/>
        <v>2025020225 VGK</v>
      </c>
      <c r="B443">
        <v>2025020225</v>
      </c>
      <c r="C443" t="s">
        <v>25</v>
      </c>
      <c r="D443">
        <v>2.9999999999999898</v>
      </c>
      <c r="E443">
        <v>2.8999999999999901</v>
      </c>
    </row>
    <row r="444" spans="1:5" x14ac:dyDescent="0.2">
      <c r="A444" s="11" t="str">
        <f t="shared" si="6"/>
        <v>2025020226 FLA</v>
      </c>
      <c r="B444">
        <v>2025020226</v>
      </c>
      <c r="C444" t="s">
        <v>10</v>
      </c>
      <c r="D444">
        <v>2.7499999999999898</v>
      </c>
      <c r="E444">
        <v>2.7499999999999898</v>
      </c>
    </row>
    <row r="445" spans="1:5" x14ac:dyDescent="0.2">
      <c r="A445" s="11" t="str">
        <f t="shared" si="6"/>
        <v>2025020226 LAK</v>
      </c>
      <c r="B445">
        <v>2025020226</v>
      </c>
      <c r="C445" t="s">
        <v>28</v>
      </c>
      <c r="D445">
        <v>2.7499999999999898</v>
      </c>
      <c r="E445">
        <v>2.7499999999999898</v>
      </c>
    </row>
    <row r="446" spans="1:5" x14ac:dyDescent="0.2">
      <c r="A446" s="11" t="str">
        <f t="shared" si="6"/>
        <v>2025020227 NYR</v>
      </c>
      <c r="B446">
        <v>2025020227</v>
      </c>
      <c r="C446" t="s">
        <v>20</v>
      </c>
      <c r="D446">
        <v>2.94999999999999</v>
      </c>
      <c r="E446">
        <v>2.9999999999999898</v>
      </c>
    </row>
    <row r="447" spans="1:5" x14ac:dyDescent="0.2">
      <c r="A447" s="11" t="str">
        <f t="shared" si="6"/>
        <v>2025020227 DET</v>
      </c>
      <c r="B447">
        <v>2025020227</v>
      </c>
      <c r="C447" t="s">
        <v>30</v>
      </c>
      <c r="D447">
        <v>2.9999999999999898</v>
      </c>
      <c r="E447">
        <v>2.94999999999999</v>
      </c>
    </row>
    <row r="448" spans="1:5" x14ac:dyDescent="0.2">
      <c r="A448" s="11" t="str">
        <f t="shared" si="6"/>
        <v>2025020228 MIN</v>
      </c>
      <c r="B448">
        <v>2025020228</v>
      </c>
      <c r="C448" t="s">
        <v>33</v>
      </c>
      <c r="D448">
        <v>2.94999999999999</v>
      </c>
      <c r="E448">
        <v>3.4999999999999898</v>
      </c>
    </row>
    <row r="449" spans="1:5" x14ac:dyDescent="0.2">
      <c r="A449" s="11" t="str">
        <f t="shared" si="6"/>
        <v>2025020228 NYI</v>
      </c>
      <c r="B449">
        <v>2025020228</v>
      </c>
      <c r="C449" t="s">
        <v>37</v>
      </c>
      <c r="D449">
        <v>3.4999999999999898</v>
      </c>
      <c r="E449">
        <v>2.94999999999999</v>
      </c>
    </row>
    <row r="450" spans="1:5" x14ac:dyDescent="0.2">
      <c r="A450" s="11" t="str">
        <f t="shared" si="6"/>
        <v>2025020229 CHI</v>
      </c>
      <c r="B450">
        <v>2025020229</v>
      </c>
      <c r="C450" t="s">
        <v>14</v>
      </c>
      <c r="D450">
        <v>2.7499999999999898</v>
      </c>
      <c r="E450">
        <v>3.19999999999999</v>
      </c>
    </row>
    <row r="451" spans="1:5" x14ac:dyDescent="0.2">
      <c r="A451" s="11" t="str">
        <f t="shared" ref="A451:A478" si="7">B451&amp;" "&amp;C451</f>
        <v>2025020229 CGY</v>
      </c>
      <c r="B451">
        <v>2025020229</v>
      </c>
      <c r="C451" t="s">
        <v>22</v>
      </c>
      <c r="D451">
        <v>3.19999999999999</v>
      </c>
      <c r="E451">
        <v>2.7499999999999898</v>
      </c>
    </row>
    <row r="452" spans="1:5" x14ac:dyDescent="0.2">
      <c r="A452" s="11" t="str">
        <f t="shared" si="7"/>
        <v>2025020230 WPG</v>
      </c>
      <c r="B452">
        <v>2025020230</v>
      </c>
      <c r="C452" t="s">
        <v>16</v>
      </c>
      <c r="D452">
        <v>3.4999999999999898</v>
      </c>
      <c r="E452">
        <v>2.6499999999999901</v>
      </c>
    </row>
    <row r="453" spans="1:5" x14ac:dyDescent="0.2">
      <c r="A453" s="11" t="str">
        <f t="shared" si="7"/>
        <v>2025020230 SJS</v>
      </c>
      <c r="B453">
        <v>2025020230</v>
      </c>
      <c r="C453" t="s">
        <v>40</v>
      </c>
      <c r="D453">
        <v>2.6499999999999901</v>
      </c>
      <c r="E453">
        <v>3.4999999999999898</v>
      </c>
    </row>
    <row r="454" spans="1:5" x14ac:dyDescent="0.2">
      <c r="A454" s="11" t="str">
        <f t="shared" si="7"/>
        <v>2025020231 PIT</v>
      </c>
      <c r="B454">
        <v>2025020231</v>
      </c>
      <c r="C454" t="s">
        <v>21</v>
      </c>
      <c r="D454">
        <v>2.69999999999999</v>
      </c>
      <c r="E454">
        <v>3.5499999999999901</v>
      </c>
    </row>
    <row r="455" spans="1:5" x14ac:dyDescent="0.2">
      <c r="A455" s="11" t="str">
        <f t="shared" si="7"/>
        <v>2025020231 NJD</v>
      </c>
      <c r="B455">
        <v>2025020231</v>
      </c>
      <c r="C455" t="s">
        <v>4</v>
      </c>
      <c r="D455">
        <v>3.5499999999999901</v>
      </c>
      <c r="E455">
        <v>2.69999999999999</v>
      </c>
    </row>
    <row r="456" spans="1:5" x14ac:dyDescent="0.2">
      <c r="A456" s="11" t="str">
        <f t="shared" si="7"/>
        <v>2025020232 PHI</v>
      </c>
      <c r="B456">
        <v>2025020232</v>
      </c>
      <c r="C456" t="s">
        <v>43</v>
      </c>
      <c r="D456">
        <v>2.7499999999999898</v>
      </c>
      <c r="E456">
        <v>2.8499999999999899</v>
      </c>
    </row>
    <row r="457" spans="1:5" x14ac:dyDescent="0.2">
      <c r="A457" s="11" t="str">
        <f t="shared" si="7"/>
        <v>2025020232 OTT</v>
      </c>
      <c r="B457">
        <v>2025020232</v>
      </c>
      <c r="C457" t="s">
        <v>39</v>
      </c>
      <c r="D457">
        <v>2.8499999999999899</v>
      </c>
      <c r="E457">
        <v>2.7499999999999898</v>
      </c>
    </row>
    <row r="458" spans="1:5" x14ac:dyDescent="0.2">
      <c r="A458" s="11" t="str">
        <f t="shared" si="7"/>
        <v>2025020233 DAL</v>
      </c>
      <c r="B458">
        <v>2025020233</v>
      </c>
      <c r="C458" t="s">
        <v>34</v>
      </c>
      <c r="D458">
        <v>3.2499999999999898</v>
      </c>
      <c r="E458">
        <v>2.69999999999999</v>
      </c>
    </row>
    <row r="459" spans="1:5" x14ac:dyDescent="0.2">
      <c r="A459" s="11" t="str">
        <f t="shared" si="7"/>
        <v>2025020233 NSH</v>
      </c>
      <c r="B459">
        <v>2025020233</v>
      </c>
      <c r="C459" t="s">
        <v>35</v>
      </c>
      <c r="D459">
        <v>2.69999999999999</v>
      </c>
      <c r="E459">
        <v>3.2499999999999898</v>
      </c>
    </row>
    <row r="460" spans="1:5" x14ac:dyDescent="0.2">
      <c r="A460" s="11" t="str">
        <f t="shared" si="7"/>
        <v>2025020234 BOS</v>
      </c>
      <c r="B460">
        <v>2025020234</v>
      </c>
      <c r="C460" t="s">
        <v>7</v>
      </c>
      <c r="D460">
        <v>2.4999999999999898</v>
      </c>
      <c r="E460">
        <v>3.44999999999999</v>
      </c>
    </row>
    <row r="461" spans="1:5" x14ac:dyDescent="0.2">
      <c r="A461" s="11" t="str">
        <f t="shared" si="7"/>
        <v>2025020234 TOR</v>
      </c>
      <c r="B461">
        <v>2025020234</v>
      </c>
      <c r="C461" t="s">
        <v>18</v>
      </c>
      <c r="D461">
        <v>3.44999999999999</v>
      </c>
      <c r="E461">
        <v>2.4999999999999898</v>
      </c>
    </row>
    <row r="462" spans="1:5" x14ac:dyDescent="0.2">
      <c r="A462" s="11" t="str">
        <f t="shared" si="7"/>
        <v>2025020235 UTA</v>
      </c>
      <c r="B462">
        <v>2025020235</v>
      </c>
      <c r="C462" t="s">
        <v>15</v>
      </c>
      <c r="D462">
        <v>3.0499999999999901</v>
      </c>
      <c r="E462">
        <v>2.8999999999999901</v>
      </c>
    </row>
    <row r="463" spans="1:5" x14ac:dyDescent="0.2">
      <c r="A463" s="11" t="str">
        <f t="shared" si="7"/>
        <v>2025020235 MTL</v>
      </c>
      <c r="B463">
        <v>2025020235</v>
      </c>
      <c r="C463" t="s">
        <v>19</v>
      </c>
      <c r="D463">
        <v>2.8999999999999901</v>
      </c>
      <c r="E463">
        <v>3.0499999999999901</v>
      </c>
    </row>
    <row r="464" spans="1:5" x14ac:dyDescent="0.2">
      <c r="A464" s="11" t="str">
        <f t="shared" si="7"/>
        <v>2025020236 WSH</v>
      </c>
      <c r="B464">
        <v>2025020236</v>
      </c>
      <c r="C464" t="s">
        <v>49</v>
      </c>
      <c r="D464">
        <v>2.69999999999999</v>
      </c>
      <c r="E464">
        <v>3.1499999999999901</v>
      </c>
    </row>
    <row r="465" spans="1:5" x14ac:dyDescent="0.2">
      <c r="A465" s="11" t="str">
        <f t="shared" si="7"/>
        <v>2025020236 TBL</v>
      </c>
      <c r="B465">
        <v>2025020236</v>
      </c>
      <c r="C465" t="s">
        <v>41</v>
      </c>
      <c r="D465">
        <v>3.1499999999999901</v>
      </c>
      <c r="E465">
        <v>2.69999999999999</v>
      </c>
    </row>
    <row r="466" spans="1:5" x14ac:dyDescent="0.2">
      <c r="A466" s="11" t="str">
        <f t="shared" si="7"/>
        <v>2025020237 NYI</v>
      </c>
      <c r="B466">
        <v>2025020237</v>
      </c>
      <c r="C466" t="s">
        <v>37</v>
      </c>
      <c r="D466">
        <v>2.6499999999999901</v>
      </c>
      <c r="E466">
        <v>3.19999999999999</v>
      </c>
    </row>
    <row r="467" spans="1:5" x14ac:dyDescent="0.2">
      <c r="A467" s="11" t="str">
        <f t="shared" si="7"/>
        <v>2025020237 NYR</v>
      </c>
      <c r="B467">
        <v>2025020237</v>
      </c>
      <c r="C467" t="s">
        <v>20</v>
      </c>
      <c r="D467">
        <v>3.19999999999999</v>
      </c>
      <c r="E467">
        <v>2.6499999999999901</v>
      </c>
    </row>
    <row r="468" spans="1:5" x14ac:dyDescent="0.2">
      <c r="A468" s="11" t="str">
        <f t="shared" si="7"/>
        <v>2025020238 BUF</v>
      </c>
      <c r="B468">
        <v>2025020238</v>
      </c>
      <c r="C468" t="s">
        <v>5</v>
      </c>
      <c r="D468">
        <v>2.4999999999999898</v>
      </c>
      <c r="E468">
        <v>3.7499999999999898</v>
      </c>
    </row>
    <row r="469" spans="1:5" x14ac:dyDescent="0.2">
      <c r="A469" s="11" t="str">
        <f t="shared" si="7"/>
        <v>2025020238 CAR</v>
      </c>
      <c r="B469">
        <v>2025020238</v>
      </c>
      <c r="C469" t="s">
        <v>42</v>
      </c>
      <c r="D469">
        <v>3.7499999999999898</v>
      </c>
      <c r="E469">
        <v>2.4999999999999898</v>
      </c>
    </row>
    <row r="470" spans="1:5" x14ac:dyDescent="0.2">
      <c r="A470" s="11" t="str">
        <f t="shared" si="7"/>
        <v>2025020239 STL</v>
      </c>
      <c r="B470">
        <v>2025020239</v>
      </c>
      <c r="C470" t="s">
        <v>12</v>
      </c>
      <c r="D470">
        <v>3.2499999999999898</v>
      </c>
      <c r="E470">
        <v>2.6499999999999901</v>
      </c>
    </row>
    <row r="471" spans="1:5" x14ac:dyDescent="0.2">
      <c r="A471" s="11" t="str">
        <f t="shared" si="7"/>
        <v>2025020239 SEA</v>
      </c>
      <c r="B471">
        <v>2025020239</v>
      </c>
      <c r="C471" t="s">
        <v>13</v>
      </c>
      <c r="D471">
        <v>2.6499999999999901</v>
      </c>
      <c r="E471">
        <v>3.2499999999999898</v>
      </c>
    </row>
    <row r="472" spans="1:5" x14ac:dyDescent="0.2">
      <c r="A472" s="11" t="str">
        <f t="shared" si="7"/>
        <v>2025020240 COL</v>
      </c>
      <c r="B472">
        <v>2025020240</v>
      </c>
      <c r="C472" t="s">
        <v>24</v>
      </c>
      <c r="D472">
        <v>3.2499999999999898</v>
      </c>
      <c r="E472">
        <v>3.0499999999999901</v>
      </c>
    </row>
    <row r="473" spans="1:5" x14ac:dyDescent="0.2">
      <c r="A473" s="11" t="str">
        <f t="shared" si="7"/>
        <v>2025020240 EDM</v>
      </c>
      <c r="B473">
        <v>2025020240</v>
      </c>
      <c r="C473" t="s">
        <v>17</v>
      </c>
      <c r="D473">
        <v>3.0499999999999901</v>
      </c>
      <c r="E473">
        <v>3.2499999999999898</v>
      </c>
    </row>
    <row r="474" spans="1:5" x14ac:dyDescent="0.2">
      <c r="A474" s="11" t="str">
        <f t="shared" si="7"/>
        <v>2025020241 CBJ</v>
      </c>
      <c r="B474">
        <v>2025020241</v>
      </c>
      <c r="C474" t="s">
        <v>32</v>
      </c>
      <c r="D474">
        <v>3.1499999999999901</v>
      </c>
      <c r="E474">
        <v>3.1499999999999901</v>
      </c>
    </row>
    <row r="475" spans="1:5" x14ac:dyDescent="0.2">
      <c r="A475" s="11" t="str">
        <f t="shared" si="7"/>
        <v>2025020241 VAN</v>
      </c>
      <c r="B475">
        <v>2025020241</v>
      </c>
      <c r="C475" t="s">
        <v>23</v>
      </c>
      <c r="D475">
        <v>3.1499999999999901</v>
      </c>
      <c r="E475">
        <v>3.1499999999999901</v>
      </c>
    </row>
    <row r="476" spans="1:5" x14ac:dyDescent="0.2">
      <c r="A476" s="11" t="str">
        <f t="shared" si="7"/>
        <v>2025020242 ANA</v>
      </c>
      <c r="B476">
        <v>2025020242</v>
      </c>
      <c r="C476" t="s">
        <v>48</v>
      </c>
      <c r="D476">
        <v>2.7999999999999901</v>
      </c>
      <c r="E476">
        <v>3.8999999999999901</v>
      </c>
    </row>
    <row r="477" spans="1:5" x14ac:dyDescent="0.2">
      <c r="A477" s="11" t="str">
        <f t="shared" si="7"/>
        <v>2025020242 VGK</v>
      </c>
      <c r="B477">
        <v>2025020242</v>
      </c>
      <c r="C477" t="s">
        <v>25</v>
      </c>
      <c r="D477">
        <v>3.8999999999999901</v>
      </c>
      <c r="E477">
        <v>2.7999999999999901</v>
      </c>
    </row>
    <row r="478" spans="1:5" x14ac:dyDescent="0.2">
      <c r="A478" s="11" t="str">
        <f t="shared" si="7"/>
        <v>2025020243 FLA</v>
      </c>
      <c r="B478">
        <v>2025020243</v>
      </c>
      <c r="C478" t="s">
        <v>10</v>
      </c>
      <c r="D478">
        <v>3.69999999999999</v>
      </c>
      <c r="E478">
        <v>2.3999999999999901</v>
      </c>
    </row>
    <row r="479" spans="1:5" x14ac:dyDescent="0.2">
      <c r="A479" s="11" t="str">
        <f>B479&amp;" "&amp;C479</f>
        <v>2025020243 SJS</v>
      </c>
      <c r="B479">
        <v>2025020243</v>
      </c>
      <c r="C479" t="s">
        <v>40</v>
      </c>
      <c r="D479">
        <v>2.3999999999999901</v>
      </c>
      <c r="E479">
        <v>3.69999999999999</v>
      </c>
    </row>
    <row r="480" spans="1:5" x14ac:dyDescent="0.2">
      <c r="A480" s="11" t="str">
        <f t="shared" ref="A480:A543" si="8">B480&amp;" "&amp;C480</f>
        <v>2025020244 DET</v>
      </c>
      <c r="B480">
        <v>2025020244</v>
      </c>
      <c r="C480" t="s">
        <v>30</v>
      </c>
      <c r="D480">
        <v>3.44999999999999</v>
      </c>
      <c r="E480">
        <v>2.6499999999999901</v>
      </c>
    </row>
    <row r="481" spans="1:5" x14ac:dyDescent="0.2">
      <c r="A481" s="11" t="str">
        <f t="shared" si="8"/>
        <v>2025020244 CHI</v>
      </c>
      <c r="B481">
        <v>2025020244</v>
      </c>
      <c r="C481" t="s">
        <v>14</v>
      </c>
      <c r="D481">
        <v>2.6499999999999901</v>
      </c>
      <c r="E481">
        <v>3.44999999999999</v>
      </c>
    </row>
    <row r="482" spans="1:5" x14ac:dyDescent="0.2">
      <c r="A482" s="11" t="str">
        <f t="shared" si="8"/>
        <v>2025020245 LAK</v>
      </c>
      <c r="B482">
        <v>2025020245</v>
      </c>
      <c r="C482" t="s">
        <v>28</v>
      </c>
      <c r="D482">
        <v>3.2499999999999898</v>
      </c>
      <c r="E482">
        <v>2.7499999999999898</v>
      </c>
    </row>
    <row r="483" spans="1:5" x14ac:dyDescent="0.2">
      <c r="A483" s="11" t="str">
        <f t="shared" si="8"/>
        <v>2025020245 PIT</v>
      </c>
      <c r="B483">
        <v>2025020245</v>
      </c>
      <c r="C483" t="s">
        <v>21</v>
      </c>
      <c r="D483">
        <v>2.7499999999999898</v>
      </c>
      <c r="E483">
        <v>3.2499999999999898</v>
      </c>
    </row>
    <row r="484" spans="1:5" x14ac:dyDescent="0.2">
      <c r="A484" s="11" t="str">
        <f t="shared" si="8"/>
        <v>2025020246 TOR</v>
      </c>
      <c r="B484">
        <v>2025020246</v>
      </c>
      <c r="C484" t="s">
        <v>18</v>
      </c>
      <c r="D484">
        <v>3.0499999999999901</v>
      </c>
      <c r="E484">
        <v>3.3499999999999899</v>
      </c>
    </row>
    <row r="485" spans="1:5" x14ac:dyDescent="0.2">
      <c r="A485" s="11" t="str">
        <f t="shared" si="8"/>
        <v>2025020246 CAR</v>
      </c>
      <c r="B485">
        <v>2025020246</v>
      </c>
      <c r="C485" t="s">
        <v>42</v>
      </c>
      <c r="D485">
        <v>3.3499999999999899</v>
      </c>
      <c r="E485">
        <v>3.0499999999999901</v>
      </c>
    </row>
    <row r="486" spans="1:5" x14ac:dyDescent="0.2">
      <c r="A486" s="11" t="str">
        <f t="shared" si="8"/>
        <v>2025020247 UTA</v>
      </c>
      <c r="B486">
        <v>2025020247</v>
      </c>
      <c r="C486" t="s">
        <v>15</v>
      </c>
      <c r="D486">
        <v>2.9999999999999898</v>
      </c>
      <c r="E486">
        <v>2.8999999999999901</v>
      </c>
    </row>
    <row r="487" spans="1:5" x14ac:dyDescent="0.2">
      <c r="A487" s="11" t="str">
        <f t="shared" si="8"/>
        <v>2025020247 OTT</v>
      </c>
      <c r="B487">
        <v>2025020247</v>
      </c>
      <c r="C487" t="s">
        <v>39</v>
      </c>
      <c r="D487">
        <v>2.8999999999999901</v>
      </c>
      <c r="E487">
        <v>2.9999999999999898</v>
      </c>
    </row>
    <row r="488" spans="1:5" x14ac:dyDescent="0.2">
      <c r="A488" s="11" t="str">
        <f t="shared" si="8"/>
        <v>2025020248 SEA</v>
      </c>
      <c r="B488">
        <v>2025020248</v>
      </c>
      <c r="C488" t="s">
        <v>13</v>
      </c>
      <c r="D488">
        <v>2.5499999999999901</v>
      </c>
      <c r="E488">
        <v>3.3999999999999901</v>
      </c>
    </row>
    <row r="489" spans="1:5" x14ac:dyDescent="0.2">
      <c r="A489" s="11" t="str">
        <f t="shared" si="8"/>
        <v>2025020248 DAL</v>
      </c>
      <c r="B489">
        <v>2025020248</v>
      </c>
      <c r="C489" t="s">
        <v>34</v>
      </c>
      <c r="D489">
        <v>3.3999999999999901</v>
      </c>
      <c r="E489">
        <v>2.5499999999999901</v>
      </c>
    </row>
    <row r="490" spans="1:5" x14ac:dyDescent="0.2">
      <c r="A490" s="11" t="str">
        <f t="shared" si="8"/>
        <v>2025020249 CGY</v>
      </c>
      <c r="B490">
        <v>2025020249</v>
      </c>
      <c r="C490" t="s">
        <v>22</v>
      </c>
      <c r="D490">
        <v>2.8499999999999899</v>
      </c>
      <c r="E490">
        <v>3.2999999999999901</v>
      </c>
    </row>
    <row r="491" spans="1:5" x14ac:dyDescent="0.2">
      <c r="A491" s="11" t="str">
        <f t="shared" si="8"/>
        <v>2025020249 MIN</v>
      </c>
      <c r="B491">
        <v>2025020249</v>
      </c>
      <c r="C491" t="s">
        <v>33</v>
      </c>
      <c r="D491">
        <v>3.2999999999999901</v>
      </c>
      <c r="E491">
        <v>2.8499999999999899</v>
      </c>
    </row>
    <row r="492" spans="1:5" x14ac:dyDescent="0.2">
      <c r="A492" s="11" t="str">
        <f t="shared" si="8"/>
        <v>2025020250 COL</v>
      </c>
      <c r="B492">
        <v>2025020250</v>
      </c>
      <c r="C492" t="s">
        <v>24</v>
      </c>
      <c r="D492">
        <v>3.7499999999999898</v>
      </c>
      <c r="E492">
        <v>2.7499999999999898</v>
      </c>
    </row>
    <row r="493" spans="1:5" x14ac:dyDescent="0.2">
      <c r="A493" s="11" t="str">
        <f t="shared" si="8"/>
        <v>2025020250 VAN</v>
      </c>
      <c r="B493">
        <v>2025020250</v>
      </c>
      <c r="C493" t="s">
        <v>23</v>
      </c>
      <c r="D493">
        <v>2.7499999999999898</v>
      </c>
      <c r="E493">
        <v>3.7499999999999898</v>
      </c>
    </row>
    <row r="494" spans="1:5" x14ac:dyDescent="0.2">
      <c r="A494" s="11" t="str">
        <f t="shared" si="8"/>
        <v>2025020251 WPG</v>
      </c>
      <c r="B494">
        <v>2025020251</v>
      </c>
      <c r="C494" t="s">
        <v>16</v>
      </c>
      <c r="D494">
        <v>3.2999999999999901</v>
      </c>
      <c r="E494">
        <v>2.94999999999999</v>
      </c>
    </row>
    <row r="495" spans="1:5" x14ac:dyDescent="0.2">
      <c r="A495" s="11" t="str">
        <f t="shared" si="8"/>
        <v>2025020251 ANA</v>
      </c>
      <c r="B495">
        <v>2025020251</v>
      </c>
      <c r="C495" t="s">
        <v>48</v>
      </c>
      <c r="D495">
        <v>2.94999999999999</v>
      </c>
      <c r="E495">
        <v>3.2999999999999901</v>
      </c>
    </row>
    <row r="496" spans="1:5" x14ac:dyDescent="0.2">
      <c r="A496" s="11" t="str">
        <f t="shared" si="8"/>
        <v>2025020252 NYI</v>
      </c>
      <c r="B496">
        <v>2025020252</v>
      </c>
      <c r="C496" t="s">
        <v>37</v>
      </c>
      <c r="D496">
        <v>2.8499999999999899</v>
      </c>
      <c r="E496">
        <v>3.19999999999999</v>
      </c>
    </row>
    <row r="497" spans="1:5" x14ac:dyDescent="0.2">
      <c r="A497" s="11" t="str">
        <f t="shared" si="8"/>
        <v>2025020252 NJD</v>
      </c>
      <c r="B497">
        <v>2025020252</v>
      </c>
      <c r="C497" t="s">
        <v>4</v>
      </c>
      <c r="D497">
        <v>3.19999999999999</v>
      </c>
      <c r="E497">
        <v>2.8499999999999899</v>
      </c>
    </row>
    <row r="498" spans="1:5" x14ac:dyDescent="0.2">
      <c r="A498" s="11" t="str">
        <f t="shared" si="8"/>
        <v>2025020253 NSH</v>
      </c>
      <c r="B498">
        <v>2025020253</v>
      </c>
      <c r="C498" t="s">
        <v>35</v>
      </c>
      <c r="D498">
        <v>2.44999999999999</v>
      </c>
      <c r="E498">
        <v>3.2999999999999901</v>
      </c>
    </row>
    <row r="499" spans="1:5" x14ac:dyDescent="0.2">
      <c r="A499" s="11" t="str">
        <f t="shared" si="8"/>
        <v>2025020253 NYR</v>
      </c>
      <c r="B499">
        <v>2025020253</v>
      </c>
      <c r="C499" t="s">
        <v>20</v>
      </c>
      <c r="D499">
        <v>3.2999999999999901</v>
      </c>
      <c r="E499">
        <v>2.44999999999999</v>
      </c>
    </row>
    <row r="500" spans="1:5" x14ac:dyDescent="0.2">
      <c r="A500" s="11" t="str">
        <f t="shared" si="8"/>
        <v>2025020254 CBJ</v>
      </c>
      <c r="B500">
        <v>2025020254</v>
      </c>
      <c r="C500" t="s">
        <v>32</v>
      </c>
      <c r="D500">
        <v>2.7999999999999901</v>
      </c>
      <c r="E500">
        <v>3.5499999999999901</v>
      </c>
    </row>
    <row r="501" spans="1:5" x14ac:dyDescent="0.2">
      <c r="A501" s="11" t="str">
        <f t="shared" si="8"/>
        <v>2025020254 EDM</v>
      </c>
      <c r="B501">
        <v>2025020254</v>
      </c>
      <c r="C501" t="s">
        <v>17</v>
      </c>
      <c r="D501">
        <v>3.5499999999999901</v>
      </c>
      <c r="E501">
        <v>2.7999999999999901</v>
      </c>
    </row>
    <row r="502" spans="1:5" x14ac:dyDescent="0.2">
      <c r="A502" s="11" t="str">
        <f t="shared" si="8"/>
        <v>2025020255 FLA</v>
      </c>
      <c r="B502">
        <v>2025020255</v>
      </c>
      <c r="C502" t="s">
        <v>10</v>
      </c>
      <c r="D502">
        <v>2.69999999999999</v>
      </c>
      <c r="E502">
        <v>2.94999999999999</v>
      </c>
    </row>
    <row r="503" spans="1:5" x14ac:dyDescent="0.2">
      <c r="A503" s="11" t="str">
        <f t="shared" si="8"/>
        <v>2025020255 VGK</v>
      </c>
      <c r="B503">
        <v>2025020255</v>
      </c>
      <c r="C503" t="s">
        <v>25</v>
      </c>
      <c r="D503">
        <v>2.94999999999999</v>
      </c>
      <c r="E503">
        <v>2.69999999999999</v>
      </c>
    </row>
    <row r="504" spans="1:5" x14ac:dyDescent="0.2">
      <c r="A504" s="11" t="str">
        <f t="shared" si="8"/>
        <v>2025020256 TOR</v>
      </c>
      <c r="B504">
        <v>2025020256</v>
      </c>
      <c r="C504" t="s">
        <v>18</v>
      </c>
      <c r="D504">
        <v>3.1499999999999901</v>
      </c>
      <c r="E504">
        <v>2.8499999999999899</v>
      </c>
    </row>
    <row r="505" spans="1:5" x14ac:dyDescent="0.2">
      <c r="A505" s="11" t="str">
        <f t="shared" si="8"/>
        <v>2025020256 BOS</v>
      </c>
      <c r="B505">
        <v>2025020256</v>
      </c>
      <c r="C505" t="s">
        <v>7</v>
      </c>
      <c r="D505">
        <v>2.8499999999999899</v>
      </c>
      <c r="E505">
        <v>3.1499999999999901</v>
      </c>
    </row>
    <row r="506" spans="1:5" x14ac:dyDescent="0.2">
      <c r="A506" s="11" t="str">
        <f t="shared" si="8"/>
        <v>2025020257 LAK</v>
      </c>
      <c r="B506">
        <v>2025020257</v>
      </c>
      <c r="C506" t="s">
        <v>28</v>
      </c>
      <c r="D506">
        <v>2.94999999999999</v>
      </c>
      <c r="E506">
        <v>2.7499999999999898</v>
      </c>
    </row>
    <row r="507" spans="1:5" x14ac:dyDescent="0.2">
      <c r="A507" s="11" t="str">
        <f t="shared" si="8"/>
        <v>2025020257 MTL</v>
      </c>
      <c r="B507">
        <v>2025020257</v>
      </c>
      <c r="C507" t="s">
        <v>19</v>
      </c>
      <c r="D507">
        <v>2.7499999999999898</v>
      </c>
      <c r="E507">
        <v>2.94999999999999</v>
      </c>
    </row>
    <row r="508" spans="1:5" x14ac:dyDescent="0.2">
      <c r="A508" s="11" t="str">
        <f t="shared" si="8"/>
        <v>2025020258 OTT</v>
      </c>
      <c r="B508">
        <v>2025020258</v>
      </c>
      <c r="C508" t="s">
        <v>39</v>
      </c>
      <c r="D508">
        <v>2.9999999999999898</v>
      </c>
      <c r="E508">
        <v>2.7999999999999901</v>
      </c>
    </row>
    <row r="509" spans="1:5" x14ac:dyDescent="0.2">
      <c r="A509" s="11" t="str">
        <f t="shared" si="8"/>
        <v>2025020258 DAL</v>
      </c>
      <c r="B509">
        <v>2025020258</v>
      </c>
      <c r="C509" t="s">
        <v>34</v>
      </c>
      <c r="D509">
        <v>2.7999999999999901</v>
      </c>
      <c r="E509">
        <v>2.9999999999999898</v>
      </c>
    </row>
    <row r="510" spans="1:5" x14ac:dyDescent="0.2">
      <c r="A510" s="11" t="str">
        <f t="shared" si="8"/>
        <v>2025020259 CAR</v>
      </c>
      <c r="B510">
        <v>2025020259</v>
      </c>
      <c r="C510" t="s">
        <v>42</v>
      </c>
      <c r="D510">
        <v>3.2999999999999901</v>
      </c>
      <c r="E510">
        <v>2.7499999999999898</v>
      </c>
    </row>
    <row r="511" spans="1:5" x14ac:dyDescent="0.2">
      <c r="A511" s="11" t="str">
        <f t="shared" si="8"/>
        <v>2025020259 WSH</v>
      </c>
      <c r="B511">
        <v>2025020259</v>
      </c>
      <c r="C511" t="s">
        <v>49</v>
      </c>
      <c r="D511">
        <v>2.7499999999999898</v>
      </c>
      <c r="E511">
        <v>3.2999999999999901</v>
      </c>
    </row>
    <row r="512" spans="1:5" x14ac:dyDescent="0.2">
      <c r="A512" s="11" t="str">
        <f t="shared" si="8"/>
        <v>2025020260 CGY</v>
      </c>
      <c r="B512">
        <v>2025020260</v>
      </c>
      <c r="C512" t="s">
        <v>22</v>
      </c>
      <c r="D512">
        <v>2.6499999999999901</v>
      </c>
      <c r="E512">
        <v>3.0499999999999901</v>
      </c>
    </row>
    <row r="513" spans="1:5" x14ac:dyDescent="0.2">
      <c r="A513" s="11" t="str">
        <f t="shared" si="8"/>
        <v>2025020260 STL</v>
      </c>
      <c r="B513">
        <v>2025020260</v>
      </c>
      <c r="C513" t="s">
        <v>12</v>
      </c>
      <c r="D513">
        <v>3.0499999999999901</v>
      </c>
      <c r="E513">
        <v>2.6499999999999901</v>
      </c>
    </row>
    <row r="514" spans="1:5" x14ac:dyDescent="0.2">
      <c r="A514" s="11" t="str">
        <f t="shared" si="8"/>
        <v>2025020261 SJS</v>
      </c>
      <c r="B514">
        <v>2025020261</v>
      </c>
      <c r="C514" t="s">
        <v>40</v>
      </c>
      <c r="D514">
        <v>2.6499999999999901</v>
      </c>
      <c r="E514">
        <v>3.4999999999999898</v>
      </c>
    </row>
    <row r="515" spans="1:5" x14ac:dyDescent="0.2">
      <c r="A515" s="11" t="str">
        <f t="shared" si="8"/>
        <v>2025020261 MIN</v>
      </c>
      <c r="B515">
        <v>2025020261</v>
      </c>
      <c r="C515" t="s">
        <v>33</v>
      </c>
      <c r="D515">
        <v>3.4999999999999898</v>
      </c>
      <c r="E515">
        <v>2.6499999999999901</v>
      </c>
    </row>
    <row r="516" spans="1:5" x14ac:dyDescent="0.2">
      <c r="A516" s="11" t="str">
        <f t="shared" si="8"/>
        <v>2025020262 ANA</v>
      </c>
      <c r="B516">
        <v>2025020262</v>
      </c>
      <c r="C516" t="s">
        <v>48</v>
      </c>
      <c r="D516">
        <v>2.69999999999999</v>
      </c>
      <c r="E516">
        <v>4.0499999999999901</v>
      </c>
    </row>
    <row r="517" spans="1:5" x14ac:dyDescent="0.2">
      <c r="A517" s="11" t="str">
        <f t="shared" si="8"/>
        <v>2025020262 COL</v>
      </c>
      <c r="B517">
        <v>2025020262</v>
      </c>
      <c r="C517" t="s">
        <v>24</v>
      </c>
      <c r="D517">
        <v>4.0499999999999901</v>
      </c>
      <c r="E517">
        <v>2.69999999999999</v>
      </c>
    </row>
    <row r="518" spans="1:5" x14ac:dyDescent="0.2">
      <c r="A518" s="11" t="str">
        <f t="shared" si="8"/>
        <v>2025020263 WPG</v>
      </c>
      <c r="B518">
        <v>2025020263</v>
      </c>
      <c r="C518" t="s">
        <v>16</v>
      </c>
      <c r="D518">
        <v>3.0499999999999901</v>
      </c>
      <c r="E518">
        <v>2.8999999999999901</v>
      </c>
    </row>
    <row r="519" spans="1:5" x14ac:dyDescent="0.2">
      <c r="A519" s="11" t="str">
        <f t="shared" si="8"/>
        <v>2025020263 VAN</v>
      </c>
      <c r="B519">
        <v>2025020263</v>
      </c>
      <c r="C519" t="s">
        <v>23</v>
      </c>
      <c r="D519">
        <v>2.8999999999999901</v>
      </c>
      <c r="E519">
        <v>3.0499999999999901</v>
      </c>
    </row>
    <row r="520" spans="1:5" x14ac:dyDescent="0.2">
      <c r="A520" s="11" t="str">
        <f t="shared" si="8"/>
        <v>2025020264 CBJ</v>
      </c>
      <c r="B520">
        <v>2025020264</v>
      </c>
      <c r="C520" t="s">
        <v>32</v>
      </c>
      <c r="D520">
        <v>2.9999999999999898</v>
      </c>
      <c r="E520">
        <v>3.0999999999999899</v>
      </c>
    </row>
    <row r="521" spans="1:5" x14ac:dyDescent="0.2">
      <c r="A521" s="11" t="str">
        <f t="shared" si="8"/>
        <v>2025020264 SEA</v>
      </c>
      <c r="B521">
        <v>2025020264</v>
      </c>
      <c r="C521" t="s">
        <v>13</v>
      </c>
      <c r="D521">
        <v>3.0999999999999899</v>
      </c>
      <c r="E521">
        <v>2.9999999999999898</v>
      </c>
    </row>
    <row r="522" spans="1:5" x14ac:dyDescent="0.2">
      <c r="A522" s="11" t="str">
        <f t="shared" si="8"/>
        <v>2025020265 NYR</v>
      </c>
      <c r="B522">
        <v>2025020265</v>
      </c>
      <c r="C522" t="s">
        <v>20</v>
      </c>
      <c r="D522">
        <v>2.7999999999999901</v>
      </c>
      <c r="E522">
        <v>2.8999999999999901</v>
      </c>
    </row>
    <row r="523" spans="1:5" x14ac:dyDescent="0.2">
      <c r="A523" s="11" t="str">
        <f t="shared" si="8"/>
        <v>2025020265 TBL</v>
      </c>
      <c r="B523">
        <v>2025020265</v>
      </c>
      <c r="C523" t="s">
        <v>41</v>
      </c>
      <c r="D523">
        <v>2.8999999999999901</v>
      </c>
      <c r="E523">
        <v>2.7999999999999901</v>
      </c>
    </row>
    <row r="524" spans="1:5" x14ac:dyDescent="0.2">
      <c r="A524" s="11" t="str">
        <f t="shared" si="8"/>
        <v>2025020266 EDM</v>
      </c>
      <c r="B524">
        <v>2025020266</v>
      </c>
      <c r="C524" t="s">
        <v>17</v>
      </c>
      <c r="D524">
        <v>2.8499999999999899</v>
      </c>
      <c r="E524">
        <v>2.7499999999999898</v>
      </c>
    </row>
    <row r="525" spans="1:5" x14ac:dyDescent="0.2">
      <c r="A525" s="11" t="str">
        <f t="shared" si="8"/>
        <v>2025020266 PHI</v>
      </c>
      <c r="B525">
        <v>2025020266</v>
      </c>
      <c r="C525" t="s">
        <v>43</v>
      </c>
      <c r="D525">
        <v>2.7499999999999898</v>
      </c>
      <c r="E525">
        <v>2.8499999999999899</v>
      </c>
    </row>
    <row r="526" spans="1:5" x14ac:dyDescent="0.2">
      <c r="A526" s="11" t="str">
        <f t="shared" si="8"/>
        <v>2025020267 BUF</v>
      </c>
      <c r="B526">
        <v>2025020267</v>
      </c>
      <c r="C526" t="s">
        <v>5</v>
      </c>
      <c r="D526">
        <v>2.5999999999999899</v>
      </c>
      <c r="E526">
        <v>3.5999999999999899</v>
      </c>
    </row>
    <row r="527" spans="1:5" x14ac:dyDescent="0.2">
      <c r="A527" s="11" t="str">
        <f t="shared" si="8"/>
        <v>2025020267 UTA</v>
      </c>
      <c r="B527">
        <v>2025020267</v>
      </c>
      <c r="C527" t="s">
        <v>15</v>
      </c>
      <c r="D527">
        <v>3.5999999999999899</v>
      </c>
      <c r="E527">
        <v>2.5999999999999899</v>
      </c>
    </row>
    <row r="528" spans="1:5" x14ac:dyDescent="0.2">
      <c r="A528" s="11" t="str">
        <f t="shared" si="8"/>
        <v>2025020268 NJD</v>
      </c>
      <c r="B528">
        <v>2025020268</v>
      </c>
      <c r="C528" t="s">
        <v>4</v>
      </c>
      <c r="D528">
        <v>3.19999999999999</v>
      </c>
      <c r="E528">
        <v>2.7999999999999901</v>
      </c>
    </row>
    <row r="529" spans="1:5" x14ac:dyDescent="0.2">
      <c r="A529" s="11" t="str">
        <f t="shared" si="8"/>
        <v>2025020268 CHI</v>
      </c>
      <c r="B529">
        <v>2025020268</v>
      </c>
      <c r="C529" t="s">
        <v>14</v>
      </c>
      <c r="D529">
        <v>2.7999999999999901</v>
      </c>
      <c r="E529">
        <v>3.19999999999999</v>
      </c>
    </row>
    <row r="530" spans="1:5" x14ac:dyDescent="0.2">
      <c r="A530" s="11" t="str">
        <f t="shared" si="8"/>
        <v>2025020269 TOR</v>
      </c>
      <c r="B530">
        <v>2025020269</v>
      </c>
      <c r="C530" t="s">
        <v>18</v>
      </c>
      <c r="D530">
        <v>2.7999999999999901</v>
      </c>
      <c r="E530">
        <v>3.1499999999999901</v>
      </c>
    </row>
    <row r="531" spans="1:5" x14ac:dyDescent="0.2">
      <c r="A531" s="11" t="str">
        <f t="shared" si="8"/>
        <v>2025020269 LAK</v>
      </c>
      <c r="B531">
        <v>2025020269</v>
      </c>
      <c r="C531" t="s">
        <v>28</v>
      </c>
      <c r="D531">
        <v>3.1499999999999901</v>
      </c>
      <c r="E531">
        <v>2.7999999999999901</v>
      </c>
    </row>
    <row r="532" spans="1:5" x14ac:dyDescent="0.2">
      <c r="A532" s="11" t="str">
        <f t="shared" si="8"/>
        <v>2025020270 DAL</v>
      </c>
      <c r="B532">
        <v>2025020270</v>
      </c>
      <c r="C532" t="s">
        <v>34</v>
      </c>
      <c r="D532">
        <v>2.8499999999999899</v>
      </c>
      <c r="E532">
        <v>2.94999999999999</v>
      </c>
    </row>
    <row r="533" spans="1:5" x14ac:dyDescent="0.2">
      <c r="A533" s="11" t="str">
        <f t="shared" si="8"/>
        <v>2025020270 MTL</v>
      </c>
      <c r="B533">
        <v>2025020270</v>
      </c>
      <c r="C533" t="s">
        <v>19</v>
      </c>
      <c r="D533">
        <v>2.94999999999999</v>
      </c>
      <c r="E533">
        <v>2.8499999999999899</v>
      </c>
    </row>
    <row r="534" spans="1:5" x14ac:dyDescent="0.2">
      <c r="A534" s="11" t="str">
        <f t="shared" si="8"/>
        <v>2025020271 OTT</v>
      </c>
      <c r="B534">
        <v>2025020271</v>
      </c>
      <c r="C534" t="s">
        <v>39</v>
      </c>
      <c r="D534">
        <v>3.19999999999999</v>
      </c>
      <c r="E534">
        <v>2.5999999999999899</v>
      </c>
    </row>
    <row r="535" spans="1:5" x14ac:dyDescent="0.2">
      <c r="A535" s="11" t="str">
        <f t="shared" si="8"/>
        <v>2025020271 BOS</v>
      </c>
      <c r="B535">
        <v>2025020271</v>
      </c>
      <c r="C535" t="s">
        <v>7</v>
      </c>
      <c r="D535">
        <v>2.5999999999999899</v>
      </c>
      <c r="E535">
        <v>3.19999999999999</v>
      </c>
    </row>
    <row r="536" spans="1:5" x14ac:dyDescent="0.2">
      <c r="A536" s="11" t="str">
        <f t="shared" si="8"/>
        <v>2025020272 DET</v>
      </c>
      <c r="B536">
        <v>2025020272</v>
      </c>
      <c r="C536" t="s">
        <v>30</v>
      </c>
      <c r="D536">
        <v>3.3999999999999901</v>
      </c>
      <c r="E536">
        <v>3.0999999999999899</v>
      </c>
    </row>
    <row r="537" spans="1:5" x14ac:dyDescent="0.2">
      <c r="A537" s="11" t="str">
        <f t="shared" si="8"/>
        <v>2025020272 ANA</v>
      </c>
      <c r="B537">
        <v>2025020272</v>
      </c>
      <c r="C537" t="s">
        <v>48</v>
      </c>
      <c r="D537">
        <v>3.0999999999999899</v>
      </c>
      <c r="E537">
        <v>3.3999999999999901</v>
      </c>
    </row>
    <row r="538" spans="1:5" x14ac:dyDescent="0.2">
      <c r="A538" s="11" t="str">
        <f t="shared" si="8"/>
        <v>2025020273 WSH</v>
      </c>
      <c r="B538">
        <v>2025020273</v>
      </c>
      <c r="C538" t="s">
        <v>49</v>
      </c>
      <c r="D538">
        <v>2.7499999999999898</v>
      </c>
      <c r="E538">
        <v>2.8999999999999901</v>
      </c>
    </row>
    <row r="539" spans="1:5" x14ac:dyDescent="0.2">
      <c r="A539" s="11" t="str">
        <f t="shared" si="8"/>
        <v>2025020273 FLA</v>
      </c>
      <c r="B539">
        <v>2025020273</v>
      </c>
      <c r="C539" t="s">
        <v>10</v>
      </c>
      <c r="D539">
        <v>2.8999999999999901</v>
      </c>
      <c r="E539">
        <v>2.7499999999999898</v>
      </c>
    </row>
    <row r="540" spans="1:5" x14ac:dyDescent="0.2">
      <c r="A540" s="11" t="str">
        <f t="shared" si="8"/>
        <v>2025020274 EDM</v>
      </c>
      <c r="B540">
        <v>2025020274</v>
      </c>
      <c r="C540" t="s">
        <v>17</v>
      </c>
      <c r="D540">
        <v>3.0499999999999901</v>
      </c>
      <c r="E540">
        <v>3.2999999999999901</v>
      </c>
    </row>
    <row r="541" spans="1:5" x14ac:dyDescent="0.2">
      <c r="A541" s="11" t="str">
        <f t="shared" si="8"/>
        <v>2025020274 CBJ</v>
      </c>
      <c r="B541">
        <v>2025020274</v>
      </c>
      <c r="C541" t="s">
        <v>32</v>
      </c>
      <c r="D541">
        <v>3.2999999999999901</v>
      </c>
      <c r="E541">
        <v>3.0499999999999901</v>
      </c>
    </row>
    <row r="542" spans="1:5" x14ac:dyDescent="0.2">
      <c r="A542" s="11" t="str">
        <f t="shared" si="8"/>
        <v>2025020275 BUF</v>
      </c>
      <c r="B542">
        <v>2025020275</v>
      </c>
      <c r="C542" t="s">
        <v>5</v>
      </c>
      <c r="D542">
        <v>2.3499999999999899</v>
      </c>
      <c r="E542">
        <v>4.2999999999999901</v>
      </c>
    </row>
    <row r="543" spans="1:5" x14ac:dyDescent="0.2">
      <c r="A543" s="11" t="str">
        <f t="shared" si="8"/>
        <v>2025020275 COL</v>
      </c>
      <c r="B543">
        <v>2025020275</v>
      </c>
      <c r="C543" t="s">
        <v>24</v>
      </c>
      <c r="D543">
        <v>4.2999999999999901</v>
      </c>
      <c r="E543">
        <v>2.3499999999999899</v>
      </c>
    </row>
    <row r="544" spans="1:5" x14ac:dyDescent="0.2">
      <c r="A544" s="11" t="str">
        <f t="shared" ref="A544:A607" si="9">B544&amp;" "&amp;C544</f>
        <v>2025020276 SJS</v>
      </c>
      <c r="B544">
        <v>2025020276</v>
      </c>
      <c r="C544" t="s">
        <v>40</v>
      </c>
      <c r="D544">
        <v>2.6499999999999901</v>
      </c>
      <c r="E544">
        <v>3.2999999999999901</v>
      </c>
    </row>
    <row r="545" spans="1:5" x14ac:dyDescent="0.2">
      <c r="A545" s="11" t="str">
        <f t="shared" si="9"/>
        <v>2025020276 CGY</v>
      </c>
      <c r="B545">
        <v>2025020276</v>
      </c>
      <c r="C545" t="s">
        <v>22</v>
      </c>
      <c r="D545">
        <v>3.2999999999999901</v>
      </c>
      <c r="E545">
        <v>2.6499999999999901</v>
      </c>
    </row>
    <row r="546" spans="1:5" x14ac:dyDescent="0.2">
      <c r="A546" s="11" t="str">
        <f t="shared" si="9"/>
        <v>2025020277 NYI</v>
      </c>
      <c r="B546">
        <v>2025020277</v>
      </c>
      <c r="C546" t="s">
        <v>37</v>
      </c>
      <c r="D546">
        <v>2.6499999999999901</v>
      </c>
      <c r="E546">
        <v>3.44999999999999</v>
      </c>
    </row>
    <row r="547" spans="1:5" x14ac:dyDescent="0.2">
      <c r="A547" s="11" t="str">
        <f t="shared" si="9"/>
        <v>2025020277 VGK</v>
      </c>
      <c r="B547">
        <v>2025020277</v>
      </c>
      <c r="C547" t="s">
        <v>25</v>
      </c>
      <c r="D547">
        <v>3.44999999999999</v>
      </c>
      <c r="E547">
        <v>2.6499999999999901</v>
      </c>
    </row>
    <row r="548" spans="1:5" x14ac:dyDescent="0.2">
      <c r="A548" s="11" t="str">
        <f t="shared" si="9"/>
        <v>2025020278 WPG</v>
      </c>
      <c r="B548">
        <v>2025020278</v>
      </c>
      <c r="C548" t="s">
        <v>16</v>
      </c>
      <c r="D548">
        <v>3.0999999999999899</v>
      </c>
      <c r="E548">
        <v>2.6499999999999901</v>
      </c>
    </row>
    <row r="549" spans="1:5" x14ac:dyDescent="0.2">
      <c r="A549" s="11" t="str">
        <f t="shared" si="9"/>
        <v>2025020278 SEA</v>
      </c>
      <c r="B549">
        <v>2025020278</v>
      </c>
      <c r="C549" t="s">
        <v>13</v>
      </c>
      <c r="D549">
        <v>2.6499999999999901</v>
      </c>
      <c r="E549">
        <v>3.0999999999999899</v>
      </c>
    </row>
    <row r="550" spans="1:5" x14ac:dyDescent="0.2">
      <c r="A550" s="11" t="str">
        <f t="shared" si="9"/>
        <v>2025020279 VAN</v>
      </c>
      <c r="B550">
        <v>2025020279</v>
      </c>
      <c r="C550" t="s">
        <v>23</v>
      </c>
      <c r="D550">
        <v>2.5</v>
      </c>
      <c r="E550">
        <v>3.95</v>
      </c>
    </row>
    <row r="551" spans="1:5" x14ac:dyDescent="0.2">
      <c r="A551" s="11" t="str">
        <f t="shared" si="9"/>
        <v>2025020279 CAR</v>
      </c>
      <c r="B551">
        <v>2025020279</v>
      </c>
      <c r="C551" t="s">
        <v>42</v>
      </c>
      <c r="D551">
        <v>3.95</v>
      </c>
      <c r="E551">
        <v>2.5</v>
      </c>
    </row>
    <row r="552" spans="1:5" x14ac:dyDescent="0.2">
      <c r="A552" s="11" t="str">
        <f t="shared" si="9"/>
        <v>2025020280 PHI</v>
      </c>
      <c r="B552">
        <v>2025020280</v>
      </c>
      <c r="C552" t="s">
        <v>43</v>
      </c>
      <c r="D552">
        <v>2.65</v>
      </c>
      <c r="E552">
        <v>2.95</v>
      </c>
    </row>
    <row r="553" spans="1:5" x14ac:dyDescent="0.2">
      <c r="A553" s="11" t="str">
        <f t="shared" si="9"/>
        <v>2025020280 STL</v>
      </c>
      <c r="B553">
        <v>2025020280</v>
      </c>
      <c r="C553" t="s">
        <v>12</v>
      </c>
      <c r="D553">
        <v>2.95</v>
      </c>
      <c r="E553">
        <v>2.65</v>
      </c>
    </row>
    <row r="554" spans="1:5" x14ac:dyDescent="0.2">
      <c r="A554" s="11" t="str">
        <f t="shared" si="9"/>
        <v>2025020281 PIT</v>
      </c>
      <c r="B554">
        <v>2025020281</v>
      </c>
      <c r="C554" t="s">
        <v>21</v>
      </c>
      <c r="D554">
        <v>3.2</v>
      </c>
      <c r="E554">
        <v>2.9</v>
      </c>
    </row>
    <row r="555" spans="1:5" x14ac:dyDescent="0.2">
      <c r="A555" s="11" t="str">
        <f t="shared" si="9"/>
        <v>2025020281 NSH</v>
      </c>
      <c r="B555">
        <v>2025020281</v>
      </c>
      <c r="C555" t="s">
        <v>35</v>
      </c>
      <c r="D555">
        <v>2.9</v>
      </c>
      <c r="E555">
        <v>3.2</v>
      </c>
    </row>
    <row r="556" spans="1:5" x14ac:dyDescent="0.2">
      <c r="A556" s="11" t="str">
        <f t="shared" si="9"/>
        <v>2025020282 NYI</v>
      </c>
      <c r="B556">
        <v>2025020282</v>
      </c>
      <c r="C556" t="s">
        <v>37</v>
      </c>
      <c r="D556">
        <v>2.65</v>
      </c>
      <c r="E556">
        <v>3.75</v>
      </c>
    </row>
    <row r="557" spans="1:5" x14ac:dyDescent="0.2">
      <c r="A557" s="11" t="str">
        <f t="shared" si="9"/>
        <v>2025020282 UTA</v>
      </c>
      <c r="B557">
        <v>2025020282</v>
      </c>
      <c r="C557" t="s">
        <v>15</v>
      </c>
      <c r="D557">
        <v>3.75</v>
      </c>
      <c r="E557">
        <v>2.65</v>
      </c>
    </row>
    <row r="558" spans="1:5" x14ac:dyDescent="0.2">
      <c r="A558" s="11" t="str">
        <f t="shared" si="9"/>
        <v>2025020283 TBL</v>
      </c>
      <c r="B558">
        <v>2025020283</v>
      </c>
      <c r="C558" t="s">
        <v>41</v>
      </c>
      <c r="D558">
        <v>2.69999999999999</v>
      </c>
      <c r="E558">
        <v>3.1499999999999901</v>
      </c>
    </row>
    <row r="559" spans="1:5" x14ac:dyDescent="0.2">
      <c r="A559" s="11" t="str">
        <f t="shared" si="9"/>
        <v>2025020283 FLA</v>
      </c>
      <c r="B559">
        <v>2025020283</v>
      </c>
      <c r="C559" t="s">
        <v>10</v>
      </c>
      <c r="D559">
        <v>3.1499999999999901</v>
      </c>
      <c r="E559">
        <v>2.69999999999999</v>
      </c>
    </row>
    <row r="560" spans="1:5" x14ac:dyDescent="0.2">
      <c r="A560" s="11" t="str">
        <f t="shared" si="9"/>
        <v>2025020284 MIN</v>
      </c>
      <c r="B560">
        <v>2025020284</v>
      </c>
      <c r="C560" t="s">
        <v>33</v>
      </c>
      <c r="D560">
        <v>3.3499999999999899</v>
      </c>
      <c r="E560">
        <v>3.2499999999999898</v>
      </c>
    </row>
    <row r="561" spans="1:5" x14ac:dyDescent="0.2">
      <c r="A561" s="11" t="str">
        <f t="shared" si="9"/>
        <v>2025020284 ANA</v>
      </c>
      <c r="B561">
        <v>2025020284</v>
      </c>
      <c r="C561" t="s">
        <v>48</v>
      </c>
      <c r="D561">
        <v>3.2499999999999898</v>
      </c>
      <c r="E561">
        <v>3.3499999999999899</v>
      </c>
    </row>
    <row r="562" spans="1:5" x14ac:dyDescent="0.2">
      <c r="A562" s="11" t="str">
        <f t="shared" si="9"/>
        <v>2025020285 BOS</v>
      </c>
      <c r="B562">
        <v>2025020285</v>
      </c>
      <c r="C562" t="s">
        <v>7</v>
      </c>
      <c r="D562">
        <v>2.5999999999999899</v>
      </c>
      <c r="E562">
        <v>3.0999999999999899</v>
      </c>
    </row>
    <row r="563" spans="1:5" x14ac:dyDescent="0.2">
      <c r="A563" s="11" t="str">
        <f t="shared" si="9"/>
        <v>2025020285 MTL</v>
      </c>
      <c r="B563">
        <v>2025020285</v>
      </c>
      <c r="C563" t="s">
        <v>19</v>
      </c>
      <c r="D563">
        <v>3.0999999999999899</v>
      </c>
      <c r="E563">
        <v>2.5999999999999899</v>
      </c>
    </row>
    <row r="564" spans="1:5" x14ac:dyDescent="0.2">
      <c r="A564" s="11" t="str">
        <f t="shared" si="9"/>
        <v>2025020286 OTT</v>
      </c>
      <c r="B564">
        <v>2025020286</v>
      </c>
      <c r="C564" t="s">
        <v>39</v>
      </c>
      <c r="D564">
        <v>2.7999999999999901</v>
      </c>
      <c r="E564">
        <v>2.7999999999999901</v>
      </c>
    </row>
    <row r="565" spans="1:5" x14ac:dyDescent="0.2">
      <c r="A565" s="11" t="str">
        <f t="shared" si="9"/>
        <v>2025020286 LAK</v>
      </c>
      <c r="B565">
        <v>2025020286</v>
      </c>
      <c r="C565" t="s">
        <v>28</v>
      </c>
      <c r="D565">
        <v>2.7999999999999901</v>
      </c>
      <c r="E565">
        <v>2.7999999999999901</v>
      </c>
    </row>
    <row r="566" spans="1:5" x14ac:dyDescent="0.2">
      <c r="A566" s="11" t="str">
        <f t="shared" si="9"/>
        <v>2025020287 DET</v>
      </c>
      <c r="B566">
        <v>2025020287</v>
      </c>
      <c r="C566" t="s">
        <v>30</v>
      </c>
      <c r="D566">
        <v>3.44999999999999</v>
      </c>
      <c r="E566">
        <v>2.7999999999999901</v>
      </c>
    </row>
    <row r="567" spans="1:5" x14ac:dyDescent="0.2">
      <c r="A567" s="11" t="str">
        <f t="shared" si="9"/>
        <v>2025020287 BUF</v>
      </c>
      <c r="B567">
        <v>2025020287</v>
      </c>
      <c r="C567" t="s">
        <v>5</v>
      </c>
      <c r="D567">
        <v>2.7999999999999901</v>
      </c>
      <c r="E567">
        <v>3.44999999999999</v>
      </c>
    </row>
    <row r="568" spans="1:5" x14ac:dyDescent="0.2">
      <c r="A568" s="11" t="str">
        <f t="shared" si="9"/>
        <v>2025020288 WSH</v>
      </c>
      <c r="B568">
        <v>2025020288</v>
      </c>
      <c r="C568" t="s">
        <v>49</v>
      </c>
      <c r="D568">
        <v>3.0999999999999899</v>
      </c>
      <c r="E568">
        <v>2.6499999999999901</v>
      </c>
    </row>
    <row r="569" spans="1:5" x14ac:dyDescent="0.2">
      <c r="A569" s="11" t="str">
        <f t="shared" si="9"/>
        <v>2025020288 NJD</v>
      </c>
      <c r="B569">
        <v>2025020288</v>
      </c>
      <c r="C569" t="s">
        <v>4</v>
      </c>
      <c r="D569">
        <v>2.6499999999999901</v>
      </c>
      <c r="E569">
        <v>3.0999999999999899</v>
      </c>
    </row>
    <row r="570" spans="1:5" x14ac:dyDescent="0.2">
      <c r="A570" s="11" t="str">
        <f t="shared" si="9"/>
        <v>2025020289 CAR</v>
      </c>
      <c r="B570">
        <v>2025020289</v>
      </c>
      <c r="C570" t="s">
        <v>42</v>
      </c>
      <c r="D570">
        <v>3.19999999999999</v>
      </c>
      <c r="E570">
        <v>3.0499999999999901</v>
      </c>
    </row>
    <row r="571" spans="1:5" x14ac:dyDescent="0.2">
      <c r="A571" s="11" t="str">
        <f t="shared" si="9"/>
        <v>2025020289 EDM</v>
      </c>
      <c r="B571">
        <v>2025020289</v>
      </c>
      <c r="C571" t="s">
        <v>17</v>
      </c>
      <c r="D571">
        <v>3.0499999999999901</v>
      </c>
      <c r="E571">
        <v>3.19999999999999</v>
      </c>
    </row>
    <row r="572" spans="1:5" x14ac:dyDescent="0.2">
      <c r="A572" s="11" t="str">
        <f t="shared" si="9"/>
        <v>2025020290 CBJ</v>
      </c>
      <c r="B572">
        <v>2025020290</v>
      </c>
      <c r="C572" t="s">
        <v>32</v>
      </c>
      <c r="D572">
        <v>2.94999999999999</v>
      </c>
      <c r="E572">
        <v>3.0999999999999899</v>
      </c>
    </row>
    <row r="573" spans="1:5" x14ac:dyDescent="0.2">
      <c r="A573" s="11" t="str">
        <f t="shared" si="9"/>
        <v>2025020290 NYR</v>
      </c>
      <c r="B573">
        <v>2025020290</v>
      </c>
      <c r="C573" t="s">
        <v>20</v>
      </c>
      <c r="D573">
        <v>3.0999999999999899</v>
      </c>
      <c r="E573">
        <v>2.94999999999999</v>
      </c>
    </row>
    <row r="574" spans="1:5" x14ac:dyDescent="0.2">
      <c r="A574" s="11" t="str">
        <f t="shared" si="9"/>
        <v>2025020291 CHI</v>
      </c>
      <c r="B574">
        <v>2025020291</v>
      </c>
      <c r="C574" t="s">
        <v>14</v>
      </c>
      <c r="D574">
        <v>3.0499999999999901</v>
      </c>
      <c r="E574">
        <v>3.1499999999999901</v>
      </c>
    </row>
    <row r="575" spans="1:5" x14ac:dyDescent="0.2">
      <c r="A575" s="11" t="str">
        <f t="shared" si="9"/>
        <v>2025020291 TOR</v>
      </c>
      <c r="B575">
        <v>2025020291</v>
      </c>
      <c r="C575" t="s">
        <v>18</v>
      </c>
      <c r="D575">
        <v>3.1499999999999901</v>
      </c>
      <c r="E575">
        <v>3.0499999999999901</v>
      </c>
    </row>
    <row r="576" spans="1:5" x14ac:dyDescent="0.2">
      <c r="A576" s="11" t="str">
        <f t="shared" si="9"/>
        <v>2025020292 VGK</v>
      </c>
      <c r="B576">
        <v>2025020292</v>
      </c>
      <c r="C576" t="s">
        <v>25</v>
      </c>
      <c r="D576">
        <v>3.2999999999999901</v>
      </c>
      <c r="E576">
        <v>2.6499999999999901</v>
      </c>
    </row>
    <row r="577" spans="1:5" x14ac:dyDescent="0.2">
      <c r="A577" s="11" t="str">
        <f t="shared" si="9"/>
        <v>2025020292 STL</v>
      </c>
      <c r="B577">
        <v>2025020292</v>
      </c>
      <c r="C577" t="s">
        <v>12</v>
      </c>
      <c r="D577">
        <v>2.6499999999999901</v>
      </c>
      <c r="E577">
        <v>3.2999999999999901</v>
      </c>
    </row>
    <row r="578" spans="1:5" x14ac:dyDescent="0.2">
      <c r="A578" s="11" t="str">
        <f t="shared" si="9"/>
        <v>2025020293 PHI</v>
      </c>
      <c r="B578">
        <v>2025020293</v>
      </c>
      <c r="C578" t="s">
        <v>43</v>
      </c>
      <c r="D578">
        <v>2.2999999999999901</v>
      </c>
      <c r="E578">
        <v>3.2499999999999898</v>
      </c>
    </row>
    <row r="579" spans="1:5" x14ac:dyDescent="0.2">
      <c r="A579" s="11" t="str">
        <f t="shared" si="9"/>
        <v>2025020293 DAL</v>
      </c>
      <c r="B579">
        <v>2025020293</v>
      </c>
      <c r="C579" t="s">
        <v>34</v>
      </c>
      <c r="D579">
        <v>3.2499999999999898</v>
      </c>
      <c r="E579">
        <v>2.2999999999999901</v>
      </c>
    </row>
    <row r="580" spans="1:5" x14ac:dyDescent="0.2">
      <c r="A580" s="11" t="str">
        <f t="shared" si="9"/>
        <v>2025020294 WPG</v>
      </c>
      <c r="B580">
        <v>2025020294</v>
      </c>
      <c r="C580" t="s">
        <v>16</v>
      </c>
      <c r="D580">
        <v>2.9999999999999898</v>
      </c>
      <c r="E580">
        <v>2.7499999999999898</v>
      </c>
    </row>
    <row r="581" spans="1:5" x14ac:dyDescent="0.2">
      <c r="A581" s="11" t="str">
        <f t="shared" si="9"/>
        <v>2025020294 CGY</v>
      </c>
      <c r="B581">
        <v>2025020294</v>
      </c>
      <c r="C581" t="s">
        <v>22</v>
      </c>
      <c r="D581">
        <v>2.7499999999999898</v>
      </c>
      <c r="E581">
        <v>2.9999999999999898</v>
      </c>
    </row>
    <row r="582" spans="1:5" x14ac:dyDescent="0.2">
      <c r="A582" s="11" t="str">
        <f t="shared" si="9"/>
        <v>2025020295 SJS</v>
      </c>
      <c r="B582">
        <v>2025020295</v>
      </c>
      <c r="C582" t="s">
        <v>40</v>
      </c>
      <c r="D582">
        <v>2.6499999999999901</v>
      </c>
      <c r="E582">
        <v>3.1499999999999901</v>
      </c>
    </row>
    <row r="583" spans="1:5" x14ac:dyDescent="0.2">
      <c r="A583" s="11" t="str">
        <f t="shared" si="9"/>
        <v>2025020295 SEA</v>
      </c>
      <c r="B583">
        <v>2025020295</v>
      </c>
      <c r="C583" t="s">
        <v>13</v>
      </c>
      <c r="D583">
        <v>3.1499999999999901</v>
      </c>
      <c r="E583">
        <v>2.6499999999999901</v>
      </c>
    </row>
    <row r="584" spans="1:5" x14ac:dyDescent="0.2">
      <c r="A584" s="11" t="str">
        <f t="shared" si="9"/>
        <v>2025020296 NSH</v>
      </c>
      <c r="B584">
        <v>2025020296</v>
      </c>
      <c r="C584" t="s">
        <v>35</v>
      </c>
      <c r="D584">
        <v>2.8499999999999899</v>
      </c>
      <c r="E584">
        <v>3.1499999999999901</v>
      </c>
    </row>
    <row r="585" spans="1:5" x14ac:dyDescent="0.2">
      <c r="A585" s="11" t="str">
        <f t="shared" si="9"/>
        <v>2025020296 PIT</v>
      </c>
      <c r="B585">
        <v>2025020296</v>
      </c>
      <c r="C585" t="s">
        <v>21</v>
      </c>
      <c r="D585">
        <v>3.1499999999999901</v>
      </c>
      <c r="E585">
        <v>2.8499999999999899</v>
      </c>
    </row>
    <row r="586" spans="1:5" x14ac:dyDescent="0.2">
      <c r="A586" s="11" t="str">
        <f t="shared" si="9"/>
        <v>2025020297 VAN</v>
      </c>
      <c r="B586">
        <v>2025020297</v>
      </c>
      <c r="C586" t="s">
        <v>23</v>
      </c>
      <c r="D586">
        <v>2.9999999999999898</v>
      </c>
      <c r="E586">
        <v>3.4999999999999898</v>
      </c>
    </row>
    <row r="587" spans="1:5" x14ac:dyDescent="0.2">
      <c r="A587" s="11" t="str">
        <f t="shared" si="9"/>
        <v>2025020297 TBL</v>
      </c>
      <c r="B587">
        <v>2025020297</v>
      </c>
      <c r="C587" t="s">
        <v>41</v>
      </c>
      <c r="D587">
        <v>3.4999999999999898</v>
      </c>
      <c r="E587">
        <v>2.9999999999999898</v>
      </c>
    </row>
    <row r="588" spans="1:5" x14ac:dyDescent="0.2">
      <c r="A588" s="11" t="str">
        <f t="shared" si="9"/>
        <v>2025020298 VGK</v>
      </c>
      <c r="B588">
        <v>2025020298</v>
      </c>
      <c r="C588" t="s">
        <v>25</v>
      </c>
      <c r="D588">
        <v>3.1499999999999901</v>
      </c>
      <c r="E588">
        <v>2.94999999999999</v>
      </c>
    </row>
    <row r="589" spans="1:5" x14ac:dyDescent="0.2">
      <c r="A589" s="11" t="str">
        <f t="shared" si="9"/>
        <v>2025020298 MIN</v>
      </c>
      <c r="B589">
        <v>2025020298</v>
      </c>
      <c r="C589" t="s">
        <v>33</v>
      </c>
      <c r="D589">
        <v>2.94999999999999</v>
      </c>
      <c r="E589">
        <v>3.1499999999999901</v>
      </c>
    </row>
    <row r="590" spans="1:5" x14ac:dyDescent="0.2">
      <c r="A590" s="11" t="str">
        <f t="shared" si="9"/>
        <v>2025020299 DET</v>
      </c>
      <c r="B590">
        <v>2025020299</v>
      </c>
      <c r="C590" t="s">
        <v>30</v>
      </c>
      <c r="D590">
        <v>2.7499999999999898</v>
      </c>
      <c r="E590">
        <v>3.1499999999999901</v>
      </c>
    </row>
    <row r="591" spans="1:5" x14ac:dyDescent="0.2">
      <c r="A591" s="11" t="str">
        <f t="shared" si="9"/>
        <v>2025020299 NYR</v>
      </c>
      <c r="B591">
        <v>2025020299</v>
      </c>
      <c r="C591" t="s">
        <v>20</v>
      </c>
      <c r="D591">
        <v>3.1499999999999901</v>
      </c>
      <c r="E591">
        <v>2.7499999999999898</v>
      </c>
    </row>
    <row r="592" spans="1:5" x14ac:dyDescent="0.2">
      <c r="A592" s="11" t="str">
        <f t="shared" si="9"/>
        <v>2025020300 NYI</v>
      </c>
      <c r="B592">
        <v>2025020300</v>
      </c>
      <c r="C592" t="s">
        <v>37</v>
      </c>
      <c r="D592">
        <v>2.5999999999999899</v>
      </c>
      <c r="E592">
        <v>3.7999999999999901</v>
      </c>
    </row>
    <row r="593" spans="1:5" x14ac:dyDescent="0.2">
      <c r="A593" s="11" t="str">
        <f t="shared" si="9"/>
        <v>2025020300 COL</v>
      </c>
      <c r="B593">
        <v>2025020300</v>
      </c>
      <c r="C593" t="s">
        <v>24</v>
      </c>
      <c r="D593">
        <v>3.7999999999999901</v>
      </c>
      <c r="E593">
        <v>2.5999999999999899</v>
      </c>
    </row>
    <row r="594" spans="1:5" x14ac:dyDescent="0.2">
      <c r="A594" s="11" t="str">
        <f t="shared" si="9"/>
        <v>2025020301 BOS</v>
      </c>
      <c r="B594">
        <v>2025020301</v>
      </c>
      <c r="C594" t="s">
        <v>7</v>
      </c>
      <c r="D594">
        <v>2.5499999999999901</v>
      </c>
      <c r="E594">
        <v>3.5499999999999901</v>
      </c>
    </row>
    <row r="595" spans="1:5" x14ac:dyDescent="0.2">
      <c r="A595" s="11" t="str">
        <f t="shared" si="9"/>
        <v>2025020301 CAR</v>
      </c>
      <c r="B595">
        <v>2025020301</v>
      </c>
      <c r="C595" t="s">
        <v>42</v>
      </c>
      <c r="D595">
        <v>3.5499999999999901</v>
      </c>
      <c r="E595">
        <v>2.5499999999999901</v>
      </c>
    </row>
    <row r="596" spans="1:5" x14ac:dyDescent="0.2">
      <c r="A596" s="11" t="str">
        <f t="shared" si="9"/>
        <v>2025020302 EDM</v>
      </c>
      <c r="B596">
        <v>2025020302</v>
      </c>
      <c r="C596" t="s">
        <v>17</v>
      </c>
      <c r="D596">
        <v>3.3999999999999901</v>
      </c>
      <c r="E596">
        <v>2.8499999999999899</v>
      </c>
    </row>
    <row r="597" spans="1:5" x14ac:dyDescent="0.2">
      <c r="A597" s="11" t="str">
        <f t="shared" si="9"/>
        <v>2025020302 BUF</v>
      </c>
      <c r="B597">
        <v>2025020302</v>
      </c>
      <c r="C597" t="s">
        <v>5</v>
      </c>
      <c r="D597">
        <v>2.8499999999999899</v>
      </c>
      <c r="E597">
        <v>3.3999999999999901</v>
      </c>
    </row>
    <row r="598" spans="1:5" x14ac:dyDescent="0.2">
      <c r="A598" s="11" t="str">
        <f t="shared" si="9"/>
        <v>2025020303 VAN</v>
      </c>
      <c r="B598">
        <v>2025020303</v>
      </c>
      <c r="C598" t="s">
        <v>23</v>
      </c>
      <c r="D598">
        <v>2.2499999999999898</v>
      </c>
      <c r="E598">
        <v>3.5999999999999899</v>
      </c>
    </row>
    <row r="599" spans="1:5" x14ac:dyDescent="0.2">
      <c r="A599" s="11" t="str">
        <f t="shared" si="9"/>
        <v>2025020303 FLA</v>
      </c>
      <c r="B599">
        <v>2025020303</v>
      </c>
      <c r="C599" t="s">
        <v>10</v>
      </c>
      <c r="D599">
        <v>3.5999999999999899</v>
      </c>
      <c r="E599">
        <v>2.2499999999999898</v>
      </c>
    </row>
    <row r="600" spans="1:5" x14ac:dyDescent="0.2">
      <c r="A600" s="11" t="str">
        <f t="shared" si="9"/>
        <v>2025020304 LAK</v>
      </c>
      <c r="B600">
        <v>2025020304</v>
      </c>
      <c r="C600" t="s">
        <v>28</v>
      </c>
      <c r="D600">
        <v>2.7999999999999901</v>
      </c>
      <c r="E600">
        <v>2.8499999999999899</v>
      </c>
    </row>
    <row r="601" spans="1:5" x14ac:dyDescent="0.2">
      <c r="A601" s="11" t="str">
        <f t="shared" si="9"/>
        <v>2025020304 WSH</v>
      </c>
      <c r="B601">
        <v>2025020304</v>
      </c>
      <c r="C601" t="s">
        <v>49</v>
      </c>
      <c r="D601">
        <v>2.8499999999999899</v>
      </c>
      <c r="E601">
        <v>2.7999999999999901</v>
      </c>
    </row>
    <row r="602" spans="1:5" x14ac:dyDescent="0.2">
      <c r="A602" s="11" t="str">
        <f t="shared" si="9"/>
        <v>2025020305 MTL</v>
      </c>
      <c r="B602">
        <v>2025020305</v>
      </c>
      <c r="C602" t="s">
        <v>19</v>
      </c>
      <c r="D602">
        <v>2.94999999999999</v>
      </c>
      <c r="E602">
        <v>3.2499999999999898</v>
      </c>
    </row>
    <row r="603" spans="1:5" x14ac:dyDescent="0.2">
      <c r="A603" s="11" t="str">
        <f t="shared" si="9"/>
        <v>2025020305 CBJ</v>
      </c>
      <c r="B603">
        <v>2025020305</v>
      </c>
      <c r="C603" t="s">
        <v>32</v>
      </c>
      <c r="D603">
        <v>3.2499999999999898</v>
      </c>
      <c r="E603">
        <v>2.94999999999999</v>
      </c>
    </row>
    <row r="604" spans="1:5" x14ac:dyDescent="0.2">
      <c r="A604" s="11" t="str">
        <f t="shared" si="9"/>
        <v>2025020306 UTA</v>
      </c>
      <c r="B604">
        <v>2025020306</v>
      </c>
      <c r="C604" t="s">
        <v>15</v>
      </c>
      <c r="D604">
        <v>3.0999999999999899</v>
      </c>
      <c r="E604">
        <v>2.9999999999999898</v>
      </c>
    </row>
    <row r="605" spans="1:5" x14ac:dyDescent="0.2">
      <c r="A605" s="11" t="str">
        <f t="shared" si="9"/>
        <v>2025020306 ANA</v>
      </c>
      <c r="B605">
        <v>2025020306</v>
      </c>
      <c r="C605" t="s">
        <v>48</v>
      </c>
      <c r="D605">
        <v>2.9999999999999898</v>
      </c>
      <c r="E605">
        <v>3.0999999999999899</v>
      </c>
    </row>
    <row r="606" spans="1:5" x14ac:dyDescent="0.2">
      <c r="A606" s="11" t="str">
        <f t="shared" si="9"/>
        <v>2025020307 STL</v>
      </c>
      <c r="B606">
        <v>2025020307</v>
      </c>
      <c r="C606" t="s">
        <v>12</v>
      </c>
      <c r="D606">
        <v>2.9999999999999898</v>
      </c>
      <c r="E606">
        <v>2.9999999999999898</v>
      </c>
    </row>
    <row r="607" spans="1:5" x14ac:dyDescent="0.2">
      <c r="A607" s="11" t="str">
        <f t="shared" si="9"/>
        <v>2025020307 TOR</v>
      </c>
      <c r="B607">
        <v>2025020307</v>
      </c>
      <c r="C607" t="s">
        <v>18</v>
      </c>
      <c r="D607">
        <v>2.9999999999999898</v>
      </c>
      <c r="E607">
        <v>2.9999999999999898</v>
      </c>
    </row>
    <row r="608" spans="1:5" x14ac:dyDescent="0.2">
      <c r="A608" s="11" t="str">
        <f t="shared" ref="A608:A671" si="10">B608&amp;" "&amp;C608</f>
        <v>2025020308 DET</v>
      </c>
      <c r="B608">
        <v>2025020308</v>
      </c>
      <c r="C608" t="s">
        <v>30</v>
      </c>
      <c r="D608">
        <v>3.19999999999999</v>
      </c>
      <c r="E608">
        <v>2.4999999999999898</v>
      </c>
    </row>
    <row r="609" spans="1:5" x14ac:dyDescent="0.2">
      <c r="A609" s="11" t="str">
        <f t="shared" si="10"/>
        <v>2025020308 SEA</v>
      </c>
      <c r="B609">
        <v>2025020308</v>
      </c>
      <c r="C609" t="s">
        <v>13</v>
      </c>
      <c r="D609">
        <v>2.4999999999999898</v>
      </c>
      <c r="E609">
        <v>3.19999999999999</v>
      </c>
    </row>
    <row r="610" spans="1:5" x14ac:dyDescent="0.2">
      <c r="A610" s="11" t="str">
        <f t="shared" si="10"/>
        <v>2025020309 TBL</v>
      </c>
      <c r="B610">
        <v>2025020309</v>
      </c>
      <c r="C610" t="s">
        <v>41</v>
      </c>
      <c r="D610">
        <v>3.2499999999999898</v>
      </c>
      <c r="E610">
        <v>2.6499999999999901</v>
      </c>
    </row>
    <row r="611" spans="1:5" x14ac:dyDescent="0.2">
      <c r="A611" s="11" t="str">
        <f t="shared" si="10"/>
        <v>2025020309 NJD</v>
      </c>
      <c r="B611">
        <v>2025020309</v>
      </c>
      <c r="C611" t="s">
        <v>4</v>
      </c>
      <c r="D611">
        <v>2.6499999999999901</v>
      </c>
      <c r="E611">
        <v>3.2499999999999898</v>
      </c>
    </row>
    <row r="612" spans="1:5" x14ac:dyDescent="0.2">
      <c r="A612" s="11" t="str">
        <f t="shared" si="10"/>
        <v>2025020310 NYI</v>
      </c>
      <c r="B612">
        <v>2025020310</v>
      </c>
      <c r="C612" t="s">
        <v>37</v>
      </c>
      <c r="D612">
        <v>2.69999999999999</v>
      </c>
      <c r="E612">
        <v>3.44999999999999</v>
      </c>
    </row>
    <row r="613" spans="1:5" x14ac:dyDescent="0.2">
      <c r="A613" s="11" t="str">
        <f t="shared" si="10"/>
        <v>2025020310 DAL</v>
      </c>
      <c r="B613">
        <v>2025020310</v>
      </c>
      <c r="C613" t="s">
        <v>34</v>
      </c>
      <c r="D613">
        <v>3.44999999999999</v>
      </c>
      <c r="E613">
        <v>2.69999999999999</v>
      </c>
    </row>
    <row r="614" spans="1:5" x14ac:dyDescent="0.2">
      <c r="A614" s="11" t="str">
        <f t="shared" si="10"/>
        <v>2025020311 CBJ</v>
      </c>
      <c r="B614">
        <v>2025020311</v>
      </c>
      <c r="C614" t="s">
        <v>32</v>
      </c>
      <c r="D614">
        <v>2.7999999999999901</v>
      </c>
      <c r="E614">
        <v>3.5499999999999901</v>
      </c>
    </row>
    <row r="615" spans="1:5" x14ac:dyDescent="0.2">
      <c r="A615" s="11" t="str">
        <f t="shared" si="10"/>
        <v>2025020311 WPG</v>
      </c>
      <c r="B615">
        <v>2025020311</v>
      </c>
      <c r="C615" t="s">
        <v>16</v>
      </c>
      <c r="D615">
        <v>3.5499999999999901</v>
      </c>
      <c r="E615">
        <v>2.7999999999999901</v>
      </c>
    </row>
    <row r="616" spans="1:5" x14ac:dyDescent="0.2">
      <c r="A616" s="11" t="str">
        <f t="shared" si="10"/>
        <v>2025020312 CGY</v>
      </c>
      <c r="B616">
        <v>2025020312</v>
      </c>
      <c r="C616" t="s">
        <v>22</v>
      </c>
      <c r="D616">
        <v>3.0499999999999901</v>
      </c>
      <c r="E616">
        <v>2.8499999999999899</v>
      </c>
    </row>
    <row r="617" spans="1:5" x14ac:dyDescent="0.2">
      <c r="A617" s="11" t="str">
        <f t="shared" si="10"/>
        <v>2025020312 CHI</v>
      </c>
      <c r="B617">
        <v>2025020312</v>
      </c>
      <c r="C617" t="s">
        <v>14</v>
      </c>
      <c r="D617">
        <v>2.8499999999999899</v>
      </c>
      <c r="E617">
        <v>3.0499999999999901</v>
      </c>
    </row>
    <row r="618" spans="1:5" x14ac:dyDescent="0.2">
      <c r="A618" s="11" t="str">
        <f t="shared" si="10"/>
        <v>2025020313 NYR</v>
      </c>
      <c r="B618">
        <v>2025020313</v>
      </c>
      <c r="C618" t="s">
        <v>20</v>
      </c>
      <c r="D618">
        <v>2.7499999999999898</v>
      </c>
      <c r="E618">
        <v>2.9999999999999898</v>
      </c>
    </row>
    <row r="619" spans="1:5" x14ac:dyDescent="0.2">
      <c r="A619" s="11" t="str">
        <f t="shared" si="10"/>
        <v>2025020313 VGK</v>
      </c>
      <c r="B619">
        <v>2025020313</v>
      </c>
      <c r="C619" t="s">
        <v>25</v>
      </c>
      <c r="D619">
        <v>2.9999999999999898</v>
      </c>
      <c r="E619">
        <v>2.7499999999999898</v>
      </c>
    </row>
    <row r="620" spans="1:5" x14ac:dyDescent="0.2">
      <c r="A620" s="11" t="str">
        <f t="shared" si="10"/>
        <v>2025020314 UTA</v>
      </c>
      <c r="B620">
        <v>2025020314</v>
      </c>
      <c r="C620" t="s">
        <v>15</v>
      </c>
      <c r="D620">
        <v>3.1499999999999901</v>
      </c>
      <c r="E620">
        <v>2.8499999999999899</v>
      </c>
    </row>
    <row r="621" spans="1:5" x14ac:dyDescent="0.2">
      <c r="A621" s="11" t="str">
        <f t="shared" si="10"/>
        <v>2025020314 SJS</v>
      </c>
      <c r="B621">
        <v>2025020314</v>
      </c>
      <c r="C621" t="s">
        <v>40</v>
      </c>
      <c r="D621">
        <v>2.8499999999999899</v>
      </c>
      <c r="E621">
        <v>3.1499999999999901</v>
      </c>
    </row>
    <row r="622" spans="1:5" x14ac:dyDescent="0.2">
      <c r="A622" s="11" t="str">
        <f t="shared" si="10"/>
        <v>2025020315 EDM</v>
      </c>
      <c r="B622">
        <v>2025020315</v>
      </c>
      <c r="C622" t="s">
        <v>17</v>
      </c>
      <c r="D622">
        <v>2.8999999999999901</v>
      </c>
      <c r="E622">
        <v>3.0499999999999901</v>
      </c>
    </row>
    <row r="623" spans="1:5" x14ac:dyDescent="0.2">
      <c r="A623" s="11" t="str">
        <f t="shared" si="10"/>
        <v>2025020315 WSH</v>
      </c>
      <c r="B623">
        <v>2025020315</v>
      </c>
      <c r="C623" t="s">
        <v>49</v>
      </c>
      <c r="D623">
        <v>3.0499999999999901</v>
      </c>
      <c r="E623">
        <v>2.8999999999999901</v>
      </c>
    </row>
    <row r="624" spans="1:5" x14ac:dyDescent="0.2">
      <c r="A624" s="11" t="str">
        <f t="shared" si="10"/>
        <v>2025020316 CGY</v>
      </c>
      <c r="B624">
        <v>2025020316</v>
      </c>
      <c r="C624" t="s">
        <v>22</v>
      </c>
      <c r="D624">
        <v>2.7499999999999898</v>
      </c>
      <c r="E624">
        <v>3.19999999999999</v>
      </c>
    </row>
    <row r="625" spans="1:5" x14ac:dyDescent="0.2">
      <c r="A625" s="11" t="str">
        <f t="shared" si="10"/>
        <v>2025020316 BUF</v>
      </c>
      <c r="B625">
        <v>2025020316</v>
      </c>
      <c r="C625" t="s">
        <v>5</v>
      </c>
      <c r="D625">
        <v>3.19999999999999</v>
      </c>
      <c r="E625">
        <v>2.7499999999999898</v>
      </c>
    </row>
    <row r="626" spans="1:5" x14ac:dyDescent="0.2">
      <c r="A626" s="11" t="str">
        <f t="shared" si="10"/>
        <v>2025020318 BOS</v>
      </c>
      <c r="B626">
        <v>2025020318</v>
      </c>
      <c r="C626" t="s">
        <v>7</v>
      </c>
      <c r="D626">
        <v>2.7499999999999898</v>
      </c>
      <c r="E626">
        <v>3.4999999999999898</v>
      </c>
    </row>
    <row r="627" spans="1:5" x14ac:dyDescent="0.2">
      <c r="A627" s="11" t="str">
        <f t="shared" si="10"/>
        <v>2025020318 ANA</v>
      </c>
      <c r="B627">
        <v>2025020318</v>
      </c>
      <c r="C627" t="s">
        <v>48</v>
      </c>
      <c r="D627">
        <v>3.4999999999999898</v>
      </c>
      <c r="E627">
        <v>2.7499999999999898</v>
      </c>
    </row>
    <row r="628" spans="1:5" x14ac:dyDescent="0.2">
      <c r="A628" s="11" t="str">
        <f t="shared" si="10"/>
        <v>2025020317 CAR</v>
      </c>
      <c r="B628">
        <v>2025020317</v>
      </c>
      <c r="C628" t="s">
        <v>42</v>
      </c>
      <c r="D628">
        <v>3.47</v>
      </c>
      <c r="E628">
        <v>2.68</v>
      </c>
    </row>
    <row r="629" spans="1:5" x14ac:dyDescent="0.2">
      <c r="A629" s="11" t="str">
        <f t="shared" si="10"/>
        <v>2025020317 MIN</v>
      </c>
      <c r="B629">
        <v>2025020317</v>
      </c>
      <c r="C629" t="s">
        <v>33</v>
      </c>
      <c r="D629">
        <v>2.68</v>
      </c>
      <c r="E629">
        <v>3.47</v>
      </c>
    </row>
    <row r="630" spans="1:5" x14ac:dyDescent="0.2">
      <c r="A630" s="11" t="str">
        <f t="shared" si="10"/>
        <v>2025020319 CBJ</v>
      </c>
      <c r="B630">
        <v>2025020319</v>
      </c>
      <c r="C630" t="s">
        <v>32</v>
      </c>
      <c r="D630">
        <v>3.19999999999999</v>
      </c>
      <c r="E630">
        <v>3.1499999999999901</v>
      </c>
    </row>
    <row r="631" spans="1:5" x14ac:dyDescent="0.2">
      <c r="A631" s="11" t="str">
        <f t="shared" si="10"/>
        <v>2025020319 TOR</v>
      </c>
      <c r="B631">
        <v>2025020319</v>
      </c>
      <c r="C631" t="s">
        <v>18</v>
      </c>
      <c r="D631">
        <v>3.1499999999999901</v>
      </c>
      <c r="E631">
        <v>3.19999999999999</v>
      </c>
    </row>
    <row r="632" spans="1:5" x14ac:dyDescent="0.2">
      <c r="A632" s="11" t="str">
        <f t="shared" si="10"/>
        <v>2025020320 WSH</v>
      </c>
      <c r="B632">
        <v>2025020320</v>
      </c>
      <c r="C632" t="s">
        <v>49</v>
      </c>
      <c r="D632">
        <v>2.8499999999999899</v>
      </c>
      <c r="E632">
        <v>3.0499999999999901</v>
      </c>
    </row>
    <row r="633" spans="1:5" x14ac:dyDescent="0.2">
      <c r="A633" s="11" t="str">
        <f t="shared" si="10"/>
        <v>2025020320 MTL</v>
      </c>
      <c r="B633">
        <v>2025020320</v>
      </c>
      <c r="C633" t="s">
        <v>19</v>
      </c>
      <c r="D633">
        <v>3.0499999999999901</v>
      </c>
      <c r="E633">
        <v>2.8499999999999899</v>
      </c>
    </row>
    <row r="634" spans="1:5" x14ac:dyDescent="0.2">
      <c r="A634" s="11" t="str">
        <f t="shared" si="10"/>
        <v>2025020321 NYI</v>
      </c>
      <c r="B634">
        <v>2025020321</v>
      </c>
      <c r="C634" t="s">
        <v>37</v>
      </c>
      <c r="D634">
        <v>2.8999999999999901</v>
      </c>
      <c r="E634">
        <v>3.1499999999999901</v>
      </c>
    </row>
    <row r="635" spans="1:5" x14ac:dyDescent="0.2">
      <c r="A635" s="11" t="str">
        <f t="shared" si="10"/>
        <v>2025020321 DET</v>
      </c>
      <c r="B635">
        <v>2025020321</v>
      </c>
      <c r="C635" t="s">
        <v>30</v>
      </c>
      <c r="D635">
        <v>3.1499999999999901</v>
      </c>
      <c r="E635">
        <v>2.8999999999999901</v>
      </c>
    </row>
    <row r="636" spans="1:5" x14ac:dyDescent="0.2">
      <c r="A636" s="11" t="str">
        <f t="shared" si="10"/>
        <v>2025020322 TBL</v>
      </c>
      <c r="B636">
        <v>2025020322</v>
      </c>
      <c r="C636" t="s">
        <v>41</v>
      </c>
      <c r="D636">
        <v>3.4999999999999898</v>
      </c>
      <c r="E636">
        <v>2.8499999999999899</v>
      </c>
    </row>
    <row r="637" spans="1:5" x14ac:dyDescent="0.2">
      <c r="A637" s="11" t="str">
        <f t="shared" si="10"/>
        <v>2025020322 EDM</v>
      </c>
      <c r="B637">
        <v>2025020322</v>
      </c>
      <c r="C637" t="s">
        <v>17</v>
      </c>
      <c r="D637">
        <v>2.8499999999999899</v>
      </c>
      <c r="E637">
        <v>3.4999999999999898</v>
      </c>
    </row>
    <row r="638" spans="1:5" x14ac:dyDescent="0.2">
      <c r="A638" s="11" t="str">
        <f t="shared" si="10"/>
        <v>2025020323 NJD</v>
      </c>
      <c r="B638">
        <v>2025020323</v>
      </c>
      <c r="C638" t="s">
        <v>4</v>
      </c>
      <c r="D638">
        <v>2.5499999999999901</v>
      </c>
      <c r="E638">
        <v>2.9999999999999898</v>
      </c>
    </row>
    <row r="639" spans="1:5" x14ac:dyDescent="0.2">
      <c r="A639" s="11" t="str">
        <f t="shared" si="10"/>
        <v>2025020323 FLA</v>
      </c>
      <c r="B639">
        <v>2025020323</v>
      </c>
      <c r="C639" t="s">
        <v>10</v>
      </c>
      <c r="D639">
        <v>2.9999999999999898</v>
      </c>
      <c r="E639">
        <v>2.5499999999999901</v>
      </c>
    </row>
    <row r="640" spans="1:5" x14ac:dyDescent="0.2">
      <c r="A640" s="11" t="str">
        <f t="shared" si="10"/>
        <v>2025020324 STL</v>
      </c>
      <c r="B640">
        <v>2025020324</v>
      </c>
      <c r="C640" t="s">
        <v>12</v>
      </c>
      <c r="D640">
        <v>2.69999999999999</v>
      </c>
      <c r="E640">
        <v>2.8499999999999899</v>
      </c>
    </row>
    <row r="641" spans="1:5" x14ac:dyDescent="0.2">
      <c r="A641" s="11" t="str">
        <f t="shared" si="10"/>
        <v>2025020324 PHI</v>
      </c>
      <c r="B641">
        <v>2025020324</v>
      </c>
      <c r="C641" t="s">
        <v>43</v>
      </c>
      <c r="D641">
        <v>2.8499999999999899</v>
      </c>
      <c r="E641">
        <v>2.69999999999999</v>
      </c>
    </row>
    <row r="642" spans="1:5" x14ac:dyDescent="0.2">
      <c r="A642" s="11" t="str">
        <f t="shared" si="10"/>
        <v>2025020325 CHI</v>
      </c>
      <c r="B642">
        <v>2025020325</v>
      </c>
      <c r="C642" t="s">
        <v>14</v>
      </c>
      <c r="D642">
        <v>2.8999999999999901</v>
      </c>
      <c r="E642">
        <v>2.8499999999999899</v>
      </c>
    </row>
    <row r="643" spans="1:5" x14ac:dyDescent="0.2">
      <c r="A643" s="11" t="str">
        <f t="shared" si="10"/>
        <v>2025020325 SEA</v>
      </c>
      <c r="B643">
        <v>2025020325</v>
      </c>
      <c r="C643" t="s">
        <v>13</v>
      </c>
      <c r="D643">
        <v>2.8499999999999899</v>
      </c>
      <c r="E643">
        <v>2.8999999999999901</v>
      </c>
    </row>
    <row r="644" spans="1:5" x14ac:dyDescent="0.2">
      <c r="A644" s="11" t="str">
        <f t="shared" si="10"/>
        <v>2025020326 NYR</v>
      </c>
      <c r="B644">
        <v>2025020326</v>
      </c>
      <c r="C644" t="s">
        <v>20</v>
      </c>
      <c r="D644">
        <v>2.5999999999999899</v>
      </c>
      <c r="E644">
        <v>3.44999999999999</v>
      </c>
    </row>
    <row r="645" spans="1:5" x14ac:dyDescent="0.2">
      <c r="A645" s="11" t="str">
        <f t="shared" si="10"/>
        <v>2025020326 COL</v>
      </c>
      <c r="B645">
        <v>2025020326</v>
      </c>
      <c r="C645" t="s">
        <v>24</v>
      </c>
      <c r="D645">
        <v>3.44999999999999</v>
      </c>
      <c r="E645">
        <v>2.5999999999999899</v>
      </c>
    </row>
    <row r="646" spans="1:5" x14ac:dyDescent="0.2">
      <c r="A646" s="11" t="str">
        <f t="shared" si="10"/>
        <v>2025020327 VGK</v>
      </c>
      <c r="B646">
        <v>2025020327</v>
      </c>
      <c r="C646" t="s">
        <v>25</v>
      </c>
      <c r="D646">
        <v>2.94999999999999</v>
      </c>
      <c r="E646">
        <v>2.8999999999999901</v>
      </c>
    </row>
    <row r="647" spans="1:5" x14ac:dyDescent="0.2">
      <c r="A647" s="11" t="str">
        <f t="shared" si="10"/>
        <v>2025020327 UTA</v>
      </c>
      <c r="B647">
        <v>2025020327</v>
      </c>
      <c r="C647" t="s">
        <v>15</v>
      </c>
      <c r="D647">
        <v>2.8999999999999901</v>
      </c>
      <c r="E647">
        <v>2.94999999999999</v>
      </c>
    </row>
    <row r="648" spans="1:5" x14ac:dyDescent="0.2">
      <c r="A648" s="11" t="str">
        <f t="shared" si="10"/>
        <v>2025020328 DAL</v>
      </c>
      <c r="B648">
        <v>2025020328</v>
      </c>
      <c r="C648" t="s">
        <v>34</v>
      </c>
      <c r="D648">
        <v>3.2999999999999901</v>
      </c>
      <c r="E648">
        <v>2.8999999999999901</v>
      </c>
    </row>
    <row r="649" spans="1:5" x14ac:dyDescent="0.2">
      <c r="A649" s="11" t="str">
        <f t="shared" si="10"/>
        <v>2025020328 VAN</v>
      </c>
      <c r="B649">
        <v>2025020328</v>
      </c>
      <c r="C649" t="s">
        <v>23</v>
      </c>
      <c r="D649">
        <v>2.8999999999999901</v>
      </c>
      <c r="E649">
        <v>3.2999999999999901</v>
      </c>
    </row>
    <row r="650" spans="1:5" x14ac:dyDescent="0.2">
      <c r="A650" s="11" t="str">
        <f t="shared" si="10"/>
        <v>2025020329 OTT</v>
      </c>
      <c r="B650">
        <v>2025020329</v>
      </c>
      <c r="C650" t="s">
        <v>39</v>
      </c>
      <c r="D650">
        <v>3.2499999999999898</v>
      </c>
      <c r="E650">
        <v>2.94999999999999</v>
      </c>
    </row>
    <row r="651" spans="1:5" x14ac:dyDescent="0.2">
      <c r="A651" s="11" t="str">
        <f t="shared" si="10"/>
        <v>2025020329 ANA</v>
      </c>
      <c r="B651">
        <v>2025020329</v>
      </c>
      <c r="C651" t="s">
        <v>48</v>
      </c>
      <c r="D651">
        <v>2.94999999999999</v>
      </c>
      <c r="E651">
        <v>3.2499999999999898</v>
      </c>
    </row>
    <row r="652" spans="1:5" x14ac:dyDescent="0.2">
      <c r="A652" s="11" t="str">
        <f t="shared" si="10"/>
        <v>2025020330 LAK</v>
      </c>
      <c r="B652">
        <v>2025020330</v>
      </c>
      <c r="C652" t="s">
        <v>28</v>
      </c>
      <c r="D652">
        <v>3.2499999999999898</v>
      </c>
      <c r="E652">
        <v>2.5499999999999901</v>
      </c>
    </row>
    <row r="653" spans="1:5" x14ac:dyDescent="0.2">
      <c r="A653" s="11" t="str">
        <f t="shared" si="10"/>
        <v>2025020330 SJS</v>
      </c>
      <c r="B653">
        <v>2025020330</v>
      </c>
      <c r="C653" t="s">
        <v>40</v>
      </c>
      <c r="D653">
        <v>2.5499999999999901</v>
      </c>
      <c r="E653">
        <v>3.2499999999999898</v>
      </c>
    </row>
    <row r="654" spans="1:5" x14ac:dyDescent="0.2">
      <c r="A654" s="11" t="str">
        <f t="shared" si="10"/>
        <v>2025020331 CHI</v>
      </c>
      <c r="B654">
        <v>2025020331</v>
      </c>
      <c r="C654" t="s">
        <v>14</v>
      </c>
      <c r="D654">
        <v>2.7999999999999901</v>
      </c>
      <c r="E654">
        <v>3.5499999999999901</v>
      </c>
    </row>
    <row r="655" spans="1:5" x14ac:dyDescent="0.2">
      <c r="A655" s="11" t="str">
        <f t="shared" si="10"/>
        <v>2025020331 BUF</v>
      </c>
      <c r="B655">
        <v>2025020331</v>
      </c>
      <c r="C655" t="s">
        <v>5</v>
      </c>
      <c r="D655">
        <v>3.5499999999999901</v>
      </c>
      <c r="E655">
        <v>2.7999999999999901</v>
      </c>
    </row>
    <row r="656" spans="1:5" x14ac:dyDescent="0.2">
      <c r="A656" s="11" t="str">
        <f t="shared" si="10"/>
        <v>2025020332 MIN</v>
      </c>
      <c r="B656">
        <v>2025020332</v>
      </c>
      <c r="C656" t="s">
        <v>33</v>
      </c>
      <c r="D656">
        <v>2.8499999999999899</v>
      </c>
      <c r="E656">
        <v>3.0499999999999901</v>
      </c>
    </row>
    <row r="657" spans="1:5" x14ac:dyDescent="0.2">
      <c r="A657" s="11" t="str">
        <f t="shared" si="10"/>
        <v>2025020332 PIT</v>
      </c>
      <c r="B657">
        <v>2025020332</v>
      </c>
      <c r="C657" t="s">
        <v>21</v>
      </c>
      <c r="D657">
        <v>3.0499999999999901</v>
      </c>
      <c r="E657">
        <v>2.8499999999999899</v>
      </c>
    </row>
    <row r="658" spans="1:5" x14ac:dyDescent="0.2">
      <c r="A658" s="11" t="str">
        <f t="shared" si="10"/>
        <v>2025020333 CAR</v>
      </c>
      <c r="B658">
        <v>2025020333</v>
      </c>
      <c r="C658" t="s">
        <v>42</v>
      </c>
      <c r="D658">
        <v>3.44999999999999</v>
      </c>
      <c r="E658">
        <v>2.7499999999999898</v>
      </c>
    </row>
    <row r="659" spans="1:5" x14ac:dyDescent="0.2">
      <c r="A659" s="11" t="str">
        <f t="shared" si="10"/>
        <v>2025020333 WPG</v>
      </c>
      <c r="B659">
        <v>2025020333</v>
      </c>
      <c r="C659" t="s">
        <v>16</v>
      </c>
      <c r="D659">
        <v>2.7499999999999898</v>
      </c>
      <c r="E659">
        <v>3.44999999999999</v>
      </c>
    </row>
    <row r="660" spans="1:5" x14ac:dyDescent="0.2">
      <c r="A660" s="11" t="str">
        <f t="shared" si="10"/>
        <v>2025020334 BOS</v>
      </c>
      <c r="B660">
        <v>2025020334</v>
      </c>
      <c r="C660" t="s">
        <v>7</v>
      </c>
      <c r="D660">
        <v>2.44999999999999</v>
      </c>
      <c r="E660">
        <v>3.2499999999999898</v>
      </c>
    </row>
    <row r="661" spans="1:5" x14ac:dyDescent="0.2">
      <c r="A661" s="11" t="str">
        <f t="shared" si="10"/>
        <v>2025020334 LAK</v>
      </c>
      <c r="B661">
        <v>2025020334</v>
      </c>
      <c r="C661" t="s">
        <v>28</v>
      </c>
      <c r="D661">
        <v>3.2499999999999898</v>
      </c>
      <c r="E661">
        <v>2.44999999999999</v>
      </c>
    </row>
    <row r="662" spans="1:5" x14ac:dyDescent="0.2">
      <c r="A662" s="11" t="str">
        <f t="shared" si="10"/>
        <v>2025020335 CBJ</v>
      </c>
      <c r="B662">
        <v>2025020335</v>
      </c>
      <c r="C662" t="s">
        <v>32</v>
      </c>
      <c r="D662">
        <v>3.0499999999999901</v>
      </c>
      <c r="E662">
        <v>3.19999999999999</v>
      </c>
    </row>
    <row r="663" spans="1:5" x14ac:dyDescent="0.2">
      <c r="A663" s="11" t="str">
        <f t="shared" si="10"/>
        <v>2025020335 DET</v>
      </c>
      <c r="B663">
        <v>2025020335</v>
      </c>
      <c r="C663" t="s">
        <v>30</v>
      </c>
      <c r="D663">
        <v>3.19999999999999</v>
      </c>
      <c r="E663">
        <v>3.0499999999999901</v>
      </c>
    </row>
    <row r="664" spans="1:5" x14ac:dyDescent="0.2">
      <c r="A664" s="11" t="str">
        <f t="shared" si="10"/>
        <v>2025020336 STL</v>
      </c>
      <c r="B664">
        <v>2025020336</v>
      </c>
      <c r="C664" t="s">
        <v>12</v>
      </c>
      <c r="D664">
        <v>2.7999999999999901</v>
      </c>
      <c r="E664">
        <v>3.0499999999999901</v>
      </c>
    </row>
    <row r="665" spans="1:5" x14ac:dyDescent="0.2">
      <c r="A665" s="11" t="str">
        <f t="shared" si="10"/>
        <v>2025020336 NYI</v>
      </c>
      <c r="B665">
        <v>2025020336</v>
      </c>
      <c r="C665" t="s">
        <v>37</v>
      </c>
      <c r="D665">
        <v>3.0499999999999901</v>
      </c>
      <c r="E665">
        <v>2.7999999999999901</v>
      </c>
    </row>
    <row r="666" spans="1:5" x14ac:dyDescent="0.2">
      <c r="A666" s="11" t="str">
        <f t="shared" si="10"/>
        <v>2025020337 TOR</v>
      </c>
      <c r="B666">
        <v>2025020337</v>
      </c>
      <c r="C666" t="s">
        <v>18</v>
      </c>
      <c r="D666">
        <v>2.8999999999999901</v>
      </c>
      <c r="E666">
        <v>3.3499999999999899</v>
      </c>
    </row>
    <row r="667" spans="1:5" x14ac:dyDescent="0.2">
      <c r="A667" s="11" t="str">
        <f t="shared" si="10"/>
        <v>2025020337 MTL</v>
      </c>
      <c r="B667">
        <v>2025020337</v>
      </c>
      <c r="C667" t="s">
        <v>19</v>
      </c>
      <c r="D667">
        <v>3.3499999999999899</v>
      </c>
      <c r="E667">
        <v>2.8999999999999901</v>
      </c>
    </row>
    <row r="668" spans="1:5" x14ac:dyDescent="0.2">
      <c r="A668" s="11" t="str">
        <f t="shared" si="10"/>
        <v>2025020338 EDM</v>
      </c>
      <c r="B668">
        <v>2025020338</v>
      </c>
      <c r="C668" t="s">
        <v>17</v>
      </c>
      <c r="D668">
        <v>2.7999999999999901</v>
      </c>
      <c r="E668">
        <v>2.9999999999999898</v>
      </c>
    </row>
    <row r="669" spans="1:5" x14ac:dyDescent="0.2">
      <c r="A669" s="11" t="str">
        <f t="shared" si="10"/>
        <v>2025020338 FLA</v>
      </c>
      <c r="B669">
        <v>2025020338</v>
      </c>
      <c r="C669" t="s">
        <v>10</v>
      </c>
      <c r="D669">
        <v>2.9999999999999898</v>
      </c>
      <c r="E669">
        <v>2.7999999999999901</v>
      </c>
    </row>
    <row r="670" spans="1:5" x14ac:dyDescent="0.2">
      <c r="A670" s="11" t="str">
        <f t="shared" si="10"/>
        <v>2025020339 NJD</v>
      </c>
      <c r="B670">
        <v>2025020339</v>
      </c>
      <c r="C670" t="s">
        <v>4</v>
      </c>
      <c r="D670">
        <v>2.7499999999999898</v>
      </c>
      <c r="E670">
        <v>2.7499999999999898</v>
      </c>
    </row>
    <row r="671" spans="1:5" x14ac:dyDescent="0.2">
      <c r="A671" s="11" t="str">
        <f t="shared" si="10"/>
        <v>2025020339 PHI</v>
      </c>
      <c r="B671">
        <v>2025020339</v>
      </c>
      <c r="C671" t="s">
        <v>43</v>
      </c>
      <c r="D671">
        <v>2.7499999999999898</v>
      </c>
      <c r="E671">
        <v>2.7499999999999898</v>
      </c>
    </row>
    <row r="672" spans="1:5" x14ac:dyDescent="0.2">
      <c r="A672" s="11" t="str">
        <f t="shared" ref="A672:A735" si="11">B672&amp;" "&amp;C672</f>
        <v>2025020340 PIT</v>
      </c>
      <c r="B672">
        <v>2025020340</v>
      </c>
      <c r="C672" t="s">
        <v>21</v>
      </c>
      <c r="D672">
        <v>3.0499999999999901</v>
      </c>
      <c r="E672">
        <v>2.8499999999999899</v>
      </c>
    </row>
    <row r="673" spans="1:5" x14ac:dyDescent="0.2">
      <c r="A673" s="11" t="str">
        <f t="shared" si="11"/>
        <v>2025020340 SEA</v>
      </c>
      <c r="B673">
        <v>2025020340</v>
      </c>
      <c r="C673" t="s">
        <v>13</v>
      </c>
      <c r="D673">
        <v>2.8499999999999899</v>
      </c>
      <c r="E673">
        <v>3.0499999999999901</v>
      </c>
    </row>
    <row r="674" spans="1:5" x14ac:dyDescent="0.2">
      <c r="A674" s="11" t="str">
        <f t="shared" si="11"/>
        <v>2025020341 WSH</v>
      </c>
      <c r="B674">
        <v>2025020341</v>
      </c>
      <c r="C674" t="s">
        <v>49</v>
      </c>
      <c r="D674">
        <v>3.1499999999999901</v>
      </c>
      <c r="E674">
        <v>2.94999999999999</v>
      </c>
    </row>
    <row r="675" spans="1:5" x14ac:dyDescent="0.2">
      <c r="A675" s="11" t="str">
        <f t="shared" si="11"/>
        <v>2025020341 TBL</v>
      </c>
      <c r="B675">
        <v>2025020341</v>
      </c>
      <c r="C675" t="s">
        <v>41</v>
      </c>
      <c r="D675">
        <v>2.94999999999999</v>
      </c>
      <c r="E675">
        <v>3.1499999999999901</v>
      </c>
    </row>
    <row r="676" spans="1:5" x14ac:dyDescent="0.2">
      <c r="A676" s="11" t="str">
        <f t="shared" si="11"/>
        <v>2025020342 OTT</v>
      </c>
      <c r="B676">
        <v>2025020342</v>
      </c>
      <c r="C676" t="s">
        <v>39</v>
      </c>
      <c r="D676">
        <v>3.1499999999999901</v>
      </c>
      <c r="E676">
        <v>2.5499999999999901</v>
      </c>
    </row>
    <row r="677" spans="1:5" x14ac:dyDescent="0.2">
      <c r="A677" s="11" t="str">
        <f t="shared" si="11"/>
        <v>2025020342 SJS</v>
      </c>
      <c r="B677">
        <v>2025020342</v>
      </c>
      <c r="C677" t="s">
        <v>40</v>
      </c>
      <c r="D677">
        <v>2.5499999999999901</v>
      </c>
      <c r="E677">
        <v>3.1499999999999901</v>
      </c>
    </row>
    <row r="678" spans="1:5" x14ac:dyDescent="0.2">
      <c r="A678" s="11" t="str">
        <f t="shared" si="11"/>
        <v>2025020343 COL</v>
      </c>
      <c r="B678">
        <v>2025020343</v>
      </c>
      <c r="C678" t="s">
        <v>24</v>
      </c>
      <c r="D678">
        <v>3.5999999999999899</v>
      </c>
      <c r="E678">
        <v>2.5499999999999901</v>
      </c>
    </row>
    <row r="679" spans="1:5" x14ac:dyDescent="0.2">
      <c r="A679" s="11" t="str">
        <f t="shared" si="11"/>
        <v>2025020343 NSH</v>
      </c>
      <c r="B679">
        <v>2025020343</v>
      </c>
      <c r="C679" t="s">
        <v>35</v>
      </c>
      <c r="D679">
        <v>2.5499999999999901</v>
      </c>
      <c r="E679">
        <v>3.5999999999999899</v>
      </c>
    </row>
    <row r="680" spans="1:5" x14ac:dyDescent="0.2">
      <c r="A680" s="11" t="str">
        <f t="shared" si="11"/>
        <v>2025020344 NYR</v>
      </c>
      <c r="B680">
        <v>2025020344</v>
      </c>
      <c r="C680" t="s">
        <v>20</v>
      </c>
      <c r="D680">
        <v>2.7499999999999898</v>
      </c>
      <c r="E680">
        <v>2.9999999999999898</v>
      </c>
    </row>
    <row r="681" spans="1:5" x14ac:dyDescent="0.2">
      <c r="A681" s="11" t="str">
        <f t="shared" si="11"/>
        <v>2025020344 UTA</v>
      </c>
      <c r="B681">
        <v>2025020344</v>
      </c>
      <c r="C681" t="s">
        <v>15</v>
      </c>
      <c r="D681">
        <v>2.9999999999999898</v>
      </c>
      <c r="E681">
        <v>2.7499999999999898</v>
      </c>
    </row>
    <row r="682" spans="1:5" x14ac:dyDescent="0.2">
      <c r="A682" s="11" t="str">
        <f t="shared" si="11"/>
        <v>2025020345 DAL</v>
      </c>
      <c r="B682">
        <v>2025020345</v>
      </c>
      <c r="C682" t="s">
        <v>34</v>
      </c>
      <c r="D682">
        <v>3.1499999999999901</v>
      </c>
      <c r="E682">
        <v>2.7499999999999898</v>
      </c>
    </row>
    <row r="683" spans="1:5" x14ac:dyDescent="0.2">
      <c r="A683" s="11" t="str">
        <f t="shared" si="11"/>
        <v>2025020345 CGY</v>
      </c>
      <c r="B683">
        <v>2025020345</v>
      </c>
      <c r="C683" t="s">
        <v>22</v>
      </c>
      <c r="D683">
        <v>2.7499999999999898</v>
      </c>
      <c r="E683">
        <v>3.1499999999999901</v>
      </c>
    </row>
    <row r="684" spans="1:5" x14ac:dyDescent="0.2">
      <c r="A684" s="11" t="str">
        <f t="shared" si="11"/>
        <v>2025020346 VGK</v>
      </c>
      <c r="B684">
        <v>2025020346</v>
      </c>
      <c r="C684" t="s">
        <v>25</v>
      </c>
      <c r="D684">
        <v>3.3499999999999899</v>
      </c>
      <c r="E684">
        <v>2.7499999999999898</v>
      </c>
    </row>
    <row r="685" spans="1:5" x14ac:dyDescent="0.2">
      <c r="A685" s="11" t="str">
        <f t="shared" si="11"/>
        <v>2025020346 ANA</v>
      </c>
      <c r="B685">
        <v>2025020346</v>
      </c>
      <c r="C685" t="s">
        <v>48</v>
      </c>
      <c r="D685">
        <v>2.7499999999999898</v>
      </c>
      <c r="E685">
        <v>3.3499999999999899</v>
      </c>
    </row>
    <row r="686" spans="1:5" x14ac:dyDescent="0.2">
      <c r="A686" s="11" t="str">
        <f t="shared" si="11"/>
        <v>2025020349 SEA</v>
      </c>
      <c r="B686">
        <v>2025020349</v>
      </c>
      <c r="C686" t="s">
        <v>13</v>
      </c>
      <c r="D686">
        <v>2.69999999999999</v>
      </c>
      <c r="E686">
        <v>3.19999999999999</v>
      </c>
    </row>
    <row r="687" spans="1:5" x14ac:dyDescent="0.2">
      <c r="A687" s="11" t="str">
        <f t="shared" si="11"/>
        <v>2025020349 NYI</v>
      </c>
      <c r="B687">
        <v>2025020349</v>
      </c>
      <c r="C687" t="s">
        <v>37</v>
      </c>
      <c r="D687">
        <v>3.19999999999999</v>
      </c>
      <c r="E687">
        <v>2.69999999999999</v>
      </c>
    </row>
    <row r="688" spans="1:5" x14ac:dyDescent="0.2">
      <c r="A688" s="11" t="str">
        <f t="shared" si="11"/>
        <v>2025020350 COL</v>
      </c>
      <c r="B688">
        <v>2025020350</v>
      </c>
      <c r="C688" t="s">
        <v>24</v>
      </c>
      <c r="D688">
        <v>3.6499999999999901</v>
      </c>
      <c r="E688">
        <v>2.5999999999999899</v>
      </c>
    </row>
    <row r="689" spans="1:5" x14ac:dyDescent="0.2">
      <c r="A689" s="11" t="str">
        <f t="shared" si="11"/>
        <v>2025020350 CHI</v>
      </c>
      <c r="B689">
        <v>2025020350</v>
      </c>
      <c r="C689" t="s">
        <v>14</v>
      </c>
      <c r="D689">
        <v>2.5999999999999899</v>
      </c>
      <c r="E689">
        <v>3.6499999999999901</v>
      </c>
    </row>
    <row r="690" spans="1:5" x14ac:dyDescent="0.2">
      <c r="A690" s="11" t="str">
        <f t="shared" si="11"/>
        <v>2025020351 BOS</v>
      </c>
      <c r="B690">
        <v>2025020351</v>
      </c>
      <c r="C690" t="s">
        <v>7</v>
      </c>
      <c r="D690">
        <v>3.0999999999999899</v>
      </c>
      <c r="E690">
        <v>2.8499999999999899</v>
      </c>
    </row>
    <row r="691" spans="1:5" x14ac:dyDescent="0.2">
      <c r="A691" s="11" t="str">
        <f t="shared" si="11"/>
        <v>2025020351 SJS</v>
      </c>
      <c r="B691">
        <v>2025020351</v>
      </c>
      <c r="C691" t="s">
        <v>40</v>
      </c>
      <c r="D691">
        <v>2.8499999999999899</v>
      </c>
      <c r="E691">
        <v>3.0999999999999899</v>
      </c>
    </row>
    <row r="692" spans="1:5" x14ac:dyDescent="0.2">
      <c r="A692" s="11" t="str">
        <f t="shared" si="11"/>
        <v>2025020352 CGY</v>
      </c>
      <c r="B692">
        <v>2025020352</v>
      </c>
      <c r="C692" t="s">
        <v>22</v>
      </c>
      <c r="D692">
        <v>2.8499999999999899</v>
      </c>
      <c r="E692">
        <v>3.1499999999999901</v>
      </c>
    </row>
    <row r="693" spans="1:5" x14ac:dyDescent="0.2">
      <c r="A693" s="11" t="str">
        <f t="shared" si="11"/>
        <v>2025020352 VAN</v>
      </c>
      <c r="B693">
        <v>2025020352</v>
      </c>
      <c r="C693" t="s">
        <v>23</v>
      </c>
      <c r="D693">
        <v>3.1499999999999901</v>
      </c>
      <c r="E693">
        <v>2.8499999999999899</v>
      </c>
    </row>
    <row r="694" spans="1:5" x14ac:dyDescent="0.2">
      <c r="A694" s="11" t="str">
        <f t="shared" si="11"/>
        <v>2025020353 TBL</v>
      </c>
      <c r="B694">
        <v>2025020353</v>
      </c>
      <c r="C694" t="s">
        <v>41</v>
      </c>
      <c r="D694">
        <v>3.2999999999999901</v>
      </c>
      <c r="E694">
        <v>2.5499999999999901</v>
      </c>
    </row>
    <row r="695" spans="1:5" x14ac:dyDescent="0.2">
      <c r="A695" s="11" t="str">
        <f t="shared" si="11"/>
        <v>2025020353 PHI</v>
      </c>
      <c r="B695">
        <v>2025020353</v>
      </c>
      <c r="C695" t="s">
        <v>43</v>
      </c>
      <c r="D695">
        <v>2.5499999999999901</v>
      </c>
      <c r="E695">
        <v>3.2999999999999901</v>
      </c>
    </row>
    <row r="696" spans="1:5" x14ac:dyDescent="0.2">
      <c r="A696" s="11" t="str">
        <f t="shared" si="11"/>
        <v>2025020354 NJD</v>
      </c>
      <c r="B696">
        <v>2025020354</v>
      </c>
      <c r="C696" t="s">
        <v>4</v>
      </c>
      <c r="D696">
        <v>3.0999999999999899</v>
      </c>
      <c r="E696">
        <v>2.7999999999999901</v>
      </c>
    </row>
    <row r="697" spans="1:5" x14ac:dyDescent="0.2">
      <c r="A697" s="11" t="str">
        <f t="shared" si="11"/>
        <v>2025020354 DET</v>
      </c>
      <c r="B697">
        <v>2025020354</v>
      </c>
      <c r="C697" t="s">
        <v>30</v>
      </c>
      <c r="D697">
        <v>2.7999999999999901</v>
      </c>
      <c r="E697">
        <v>3.0999999999999899</v>
      </c>
    </row>
    <row r="698" spans="1:5" x14ac:dyDescent="0.2">
      <c r="A698" s="11" t="str">
        <f t="shared" si="11"/>
        <v>2025020355 STL</v>
      </c>
      <c r="B698">
        <v>2025020355</v>
      </c>
      <c r="C698" t="s">
        <v>12</v>
      </c>
      <c r="D698">
        <v>2.5499999999999901</v>
      </c>
      <c r="E698">
        <v>2.9999999999999898</v>
      </c>
    </row>
    <row r="699" spans="1:5" x14ac:dyDescent="0.2">
      <c r="A699" s="11" t="str">
        <f t="shared" si="11"/>
        <v>2025020355 NYR</v>
      </c>
      <c r="B699">
        <v>2025020355</v>
      </c>
      <c r="C699" t="s">
        <v>20</v>
      </c>
      <c r="D699">
        <v>2.9999999999999898</v>
      </c>
      <c r="E699">
        <v>2.5499999999999901</v>
      </c>
    </row>
    <row r="700" spans="1:5" x14ac:dyDescent="0.2">
      <c r="A700" s="11" t="str">
        <f t="shared" si="11"/>
        <v>2025020356 WSH</v>
      </c>
      <c r="B700">
        <v>2025020356</v>
      </c>
      <c r="C700" t="s">
        <v>49</v>
      </c>
      <c r="D700">
        <v>3.44999999999999</v>
      </c>
      <c r="E700">
        <v>2.7499999999999898</v>
      </c>
    </row>
    <row r="701" spans="1:5" x14ac:dyDescent="0.2">
      <c r="A701" s="11" t="str">
        <f t="shared" si="11"/>
        <v>2025020356 CBJ</v>
      </c>
      <c r="B701">
        <v>2025020356</v>
      </c>
      <c r="C701" t="s">
        <v>32</v>
      </c>
      <c r="D701">
        <v>2.7499999999999898</v>
      </c>
      <c r="E701">
        <v>3.44999999999999</v>
      </c>
    </row>
    <row r="702" spans="1:5" x14ac:dyDescent="0.2">
      <c r="A702" s="11" t="str">
        <f t="shared" si="11"/>
        <v>2025020357 FLA</v>
      </c>
      <c r="B702">
        <v>2025020357</v>
      </c>
      <c r="C702" t="s">
        <v>10</v>
      </c>
      <c r="D702">
        <v>3.0499999999999901</v>
      </c>
      <c r="E702">
        <v>2.7499999999999898</v>
      </c>
    </row>
    <row r="703" spans="1:5" x14ac:dyDescent="0.2">
      <c r="A703" s="11" t="str">
        <f t="shared" si="11"/>
        <v>2025020357 NSH</v>
      </c>
      <c r="B703">
        <v>2025020357</v>
      </c>
      <c r="C703" t="s">
        <v>35</v>
      </c>
      <c r="D703">
        <v>2.7499999999999898</v>
      </c>
      <c r="E703">
        <v>3.0499999999999901</v>
      </c>
    </row>
    <row r="704" spans="1:5" x14ac:dyDescent="0.2">
      <c r="A704" s="11" t="str">
        <f t="shared" si="11"/>
        <v>2025020358 VGK</v>
      </c>
      <c r="B704">
        <v>2025020358</v>
      </c>
      <c r="C704" t="s">
        <v>25</v>
      </c>
      <c r="D704">
        <v>2.8999999999999901</v>
      </c>
      <c r="E704">
        <v>2.8999999999999901</v>
      </c>
    </row>
    <row r="705" spans="1:5" x14ac:dyDescent="0.2">
      <c r="A705" s="11" t="str">
        <f t="shared" si="11"/>
        <v>2025020358 UTA</v>
      </c>
      <c r="B705">
        <v>2025020358</v>
      </c>
      <c r="C705" t="s">
        <v>15</v>
      </c>
      <c r="D705">
        <v>2.8999999999999901</v>
      </c>
      <c r="E705">
        <v>2.8999999999999901</v>
      </c>
    </row>
    <row r="706" spans="1:5" x14ac:dyDescent="0.2">
      <c r="A706" s="11" t="str">
        <f t="shared" si="11"/>
        <v>2025020359 OTT</v>
      </c>
      <c r="B706">
        <v>2025020359</v>
      </c>
      <c r="C706" t="s">
        <v>39</v>
      </c>
      <c r="D706">
        <v>2.44999999999999</v>
      </c>
      <c r="E706">
        <v>3.0499999999999901</v>
      </c>
    </row>
    <row r="707" spans="1:5" x14ac:dyDescent="0.2">
      <c r="A707" s="11" t="str">
        <f t="shared" si="11"/>
        <v>2025020359 LAK</v>
      </c>
      <c r="B707">
        <v>2025020359</v>
      </c>
      <c r="C707" t="s">
        <v>28</v>
      </c>
      <c r="D707">
        <v>3.0499999999999901</v>
      </c>
      <c r="E707">
        <v>2.44999999999999</v>
      </c>
    </row>
    <row r="708" spans="1:5" x14ac:dyDescent="0.2">
      <c r="A708" s="11" t="str">
        <f t="shared" si="11"/>
        <v>2025020360 DAL</v>
      </c>
      <c r="B708">
        <v>2025020360</v>
      </c>
      <c r="C708" t="s">
        <v>34</v>
      </c>
      <c r="D708">
        <v>2.8499999999999899</v>
      </c>
      <c r="E708">
        <v>3.1499999999999901</v>
      </c>
    </row>
    <row r="709" spans="1:5" x14ac:dyDescent="0.2">
      <c r="A709" s="11" t="str">
        <f t="shared" si="11"/>
        <v>2025020360 EDM</v>
      </c>
      <c r="B709">
        <v>2025020360</v>
      </c>
      <c r="C709" t="s">
        <v>17</v>
      </c>
      <c r="D709">
        <v>3.1499999999999901</v>
      </c>
      <c r="E709">
        <v>2.8499999999999899</v>
      </c>
    </row>
    <row r="710" spans="1:5" x14ac:dyDescent="0.2">
      <c r="A710" s="11" t="str">
        <f t="shared" si="11"/>
        <v>2025020361 NSH</v>
      </c>
      <c r="B710">
        <v>2025020361</v>
      </c>
      <c r="C710" t="s">
        <v>35</v>
      </c>
      <c r="D710">
        <v>2.7499999999999898</v>
      </c>
      <c r="E710">
        <v>3.2999999999999901</v>
      </c>
    </row>
    <row r="711" spans="1:5" x14ac:dyDescent="0.2">
      <c r="A711" s="11" t="str">
        <f t="shared" si="11"/>
        <v>2025020361 DET</v>
      </c>
      <c r="B711">
        <v>2025020361</v>
      </c>
      <c r="C711" t="s">
        <v>30</v>
      </c>
      <c r="D711">
        <v>3.2999999999999901</v>
      </c>
      <c r="E711">
        <v>2.7499999999999898</v>
      </c>
    </row>
    <row r="712" spans="1:5" x14ac:dyDescent="0.2">
      <c r="A712" s="11" t="str">
        <f t="shared" si="11"/>
        <v>2025020362 TBL</v>
      </c>
      <c r="B712">
        <v>2025020362</v>
      </c>
      <c r="C712" t="s">
        <v>41</v>
      </c>
      <c r="D712">
        <v>3.2499999999999898</v>
      </c>
      <c r="E712">
        <v>2.5499999999999901</v>
      </c>
    </row>
    <row r="713" spans="1:5" x14ac:dyDescent="0.2">
      <c r="A713" s="11" t="str">
        <f t="shared" si="11"/>
        <v>2025020362 CGY</v>
      </c>
      <c r="B713">
        <v>2025020362</v>
      </c>
      <c r="C713" t="s">
        <v>22</v>
      </c>
      <c r="D713">
        <v>2.5499999999999901</v>
      </c>
      <c r="E713">
        <v>3.2499999999999898</v>
      </c>
    </row>
    <row r="714" spans="1:5" x14ac:dyDescent="0.2">
      <c r="A714" s="11" t="str">
        <f t="shared" si="11"/>
        <v>2025020363 PHI</v>
      </c>
      <c r="B714">
        <v>2025020363</v>
      </c>
      <c r="C714" t="s">
        <v>43</v>
      </c>
      <c r="D714">
        <v>2.3999999999999901</v>
      </c>
      <c r="E714">
        <v>3.0999999999999899</v>
      </c>
    </row>
    <row r="715" spans="1:5" x14ac:dyDescent="0.2">
      <c r="A715" s="11" t="str">
        <f t="shared" si="11"/>
        <v>2025020363 FLA</v>
      </c>
      <c r="B715">
        <v>2025020363</v>
      </c>
      <c r="C715" t="s">
        <v>10</v>
      </c>
      <c r="D715">
        <v>3.0999999999999899</v>
      </c>
      <c r="E715">
        <v>2.3999999999999901</v>
      </c>
    </row>
    <row r="716" spans="1:5" x14ac:dyDescent="0.2">
      <c r="A716" s="11" t="str">
        <f t="shared" si="11"/>
        <v>2025020364 NJD</v>
      </c>
      <c r="B716">
        <v>2025020364</v>
      </c>
      <c r="C716" t="s">
        <v>4</v>
      </c>
      <c r="D716">
        <v>2.94999999999999</v>
      </c>
      <c r="E716">
        <v>2.6499999999999901</v>
      </c>
    </row>
    <row r="717" spans="1:5" x14ac:dyDescent="0.2">
      <c r="A717" s="11" t="str">
        <f t="shared" si="11"/>
        <v>2025020364 STL</v>
      </c>
      <c r="B717">
        <v>2025020364</v>
      </c>
      <c r="C717" t="s">
        <v>12</v>
      </c>
      <c r="D717">
        <v>2.6499999999999901</v>
      </c>
      <c r="E717">
        <v>2.94999999999999</v>
      </c>
    </row>
    <row r="718" spans="1:5" x14ac:dyDescent="0.2">
      <c r="A718" s="11" t="str">
        <f t="shared" si="11"/>
        <v>2025020365 NYI</v>
      </c>
      <c r="B718">
        <v>2025020365</v>
      </c>
      <c r="C718" t="s">
        <v>37</v>
      </c>
      <c r="D718">
        <v>3.19999999999999</v>
      </c>
      <c r="E718">
        <v>2.6499999999999901</v>
      </c>
    </row>
    <row r="719" spans="1:5" x14ac:dyDescent="0.2">
      <c r="A719" s="11" t="str">
        <f t="shared" si="11"/>
        <v>2025020365 BOS</v>
      </c>
      <c r="B719">
        <v>2025020365</v>
      </c>
      <c r="C719" t="s">
        <v>7</v>
      </c>
      <c r="D719">
        <v>2.6499999999999901</v>
      </c>
      <c r="E719">
        <v>3.19999999999999</v>
      </c>
    </row>
    <row r="720" spans="1:5" x14ac:dyDescent="0.2">
      <c r="A720" s="11" t="str">
        <f t="shared" si="11"/>
        <v>2025020366 BUF</v>
      </c>
      <c r="B720">
        <v>2025020366</v>
      </c>
      <c r="C720" t="s">
        <v>5</v>
      </c>
      <c r="D720">
        <v>3.0499999999999901</v>
      </c>
      <c r="E720">
        <v>3.19999999999999</v>
      </c>
    </row>
    <row r="721" spans="1:5" x14ac:dyDescent="0.2">
      <c r="A721" s="11" t="str">
        <f t="shared" si="11"/>
        <v>2025020366 PIT</v>
      </c>
      <c r="B721">
        <v>2025020366</v>
      </c>
      <c r="C721" t="s">
        <v>21</v>
      </c>
      <c r="D721">
        <v>3.19999999999999</v>
      </c>
      <c r="E721">
        <v>3.0499999999999901</v>
      </c>
    </row>
    <row r="722" spans="1:5" x14ac:dyDescent="0.2">
      <c r="A722" s="11" t="str">
        <f t="shared" si="11"/>
        <v>2025020367 WPG</v>
      </c>
      <c r="B722">
        <v>2025020367</v>
      </c>
      <c r="C722" t="s">
        <v>16</v>
      </c>
      <c r="D722">
        <v>2.8499999999999899</v>
      </c>
      <c r="E722">
        <v>3.2499999999999898</v>
      </c>
    </row>
    <row r="723" spans="1:5" x14ac:dyDescent="0.2">
      <c r="A723" s="11" t="str">
        <f t="shared" si="11"/>
        <v>2025020367 WSH</v>
      </c>
      <c r="B723">
        <v>2025020367</v>
      </c>
      <c r="C723" t="s">
        <v>49</v>
      </c>
      <c r="D723">
        <v>3.2499999999999898</v>
      </c>
      <c r="E723">
        <v>2.8499999999999899</v>
      </c>
    </row>
    <row r="724" spans="1:5" x14ac:dyDescent="0.2">
      <c r="A724" s="11" t="str">
        <f t="shared" si="11"/>
        <v>2025020368 NYR</v>
      </c>
      <c r="B724">
        <v>2025020368</v>
      </c>
      <c r="C724" t="s">
        <v>20</v>
      </c>
      <c r="D724">
        <v>2.5499999999999901</v>
      </c>
      <c r="E724">
        <v>3.3999999999999901</v>
      </c>
    </row>
    <row r="725" spans="1:5" x14ac:dyDescent="0.2">
      <c r="A725" s="11" t="str">
        <f t="shared" si="11"/>
        <v>2025020368 CAR</v>
      </c>
      <c r="B725">
        <v>2025020368</v>
      </c>
      <c r="C725" t="s">
        <v>42</v>
      </c>
      <c r="D725">
        <v>3.3999999999999901</v>
      </c>
      <c r="E725">
        <v>2.5499999999999901</v>
      </c>
    </row>
    <row r="726" spans="1:5" x14ac:dyDescent="0.2">
      <c r="A726" s="11" t="str">
        <f t="shared" si="11"/>
        <v>2025020369 CBJ</v>
      </c>
      <c r="B726">
        <v>2025020369</v>
      </c>
      <c r="C726" t="s">
        <v>32</v>
      </c>
      <c r="D726">
        <v>3.1499999999999901</v>
      </c>
      <c r="E726">
        <v>3.1499999999999901</v>
      </c>
    </row>
    <row r="727" spans="1:5" x14ac:dyDescent="0.2">
      <c r="A727" s="11" t="str">
        <f t="shared" si="11"/>
        <v>2025020369 TOR</v>
      </c>
      <c r="B727">
        <v>2025020369</v>
      </c>
      <c r="C727" t="s">
        <v>18</v>
      </c>
      <c r="D727">
        <v>3.1499999999999901</v>
      </c>
      <c r="E727">
        <v>3.1499999999999901</v>
      </c>
    </row>
    <row r="728" spans="1:5" x14ac:dyDescent="0.2">
      <c r="A728" s="11" t="str">
        <f t="shared" si="11"/>
        <v>2025020370 MIN</v>
      </c>
      <c r="B728">
        <v>2025020370</v>
      </c>
      <c r="C728" t="s">
        <v>33</v>
      </c>
      <c r="D728">
        <v>2.94999999999999</v>
      </c>
      <c r="E728">
        <v>2.69999999999999</v>
      </c>
    </row>
    <row r="729" spans="1:5" x14ac:dyDescent="0.2">
      <c r="A729" s="11" t="str">
        <f t="shared" si="11"/>
        <v>2025020370 CHI</v>
      </c>
      <c r="B729">
        <v>2025020370</v>
      </c>
      <c r="C729" t="s">
        <v>14</v>
      </c>
      <c r="D729">
        <v>2.69999999999999</v>
      </c>
      <c r="E729">
        <v>2.94999999999999</v>
      </c>
    </row>
    <row r="730" spans="1:5" x14ac:dyDescent="0.2">
      <c r="A730" s="11" t="str">
        <f t="shared" si="11"/>
        <v>2025020371 SJS</v>
      </c>
      <c r="B730">
        <v>2025020371</v>
      </c>
      <c r="C730" t="s">
        <v>40</v>
      </c>
      <c r="D730">
        <v>2.2000000000000002</v>
      </c>
      <c r="E730">
        <v>4.0499999999999901</v>
      </c>
    </row>
    <row r="731" spans="1:5" x14ac:dyDescent="0.2">
      <c r="A731" s="11" t="str">
        <f t="shared" si="11"/>
        <v>2025020371 COL</v>
      </c>
      <c r="B731">
        <v>2025020371</v>
      </c>
      <c r="C731" t="s">
        <v>24</v>
      </c>
      <c r="D731">
        <v>4.0499999999999901</v>
      </c>
      <c r="E731">
        <v>2.2000000000000002</v>
      </c>
    </row>
    <row r="732" spans="1:5" x14ac:dyDescent="0.2">
      <c r="A732" s="11" t="str">
        <f t="shared" si="11"/>
        <v>2025020372 MTL</v>
      </c>
      <c r="B732">
        <v>2025020372</v>
      </c>
      <c r="C732" t="s">
        <v>19</v>
      </c>
      <c r="D732">
        <v>2.7499999999999898</v>
      </c>
      <c r="E732">
        <v>3.1499999999999901</v>
      </c>
    </row>
    <row r="733" spans="1:5" x14ac:dyDescent="0.2">
      <c r="A733" s="11" t="str">
        <f t="shared" si="11"/>
        <v>2025020372 UTA</v>
      </c>
      <c r="B733">
        <v>2025020372</v>
      </c>
      <c r="C733" t="s">
        <v>15</v>
      </c>
      <c r="D733">
        <v>3.1499999999999901</v>
      </c>
      <c r="E733">
        <v>2.7499999999999898</v>
      </c>
    </row>
    <row r="734" spans="1:5" x14ac:dyDescent="0.2">
      <c r="A734" s="11" t="str">
        <f t="shared" si="11"/>
        <v>2025020373 VGK</v>
      </c>
      <c r="B734">
        <v>2025020373</v>
      </c>
      <c r="C734" t="s">
        <v>25</v>
      </c>
      <c r="D734">
        <v>3.19999999999999</v>
      </c>
      <c r="E734">
        <v>2.4999999999999898</v>
      </c>
    </row>
    <row r="735" spans="1:5" x14ac:dyDescent="0.2">
      <c r="A735" s="11" t="str">
        <f t="shared" si="11"/>
        <v>2025020373 OTT</v>
      </c>
      <c r="B735">
        <v>2025020373</v>
      </c>
      <c r="C735" t="s">
        <v>39</v>
      </c>
      <c r="D735">
        <v>2.4999999999999898</v>
      </c>
      <c r="E735">
        <v>3.19999999999999</v>
      </c>
    </row>
    <row r="736" spans="1:5" x14ac:dyDescent="0.2">
      <c r="A736" s="11" t="str">
        <f t="shared" ref="A736:A800" si="12">B736&amp;" "&amp;C736</f>
        <v>2025020374 ANA</v>
      </c>
      <c r="B736">
        <v>2025020374</v>
      </c>
      <c r="C736" t="s">
        <v>48</v>
      </c>
      <c r="D736">
        <v>3.5999999999999899</v>
      </c>
      <c r="E736">
        <v>3.0999999999999899</v>
      </c>
    </row>
    <row r="737" spans="1:5" x14ac:dyDescent="0.2">
      <c r="A737" s="11" t="str">
        <f t="shared" si="12"/>
        <v>2025020374 VAN</v>
      </c>
      <c r="B737">
        <v>2025020374</v>
      </c>
      <c r="C737" t="s">
        <v>23</v>
      </c>
      <c r="D737">
        <v>3.0999999999999899</v>
      </c>
      <c r="E737">
        <v>3.5999999999999899</v>
      </c>
    </row>
    <row r="738" spans="1:5" x14ac:dyDescent="0.2">
      <c r="A738" s="11" t="str">
        <f t="shared" si="12"/>
        <v>2025020375 DAL</v>
      </c>
      <c r="B738">
        <v>2025020375</v>
      </c>
      <c r="C738" t="s">
        <v>34</v>
      </c>
      <c r="D738">
        <v>2.94999999999999</v>
      </c>
      <c r="E738">
        <v>2.7499999999999898</v>
      </c>
    </row>
    <row r="739" spans="1:5" x14ac:dyDescent="0.2">
      <c r="A739" s="11" t="str">
        <f t="shared" si="12"/>
        <v>2025020375 SEA</v>
      </c>
      <c r="B739">
        <v>2025020375</v>
      </c>
      <c r="C739" t="s">
        <v>13</v>
      </c>
      <c r="D739">
        <v>2.7499999999999898</v>
      </c>
      <c r="E739">
        <v>2.94999999999999</v>
      </c>
    </row>
    <row r="740" spans="1:5" x14ac:dyDescent="0.2">
      <c r="A740" s="11" t="str">
        <f t="shared" si="12"/>
        <v>2025020376 BOS</v>
      </c>
      <c r="B740">
        <v>2025020376</v>
      </c>
      <c r="C740" t="s">
        <v>7</v>
      </c>
      <c r="D740">
        <v>2.4999999999999898</v>
      </c>
      <c r="E740">
        <v>3.1499999999999901</v>
      </c>
    </row>
    <row r="741" spans="1:5" x14ac:dyDescent="0.2">
      <c r="A741" s="11" t="str">
        <f t="shared" si="12"/>
        <v>2025020376 NYR</v>
      </c>
      <c r="B741">
        <v>2025020376</v>
      </c>
      <c r="C741" t="s">
        <v>20</v>
      </c>
      <c r="D741">
        <v>3.1499999999999901</v>
      </c>
      <c r="E741">
        <v>2.4999999999999898</v>
      </c>
    </row>
    <row r="742" spans="1:5" x14ac:dyDescent="0.2">
      <c r="A742" s="11" t="str">
        <f t="shared" si="12"/>
        <v>2025020377 TBL</v>
      </c>
      <c r="B742">
        <v>2025020377</v>
      </c>
      <c r="C742" t="s">
        <v>41</v>
      </c>
      <c r="D742">
        <v>3.1499999999999901</v>
      </c>
      <c r="E742">
        <v>2.94999999999999</v>
      </c>
    </row>
    <row r="743" spans="1:5" x14ac:dyDescent="0.2">
      <c r="A743" s="11" t="str">
        <f t="shared" si="12"/>
        <v>2025020377 DET</v>
      </c>
      <c r="B743">
        <v>2025020377</v>
      </c>
      <c r="C743" t="s">
        <v>30</v>
      </c>
      <c r="D743">
        <v>2.94999999999999</v>
      </c>
      <c r="E743">
        <v>3.1499999999999901</v>
      </c>
    </row>
    <row r="744" spans="1:5" x14ac:dyDescent="0.2">
      <c r="A744" s="11" t="str">
        <f t="shared" si="12"/>
        <v>2025020378 MIN</v>
      </c>
      <c r="B744">
        <v>2025020378</v>
      </c>
      <c r="C744" t="s">
        <v>33</v>
      </c>
      <c r="D744">
        <v>2.6499999999999901</v>
      </c>
      <c r="E744">
        <v>3.4999999999999898</v>
      </c>
    </row>
    <row r="745" spans="1:5" x14ac:dyDescent="0.2">
      <c r="A745" s="11" t="str">
        <f t="shared" si="12"/>
        <v>2025020378 COL</v>
      </c>
      <c r="B745">
        <v>2025020378</v>
      </c>
      <c r="C745" t="s">
        <v>24</v>
      </c>
      <c r="D745">
        <v>3.4999999999999898</v>
      </c>
      <c r="E745">
        <v>2.6499999999999901</v>
      </c>
    </row>
    <row r="746" spans="1:5" x14ac:dyDescent="0.2">
      <c r="A746" s="11" t="str">
        <f t="shared" si="12"/>
        <v>2025020379 BUF</v>
      </c>
      <c r="B746">
        <v>2025020379</v>
      </c>
      <c r="C746" t="s">
        <v>5</v>
      </c>
      <c r="D746">
        <v>2.9999999999999898</v>
      </c>
      <c r="E746">
        <v>2.94999999999999</v>
      </c>
    </row>
    <row r="747" spans="1:5" x14ac:dyDescent="0.2">
      <c r="A747" s="11" t="str">
        <f t="shared" si="12"/>
        <v>2025020379 NJD</v>
      </c>
      <c r="B747">
        <v>2025020379</v>
      </c>
      <c r="C747" t="s">
        <v>4</v>
      </c>
      <c r="D747">
        <v>2.94999999999999</v>
      </c>
      <c r="E747">
        <v>2.9999999999999898</v>
      </c>
    </row>
    <row r="748" spans="1:5" x14ac:dyDescent="0.2">
      <c r="A748" s="11" t="str">
        <f t="shared" si="12"/>
        <v>2025020380 FLA</v>
      </c>
      <c r="B748">
        <v>2025020380</v>
      </c>
      <c r="C748" t="s">
        <v>10</v>
      </c>
      <c r="D748">
        <v>3.2499999999999898</v>
      </c>
      <c r="E748">
        <v>2.5499999999999901</v>
      </c>
    </row>
    <row r="749" spans="1:5" x14ac:dyDescent="0.2">
      <c r="A749" s="11" t="str">
        <f t="shared" si="12"/>
        <v>2025020380 CGY</v>
      </c>
      <c r="B749">
        <v>2025020380</v>
      </c>
      <c r="C749" t="s">
        <v>22</v>
      </c>
      <c r="D749">
        <v>2.5499999999999901</v>
      </c>
      <c r="E749">
        <v>3.2499999999999898</v>
      </c>
    </row>
    <row r="750" spans="1:5" x14ac:dyDescent="0.2">
      <c r="A750" s="11" t="str">
        <f t="shared" si="12"/>
        <v>2025020381 NYI</v>
      </c>
      <c r="B750">
        <v>2025020381</v>
      </c>
      <c r="C750" t="s">
        <v>37</v>
      </c>
      <c r="D750">
        <v>3.19999999999999</v>
      </c>
      <c r="E750">
        <v>2.7999999999999901</v>
      </c>
    </row>
    <row r="751" spans="1:5" x14ac:dyDescent="0.2">
      <c r="A751" s="11" t="str">
        <f t="shared" si="12"/>
        <v>2025020381 PHI</v>
      </c>
      <c r="B751">
        <v>2025020381</v>
      </c>
      <c r="C751" t="s">
        <v>43</v>
      </c>
      <c r="D751">
        <v>2.7999999999999901</v>
      </c>
      <c r="E751">
        <v>3.19999999999999</v>
      </c>
    </row>
    <row r="752" spans="1:5" x14ac:dyDescent="0.2">
      <c r="A752" s="11" t="str">
        <f t="shared" si="12"/>
        <v>2025020382 OTT</v>
      </c>
      <c r="B752">
        <v>2025020382</v>
      </c>
      <c r="C752" t="s">
        <v>39</v>
      </c>
      <c r="D752">
        <v>2.7999999999999901</v>
      </c>
      <c r="E752">
        <v>2.7999999999999901</v>
      </c>
    </row>
    <row r="753" spans="1:5" x14ac:dyDescent="0.2">
      <c r="A753" s="11" t="str">
        <f t="shared" si="12"/>
        <v>2025020382 STL</v>
      </c>
      <c r="B753">
        <v>2025020382</v>
      </c>
      <c r="C753" t="s">
        <v>12</v>
      </c>
      <c r="D753">
        <v>2.7999999999999901</v>
      </c>
      <c r="E753">
        <v>2.7999999999999901</v>
      </c>
    </row>
    <row r="754" spans="1:5" x14ac:dyDescent="0.2">
      <c r="A754" s="11" t="str">
        <f t="shared" si="12"/>
        <v>2025020383 MTL</v>
      </c>
      <c r="B754">
        <v>2025020383</v>
      </c>
      <c r="C754" t="s">
        <v>19</v>
      </c>
      <c r="D754">
        <v>2.5999999999999899</v>
      </c>
      <c r="E754">
        <v>3.4999999999999898</v>
      </c>
    </row>
    <row r="755" spans="1:5" x14ac:dyDescent="0.2">
      <c r="A755" s="11" t="str">
        <f t="shared" si="12"/>
        <v>2025020383 VGK</v>
      </c>
      <c r="B755">
        <v>2025020383</v>
      </c>
      <c r="C755" t="s">
        <v>25</v>
      </c>
      <c r="D755">
        <v>3.4999999999999898</v>
      </c>
      <c r="E755">
        <v>2.5999999999999899</v>
      </c>
    </row>
    <row r="756" spans="1:5" x14ac:dyDescent="0.2">
      <c r="A756" s="11" t="str">
        <f t="shared" si="12"/>
        <v>2025020384 ANA</v>
      </c>
      <c r="B756">
        <v>2025020384</v>
      </c>
      <c r="C756" t="s">
        <v>48</v>
      </c>
      <c r="D756">
        <v>2.8499999999999899</v>
      </c>
      <c r="E756">
        <v>3.1499999999999901</v>
      </c>
    </row>
    <row r="757" spans="1:5" x14ac:dyDescent="0.2">
      <c r="A757" s="11" t="str">
        <f t="shared" si="12"/>
        <v>2025020384 LAK</v>
      </c>
      <c r="B757">
        <v>2025020384</v>
      </c>
      <c r="C757" t="s">
        <v>28</v>
      </c>
      <c r="D757">
        <v>3.1499999999999901</v>
      </c>
      <c r="E757">
        <v>2.8499999999999899</v>
      </c>
    </row>
    <row r="758" spans="1:5" x14ac:dyDescent="0.2">
      <c r="A758" s="11" t="str">
        <f t="shared" si="12"/>
        <v>2025020385 VAN</v>
      </c>
      <c r="B758">
        <v>2025020385</v>
      </c>
      <c r="C758" t="s">
        <v>23</v>
      </c>
      <c r="D758">
        <v>3.2499999999999898</v>
      </c>
      <c r="E758">
        <v>3.1499999999999901</v>
      </c>
    </row>
    <row r="759" spans="1:5" x14ac:dyDescent="0.2">
      <c r="A759" s="11" t="str">
        <f t="shared" si="12"/>
        <v>2025020385 SJS</v>
      </c>
      <c r="B759">
        <v>2025020385</v>
      </c>
      <c r="C759" t="s">
        <v>40</v>
      </c>
      <c r="D759">
        <v>3.1499999999999901</v>
      </c>
      <c r="E759">
        <v>3.2499999999999898</v>
      </c>
    </row>
    <row r="760" spans="1:5" x14ac:dyDescent="0.2">
      <c r="A760" s="11" t="str">
        <f t="shared" si="12"/>
        <v>2025020386 TOR</v>
      </c>
      <c r="B760">
        <v>2025020386</v>
      </c>
      <c r="C760" t="s">
        <v>18</v>
      </c>
      <c r="D760">
        <v>2.6499999999999901</v>
      </c>
      <c r="E760">
        <v>3.2999999999999901</v>
      </c>
    </row>
    <row r="761" spans="1:5" x14ac:dyDescent="0.2">
      <c r="A761" s="11" t="str">
        <f t="shared" si="12"/>
        <v>2025020386 WSH</v>
      </c>
      <c r="B761">
        <v>2025020386</v>
      </c>
      <c r="C761" t="s">
        <v>49</v>
      </c>
      <c r="D761">
        <v>3.2999999999999901</v>
      </c>
      <c r="E761">
        <v>2.6499999999999901</v>
      </c>
    </row>
    <row r="762" spans="1:5" x14ac:dyDescent="0.2">
      <c r="A762" s="11" t="str">
        <f t="shared" si="12"/>
        <v>2025020387 WPG</v>
      </c>
      <c r="B762">
        <v>2025020387</v>
      </c>
      <c r="C762" t="s">
        <v>16</v>
      </c>
      <c r="D762">
        <v>2.6499999999999901</v>
      </c>
      <c r="E762">
        <v>3.5499999999999901</v>
      </c>
    </row>
    <row r="763" spans="1:5" x14ac:dyDescent="0.2">
      <c r="A763" s="11" t="str">
        <f t="shared" si="12"/>
        <v>2025020387 CAR</v>
      </c>
      <c r="B763">
        <v>2025020387</v>
      </c>
      <c r="C763" t="s">
        <v>42</v>
      </c>
      <c r="D763">
        <v>3.5499999999999901</v>
      </c>
      <c r="E763">
        <v>2.6499999999999901</v>
      </c>
    </row>
    <row r="764" spans="1:5" x14ac:dyDescent="0.2">
      <c r="A764" s="11" t="str">
        <f t="shared" si="12"/>
        <v>2025020388 PIT</v>
      </c>
      <c r="B764">
        <v>2025020388</v>
      </c>
      <c r="C764" t="s">
        <v>21</v>
      </c>
      <c r="D764">
        <v>2.8999999999999901</v>
      </c>
      <c r="E764">
        <v>3.19999999999999</v>
      </c>
    </row>
    <row r="765" spans="1:5" x14ac:dyDescent="0.2">
      <c r="A765" s="11" t="str">
        <f t="shared" si="12"/>
        <v>2025020388 CBJ</v>
      </c>
      <c r="B765">
        <v>2025020388</v>
      </c>
      <c r="C765" t="s">
        <v>32</v>
      </c>
      <c r="D765">
        <v>3.19999999999999</v>
      </c>
      <c r="E765">
        <v>2.8999999999999901</v>
      </c>
    </row>
    <row r="766" spans="1:5" x14ac:dyDescent="0.2">
      <c r="A766" s="11" t="str">
        <f t="shared" si="12"/>
        <v>2025020389 CHI</v>
      </c>
      <c r="B766">
        <v>2025020389</v>
      </c>
      <c r="C766" t="s">
        <v>14</v>
      </c>
      <c r="D766">
        <v>2.8499999999999899</v>
      </c>
      <c r="E766">
        <v>3.0499999999999901</v>
      </c>
    </row>
    <row r="767" spans="1:5" x14ac:dyDescent="0.2">
      <c r="A767" s="11" t="str">
        <f t="shared" si="12"/>
        <v>2025020389 NSH</v>
      </c>
      <c r="B767">
        <v>2025020389</v>
      </c>
      <c r="C767" t="s">
        <v>35</v>
      </c>
      <c r="D767">
        <v>3.0499999999999901</v>
      </c>
      <c r="E767">
        <v>2.8499999999999899</v>
      </c>
    </row>
    <row r="768" spans="1:5" x14ac:dyDescent="0.2">
      <c r="A768" s="11" t="str">
        <f t="shared" si="12"/>
        <v>2025020390 DAL</v>
      </c>
      <c r="B768">
        <v>2025020390</v>
      </c>
      <c r="C768" t="s">
        <v>34</v>
      </c>
      <c r="D768">
        <v>3.0499999999999901</v>
      </c>
      <c r="E768">
        <v>2.7999999999999901</v>
      </c>
    </row>
    <row r="769" spans="1:5" x14ac:dyDescent="0.2">
      <c r="A769" s="11" t="str">
        <f t="shared" si="12"/>
        <v>2025020390 UTA</v>
      </c>
      <c r="B769">
        <v>2025020390</v>
      </c>
      <c r="C769" t="s">
        <v>15</v>
      </c>
      <c r="D769">
        <v>2.7999999999999901</v>
      </c>
      <c r="E769">
        <v>3.0499999999999901</v>
      </c>
    </row>
    <row r="770" spans="1:5" x14ac:dyDescent="0.2">
      <c r="A770" s="11" t="str">
        <f t="shared" si="12"/>
        <v>2025020391 TBL</v>
      </c>
      <c r="B770">
        <v>2025020391</v>
      </c>
      <c r="C770" t="s">
        <v>41</v>
      </c>
      <c r="D770">
        <v>2.8999999999999901</v>
      </c>
      <c r="E770">
        <v>3.1499999999999901</v>
      </c>
    </row>
    <row r="771" spans="1:5" x14ac:dyDescent="0.2">
      <c r="A771" s="11" t="str">
        <f t="shared" si="12"/>
        <v>2025020391 NYR</v>
      </c>
      <c r="B771">
        <v>2025020391</v>
      </c>
      <c r="C771" t="s">
        <v>20</v>
      </c>
      <c r="D771">
        <v>3.1499999999999901</v>
      </c>
      <c r="E771">
        <v>2.8999999999999901</v>
      </c>
    </row>
    <row r="772" spans="1:5" x14ac:dyDescent="0.2">
      <c r="A772" s="11" t="str">
        <f t="shared" si="12"/>
        <v>2025020392 COL</v>
      </c>
      <c r="B772">
        <v>2025020392</v>
      </c>
      <c r="C772" t="s">
        <v>24</v>
      </c>
      <c r="D772">
        <v>3.7999999999999901</v>
      </c>
      <c r="E772">
        <v>2.4999999999999898</v>
      </c>
    </row>
    <row r="773" spans="1:5" x14ac:dyDescent="0.2">
      <c r="A773" s="11" t="str">
        <f t="shared" si="12"/>
        <v>2025020392 MTL</v>
      </c>
      <c r="B773">
        <v>2025020392</v>
      </c>
      <c r="C773" t="s">
        <v>19</v>
      </c>
      <c r="D773">
        <v>2.4999999999999898</v>
      </c>
      <c r="E773">
        <v>3.7999999999999901</v>
      </c>
    </row>
    <row r="774" spans="1:5" x14ac:dyDescent="0.2">
      <c r="A774" s="11" t="str">
        <f t="shared" si="12"/>
        <v>2025020393 EDM</v>
      </c>
      <c r="B774">
        <v>2025020393</v>
      </c>
      <c r="C774" t="s">
        <v>17</v>
      </c>
      <c r="D774">
        <v>3.2499999999999898</v>
      </c>
      <c r="E774">
        <v>2.7499999999999898</v>
      </c>
    </row>
    <row r="775" spans="1:5" x14ac:dyDescent="0.2">
      <c r="A775" s="11" t="str">
        <f t="shared" si="12"/>
        <v>2025020393 SEA</v>
      </c>
      <c r="B775">
        <v>2025020393</v>
      </c>
      <c r="C775" t="s">
        <v>13</v>
      </c>
      <c r="D775">
        <v>2.7499999999999898</v>
      </c>
      <c r="E775">
        <v>3.2499999999999898</v>
      </c>
    </row>
    <row r="776" spans="1:5" x14ac:dyDescent="0.2">
      <c r="A776" s="11" t="str">
        <f t="shared" si="12"/>
        <v>2025020394 DET</v>
      </c>
      <c r="B776">
        <v>2025020394</v>
      </c>
      <c r="C776" t="s">
        <v>30</v>
      </c>
      <c r="D776">
        <v>3.19999999999999</v>
      </c>
      <c r="E776">
        <v>2.6499999999999901</v>
      </c>
    </row>
    <row r="777" spans="1:5" x14ac:dyDescent="0.2">
      <c r="A777" s="11" t="str">
        <f t="shared" si="12"/>
        <v>2025020394 BOS</v>
      </c>
      <c r="B777">
        <v>2025020394</v>
      </c>
      <c r="C777" t="s">
        <v>7</v>
      </c>
      <c r="D777">
        <v>2.6499999999999901</v>
      </c>
      <c r="E777">
        <v>3.19999999999999</v>
      </c>
    </row>
    <row r="778" spans="1:5" x14ac:dyDescent="0.2">
      <c r="A778" s="11" t="str">
        <f t="shared" si="12"/>
        <v>2025020395 NJD</v>
      </c>
      <c r="B778">
        <v>2025020395</v>
      </c>
      <c r="C778" t="s">
        <v>4</v>
      </c>
      <c r="D778">
        <v>2.94999999999999</v>
      </c>
      <c r="E778">
        <v>2.5999999999999899</v>
      </c>
    </row>
    <row r="779" spans="1:5" x14ac:dyDescent="0.2">
      <c r="A779" s="11" t="str">
        <f t="shared" si="12"/>
        <v>2025020395 PHI</v>
      </c>
      <c r="B779">
        <v>2025020395</v>
      </c>
      <c r="C779" t="s">
        <v>43</v>
      </c>
      <c r="D779">
        <v>2.5999999999999899</v>
      </c>
      <c r="E779">
        <v>2.94999999999999</v>
      </c>
    </row>
    <row r="780" spans="1:5" x14ac:dyDescent="0.2">
      <c r="A780" s="11" t="str">
        <f t="shared" si="12"/>
        <v>2025020396 TOR</v>
      </c>
      <c r="B780">
        <v>2025020396</v>
      </c>
      <c r="C780" t="s">
        <v>18</v>
      </c>
      <c r="D780">
        <v>3.0999999999999899</v>
      </c>
      <c r="E780">
        <v>3.0999999999999899</v>
      </c>
    </row>
    <row r="781" spans="1:5" x14ac:dyDescent="0.2">
      <c r="A781" s="11" t="str">
        <f t="shared" si="12"/>
        <v>2025020396 PIT</v>
      </c>
      <c r="B781">
        <v>2025020396</v>
      </c>
      <c r="C781" t="s">
        <v>21</v>
      </c>
      <c r="D781">
        <v>3.0999999999999899</v>
      </c>
      <c r="E781">
        <v>3.0999999999999899</v>
      </c>
    </row>
    <row r="782" spans="1:5" x14ac:dyDescent="0.2">
      <c r="A782" s="11" t="str">
        <f t="shared" si="12"/>
        <v>2025020397 WPG</v>
      </c>
      <c r="B782">
        <v>2025020397</v>
      </c>
      <c r="C782" t="s">
        <v>16</v>
      </c>
      <c r="D782">
        <v>3.0499999999999901</v>
      </c>
      <c r="E782">
        <v>2.8499999999999899</v>
      </c>
    </row>
    <row r="783" spans="1:5" x14ac:dyDescent="0.2">
      <c r="A783" s="11" t="str">
        <f t="shared" si="12"/>
        <v>2025020397 NSH</v>
      </c>
      <c r="B783">
        <v>2025020397</v>
      </c>
      <c r="C783" t="s">
        <v>35</v>
      </c>
      <c r="D783">
        <v>2.8499999999999899</v>
      </c>
      <c r="E783">
        <v>3.0499999999999901</v>
      </c>
    </row>
    <row r="784" spans="1:5" x14ac:dyDescent="0.2">
      <c r="A784" s="11" t="str">
        <f t="shared" si="12"/>
        <v>2025020398 STL</v>
      </c>
      <c r="B784">
        <v>2025020398</v>
      </c>
      <c r="C784" t="s">
        <v>12</v>
      </c>
      <c r="D784">
        <v>2.7499999999999898</v>
      </c>
      <c r="E784">
        <v>2.94999999999999</v>
      </c>
    </row>
    <row r="785" spans="1:5" x14ac:dyDescent="0.2">
      <c r="A785" s="11" t="str">
        <f t="shared" si="12"/>
        <v>2025020398 UTA</v>
      </c>
      <c r="B785">
        <v>2025020398</v>
      </c>
      <c r="C785" t="s">
        <v>15</v>
      </c>
      <c r="D785">
        <v>2.94999999999999</v>
      </c>
      <c r="E785">
        <v>2.7499999999999898</v>
      </c>
    </row>
    <row r="786" spans="1:5" x14ac:dyDescent="0.2">
      <c r="A786" s="11" t="str">
        <f t="shared" si="12"/>
        <v>2025020399 MIN</v>
      </c>
      <c r="B786">
        <v>2025020399</v>
      </c>
      <c r="C786" t="s">
        <v>33</v>
      </c>
      <c r="D786">
        <v>3.1499999999999901</v>
      </c>
      <c r="E786">
        <v>2.8499999999999899</v>
      </c>
    </row>
    <row r="787" spans="1:5" x14ac:dyDescent="0.2">
      <c r="A787" s="11" t="str">
        <f t="shared" si="12"/>
        <v>2025020399 BUF</v>
      </c>
      <c r="B787">
        <v>2025020399</v>
      </c>
      <c r="C787" t="s">
        <v>5</v>
      </c>
      <c r="D787">
        <v>2.8499999999999899</v>
      </c>
      <c r="E787">
        <v>3.1499999999999901</v>
      </c>
    </row>
    <row r="788" spans="1:5" x14ac:dyDescent="0.2">
      <c r="A788" s="11" t="str">
        <f t="shared" si="12"/>
        <v>2025020400 VGK</v>
      </c>
      <c r="B788">
        <v>2025020400</v>
      </c>
      <c r="C788" t="s">
        <v>25</v>
      </c>
      <c r="D788">
        <v>3.9999999999999898</v>
      </c>
      <c r="E788">
        <v>2.2499999999999898</v>
      </c>
    </row>
    <row r="789" spans="1:5" x14ac:dyDescent="0.2">
      <c r="A789" s="11" t="str">
        <f t="shared" si="12"/>
        <v>2025020400 SJS</v>
      </c>
      <c r="B789">
        <v>2025020400</v>
      </c>
      <c r="C789" t="s">
        <v>40</v>
      </c>
      <c r="D789">
        <v>2.2499999999999898</v>
      </c>
      <c r="E789">
        <v>3.9999999999999898</v>
      </c>
    </row>
    <row r="790" spans="1:5" x14ac:dyDescent="0.2">
      <c r="A790" s="11" t="str">
        <f t="shared" si="12"/>
        <v>2025020401 VAN</v>
      </c>
      <c r="B790">
        <v>2025020401</v>
      </c>
      <c r="C790" t="s">
        <v>23</v>
      </c>
      <c r="D790">
        <v>2.7499999999999898</v>
      </c>
      <c r="E790">
        <v>3.3999999999999901</v>
      </c>
    </row>
    <row r="791" spans="1:5" x14ac:dyDescent="0.2">
      <c r="A791" s="11" t="str">
        <f t="shared" si="12"/>
        <v>2025020401 LAK</v>
      </c>
      <c r="B791">
        <v>2025020401</v>
      </c>
      <c r="C791" t="s">
        <v>28</v>
      </c>
      <c r="D791">
        <v>3.3999999999999901</v>
      </c>
      <c r="E791">
        <v>2.7499999999999898</v>
      </c>
    </row>
    <row r="792" spans="1:5" x14ac:dyDescent="0.2">
      <c r="A792" s="11" t="str">
        <f t="shared" si="12"/>
        <v>2025020402 WSH</v>
      </c>
      <c r="B792">
        <v>2025020402</v>
      </c>
      <c r="C792" t="s">
        <v>49</v>
      </c>
      <c r="D792">
        <v>3.0999999999999899</v>
      </c>
      <c r="E792">
        <v>2.8499999999999899</v>
      </c>
    </row>
    <row r="793" spans="1:5" x14ac:dyDescent="0.2">
      <c r="A793" s="11" t="str">
        <f t="shared" si="12"/>
        <v>2025020402 NYI</v>
      </c>
      <c r="B793">
        <v>2025020402</v>
      </c>
      <c r="C793" t="s">
        <v>37</v>
      </c>
      <c r="D793">
        <v>2.8499999999999899</v>
      </c>
      <c r="E793">
        <v>3.0999999999999899</v>
      </c>
    </row>
    <row r="794" spans="1:5" x14ac:dyDescent="0.2">
      <c r="A794" s="11" t="str">
        <f t="shared" si="12"/>
        <v>2025020403 ANA</v>
      </c>
      <c r="B794">
        <v>2025020403</v>
      </c>
      <c r="C794" t="s">
        <v>48</v>
      </c>
      <c r="D794">
        <v>3.2499999999999898</v>
      </c>
      <c r="E794">
        <v>3.19999999999999</v>
      </c>
    </row>
    <row r="795" spans="1:5" x14ac:dyDescent="0.2">
      <c r="A795" s="11" t="str">
        <f t="shared" si="12"/>
        <v>2025020403 CHI</v>
      </c>
      <c r="B795">
        <v>2025020403</v>
      </c>
      <c r="C795" t="s">
        <v>14</v>
      </c>
      <c r="D795">
        <v>3.19999999999999</v>
      </c>
      <c r="E795">
        <v>3.2499999999999898</v>
      </c>
    </row>
    <row r="796" spans="1:5" x14ac:dyDescent="0.2">
      <c r="A796" s="11" t="str">
        <f t="shared" si="12"/>
        <v>2025020404 CGY</v>
      </c>
      <c r="B796">
        <v>2025020404</v>
      </c>
      <c r="C796" t="s">
        <v>22</v>
      </c>
      <c r="D796">
        <v>2.3499999999999899</v>
      </c>
      <c r="E796">
        <v>3.69999999999999</v>
      </c>
    </row>
    <row r="797" spans="1:5" x14ac:dyDescent="0.2">
      <c r="A797" s="11" t="str">
        <f t="shared" si="12"/>
        <v>2025020404 CAR</v>
      </c>
      <c r="B797">
        <v>2025020404</v>
      </c>
      <c r="C797" t="s">
        <v>42</v>
      </c>
      <c r="D797">
        <v>3.69999999999999</v>
      </c>
      <c r="E797">
        <v>2.3499999999999899</v>
      </c>
    </row>
    <row r="798" spans="1:5" x14ac:dyDescent="0.2">
      <c r="A798" s="11" t="str">
        <f t="shared" si="12"/>
        <v>2025020405 OTT</v>
      </c>
      <c r="B798">
        <v>2025020405</v>
      </c>
      <c r="C798" t="s">
        <v>39</v>
      </c>
      <c r="D798">
        <v>2.69999999999999</v>
      </c>
      <c r="E798">
        <v>3.0499999999999901</v>
      </c>
    </row>
    <row r="799" spans="1:5" x14ac:dyDescent="0.2">
      <c r="A799" s="11" t="str">
        <f t="shared" si="12"/>
        <v>2025020405 DAL</v>
      </c>
      <c r="B799">
        <v>2025020405</v>
      </c>
      <c r="C799" t="s">
        <v>34</v>
      </c>
      <c r="D799">
        <v>3.0499999999999901</v>
      </c>
      <c r="E799">
        <v>2.69999999999999</v>
      </c>
    </row>
    <row r="800" spans="1:5" x14ac:dyDescent="0.2">
      <c r="A800" s="11" t="str">
        <f t="shared" si="12"/>
        <v>2025020406 CBJ</v>
      </c>
      <c r="B800">
        <v>2025020406</v>
      </c>
      <c r="C800" t="s">
        <v>32</v>
      </c>
      <c r="D800">
        <v>2.8999999999999901</v>
      </c>
      <c r="E800">
        <v>3.2999999999999901</v>
      </c>
    </row>
    <row r="801" spans="1:5" x14ac:dyDescent="0.2">
      <c r="A801" s="11" t="str">
        <f t="shared" ref="A801:A864" si="13">B801&amp;" "&amp;C801</f>
        <v>2025020406 NJD</v>
      </c>
      <c r="B801">
        <v>2025020406</v>
      </c>
      <c r="C801" t="s">
        <v>4</v>
      </c>
      <c r="D801">
        <v>3.2999999999999901</v>
      </c>
      <c r="E801">
        <v>2.8999999999999901</v>
      </c>
    </row>
    <row r="802" spans="1:5" x14ac:dyDescent="0.2">
      <c r="A802" s="11" t="str">
        <f t="shared" si="13"/>
        <v>2025020407 PIT</v>
      </c>
      <c r="B802">
        <v>2025020407</v>
      </c>
      <c r="C802" t="s">
        <v>21</v>
      </c>
      <c r="D802">
        <v>2.7999999999999901</v>
      </c>
      <c r="E802">
        <v>3.0499999999999901</v>
      </c>
    </row>
    <row r="803" spans="1:5" x14ac:dyDescent="0.2">
      <c r="A803" s="11" t="str">
        <f t="shared" si="13"/>
        <v>2025020407 PHI</v>
      </c>
      <c r="B803">
        <v>2025020407</v>
      </c>
      <c r="C803" t="s">
        <v>43</v>
      </c>
      <c r="D803">
        <v>3.0499999999999901</v>
      </c>
      <c r="E803">
        <v>2.7999999999999901</v>
      </c>
    </row>
    <row r="804" spans="1:5" x14ac:dyDescent="0.2">
      <c r="A804" s="11" t="str">
        <f t="shared" si="13"/>
        <v>2025020408 WPG</v>
      </c>
      <c r="B804">
        <v>2025020408</v>
      </c>
      <c r="C804" t="s">
        <v>16</v>
      </c>
      <c r="D804">
        <v>3.0499999999999901</v>
      </c>
      <c r="E804">
        <v>3.0999999999999899</v>
      </c>
    </row>
    <row r="805" spans="1:5" x14ac:dyDescent="0.2">
      <c r="A805" s="11" t="str">
        <f t="shared" si="13"/>
        <v>2025020408 BUF</v>
      </c>
      <c r="B805">
        <v>2025020408</v>
      </c>
      <c r="C805" t="s">
        <v>5</v>
      </c>
      <c r="D805">
        <v>3.0999999999999899</v>
      </c>
      <c r="E805">
        <v>3.0499999999999901</v>
      </c>
    </row>
    <row r="806" spans="1:5" x14ac:dyDescent="0.2">
      <c r="A806" s="11" t="str">
        <f t="shared" si="13"/>
        <v>2025020409 ANA</v>
      </c>
      <c r="B806">
        <v>2025020409</v>
      </c>
      <c r="C806" t="s">
        <v>48</v>
      </c>
      <c r="D806">
        <v>2.8499999999999899</v>
      </c>
      <c r="E806">
        <v>3.2999999999999901</v>
      </c>
    </row>
    <row r="807" spans="1:5" x14ac:dyDescent="0.2">
      <c r="A807" s="11" t="str">
        <f t="shared" si="13"/>
        <v>2025020409 STL</v>
      </c>
      <c r="B807">
        <v>2025020409</v>
      </c>
      <c r="C807" t="s">
        <v>12</v>
      </c>
      <c r="D807">
        <v>3.2999999999999901</v>
      </c>
      <c r="E807">
        <v>2.8499999999999899</v>
      </c>
    </row>
    <row r="808" spans="1:5" x14ac:dyDescent="0.2">
      <c r="A808" s="11" t="str">
        <f t="shared" si="13"/>
        <v>2025020410 UTA</v>
      </c>
      <c r="B808">
        <v>2025020410</v>
      </c>
      <c r="C808" t="s">
        <v>15</v>
      </c>
      <c r="D808">
        <v>3.2499999999999898</v>
      </c>
      <c r="E808">
        <v>2.5499999999999901</v>
      </c>
    </row>
    <row r="809" spans="1:5" x14ac:dyDescent="0.2">
      <c r="A809" s="11" t="str">
        <f t="shared" si="13"/>
        <v>2025020410 SJS</v>
      </c>
      <c r="B809">
        <v>2025020410</v>
      </c>
      <c r="C809" t="s">
        <v>40</v>
      </c>
      <c r="D809">
        <v>2.5499999999999901</v>
      </c>
      <c r="E809">
        <v>3.2499999999999898</v>
      </c>
    </row>
    <row r="810" spans="1:5" x14ac:dyDescent="0.2">
      <c r="A810" s="11" t="str">
        <f t="shared" si="13"/>
        <v>2025020411 MTL</v>
      </c>
      <c r="B810">
        <v>2025020411</v>
      </c>
      <c r="C810" t="s">
        <v>19</v>
      </c>
      <c r="D810">
        <v>2.8499999999999899</v>
      </c>
      <c r="E810">
        <v>2.9999999999999898</v>
      </c>
    </row>
    <row r="811" spans="1:5" x14ac:dyDescent="0.2">
      <c r="A811" s="11" t="str">
        <f t="shared" si="13"/>
        <v>2025020411 OTT</v>
      </c>
      <c r="B811">
        <v>2025020411</v>
      </c>
      <c r="C811" t="s">
        <v>39</v>
      </c>
      <c r="D811">
        <v>2.9999999999999898</v>
      </c>
      <c r="E811">
        <v>2.8499999999999899</v>
      </c>
    </row>
    <row r="812" spans="1:5" x14ac:dyDescent="0.2">
      <c r="A812" s="11" t="str">
        <f t="shared" si="13"/>
        <v>2025020412 DET</v>
      </c>
      <c r="B812">
        <v>2025020412</v>
      </c>
      <c r="C812" t="s">
        <v>30</v>
      </c>
      <c r="D812">
        <v>3.3499999999999899</v>
      </c>
      <c r="E812">
        <v>2.4999999999999898</v>
      </c>
    </row>
    <row r="813" spans="1:5" x14ac:dyDescent="0.2">
      <c r="A813" s="11" t="str">
        <f t="shared" si="13"/>
        <v>2025020412 BOS</v>
      </c>
      <c r="B813">
        <v>2025020412</v>
      </c>
      <c r="C813" t="s">
        <v>7</v>
      </c>
      <c r="D813">
        <v>2.4999999999999898</v>
      </c>
      <c r="E813">
        <v>3.3499999999999899</v>
      </c>
    </row>
    <row r="814" spans="1:5" x14ac:dyDescent="0.2">
      <c r="A814" s="11" t="str">
        <f t="shared" si="13"/>
        <v>2025020413 TOR</v>
      </c>
      <c r="B814">
        <v>2025020413</v>
      </c>
      <c r="C814" t="s">
        <v>18</v>
      </c>
      <c r="D814">
        <v>2.7999999999999901</v>
      </c>
      <c r="E814">
        <v>3.44999999999999</v>
      </c>
    </row>
    <row r="815" spans="1:5" x14ac:dyDescent="0.2">
      <c r="A815" s="11" t="str">
        <f t="shared" si="13"/>
        <v>2025020413 FLA</v>
      </c>
      <c r="B815">
        <v>2025020413</v>
      </c>
      <c r="C815" t="s">
        <v>10</v>
      </c>
      <c r="D815">
        <v>3.44999999999999</v>
      </c>
      <c r="E815">
        <v>2.7999999999999901</v>
      </c>
    </row>
    <row r="816" spans="1:5" x14ac:dyDescent="0.2">
      <c r="A816" s="11" t="str">
        <f t="shared" si="13"/>
        <v>2025020414 TBL</v>
      </c>
      <c r="B816">
        <v>2025020414</v>
      </c>
      <c r="C816" t="s">
        <v>41</v>
      </c>
      <c r="D816">
        <v>2.9999999999999898</v>
      </c>
      <c r="E816">
        <v>2.8499999999999899</v>
      </c>
    </row>
    <row r="817" spans="1:5" x14ac:dyDescent="0.2">
      <c r="A817" s="11" t="str">
        <f t="shared" si="13"/>
        <v>2025020414 NYI</v>
      </c>
      <c r="B817">
        <v>2025020414</v>
      </c>
      <c r="C817" t="s">
        <v>37</v>
      </c>
      <c r="D817">
        <v>2.8499999999999899</v>
      </c>
      <c r="E817">
        <v>2.9999999999999898</v>
      </c>
    </row>
    <row r="818" spans="1:5" x14ac:dyDescent="0.2">
      <c r="A818" s="11" t="str">
        <f t="shared" si="13"/>
        <v>2025020415 DAL</v>
      </c>
      <c r="B818">
        <v>2025020415</v>
      </c>
      <c r="C818" t="s">
        <v>34</v>
      </c>
      <c r="D818">
        <v>2.94999999999999</v>
      </c>
      <c r="E818">
        <v>2.7499999999999898</v>
      </c>
    </row>
    <row r="819" spans="1:5" x14ac:dyDescent="0.2">
      <c r="A819" s="11" t="str">
        <f t="shared" si="13"/>
        <v>2025020415 NYR</v>
      </c>
      <c r="B819">
        <v>2025020415</v>
      </c>
      <c r="C819" t="s">
        <v>20</v>
      </c>
      <c r="D819">
        <v>2.7499999999999898</v>
      </c>
      <c r="E819">
        <v>2.94999999999999</v>
      </c>
    </row>
    <row r="820" spans="1:5" x14ac:dyDescent="0.2">
      <c r="A820" s="11" t="str">
        <f t="shared" si="13"/>
        <v>2025020416 NSH</v>
      </c>
      <c r="B820">
        <v>2025020416</v>
      </c>
      <c r="C820" t="s">
        <v>35</v>
      </c>
      <c r="D820">
        <v>2.9999999999999898</v>
      </c>
      <c r="E820">
        <v>2.8499999999999899</v>
      </c>
    </row>
    <row r="821" spans="1:5" x14ac:dyDescent="0.2">
      <c r="A821" s="11" t="str">
        <f t="shared" si="13"/>
        <v>2025020416 CGY</v>
      </c>
      <c r="B821">
        <v>2025020416</v>
      </c>
      <c r="C821" t="s">
        <v>22</v>
      </c>
      <c r="D821">
        <v>2.8499999999999899</v>
      </c>
      <c r="E821">
        <v>2.9999999999999898</v>
      </c>
    </row>
    <row r="822" spans="1:5" x14ac:dyDescent="0.2">
      <c r="A822" s="11" t="str">
        <f t="shared" si="13"/>
        <v>2025020417 VAN</v>
      </c>
      <c r="B822">
        <v>2025020417</v>
      </c>
      <c r="C822" t="s">
        <v>23</v>
      </c>
      <c r="D822">
        <v>2.2999999999999901</v>
      </c>
      <c r="E822">
        <v>4.1499999999999897</v>
      </c>
    </row>
    <row r="823" spans="1:5" x14ac:dyDescent="0.2">
      <c r="A823" s="11" t="str">
        <f t="shared" si="13"/>
        <v>2025020417 COL</v>
      </c>
      <c r="B823">
        <v>2025020417</v>
      </c>
      <c r="C823" t="s">
        <v>24</v>
      </c>
      <c r="D823">
        <v>4.1499999999999897</v>
      </c>
      <c r="E823">
        <v>2.2999999999999901</v>
      </c>
    </row>
    <row r="824" spans="1:5" x14ac:dyDescent="0.2">
      <c r="A824" s="11" t="str">
        <f t="shared" si="13"/>
        <v>2025020418 MIN</v>
      </c>
      <c r="B824">
        <v>2025020418</v>
      </c>
      <c r="C824" t="s">
        <v>33</v>
      </c>
      <c r="D824">
        <v>2.7999999999999901</v>
      </c>
      <c r="E824">
        <v>3.19999999999999</v>
      </c>
    </row>
    <row r="825" spans="1:5" x14ac:dyDescent="0.2">
      <c r="A825" s="11" t="str">
        <f t="shared" si="13"/>
        <v>2025020418 EDM</v>
      </c>
      <c r="B825">
        <v>2025020418</v>
      </c>
      <c r="C825" t="s">
        <v>17</v>
      </c>
      <c r="D825">
        <v>3.19999999999999</v>
      </c>
      <c r="E825">
        <v>2.7999999999999901</v>
      </c>
    </row>
    <row r="826" spans="1:5" x14ac:dyDescent="0.2">
      <c r="A826" s="11" t="str">
        <f t="shared" si="13"/>
        <v>2025020419 CHI</v>
      </c>
      <c r="B826">
        <v>2025020419</v>
      </c>
      <c r="C826" t="s">
        <v>14</v>
      </c>
      <c r="D826">
        <v>2.2999999999999901</v>
      </c>
      <c r="E826">
        <v>3.5999999999999899</v>
      </c>
    </row>
    <row r="827" spans="1:5" x14ac:dyDescent="0.2">
      <c r="A827" s="11" t="str">
        <f t="shared" si="13"/>
        <v>2025020419 VGK</v>
      </c>
      <c r="B827">
        <v>2025020419</v>
      </c>
      <c r="C827" t="s">
        <v>25</v>
      </c>
      <c r="D827">
        <v>3.5999999999999899</v>
      </c>
      <c r="E827">
        <v>2.2999999999999901</v>
      </c>
    </row>
    <row r="828" spans="1:5" x14ac:dyDescent="0.2">
      <c r="A828" s="11" t="str">
        <f t="shared" si="13"/>
        <v>2025020420 WSH</v>
      </c>
      <c r="B828">
        <v>2025020420</v>
      </c>
      <c r="C828" t="s">
        <v>49</v>
      </c>
      <c r="D828">
        <v>2.6499999999999901</v>
      </c>
      <c r="E828">
        <v>2.7499999999999898</v>
      </c>
    </row>
    <row r="829" spans="1:5" x14ac:dyDescent="0.2">
      <c r="A829" s="11" t="str">
        <f t="shared" si="13"/>
        <v>2025020420 LAK</v>
      </c>
      <c r="B829">
        <v>2025020420</v>
      </c>
      <c r="C829" t="s">
        <v>28</v>
      </c>
      <c r="D829">
        <v>2.7499999999999898</v>
      </c>
      <c r="E829">
        <v>2.6499999999999901</v>
      </c>
    </row>
    <row r="830" spans="1:5" x14ac:dyDescent="0.2">
      <c r="A830" s="11" t="str">
        <f t="shared" si="13"/>
        <v>2025020421 DAL</v>
      </c>
      <c r="B830">
        <v>2025020421</v>
      </c>
      <c r="C830" t="s">
        <v>34</v>
      </c>
      <c r="D830">
        <v>2.94999999999999</v>
      </c>
      <c r="E830">
        <v>2.9999999999999898</v>
      </c>
    </row>
    <row r="831" spans="1:5" x14ac:dyDescent="0.2">
      <c r="A831" s="11" t="str">
        <f t="shared" si="13"/>
        <v>2025020421 NJD</v>
      </c>
      <c r="B831">
        <v>2025020421</v>
      </c>
      <c r="C831" t="s">
        <v>4</v>
      </c>
      <c r="D831">
        <v>2.9999999999999898</v>
      </c>
      <c r="E831">
        <v>2.94999999999999</v>
      </c>
    </row>
    <row r="832" spans="1:5" x14ac:dyDescent="0.2">
      <c r="A832" s="11" t="str">
        <f t="shared" si="13"/>
        <v>2025020422 WPG</v>
      </c>
      <c r="B832">
        <v>2025020422</v>
      </c>
      <c r="C832" t="s">
        <v>16</v>
      </c>
      <c r="D832">
        <v>3.2499999999999898</v>
      </c>
      <c r="E832">
        <v>2.8999999999999901</v>
      </c>
    </row>
    <row r="833" spans="1:5" x14ac:dyDescent="0.2">
      <c r="A833" s="11" t="str">
        <f t="shared" si="13"/>
        <v>2025020422 MTL</v>
      </c>
      <c r="B833">
        <v>2025020422</v>
      </c>
      <c r="C833" t="s">
        <v>19</v>
      </c>
      <c r="D833">
        <v>2.8999999999999901</v>
      </c>
      <c r="E833">
        <v>3.2499999999999898</v>
      </c>
    </row>
    <row r="834" spans="1:5" x14ac:dyDescent="0.2">
      <c r="A834" s="11" t="str">
        <f t="shared" si="13"/>
        <v>2025020423 BUF</v>
      </c>
      <c r="B834">
        <v>2025020423</v>
      </c>
      <c r="C834" t="s">
        <v>5</v>
      </c>
      <c r="D834">
        <v>3.19999999999999</v>
      </c>
      <c r="E834">
        <v>2.8999999999999901</v>
      </c>
    </row>
    <row r="835" spans="1:5" x14ac:dyDescent="0.2">
      <c r="A835" s="11" t="str">
        <f t="shared" si="13"/>
        <v>2025020423 PHI</v>
      </c>
      <c r="B835">
        <v>2025020423</v>
      </c>
      <c r="C835" t="s">
        <v>43</v>
      </c>
      <c r="D835">
        <v>2.8999999999999901</v>
      </c>
      <c r="E835">
        <v>3.19999999999999</v>
      </c>
    </row>
    <row r="836" spans="1:5" x14ac:dyDescent="0.2">
      <c r="A836" s="11" t="str">
        <f t="shared" si="13"/>
        <v>2025020424 UTA</v>
      </c>
      <c r="B836">
        <v>2025020424</v>
      </c>
      <c r="C836" t="s">
        <v>15</v>
      </c>
      <c r="D836">
        <v>3.1499999999999901</v>
      </c>
      <c r="E836">
        <v>3.1499999999999901</v>
      </c>
    </row>
    <row r="837" spans="1:5" x14ac:dyDescent="0.2">
      <c r="A837" s="11" t="str">
        <f t="shared" si="13"/>
        <v>2025020424 ANA</v>
      </c>
      <c r="B837">
        <v>2025020424</v>
      </c>
      <c r="C837" t="s">
        <v>48</v>
      </c>
      <c r="D837">
        <v>3.1499999999999901</v>
      </c>
      <c r="E837">
        <v>3.1499999999999901</v>
      </c>
    </row>
    <row r="838" spans="1:5" x14ac:dyDescent="0.2">
      <c r="A838" s="11" t="str">
        <f t="shared" si="13"/>
        <v>2025020425 WSH</v>
      </c>
      <c r="B838">
        <v>2025020425</v>
      </c>
      <c r="C838" t="s">
        <v>49</v>
      </c>
      <c r="D838">
        <v>3.2499999999999898</v>
      </c>
      <c r="E838">
        <v>2.7999999999999901</v>
      </c>
    </row>
    <row r="839" spans="1:5" x14ac:dyDescent="0.2">
      <c r="A839" s="11" t="str">
        <f t="shared" si="13"/>
        <v>2025020425 SJS</v>
      </c>
      <c r="B839">
        <v>2025020425</v>
      </c>
      <c r="C839" t="s">
        <v>40</v>
      </c>
      <c r="D839">
        <v>2.7999999999999901</v>
      </c>
      <c r="E839">
        <v>3.2499999999999898</v>
      </c>
    </row>
    <row r="840" spans="1:5" x14ac:dyDescent="0.2">
      <c r="A840" s="11" t="str">
        <f t="shared" si="13"/>
        <v>2025020426 BOS</v>
      </c>
      <c r="B840">
        <v>2025020426</v>
      </c>
      <c r="C840" t="s">
        <v>7</v>
      </c>
      <c r="D840">
        <v>2.5999999999999899</v>
      </c>
      <c r="E840">
        <v>2.94999999999999</v>
      </c>
    </row>
    <row r="841" spans="1:5" x14ac:dyDescent="0.2">
      <c r="A841" s="11" t="str">
        <f t="shared" si="13"/>
        <v>2025020426 STL</v>
      </c>
      <c r="B841">
        <v>2025020426</v>
      </c>
      <c r="C841" t="s">
        <v>12</v>
      </c>
      <c r="D841">
        <v>2.94999999999999</v>
      </c>
      <c r="E841">
        <v>2.5999999999999899</v>
      </c>
    </row>
    <row r="842" spans="1:5" x14ac:dyDescent="0.2">
      <c r="A842" s="11" t="str">
        <f t="shared" si="13"/>
        <v>2025020427 NYR</v>
      </c>
      <c r="B842">
        <v>2025020427</v>
      </c>
      <c r="C842" t="s">
        <v>20</v>
      </c>
      <c r="D842">
        <v>2.7499999999999898</v>
      </c>
      <c r="E842">
        <v>2.9999999999999898</v>
      </c>
    </row>
    <row r="843" spans="1:5" x14ac:dyDescent="0.2">
      <c r="A843" s="11" t="str">
        <f t="shared" si="13"/>
        <v>2025020427 OTT</v>
      </c>
      <c r="B843">
        <v>2025020427</v>
      </c>
      <c r="C843" t="s">
        <v>39</v>
      </c>
      <c r="D843">
        <v>2.9999999999999898</v>
      </c>
      <c r="E843">
        <v>2.7499999999999898</v>
      </c>
    </row>
    <row r="844" spans="1:5" x14ac:dyDescent="0.2">
      <c r="A844" s="11" t="str">
        <f t="shared" si="13"/>
        <v>2025020428 TBL</v>
      </c>
      <c r="B844">
        <v>2025020428</v>
      </c>
      <c r="C844" t="s">
        <v>41</v>
      </c>
      <c r="D844">
        <v>3.44999999999999</v>
      </c>
      <c r="E844">
        <v>2.8999999999999901</v>
      </c>
    </row>
    <row r="845" spans="1:5" x14ac:dyDescent="0.2">
      <c r="A845" s="11" t="str">
        <f t="shared" si="13"/>
        <v>2025020428 PIT</v>
      </c>
      <c r="B845">
        <v>2025020428</v>
      </c>
      <c r="C845" t="s">
        <v>21</v>
      </c>
      <c r="D845">
        <v>2.8999999999999901</v>
      </c>
      <c r="E845">
        <v>3.44999999999999</v>
      </c>
    </row>
    <row r="846" spans="1:5" x14ac:dyDescent="0.2">
      <c r="A846" s="11" t="str">
        <f t="shared" si="13"/>
        <v>2025020429 NSH</v>
      </c>
      <c r="B846">
        <v>2025020429</v>
      </c>
      <c r="C846" t="s">
        <v>35</v>
      </c>
      <c r="D846">
        <v>2.5999999999999899</v>
      </c>
      <c r="E846">
        <v>3.3999999999999901</v>
      </c>
    </row>
    <row r="847" spans="1:5" x14ac:dyDescent="0.2">
      <c r="A847" s="11" t="str">
        <f t="shared" si="13"/>
        <v>2025020429 FLA</v>
      </c>
      <c r="B847">
        <v>2025020429</v>
      </c>
      <c r="C847" t="s">
        <v>10</v>
      </c>
      <c r="D847">
        <v>3.3999999999999901</v>
      </c>
      <c r="E847">
        <v>2.5999999999999899</v>
      </c>
    </row>
    <row r="848" spans="1:5" x14ac:dyDescent="0.2">
      <c r="A848" s="11" t="str">
        <f t="shared" si="13"/>
        <v>2025020430 COL</v>
      </c>
      <c r="B848">
        <v>2025020430</v>
      </c>
      <c r="C848" t="s">
        <v>24</v>
      </c>
      <c r="D848">
        <v>3.44999999999999</v>
      </c>
      <c r="E848">
        <v>2.6499999999999901</v>
      </c>
    </row>
    <row r="849" spans="1:5" x14ac:dyDescent="0.2">
      <c r="A849" s="11" t="str">
        <f t="shared" si="13"/>
        <v>2025020430 NYI</v>
      </c>
      <c r="B849">
        <v>2025020430</v>
      </c>
      <c r="C849" t="s">
        <v>37</v>
      </c>
      <c r="D849">
        <v>2.6499999999999901</v>
      </c>
      <c r="E849">
        <v>3.44999999999999</v>
      </c>
    </row>
    <row r="850" spans="1:5" x14ac:dyDescent="0.2">
      <c r="A850" s="11" t="str">
        <f t="shared" si="13"/>
        <v>2025020431 CAR</v>
      </c>
      <c r="B850">
        <v>2025020431</v>
      </c>
      <c r="C850" t="s">
        <v>42</v>
      </c>
      <c r="D850">
        <v>3.5999999999999899</v>
      </c>
      <c r="E850">
        <v>2.6499999999999901</v>
      </c>
    </row>
    <row r="851" spans="1:5" x14ac:dyDescent="0.2">
      <c r="A851" s="11" t="str">
        <f t="shared" si="13"/>
        <v>2025020431 TOR</v>
      </c>
      <c r="B851">
        <v>2025020431</v>
      </c>
      <c r="C851" t="s">
        <v>18</v>
      </c>
      <c r="D851">
        <v>2.6499999999999901</v>
      </c>
      <c r="E851">
        <v>3.5999999999999899</v>
      </c>
    </row>
    <row r="852" spans="1:5" x14ac:dyDescent="0.2">
      <c r="A852" s="11" t="str">
        <f t="shared" si="13"/>
        <v>2025020432 DET</v>
      </c>
      <c r="B852">
        <v>2025020432</v>
      </c>
      <c r="C852" t="s">
        <v>30</v>
      </c>
      <c r="D852">
        <v>3.19999999999999</v>
      </c>
      <c r="E852">
        <v>3.19999999999999</v>
      </c>
    </row>
    <row r="853" spans="1:5" x14ac:dyDescent="0.2">
      <c r="A853" s="11" t="str">
        <f t="shared" si="13"/>
        <v>2025020432 CBJ</v>
      </c>
      <c r="B853">
        <v>2025020432</v>
      </c>
      <c r="C853" t="s">
        <v>32</v>
      </c>
      <c r="D853">
        <v>3.19999999999999</v>
      </c>
      <c r="E853">
        <v>3.19999999999999</v>
      </c>
    </row>
    <row r="854" spans="1:5" x14ac:dyDescent="0.2">
      <c r="A854" s="11" t="str">
        <f t="shared" si="13"/>
        <v>2025020433 MIN</v>
      </c>
      <c r="B854">
        <v>2025020433</v>
      </c>
      <c r="C854" t="s">
        <v>33</v>
      </c>
      <c r="D854">
        <v>2.8499999999999899</v>
      </c>
      <c r="E854">
        <v>2.7499999999999898</v>
      </c>
    </row>
    <row r="855" spans="1:5" x14ac:dyDescent="0.2">
      <c r="A855" s="11" t="str">
        <f t="shared" si="13"/>
        <v>2025020433 CGY</v>
      </c>
      <c r="B855">
        <v>2025020433</v>
      </c>
      <c r="C855" t="s">
        <v>22</v>
      </c>
      <c r="D855">
        <v>2.7499999999999898</v>
      </c>
      <c r="E855">
        <v>2.8499999999999899</v>
      </c>
    </row>
    <row r="856" spans="1:5" x14ac:dyDescent="0.2">
      <c r="A856" s="11" t="str">
        <f t="shared" si="13"/>
        <v>2025020434 SEA</v>
      </c>
      <c r="B856">
        <v>2025020434</v>
      </c>
      <c r="C856" t="s">
        <v>13</v>
      </c>
      <c r="D856">
        <v>2.5499999999999901</v>
      </c>
      <c r="E856">
        <v>3.3499999999999899</v>
      </c>
    </row>
    <row r="857" spans="1:5" x14ac:dyDescent="0.2">
      <c r="A857" s="11" t="str">
        <f t="shared" si="13"/>
        <v>2025020434 EDM</v>
      </c>
      <c r="B857">
        <v>2025020434</v>
      </c>
      <c r="C857" t="s">
        <v>17</v>
      </c>
      <c r="D857">
        <v>3.3499999999999899</v>
      </c>
      <c r="E857">
        <v>2.5499999999999901</v>
      </c>
    </row>
    <row r="858" spans="1:5" x14ac:dyDescent="0.2">
      <c r="A858" s="11" t="str">
        <f t="shared" si="13"/>
        <v>2025020435 CHI</v>
      </c>
      <c r="B858">
        <v>2025020435</v>
      </c>
      <c r="C858" t="s">
        <v>14</v>
      </c>
      <c r="D858">
        <v>2.3499999999999899</v>
      </c>
      <c r="E858">
        <v>3.19999999999999</v>
      </c>
    </row>
    <row r="859" spans="1:5" x14ac:dyDescent="0.2">
      <c r="A859" s="11" t="str">
        <f t="shared" si="13"/>
        <v>2025020435 LAK</v>
      </c>
      <c r="B859">
        <v>2025020435</v>
      </c>
      <c r="C859" t="s">
        <v>28</v>
      </c>
      <c r="D859">
        <v>3.19999999999999</v>
      </c>
      <c r="E859">
        <v>2.3499999999999899</v>
      </c>
    </row>
    <row r="860" spans="1:5" x14ac:dyDescent="0.2">
      <c r="A860" s="11" t="str">
        <f t="shared" si="13"/>
        <v>2025020436 VGK</v>
      </c>
      <c r="B860">
        <v>2025020436</v>
      </c>
      <c r="C860" t="s">
        <v>25</v>
      </c>
      <c r="D860">
        <v>3.0499999999999901</v>
      </c>
      <c r="E860">
        <v>2.6499999999999901</v>
      </c>
    </row>
    <row r="861" spans="1:5" x14ac:dyDescent="0.2">
      <c r="A861" s="11" t="str">
        <f t="shared" si="13"/>
        <v>2025020436 NJD</v>
      </c>
      <c r="B861">
        <v>2025020436</v>
      </c>
      <c r="C861" t="s">
        <v>4</v>
      </c>
      <c r="D861">
        <v>2.6499999999999901</v>
      </c>
      <c r="E861">
        <v>3.0499999999999901</v>
      </c>
    </row>
    <row r="862" spans="1:5" x14ac:dyDescent="0.2">
      <c r="A862" s="11" t="str">
        <f t="shared" si="13"/>
        <v>2025020437 BUF</v>
      </c>
      <c r="B862">
        <v>2025020437</v>
      </c>
      <c r="C862" t="s">
        <v>5</v>
      </c>
      <c r="D862">
        <v>3.0999999999999899</v>
      </c>
      <c r="E862">
        <v>3.2499999999999898</v>
      </c>
    </row>
    <row r="863" spans="1:5" x14ac:dyDescent="0.2">
      <c r="A863" s="11" t="str">
        <f t="shared" si="13"/>
        <v>2025020437 WPG</v>
      </c>
      <c r="B863">
        <v>2025020437</v>
      </c>
      <c r="C863" t="s">
        <v>16</v>
      </c>
      <c r="D863">
        <v>3.2499999999999898</v>
      </c>
      <c r="E863">
        <v>3.0999999999999899</v>
      </c>
    </row>
    <row r="864" spans="1:5" x14ac:dyDescent="0.2">
      <c r="A864" s="11" t="str">
        <f t="shared" si="13"/>
        <v>2025020438 SJS</v>
      </c>
      <c r="B864">
        <v>2025020438</v>
      </c>
      <c r="C864" t="s">
        <v>40</v>
      </c>
      <c r="D864">
        <v>2.2999999999999901</v>
      </c>
      <c r="E864">
        <v>3.69999999999999</v>
      </c>
    </row>
    <row r="865" spans="1:5" x14ac:dyDescent="0.2">
      <c r="A865" s="11" t="str">
        <f t="shared" ref="A865:A928" si="14">B865&amp;" "&amp;C865</f>
        <v>2025020438 DAL</v>
      </c>
      <c r="B865">
        <v>2025020438</v>
      </c>
      <c r="C865" t="s">
        <v>34</v>
      </c>
      <c r="D865">
        <v>3.69999999999999</v>
      </c>
      <c r="E865">
        <v>2.2999999999999901</v>
      </c>
    </row>
    <row r="866" spans="1:5" x14ac:dyDescent="0.2">
      <c r="A866" s="11" t="str">
        <f t="shared" si="14"/>
        <v>2025020439 UTA</v>
      </c>
      <c r="B866">
        <v>2025020439</v>
      </c>
      <c r="C866" t="s">
        <v>15</v>
      </c>
      <c r="D866">
        <v>3.19999999999999</v>
      </c>
      <c r="E866">
        <v>2.8499999999999899</v>
      </c>
    </row>
    <row r="867" spans="1:5" x14ac:dyDescent="0.2">
      <c r="A867" s="11" t="str">
        <f t="shared" si="14"/>
        <v>2025020439 VAN</v>
      </c>
      <c r="B867">
        <v>2025020439</v>
      </c>
      <c r="C867" t="s">
        <v>23</v>
      </c>
      <c r="D867">
        <v>2.8499999999999899</v>
      </c>
      <c r="E867">
        <v>3.19999999999999</v>
      </c>
    </row>
    <row r="868" spans="1:5" x14ac:dyDescent="0.2">
      <c r="A868" s="11" t="str">
        <f t="shared" si="14"/>
        <v>2025020440 WSH</v>
      </c>
      <c r="B868">
        <v>2025020440</v>
      </c>
      <c r="C868" t="s">
        <v>49</v>
      </c>
      <c r="D868">
        <v>3.3499999999999899</v>
      </c>
      <c r="E868">
        <v>2.9999999999999898</v>
      </c>
    </row>
    <row r="869" spans="1:5" x14ac:dyDescent="0.2">
      <c r="A869" s="11" t="str">
        <f t="shared" si="14"/>
        <v>2025020440 ANA</v>
      </c>
      <c r="B869">
        <v>2025020440</v>
      </c>
      <c r="C869" t="s">
        <v>48</v>
      </c>
      <c r="D869">
        <v>2.9999999999999898</v>
      </c>
      <c r="E869">
        <v>3.3499999999999899</v>
      </c>
    </row>
    <row r="870" spans="1:5" x14ac:dyDescent="0.2">
      <c r="A870" s="11" t="str">
        <f t="shared" si="14"/>
        <v>2025020441 NYR</v>
      </c>
      <c r="B870">
        <v>2025020441</v>
      </c>
      <c r="C870" t="s">
        <v>20</v>
      </c>
      <c r="D870">
        <v>2.6499999999999901</v>
      </c>
      <c r="E870">
        <v>3.2999999999999901</v>
      </c>
    </row>
    <row r="871" spans="1:5" x14ac:dyDescent="0.2">
      <c r="A871" s="11" t="str">
        <f t="shared" si="14"/>
        <v>2025020441 COL</v>
      </c>
      <c r="B871">
        <v>2025020441</v>
      </c>
      <c r="C871" t="s">
        <v>24</v>
      </c>
      <c r="D871">
        <v>3.2999999999999901</v>
      </c>
      <c r="E871">
        <v>2.6499999999999901</v>
      </c>
    </row>
    <row r="872" spans="1:5" x14ac:dyDescent="0.2">
      <c r="A872" s="11" t="str">
        <f t="shared" si="14"/>
        <v>2025020442 CBJ</v>
      </c>
      <c r="B872">
        <v>2025020442</v>
      </c>
      <c r="C872" t="s">
        <v>32</v>
      </c>
      <c r="D872">
        <v>2.8499999999999899</v>
      </c>
      <c r="E872">
        <v>3.44999999999999</v>
      </c>
    </row>
    <row r="873" spans="1:5" x14ac:dyDescent="0.2">
      <c r="A873" s="11" t="str">
        <f t="shared" si="14"/>
        <v>2025020442 FLA</v>
      </c>
      <c r="B873">
        <v>2025020442</v>
      </c>
      <c r="C873" t="s">
        <v>10</v>
      </c>
      <c r="D873">
        <v>3.44999999999999</v>
      </c>
      <c r="E873">
        <v>2.8499999999999899</v>
      </c>
    </row>
    <row r="874" spans="1:5" x14ac:dyDescent="0.2">
      <c r="A874" s="11" t="str">
        <f t="shared" si="14"/>
        <v>2025020443 BOS</v>
      </c>
      <c r="B874">
        <v>2025020443</v>
      </c>
      <c r="C874" t="s">
        <v>7</v>
      </c>
      <c r="D874">
        <v>2.8499999999999899</v>
      </c>
      <c r="E874">
        <v>2.9999999999999898</v>
      </c>
    </row>
    <row r="875" spans="1:5" x14ac:dyDescent="0.2">
      <c r="A875" s="11" t="str">
        <f t="shared" si="14"/>
        <v>2025020443 NJD</v>
      </c>
      <c r="B875">
        <v>2025020443</v>
      </c>
      <c r="C875" t="s">
        <v>4</v>
      </c>
      <c r="D875">
        <v>2.9999999999999898</v>
      </c>
      <c r="E875">
        <v>2.8499999999999899</v>
      </c>
    </row>
    <row r="876" spans="1:5" x14ac:dyDescent="0.2">
      <c r="A876" s="11" t="str">
        <f t="shared" si="14"/>
        <v>2025020444 TOR</v>
      </c>
      <c r="B876">
        <v>2025020444</v>
      </c>
      <c r="C876" t="s">
        <v>18</v>
      </c>
      <c r="D876">
        <v>3.44999999999999</v>
      </c>
      <c r="E876">
        <v>3.0499999999999901</v>
      </c>
    </row>
    <row r="877" spans="1:5" x14ac:dyDescent="0.2">
      <c r="A877" s="11" t="str">
        <f t="shared" si="14"/>
        <v>2025020444 MTL</v>
      </c>
      <c r="B877">
        <v>2025020444</v>
      </c>
      <c r="C877" t="s">
        <v>19</v>
      </c>
      <c r="D877">
        <v>3.0499999999999901</v>
      </c>
      <c r="E877">
        <v>3.44999999999999</v>
      </c>
    </row>
    <row r="878" spans="1:5" x14ac:dyDescent="0.2">
      <c r="A878" s="11" t="str">
        <f t="shared" si="14"/>
        <v>2025020445 OTT</v>
      </c>
      <c r="B878">
        <v>2025020445</v>
      </c>
      <c r="C878" t="s">
        <v>39</v>
      </c>
      <c r="D878">
        <v>3.0499999999999901</v>
      </c>
      <c r="E878">
        <v>2.5499999999999901</v>
      </c>
    </row>
    <row r="879" spans="1:5" x14ac:dyDescent="0.2">
      <c r="A879" s="11" t="str">
        <f t="shared" si="14"/>
        <v>2025020445 STL</v>
      </c>
      <c r="B879">
        <v>2025020445</v>
      </c>
      <c r="C879" t="s">
        <v>12</v>
      </c>
      <c r="D879">
        <v>2.5499999999999901</v>
      </c>
      <c r="E879">
        <v>3.0499999999999901</v>
      </c>
    </row>
    <row r="880" spans="1:5" x14ac:dyDescent="0.2">
      <c r="A880" s="11" t="str">
        <f t="shared" si="14"/>
        <v>2025020446 NYI</v>
      </c>
      <c r="B880">
        <v>2025020446</v>
      </c>
      <c r="C880" t="s">
        <v>37</v>
      </c>
      <c r="D880">
        <v>2.7999999999999901</v>
      </c>
      <c r="E880">
        <v>3.19999999999999</v>
      </c>
    </row>
    <row r="881" spans="1:5" x14ac:dyDescent="0.2">
      <c r="A881" s="11" t="str">
        <f t="shared" si="14"/>
        <v>2025020446 TBL</v>
      </c>
      <c r="B881">
        <v>2025020446</v>
      </c>
      <c r="C881" t="s">
        <v>41</v>
      </c>
      <c r="D881">
        <v>3.19999999999999</v>
      </c>
      <c r="E881">
        <v>2.7999999999999901</v>
      </c>
    </row>
    <row r="882" spans="1:5" x14ac:dyDescent="0.2">
      <c r="A882" s="11" t="str">
        <f t="shared" si="14"/>
        <v>2025020447 NSH</v>
      </c>
      <c r="B882">
        <v>2025020447</v>
      </c>
      <c r="C882" t="s">
        <v>35</v>
      </c>
      <c r="D882">
        <v>2.3999999999999901</v>
      </c>
      <c r="E882">
        <v>3.5999999999999899</v>
      </c>
    </row>
    <row r="883" spans="1:5" x14ac:dyDescent="0.2">
      <c r="A883" s="11" t="str">
        <f t="shared" si="14"/>
        <v>2025020447 CAR</v>
      </c>
      <c r="B883">
        <v>2025020447</v>
      </c>
      <c r="C883" t="s">
        <v>42</v>
      </c>
      <c r="D883">
        <v>3.5999999999999899</v>
      </c>
      <c r="E883">
        <v>2.3999999999999901</v>
      </c>
    </row>
    <row r="884" spans="1:5" x14ac:dyDescent="0.2">
      <c r="A884" s="11" t="str">
        <f t="shared" si="14"/>
        <v>2025020448 UTA</v>
      </c>
      <c r="B884">
        <v>2025020448</v>
      </c>
      <c r="C884" t="s">
        <v>15</v>
      </c>
      <c r="D884">
        <v>2.7499999999999898</v>
      </c>
      <c r="E884">
        <v>2.9999999999999898</v>
      </c>
    </row>
    <row r="885" spans="1:5" x14ac:dyDescent="0.2">
      <c r="A885" s="11" t="str">
        <f t="shared" si="14"/>
        <v>2025020448 CGY</v>
      </c>
      <c r="B885">
        <v>2025020448</v>
      </c>
      <c r="C885" t="s">
        <v>22</v>
      </c>
      <c r="D885">
        <v>2.9999999999999898</v>
      </c>
      <c r="E885">
        <v>2.7499999999999898</v>
      </c>
    </row>
    <row r="886" spans="1:5" x14ac:dyDescent="0.2">
      <c r="A886" s="11" t="str">
        <f t="shared" si="14"/>
        <v>2025020449 CHI</v>
      </c>
      <c r="B886">
        <v>2025020449</v>
      </c>
      <c r="C886" t="s">
        <v>14</v>
      </c>
      <c r="D886">
        <v>2.3499999999999899</v>
      </c>
      <c r="E886">
        <v>3.19999999999999</v>
      </c>
    </row>
    <row r="887" spans="1:5" x14ac:dyDescent="0.2">
      <c r="A887" s="11" t="str">
        <f t="shared" si="14"/>
        <v>2025020449 LAK</v>
      </c>
      <c r="B887">
        <v>2025020449</v>
      </c>
      <c r="C887" t="s">
        <v>28</v>
      </c>
      <c r="D887">
        <v>3.19999999999999</v>
      </c>
      <c r="E887">
        <v>2.3499999999999899</v>
      </c>
    </row>
    <row r="888" spans="1:5" x14ac:dyDescent="0.2">
      <c r="A888" s="11" t="str">
        <f t="shared" si="14"/>
        <v>2025020450 WPG</v>
      </c>
      <c r="B888">
        <v>2025020450</v>
      </c>
      <c r="C888" t="s">
        <v>16</v>
      </c>
      <c r="D888">
        <v>2.69999999999999</v>
      </c>
      <c r="E888">
        <v>3.4999999999999898</v>
      </c>
    </row>
    <row r="889" spans="1:5" x14ac:dyDescent="0.2">
      <c r="A889" s="11" t="str">
        <f t="shared" si="14"/>
        <v>2025020450 EDM</v>
      </c>
      <c r="B889">
        <v>2025020450</v>
      </c>
      <c r="C889" t="s">
        <v>17</v>
      </c>
      <c r="D889">
        <v>3.4999999999999898</v>
      </c>
      <c r="E889">
        <v>2.69999999999999</v>
      </c>
    </row>
    <row r="890" spans="1:5" x14ac:dyDescent="0.2">
      <c r="A890" s="11" t="str">
        <f t="shared" si="14"/>
        <v>2025020451 MIN</v>
      </c>
      <c r="B890">
        <v>2025020451</v>
      </c>
      <c r="C890" t="s">
        <v>33</v>
      </c>
      <c r="D890">
        <v>3.2499999999999898</v>
      </c>
      <c r="E890">
        <v>2.69999999999999</v>
      </c>
    </row>
    <row r="891" spans="1:5" x14ac:dyDescent="0.2">
      <c r="A891" s="11" t="str">
        <f t="shared" si="14"/>
        <v>2025020451 VAN</v>
      </c>
      <c r="B891">
        <v>2025020451</v>
      </c>
      <c r="C891" t="s">
        <v>23</v>
      </c>
      <c r="D891">
        <v>2.69999999999999</v>
      </c>
      <c r="E891">
        <v>3.2499999999999898</v>
      </c>
    </row>
    <row r="892" spans="1:5" x14ac:dyDescent="0.2">
      <c r="A892" s="11" t="str">
        <f t="shared" si="14"/>
        <v>2025020452 SEA</v>
      </c>
      <c r="B892">
        <v>2025020452</v>
      </c>
      <c r="C892" t="s">
        <v>13</v>
      </c>
      <c r="D892">
        <v>2.8999999999999901</v>
      </c>
      <c r="E892">
        <v>3.0499999999999901</v>
      </c>
    </row>
    <row r="893" spans="1:5" x14ac:dyDescent="0.2">
      <c r="A893" s="11" t="str">
        <f t="shared" si="14"/>
        <v>2025020452 DET</v>
      </c>
      <c r="B893">
        <v>2025020452</v>
      </c>
      <c r="C893" t="s">
        <v>30</v>
      </c>
      <c r="D893">
        <v>3.0499999999999901</v>
      </c>
      <c r="E893">
        <v>2.8999999999999901</v>
      </c>
    </row>
    <row r="894" spans="1:5" x14ac:dyDescent="0.2">
      <c r="A894" s="11" t="str">
        <f t="shared" si="14"/>
        <v>2025020453 COL</v>
      </c>
      <c r="B894">
        <v>2025020453</v>
      </c>
      <c r="C894" t="s">
        <v>24</v>
      </c>
      <c r="D894">
        <v>3.3499999999999899</v>
      </c>
      <c r="E894">
        <v>2.7499999999999898</v>
      </c>
    </row>
    <row r="895" spans="1:5" x14ac:dyDescent="0.2">
      <c r="A895" s="11" t="str">
        <f t="shared" si="14"/>
        <v>2025020453 PHI</v>
      </c>
      <c r="B895">
        <v>2025020453</v>
      </c>
      <c r="C895" t="s">
        <v>43</v>
      </c>
      <c r="D895">
        <v>2.7499999999999898</v>
      </c>
      <c r="E895">
        <v>3.3499999999999899</v>
      </c>
    </row>
    <row r="896" spans="1:5" x14ac:dyDescent="0.2">
      <c r="A896" s="11" t="str">
        <f t="shared" si="14"/>
        <v>2025020454 NYI</v>
      </c>
      <c r="B896">
        <v>2025020454</v>
      </c>
      <c r="C896" t="s">
        <v>37</v>
      </c>
      <c r="D896">
        <v>2.69999999999999</v>
      </c>
      <c r="E896">
        <v>3.2999999999999901</v>
      </c>
    </row>
    <row r="897" spans="1:5" x14ac:dyDescent="0.2">
      <c r="A897" s="11" t="str">
        <f t="shared" si="14"/>
        <v>2025020454 FLA</v>
      </c>
      <c r="B897">
        <v>2025020454</v>
      </c>
      <c r="C897" t="s">
        <v>10</v>
      </c>
      <c r="D897">
        <v>3.2999999999999901</v>
      </c>
      <c r="E897">
        <v>2.69999999999999</v>
      </c>
    </row>
    <row r="898" spans="1:5" x14ac:dyDescent="0.2">
      <c r="A898" s="11" t="str">
        <f t="shared" si="14"/>
        <v>2025020455 SJS</v>
      </c>
      <c r="B898">
        <v>2025020455</v>
      </c>
      <c r="C898" t="s">
        <v>40</v>
      </c>
      <c r="D898">
        <v>2.2499999999999898</v>
      </c>
      <c r="E898">
        <v>3.8999999999999901</v>
      </c>
    </row>
    <row r="899" spans="1:5" x14ac:dyDescent="0.2">
      <c r="A899" s="11" t="str">
        <f t="shared" si="14"/>
        <v>2025020455 CAR</v>
      </c>
      <c r="B899">
        <v>2025020455</v>
      </c>
      <c r="C899" t="s">
        <v>42</v>
      </c>
      <c r="D899">
        <v>3.8999999999999901</v>
      </c>
      <c r="E899">
        <v>2.2499999999999898</v>
      </c>
    </row>
    <row r="900" spans="1:5" x14ac:dyDescent="0.2">
      <c r="A900" s="11" t="str">
        <f t="shared" si="14"/>
        <v>2025020456 PIT</v>
      </c>
      <c r="B900">
        <v>2025020456</v>
      </c>
      <c r="C900" t="s">
        <v>21</v>
      </c>
      <c r="D900">
        <v>2.5999999999999899</v>
      </c>
      <c r="E900">
        <v>3.3499999999999899</v>
      </c>
    </row>
    <row r="901" spans="1:5" x14ac:dyDescent="0.2">
      <c r="A901" s="11" t="str">
        <f t="shared" si="14"/>
        <v>2025020456 DAL</v>
      </c>
      <c r="B901">
        <v>2025020456</v>
      </c>
      <c r="C901" t="s">
        <v>34</v>
      </c>
      <c r="D901">
        <v>3.3499999999999899</v>
      </c>
      <c r="E901">
        <v>2.5999999999999899</v>
      </c>
    </row>
    <row r="902" spans="1:5" x14ac:dyDescent="0.2">
      <c r="A902" s="11" t="str">
        <f t="shared" si="14"/>
        <v>2025020457 STL</v>
      </c>
      <c r="B902">
        <v>2025020457</v>
      </c>
      <c r="C902" t="s">
        <v>12</v>
      </c>
      <c r="D902">
        <v>2.69999999999999</v>
      </c>
      <c r="E902">
        <v>2.94999999999999</v>
      </c>
    </row>
    <row r="903" spans="1:5" x14ac:dyDescent="0.2">
      <c r="A903" s="11" t="str">
        <f t="shared" si="14"/>
        <v>2025020457 MTL</v>
      </c>
      <c r="B903">
        <v>2025020457</v>
      </c>
      <c r="C903" t="s">
        <v>19</v>
      </c>
      <c r="D903">
        <v>2.94999999999999</v>
      </c>
      <c r="E903">
        <v>2.69999999999999</v>
      </c>
    </row>
    <row r="904" spans="1:5" x14ac:dyDescent="0.2">
      <c r="A904" s="11" t="str">
        <f t="shared" si="14"/>
        <v>2025020458 VGK</v>
      </c>
      <c r="B904">
        <v>2025020458</v>
      </c>
      <c r="C904" t="s">
        <v>25</v>
      </c>
      <c r="D904">
        <v>3.2999999999999901</v>
      </c>
      <c r="E904">
        <v>2.6499999999999901</v>
      </c>
    </row>
    <row r="905" spans="1:5" x14ac:dyDescent="0.2">
      <c r="A905" s="11" t="str">
        <f t="shared" si="14"/>
        <v>2025020458 NYR</v>
      </c>
      <c r="B905">
        <v>2025020458</v>
      </c>
      <c r="C905" t="s">
        <v>20</v>
      </c>
      <c r="D905">
        <v>2.6499999999999901</v>
      </c>
      <c r="E905">
        <v>3.2999999999999901</v>
      </c>
    </row>
    <row r="906" spans="1:5" x14ac:dyDescent="0.2">
      <c r="A906" s="11" t="str">
        <f t="shared" si="14"/>
        <v>2025020459 CBJ</v>
      </c>
      <c r="B906">
        <v>2025020459</v>
      </c>
      <c r="C906" t="s">
        <v>32</v>
      </c>
      <c r="D906">
        <v>2.5999999999999899</v>
      </c>
      <c r="E906">
        <v>3.3999999999999901</v>
      </c>
    </row>
    <row r="907" spans="1:5" x14ac:dyDescent="0.2">
      <c r="A907" s="11" t="str">
        <f t="shared" si="14"/>
        <v>2025020459 WSH</v>
      </c>
      <c r="B907">
        <v>2025020459</v>
      </c>
      <c r="C907" t="s">
        <v>49</v>
      </c>
      <c r="D907">
        <v>3.3999999999999901</v>
      </c>
      <c r="E907">
        <v>2.5999999999999899</v>
      </c>
    </row>
    <row r="908" spans="1:5" x14ac:dyDescent="0.2">
      <c r="A908" s="11" t="str">
        <f t="shared" si="14"/>
        <v>2025020460 CHI</v>
      </c>
      <c r="B908">
        <v>2025020460</v>
      </c>
      <c r="C908" t="s">
        <v>14</v>
      </c>
      <c r="D908">
        <v>2.8499999999999899</v>
      </c>
      <c r="E908">
        <v>3.7499999999999898</v>
      </c>
    </row>
    <row r="909" spans="1:5" x14ac:dyDescent="0.2">
      <c r="A909" s="11" t="str">
        <f t="shared" si="14"/>
        <v>2025020460 ANA</v>
      </c>
      <c r="B909">
        <v>2025020460</v>
      </c>
      <c r="C909" t="s">
        <v>48</v>
      </c>
      <c r="D909">
        <v>3.7499999999999898</v>
      </c>
      <c r="E909">
        <v>2.8499999999999899</v>
      </c>
    </row>
    <row r="910" spans="1:5" x14ac:dyDescent="0.2">
      <c r="A910" s="11" t="str">
        <f t="shared" si="14"/>
        <v>2025020461 TBL</v>
      </c>
      <c r="B910">
        <v>2025020461</v>
      </c>
      <c r="C910" t="s">
        <v>41</v>
      </c>
      <c r="D910">
        <v>3.2999999999999901</v>
      </c>
      <c r="E910">
        <v>3.0499999999999901</v>
      </c>
    </row>
    <row r="911" spans="1:5" x14ac:dyDescent="0.2">
      <c r="A911" s="11" t="str">
        <f t="shared" si="14"/>
        <v>2025020461 TOR</v>
      </c>
      <c r="B911">
        <v>2025020461</v>
      </c>
      <c r="C911" t="s">
        <v>18</v>
      </c>
      <c r="D911">
        <v>3.0499999999999901</v>
      </c>
      <c r="E911">
        <v>3.2999999999999901</v>
      </c>
    </row>
    <row r="912" spans="1:5" x14ac:dyDescent="0.2">
      <c r="A912" s="11" t="str">
        <f t="shared" si="14"/>
        <v>2025020462 LAK</v>
      </c>
      <c r="B912">
        <v>2025020462</v>
      </c>
      <c r="C912" t="s">
        <v>28</v>
      </c>
      <c r="D912">
        <v>2.7499999999999898</v>
      </c>
      <c r="E912">
        <v>2.7499999999999898</v>
      </c>
    </row>
    <row r="913" spans="1:5" x14ac:dyDescent="0.2">
      <c r="A913" s="11" t="str">
        <f t="shared" si="14"/>
        <v>2025020462 UTA</v>
      </c>
      <c r="B913">
        <v>2025020462</v>
      </c>
      <c r="C913" t="s">
        <v>15</v>
      </c>
      <c r="D913">
        <v>2.7499999999999898</v>
      </c>
      <c r="E913">
        <v>2.7499999999999898</v>
      </c>
    </row>
    <row r="914" spans="1:5" x14ac:dyDescent="0.2">
      <c r="A914" s="11" t="str">
        <f t="shared" si="14"/>
        <v>2025020463 BUF</v>
      </c>
      <c r="B914">
        <v>2025020463</v>
      </c>
      <c r="C914" t="s">
        <v>5</v>
      </c>
      <c r="D914">
        <v>3.0499999999999901</v>
      </c>
      <c r="E914">
        <v>3.0499999999999901</v>
      </c>
    </row>
    <row r="915" spans="1:5" x14ac:dyDescent="0.2">
      <c r="A915" s="11" t="str">
        <f t="shared" si="14"/>
        <v>2025020463 CGY</v>
      </c>
      <c r="B915">
        <v>2025020463</v>
      </c>
      <c r="C915" t="s">
        <v>22</v>
      </c>
      <c r="D915">
        <v>3.0499999999999901</v>
      </c>
      <c r="E915">
        <v>3.0499999999999901</v>
      </c>
    </row>
    <row r="916" spans="1:5" x14ac:dyDescent="0.2">
      <c r="A916" s="11" t="str">
        <f t="shared" si="14"/>
        <v>2025020464 DET</v>
      </c>
      <c r="B916">
        <v>2025020464</v>
      </c>
      <c r="C916" t="s">
        <v>30</v>
      </c>
      <c r="D916">
        <v>3.19999999999999</v>
      </c>
      <c r="E916">
        <v>2.9999999999999898</v>
      </c>
    </row>
    <row r="917" spans="1:5" x14ac:dyDescent="0.2">
      <c r="A917" s="11" t="str">
        <f t="shared" si="14"/>
        <v>2025020464 VAN</v>
      </c>
      <c r="B917">
        <v>2025020464</v>
      </c>
      <c r="C917" t="s">
        <v>23</v>
      </c>
      <c r="D917">
        <v>2.9999999999999898</v>
      </c>
      <c r="E917">
        <v>3.19999999999999</v>
      </c>
    </row>
    <row r="918" spans="1:5" x14ac:dyDescent="0.2">
      <c r="A918" s="11" t="str">
        <f t="shared" si="14"/>
        <v>2025020465 MIN</v>
      </c>
      <c r="B918">
        <v>2025020465</v>
      </c>
      <c r="C918" t="s">
        <v>33</v>
      </c>
      <c r="D918">
        <v>2.8999999999999901</v>
      </c>
      <c r="E918">
        <v>2.5999999999999899</v>
      </c>
    </row>
    <row r="919" spans="1:5" x14ac:dyDescent="0.2">
      <c r="A919" s="11" t="str">
        <f t="shared" si="14"/>
        <v>2025020465 SEA</v>
      </c>
      <c r="B919">
        <v>2025020465</v>
      </c>
      <c r="C919" t="s">
        <v>13</v>
      </c>
      <c r="D919">
        <v>2.5999999999999899</v>
      </c>
      <c r="E919">
        <v>2.8999999999999901</v>
      </c>
    </row>
    <row r="920" spans="1:5" x14ac:dyDescent="0.2">
      <c r="A920" s="11" t="str">
        <f t="shared" si="14"/>
        <v>2025020466 TBL</v>
      </c>
      <c r="B920">
        <v>2025020466</v>
      </c>
      <c r="C920" t="s">
        <v>41</v>
      </c>
      <c r="D920">
        <v>3.0999999999999899</v>
      </c>
      <c r="E920">
        <v>3.0999999999999899</v>
      </c>
    </row>
    <row r="921" spans="1:5" x14ac:dyDescent="0.2">
      <c r="A921" s="11" t="str">
        <f t="shared" si="14"/>
        <v>2025020466 MTL</v>
      </c>
      <c r="B921">
        <v>2025020466</v>
      </c>
      <c r="C921" t="s">
        <v>19</v>
      </c>
      <c r="D921">
        <v>3.0999999999999899</v>
      </c>
      <c r="E921">
        <v>3.0999999999999899</v>
      </c>
    </row>
    <row r="922" spans="1:5" x14ac:dyDescent="0.2">
      <c r="A922" s="11" t="str">
        <f t="shared" si="14"/>
        <v>2025020467 OTT</v>
      </c>
      <c r="B922">
        <v>2025020467</v>
      </c>
      <c r="C922" t="s">
        <v>39</v>
      </c>
      <c r="D922">
        <v>3.0499999999999901</v>
      </c>
      <c r="E922">
        <v>2.4999999999999898</v>
      </c>
    </row>
    <row r="923" spans="1:5" x14ac:dyDescent="0.2">
      <c r="A923" s="11" t="str">
        <f t="shared" si="14"/>
        <v>2025020467 NJD</v>
      </c>
      <c r="B923">
        <v>2025020467</v>
      </c>
      <c r="C923" t="s">
        <v>4</v>
      </c>
      <c r="D923">
        <v>2.4999999999999898</v>
      </c>
      <c r="E923">
        <v>3.0499999999999901</v>
      </c>
    </row>
    <row r="924" spans="1:5" x14ac:dyDescent="0.2">
      <c r="A924" s="11" t="str">
        <f t="shared" si="14"/>
        <v>2025020468 VGK</v>
      </c>
      <c r="B924">
        <v>2025020468</v>
      </c>
      <c r="C924" t="s">
        <v>25</v>
      </c>
      <c r="D924">
        <v>2.94999999999999</v>
      </c>
      <c r="E924">
        <v>2.5999999999999899</v>
      </c>
    </row>
    <row r="925" spans="1:5" x14ac:dyDescent="0.2">
      <c r="A925" s="11" t="str">
        <f t="shared" si="14"/>
        <v>2025020468 NYI</v>
      </c>
      <c r="B925">
        <v>2025020468</v>
      </c>
      <c r="C925" t="s">
        <v>37</v>
      </c>
      <c r="D925">
        <v>2.5999999999999899</v>
      </c>
      <c r="E925">
        <v>2.94999999999999</v>
      </c>
    </row>
    <row r="926" spans="1:5" x14ac:dyDescent="0.2">
      <c r="A926" s="11" t="str">
        <f t="shared" si="14"/>
        <v>2025020469 SJS</v>
      </c>
      <c r="B926">
        <v>2025020469</v>
      </c>
      <c r="C926" t="s">
        <v>40</v>
      </c>
      <c r="D926">
        <v>2.5999999999999899</v>
      </c>
      <c r="E926">
        <v>3.3499999999999899</v>
      </c>
    </row>
    <row r="927" spans="1:5" x14ac:dyDescent="0.2">
      <c r="A927" s="11" t="str">
        <f t="shared" si="14"/>
        <v>2025020469 PHI</v>
      </c>
      <c r="B927">
        <v>2025020469</v>
      </c>
      <c r="C927" t="s">
        <v>43</v>
      </c>
      <c r="D927">
        <v>3.3499999999999899</v>
      </c>
      <c r="E927">
        <v>2.5999999999999899</v>
      </c>
    </row>
    <row r="928" spans="1:5" x14ac:dyDescent="0.2">
      <c r="A928" s="11" t="str">
        <f t="shared" si="14"/>
        <v>2025020470 ANA</v>
      </c>
      <c r="B928">
        <v>2025020470</v>
      </c>
      <c r="C928" t="s">
        <v>48</v>
      </c>
      <c r="D928">
        <v>3.2499999999999898</v>
      </c>
      <c r="E928">
        <v>3.2499999999999898</v>
      </c>
    </row>
    <row r="929" spans="1:5" x14ac:dyDescent="0.2">
      <c r="A929" s="11" t="str">
        <f t="shared" ref="A929:A992" si="15">B929&amp;" "&amp;C929</f>
        <v>2025020470 PIT</v>
      </c>
      <c r="B929">
        <v>2025020470</v>
      </c>
      <c r="C929" t="s">
        <v>21</v>
      </c>
      <c r="D929">
        <v>3.2499999999999898</v>
      </c>
      <c r="E929">
        <v>3.2499999999999898</v>
      </c>
    </row>
    <row r="930" spans="1:5" x14ac:dyDescent="0.2">
      <c r="A930" s="11" t="str">
        <f t="shared" si="15"/>
        <v>2025020471 CBJ</v>
      </c>
      <c r="B930">
        <v>2025020471</v>
      </c>
      <c r="C930" t="s">
        <v>32</v>
      </c>
      <c r="D930">
        <v>2.69999999999999</v>
      </c>
      <c r="E930">
        <v>3.7499999999999898</v>
      </c>
    </row>
    <row r="931" spans="1:5" x14ac:dyDescent="0.2">
      <c r="A931" s="11" t="str">
        <f t="shared" si="15"/>
        <v>2025020471 CAR</v>
      </c>
      <c r="B931">
        <v>2025020471</v>
      </c>
      <c r="C931" t="s">
        <v>42</v>
      </c>
      <c r="D931">
        <v>3.7499999999999898</v>
      </c>
      <c r="E931">
        <v>2.69999999999999</v>
      </c>
    </row>
    <row r="932" spans="1:5" x14ac:dyDescent="0.2">
      <c r="A932" s="11" t="str">
        <f t="shared" si="15"/>
        <v>2025020472 BOS</v>
      </c>
      <c r="B932">
        <v>2025020472</v>
      </c>
      <c r="C932" t="s">
        <v>7</v>
      </c>
      <c r="D932">
        <v>2.69999999999999</v>
      </c>
      <c r="E932">
        <v>2.8999999999999901</v>
      </c>
    </row>
    <row r="933" spans="1:5" x14ac:dyDescent="0.2">
      <c r="A933" s="11" t="str">
        <f t="shared" si="15"/>
        <v>2025020472 STL</v>
      </c>
      <c r="B933">
        <v>2025020472</v>
      </c>
      <c r="C933" t="s">
        <v>12</v>
      </c>
      <c r="D933">
        <v>2.8999999999999901</v>
      </c>
      <c r="E933">
        <v>2.69999999999999</v>
      </c>
    </row>
    <row r="934" spans="1:5" x14ac:dyDescent="0.2">
      <c r="A934" s="11" t="str">
        <f t="shared" si="15"/>
        <v>2025020473 DAL</v>
      </c>
      <c r="B934">
        <v>2025020473</v>
      </c>
      <c r="C934" t="s">
        <v>34</v>
      </c>
      <c r="D934">
        <v>3.0999999999999899</v>
      </c>
      <c r="E934">
        <v>2.69999999999999</v>
      </c>
    </row>
    <row r="935" spans="1:5" x14ac:dyDescent="0.2">
      <c r="A935" s="11" t="str">
        <f t="shared" si="15"/>
        <v>2025020473 WPG</v>
      </c>
      <c r="B935">
        <v>2025020473</v>
      </c>
      <c r="C935" t="s">
        <v>16</v>
      </c>
      <c r="D935">
        <v>2.69999999999999</v>
      </c>
      <c r="E935">
        <v>3.0999999999999899</v>
      </c>
    </row>
    <row r="936" spans="1:5" x14ac:dyDescent="0.2">
      <c r="A936" s="11" t="str">
        <f t="shared" si="15"/>
        <v>2025020474 BUF</v>
      </c>
      <c r="B936">
        <v>2025020474</v>
      </c>
      <c r="C936" t="s">
        <v>5</v>
      </c>
      <c r="D936">
        <v>2.8499999999999899</v>
      </c>
      <c r="E936">
        <v>3.7999999999999901</v>
      </c>
    </row>
    <row r="937" spans="1:5" x14ac:dyDescent="0.2">
      <c r="A937" s="11" t="str">
        <f t="shared" si="15"/>
        <v>2025020474 EDM</v>
      </c>
      <c r="B937">
        <v>2025020474</v>
      </c>
      <c r="C937" t="s">
        <v>17</v>
      </c>
      <c r="D937">
        <v>3.7999999999999901</v>
      </c>
      <c r="E937">
        <v>2.8499999999999899</v>
      </c>
    </row>
    <row r="938" spans="1:5" x14ac:dyDescent="0.2">
      <c r="A938" s="11" t="str">
        <f t="shared" si="15"/>
        <v>2025020475 COL</v>
      </c>
      <c r="B938">
        <v>2025020475</v>
      </c>
      <c r="C938" t="s">
        <v>24</v>
      </c>
      <c r="D938">
        <v>3.4999999999999898</v>
      </c>
      <c r="E938">
        <v>2.4999999999999898</v>
      </c>
    </row>
    <row r="939" spans="1:5" x14ac:dyDescent="0.2">
      <c r="A939" s="11" t="str">
        <f t="shared" si="15"/>
        <v>2025020475 NSH</v>
      </c>
      <c r="B939">
        <v>2025020475</v>
      </c>
      <c r="C939" t="s">
        <v>35</v>
      </c>
      <c r="D939">
        <v>2.4999999999999898</v>
      </c>
      <c r="E939">
        <v>3.4999999999999898</v>
      </c>
    </row>
    <row r="940" spans="1:5" x14ac:dyDescent="0.2">
      <c r="A940" s="11" t="str">
        <f t="shared" si="15"/>
        <v>2025020476 NYR</v>
      </c>
      <c r="B940">
        <v>2025020476</v>
      </c>
      <c r="C940" t="s">
        <v>20</v>
      </c>
      <c r="D940">
        <v>3.1499999999999901</v>
      </c>
      <c r="E940">
        <v>2.69999999999999</v>
      </c>
    </row>
    <row r="941" spans="1:5" x14ac:dyDescent="0.2">
      <c r="A941" s="11" t="str">
        <f t="shared" si="15"/>
        <v>2025020476 CHI</v>
      </c>
      <c r="B941">
        <v>2025020476</v>
      </c>
      <c r="C941" t="s">
        <v>14</v>
      </c>
      <c r="D941">
        <v>2.69999999999999</v>
      </c>
      <c r="E941">
        <v>3.1499999999999901</v>
      </c>
    </row>
    <row r="942" spans="1:5" x14ac:dyDescent="0.2">
      <c r="A942" s="11" t="str">
        <f t="shared" si="15"/>
        <v>2025020477 DET</v>
      </c>
      <c r="B942">
        <v>2025020477</v>
      </c>
      <c r="C942" t="s">
        <v>30</v>
      </c>
      <c r="D942">
        <v>2.9999999999999898</v>
      </c>
      <c r="E942">
        <v>2.9999999999999898</v>
      </c>
    </row>
    <row r="943" spans="1:5" x14ac:dyDescent="0.2">
      <c r="A943" s="11" t="str">
        <f t="shared" si="15"/>
        <v>2025020477 CGY</v>
      </c>
      <c r="B943">
        <v>2025020477</v>
      </c>
      <c r="C943" t="s">
        <v>22</v>
      </c>
      <c r="D943">
        <v>2.9999999999999898</v>
      </c>
      <c r="E943">
        <v>2.9999999999999898</v>
      </c>
    </row>
    <row r="944" spans="1:5" x14ac:dyDescent="0.2">
      <c r="A944" s="11" t="str">
        <f t="shared" si="15"/>
        <v>2025020478 FLA</v>
      </c>
      <c r="B944">
        <v>2025020478</v>
      </c>
      <c r="C944" t="s">
        <v>10</v>
      </c>
      <c r="D944">
        <v>2.8499999999999899</v>
      </c>
      <c r="E944">
        <v>2.8499999999999899</v>
      </c>
    </row>
    <row r="945" spans="1:5" x14ac:dyDescent="0.2">
      <c r="A945" s="11" t="str">
        <f t="shared" si="15"/>
        <v>2025020478 UTA</v>
      </c>
      <c r="B945">
        <v>2025020478</v>
      </c>
      <c r="C945" t="s">
        <v>15</v>
      </c>
      <c r="D945">
        <v>2.8499999999999899</v>
      </c>
      <c r="E945">
        <v>2.8499999999999899</v>
      </c>
    </row>
    <row r="946" spans="1:5" x14ac:dyDescent="0.2">
      <c r="A946" s="11" t="str">
        <f t="shared" si="15"/>
        <v>2025020479 LAK</v>
      </c>
      <c r="B946">
        <v>2025020479</v>
      </c>
      <c r="C946" t="s">
        <v>28</v>
      </c>
      <c r="D946">
        <v>2.94999999999999</v>
      </c>
      <c r="E946">
        <v>2.4999999999999898</v>
      </c>
    </row>
    <row r="947" spans="1:5" x14ac:dyDescent="0.2">
      <c r="A947" s="11" t="str">
        <f t="shared" si="15"/>
        <v>2025020479 SEA</v>
      </c>
      <c r="B947">
        <v>2025020479</v>
      </c>
      <c r="C947" t="s">
        <v>13</v>
      </c>
      <c r="D947">
        <v>2.4999999999999898</v>
      </c>
      <c r="E947">
        <v>2.94999999999999</v>
      </c>
    </row>
    <row r="948" spans="1:5" x14ac:dyDescent="0.2">
      <c r="A948" s="11" t="str">
        <f t="shared" si="15"/>
        <v>2025020480 TOR</v>
      </c>
      <c r="B948">
        <v>2025020480</v>
      </c>
      <c r="C948" t="s">
        <v>18</v>
      </c>
      <c r="D948">
        <v>3.44999999999999</v>
      </c>
      <c r="E948">
        <v>2.5999999999999899</v>
      </c>
    </row>
    <row r="949" spans="1:5" x14ac:dyDescent="0.2">
      <c r="A949" s="11" t="str">
        <f t="shared" si="15"/>
        <v>2025020480 SJS</v>
      </c>
      <c r="B949">
        <v>2025020480</v>
      </c>
      <c r="C949" t="s">
        <v>40</v>
      </c>
      <c r="D949">
        <v>2.5999999999999899</v>
      </c>
      <c r="E949">
        <v>3.44999999999999</v>
      </c>
    </row>
    <row r="950" spans="1:5" x14ac:dyDescent="0.2">
      <c r="A950" s="11" t="str">
        <f t="shared" si="15"/>
        <v>2025020481 NJD</v>
      </c>
      <c r="B950">
        <v>2025020481</v>
      </c>
      <c r="C950" t="s">
        <v>4</v>
      </c>
      <c r="D950">
        <v>2.7999999999999901</v>
      </c>
      <c r="E950">
        <v>3.1499999999999901</v>
      </c>
    </row>
    <row r="951" spans="1:5" x14ac:dyDescent="0.2">
      <c r="A951" s="11" t="str">
        <f t="shared" si="15"/>
        <v>2025020481 TBL</v>
      </c>
      <c r="B951">
        <v>2025020481</v>
      </c>
      <c r="C951" t="s">
        <v>41</v>
      </c>
      <c r="D951">
        <v>3.1499999999999901</v>
      </c>
      <c r="E951">
        <v>2.7999999999999901</v>
      </c>
    </row>
    <row r="952" spans="1:5" x14ac:dyDescent="0.2">
      <c r="A952" s="11" t="str">
        <f t="shared" si="15"/>
        <v>2025020482 ANA</v>
      </c>
      <c r="B952">
        <v>2025020482</v>
      </c>
      <c r="C952" t="s">
        <v>48</v>
      </c>
      <c r="D952">
        <v>3.19999999999999</v>
      </c>
      <c r="E952">
        <v>3.2999999999999901</v>
      </c>
    </row>
    <row r="953" spans="1:5" x14ac:dyDescent="0.2">
      <c r="A953" s="11" t="str">
        <f t="shared" si="15"/>
        <v>2025020482 NYI</v>
      </c>
      <c r="B953">
        <v>2025020482</v>
      </c>
      <c r="C953" t="s">
        <v>37</v>
      </c>
      <c r="D953">
        <v>3.2999999999999901</v>
      </c>
      <c r="E953">
        <v>3.19999999999999</v>
      </c>
    </row>
    <row r="954" spans="1:5" x14ac:dyDescent="0.2">
      <c r="A954" s="11" t="str">
        <f t="shared" si="15"/>
        <v>2025020483 VGK</v>
      </c>
      <c r="B954">
        <v>2025020483</v>
      </c>
      <c r="C954" t="s">
        <v>25</v>
      </c>
      <c r="D954">
        <v>3.0499999999999901</v>
      </c>
      <c r="E954">
        <v>2.5999999999999899</v>
      </c>
    </row>
    <row r="955" spans="1:5" x14ac:dyDescent="0.2">
      <c r="A955" s="11" t="str">
        <f t="shared" si="15"/>
        <v>2025020483 PHI</v>
      </c>
      <c r="B955">
        <v>2025020483</v>
      </c>
      <c r="C955" t="s">
        <v>43</v>
      </c>
      <c r="D955">
        <v>2.5999999999999899</v>
      </c>
      <c r="E955">
        <v>3.0499999999999901</v>
      </c>
    </row>
    <row r="956" spans="1:5" x14ac:dyDescent="0.2">
      <c r="A956" s="11" t="str">
        <f t="shared" si="15"/>
        <v>2025020484 MTL</v>
      </c>
      <c r="B956">
        <v>2025020484</v>
      </c>
      <c r="C956" t="s">
        <v>19</v>
      </c>
      <c r="D956">
        <v>2.8999999999999901</v>
      </c>
      <c r="E956">
        <v>3.19999999999999</v>
      </c>
    </row>
    <row r="957" spans="1:5" x14ac:dyDescent="0.2">
      <c r="A957" s="11" t="str">
        <f t="shared" si="15"/>
        <v>2025020484 PIT</v>
      </c>
      <c r="B957">
        <v>2025020484</v>
      </c>
      <c r="C957" t="s">
        <v>21</v>
      </c>
      <c r="D957">
        <v>3.19999999999999</v>
      </c>
      <c r="E957">
        <v>2.8999999999999901</v>
      </c>
    </row>
    <row r="958" spans="1:5" x14ac:dyDescent="0.2">
      <c r="A958" s="11" t="str">
        <f t="shared" si="15"/>
        <v>2025020485 WSH</v>
      </c>
      <c r="B958">
        <v>2025020485</v>
      </c>
      <c r="C958" t="s">
        <v>49</v>
      </c>
      <c r="D958">
        <v>2.8499999999999899</v>
      </c>
      <c r="E958">
        <v>2.94999999999999</v>
      </c>
    </row>
    <row r="959" spans="1:5" x14ac:dyDescent="0.2">
      <c r="A959" s="11" t="str">
        <f t="shared" si="15"/>
        <v>2025020485 CAR</v>
      </c>
      <c r="B959">
        <v>2025020485</v>
      </c>
      <c r="C959" t="s">
        <v>42</v>
      </c>
      <c r="D959">
        <v>2.94999999999999</v>
      </c>
      <c r="E959">
        <v>2.8499999999999899</v>
      </c>
    </row>
    <row r="960" spans="1:5" x14ac:dyDescent="0.2">
      <c r="A960" s="11" t="str">
        <f t="shared" si="15"/>
        <v>2025020486 OTT</v>
      </c>
      <c r="B960">
        <v>2025020486</v>
      </c>
      <c r="C960" t="s">
        <v>39</v>
      </c>
      <c r="D960">
        <v>3.2499999999999898</v>
      </c>
      <c r="E960">
        <v>3.0499999999999901</v>
      </c>
    </row>
    <row r="961" spans="1:5" x14ac:dyDescent="0.2">
      <c r="A961" s="11" t="str">
        <f t="shared" si="15"/>
        <v>2025020486 CBJ</v>
      </c>
      <c r="B961">
        <v>2025020486</v>
      </c>
      <c r="C961" t="s">
        <v>32</v>
      </c>
      <c r="D961">
        <v>3.0499999999999901</v>
      </c>
      <c r="E961">
        <v>3.2499999999999898</v>
      </c>
    </row>
    <row r="962" spans="1:5" x14ac:dyDescent="0.2">
      <c r="A962" s="11" t="str">
        <f t="shared" si="15"/>
        <v>2025020487 STL</v>
      </c>
      <c r="B962">
        <v>2025020487</v>
      </c>
      <c r="C962" t="s">
        <v>12</v>
      </c>
      <c r="D962">
        <v>2.69999999999999</v>
      </c>
      <c r="E962">
        <v>2.94999999999999</v>
      </c>
    </row>
    <row r="963" spans="1:5" x14ac:dyDescent="0.2">
      <c r="A963" s="11" t="str">
        <f t="shared" si="15"/>
        <v>2025020487 NSH</v>
      </c>
      <c r="B963">
        <v>2025020487</v>
      </c>
      <c r="C963" t="s">
        <v>35</v>
      </c>
      <c r="D963">
        <v>2.94999999999999</v>
      </c>
      <c r="E963">
        <v>2.69999999999999</v>
      </c>
    </row>
    <row r="964" spans="1:5" x14ac:dyDescent="0.2">
      <c r="A964" s="11" t="str">
        <f t="shared" si="15"/>
        <v>2025020488 DAL</v>
      </c>
      <c r="B964">
        <v>2025020488</v>
      </c>
      <c r="C964" t="s">
        <v>34</v>
      </c>
      <c r="D964">
        <v>2.94999999999999</v>
      </c>
      <c r="E964">
        <v>2.5999999999999899</v>
      </c>
    </row>
    <row r="965" spans="1:5" x14ac:dyDescent="0.2">
      <c r="A965" s="11" t="str">
        <f t="shared" si="15"/>
        <v>2025020488 MIN</v>
      </c>
      <c r="B965">
        <v>2025020488</v>
      </c>
      <c r="C965" t="s">
        <v>33</v>
      </c>
      <c r="D965">
        <v>2.5999999999999899</v>
      </c>
      <c r="E965">
        <v>2.94999999999999</v>
      </c>
    </row>
    <row r="966" spans="1:5" x14ac:dyDescent="0.2">
      <c r="A966" s="11" t="str">
        <f t="shared" si="15"/>
        <v>2025020489 BOS</v>
      </c>
      <c r="B966">
        <v>2025020489</v>
      </c>
      <c r="C966" t="s">
        <v>7</v>
      </c>
      <c r="D966">
        <v>2.7999999999999901</v>
      </c>
      <c r="E966">
        <v>3.2499999999999898</v>
      </c>
    </row>
    <row r="967" spans="1:5" x14ac:dyDescent="0.2">
      <c r="A967" s="11" t="str">
        <f t="shared" si="15"/>
        <v>2025020489 WPG</v>
      </c>
      <c r="B967">
        <v>2025020489</v>
      </c>
      <c r="C967" t="s">
        <v>16</v>
      </c>
      <c r="D967">
        <v>3.2499999999999898</v>
      </c>
      <c r="E967">
        <v>2.7999999999999901</v>
      </c>
    </row>
    <row r="968" spans="1:5" x14ac:dyDescent="0.2">
      <c r="A968" s="11" t="str">
        <f t="shared" si="15"/>
        <v>2025020490 FLA</v>
      </c>
      <c r="B968">
        <v>2025020490</v>
      </c>
      <c r="C968" t="s">
        <v>10</v>
      </c>
      <c r="D968">
        <v>2.4999999999999898</v>
      </c>
      <c r="E968">
        <v>3.69999999999999</v>
      </c>
    </row>
    <row r="969" spans="1:5" x14ac:dyDescent="0.2">
      <c r="A969" s="11" t="str">
        <f t="shared" si="15"/>
        <v>2025020490 COL</v>
      </c>
      <c r="B969">
        <v>2025020490</v>
      </c>
      <c r="C969" t="s">
        <v>24</v>
      </c>
      <c r="D969">
        <v>3.69999999999999</v>
      </c>
      <c r="E969">
        <v>2.4999999999999898</v>
      </c>
    </row>
    <row r="970" spans="1:5" x14ac:dyDescent="0.2">
      <c r="A970" s="11" t="str">
        <f t="shared" si="15"/>
        <v>2025020491 DET</v>
      </c>
      <c r="B970">
        <v>2025020491</v>
      </c>
      <c r="C970" t="s">
        <v>30</v>
      </c>
      <c r="D970">
        <v>2.8999999999999901</v>
      </c>
      <c r="E970">
        <v>3.6499999999999901</v>
      </c>
    </row>
    <row r="971" spans="1:5" x14ac:dyDescent="0.2">
      <c r="A971" s="11" t="str">
        <f t="shared" si="15"/>
        <v>2025020491 EDM</v>
      </c>
      <c r="B971">
        <v>2025020491</v>
      </c>
      <c r="C971" t="s">
        <v>17</v>
      </c>
      <c r="D971">
        <v>3.6499999999999901</v>
      </c>
      <c r="E971">
        <v>2.8999999999999901</v>
      </c>
    </row>
    <row r="972" spans="1:5" x14ac:dyDescent="0.2">
      <c r="A972" s="11" t="str">
        <f t="shared" si="15"/>
        <v>2025020492 BUF</v>
      </c>
      <c r="B972">
        <v>2025020492</v>
      </c>
      <c r="C972" t="s">
        <v>5</v>
      </c>
      <c r="D972">
        <v>3.0499999999999901</v>
      </c>
      <c r="E972">
        <v>2.9999999999999898</v>
      </c>
    </row>
    <row r="973" spans="1:5" x14ac:dyDescent="0.2">
      <c r="A973" s="11" t="str">
        <f t="shared" si="15"/>
        <v>2025020492 VAN</v>
      </c>
      <c r="B973">
        <v>2025020492</v>
      </c>
      <c r="C973" t="s">
        <v>23</v>
      </c>
      <c r="D973">
        <v>2.9999999999999898</v>
      </c>
      <c r="E973">
        <v>3.0499999999999901</v>
      </c>
    </row>
    <row r="974" spans="1:5" x14ac:dyDescent="0.2">
      <c r="A974" s="11" t="str">
        <f t="shared" si="15"/>
        <v>2025020495 ANA</v>
      </c>
      <c r="B974">
        <v>2025020495</v>
      </c>
      <c r="C974" t="s">
        <v>48</v>
      </c>
      <c r="D974">
        <v>3.0499999999999901</v>
      </c>
      <c r="E974">
        <v>3.0499999999999901</v>
      </c>
    </row>
    <row r="975" spans="1:5" x14ac:dyDescent="0.2">
      <c r="A975" s="11" t="str">
        <f t="shared" si="15"/>
        <v>2025020495 NJD</v>
      </c>
      <c r="B975">
        <v>2025020495</v>
      </c>
      <c r="C975" t="s">
        <v>4</v>
      </c>
      <c r="D975">
        <v>3.0499999999999901</v>
      </c>
      <c r="E975">
        <v>3.0499999999999901</v>
      </c>
    </row>
    <row r="976" spans="1:5" x14ac:dyDescent="0.2">
      <c r="A976" s="11" t="str">
        <f t="shared" si="15"/>
        <v>2025020496 OTT</v>
      </c>
      <c r="B976">
        <v>2025020496</v>
      </c>
      <c r="C976" t="s">
        <v>39</v>
      </c>
      <c r="D976">
        <v>2.8499999999999899</v>
      </c>
      <c r="E976">
        <v>2.94999999999999</v>
      </c>
    </row>
    <row r="977" spans="1:5" x14ac:dyDescent="0.2">
      <c r="A977" s="11" t="str">
        <f t="shared" si="15"/>
        <v>2025020496 MIN</v>
      </c>
      <c r="B977">
        <v>2025020496</v>
      </c>
      <c r="C977" t="s">
        <v>33</v>
      </c>
      <c r="D977">
        <v>2.94999999999999</v>
      </c>
      <c r="E977">
        <v>2.8499999999999899</v>
      </c>
    </row>
    <row r="978" spans="1:5" x14ac:dyDescent="0.2">
      <c r="A978" s="11" t="str">
        <f t="shared" si="15"/>
        <v>2025020497 PIT</v>
      </c>
      <c r="B978">
        <v>2025020497</v>
      </c>
      <c r="C978" t="s">
        <v>21</v>
      </c>
      <c r="D978">
        <v>3.44999999999999</v>
      </c>
      <c r="E978">
        <v>2.6499999999999901</v>
      </c>
    </row>
    <row r="979" spans="1:5" x14ac:dyDescent="0.2">
      <c r="A979" s="11" t="str">
        <f t="shared" si="15"/>
        <v>2025020497 SJS</v>
      </c>
      <c r="B979">
        <v>2025020497</v>
      </c>
      <c r="C979" t="s">
        <v>40</v>
      </c>
      <c r="D979">
        <v>2.6499999999999901</v>
      </c>
      <c r="E979">
        <v>3.44999999999999</v>
      </c>
    </row>
    <row r="980" spans="1:5" x14ac:dyDescent="0.2">
      <c r="A980" s="11" t="str">
        <f t="shared" si="15"/>
        <v>2025020498 TBL</v>
      </c>
      <c r="B980">
        <v>2025020498</v>
      </c>
      <c r="C980" t="s">
        <v>41</v>
      </c>
      <c r="D980">
        <v>3.0499999999999901</v>
      </c>
      <c r="E980">
        <v>2.8499999999999899</v>
      </c>
    </row>
    <row r="981" spans="1:5" x14ac:dyDescent="0.2">
      <c r="A981" s="11" t="str">
        <f t="shared" si="15"/>
        <v>2025020498 NYI</v>
      </c>
      <c r="B981">
        <v>2025020498</v>
      </c>
      <c r="C981" t="s">
        <v>37</v>
      </c>
      <c r="D981">
        <v>2.8499999999999899</v>
      </c>
      <c r="E981">
        <v>3.0499999999999901</v>
      </c>
    </row>
    <row r="982" spans="1:5" x14ac:dyDescent="0.2">
      <c r="A982" s="11" t="str">
        <f t="shared" si="15"/>
        <v>2025020499 TOR</v>
      </c>
      <c r="B982">
        <v>2025020499</v>
      </c>
      <c r="C982" t="s">
        <v>18</v>
      </c>
      <c r="D982">
        <v>2.94999999999999</v>
      </c>
      <c r="E982">
        <v>3.2999999999999901</v>
      </c>
    </row>
    <row r="983" spans="1:5" x14ac:dyDescent="0.2">
      <c r="A983" s="11" t="str">
        <f t="shared" si="15"/>
        <v>2025020499 EDM</v>
      </c>
      <c r="B983">
        <v>2025020499</v>
      </c>
      <c r="C983" t="s">
        <v>17</v>
      </c>
      <c r="D983">
        <v>3.2999999999999901</v>
      </c>
      <c r="E983">
        <v>2.94999999999999</v>
      </c>
    </row>
    <row r="984" spans="1:5" x14ac:dyDescent="0.2">
      <c r="A984" s="11" t="str">
        <f t="shared" si="15"/>
        <v>2025020500 NYR</v>
      </c>
      <c r="B984">
        <v>2025020500</v>
      </c>
      <c r="C984" t="s">
        <v>20</v>
      </c>
      <c r="D984">
        <v>2.9999999999999898</v>
      </c>
      <c r="E984">
        <v>2.69999999999999</v>
      </c>
    </row>
    <row r="985" spans="1:5" x14ac:dyDescent="0.2">
      <c r="A985" s="11" t="str">
        <f t="shared" si="15"/>
        <v>2025020500 MTL</v>
      </c>
      <c r="B985">
        <v>2025020500</v>
      </c>
      <c r="C985" t="s">
        <v>19</v>
      </c>
      <c r="D985">
        <v>2.69999999999999</v>
      </c>
      <c r="E985">
        <v>2.9999999999999898</v>
      </c>
    </row>
    <row r="986" spans="1:5" x14ac:dyDescent="0.2">
      <c r="A986" s="11" t="str">
        <f t="shared" si="15"/>
        <v>2025020501 CAR</v>
      </c>
      <c r="B986">
        <v>2025020501</v>
      </c>
      <c r="C986" t="s">
        <v>42</v>
      </c>
      <c r="D986">
        <v>3.3999999999999901</v>
      </c>
      <c r="E986">
        <v>2.5999999999999899</v>
      </c>
    </row>
    <row r="987" spans="1:5" x14ac:dyDescent="0.2">
      <c r="A987" s="11" t="str">
        <f t="shared" si="15"/>
        <v>2025020501 PHI</v>
      </c>
      <c r="B987">
        <v>2025020501</v>
      </c>
      <c r="C987" t="s">
        <v>43</v>
      </c>
      <c r="D987">
        <v>2.5999999999999899</v>
      </c>
      <c r="E987">
        <v>3.3999999999999901</v>
      </c>
    </row>
    <row r="988" spans="1:5" x14ac:dyDescent="0.2">
      <c r="A988" s="11" t="str">
        <f t="shared" si="15"/>
        <v>2025020502 VGK</v>
      </c>
      <c r="B988">
        <v>2025020502</v>
      </c>
      <c r="C988" t="s">
        <v>25</v>
      </c>
      <c r="D988">
        <v>3.2499999999999898</v>
      </c>
      <c r="E988">
        <v>2.8499999999999899</v>
      </c>
    </row>
    <row r="989" spans="1:5" x14ac:dyDescent="0.2">
      <c r="A989" s="11" t="str">
        <f t="shared" si="15"/>
        <v>2025020502 CBJ</v>
      </c>
      <c r="B989">
        <v>2025020502</v>
      </c>
      <c r="C989" t="s">
        <v>32</v>
      </c>
      <c r="D989">
        <v>2.8499999999999899</v>
      </c>
      <c r="E989">
        <v>3.2499999999999898</v>
      </c>
    </row>
    <row r="990" spans="1:5" x14ac:dyDescent="0.2">
      <c r="A990" s="11" t="str">
        <f t="shared" si="15"/>
        <v>2025020503 WSH</v>
      </c>
      <c r="B990">
        <v>2025020503</v>
      </c>
      <c r="C990" t="s">
        <v>49</v>
      </c>
      <c r="D990">
        <v>2.94999999999999</v>
      </c>
      <c r="E990">
        <v>2.8999999999999901</v>
      </c>
    </row>
    <row r="991" spans="1:5" x14ac:dyDescent="0.2">
      <c r="A991" s="11" t="str">
        <f t="shared" si="15"/>
        <v>2025020503 WPG</v>
      </c>
      <c r="B991">
        <v>2025020503</v>
      </c>
      <c r="C991" t="s">
        <v>16</v>
      </c>
      <c r="D991">
        <v>2.8999999999999901</v>
      </c>
      <c r="E991">
        <v>2.94999999999999</v>
      </c>
    </row>
    <row r="992" spans="1:5" x14ac:dyDescent="0.2">
      <c r="A992" s="11" t="str">
        <f t="shared" si="15"/>
        <v>2025020504 DET</v>
      </c>
      <c r="B992">
        <v>2025020504</v>
      </c>
      <c r="C992" t="s">
        <v>30</v>
      </c>
      <c r="D992">
        <v>3.5999999999999899</v>
      </c>
      <c r="E992">
        <v>2.6499999999999901</v>
      </c>
    </row>
    <row r="993" spans="1:5" x14ac:dyDescent="0.2">
      <c r="A993" s="11" t="str">
        <f t="shared" ref="A993:A1056" si="16">B993&amp;" "&amp;C993</f>
        <v>2025020504 CHI</v>
      </c>
      <c r="B993">
        <v>2025020504</v>
      </c>
      <c r="C993" t="s">
        <v>14</v>
      </c>
      <c r="D993">
        <v>2.6499999999999901</v>
      </c>
      <c r="E993">
        <v>3.5999999999999899</v>
      </c>
    </row>
    <row r="994" spans="1:5" x14ac:dyDescent="0.2">
      <c r="A994" s="11" t="str">
        <f t="shared" si="16"/>
        <v>2025020505 FLA</v>
      </c>
      <c r="B994">
        <v>2025020505</v>
      </c>
      <c r="C994" t="s">
        <v>10</v>
      </c>
      <c r="D994">
        <v>2.7499999999999898</v>
      </c>
      <c r="E994">
        <v>2.9999999999999898</v>
      </c>
    </row>
    <row r="995" spans="1:5" x14ac:dyDescent="0.2">
      <c r="A995" s="11" t="str">
        <f t="shared" si="16"/>
        <v>2025020505 DAL</v>
      </c>
      <c r="B995">
        <v>2025020505</v>
      </c>
      <c r="C995" t="s">
        <v>34</v>
      </c>
      <c r="D995">
        <v>2.9999999999999898</v>
      </c>
      <c r="E995">
        <v>2.7499999999999898</v>
      </c>
    </row>
    <row r="996" spans="1:5" x14ac:dyDescent="0.2">
      <c r="A996" s="11" t="str">
        <f t="shared" si="16"/>
        <v>2025020506 NSH</v>
      </c>
      <c r="B996">
        <v>2025020506</v>
      </c>
      <c r="C996" t="s">
        <v>35</v>
      </c>
      <c r="D996">
        <v>2.2999999999999901</v>
      </c>
      <c r="E996">
        <v>4.0499999999999901</v>
      </c>
    </row>
    <row r="997" spans="1:5" x14ac:dyDescent="0.2">
      <c r="A997" s="11" t="str">
        <f t="shared" si="16"/>
        <v>2025020506 COL</v>
      </c>
      <c r="B997">
        <v>2025020506</v>
      </c>
      <c r="C997" t="s">
        <v>24</v>
      </c>
      <c r="D997">
        <v>4.0499999999999901</v>
      </c>
      <c r="E997">
        <v>2.2999999999999901</v>
      </c>
    </row>
    <row r="998" spans="1:5" x14ac:dyDescent="0.2">
      <c r="A998" s="11" t="str">
        <f t="shared" si="16"/>
        <v>2025020507 CGY</v>
      </c>
      <c r="B998">
        <v>2025020507</v>
      </c>
      <c r="C998" t="s">
        <v>22</v>
      </c>
      <c r="D998">
        <v>2.2999999999999901</v>
      </c>
      <c r="E998">
        <v>2.9999999999999898</v>
      </c>
    </row>
    <row r="999" spans="1:5" x14ac:dyDescent="0.2">
      <c r="A999" s="11" t="str">
        <f t="shared" si="16"/>
        <v>2025020507 LAK</v>
      </c>
      <c r="B999">
        <v>2025020507</v>
      </c>
      <c r="C999" t="s">
        <v>28</v>
      </c>
      <c r="D999">
        <v>2.9999999999999898</v>
      </c>
      <c r="E999">
        <v>2.2999999999999901</v>
      </c>
    </row>
    <row r="1000" spans="1:5" x14ac:dyDescent="0.2">
      <c r="A1000" s="11" t="str">
        <f t="shared" si="16"/>
        <v>2025020508 VAN</v>
      </c>
      <c r="B1000">
        <v>2025020508</v>
      </c>
      <c r="C1000" t="s">
        <v>23</v>
      </c>
      <c r="D1000">
        <v>2.8499999999999899</v>
      </c>
      <c r="E1000">
        <v>2.94999999999999</v>
      </c>
    </row>
    <row r="1001" spans="1:5" x14ac:dyDescent="0.2">
      <c r="A1001" s="11" t="str">
        <f t="shared" si="16"/>
        <v>2025020508 NJD</v>
      </c>
      <c r="B1001">
        <v>2025020508</v>
      </c>
      <c r="C1001" t="s">
        <v>4</v>
      </c>
      <c r="D1001">
        <v>2.94999999999999</v>
      </c>
      <c r="E1001">
        <v>2.8499999999999899</v>
      </c>
    </row>
    <row r="1002" spans="1:5" x14ac:dyDescent="0.2">
      <c r="A1002" s="11" t="str">
        <f t="shared" si="16"/>
        <v>2025020509 UTA</v>
      </c>
      <c r="B1002">
        <v>2025020509</v>
      </c>
      <c r="C1002" t="s">
        <v>15</v>
      </c>
      <c r="D1002">
        <v>3.19999999999999</v>
      </c>
      <c r="E1002">
        <v>2.9999999999999898</v>
      </c>
    </row>
    <row r="1003" spans="1:5" x14ac:dyDescent="0.2">
      <c r="A1003" s="11" t="str">
        <f t="shared" si="16"/>
        <v>2025020509 PIT</v>
      </c>
      <c r="B1003">
        <v>2025020509</v>
      </c>
      <c r="C1003" t="s">
        <v>21</v>
      </c>
      <c r="D1003">
        <v>2.9999999999999898</v>
      </c>
      <c r="E1003">
        <v>3.19999999999999</v>
      </c>
    </row>
    <row r="1004" spans="1:5" x14ac:dyDescent="0.2">
      <c r="A1004" s="11" t="str">
        <f t="shared" si="16"/>
        <v>2025020510 PHI</v>
      </c>
      <c r="B1004">
        <v>2025020510</v>
      </c>
      <c r="C1004" t="s">
        <v>43</v>
      </c>
      <c r="D1004">
        <v>2.2999999999999901</v>
      </c>
      <c r="E1004">
        <v>3.4999999999999898</v>
      </c>
    </row>
    <row r="1005" spans="1:5" x14ac:dyDescent="0.2">
      <c r="A1005" s="11" t="str">
        <f t="shared" si="16"/>
        <v>2025020510 CAR</v>
      </c>
      <c r="B1005">
        <v>2025020510</v>
      </c>
      <c r="C1005" t="s">
        <v>42</v>
      </c>
      <c r="D1005">
        <v>3.4999999999999898</v>
      </c>
      <c r="E1005">
        <v>2.2999999999999901</v>
      </c>
    </row>
    <row r="1006" spans="1:5" x14ac:dyDescent="0.2">
      <c r="A1006" s="11" t="str">
        <f t="shared" si="16"/>
        <v>2025020511 BOS</v>
      </c>
      <c r="B1006">
        <v>2025020511</v>
      </c>
      <c r="C1006" t="s">
        <v>7</v>
      </c>
      <c r="D1006">
        <v>2.8499999999999899</v>
      </c>
      <c r="E1006">
        <v>3.0499999999999901</v>
      </c>
    </row>
    <row r="1007" spans="1:5" x14ac:dyDescent="0.2">
      <c r="A1007" s="11" t="str">
        <f t="shared" si="16"/>
        <v>2025020511 MIN</v>
      </c>
      <c r="B1007">
        <v>2025020511</v>
      </c>
      <c r="C1007" t="s">
        <v>33</v>
      </c>
      <c r="D1007">
        <v>3.0499999999999901</v>
      </c>
      <c r="E1007">
        <v>2.8499999999999899</v>
      </c>
    </row>
    <row r="1008" spans="1:5" x14ac:dyDescent="0.2">
      <c r="A1008" s="11" t="str">
        <f t="shared" si="16"/>
        <v>2025020512 EDM</v>
      </c>
      <c r="B1008">
        <v>2025020512</v>
      </c>
      <c r="C1008" t="s">
        <v>17</v>
      </c>
      <c r="D1008">
        <v>3.3999999999999901</v>
      </c>
      <c r="E1008">
        <v>3.0499999999999901</v>
      </c>
    </row>
    <row r="1009" spans="1:5" x14ac:dyDescent="0.2">
      <c r="A1009" s="11" t="str">
        <f t="shared" si="16"/>
        <v>2025020512 MTL</v>
      </c>
      <c r="B1009">
        <v>2025020512</v>
      </c>
      <c r="C1009" t="s">
        <v>19</v>
      </c>
      <c r="D1009">
        <v>3.0499999999999901</v>
      </c>
      <c r="E1009">
        <v>3.3999999999999901</v>
      </c>
    </row>
    <row r="1010" spans="1:5" x14ac:dyDescent="0.2">
      <c r="A1010" s="11" t="str">
        <f t="shared" si="16"/>
        <v>2025020513 BUF</v>
      </c>
      <c r="B1010">
        <v>2025020513</v>
      </c>
      <c r="C1010" t="s">
        <v>5</v>
      </c>
      <c r="D1010">
        <v>3.0499999999999901</v>
      </c>
      <c r="E1010">
        <v>2.8999999999999901</v>
      </c>
    </row>
    <row r="1011" spans="1:5" x14ac:dyDescent="0.2">
      <c r="A1011" s="11" t="str">
        <f t="shared" si="16"/>
        <v>2025020513 SEA</v>
      </c>
      <c r="B1011">
        <v>2025020513</v>
      </c>
      <c r="C1011" t="s">
        <v>13</v>
      </c>
      <c r="D1011">
        <v>2.8999999999999901</v>
      </c>
      <c r="E1011">
        <v>3.0499999999999901</v>
      </c>
    </row>
    <row r="1012" spans="1:5" x14ac:dyDescent="0.2">
      <c r="A1012" s="11" t="str">
        <f t="shared" si="16"/>
        <v>2025020514 TBL</v>
      </c>
      <c r="B1012">
        <v>2025020514</v>
      </c>
      <c r="C1012" t="s">
        <v>41</v>
      </c>
      <c r="D1012">
        <v>2.9999999999999898</v>
      </c>
      <c r="E1012">
        <v>2.8499999999999899</v>
      </c>
    </row>
    <row r="1013" spans="1:5" x14ac:dyDescent="0.2">
      <c r="A1013" s="11" t="str">
        <f t="shared" si="16"/>
        <v>2025020514 FLA</v>
      </c>
      <c r="B1013">
        <v>2025020514</v>
      </c>
      <c r="C1013" t="s">
        <v>10</v>
      </c>
      <c r="D1013">
        <v>2.8499999999999899</v>
      </c>
      <c r="E1013">
        <v>2.9999999999999898</v>
      </c>
    </row>
    <row r="1014" spans="1:5" x14ac:dyDescent="0.2">
      <c r="A1014" s="11" t="str">
        <f t="shared" si="16"/>
        <v>2025020515 ANA</v>
      </c>
      <c r="B1014">
        <v>2025020515</v>
      </c>
      <c r="C1014" t="s">
        <v>48</v>
      </c>
      <c r="D1014">
        <v>3.0499999999999901</v>
      </c>
      <c r="E1014">
        <v>3.0499999999999901</v>
      </c>
    </row>
    <row r="1015" spans="1:5" x14ac:dyDescent="0.2">
      <c r="A1015" s="11" t="str">
        <f t="shared" si="16"/>
        <v>2025020515 NYR</v>
      </c>
      <c r="B1015">
        <v>2025020515</v>
      </c>
      <c r="C1015" t="s">
        <v>20</v>
      </c>
      <c r="D1015">
        <v>3.0499999999999901</v>
      </c>
      <c r="E1015">
        <v>3.0499999999999901</v>
      </c>
    </row>
    <row r="1016" spans="1:5" x14ac:dyDescent="0.2">
      <c r="A1016" s="11" t="str">
        <f t="shared" si="16"/>
        <v>2025020516 OTT</v>
      </c>
      <c r="B1016">
        <v>2025020516</v>
      </c>
      <c r="C1016" t="s">
        <v>39</v>
      </c>
      <c r="D1016">
        <v>2.7499999999999898</v>
      </c>
      <c r="E1016">
        <v>2.9999999999999898</v>
      </c>
    </row>
    <row r="1017" spans="1:5" x14ac:dyDescent="0.2">
      <c r="A1017" s="11" t="str">
        <f t="shared" si="16"/>
        <v>2025020516 WPG</v>
      </c>
      <c r="B1017">
        <v>2025020516</v>
      </c>
      <c r="C1017" t="s">
        <v>16</v>
      </c>
      <c r="D1017">
        <v>2.9999999999999898</v>
      </c>
      <c r="E1017">
        <v>2.7499999999999898</v>
      </c>
    </row>
    <row r="1018" spans="1:5" x14ac:dyDescent="0.2">
      <c r="A1018" s="11" t="str">
        <f t="shared" si="16"/>
        <v>2025020517 NSH</v>
      </c>
      <c r="B1018">
        <v>2025020517</v>
      </c>
      <c r="C1018" t="s">
        <v>35</v>
      </c>
      <c r="D1018">
        <v>2.8499999999999899</v>
      </c>
      <c r="E1018">
        <v>2.8499999999999899</v>
      </c>
    </row>
    <row r="1019" spans="1:5" x14ac:dyDescent="0.2">
      <c r="A1019" s="11" t="str">
        <f t="shared" si="16"/>
        <v>2025020517 STL</v>
      </c>
      <c r="B1019">
        <v>2025020517</v>
      </c>
      <c r="C1019" t="s">
        <v>12</v>
      </c>
      <c r="D1019">
        <v>2.8499999999999899</v>
      </c>
      <c r="E1019">
        <v>2.8499999999999899</v>
      </c>
    </row>
    <row r="1020" spans="1:5" x14ac:dyDescent="0.2">
      <c r="A1020" s="11" t="str">
        <f t="shared" si="16"/>
        <v>2025020518 LAK</v>
      </c>
      <c r="B1020">
        <v>2025020518</v>
      </c>
      <c r="C1020" t="s">
        <v>28</v>
      </c>
      <c r="D1020">
        <v>2.5499999999999901</v>
      </c>
      <c r="E1020">
        <v>2.7499999999999898</v>
      </c>
    </row>
    <row r="1021" spans="1:5" x14ac:dyDescent="0.2">
      <c r="A1021" s="11" t="str">
        <f t="shared" si="16"/>
        <v>2025020518 DAL</v>
      </c>
      <c r="B1021">
        <v>2025020518</v>
      </c>
      <c r="C1021" t="s">
        <v>34</v>
      </c>
      <c r="D1021">
        <v>2.7499999999999898</v>
      </c>
      <c r="E1021">
        <v>2.5499999999999901</v>
      </c>
    </row>
    <row r="1022" spans="1:5" x14ac:dyDescent="0.2">
      <c r="A1022" s="11" t="str">
        <f t="shared" si="16"/>
        <v>2025020519 BOS</v>
      </c>
      <c r="B1022">
        <v>2025020519</v>
      </c>
      <c r="C1022" t="s">
        <v>7</v>
      </c>
      <c r="D1022">
        <v>2.9999999999999898</v>
      </c>
      <c r="E1022">
        <v>2.94999999999999</v>
      </c>
    </row>
    <row r="1023" spans="1:5" x14ac:dyDescent="0.2">
      <c r="A1023" s="11" t="str">
        <f t="shared" si="16"/>
        <v>2025020519 UTA</v>
      </c>
      <c r="B1023">
        <v>2025020519</v>
      </c>
      <c r="C1023" t="s">
        <v>15</v>
      </c>
      <c r="D1023">
        <v>2.94999999999999</v>
      </c>
      <c r="E1023">
        <v>2.9999999999999898</v>
      </c>
    </row>
    <row r="1024" spans="1:5" x14ac:dyDescent="0.2">
      <c r="A1024" s="11" t="str">
        <f t="shared" si="16"/>
        <v>2025020520 CHI</v>
      </c>
      <c r="B1024">
        <v>2025020520</v>
      </c>
      <c r="C1024" t="s">
        <v>14</v>
      </c>
      <c r="D1024">
        <v>2.44999999999999</v>
      </c>
      <c r="E1024">
        <v>3.2999999999999901</v>
      </c>
    </row>
    <row r="1025" spans="1:5" x14ac:dyDescent="0.2">
      <c r="A1025" s="11" t="str">
        <f t="shared" si="16"/>
        <v>2025020520 TOR</v>
      </c>
      <c r="B1025">
        <v>2025020520</v>
      </c>
      <c r="C1025" t="s">
        <v>18</v>
      </c>
      <c r="D1025">
        <v>3.2999999999999901</v>
      </c>
      <c r="E1025">
        <v>2.44999999999999</v>
      </c>
    </row>
    <row r="1026" spans="1:5" x14ac:dyDescent="0.2">
      <c r="A1026" s="11" t="str">
        <f t="shared" si="16"/>
        <v>2025020521 PHI</v>
      </c>
      <c r="B1026">
        <v>2025020521</v>
      </c>
      <c r="C1026" t="s">
        <v>43</v>
      </c>
      <c r="D1026">
        <v>2.7999999999999901</v>
      </c>
      <c r="E1026">
        <v>2.9999999999999898</v>
      </c>
    </row>
    <row r="1027" spans="1:5" x14ac:dyDescent="0.2">
      <c r="A1027" s="11" t="str">
        <f t="shared" si="16"/>
        <v>2025020521 MTL</v>
      </c>
      <c r="B1027">
        <v>2025020521</v>
      </c>
      <c r="C1027" t="s">
        <v>19</v>
      </c>
      <c r="D1027">
        <v>2.9999999999999898</v>
      </c>
      <c r="E1027">
        <v>2.7999999999999901</v>
      </c>
    </row>
    <row r="1028" spans="1:5" x14ac:dyDescent="0.2">
      <c r="A1028" s="11" t="str">
        <f t="shared" si="16"/>
        <v>2025020522 NYI</v>
      </c>
      <c r="B1028">
        <v>2025020522</v>
      </c>
      <c r="C1028" t="s">
        <v>37</v>
      </c>
      <c r="D1028">
        <v>2.8499999999999899</v>
      </c>
      <c r="E1028">
        <v>3.0999999999999899</v>
      </c>
    </row>
    <row r="1029" spans="1:5" x14ac:dyDescent="0.2">
      <c r="A1029" s="11" t="str">
        <f t="shared" si="16"/>
        <v>2025020522 DET</v>
      </c>
      <c r="B1029">
        <v>2025020522</v>
      </c>
      <c r="C1029" t="s">
        <v>30</v>
      </c>
      <c r="D1029">
        <v>3.0999999999999899</v>
      </c>
      <c r="E1029">
        <v>2.8499999999999899</v>
      </c>
    </row>
    <row r="1030" spans="1:5" x14ac:dyDescent="0.2">
      <c r="A1030" s="11" t="str">
        <f t="shared" si="16"/>
        <v>2025020523 VAN</v>
      </c>
      <c r="B1030">
        <v>2025020523</v>
      </c>
      <c r="C1030" t="s">
        <v>23</v>
      </c>
      <c r="D1030">
        <v>2.7999999999999901</v>
      </c>
      <c r="E1030">
        <v>2.8999999999999901</v>
      </c>
    </row>
    <row r="1031" spans="1:5" x14ac:dyDescent="0.2">
      <c r="A1031" s="11" t="str">
        <f t="shared" si="16"/>
        <v>2025020523 NYR</v>
      </c>
      <c r="B1031">
        <v>2025020523</v>
      </c>
      <c r="C1031" t="s">
        <v>20</v>
      </c>
      <c r="D1031">
        <v>2.8999999999999901</v>
      </c>
      <c r="E1031">
        <v>2.7999999999999901</v>
      </c>
    </row>
    <row r="1032" spans="1:5" x14ac:dyDescent="0.2">
      <c r="A1032" s="11" t="str">
        <f t="shared" si="16"/>
        <v>2025020524 EDM</v>
      </c>
      <c r="B1032">
        <v>2025020524</v>
      </c>
      <c r="C1032" t="s">
        <v>17</v>
      </c>
      <c r="D1032">
        <v>3.3999999999999901</v>
      </c>
      <c r="E1032">
        <v>2.94999999999999</v>
      </c>
    </row>
    <row r="1033" spans="1:5" x14ac:dyDescent="0.2">
      <c r="A1033" s="11" t="str">
        <f t="shared" si="16"/>
        <v>2025020524 PIT</v>
      </c>
      <c r="B1033">
        <v>2025020524</v>
      </c>
      <c r="C1033" t="s">
        <v>21</v>
      </c>
      <c r="D1033">
        <v>2.94999999999999</v>
      </c>
      <c r="E1033">
        <v>3.3999999999999901</v>
      </c>
    </row>
    <row r="1034" spans="1:5" x14ac:dyDescent="0.2">
      <c r="A1034" s="11" t="str">
        <f t="shared" si="16"/>
        <v>2025020525 ANA</v>
      </c>
      <c r="B1034">
        <v>2025020525</v>
      </c>
      <c r="C1034" t="s">
        <v>48</v>
      </c>
      <c r="D1034">
        <v>3.0999999999999899</v>
      </c>
      <c r="E1034">
        <v>3.4999999999999898</v>
      </c>
    </row>
    <row r="1035" spans="1:5" x14ac:dyDescent="0.2">
      <c r="A1035" s="11" t="str">
        <f t="shared" si="16"/>
        <v>2025020525 CBJ</v>
      </c>
      <c r="B1035">
        <v>2025020525</v>
      </c>
      <c r="C1035" t="s">
        <v>32</v>
      </c>
      <c r="D1035">
        <v>3.4999999999999898</v>
      </c>
      <c r="E1035">
        <v>3.0999999999999899</v>
      </c>
    </row>
    <row r="1036" spans="1:5" x14ac:dyDescent="0.2">
      <c r="A1036" s="11" t="str">
        <f t="shared" si="16"/>
        <v>2025020526 WSH</v>
      </c>
      <c r="B1036">
        <v>2025020526</v>
      </c>
      <c r="C1036" t="s">
        <v>49</v>
      </c>
      <c r="D1036">
        <v>2.94999999999999</v>
      </c>
      <c r="E1036">
        <v>2.94999999999999</v>
      </c>
    </row>
    <row r="1037" spans="1:5" x14ac:dyDescent="0.2">
      <c r="A1037" s="11" t="str">
        <f t="shared" si="16"/>
        <v>2025020526 MIN</v>
      </c>
      <c r="B1037">
        <v>2025020526</v>
      </c>
      <c r="C1037" t="s">
        <v>33</v>
      </c>
      <c r="D1037">
        <v>2.94999999999999</v>
      </c>
      <c r="E1037">
        <v>2.94999999999999</v>
      </c>
    </row>
    <row r="1038" spans="1:5" x14ac:dyDescent="0.2">
      <c r="A1038" s="11" t="str">
        <f t="shared" si="16"/>
        <v>2025020527 CGY</v>
      </c>
      <c r="B1038">
        <v>2025020527</v>
      </c>
      <c r="C1038" t="s">
        <v>22</v>
      </c>
      <c r="D1038">
        <v>3.0999999999999899</v>
      </c>
      <c r="E1038">
        <v>2.69999999999999</v>
      </c>
    </row>
    <row r="1039" spans="1:5" x14ac:dyDescent="0.2">
      <c r="A1039" s="11" t="str">
        <f t="shared" si="16"/>
        <v>2025020527 SJS</v>
      </c>
      <c r="B1039">
        <v>2025020527</v>
      </c>
      <c r="C1039" t="s">
        <v>40</v>
      </c>
      <c r="D1039">
        <v>2.69999999999999</v>
      </c>
      <c r="E1039">
        <v>3.0999999999999899</v>
      </c>
    </row>
    <row r="1040" spans="1:5" x14ac:dyDescent="0.2">
      <c r="A1040" s="11" t="str">
        <f t="shared" si="16"/>
        <v>2025020528 COL</v>
      </c>
      <c r="B1040">
        <v>2025020528</v>
      </c>
      <c r="C1040" t="s">
        <v>24</v>
      </c>
      <c r="D1040">
        <v>3.7499999999999898</v>
      </c>
      <c r="E1040">
        <v>2.2499999999999898</v>
      </c>
    </row>
    <row r="1041" spans="1:5" x14ac:dyDescent="0.2">
      <c r="A1041" s="11" t="str">
        <f t="shared" si="16"/>
        <v>2025020528 SEA</v>
      </c>
      <c r="B1041">
        <v>2025020528</v>
      </c>
      <c r="C1041" t="s">
        <v>13</v>
      </c>
      <c r="D1041">
        <v>2.2499999999999898</v>
      </c>
      <c r="E1041">
        <v>3.7499999999999898</v>
      </c>
    </row>
    <row r="1042" spans="1:5" x14ac:dyDescent="0.2">
      <c r="A1042" s="11" t="str">
        <f t="shared" si="16"/>
        <v>2025020529 LAK</v>
      </c>
      <c r="B1042">
        <v>2025020529</v>
      </c>
      <c r="C1042" t="s">
        <v>28</v>
      </c>
      <c r="D1042">
        <v>2.6499999999999901</v>
      </c>
      <c r="E1042">
        <v>3.0999999999999899</v>
      </c>
    </row>
    <row r="1043" spans="1:5" x14ac:dyDescent="0.2">
      <c r="A1043" s="11" t="str">
        <f t="shared" si="16"/>
        <v>2025020529 FLA</v>
      </c>
      <c r="B1043">
        <v>2025020529</v>
      </c>
      <c r="C1043" t="s">
        <v>10</v>
      </c>
      <c r="D1043">
        <v>3.0999999999999899</v>
      </c>
      <c r="E1043">
        <v>2.6499999999999901</v>
      </c>
    </row>
    <row r="1044" spans="1:5" x14ac:dyDescent="0.2">
      <c r="A1044" s="11" t="str">
        <f t="shared" si="16"/>
        <v>2025020530 UTA</v>
      </c>
      <c r="B1044">
        <v>2025020530</v>
      </c>
      <c r="C1044" t="s">
        <v>15</v>
      </c>
      <c r="D1044">
        <v>2.8999999999999901</v>
      </c>
      <c r="E1044">
        <v>3.0499999999999901</v>
      </c>
    </row>
    <row r="1045" spans="1:5" x14ac:dyDescent="0.2">
      <c r="A1045" s="11" t="str">
        <f t="shared" si="16"/>
        <v>2025020530 DET</v>
      </c>
      <c r="B1045">
        <v>2025020530</v>
      </c>
      <c r="C1045" t="s">
        <v>30</v>
      </c>
      <c r="D1045">
        <v>3.0499999999999901</v>
      </c>
      <c r="E1045">
        <v>2.8999999999999901</v>
      </c>
    </row>
    <row r="1046" spans="1:5" x14ac:dyDescent="0.2">
      <c r="A1046" s="11" t="str">
        <f t="shared" si="16"/>
        <v>2025020531 WPG</v>
      </c>
      <c r="B1046">
        <v>2025020531</v>
      </c>
      <c r="C1046" t="s">
        <v>16</v>
      </c>
      <c r="D1046">
        <v>3.0499999999999901</v>
      </c>
      <c r="E1046">
        <v>2.6499999999999901</v>
      </c>
    </row>
    <row r="1047" spans="1:5" x14ac:dyDescent="0.2">
      <c r="A1047" s="11" t="str">
        <f t="shared" si="16"/>
        <v>2025020531 STL</v>
      </c>
      <c r="B1047">
        <v>2025020531</v>
      </c>
      <c r="C1047" t="s">
        <v>12</v>
      </c>
      <c r="D1047">
        <v>2.6499999999999901</v>
      </c>
      <c r="E1047">
        <v>3.0499999999999901</v>
      </c>
    </row>
    <row r="1048" spans="1:5" x14ac:dyDescent="0.2">
      <c r="A1048" s="11" t="str">
        <f t="shared" si="16"/>
        <v>2025020532 CAR</v>
      </c>
      <c r="B1048">
        <v>2025020532</v>
      </c>
      <c r="C1048" t="s">
        <v>42</v>
      </c>
      <c r="D1048">
        <v>3.3999999999999901</v>
      </c>
      <c r="E1048">
        <v>2.5999999999999899</v>
      </c>
    </row>
    <row r="1049" spans="1:5" x14ac:dyDescent="0.2">
      <c r="A1049" s="11" t="str">
        <f t="shared" si="16"/>
        <v>2025020532 NSH</v>
      </c>
      <c r="B1049">
        <v>2025020532</v>
      </c>
      <c r="C1049" t="s">
        <v>35</v>
      </c>
      <c r="D1049">
        <v>2.5999999999999899</v>
      </c>
      <c r="E1049">
        <v>3.3999999999999901</v>
      </c>
    </row>
    <row r="1050" spans="1:5" x14ac:dyDescent="0.2">
      <c r="A1050" s="11" t="str">
        <f t="shared" si="16"/>
        <v>2025020533 NJD</v>
      </c>
      <c r="B1050">
        <v>2025020533</v>
      </c>
      <c r="C1050" t="s">
        <v>4</v>
      </c>
      <c r="D1050">
        <v>2.3999999999999901</v>
      </c>
      <c r="E1050">
        <v>3.0499999999999901</v>
      </c>
    </row>
    <row r="1051" spans="1:5" x14ac:dyDescent="0.2">
      <c r="A1051" s="11" t="str">
        <f t="shared" si="16"/>
        <v>2025020533 VGK</v>
      </c>
      <c r="B1051">
        <v>2025020533</v>
      </c>
      <c r="C1051" t="s">
        <v>25</v>
      </c>
      <c r="D1051">
        <v>3.0499999999999901</v>
      </c>
      <c r="E1051">
        <v>2.3999999999999901</v>
      </c>
    </row>
    <row r="1052" spans="1:5" x14ac:dyDescent="0.2">
      <c r="A1052" s="11" t="str">
        <f t="shared" si="16"/>
        <v>2025020534 EDM</v>
      </c>
      <c r="B1052">
        <v>2025020534</v>
      </c>
      <c r="C1052" t="s">
        <v>17</v>
      </c>
      <c r="D1052">
        <v>3.2499999999999898</v>
      </c>
      <c r="E1052">
        <v>2.94999999999999</v>
      </c>
    </row>
    <row r="1053" spans="1:5" x14ac:dyDescent="0.2">
      <c r="A1053" s="11" t="str">
        <f t="shared" si="16"/>
        <v>2025020534 BOS</v>
      </c>
      <c r="B1053">
        <v>2025020534</v>
      </c>
      <c r="C1053" t="s">
        <v>7</v>
      </c>
      <c r="D1053">
        <v>2.94999999999999</v>
      </c>
      <c r="E1053">
        <v>3.2499999999999898</v>
      </c>
    </row>
    <row r="1054" spans="1:5" x14ac:dyDescent="0.2">
      <c r="A1054" s="11" t="str">
        <f t="shared" si="16"/>
        <v>2025020535 PHI</v>
      </c>
      <c r="B1054">
        <v>2025020535</v>
      </c>
      <c r="C1054" t="s">
        <v>43</v>
      </c>
      <c r="D1054">
        <v>2.7499999999999898</v>
      </c>
      <c r="E1054">
        <v>3.19999999999999</v>
      </c>
    </row>
    <row r="1055" spans="1:5" x14ac:dyDescent="0.2">
      <c r="A1055" s="11" t="str">
        <f t="shared" si="16"/>
        <v>2025020535 BUF</v>
      </c>
      <c r="B1055">
        <v>2025020535</v>
      </c>
      <c r="C1055" t="s">
        <v>5</v>
      </c>
      <c r="D1055">
        <v>3.19999999999999</v>
      </c>
      <c r="E1055">
        <v>2.7499999999999898</v>
      </c>
    </row>
    <row r="1056" spans="1:5" x14ac:dyDescent="0.2">
      <c r="A1056" s="11" t="str">
        <f t="shared" si="16"/>
        <v>2025020536 CHI</v>
      </c>
      <c r="B1056">
        <v>2025020536</v>
      </c>
      <c r="C1056" t="s">
        <v>14</v>
      </c>
      <c r="D1056">
        <v>2.5499999999999901</v>
      </c>
      <c r="E1056">
        <v>3.19999999999999</v>
      </c>
    </row>
    <row r="1057" spans="1:5" x14ac:dyDescent="0.2">
      <c r="A1057" s="11" t="str">
        <f t="shared" ref="A1057:A1120" si="17">B1057&amp;" "&amp;C1057</f>
        <v>2025020536 MTL</v>
      </c>
      <c r="B1057">
        <v>2025020536</v>
      </c>
      <c r="C1057" t="s">
        <v>19</v>
      </c>
      <c r="D1057">
        <v>3.19999999999999</v>
      </c>
      <c r="E1057">
        <v>2.5499999999999901</v>
      </c>
    </row>
    <row r="1058" spans="1:5" x14ac:dyDescent="0.2">
      <c r="A1058" s="11" t="str">
        <f t="shared" si="17"/>
        <v>2025020537 PIT</v>
      </c>
      <c r="B1058">
        <v>2025020537</v>
      </c>
      <c r="C1058" t="s">
        <v>21</v>
      </c>
      <c r="D1058">
        <v>2.8499999999999899</v>
      </c>
      <c r="E1058">
        <v>3.44999999999999</v>
      </c>
    </row>
    <row r="1059" spans="1:5" x14ac:dyDescent="0.2">
      <c r="A1059" s="11" t="str">
        <f t="shared" si="17"/>
        <v>2025020537 OTT</v>
      </c>
      <c r="B1059">
        <v>2025020537</v>
      </c>
      <c r="C1059" t="s">
        <v>39</v>
      </c>
      <c r="D1059">
        <v>3.44999999999999</v>
      </c>
      <c r="E1059">
        <v>2.8499999999999899</v>
      </c>
    </row>
    <row r="1060" spans="1:5" x14ac:dyDescent="0.2">
      <c r="A1060" s="11" t="str">
        <f t="shared" si="17"/>
        <v>2025020538 LAK</v>
      </c>
      <c r="B1060">
        <v>2025020538</v>
      </c>
      <c r="C1060" t="s">
        <v>28</v>
      </c>
      <c r="D1060">
        <v>2.2499999999999898</v>
      </c>
      <c r="E1060">
        <v>3.2999999999999901</v>
      </c>
    </row>
    <row r="1061" spans="1:5" x14ac:dyDescent="0.2">
      <c r="A1061" s="11" t="str">
        <f t="shared" si="17"/>
        <v>2025020538 TBL</v>
      </c>
      <c r="B1061">
        <v>2025020538</v>
      </c>
      <c r="C1061" t="s">
        <v>41</v>
      </c>
      <c r="D1061">
        <v>3.2999999999999901</v>
      </c>
      <c r="E1061">
        <v>2.2499999999999898</v>
      </c>
    </row>
    <row r="1062" spans="1:5" x14ac:dyDescent="0.2">
      <c r="A1062" s="11" t="str">
        <f t="shared" si="17"/>
        <v>2025020539 TOR</v>
      </c>
      <c r="B1062">
        <v>2025020539</v>
      </c>
      <c r="C1062" t="s">
        <v>18</v>
      </c>
      <c r="D1062">
        <v>2.69999999999999</v>
      </c>
      <c r="E1062">
        <v>3.19999999999999</v>
      </c>
    </row>
    <row r="1063" spans="1:5" x14ac:dyDescent="0.2">
      <c r="A1063" s="11" t="str">
        <f t="shared" si="17"/>
        <v>2025020539 WSH</v>
      </c>
      <c r="B1063">
        <v>2025020539</v>
      </c>
      <c r="C1063" t="s">
        <v>49</v>
      </c>
      <c r="D1063">
        <v>3.19999999999999</v>
      </c>
      <c r="E1063">
        <v>2.69999999999999</v>
      </c>
    </row>
    <row r="1064" spans="1:5" x14ac:dyDescent="0.2">
      <c r="A1064" s="11" t="str">
        <f t="shared" si="17"/>
        <v>2025020540 CBJ</v>
      </c>
      <c r="B1064">
        <v>2025020540</v>
      </c>
      <c r="C1064" t="s">
        <v>32</v>
      </c>
      <c r="D1064">
        <v>3.0999999999999899</v>
      </c>
      <c r="E1064">
        <v>3.0999999999999899</v>
      </c>
    </row>
    <row r="1065" spans="1:5" x14ac:dyDescent="0.2">
      <c r="A1065" s="11" t="str">
        <f t="shared" si="17"/>
        <v>2025020540 MIN</v>
      </c>
      <c r="B1065">
        <v>2025020540</v>
      </c>
      <c r="C1065" t="s">
        <v>33</v>
      </c>
      <c r="D1065">
        <v>3.0999999999999899</v>
      </c>
      <c r="E1065">
        <v>3.0999999999999899</v>
      </c>
    </row>
    <row r="1066" spans="1:5" x14ac:dyDescent="0.2">
      <c r="A1066" s="11" t="str">
        <f t="shared" si="17"/>
        <v>2025020541 NYR</v>
      </c>
      <c r="B1066">
        <v>2025020541</v>
      </c>
      <c r="C1066" t="s">
        <v>20</v>
      </c>
      <c r="D1066">
        <v>2.8999999999999901</v>
      </c>
      <c r="E1066">
        <v>2.5499999999999901</v>
      </c>
    </row>
    <row r="1067" spans="1:5" x14ac:dyDescent="0.2">
      <c r="A1067" s="11" t="str">
        <f t="shared" si="17"/>
        <v>2025020541 STL</v>
      </c>
      <c r="B1067">
        <v>2025020541</v>
      </c>
      <c r="C1067" t="s">
        <v>12</v>
      </c>
      <c r="D1067">
        <v>2.5499999999999901</v>
      </c>
      <c r="E1067">
        <v>2.8999999999999901</v>
      </c>
    </row>
    <row r="1068" spans="1:5" x14ac:dyDescent="0.2">
      <c r="A1068" s="11" t="str">
        <f t="shared" si="17"/>
        <v>2025020542 SEA</v>
      </c>
      <c r="B1068">
        <v>2025020542</v>
      </c>
      <c r="C1068" t="s">
        <v>13</v>
      </c>
      <c r="D1068">
        <v>2.5499999999999901</v>
      </c>
      <c r="E1068">
        <v>3.19999999999999</v>
      </c>
    </row>
    <row r="1069" spans="1:5" x14ac:dyDescent="0.2">
      <c r="A1069" s="11" t="str">
        <f t="shared" si="17"/>
        <v>2025020542 CGY</v>
      </c>
      <c r="B1069">
        <v>2025020542</v>
      </c>
      <c r="C1069" t="s">
        <v>22</v>
      </c>
      <c r="D1069">
        <v>3.19999999999999</v>
      </c>
      <c r="E1069">
        <v>2.5499999999999901</v>
      </c>
    </row>
    <row r="1070" spans="1:5" x14ac:dyDescent="0.2">
      <c r="A1070" s="11" t="str">
        <f t="shared" si="17"/>
        <v>2025020543 DAL</v>
      </c>
      <c r="B1070">
        <v>2025020543</v>
      </c>
      <c r="C1070" t="s">
        <v>34</v>
      </c>
      <c r="D1070">
        <v>3.3999999999999901</v>
      </c>
      <c r="E1070">
        <v>2.5499999999999901</v>
      </c>
    </row>
    <row r="1071" spans="1:5" x14ac:dyDescent="0.2">
      <c r="A1071" s="11" t="str">
        <f t="shared" si="17"/>
        <v>2025020543 SJS</v>
      </c>
      <c r="B1071">
        <v>2025020543</v>
      </c>
      <c r="C1071" t="s">
        <v>40</v>
      </c>
      <c r="D1071">
        <v>2.5499999999999901</v>
      </c>
      <c r="E1071">
        <v>3.3999999999999901</v>
      </c>
    </row>
    <row r="1072" spans="1:5" x14ac:dyDescent="0.2">
      <c r="A1072" s="11" t="str">
        <f t="shared" si="17"/>
        <v>2025020544 CAR</v>
      </c>
      <c r="B1072">
        <v>2025020544</v>
      </c>
      <c r="C1072" t="s">
        <v>42</v>
      </c>
      <c r="D1072">
        <v>3.0499999999999901</v>
      </c>
      <c r="E1072">
        <v>2.7499999999999898</v>
      </c>
    </row>
    <row r="1073" spans="1:5" x14ac:dyDescent="0.2">
      <c r="A1073" s="11" t="str">
        <f t="shared" si="17"/>
        <v>2025020544 FLA</v>
      </c>
      <c r="B1073">
        <v>2025020544</v>
      </c>
      <c r="C1073" t="s">
        <v>10</v>
      </c>
      <c r="D1073">
        <v>2.7499999999999898</v>
      </c>
      <c r="E1073">
        <v>3.0499999999999901</v>
      </c>
    </row>
    <row r="1074" spans="1:5" x14ac:dyDescent="0.2">
      <c r="A1074" s="11" t="str">
        <f t="shared" si="17"/>
        <v>2025020545 VAN</v>
      </c>
      <c r="B1074">
        <v>2025020545</v>
      </c>
      <c r="C1074" t="s">
        <v>23</v>
      </c>
      <c r="D1074">
        <v>2.4999999999999898</v>
      </c>
      <c r="E1074">
        <v>2.8499999999999899</v>
      </c>
    </row>
    <row r="1075" spans="1:5" x14ac:dyDescent="0.2">
      <c r="A1075" s="11" t="str">
        <f t="shared" si="17"/>
        <v>2025020545 NYI</v>
      </c>
      <c r="B1075">
        <v>2025020545</v>
      </c>
      <c r="C1075" t="s">
        <v>37</v>
      </c>
      <c r="D1075">
        <v>2.8499999999999899</v>
      </c>
      <c r="E1075">
        <v>2.4999999999999898</v>
      </c>
    </row>
    <row r="1076" spans="1:5" x14ac:dyDescent="0.2">
      <c r="A1076" s="11" t="str">
        <f t="shared" si="17"/>
        <v>2025020546 WPG</v>
      </c>
      <c r="B1076">
        <v>2025020546</v>
      </c>
      <c r="C1076" t="s">
        <v>16</v>
      </c>
      <c r="D1076">
        <v>2.4999999999999898</v>
      </c>
      <c r="E1076">
        <v>3.5999999999999899</v>
      </c>
    </row>
    <row r="1077" spans="1:5" x14ac:dyDescent="0.2">
      <c r="A1077" s="11" t="str">
        <f t="shared" si="17"/>
        <v>2025020546 COL</v>
      </c>
      <c r="B1077">
        <v>2025020546</v>
      </c>
      <c r="C1077" t="s">
        <v>24</v>
      </c>
      <c r="D1077">
        <v>3.5999999999999899</v>
      </c>
      <c r="E1077">
        <v>2.4999999999999898</v>
      </c>
    </row>
    <row r="1078" spans="1:5" x14ac:dyDescent="0.2">
      <c r="A1078" s="11" t="str">
        <f t="shared" si="17"/>
        <v>2025020547 NJD</v>
      </c>
      <c r="B1078">
        <v>2025020547</v>
      </c>
      <c r="C1078" t="s">
        <v>4</v>
      </c>
      <c r="D1078">
        <v>2.69999999999999</v>
      </c>
      <c r="E1078">
        <v>3.0499999999999901</v>
      </c>
    </row>
    <row r="1079" spans="1:5" x14ac:dyDescent="0.2">
      <c r="A1079" s="11" t="str">
        <f t="shared" si="17"/>
        <v>2025020547 UTA</v>
      </c>
      <c r="B1079">
        <v>2025020547</v>
      </c>
      <c r="C1079" t="s">
        <v>15</v>
      </c>
      <c r="D1079">
        <v>3.0499999999999901</v>
      </c>
      <c r="E1079">
        <v>2.69999999999999</v>
      </c>
    </row>
    <row r="1080" spans="1:5" x14ac:dyDescent="0.2">
      <c r="A1080" s="11" t="str">
        <f t="shared" si="17"/>
        <v>2025020548 DAL</v>
      </c>
      <c r="B1080">
        <v>2025020548</v>
      </c>
      <c r="C1080" t="s">
        <v>34</v>
      </c>
      <c r="D1080">
        <v>2.9999999999999898</v>
      </c>
      <c r="E1080">
        <v>3.0999999999999899</v>
      </c>
    </row>
    <row r="1081" spans="1:5" x14ac:dyDescent="0.2">
      <c r="A1081" s="11" t="str">
        <f t="shared" si="17"/>
        <v>2025020548 ANA</v>
      </c>
      <c r="B1081">
        <v>2025020548</v>
      </c>
      <c r="C1081" t="s">
        <v>48</v>
      </c>
      <c r="D1081">
        <v>3.0999999999999899</v>
      </c>
      <c r="E1081">
        <v>2.9999999999999898</v>
      </c>
    </row>
    <row r="1082" spans="1:5" x14ac:dyDescent="0.2">
      <c r="A1082" s="11" t="str">
        <f t="shared" si="17"/>
        <v>2025020553 NYI</v>
      </c>
      <c r="B1082">
        <v>2025020553</v>
      </c>
      <c r="C1082" t="s">
        <v>37</v>
      </c>
      <c r="D1082">
        <v>2.69999999999999</v>
      </c>
      <c r="E1082">
        <v>3.44999999999999</v>
      </c>
    </row>
    <row r="1083" spans="1:5" x14ac:dyDescent="0.2">
      <c r="A1083" s="11" t="str">
        <f t="shared" si="17"/>
        <v>2025020553 BUF</v>
      </c>
      <c r="B1083">
        <v>2025020553</v>
      </c>
      <c r="C1083" t="s">
        <v>5</v>
      </c>
      <c r="D1083">
        <v>3.44999999999999</v>
      </c>
      <c r="E1083">
        <v>2.69999999999999</v>
      </c>
    </row>
    <row r="1084" spans="1:5" x14ac:dyDescent="0.2">
      <c r="A1084" s="11" t="str">
        <f t="shared" si="17"/>
        <v>2025020554 STL</v>
      </c>
      <c r="B1084">
        <v>2025020554</v>
      </c>
      <c r="C1084" t="s">
        <v>12</v>
      </c>
      <c r="D1084">
        <v>2.44999999999999</v>
      </c>
      <c r="E1084">
        <v>3.19999999999999</v>
      </c>
    </row>
    <row r="1085" spans="1:5" x14ac:dyDescent="0.2">
      <c r="A1085" s="11" t="str">
        <f t="shared" si="17"/>
        <v>2025020554 FLA</v>
      </c>
      <c r="B1085">
        <v>2025020554</v>
      </c>
      <c r="C1085" t="s">
        <v>10</v>
      </c>
      <c r="D1085">
        <v>3.19999999999999</v>
      </c>
      <c r="E1085">
        <v>2.44999999999999</v>
      </c>
    </row>
    <row r="1086" spans="1:5" x14ac:dyDescent="0.2">
      <c r="A1086" s="11" t="str">
        <f t="shared" si="17"/>
        <v>2025020555 VAN</v>
      </c>
      <c r="B1086">
        <v>2025020555</v>
      </c>
      <c r="C1086" t="s">
        <v>23</v>
      </c>
      <c r="D1086">
        <v>2.5499999999999901</v>
      </c>
      <c r="E1086">
        <v>3.3499999999999899</v>
      </c>
    </row>
    <row r="1087" spans="1:5" x14ac:dyDescent="0.2">
      <c r="A1087" s="11" t="str">
        <f t="shared" si="17"/>
        <v>2025020555 BOS</v>
      </c>
      <c r="B1087">
        <v>2025020555</v>
      </c>
      <c r="C1087" t="s">
        <v>7</v>
      </c>
      <c r="D1087">
        <v>3.3499999999999899</v>
      </c>
      <c r="E1087">
        <v>2.5499999999999901</v>
      </c>
    </row>
    <row r="1088" spans="1:5" x14ac:dyDescent="0.2">
      <c r="A1088" s="11" t="str">
        <f t="shared" si="17"/>
        <v>2025020556 MTL</v>
      </c>
      <c r="B1088">
        <v>2025020556</v>
      </c>
      <c r="C1088" t="s">
        <v>19</v>
      </c>
      <c r="D1088">
        <v>3.2499999999999898</v>
      </c>
      <c r="E1088">
        <v>2.9999999999999898</v>
      </c>
    </row>
    <row r="1089" spans="1:5" x14ac:dyDescent="0.2">
      <c r="A1089" s="11" t="str">
        <f t="shared" si="17"/>
        <v>2025020556 PIT</v>
      </c>
      <c r="B1089">
        <v>2025020556</v>
      </c>
      <c r="C1089" t="s">
        <v>21</v>
      </c>
      <c r="D1089">
        <v>2.9999999999999898</v>
      </c>
      <c r="E1089">
        <v>3.2499999999999898</v>
      </c>
    </row>
    <row r="1090" spans="1:5" x14ac:dyDescent="0.2">
      <c r="A1090" s="11" t="str">
        <f t="shared" si="17"/>
        <v>2025020557 CAR</v>
      </c>
      <c r="B1090">
        <v>2025020557</v>
      </c>
      <c r="C1090" t="s">
        <v>42</v>
      </c>
      <c r="D1090">
        <v>2.69999999999999</v>
      </c>
      <c r="E1090">
        <v>2.8999999999999901</v>
      </c>
    </row>
    <row r="1091" spans="1:5" x14ac:dyDescent="0.2">
      <c r="A1091" s="11" t="str">
        <f t="shared" si="17"/>
        <v>2025020557 TBL</v>
      </c>
      <c r="B1091">
        <v>2025020557</v>
      </c>
      <c r="C1091" t="s">
        <v>41</v>
      </c>
      <c r="D1091">
        <v>2.8999999999999901</v>
      </c>
      <c r="E1091">
        <v>2.69999999999999</v>
      </c>
    </row>
    <row r="1092" spans="1:5" x14ac:dyDescent="0.2">
      <c r="A1092" s="11" t="str">
        <f t="shared" si="17"/>
        <v>2025020558 TOR</v>
      </c>
      <c r="B1092">
        <v>2025020558</v>
      </c>
      <c r="C1092" t="s">
        <v>18</v>
      </c>
      <c r="D1092">
        <v>2.94999999999999</v>
      </c>
      <c r="E1092">
        <v>2.94999999999999</v>
      </c>
    </row>
    <row r="1093" spans="1:5" x14ac:dyDescent="0.2">
      <c r="A1093" s="11" t="str">
        <f t="shared" si="17"/>
        <v>2025020558 NSH</v>
      </c>
      <c r="B1093">
        <v>2025020558</v>
      </c>
      <c r="C1093" t="s">
        <v>35</v>
      </c>
      <c r="D1093">
        <v>2.94999999999999</v>
      </c>
      <c r="E1093">
        <v>2.94999999999999</v>
      </c>
    </row>
    <row r="1094" spans="1:5" x14ac:dyDescent="0.2">
      <c r="A1094" s="11" t="str">
        <f t="shared" si="17"/>
        <v>2025020559 CGY</v>
      </c>
      <c r="B1094">
        <v>2025020559</v>
      </c>
      <c r="C1094" t="s">
        <v>22</v>
      </c>
      <c r="D1094">
        <v>2.69999999999999</v>
      </c>
      <c r="E1094">
        <v>2.94999999999999</v>
      </c>
    </row>
    <row r="1095" spans="1:5" x14ac:dyDescent="0.2">
      <c r="A1095" s="11" t="str">
        <f t="shared" si="17"/>
        <v>2025020559 VGK</v>
      </c>
      <c r="B1095">
        <v>2025020559</v>
      </c>
      <c r="C1095" t="s">
        <v>25</v>
      </c>
      <c r="D1095">
        <v>2.94999999999999</v>
      </c>
      <c r="E1095">
        <v>2.69999999999999</v>
      </c>
    </row>
    <row r="1096" spans="1:5" x14ac:dyDescent="0.2">
      <c r="A1096" s="11" t="str">
        <f t="shared" si="17"/>
        <v>2025020560 CBJ</v>
      </c>
      <c r="B1096">
        <v>2025020560</v>
      </c>
      <c r="C1096" t="s">
        <v>32</v>
      </c>
      <c r="D1096">
        <v>3.2999999999999901</v>
      </c>
      <c r="E1096">
        <v>3.3999999999999901</v>
      </c>
    </row>
    <row r="1097" spans="1:5" x14ac:dyDescent="0.2">
      <c r="A1097" s="11" t="str">
        <f t="shared" si="17"/>
        <v>2025020560 ANA</v>
      </c>
      <c r="B1097">
        <v>2025020560</v>
      </c>
      <c r="C1097" t="s">
        <v>48</v>
      </c>
      <c r="D1097">
        <v>3.3999999999999901</v>
      </c>
      <c r="E1097">
        <v>3.2999999999999901</v>
      </c>
    </row>
    <row r="1098" spans="1:5" x14ac:dyDescent="0.2">
      <c r="A1098" s="11" t="str">
        <f t="shared" si="17"/>
        <v>2025020561 SEA</v>
      </c>
      <c r="B1098">
        <v>2025020561</v>
      </c>
      <c r="C1098" t="s">
        <v>13</v>
      </c>
      <c r="D1098">
        <v>2.94999999999999</v>
      </c>
      <c r="E1098">
        <v>3.0999999999999899</v>
      </c>
    </row>
    <row r="1099" spans="1:5" x14ac:dyDescent="0.2">
      <c r="A1099" s="11" t="str">
        <f t="shared" si="17"/>
        <v>2025020561 SJS</v>
      </c>
      <c r="B1099">
        <v>2025020561</v>
      </c>
      <c r="C1099" t="s">
        <v>40</v>
      </c>
      <c r="D1099">
        <v>3.0999999999999899</v>
      </c>
      <c r="E1099">
        <v>2.94999999999999</v>
      </c>
    </row>
    <row r="1100" spans="1:5" x14ac:dyDescent="0.2">
      <c r="A1100" s="11" t="str">
        <f t="shared" si="17"/>
        <v>2025020562 WSH</v>
      </c>
      <c r="B1100">
        <v>2025020562</v>
      </c>
      <c r="C1100" t="s">
        <v>49</v>
      </c>
      <c r="D1100">
        <v>2.94999999999999</v>
      </c>
      <c r="E1100">
        <v>3.0499999999999901</v>
      </c>
    </row>
    <row r="1101" spans="1:5" x14ac:dyDescent="0.2">
      <c r="A1101" s="11" t="str">
        <f t="shared" si="17"/>
        <v>2025020562 DET</v>
      </c>
      <c r="B1101">
        <v>2025020562</v>
      </c>
      <c r="C1101" t="s">
        <v>30</v>
      </c>
      <c r="D1101">
        <v>3.0499999999999901</v>
      </c>
      <c r="E1101">
        <v>2.94999999999999</v>
      </c>
    </row>
    <row r="1102" spans="1:5" x14ac:dyDescent="0.2">
      <c r="A1102" s="11" t="str">
        <f t="shared" si="17"/>
        <v>2025020563 COL</v>
      </c>
      <c r="B1102">
        <v>2025020563</v>
      </c>
      <c r="C1102" t="s">
        <v>24</v>
      </c>
      <c r="D1102">
        <v>3.44999999999999</v>
      </c>
      <c r="E1102">
        <v>2.7499999999999898</v>
      </c>
    </row>
    <row r="1103" spans="1:5" x14ac:dyDescent="0.2">
      <c r="A1103" s="11" t="str">
        <f t="shared" si="17"/>
        <v>2025020563 MIN</v>
      </c>
      <c r="B1103">
        <v>2025020563</v>
      </c>
      <c r="C1103" t="s">
        <v>33</v>
      </c>
      <c r="D1103">
        <v>2.7499999999999898</v>
      </c>
      <c r="E1103">
        <v>3.44999999999999</v>
      </c>
    </row>
    <row r="1104" spans="1:5" x14ac:dyDescent="0.2">
      <c r="A1104" s="11" t="str">
        <f t="shared" si="17"/>
        <v>2025020564 OTT</v>
      </c>
      <c r="B1104">
        <v>2025020564</v>
      </c>
      <c r="C1104" t="s">
        <v>39</v>
      </c>
      <c r="D1104">
        <v>3.19999999999999</v>
      </c>
      <c r="E1104">
        <v>2.69999999999999</v>
      </c>
    </row>
    <row r="1105" spans="1:5" x14ac:dyDescent="0.2">
      <c r="A1105" s="11" t="str">
        <f t="shared" si="17"/>
        <v>2025020564 BOS</v>
      </c>
      <c r="B1105">
        <v>2025020564</v>
      </c>
      <c r="C1105" t="s">
        <v>7</v>
      </c>
      <c r="D1105">
        <v>2.69999999999999</v>
      </c>
      <c r="E1105">
        <v>3.19999999999999</v>
      </c>
    </row>
    <row r="1106" spans="1:5" x14ac:dyDescent="0.2">
      <c r="A1106" s="11" t="str">
        <f t="shared" si="17"/>
        <v>2025020565 NJD</v>
      </c>
      <c r="B1106">
        <v>2025020565</v>
      </c>
      <c r="C1106" t="s">
        <v>4</v>
      </c>
      <c r="D1106">
        <v>3.3999999999999901</v>
      </c>
      <c r="E1106">
        <v>2.7999999999999901</v>
      </c>
    </row>
    <row r="1107" spans="1:5" x14ac:dyDescent="0.2">
      <c r="A1107" s="11" t="str">
        <f t="shared" si="17"/>
        <v>2025020565 BUF</v>
      </c>
      <c r="B1107">
        <v>2025020565</v>
      </c>
      <c r="C1107" t="s">
        <v>5</v>
      </c>
      <c r="D1107">
        <v>2.7999999999999901</v>
      </c>
      <c r="E1107">
        <v>3.3999999999999901</v>
      </c>
    </row>
    <row r="1108" spans="1:5" x14ac:dyDescent="0.2">
      <c r="A1108" s="11" t="str">
        <f t="shared" si="17"/>
        <v>2025020566 PIT</v>
      </c>
      <c r="B1108">
        <v>2025020566</v>
      </c>
      <c r="C1108" t="s">
        <v>21</v>
      </c>
      <c r="D1108">
        <v>3.1499999999999901</v>
      </c>
      <c r="E1108">
        <v>3.1499999999999901</v>
      </c>
    </row>
    <row r="1109" spans="1:5" x14ac:dyDescent="0.2">
      <c r="A1109" s="11" t="str">
        <f t="shared" si="17"/>
        <v>2025020566 MTL</v>
      </c>
      <c r="B1109">
        <v>2025020566</v>
      </c>
      <c r="C1109" t="s">
        <v>19</v>
      </c>
      <c r="D1109">
        <v>3.1499999999999901</v>
      </c>
      <c r="E1109">
        <v>3.1499999999999901</v>
      </c>
    </row>
    <row r="1110" spans="1:5" x14ac:dyDescent="0.2">
      <c r="A1110" s="11" t="str">
        <f t="shared" si="17"/>
        <v>2025020567 NSH</v>
      </c>
      <c r="B1110">
        <v>2025020567</v>
      </c>
      <c r="C1110" t="s">
        <v>35</v>
      </c>
      <c r="D1110">
        <v>2.94999999999999</v>
      </c>
      <c r="E1110">
        <v>2.94999999999999</v>
      </c>
    </row>
    <row r="1111" spans="1:5" x14ac:dyDescent="0.2">
      <c r="A1111" s="11" t="str">
        <f t="shared" si="17"/>
        <v>2025020567 NYR</v>
      </c>
      <c r="B1111">
        <v>2025020567</v>
      </c>
      <c r="C1111" t="s">
        <v>20</v>
      </c>
      <c r="D1111">
        <v>2.94999999999999</v>
      </c>
      <c r="E1111">
        <v>2.94999999999999</v>
      </c>
    </row>
    <row r="1112" spans="1:5" x14ac:dyDescent="0.2">
      <c r="A1112" s="11" t="str">
        <f t="shared" si="17"/>
        <v>2025020568 TOR</v>
      </c>
      <c r="B1112">
        <v>2025020568</v>
      </c>
      <c r="C1112" t="s">
        <v>18</v>
      </c>
      <c r="D1112">
        <v>2.5499999999999901</v>
      </c>
      <c r="E1112">
        <v>3.5999999999999899</v>
      </c>
    </row>
    <row r="1113" spans="1:5" x14ac:dyDescent="0.2">
      <c r="A1113" s="11" t="str">
        <f t="shared" si="17"/>
        <v>2025020568 DAL</v>
      </c>
      <c r="B1113">
        <v>2025020568</v>
      </c>
      <c r="C1113" t="s">
        <v>34</v>
      </c>
      <c r="D1113">
        <v>3.5999999999999899</v>
      </c>
      <c r="E1113">
        <v>2.5499999999999901</v>
      </c>
    </row>
    <row r="1114" spans="1:5" x14ac:dyDescent="0.2">
      <c r="A1114" s="11" t="str">
        <f t="shared" si="17"/>
        <v>2025020569 WPG</v>
      </c>
      <c r="B1114">
        <v>2025020569</v>
      </c>
      <c r="C1114" t="s">
        <v>16</v>
      </c>
      <c r="D1114">
        <v>2.7999999999999901</v>
      </c>
      <c r="E1114">
        <v>2.94999999999999</v>
      </c>
    </row>
    <row r="1115" spans="1:5" x14ac:dyDescent="0.2">
      <c r="A1115" s="11" t="str">
        <f t="shared" si="17"/>
        <v>2025020569 UTA</v>
      </c>
      <c r="B1115">
        <v>2025020569</v>
      </c>
      <c r="C1115" t="s">
        <v>15</v>
      </c>
      <c r="D1115">
        <v>2.94999999999999</v>
      </c>
      <c r="E1115">
        <v>2.7999999999999901</v>
      </c>
    </row>
    <row r="1116" spans="1:5" x14ac:dyDescent="0.2">
      <c r="A1116" s="11" t="str">
        <f t="shared" si="17"/>
        <v>2025020570 VGK</v>
      </c>
      <c r="B1116">
        <v>2025020570</v>
      </c>
      <c r="C1116" t="s">
        <v>25</v>
      </c>
      <c r="D1116">
        <v>2.9999999999999898</v>
      </c>
      <c r="E1116">
        <v>3.19999999999999</v>
      </c>
    </row>
    <row r="1117" spans="1:5" x14ac:dyDescent="0.2">
      <c r="A1117" s="11" t="str">
        <f t="shared" si="17"/>
        <v>2025020570 EDM</v>
      </c>
      <c r="B1117">
        <v>2025020570</v>
      </c>
      <c r="C1117" t="s">
        <v>17</v>
      </c>
      <c r="D1117">
        <v>3.19999999999999</v>
      </c>
      <c r="E1117">
        <v>2.9999999999999898</v>
      </c>
    </row>
    <row r="1118" spans="1:5" x14ac:dyDescent="0.2">
      <c r="A1118" s="11" t="str">
        <f t="shared" si="17"/>
        <v>2025020571 STL</v>
      </c>
      <c r="B1118">
        <v>2025020571</v>
      </c>
      <c r="C1118" t="s">
        <v>12</v>
      </c>
      <c r="D1118">
        <v>2.2499999999999898</v>
      </c>
      <c r="E1118">
        <v>3.4999999999999898</v>
      </c>
    </row>
    <row r="1119" spans="1:5" x14ac:dyDescent="0.2">
      <c r="A1119" s="11" t="str">
        <f t="shared" si="17"/>
        <v>2025020571 TBL</v>
      </c>
      <c r="B1119">
        <v>2025020571</v>
      </c>
      <c r="C1119" t="s">
        <v>41</v>
      </c>
      <c r="D1119">
        <v>3.4999999999999898</v>
      </c>
      <c r="E1119">
        <v>2.2499999999999898</v>
      </c>
    </row>
    <row r="1120" spans="1:5" x14ac:dyDescent="0.2">
      <c r="A1120" s="11" t="str">
        <f t="shared" si="17"/>
        <v>2025020572 VAN</v>
      </c>
      <c r="B1120">
        <v>2025020572</v>
      </c>
      <c r="C1120" t="s">
        <v>23</v>
      </c>
      <c r="D1120">
        <v>2.4999999999999898</v>
      </c>
      <c r="E1120">
        <v>2.8499999999999899</v>
      </c>
    </row>
    <row r="1121" spans="1:5" x14ac:dyDescent="0.2">
      <c r="A1121" s="11" t="str">
        <f t="shared" ref="A1121:A1184" si="18">B1121&amp;" "&amp;C1121</f>
        <v>2025020572 PHI</v>
      </c>
      <c r="B1121">
        <v>2025020572</v>
      </c>
      <c r="C1121" t="s">
        <v>43</v>
      </c>
      <c r="D1121">
        <v>2.8499999999999899</v>
      </c>
      <c r="E1121">
        <v>2.4999999999999898</v>
      </c>
    </row>
    <row r="1122" spans="1:5" x14ac:dyDescent="0.2">
      <c r="A1122" s="11" t="str">
        <f t="shared" si="18"/>
        <v>2025020573 SEA</v>
      </c>
      <c r="B1122">
        <v>2025020573</v>
      </c>
      <c r="C1122" t="s">
        <v>13</v>
      </c>
      <c r="D1122">
        <v>2.8499999999999899</v>
      </c>
      <c r="E1122">
        <v>3.5499999999999901</v>
      </c>
    </row>
    <row r="1123" spans="1:5" x14ac:dyDescent="0.2">
      <c r="A1123" s="11" t="str">
        <f t="shared" si="18"/>
        <v>2025020573 ANA</v>
      </c>
      <c r="B1123">
        <v>2025020573</v>
      </c>
      <c r="C1123" t="s">
        <v>48</v>
      </c>
      <c r="D1123">
        <v>3.5499999999999901</v>
      </c>
      <c r="E1123">
        <v>2.8499999999999899</v>
      </c>
    </row>
    <row r="1124" spans="1:5" x14ac:dyDescent="0.2">
      <c r="A1124" s="11" t="str">
        <f t="shared" si="18"/>
        <v>2025020574 CBJ</v>
      </c>
      <c r="B1124">
        <v>2025020574</v>
      </c>
      <c r="C1124" t="s">
        <v>32</v>
      </c>
      <c r="D1124">
        <v>2.69999999999999</v>
      </c>
      <c r="E1124">
        <v>3.2499999999999898</v>
      </c>
    </row>
    <row r="1125" spans="1:5" x14ac:dyDescent="0.2">
      <c r="A1125" s="11" t="str">
        <f t="shared" si="18"/>
        <v>2025020574 LAK</v>
      </c>
      <c r="B1125">
        <v>2025020574</v>
      </c>
      <c r="C1125" t="s">
        <v>28</v>
      </c>
      <c r="D1125">
        <v>3.2499999999999898</v>
      </c>
      <c r="E1125">
        <v>2.69999999999999</v>
      </c>
    </row>
    <row r="1126" spans="1:5" x14ac:dyDescent="0.2">
      <c r="A1126" s="11" t="str">
        <f t="shared" si="18"/>
        <v>2025020575 PIT</v>
      </c>
      <c r="B1126">
        <v>2025020575</v>
      </c>
      <c r="C1126" t="s">
        <v>21</v>
      </c>
      <c r="D1126">
        <v>2.94999999999999</v>
      </c>
      <c r="E1126">
        <v>3.19999999999999</v>
      </c>
    </row>
    <row r="1127" spans="1:5" x14ac:dyDescent="0.2">
      <c r="A1127" s="11" t="str">
        <f t="shared" si="18"/>
        <v>2025020575 TOR</v>
      </c>
      <c r="B1127">
        <v>2025020575</v>
      </c>
      <c r="C1127" t="s">
        <v>18</v>
      </c>
      <c r="D1127">
        <v>3.19999999999999</v>
      </c>
      <c r="E1127">
        <v>2.94999999999999</v>
      </c>
    </row>
    <row r="1128" spans="1:5" x14ac:dyDescent="0.2">
      <c r="A1128" s="11" t="str">
        <f t="shared" si="18"/>
        <v>2025020576 WSH</v>
      </c>
      <c r="B1128">
        <v>2025020576</v>
      </c>
      <c r="C1128" t="s">
        <v>49</v>
      </c>
      <c r="D1128">
        <v>2.94999999999999</v>
      </c>
      <c r="E1128">
        <v>2.5499999999999901</v>
      </c>
    </row>
    <row r="1129" spans="1:5" x14ac:dyDescent="0.2">
      <c r="A1129" s="11" t="str">
        <f t="shared" si="18"/>
        <v>2025020576 NYR</v>
      </c>
      <c r="B1129">
        <v>2025020576</v>
      </c>
      <c r="C1129" t="s">
        <v>20</v>
      </c>
      <c r="D1129">
        <v>2.5499999999999901</v>
      </c>
      <c r="E1129">
        <v>2.94999999999999</v>
      </c>
    </row>
    <row r="1130" spans="1:5" x14ac:dyDescent="0.2">
      <c r="A1130" s="11" t="str">
        <f t="shared" si="18"/>
        <v>2025020577 MTL</v>
      </c>
      <c r="B1130">
        <v>2025020577</v>
      </c>
      <c r="C1130" t="s">
        <v>19</v>
      </c>
      <c r="D1130">
        <v>2.94999999999999</v>
      </c>
      <c r="E1130">
        <v>2.9999999999999898</v>
      </c>
    </row>
    <row r="1131" spans="1:5" x14ac:dyDescent="0.2">
      <c r="A1131" s="11" t="str">
        <f t="shared" si="18"/>
        <v>2025020577 BOS</v>
      </c>
      <c r="B1131">
        <v>2025020577</v>
      </c>
      <c r="C1131" t="s">
        <v>7</v>
      </c>
      <c r="D1131">
        <v>2.9999999999999898</v>
      </c>
      <c r="E1131">
        <v>2.94999999999999</v>
      </c>
    </row>
    <row r="1132" spans="1:5" x14ac:dyDescent="0.2">
      <c r="A1132" s="11" t="str">
        <f t="shared" si="18"/>
        <v>2025020578 BUF</v>
      </c>
      <c r="B1132">
        <v>2025020578</v>
      </c>
      <c r="C1132" t="s">
        <v>5</v>
      </c>
      <c r="D1132">
        <v>2.7499999999999898</v>
      </c>
      <c r="E1132">
        <v>3.3499999999999899</v>
      </c>
    </row>
    <row r="1133" spans="1:5" x14ac:dyDescent="0.2">
      <c r="A1133" s="11" t="str">
        <f t="shared" si="18"/>
        <v>2025020578 OTT</v>
      </c>
      <c r="B1133">
        <v>2025020578</v>
      </c>
      <c r="C1133" t="s">
        <v>39</v>
      </c>
      <c r="D1133">
        <v>3.3499999999999899</v>
      </c>
      <c r="E1133">
        <v>2.7499999999999898</v>
      </c>
    </row>
    <row r="1134" spans="1:5" x14ac:dyDescent="0.2">
      <c r="A1134" s="11" t="str">
        <f t="shared" si="18"/>
        <v>2025020579 DET</v>
      </c>
      <c r="B1134">
        <v>2025020579</v>
      </c>
      <c r="C1134" t="s">
        <v>30</v>
      </c>
      <c r="D1134">
        <v>2.8499999999999899</v>
      </c>
      <c r="E1134">
        <v>3.0499999999999901</v>
      </c>
    </row>
    <row r="1135" spans="1:5" x14ac:dyDescent="0.2">
      <c r="A1135" s="11" t="str">
        <f t="shared" si="18"/>
        <v>2025020579 DAL</v>
      </c>
      <c r="B1135">
        <v>2025020579</v>
      </c>
      <c r="C1135" t="s">
        <v>34</v>
      </c>
      <c r="D1135">
        <v>3.0499999999999901</v>
      </c>
      <c r="E1135">
        <v>2.8499999999999899</v>
      </c>
    </row>
    <row r="1136" spans="1:5" x14ac:dyDescent="0.2">
      <c r="A1136" s="11" t="str">
        <f t="shared" si="18"/>
        <v>2025020580 NJD</v>
      </c>
      <c r="B1136">
        <v>2025020580</v>
      </c>
      <c r="C1136" t="s">
        <v>4</v>
      </c>
      <c r="D1136">
        <v>2.9999999999999898</v>
      </c>
      <c r="E1136">
        <v>2.7499999999999898</v>
      </c>
    </row>
    <row r="1137" spans="1:5" x14ac:dyDescent="0.2">
      <c r="A1137" s="11" t="str">
        <f t="shared" si="18"/>
        <v>2025020580 NYI</v>
      </c>
      <c r="B1137">
        <v>2025020580</v>
      </c>
      <c r="C1137" t="s">
        <v>37</v>
      </c>
      <c r="D1137">
        <v>2.7499999999999898</v>
      </c>
      <c r="E1137">
        <v>2.9999999999999898</v>
      </c>
    </row>
    <row r="1138" spans="1:5" x14ac:dyDescent="0.2">
      <c r="A1138" s="11" t="str">
        <f t="shared" si="18"/>
        <v>2025020581 FLA</v>
      </c>
      <c r="B1138">
        <v>2025020581</v>
      </c>
      <c r="C1138" t="s">
        <v>10</v>
      </c>
      <c r="D1138">
        <v>2.7999999999999901</v>
      </c>
      <c r="E1138">
        <v>3.19999999999999</v>
      </c>
    </row>
    <row r="1139" spans="1:5" x14ac:dyDescent="0.2">
      <c r="A1139" s="11" t="str">
        <f t="shared" si="18"/>
        <v>2025020581 CAR</v>
      </c>
      <c r="B1139">
        <v>2025020581</v>
      </c>
      <c r="C1139" t="s">
        <v>42</v>
      </c>
      <c r="D1139">
        <v>3.19999999999999</v>
      </c>
      <c r="E1139">
        <v>2.7999999999999901</v>
      </c>
    </row>
    <row r="1140" spans="1:5" x14ac:dyDescent="0.2">
      <c r="A1140" s="11" t="str">
        <f t="shared" si="18"/>
        <v>2025020582 MIN</v>
      </c>
      <c r="B1140">
        <v>2025020582</v>
      </c>
      <c r="C1140" t="s">
        <v>33</v>
      </c>
      <c r="D1140">
        <v>3.3999999999999901</v>
      </c>
      <c r="E1140">
        <v>2.5999999999999899</v>
      </c>
    </row>
    <row r="1141" spans="1:5" x14ac:dyDescent="0.2">
      <c r="A1141" s="11" t="str">
        <f t="shared" si="18"/>
        <v>2025020582 NSH</v>
      </c>
      <c r="B1141">
        <v>2025020582</v>
      </c>
      <c r="C1141" t="s">
        <v>35</v>
      </c>
      <c r="D1141">
        <v>2.5999999999999899</v>
      </c>
      <c r="E1141">
        <v>3.3999999999999901</v>
      </c>
    </row>
    <row r="1142" spans="1:5" x14ac:dyDescent="0.2">
      <c r="A1142" s="11" t="str">
        <f t="shared" si="18"/>
        <v>2025020583 PHI</v>
      </c>
      <c r="B1142">
        <v>2025020583</v>
      </c>
      <c r="C1142" t="s">
        <v>43</v>
      </c>
      <c r="D1142">
        <v>2.8999999999999901</v>
      </c>
      <c r="E1142">
        <v>2.7499999999999898</v>
      </c>
    </row>
    <row r="1143" spans="1:5" x14ac:dyDescent="0.2">
      <c r="A1143" s="11" t="str">
        <f t="shared" si="18"/>
        <v>2025020583 CHI</v>
      </c>
      <c r="B1143">
        <v>2025020583</v>
      </c>
      <c r="C1143" t="s">
        <v>14</v>
      </c>
      <c r="D1143">
        <v>2.7499999999999898</v>
      </c>
      <c r="E1143">
        <v>2.8999999999999901</v>
      </c>
    </row>
    <row r="1144" spans="1:5" x14ac:dyDescent="0.2">
      <c r="A1144" s="11" t="str">
        <f t="shared" si="18"/>
        <v>2025020584 COL</v>
      </c>
      <c r="B1144">
        <v>2025020584</v>
      </c>
      <c r="C1144" t="s">
        <v>24</v>
      </c>
      <c r="D1144">
        <v>3.6499999999999901</v>
      </c>
      <c r="E1144">
        <v>2.44999999999999</v>
      </c>
    </row>
    <row r="1145" spans="1:5" x14ac:dyDescent="0.2">
      <c r="A1145" s="11" t="str">
        <f t="shared" si="18"/>
        <v>2025020584 UTA</v>
      </c>
      <c r="B1145">
        <v>2025020584</v>
      </c>
      <c r="C1145" t="s">
        <v>15</v>
      </c>
      <c r="D1145">
        <v>2.44999999999999</v>
      </c>
      <c r="E1145">
        <v>3.6499999999999901</v>
      </c>
    </row>
    <row r="1146" spans="1:5" x14ac:dyDescent="0.2">
      <c r="A1146" s="11" t="str">
        <f t="shared" si="18"/>
        <v>2025020585 CGY</v>
      </c>
      <c r="B1146">
        <v>2025020585</v>
      </c>
      <c r="C1146" t="s">
        <v>22</v>
      </c>
      <c r="D1146">
        <v>2.9999999999999898</v>
      </c>
      <c r="E1146">
        <v>3.44999999999999</v>
      </c>
    </row>
    <row r="1147" spans="1:5" x14ac:dyDescent="0.2">
      <c r="A1147" s="11" t="str">
        <f t="shared" si="18"/>
        <v>2025020585 EDM</v>
      </c>
      <c r="B1147">
        <v>2025020585</v>
      </c>
      <c r="C1147" t="s">
        <v>17</v>
      </c>
      <c r="D1147">
        <v>3.44999999999999</v>
      </c>
      <c r="E1147">
        <v>2.9999999999999898</v>
      </c>
    </row>
    <row r="1148" spans="1:5" x14ac:dyDescent="0.2">
      <c r="A1148" s="11" t="str">
        <f t="shared" si="18"/>
        <v>2025020586 SJS</v>
      </c>
      <c r="B1148">
        <v>2025020586</v>
      </c>
      <c r="C1148" t="s">
        <v>40</v>
      </c>
      <c r="D1148">
        <v>2.5999999999999899</v>
      </c>
      <c r="E1148">
        <v>3.4999999999999898</v>
      </c>
    </row>
    <row r="1149" spans="1:5" x14ac:dyDescent="0.2">
      <c r="A1149" s="11" t="str">
        <f t="shared" si="18"/>
        <v>2025020586 VGK</v>
      </c>
      <c r="B1149">
        <v>2025020586</v>
      </c>
      <c r="C1149" t="s">
        <v>25</v>
      </c>
      <c r="D1149">
        <v>3.4999999999999898</v>
      </c>
      <c r="E1149">
        <v>2.5999999999999899</v>
      </c>
    </row>
    <row r="1150" spans="1:5" x14ac:dyDescent="0.2">
      <c r="A1150" s="11" t="str">
        <f t="shared" si="18"/>
        <v>2025020587 SEA</v>
      </c>
      <c r="B1150">
        <v>2025020587</v>
      </c>
      <c r="C1150" t="s">
        <v>13</v>
      </c>
      <c r="D1150">
        <v>2.2499999999999898</v>
      </c>
      <c r="E1150">
        <v>3.19999999999999</v>
      </c>
    </row>
    <row r="1151" spans="1:5" x14ac:dyDescent="0.2">
      <c r="A1151" s="11" t="str">
        <f t="shared" si="18"/>
        <v>2025020587 LAK</v>
      </c>
      <c r="B1151">
        <v>2025020587</v>
      </c>
      <c r="C1151" t="s">
        <v>28</v>
      </c>
      <c r="D1151">
        <v>3.19999999999999</v>
      </c>
      <c r="E1151">
        <v>2.2499999999999898</v>
      </c>
    </row>
    <row r="1152" spans="1:5" x14ac:dyDescent="0.2">
      <c r="A1152" s="11" t="str">
        <f t="shared" si="18"/>
        <v>2025020588 NYR</v>
      </c>
      <c r="B1152">
        <v>2025020588</v>
      </c>
      <c r="C1152" t="s">
        <v>20</v>
      </c>
      <c r="D1152">
        <v>2.7499999999999898</v>
      </c>
      <c r="E1152">
        <v>2.7499999999999898</v>
      </c>
    </row>
    <row r="1153" spans="1:5" x14ac:dyDescent="0.2">
      <c r="A1153" s="11" t="str">
        <f t="shared" si="18"/>
        <v>2025020588 NYI</v>
      </c>
      <c r="B1153">
        <v>2025020588</v>
      </c>
      <c r="C1153" t="s">
        <v>37</v>
      </c>
      <c r="D1153">
        <v>2.7499999999999898</v>
      </c>
      <c r="E1153">
        <v>2.7499999999999898</v>
      </c>
    </row>
    <row r="1154" spans="1:5" x14ac:dyDescent="0.2">
      <c r="A1154" s="11" t="str">
        <f t="shared" si="18"/>
        <v>2025020589 BOS</v>
      </c>
      <c r="B1154">
        <v>2025020589</v>
      </c>
      <c r="C1154" t="s">
        <v>7</v>
      </c>
      <c r="D1154">
        <v>2.9999999999999898</v>
      </c>
      <c r="E1154">
        <v>3.2999999999999901</v>
      </c>
    </row>
    <row r="1155" spans="1:5" x14ac:dyDescent="0.2">
      <c r="A1155" s="11" t="str">
        <f t="shared" si="18"/>
        <v>2025020589 BUF</v>
      </c>
      <c r="B1155">
        <v>2025020589</v>
      </c>
      <c r="C1155" t="s">
        <v>5</v>
      </c>
      <c r="D1155">
        <v>3.2999999999999901</v>
      </c>
      <c r="E1155">
        <v>2.9999999999999898</v>
      </c>
    </row>
    <row r="1156" spans="1:5" x14ac:dyDescent="0.2">
      <c r="A1156" s="11" t="str">
        <f t="shared" si="18"/>
        <v>2025020590 TOR</v>
      </c>
      <c r="B1156">
        <v>2025020590</v>
      </c>
      <c r="C1156" t="s">
        <v>18</v>
      </c>
      <c r="D1156">
        <v>2.8499999999999899</v>
      </c>
      <c r="E1156">
        <v>3.1499999999999901</v>
      </c>
    </row>
    <row r="1157" spans="1:5" x14ac:dyDescent="0.2">
      <c r="A1157" s="11" t="str">
        <f t="shared" si="18"/>
        <v>2025020590 OTT</v>
      </c>
      <c r="B1157">
        <v>2025020590</v>
      </c>
      <c r="C1157" t="s">
        <v>39</v>
      </c>
      <c r="D1157">
        <v>3.1499999999999901</v>
      </c>
      <c r="E1157">
        <v>2.8499999999999899</v>
      </c>
    </row>
    <row r="1158" spans="1:5" x14ac:dyDescent="0.2">
      <c r="A1158" s="11" t="str">
        <f t="shared" si="18"/>
        <v>2025020591 TBL</v>
      </c>
      <c r="B1158">
        <v>2025020591</v>
      </c>
      <c r="C1158" t="s">
        <v>41</v>
      </c>
      <c r="D1158">
        <v>2.8499999999999899</v>
      </c>
      <c r="E1158">
        <v>2.8499999999999899</v>
      </c>
    </row>
    <row r="1159" spans="1:5" x14ac:dyDescent="0.2">
      <c r="A1159" s="11" t="str">
        <f t="shared" si="18"/>
        <v>2025020591 FLA</v>
      </c>
      <c r="B1159">
        <v>2025020591</v>
      </c>
      <c r="C1159" t="s">
        <v>10</v>
      </c>
      <c r="D1159">
        <v>2.8499999999999899</v>
      </c>
      <c r="E1159">
        <v>2.8499999999999899</v>
      </c>
    </row>
    <row r="1160" spans="1:5" x14ac:dyDescent="0.2">
      <c r="A1160" s="11" t="str">
        <f t="shared" si="18"/>
        <v>2025020592 NJD</v>
      </c>
      <c r="B1160">
        <v>2025020592</v>
      </c>
      <c r="C1160" t="s">
        <v>4</v>
      </c>
      <c r="D1160">
        <v>2.94999999999999</v>
      </c>
      <c r="E1160">
        <v>2.7499999999999898</v>
      </c>
    </row>
    <row r="1161" spans="1:5" x14ac:dyDescent="0.2">
      <c r="A1161" s="11" t="str">
        <f t="shared" si="18"/>
        <v>2025020592 WSH</v>
      </c>
      <c r="B1161">
        <v>2025020592</v>
      </c>
      <c r="C1161" t="s">
        <v>49</v>
      </c>
      <c r="D1161">
        <v>2.7499999999999898</v>
      </c>
      <c r="E1161">
        <v>2.94999999999999</v>
      </c>
    </row>
    <row r="1162" spans="1:5" x14ac:dyDescent="0.2">
      <c r="A1162" s="11" t="str">
        <f t="shared" si="18"/>
        <v>2025020593 CAR</v>
      </c>
      <c r="B1162">
        <v>2025020593</v>
      </c>
      <c r="C1162" t="s">
        <v>42</v>
      </c>
      <c r="D1162">
        <v>3.3999999999999901</v>
      </c>
      <c r="E1162">
        <v>2.69999999999999</v>
      </c>
    </row>
    <row r="1163" spans="1:5" x14ac:dyDescent="0.2">
      <c r="A1163" s="11" t="str">
        <f t="shared" si="18"/>
        <v>2025020593 DET</v>
      </c>
      <c r="B1163">
        <v>2025020593</v>
      </c>
      <c r="C1163" t="s">
        <v>30</v>
      </c>
      <c r="D1163">
        <v>2.69999999999999</v>
      </c>
      <c r="E1163">
        <v>3.3999999999999901</v>
      </c>
    </row>
    <row r="1164" spans="1:5" x14ac:dyDescent="0.2">
      <c r="A1164" s="11" t="str">
        <f t="shared" si="18"/>
        <v>2025020594 MIN</v>
      </c>
      <c r="B1164">
        <v>2025020594</v>
      </c>
      <c r="C1164" t="s">
        <v>33</v>
      </c>
      <c r="D1164">
        <v>2.8999999999999901</v>
      </c>
      <c r="E1164">
        <v>2.8999999999999901</v>
      </c>
    </row>
    <row r="1165" spans="1:5" x14ac:dyDescent="0.2">
      <c r="A1165" s="11" t="str">
        <f t="shared" si="18"/>
        <v>2025020594 WPG</v>
      </c>
      <c r="B1165">
        <v>2025020594</v>
      </c>
      <c r="C1165" t="s">
        <v>16</v>
      </c>
      <c r="D1165">
        <v>2.8999999999999901</v>
      </c>
      <c r="E1165">
        <v>2.8999999999999901</v>
      </c>
    </row>
    <row r="1166" spans="1:5" x14ac:dyDescent="0.2">
      <c r="A1166" s="11" t="str">
        <f t="shared" si="18"/>
        <v>2025020595 STL</v>
      </c>
      <c r="B1166">
        <v>2025020595</v>
      </c>
      <c r="C1166" t="s">
        <v>12</v>
      </c>
      <c r="D1166">
        <v>2.8999999999999901</v>
      </c>
      <c r="E1166">
        <v>2.8499999999999899</v>
      </c>
    </row>
    <row r="1167" spans="1:5" x14ac:dyDescent="0.2">
      <c r="A1167" s="11" t="str">
        <f t="shared" si="18"/>
        <v>2025020595 NSH</v>
      </c>
      <c r="B1167">
        <v>2025020595</v>
      </c>
      <c r="C1167" t="s">
        <v>35</v>
      </c>
      <c r="D1167">
        <v>2.8499999999999899</v>
      </c>
      <c r="E1167">
        <v>2.8999999999999901</v>
      </c>
    </row>
    <row r="1168" spans="1:5" x14ac:dyDescent="0.2">
      <c r="A1168" s="11" t="str">
        <f t="shared" si="18"/>
        <v>2025020596 CHI</v>
      </c>
      <c r="B1168">
        <v>2025020596</v>
      </c>
      <c r="C1168" t="s">
        <v>14</v>
      </c>
      <c r="D1168">
        <v>2</v>
      </c>
      <c r="E1168">
        <v>3.7499999999999898</v>
      </c>
    </row>
    <row r="1169" spans="1:5" x14ac:dyDescent="0.2">
      <c r="A1169" s="11" t="str">
        <f t="shared" si="18"/>
        <v>2025020596 DAL</v>
      </c>
      <c r="B1169">
        <v>2025020596</v>
      </c>
      <c r="C1169" t="s">
        <v>34</v>
      </c>
      <c r="D1169">
        <v>3.7499999999999898</v>
      </c>
      <c r="E1169">
        <v>2</v>
      </c>
    </row>
    <row r="1170" spans="1:5" x14ac:dyDescent="0.2">
      <c r="A1170" s="11" t="str">
        <f t="shared" si="18"/>
        <v>2025020597 ANA</v>
      </c>
      <c r="B1170">
        <v>2025020597</v>
      </c>
      <c r="C1170" t="s">
        <v>48</v>
      </c>
      <c r="D1170">
        <v>2.8999999999999901</v>
      </c>
      <c r="E1170">
        <v>3.1499999999999901</v>
      </c>
    </row>
    <row r="1171" spans="1:5" x14ac:dyDescent="0.2">
      <c r="A1171" s="11" t="str">
        <f t="shared" si="18"/>
        <v>2025020597 LAK</v>
      </c>
      <c r="B1171">
        <v>2025020597</v>
      </c>
      <c r="C1171" t="s">
        <v>28</v>
      </c>
      <c r="D1171">
        <v>3.1499999999999901</v>
      </c>
      <c r="E1171">
        <v>2.8999999999999901</v>
      </c>
    </row>
    <row r="1172" spans="1:5" x14ac:dyDescent="0.2">
      <c r="A1172" s="11" t="str">
        <f t="shared" si="18"/>
        <v>2025020598 EDM</v>
      </c>
      <c r="B1172">
        <v>2025020598</v>
      </c>
      <c r="C1172" t="s">
        <v>17</v>
      </c>
      <c r="D1172">
        <v>3.4999999999999898</v>
      </c>
      <c r="E1172">
        <v>2.9999999999999898</v>
      </c>
    </row>
    <row r="1173" spans="1:5" x14ac:dyDescent="0.2">
      <c r="A1173" s="11" t="str">
        <f t="shared" si="18"/>
        <v>2025020598 CGY</v>
      </c>
      <c r="B1173">
        <v>2025020598</v>
      </c>
      <c r="C1173" t="s">
        <v>22</v>
      </c>
      <c r="D1173">
        <v>2.9999999999999898</v>
      </c>
      <c r="E1173">
        <v>3.4999999999999898</v>
      </c>
    </row>
    <row r="1174" spans="1:5" x14ac:dyDescent="0.2">
      <c r="A1174" s="11" t="str">
        <f t="shared" si="18"/>
        <v>2025020599 SJS</v>
      </c>
      <c r="B1174">
        <v>2025020599</v>
      </c>
      <c r="C1174" t="s">
        <v>40</v>
      </c>
      <c r="D1174">
        <v>2.7999999999999901</v>
      </c>
      <c r="E1174">
        <v>3.2499999999999898</v>
      </c>
    </row>
    <row r="1175" spans="1:5" x14ac:dyDescent="0.2">
      <c r="A1175" s="11" t="str">
        <f t="shared" si="18"/>
        <v>2025020599 VAN</v>
      </c>
      <c r="B1175">
        <v>2025020599</v>
      </c>
      <c r="C1175" t="s">
        <v>23</v>
      </c>
      <c r="D1175">
        <v>3.2499999999999898</v>
      </c>
      <c r="E1175">
        <v>2.7999999999999901</v>
      </c>
    </row>
    <row r="1176" spans="1:5" x14ac:dyDescent="0.2">
      <c r="A1176" s="11" t="str">
        <f t="shared" si="18"/>
        <v>2025020600 COL</v>
      </c>
      <c r="B1176">
        <v>2025020600</v>
      </c>
      <c r="C1176" t="s">
        <v>24</v>
      </c>
      <c r="D1176">
        <v>3.2999999999999901</v>
      </c>
      <c r="E1176">
        <v>2.7999999999999901</v>
      </c>
    </row>
    <row r="1177" spans="1:5" x14ac:dyDescent="0.2">
      <c r="A1177" s="11" t="str">
        <f t="shared" si="18"/>
        <v>2025020600 VGK</v>
      </c>
      <c r="B1177">
        <v>2025020600</v>
      </c>
      <c r="C1177" t="s">
        <v>25</v>
      </c>
      <c r="D1177">
        <v>2.7999999999999901</v>
      </c>
      <c r="E1177">
        <v>3.2999999999999901</v>
      </c>
    </row>
    <row r="1178" spans="1:5" x14ac:dyDescent="0.2">
      <c r="A1178" s="11" t="str">
        <f t="shared" si="18"/>
        <v>2025020601 TOR</v>
      </c>
      <c r="B1178">
        <v>2025020601</v>
      </c>
      <c r="C1178" t="s">
        <v>18</v>
      </c>
      <c r="D1178">
        <v>2.9999999999999898</v>
      </c>
      <c r="E1178">
        <v>3.19999999999999</v>
      </c>
    </row>
    <row r="1179" spans="1:5" x14ac:dyDescent="0.2">
      <c r="A1179" s="11" t="str">
        <f t="shared" si="18"/>
        <v>2025020601 DET</v>
      </c>
      <c r="B1179">
        <v>2025020601</v>
      </c>
      <c r="C1179" t="s">
        <v>30</v>
      </c>
      <c r="D1179">
        <v>3.19999999999999</v>
      </c>
      <c r="E1179">
        <v>2.9999999999999898</v>
      </c>
    </row>
    <row r="1180" spans="1:5" x14ac:dyDescent="0.2">
      <c r="A1180" s="11" t="str">
        <f t="shared" si="18"/>
        <v>2025020602 MTL</v>
      </c>
      <c r="B1180">
        <v>2025020602</v>
      </c>
      <c r="C1180" t="s">
        <v>19</v>
      </c>
      <c r="D1180">
        <v>2.8999999999999901</v>
      </c>
      <c r="E1180">
        <v>3.2999999999999901</v>
      </c>
    </row>
    <row r="1181" spans="1:5" x14ac:dyDescent="0.2">
      <c r="A1181" s="11" t="str">
        <f t="shared" si="18"/>
        <v>2025020602 TBL</v>
      </c>
      <c r="B1181">
        <v>2025020602</v>
      </c>
      <c r="C1181" t="s">
        <v>41</v>
      </c>
      <c r="D1181">
        <v>3.2999999999999901</v>
      </c>
      <c r="E1181">
        <v>2.8999999999999901</v>
      </c>
    </row>
    <row r="1182" spans="1:5" x14ac:dyDescent="0.2">
      <c r="A1182" s="11" t="str">
        <f t="shared" si="18"/>
        <v>2025020603 NYI</v>
      </c>
      <c r="B1182">
        <v>2025020603</v>
      </c>
      <c r="C1182" t="s">
        <v>37</v>
      </c>
      <c r="D1182">
        <v>2.8499999999999899</v>
      </c>
      <c r="E1182">
        <v>3.1499999999999901</v>
      </c>
    </row>
    <row r="1183" spans="1:5" x14ac:dyDescent="0.2">
      <c r="A1183" s="11" t="str">
        <f t="shared" si="18"/>
        <v>2025020603 CBJ</v>
      </c>
      <c r="B1183">
        <v>2025020603</v>
      </c>
      <c r="C1183" t="s">
        <v>32</v>
      </c>
      <c r="D1183">
        <v>3.1499999999999901</v>
      </c>
      <c r="E1183">
        <v>2.8499999999999899</v>
      </c>
    </row>
    <row r="1184" spans="1:5" x14ac:dyDescent="0.2">
      <c r="A1184" s="11" t="str">
        <f t="shared" si="18"/>
        <v>2025020604 PIT</v>
      </c>
      <c r="B1184">
        <v>2025020604</v>
      </c>
      <c r="C1184" t="s">
        <v>21</v>
      </c>
      <c r="D1184">
        <v>3.2499999999999898</v>
      </c>
      <c r="E1184">
        <v>2.7999999999999901</v>
      </c>
    </row>
    <row r="1185" spans="1:5" x14ac:dyDescent="0.2">
      <c r="A1185" s="11" t="str">
        <f t="shared" ref="A1185:A1248" si="19">B1185&amp;" "&amp;C1185</f>
        <v>2025020604 CHI</v>
      </c>
      <c r="B1185">
        <v>2025020604</v>
      </c>
      <c r="C1185" t="s">
        <v>14</v>
      </c>
      <c r="D1185">
        <v>2.7999999999999901</v>
      </c>
      <c r="E1185">
        <v>3.2499999999999898</v>
      </c>
    </row>
    <row r="1186" spans="1:5" x14ac:dyDescent="0.2">
      <c r="A1186" s="11" t="str">
        <f t="shared" si="19"/>
        <v>2025020605 PHI</v>
      </c>
      <c r="B1186">
        <v>2025020605</v>
      </c>
      <c r="C1186" t="s">
        <v>43</v>
      </c>
      <c r="D1186">
        <v>3.0999999999999899</v>
      </c>
      <c r="E1186">
        <v>2.6499999999999901</v>
      </c>
    </row>
    <row r="1187" spans="1:5" x14ac:dyDescent="0.2">
      <c r="A1187" s="11" t="str">
        <f t="shared" si="19"/>
        <v>2025020605 SEA</v>
      </c>
      <c r="B1187">
        <v>2025020605</v>
      </c>
      <c r="C1187" t="s">
        <v>13</v>
      </c>
      <c r="D1187">
        <v>2.6499999999999901</v>
      </c>
      <c r="E1187">
        <v>3.0999999999999899</v>
      </c>
    </row>
    <row r="1188" spans="1:5" x14ac:dyDescent="0.2">
      <c r="A1188" s="11" t="str">
        <f t="shared" si="19"/>
        <v>2025020607 WSH</v>
      </c>
      <c r="B1188">
        <v>2025020607</v>
      </c>
      <c r="C1188" t="s">
        <v>49</v>
      </c>
      <c r="D1188">
        <v>2.7999999999999901</v>
      </c>
      <c r="E1188">
        <v>2.9999999999999898</v>
      </c>
    </row>
    <row r="1189" spans="1:5" x14ac:dyDescent="0.2">
      <c r="A1189" s="11" t="str">
        <f t="shared" si="19"/>
        <v>2025020607 FLA</v>
      </c>
      <c r="B1189">
        <v>2025020607</v>
      </c>
      <c r="C1189" t="s">
        <v>10</v>
      </c>
      <c r="D1189">
        <v>2.9999999999999898</v>
      </c>
      <c r="E1189">
        <v>2.7999999999999901</v>
      </c>
    </row>
    <row r="1190" spans="1:5" x14ac:dyDescent="0.2">
      <c r="A1190" s="11" t="str">
        <f t="shared" si="19"/>
        <v>2025020608 NYR</v>
      </c>
      <c r="B1190">
        <v>2025020608</v>
      </c>
      <c r="C1190" t="s">
        <v>20</v>
      </c>
      <c r="D1190">
        <v>2.5499999999999901</v>
      </c>
      <c r="E1190">
        <v>3.2499999999999898</v>
      </c>
    </row>
    <row r="1191" spans="1:5" x14ac:dyDescent="0.2">
      <c r="A1191" s="11" t="str">
        <f t="shared" si="19"/>
        <v>2025020608 CAR</v>
      </c>
      <c r="B1191">
        <v>2025020608</v>
      </c>
      <c r="C1191" t="s">
        <v>42</v>
      </c>
      <c r="D1191">
        <v>3.2499999999999898</v>
      </c>
      <c r="E1191">
        <v>2.5499999999999901</v>
      </c>
    </row>
    <row r="1192" spans="1:5" x14ac:dyDescent="0.2">
      <c r="A1192" s="11" t="str">
        <f t="shared" si="19"/>
        <v>2025020609 WPG</v>
      </c>
      <c r="B1192">
        <v>2025020609</v>
      </c>
      <c r="C1192" t="s">
        <v>16</v>
      </c>
      <c r="D1192">
        <v>3.1499999999999901</v>
      </c>
      <c r="E1192">
        <v>3.1499999999999901</v>
      </c>
    </row>
    <row r="1193" spans="1:5" x14ac:dyDescent="0.2">
      <c r="A1193" s="11" t="str">
        <f t="shared" si="19"/>
        <v>2025020609 EDM</v>
      </c>
      <c r="B1193">
        <v>2025020609</v>
      </c>
      <c r="C1193" t="s">
        <v>17</v>
      </c>
      <c r="D1193">
        <v>3.1499999999999901</v>
      </c>
      <c r="E1193">
        <v>3.1499999999999901</v>
      </c>
    </row>
    <row r="1194" spans="1:5" x14ac:dyDescent="0.2">
      <c r="A1194" s="11" t="str">
        <f t="shared" si="19"/>
        <v>2025020610 BUF</v>
      </c>
      <c r="B1194">
        <v>2025020610</v>
      </c>
      <c r="C1194" t="s">
        <v>5</v>
      </c>
      <c r="D1194">
        <v>2.94999999999999</v>
      </c>
      <c r="E1194">
        <v>2.8999999999999901</v>
      </c>
    </row>
    <row r="1195" spans="1:5" x14ac:dyDescent="0.2">
      <c r="A1195" s="11" t="str">
        <f t="shared" si="19"/>
        <v>2025020610 STL</v>
      </c>
      <c r="B1195">
        <v>2025020610</v>
      </c>
      <c r="C1195" t="s">
        <v>12</v>
      </c>
      <c r="D1195">
        <v>2.8999999999999901</v>
      </c>
      <c r="E1195">
        <v>2.94999999999999</v>
      </c>
    </row>
    <row r="1196" spans="1:5" x14ac:dyDescent="0.2">
      <c r="A1196" s="11" t="str">
        <f t="shared" si="19"/>
        <v>2025020611 LAK</v>
      </c>
      <c r="B1196">
        <v>2025020611</v>
      </c>
      <c r="C1196" t="s">
        <v>28</v>
      </c>
      <c r="D1196">
        <v>2.44999999999999</v>
      </c>
      <c r="E1196">
        <v>3.5499999999999901</v>
      </c>
    </row>
    <row r="1197" spans="1:5" x14ac:dyDescent="0.2">
      <c r="A1197" s="11" t="str">
        <f t="shared" si="19"/>
        <v>2025020611 COL</v>
      </c>
      <c r="B1197">
        <v>2025020611</v>
      </c>
      <c r="C1197" t="s">
        <v>24</v>
      </c>
      <c r="D1197">
        <v>3.5499999999999901</v>
      </c>
      <c r="E1197">
        <v>2.44999999999999</v>
      </c>
    </row>
    <row r="1198" spans="1:5" x14ac:dyDescent="0.2">
      <c r="A1198" s="11" t="str">
        <f t="shared" si="19"/>
        <v>2025020612 NSH</v>
      </c>
      <c r="B1198">
        <v>2025020612</v>
      </c>
      <c r="C1198" t="s">
        <v>35</v>
      </c>
      <c r="D1198">
        <v>2.69999999999999</v>
      </c>
      <c r="E1198">
        <v>3.0999999999999899</v>
      </c>
    </row>
    <row r="1199" spans="1:5" x14ac:dyDescent="0.2">
      <c r="A1199" s="11" t="str">
        <f t="shared" si="19"/>
        <v>2025020612 UTA</v>
      </c>
      <c r="B1199">
        <v>2025020612</v>
      </c>
      <c r="C1199" t="s">
        <v>15</v>
      </c>
      <c r="D1199">
        <v>3.0999999999999899</v>
      </c>
      <c r="E1199">
        <v>2.69999999999999</v>
      </c>
    </row>
    <row r="1200" spans="1:5" x14ac:dyDescent="0.2">
      <c r="A1200" s="11" t="str">
        <f t="shared" si="19"/>
        <v>2025020613 BOS</v>
      </c>
      <c r="B1200">
        <v>2025020613</v>
      </c>
      <c r="C1200" t="s">
        <v>7</v>
      </c>
      <c r="D1200">
        <v>2.7999999999999901</v>
      </c>
      <c r="E1200">
        <v>3.0499999999999901</v>
      </c>
    </row>
    <row r="1201" spans="1:5" x14ac:dyDescent="0.2">
      <c r="A1201" s="11" t="str">
        <f t="shared" si="19"/>
        <v>2025020613 CGY</v>
      </c>
      <c r="B1201">
        <v>2025020613</v>
      </c>
      <c r="C1201" t="s">
        <v>22</v>
      </c>
      <c r="D1201">
        <v>3.0499999999999901</v>
      </c>
      <c r="E1201">
        <v>2.7999999999999901</v>
      </c>
    </row>
    <row r="1202" spans="1:5" x14ac:dyDescent="0.2">
      <c r="A1202" s="11" t="str">
        <f t="shared" si="19"/>
        <v>2025020614 MIN</v>
      </c>
      <c r="B1202">
        <v>2025020614</v>
      </c>
      <c r="C1202" t="s">
        <v>33</v>
      </c>
      <c r="D1202">
        <v>2.8999999999999901</v>
      </c>
      <c r="E1202">
        <v>2.8999999999999901</v>
      </c>
    </row>
    <row r="1203" spans="1:5" x14ac:dyDescent="0.2">
      <c r="A1203" s="11" t="str">
        <f t="shared" si="19"/>
        <v>2025020614 VGK</v>
      </c>
      <c r="B1203">
        <v>2025020614</v>
      </c>
      <c r="C1203" t="s">
        <v>25</v>
      </c>
      <c r="D1203">
        <v>2.8999999999999901</v>
      </c>
      <c r="E1203">
        <v>2.8999999999999901</v>
      </c>
    </row>
    <row r="1204" spans="1:5" x14ac:dyDescent="0.2">
      <c r="A1204" s="11" t="str">
        <f t="shared" si="19"/>
        <v>2025020615 SJS</v>
      </c>
      <c r="B1204">
        <v>2025020615</v>
      </c>
      <c r="C1204" t="s">
        <v>40</v>
      </c>
      <c r="D1204">
        <v>2.9999999999999898</v>
      </c>
      <c r="E1204">
        <v>3.69999999999999</v>
      </c>
    </row>
    <row r="1205" spans="1:5" x14ac:dyDescent="0.2">
      <c r="A1205" s="11" t="str">
        <f t="shared" si="19"/>
        <v>2025020615 ANA</v>
      </c>
      <c r="B1205">
        <v>2025020615</v>
      </c>
      <c r="C1205" t="s">
        <v>48</v>
      </c>
      <c r="D1205">
        <v>3.69999999999999</v>
      </c>
      <c r="E1205">
        <v>2.9999999999999898</v>
      </c>
    </row>
    <row r="1206" spans="1:5" x14ac:dyDescent="0.2">
      <c r="A1206" s="11" t="str">
        <f t="shared" si="19"/>
        <v>2025020616 VAN</v>
      </c>
      <c r="B1206">
        <v>2025020616</v>
      </c>
      <c r="C1206" t="s">
        <v>23</v>
      </c>
      <c r="D1206">
        <v>2.8499999999999899</v>
      </c>
      <c r="E1206">
        <v>2.69999999999999</v>
      </c>
    </row>
    <row r="1207" spans="1:5" x14ac:dyDescent="0.2">
      <c r="A1207" s="11" t="str">
        <f t="shared" si="19"/>
        <v>2025020616 SEA</v>
      </c>
      <c r="B1207">
        <v>2025020616</v>
      </c>
      <c r="C1207" t="s">
        <v>13</v>
      </c>
      <c r="D1207">
        <v>2.69999999999999</v>
      </c>
      <c r="E1207">
        <v>2.8499999999999899</v>
      </c>
    </row>
    <row r="1208" spans="1:5" x14ac:dyDescent="0.2">
      <c r="A1208" s="11" t="str">
        <f t="shared" si="19"/>
        <v>2025020617 NJD</v>
      </c>
      <c r="B1208">
        <v>2025020617</v>
      </c>
      <c r="C1208" t="s">
        <v>4</v>
      </c>
      <c r="D1208">
        <v>3.0499999999999901</v>
      </c>
      <c r="E1208">
        <v>2.6499999999999901</v>
      </c>
    </row>
    <row r="1209" spans="1:5" x14ac:dyDescent="0.2">
      <c r="A1209" s="11" t="str">
        <f t="shared" si="19"/>
        <v>2025020617 TOR</v>
      </c>
      <c r="B1209">
        <v>2025020617</v>
      </c>
      <c r="C1209" t="s">
        <v>18</v>
      </c>
      <c r="D1209">
        <v>2.6499999999999901</v>
      </c>
      <c r="E1209">
        <v>3.0499999999999901</v>
      </c>
    </row>
    <row r="1210" spans="1:5" x14ac:dyDescent="0.2">
      <c r="A1210" s="11" t="str">
        <f t="shared" si="19"/>
        <v>2025020618 MTL</v>
      </c>
      <c r="B1210">
        <v>2025020618</v>
      </c>
      <c r="C1210" t="s">
        <v>19</v>
      </c>
      <c r="D1210">
        <v>2.94999999999999</v>
      </c>
      <c r="E1210">
        <v>3.1499999999999901</v>
      </c>
    </row>
    <row r="1211" spans="1:5" x14ac:dyDescent="0.2">
      <c r="A1211" s="11" t="str">
        <f t="shared" si="19"/>
        <v>2025020618 FLA</v>
      </c>
      <c r="B1211">
        <v>2025020618</v>
      </c>
      <c r="C1211" t="s">
        <v>10</v>
      </c>
      <c r="D1211">
        <v>3.1499999999999901</v>
      </c>
      <c r="E1211">
        <v>2.94999999999999</v>
      </c>
    </row>
    <row r="1212" spans="1:5" x14ac:dyDescent="0.2">
      <c r="A1212" s="11" t="str">
        <f t="shared" si="19"/>
        <v>2025020619 CAR</v>
      </c>
      <c r="B1212">
        <v>2025020619</v>
      </c>
      <c r="C1212" t="s">
        <v>42</v>
      </c>
      <c r="D1212">
        <v>3.2499999999999898</v>
      </c>
      <c r="E1212">
        <v>2.8999999999999901</v>
      </c>
    </row>
    <row r="1213" spans="1:5" x14ac:dyDescent="0.2">
      <c r="A1213" s="11" t="str">
        <f t="shared" si="19"/>
        <v>2025020619 PIT</v>
      </c>
      <c r="B1213">
        <v>2025020619</v>
      </c>
      <c r="C1213" t="s">
        <v>21</v>
      </c>
      <c r="D1213">
        <v>2.8999999999999901</v>
      </c>
      <c r="E1213">
        <v>3.2499999999999898</v>
      </c>
    </row>
    <row r="1214" spans="1:5" x14ac:dyDescent="0.2">
      <c r="A1214" s="11" t="str">
        <f t="shared" si="19"/>
        <v>2025020620 NYI</v>
      </c>
      <c r="B1214">
        <v>2025020620</v>
      </c>
      <c r="C1214" t="s">
        <v>37</v>
      </c>
      <c r="D1214">
        <v>2.9999999999999898</v>
      </c>
      <c r="E1214">
        <v>2.69999999999999</v>
      </c>
    </row>
    <row r="1215" spans="1:5" x14ac:dyDescent="0.2">
      <c r="A1215" s="11" t="str">
        <f t="shared" si="19"/>
        <v>2025020620 CHI</v>
      </c>
      <c r="B1215">
        <v>2025020620</v>
      </c>
      <c r="C1215" t="s">
        <v>14</v>
      </c>
      <c r="D1215">
        <v>2.69999999999999</v>
      </c>
      <c r="E1215">
        <v>2.9999999999999898</v>
      </c>
    </row>
    <row r="1216" spans="1:5" x14ac:dyDescent="0.2">
      <c r="A1216" s="11" t="str">
        <f t="shared" si="19"/>
        <v>2025020621 PHI</v>
      </c>
      <c r="B1216">
        <v>2025020621</v>
      </c>
      <c r="C1216" t="s">
        <v>43</v>
      </c>
      <c r="D1216">
        <v>3.0499999999999901</v>
      </c>
      <c r="E1216">
        <v>2.5499999999999901</v>
      </c>
    </row>
    <row r="1217" spans="1:5" x14ac:dyDescent="0.2">
      <c r="A1217" s="11" t="str">
        <f t="shared" si="19"/>
        <v>2025020621 VAN</v>
      </c>
      <c r="B1217">
        <v>2025020621</v>
      </c>
      <c r="C1217" t="s">
        <v>23</v>
      </c>
      <c r="D1217">
        <v>2.5499999999999901</v>
      </c>
      <c r="E1217">
        <v>3.0499999999999901</v>
      </c>
    </row>
    <row r="1218" spans="1:5" x14ac:dyDescent="0.2">
      <c r="A1218" s="11" t="str">
        <f t="shared" si="19"/>
        <v>2025020622 NYR</v>
      </c>
      <c r="B1218">
        <v>2025020622</v>
      </c>
      <c r="C1218" t="s">
        <v>20</v>
      </c>
      <c r="D1218">
        <v>2.7499999999999898</v>
      </c>
      <c r="E1218">
        <v>3.0999999999999899</v>
      </c>
    </row>
    <row r="1219" spans="1:5" x14ac:dyDescent="0.2">
      <c r="A1219" s="11" t="str">
        <f t="shared" si="19"/>
        <v>2025020622 WSH</v>
      </c>
      <c r="B1219">
        <v>2025020622</v>
      </c>
      <c r="C1219" t="s">
        <v>49</v>
      </c>
      <c r="D1219">
        <v>3.0999999999999899</v>
      </c>
      <c r="E1219">
        <v>2.7499999999999898</v>
      </c>
    </row>
    <row r="1220" spans="1:5" x14ac:dyDescent="0.2">
      <c r="A1220" s="11" t="str">
        <f t="shared" si="19"/>
        <v>2025020623 VGK</v>
      </c>
      <c r="B1220">
        <v>2025020623</v>
      </c>
      <c r="C1220" t="s">
        <v>25</v>
      </c>
      <c r="D1220">
        <v>3.3999999999999901</v>
      </c>
      <c r="E1220">
        <v>2.69999999999999</v>
      </c>
    </row>
    <row r="1221" spans="1:5" x14ac:dyDescent="0.2">
      <c r="A1221" s="11" t="str">
        <f t="shared" si="19"/>
        <v>2025020623 NSH</v>
      </c>
      <c r="B1221">
        <v>2025020623</v>
      </c>
      <c r="C1221" t="s">
        <v>35</v>
      </c>
      <c r="D1221">
        <v>2.69999999999999</v>
      </c>
      <c r="E1221">
        <v>3.3999999999999901</v>
      </c>
    </row>
    <row r="1222" spans="1:5" x14ac:dyDescent="0.2">
      <c r="A1222" s="11" t="str">
        <f t="shared" si="19"/>
        <v>2025020624 ANA</v>
      </c>
      <c r="B1222">
        <v>2025020624</v>
      </c>
      <c r="C1222" t="s">
        <v>48</v>
      </c>
      <c r="D1222">
        <v>2.8999999999999901</v>
      </c>
      <c r="E1222">
        <v>3.5499999999999901</v>
      </c>
    </row>
    <row r="1223" spans="1:5" x14ac:dyDescent="0.2">
      <c r="A1223" s="11" t="str">
        <f t="shared" si="19"/>
        <v>2025020624 TBL</v>
      </c>
      <c r="B1223">
        <v>2025020624</v>
      </c>
      <c r="C1223" t="s">
        <v>41</v>
      </c>
      <c r="D1223">
        <v>3.5499999999999901</v>
      </c>
      <c r="E1223">
        <v>2.8999999999999901</v>
      </c>
    </row>
    <row r="1224" spans="1:5" x14ac:dyDescent="0.2">
      <c r="A1224" s="11" t="str">
        <f t="shared" si="19"/>
        <v>2025020625 MIN</v>
      </c>
      <c r="B1224">
        <v>2025020625</v>
      </c>
      <c r="C1224" t="s">
        <v>33</v>
      </c>
      <c r="D1224">
        <v>3.5499999999999901</v>
      </c>
      <c r="E1224">
        <v>2.8499999999999899</v>
      </c>
    </row>
    <row r="1225" spans="1:5" x14ac:dyDescent="0.2">
      <c r="A1225" s="11" t="str">
        <f t="shared" si="19"/>
        <v>2025020625 SJS</v>
      </c>
      <c r="B1225">
        <v>2025020625</v>
      </c>
      <c r="C1225" t="s">
        <v>40</v>
      </c>
      <c r="D1225">
        <v>2.8499999999999899</v>
      </c>
      <c r="E1225">
        <v>3.5499999999999901</v>
      </c>
    </row>
    <row r="1226" spans="1:5" x14ac:dyDescent="0.2">
      <c r="A1226" s="11" t="str">
        <f t="shared" si="19"/>
        <v>2025020626 WPG</v>
      </c>
      <c r="B1226">
        <v>2025020626</v>
      </c>
      <c r="C1226" t="s">
        <v>16</v>
      </c>
      <c r="D1226">
        <v>2.9999999999999898</v>
      </c>
      <c r="E1226">
        <v>2.8499999999999899</v>
      </c>
    </row>
    <row r="1227" spans="1:5" x14ac:dyDescent="0.2">
      <c r="A1227" s="11" t="str">
        <f t="shared" si="19"/>
        <v>2025020626 DET</v>
      </c>
      <c r="B1227">
        <v>2025020626</v>
      </c>
      <c r="C1227" t="s">
        <v>30</v>
      </c>
      <c r="D1227">
        <v>2.8499999999999899</v>
      </c>
      <c r="E1227">
        <v>2.9999999999999898</v>
      </c>
    </row>
    <row r="1228" spans="1:5" x14ac:dyDescent="0.2">
      <c r="A1228" s="11" t="str">
        <f t="shared" si="19"/>
        <v>2025020627 NJD</v>
      </c>
      <c r="B1228">
        <v>2025020627</v>
      </c>
      <c r="C1228" t="s">
        <v>4</v>
      </c>
      <c r="D1228">
        <v>2.8999999999999901</v>
      </c>
      <c r="E1228">
        <v>3.0499999999999901</v>
      </c>
    </row>
    <row r="1229" spans="1:5" x14ac:dyDescent="0.2">
      <c r="A1229" s="11" t="str">
        <f t="shared" si="19"/>
        <v>2025020627 CBJ</v>
      </c>
      <c r="B1229">
        <v>2025020627</v>
      </c>
      <c r="C1229" t="s">
        <v>32</v>
      </c>
      <c r="D1229">
        <v>3.0499999999999901</v>
      </c>
      <c r="E1229">
        <v>2.8999999999999901</v>
      </c>
    </row>
    <row r="1230" spans="1:5" x14ac:dyDescent="0.2">
      <c r="A1230" s="11" t="str">
        <f t="shared" si="19"/>
        <v>2025020628 BUF</v>
      </c>
      <c r="B1230">
        <v>2025020628</v>
      </c>
      <c r="C1230" t="s">
        <v>5</v>
      </c>
      <c r="D1230">
        <v>2.7499999999999898</v>
      </c>
      <c r="E1230">
        <v>3.2499999999999898</v>
      </c>
    </row>
    <row r="1231" spans="1:5" x14ac:dyDescent="0.2">
      <c r="A1231" s="11" t="str">
        <f t="shared" si="19"/>
        <v>2025020628 DAL</v>
      </c>
      <c r="B1231">
        <v>2025020628</v>
      </c>
      <c r="C1231" t="s">
        <v>34</v>
      </c>
      <c r="D1231">
        <v>3.2499999999999898</v>
      </c>
      <c r="E1231">
        <v>2.7499999999999898</v>
      </c>
    </row>
    <row r="1232" spans="1:5" x14ac:dyDescent="0.2">
      <c r="A1232" s="11" t="str">
        <f t="shared" si="19"/>
        <v>2025020629 STL</v>
      </c>
      <c r="B1232">
        <v>2025020629</v>
      </c>
      <c r="C1232" t="s">
        <v>12</v>
      </c>
      <c r="D1232">
        <v>2.19999999999999</v>
      </c>
      <c r="E1232">
        <v>3.8999999999999901</v>
      </c>
    </row>
    <row r="1233" spans="1:5" x14ac:dyDescent="0.2">
      <c r="A1233" s="11" t="str">
        <f t="shared" si="19"/>
        <v>2025020629 COL</v>
      </c>
      <c r="B1233">
        <v>2025020629</v>
      </c>
      <c r="C1233" t="s">
        <v>24</v>
      </c>
      <c r="D1233">
        <v>3.8999999999999901</v>
      </c>
      <c r="E1233">
        <v>2.19999999999999</v>
      </c>
    </row>
    <row r="1234" spans="1:5" x14ac:dyDescent="0.2">
      <c r="A1234" s="11" t="str">
        <f t="shared" si="19"/>
        <v>2025020630 PHI</v>
      </c>
      <c r="B1234">
        <v>2025020630</v>
      </c>
      <c r="C1234" t="s">
        <v>43</v>
      </c>
      <c r="D1234">
        <v>2.7499999999999898</v>
      </c>
      <c r="E1234">
        <v>2.9999999999999898</v>
      </c>
    </row>
    <row r="1235" spans="1:5" x14ac:dyDescent="0.2">
      <c r="A1235" s="11" t="str">
        <f t="shared" si="19"/>
        <v>2025020630 CGY</v>
      </c>
      <c r="B1235">
        <v>2025020630</v>
      </c>
      <c r="C1235" t="s">
        <v>22</v>
      </c>
      <c r="D1235">
        <v>2.9999999999999898</v>
      </c>
      <c r="E1235">
        <v>2.7499999999999898</v>
      </c>
    </row>
    <row r="1236" spans="1:5" x14ac:dyDescent="0.2">
      <c r="A1236" s="11" t="str">
        <f t="shared" si="19"/>
        <v>2025020631 BOS</v>
      </c>
      <c r="B1236">
        <v>2025020631</v>
      </c>
      <c r="C1236" t="s">
        <v>7</v>
      </c>
      <c r="D1236">
        <v>2.7999999999999901</v>
      </c>
      <c r="E1236">
        <v>3.5999999999999899</v>
      </c>
    </row>
    <row r="1237" spans="1:5" x14ac:dyDescent="0.2">
      <c r="A1237" s="11" t="str">
        <f t="shared" si="19"/>
        <v>2025020631 EDM</v>
      </c>
      <c r="B1237">
        <v>2025020631</v>
      </c>
      <c r="C1237" t="s">
        <v>17</v>
      </c>
      <c r="D1237">
        <v>3.5999999999999899</v>
      </c>
      <c r="E1237">
        <v>2.7999999999999901</v>
      </c>
    </row>
    <row r="1238" spans="1:5" x14ac:dyDescent="0.2">
      <c r="A1238" s="11" t="str">
        <f t="shared" si="19"/>
        <v>2025020632 OTT</v>
      </c>
      <c r="B1238">
        <v>2025020632</v>
      </c>
      <c r="C1238" t="s">
        <v>39</v>
      </c>
      <c r="D1238">
        <v>3.1499999999999901</v>
      </c>
      <c r="E1238">
        <v>2.69999999999999</v>
      </c>
    </row>
    <row r="1239" spans="1:5" x14ac:dyDescent="0.2">
      <c r="A1239" s="11" t="str">
        <f t="shared" si="19"/>
        <v>2025020632 WSH</v>
      </c>
      <c r="B1239">
        <v>2025020632</v>
      </c>
      <c r="C1239" t="s">
        <v>49</v>
      </c>
      <c r="D1239">
        <v>2.69999999999999</v>
      </c>
      <c r="E1239">
        <v>3.1499999999999901</v>
      </c>
    </row>
    <row r="1240" spans="1:5" x14ac:dyDescent="0.2">
      <c r="A1240" s="11" t="str">
        <f t="shared" si="19"/>
        <v>2025020633 UTA</v>
      </c>
      <c r="B1240">
        <v>2025020633</v>
      </c>
      <c r="C1240" t="s">
        <v>15</v>
      </c>
      <c r="D1240">
        <v>2.94999999999999</v>
      </c>
      <c r="E1240">
        <v>2.7499999999999898</v>
      </c>
    </row>
    <row r="1241" spans="1:5" x14ac:dyDescent="0.2">
      <c r="A1241" s="11" t="str">
        <f t="shared" si="19"/>
        <v>2025020633 NYI</v>
      </c>
      <c r="B1241">
        <v>2025020633</v>
      </c>
      <c r="C1241" t="s">
        <v>37</v>
      </c>
      <c r="D1241">
        <v>2.7499999999999898</v>
      </c>
      <c r="E1241">
        <v>2.94999999999999</v>
      </c>
    </row>
    <row r="1242" spans="1:5" x14ac:dyDescent="0.2">
      <c r="A1242" s="11" t="str">
        <f t="shared" si="19"/>
        <v>2025020634 WPG</v>
      </c>
      <c r="B1242">
        <v>2025020634</v>
      </c>
      <c r="C1242" t="s">
        <v>16</v>
      </c>
      <c r="D1242">
        <v>2.7999999999999901</v>
      </c>
      <c r="E1242">
        <v>3.0999999999999899</v>
      </c>
    </row>
    <row r="1243" spans="1:5" x14ac:dyDescent="0.2">
      <c r="A1243" s="11" t="str">
        <f t="shared" si="19"/>
        <v>2025020634 TOR</v>
      </c>
      <c r="B1243">
        <v>2025020634</v>
      </c>
      <c r="C1243" t="s">
        <v>18</v>
      </c>
      <c r="D1243">
        <v>3.0999999999999899</v>
      </c>
      <c r="E1243">
        <v>2.7999999999999901</v>
      </c>
    </row>
    <row r="1244" spans="1:5" x14ac:dyDescent="0.2">
      <c r="A1244" s="11" t="str">
        <f t="shared" si="19"/>
        <v>2025020635 DET</v>
      </c>
      <c r="B1244">
        <v>2025020635</v>
      </c>
      <c r="C1244" t="s">
        <v>30</v>
      </c>
      <c r="D1244">
        <v>2.94999999999999</v>
      </c>
      <c r="E1244">
        <v>3.2499999999999898</v>
      </c>
    </row>
    <row r="1245" spans="1:5" x14ac:dyDescent="0.2">
      <c r="A1245" s="11" t="str">
        <f t="shared" si="19"/>
        <v>2025020635 PIT</v>
      </c>
      <c r="B1245">
        <v>2025020635</v>
      </c>
      <c r="C1245" t="s">
        <v>21</v>
      </c>
      <c r="D1245">
        <v>3.2499999999999898</v>
      </c>
      <c r="E1245">
        <v>2.94999999999999</v>
      </c>
    </row>
    <row r="1246" spans="1:5" x14ac:dyDescent="0.2">
      <c r="A1246" s="11" t="str">
        <f t="shared" si="19"/>
        <v>2025020636 MTL</v>
      </c>
      <c r="B1246">
        <v>2025020636</v>
      </c>
      <c r="C1246" t="s">
        <v>19</v>
      </c>
      <c r="D1246">
        <v>2.7499999999999898</v>
      </c>
      <c r="E1246">
        <v>3.3999999999999901</v>
      </c>
    </row>
    <row r="1247" spans="1:5" x14ac:dyDescent="0.2">
      <c r="A1247" s="11" t="str">
        <f t="shared" si="19"/>
        <v>2025020636 CAR</v>
      </c>
      <c r="B1247">
        <v>2025020636</v>
      </c>
      <c r="C1247" t="s">
        <v>42</v>
      </c>
      <c r="D1247">
        <v>3.3999999999999901</v>
      </c>
      <c r="E1247">
        <v>2.7499999999999898</v>
      </c>
    </row>
    <row r="1248" spans="1:5" x14ac:dyDescent="0.2">
      <c r="A1248" s="11" t="str">
        <f t="shared" si="19"/>
        <v>2025020637 DAL</v>
      </c>
      <c r="B1248">
        <v>2025020637</v>
      </c>
      <c r="C1248" t="s">
        <v>34</v>
      </c>
      <c r="D1248">
        <v>3.1499999999999901</v>
      </c>
      <c r="E1248">
        <v>2.44999999999999</v>
      </c>
    </row>
    <row r="1249" spans="1:5" x14ac:dyDescent="0.2">
      <c r="A1249" s="11" t="str">
        <f t="shared" ref="A1249:A1312" si="20">B1249&amp;" "&amp;C1249</f>
        <v>2025020637 CHI</v>
      </c>
      <c r="B1249">
        <v>2025020637</v>
      </c>
      <c r="C1249" t="s">
        <v>14</v>
      </c>
      <c r="D1249">
        <v>2.44999999999999</v>
      </c>
      <c r="E1249">
        <v>3.1499999999999901</v>
      </c>
    </row>
    <row r="1250" spans="1:5" x14ac:dyDescent="0.2">
      <c r="A1250" s="11" t="str">
        <f t="shared" si="20"/>
        <v>2025020638 NSH</v>
      </c>
      <c r="B1250">
        <v>2025020638</v>
      </c>
      <c r="C1250" t="s">
        <v>35</v>
      </c>
      <c r="D1250">
        <v>2.8999999999999901</v>
      </c>
      <c r="E1250">
        <v>2.7999999999999901</v>
      </c>
    </row>
    <row r="1251" spans="1:5" x14ac:dyDescent="0.2">
      <c r="A1251" s="11" t="str">
        <f t="shared" si="20"/>
        <v>2025020638 SEA</v>
      </c>
      <c r="B1251">
        <v>2025020638</v>
      </c>
      <c r="C1251" t="s">
        <v>13</v>
      </c>
      <c r="D1251">
        <v>2.7999999999999901</v>
      </c>
      <c r="E1251">
        <v>2.8999999999999901</v>
      </c>
    </row>
    <row r="1252" spans="1:5" x14ac:dyDescent="0.2">
      <c r="A1252" s="11" t="str">
        <f t="shared" si="20"/>
        <v>2025020639 TBL</v>
      </c>
      <c r="B1252">
        <v>2025020639</v>
      </c>
      <c r="C1252" t="s">
        <v>41</v>
      </c>
      <c r="D1252">
        <v>2.7999999999999901</v>
      </c>
      <c r="E1252">
        <v>2.8499999999999899</v>
      </c>
    </row>
    <row r="1253" spans="1:5" x14ac:dyDescent="0.2">
      <c r="A1253" s="11" t="str">
        <f t="shared" si="20"/>
        <v>2025020639 LAK</v>
      </c>
      <c r="B1253">
        <v>2025020639</v>
      </c>
      <c r="C1253" t="s">
        <v>28</v>
      </c>
      <c r="D1253">
        <v>2.8499999999999899</v>
      </c>
      <c r="E1253">
        <v>2.7999999999999901</v>
      </c>
    </row>
    <row r="1254" spans="1:5" x14ac:dyDescent="0.2">
      <c r="A1254" s="11" t="str">
        <f t="shared" si="20"/>
        <v>2025020640 VGK</v>
      </c>
      <c r="B1254">
        <v>2025020640</v>
      </c>
      <c r="C1254" t="s">
        <v>25</v>
      </c>
      <c r="D1254">
        <v>3.1499999999999901</v>
      </c>
      <c r="E1254">
        <v>2.6499999999999901</v>
      </c>
    </row>
    <row r="1255" spans="1:5" x14ac:dyDescent="0.2">
      <c r="A1255" s="11" t="str">
        <f t="shared" si="20"/>
        <v>2025020640 STL</v>
      </c>
      <c r="B1255">
        <v>2025020640</v>
      </c>
      <c r="C1255" t="s">
        <v>12</v>
      </c>
      <c r="D1255">
        <v>2.6499999999999901</v>
      </c>
      <c r="E1255">
        <v>3.1499999999999901</v>
      </c>
    </row>
    <row r="1256" spans="1:5" x14ac:dyDescent="0.2">
      <c r="A1256" s="11" t="str">
        <f t="shared" si="20"/>
        <v>2025020642 SEA</v>
      </c>
      <c r="B1256">
        <v>2025020642</v>
      </c>
      <c r="C1256" t="s">
        <v>13</v>
      </c>
      <c r="D1256">
        <v>2.6499999999999901</v>
      </c>
      <c r="E1256">
        <v>3.0999999999999899</v>
      </c>
    </row>
    <row r="1257" spans="1:5" x14ac:dyDescent="0.2">
      <c r="A1257" s="11" t="str">
        <f t="shared" si="20"/>
        <v>2025020642 VAN</v>
      </c>
      <c r="B1257">
        <v>2025020642</v>
      </c>
      <c r="C1257" t="s">
        <v>23</v>
      </c>
      <c r="D1257">
        <v>3.0999999999999899</v>
      </c>
      <c r="E1257">
        <v>2.6499999999999901</v>
      </c>
    </row>
    <row r="1258" spans="1:5" x14ac:dyDescent="0.2">
      <c r="A1258" s="11" t="str">
        <f t="shared" si="20"/>
        <v>2025020643 MIN</v>
      </c>
      <c r="B1258">
        <v>2025020643</v>
      </c>
      <c r="C1258" t="s">
        <v>33</v>
      </c>
      <c r="D1258">
        <v>3.2999999999999901</v>
      </c>
      <c r="E1258">
        <v>2.9999999999999898</v>
      </c>
    </row>
    <row r="1259" spans="1:5" x14ac:dyDescent="0.2">
      <c r="A1259" s="11" t="str">
        <f t="shared" si="20"/>
        <v>2025020643 ANA</v>
      </c>
      <c r="B1259">
        <v>2025020643</v>
      </c>
      <c r="C1259" t="s">
        <v>48</v>
      </c>
      <c r="D1259">
        <v>2.9999999999999898</v>
      </c>
      <c r="E1259">
        <v>3.2999999999999901</v>
      </c>
    </row>
    <row r="1260" spans="1:5" x14ac:dyDescent="0.2">
      <c r="A1260" s="11" t="str">
        <f t="shared" si="20"/>
        <v>2025020644 PIT</v>
      </c>
      <c r="B1260">
        <v>2025020644</v>
      </c>
      <c r="C1260" t="s">
        <v>21</v>
      </c>
      <c r="D1260">
        <v>2.94999999999999</v>
      </c>
      <c r="E1260">
        <v>3.2499999999999898</v>
      </c>
    </row>
    <row r="1261" spans="1:5" x14ac:dyDescent="0.2">
      <c r="A1261" s="11" t="str">
        <f t="shared" si="20"/>
        <v>2025020644 DET</v>
      </c>
      <c r="B1261">
        <v>2025020644</v>
      </c>
      <c r="C1261" t="s">
        <v>30</v>
      </c>
      <c r="D1261">
        <v>3.2499999999999898</v>
      </c>
      <c r="E1261">
        <v>2.94999999999999</v>
      </c>
    </row>
    <row r="1262" spans="1:5" x14ac:dyDescent="0.2">
      <c r="A1262" s="11" t="str">
        <f t="shared" si="20"/>
        <v>2025020645 UTA</v>
      </c>
      <c r="B1262">
        <v>2025020645</v>
      </c>
      <c r="C1262" t="s">
        <v>15</v>
      </c>
      <c r="D1262">
        <v>2.8499999999999899</v>
      </c>
      <c r="E1262">
        <v>2.8999999999999901</v>
      </c>
    </row>
    <row r="1263" spans="1:5" x14ac:dyDescent="0.2">
      <c r="A1263" s="11" t="str">
        <f t="shared" si="20"/>
        <v>2025020645 NJD</v>
      </c>
      <c r="B1263">
        <v>2025020645</v>
      </c>
      <c r="C1263" t="s">
        <v>4</v>
      </c>
      <c r="D1263">
        <v>2.8999999999999901</v>
      </c>
      <c r="E1263">
        <v>2.8499999999999899</v>
      </c>
    </row>
    <row r="1264" spans="1:5" x14ac:dyDescent="0.2">
      <c r="A1264" s="11" t="str">
        <f t="shared" si="20"/>
        <v>2025020646 CBJ</v>
      </c>
      <c r="B1264">
        <v>2025020646</v>
      </c>
      <c r="C1264" t="s">
        <v>32</v>
      </c>
      <c r="D1264">
        <v>3.0499999999999901</v>
      </c>
      <c r="E1264">
        <v>3.0499999999999901</v>
      </c>
    </row>
    <row r="1265" spans="1:5" x14ac:dyDescent="0.2">
      <c r="A1265" s="11" t="str">
        <f t="shared" si="20"/>
        <v>2025020646 BUF</v>
      </c>
      <c r="B1265">
        <v>2025020646</v>
      </c>
      <c r="C1265" t="s">
        <v>5</v>
      </c>
      <c r="D1265">
        <v>3.0499999999999901</v>
      </c>
      <c r="E1265">
        <v>3.0499999999999901</v>
      </c>
    </row>
    <row r="1266" spans="1:5" x14ac:dyDescent="0.2">
      <c r="A1266" s="11" t="str">
        <f t="shared" si="20"/>
        <v>2025020647 PHI</v>
      </c>
      <c r="B1266">
        <v>2025020647</v>
      </c>
      <c r="C1266" t="s">
        <v>43</v>
      </c>
      <c r="D1266">
        <v>2.8499999999999899</v>
      </c>
      <c r="E1266">
        <v>3.3999999999999901</v>
      </c>
    </row>
    <row r="1267" spans="1:5" x14ac:dyDescent="0.2">
      <c r="A1267" s="11" t="str">
        <f t="shared" si="20"/>
        <v>2025020647 EDM</v>
      </c>
      <c r="B1267">
        <v>2025020647</v>
      </c>
      <c r="C1267" t="s">
        <v>17</v>
      </c>
      <c r="D1267">
        <v>3.3999999999999901</v>
      </c>
      <c r="E1267">
        <v>2.8499999999999899</v>
      </c>
    </row>
    <row r="1268" spans="1:5" x14ac:dyDescent="0.2">
      <c r="A1268" s="11" t="str">
        <f t="shared" si="20"/>
        <v>2025020648 STL</v>
      </c>
      <c r="B1268">
        <v>2025020648</v>
      </c>
      <c r="C1268" t="s">
        <v>12</v>
      </c>
      <c r="D1268">
        <v>2.7499999999999898</v>
      </c>
      <c r="E1268">
        <v>3.2999999999999901</v>
      </c>
    </row>
    <row r="1269" spans="1:5" x14ac:dyDescent="0.2">
      <c r="A1269" s="11" t="str">
        <f t="shared" si="20"/>
        <v>2025020648 MTL</v>
      </c>
      <c r="B1269">
        <v>2025020648</v>
      </c>
      <c r="C1269" t="s">
        <v>19</v>
      </c>
      <c r="D1269">
        <v>3.2999999999999901</v>
      </c>
      <c r="E1269">
        <v>2.7499999999999898</v>
      </c>
    </row>
    <row r="1270" spans="1:5" x14ac:dyDescent="0.2">
      <c r="A1270" s="11" t="str">
        <f t="shared" si="20"/>
        <v>2025020649 TBL</v>
      </c>
      <c r="B1270">
        <v>2025020649</v>
      </c>
      <c r="C1270" t="s">
        <v>41</v>
      </c>
      <c r="D1270">
        <v>3.4999999999999898</v>
      </c>
      <c r="E1270">
        <v>2.4999999999999898</v>
      </c>
    </row>
    <row r="1271" spans="1:5" x14ac:dyDescent="0.2">
      <c r="A1271" s="11" t="str">
        <f t="shared" si="20"/>
        <v>2025020649 SJS</v>
      </c>
      <c r="B1271">
        <v>2025020649</v>
      </c>
      <c r="C1271" t="s">
        <v>40</v>
      </c>
      <c r="D1271">
        <v>2.4999999999999898</v>
      </c>
      <c r="E1271">
        <v>3.4999999999999898</v>
      </c>
    </row>
    <row r="1272" spans="1:5" x14ac:dyDescent="0.2">
      <c r="A1272" s="11" t="str">
        <f t="shared" si="20"/>
        <v>2025020650 WPG</v>
      </c>
      <c r="B1272">
        <v>2025020650</v>
      </c>
      <c r="C1272" t="s">
        <v>16</v>
      </c>
      <c r="D1272">
        <v>2.8499999999999899</v>
      </c>
      <c r="E1272">
        <v>2.94999999999999</v>
      </c>
    </row>
    <row r="1273" spans="1:5" x14ac:dyDescent="0.2">
      <c r="A1273" s="11" t="str">
        <f t="shared" si="20"/>
        <v>2025020650 OTT</v>
      </c>
      <c r="B1273">
        <v>2025020650</v>
      </c>
      <c r="C1273" t="s">
        <v>39</v>
      </c>
      <c r="D1273">
        <v>2.94999999999999</v>
      </c>
      <c r="E1273">
        <v>2.8499999999999899</v>
      </c>
    </row>
    <row r="1274" spans="1:5" x14ac:dyDescent="0.2">
      <c r="A1274" s="11" t="str">
        <f t="shared" si="20"/>
        <v>2025020651 TOR</v>
      </c>
      <c r="B1274">
        <v>2025020651</v>
      </c>
      <c r="C1274" t="s">
        <v>18</v>
      </c>
      <c r="D1274">
        <v>2.8999999999999901</v>
      </c>
      <c r="E1274">
        <v>2.7999999999999901</v>
      </c>
    </row>
    <row r="1275" spans="1:5" x14ac:dyDescent="0.2">
      <c r="A1275" s="11" t="str">
        <f t="shared" si="20"/>
        <v>2025020651 NYI</v>
      </c>
      <c r="B1275">
        <v>2025020651</v>
      </c>
      <c r="C1275" t="s">
        <v>37</v>
      </c>
      <c r="D1275">
        <v>2.7999999999999901</v>
      </c>
      <c r="E1275">
        <v>2.8999999999999901</v>
      </c>
    </row>
    <row r="1276" spans="1:5" x14ac:dyDescent="0.2">
      <c r="A1276" s="11" t="str">
        <f t="shared" si="20"/>
        <v>2025020652 WSH</v>
      </c>
      <c r="B1276">
        <v>2025020652</v>
      </c>
      <c r="C1276" t="s">
        <v>49</v>
      </c>
      <c r="D1276">
        <v>3.44999999999999</v>
      </c>
      <c r="E1276">
        <v>2.2999999999999901</v>
      </c>
    </row>
    <row r="1277" spans="1:5" x14ac:dyDescent="0.2">
      <c r="A1277" s="11" t="str">
        <f t="shared" si="20"/>
        <v>2025020652 CHI</v>
      </c>
      <c r="B1277">
        <v>2025020652</v>
      </c>
      <c r="C1277" t="s">
        <v>14</v>
      </c>
      <c r="D1277">
        <v>2.2999999999999901</v>
      </c>
      <c r="E1277">
        <v>3.44999999999999</v>
      </c>
    </row>
    <row r="1278" spans="1:5" x14ac:dyDescent="0.2">
      <c r="A1278" s="11" t="str">
        <f t="shared" si="20"/>
        <v>2025020653 COL</v>
      </c>
      <c r="B1278">
        <v>2025020653</v>
      </c>
      <c r="C1278" t="s">
        <v>24</v>
      </c>
      <c r="D1278">
        <v>3.4999999999999898</v>
      </c>
      <c r="E1278">
        <v>3.0499999999999901</v>
      </c>
    </row>
    <row r="1279" spans="1:5" x14ac:dyDescent="0.2">
      <c r="A1279" s="11" t="str">
        <f t="shared" si="20"/>
        <v>2025020653 CAR</v>
      </c>
      <c r="B1279">
        <v>2025020653</v>
      </c>
      <c r="C1279" t="s">
        <v>42</v>
      </c>
      <c r="D1279">
        <v>3.0499999999999901</v>
      </c>
      <c r="E1279">
        <v>3.4999999999999898</v>
      </c>
    </row>
    <row r="1280" spans="1:5" x14ac:dyDescent="0.2">
      <c r="A1280" s="11" t="str">
        <f t="shared" si="20"/>
        <v>2025020654 NSH</v>
      </c>
      <c r="B1280">
        <v>2025020654</v>
      </c>
      <c r="C1280" t="s">
        <v>35</v>
      </c>
      <c r="D1280">
        <v>2.8999999999999901</v>
      </c>
      <c r="E1280">
        <v>2.94999999999999</v>
      </c>
    </row>
    <row r="1281" spans="1:5" x14ac:dyDescent="0.2">
      <c r="A1281" s="11" t="str">
        <f t="shared" si="20"/>
        <v>2025020654 CGY</v>
      </c>
      <c r="B1281">
        <v>2025020654</v>
      </c>
      <c r="C1281" t="s">
        <v>22</v>
      </c>
      <c r="D1281">
        <v>2.94999999999999</v>
      </c>
      <c r="E1281">
        <v>2.8999999999999901</v>
      </c>
    </row>
    <row r="1282" spans="1:5" x14ac:dyDescent="0.2">
      <c r="A1282" s="11" t="str">
        <f t="shared" si="20"/>
        <v>2025020655 MIN</v>
      </c>
      <c r="B1282">
        <v>2025020655</v>
      </c>
      <c r="C1282" t="s">
        <v>33</v>
      </c>
      <c r="D1282">
        <v>2.7499999999999898</v>
      </c>
      <c r="E1282">
        <v>2.9999999999999898</v>
      </c>
    </row>
    <row r="1283" spans="1:5" x14ac:dyDescent="0.2">
      <c r="A1283" s="11" t="str">
        <f t="shared" si="20"/>
        <v>2025020655 LAK</v>
      </c>
      <c r="B1283">
        <v>2025020655</v>
      </c>
      <c r="C1283" t="s">
        <v>28</v>
      </c>
      <c r="D1283">
        <v>2.9999999999999898</v>
      </c>
      <c r="E1283">
        <v>2.7499999999999898</v>
      </c>
    </row>
    <row r="1284" spans="1:5" x14ac:dyDescent="0.2">
      <c r="A1284" s="11" t="str">
        <f t="shared" si="20"/>
        <v>2025020656 BOS</v>
      </c>
      <c r="B1284">
        <v>2025020656</v>
      </c>
      <c r="C1284" t="s">
        <v>7</v>
      </c>
      <c r="D1284">
        <v>3.1499999999999901</v>
      </c>
      <c r="E1284">
        <v>2.8499999999999899</v>
      </c>
    </row>
    <row r="1285" spans="1:5" x14ac:dyDescent="0.2">
      <c r="A1285" s="11" t="str">
        <f t="shared" si="20"/>
        <v>2025020656 VAN</v>
      </c>
      <c r="B1285">
        <v>2025020656</v>
      </c>
      <c r="C1285" t="s">
        <v>23</v>
      </c>
      <c r="D1285">
        <v>2.8499999999999899</v>
      </c>
      <c r="E1285">
        <v>3.1499999999999901</v>
      </c>
    </row>
    <row r="1286" spans="1:5" x14ac:dyDescent="0.2">
      <c r="A1286" s="11" t="str">
        <f t="shared" si="20"/>
        <v>2025020657 MTL</v>
      </c>
      <c r="B1286">
        <v>2025020657</v>
      </c>
      <c r="C1286" t="s">
        <v>19</v>
      </c>
      <c r="D1286">
        <v>2.6499999999999901</v>
      </c>
      <c r="E1286">
        <v>3.3999999999999901</v>
      </c>
    </row>
    <row r="1287" spans="1:5" x14ac:dyDescent="0.2">
      <c r="A1287" s="11" t="str">
        <f t="shared" si="20"/>
        <v>2025020657 DAL</v>
      </c>
      <c r="B1287">
        <v>2025020657</v>
      </c>
      <c r="C1287" t="s">
        <v>34</v>
      </c>
      <c r="D1287">
        <v>3.3999999999999901</v>
      </c>
      <c r="E1287">
        <v>2.6499999999999901</v>
      </c>
    </row>
    <row r="1288" spans="1:5" x14ac:dyDescent="0.2">
      <c r="A1288" s="11" t="str">
        <f t="shared" si="20"/>
        <v>2025020658 PIT</v>
      </c>
      <c r="B1288">
        <v>2025020658</v>
      </c>
      <c r="C1288" t="s">
        <v>21</v>
      </c>
      <c r="D1288">
        <v>3.0499999999999901</v>
      </c>
      <c r="E1288">
        <v>3.2999999999999901</v>
      </c>
    </row>
    <row r="1289" spans="1:5" x14ac:dyDescent="0.2">
      <c r="A1289" s="11" t="str">
        <f t="shared" si="20"/>
        <v>2025020658 CBJ</v>
      </c>
      <c r="B1289">
        <v>2025020658</v>
      </c>
      <c r="C1289" t="s">
        <v>32</v>
      </c>
      <c r="D1289">
        <v>3.2999999999999901</v>
      </c>
      <c r="E1289">
        <v>3.0499999999999901</v>
      </c>
    </row>
    <row r="1290" spans="1:5" x14ac:dyDescent="0.2">
      <c r="A1290" s="11" t="str">
        <f t="shared" si="20"/>
        <v>2025020659 COL</v>
      </c>
      <c r="B1290">
        <v>2025020659</v>
      </c>
      <c r="C1290" t="s">
        <v>24</v>
      </c>
      <c r="D1290">
        <v>3.3999999999999901</v>
      </c>
      <c r="E1290">
        <v>2.8999999999999901</v>
      </c>
    </row>
    <row r="1291" spans="1:5" x14ac:dyDescent="0.2">
      <c r="A1291" s="11" t="str">
        <f t="shared" si="20"/>
        <v>2025020659 FLA</v>
      </c>
      <c r="B1291">
        <v>2025020659</v>
      </c>
      <c r="C1291" t="s">
        <v>10</v>
      </c>
      <c r="D1291">
        <v>2.8999999999999901</v>
      </c>
      <c r="E1291">
        <v>3.3999999999999901</v>
      </c>
    </row>
    <row r="1292" spans="1:5" x14ac:dyDescent="0.2">
      <c r="A1292" s="11" t="str">
        <f t="shared" si="20"/>
        <v>2025020660 CAR</v>
      </c>
      <c r="B1292">
        <v>2025020660</v>
      </c>
      <c r="C1292" t="s">
        <v>42</v>
      </c>
      <c r="D1292">
        <v>3.0499999999999901</v>
      </c>
      <c r="E1292">
        <v>2.8499999999999899</v>
      </c>
    </row>
    <row r="1293" spans="1:5" x14ac:dyDescent="0.2">
      <c r="A1293" s="11" t="str">
        <f t="shared" si="20"/>
        <v>2025020660 NJD</v>
      </c>
      <c r="B1293">
        <v>2025020660</v>
      </c>
      <c r="C1293" t="s">
        <v>4</v>
      </c>
      <c r="D1293">
        <v>2.8499999999999899</v>
      </c>
      <c r="E1293">
        <v>3.0499999999999901</v>
      </c>
    </row>
    <row r="1294" spans="1:5" x14ac:dyDescent="0.2">
      <c r="A1294" s="11" t="str">
        <f t="shared" si="20"/>
        <v>2025020661 VGK</v>
      </c>
      <c r="B1294">
        <v>2025020661</v>
      </c>
      <c r="C1294" t="s">
        <v>25</v>
      </c>
      <c r="D1294">
        <v>3.5999999999999899</v>
      </c>
      <c r="E1294">
        <v>2.3499999999999899</v>
      </c>
    </row>
    <row r="1295" spans="1:5" x14ac:dyDescent="0.2">
      <c r="A1295" s="11" t="str">
        <f t="shared" si="20"/>
        <v>2025020661 CHI</v>
      </c>
      <c r="B1295">
        <v>2025020661</v>
      </c>
      <c r="C1295" t="s">
        <v>14</v>
      </c>
      <c r="D1295">
        <v>2.3499999999999899</v>
      </c>
      <c r="E1295">
        <v>3.5999999999999899</v>
      </c>
    </row>
    <row r="1296" spans="1:5" x14ac:dyDescent="0.2">
      <c r="A1296" s="11" t="str">
        <f t="shared" si="20"/>
        <v>2025020662 UTA</v>
      </c>
      <c r="B1296">
        <v>2025020662</v>
      </c>
      <c r="C1296" t="s">
        <v>15</v>
      </c>
      <c r="D1296">
        <v>2.7499999999999898</v>
      </c>
      <c r="E1296">
        <v>2.7499999999999898</v>
      </c>
    </row>
    <row r="1297" spans="1:5" x14ac:dyDescent="0.2">
      <c r="A1297" s="11" t="str">
        <f t="shared" si="20"/>
        <v>2025020662 NYR</v>
      </c>
      <c r="B1297">
        <v>2025020662</v>
      </c>
      <c r="C1297" t="s">
        <v>20</v>
      </c>
      <c r="D1297">
        <v>2.7499999999999898</v>
      </c>
      <c r="E1297">
        <v>2.7499999999999898</v>
      </c>
    </row>
    <row r="1298" spans="1:5" x14ac:dyDescent="0.2">
      <c r="A1298" s="11" t="str">
        <f t="shared" si="20"/>
        <v>2025020663 ANA</v>
      </c>
      <c r="B1298">
        <v>2025020663</v>
      </c>
      <c r="C1298" t="s">
        <v>48</v>
      </c>
      <c r="D1298">
        <v>3.1499999999999901</v>
      </c>
      <c r="E1298">
        <v>3.3999999999999901</v>
      </c>
    </row>
    <row r="1299" spans="1:5" x14ac:dyDescent="0.2">
      <c r="A1299" s="11" t="str">
        <f t="shared" si="20"/>
        <v>2025020663 WSH</v>
      </c>
      <c r="B1299">
        <v>2025020663</v>
      </c>
      <c r="C1299" t="s">
        <v>49</v>
      </c>
      <c r="D1299">
        <v>3.3999999999999901</v>
      </c>
      <c r="E1299">
        <v>3.1499999999999901</v>
      </c>
    </row>
    <row r="1300" spans="1:5" x14ac:dyDescent="0.2">
      <c r="A1300" s="11" t="str">
        <f t="shared" si="20"/>
        <v>2025020664 DET</v>
      </c>
      <c r="B1300">
        <v>2025020664</v>
      </c>
      <c r="C1300" t="s">
        <v>30</v>
      </c>
      <c r="D1300">
        <v>2.69999999999999</v>
      </c>
      <c r="E1300">
        <v>3.2999999999999901</v>
      </c>
    </row>
    <row r="1301" spans="1:5" x14ac:dyDescent="0.2">
      <c r="A1301" s="11" t="str">
        <f t="shared" si="20"/>
        <v>2025020664 OTT</v>
      </c>
      <c r="B1301">
        <v>2025020664</v>
      </c>
      <c r="C1301" t="s">
        <v>39</v>
      </c>
      <c r="D1301">
        <v>3.2999999999999901</v>
      </c>
      <c r="E1301">
        <v>2.69999999999999</v>
      </c>
    </row>
    <row r="1302" spans="1:5" x14ac:dyDescent="0.2">
      <c r="A1302" s="11" t="str">
        <f t="shared" si="20"/>
        <v>2025020665 SEA</v>
      </c>
      <c r="B1302">
        <v>2025020665</v>
      </c>
      <c r="C1302" t="s">
        <v>13</v>
      </c>
      <c r="D1302">
        <v>2.69999999999999</v>
      </c>
      <c r="E1302">
        <v>3.0999999999999899</v>
      </c>
    </row>
    <row r="1303" spans="1:5" x14ac:dyDescent="0.2">
      <c r="A1303" s="11" t="str">
        <f t="shared" si="20"/>
        <v>2025020665 CGY</v>
      </c>
      <c r="B1303">
        <v>2025020665</v>
      </c>
      <c r="C1303" t="s">
        <v>22</v>
      </c>
      <c r="D1303">
        <v>3.0999999999999899</v>
      </c>
      <c r="E1303">
        <v>2.69999999999999</v>
      </c>
    </row>
    <row r="1304" spans="1:5" x14ac:dyDescent="0.2">
      <c r="A1304" s="11" t="str">
        <f t="shared" si="20"/>
        <v>2025020666 MIN</v>
      </c>
      <c r="B1304">
        <v>2025020666</v>
      </c>
      <c r="C1304" t="s">
        <v>33</v>
      </c>
      <c r="D1304">
        <v>2.8499999999999899</v>
      </c>
      <c r="E1304">
        <v>2.6499999999999901</v>
      </c>
    </row>
    <row r="1305" spans="1:5" x14ac:dyDescent="0.2">
      <c r="A1305" s="11" t="str">
        <f t="shared" si="20"/>
        <v>2025020666 LAK</v>
      </c>
      <c r="B1305">
        <v>2025020666</v>
      </c>
      <c r="C1305" t="s">
        <v>28</v>
      </c>
      <c r="D1305">
        <v>2.6499999999999901</v>
      </c>
      <c r="E1305">
        <v>2.8499999999999899</v>
      </c>
    </row>
    <row r="1306" spans="1:5" x14ac:dyDescent="0.2">
      <c r="A1306" s="11" t="str">
        <f t="shared" si="20"/>
        <v>2025020667 BUF</v>
      </c>
      <c r="B1306">
        <v>2025020667</v>
      </c>
      <c r="C1306" t="s">
        <v>5</v>
      </c>
      <c r="D1306">
        <v>3.44999999999999</v>
      </c>
      <c r="E1306">
        <v>2.7499999999999898</v>
      </c>
    </row>
    <row r="1307" spans="1:5" x14ac:dyDescent="0.2">
      <c r="A1307" s="11" t="str">
        <f t="shared" si="20"/>
        <v>2025020667 VAN</v>
      </c>
      <c r="B1307">
        <v>2025020667</v>
      </c>
      <c r="C1307" t="s">
        <v>23</v>
      </c>
      <c r="D1307">
        <v>2.7499999999999898</v>
      </c>
      <c r="E1307">
        <v>3.44999999999999</v>
      </c>
    </row>
    <row r="1308" spans="1:5" x14ac:dyDescent="0.2">
      <c r="A1308" s="11" t="str">
        <f t="shared" si="20"/>
        <v>2025020668 COL</v>
      </c>
      <c r="B1308">
        <v>2025020668</v>
      </c>
      <c r="C1308" t="s">
        <v>24</v>
      </c>
      <c r="D1308">
        <v>3.1499999999999901</v>
      </c>
      <c r="E1308">
        <v>2.9999999999999898</v>
      </c>
    </row>
    <row r="1309" spans="1:5" x14ac:dyDescent="0.2">
      <c r="A1309" s="11" t="str">
        <f t="shared" si="20"/>
        <v>2025020668 TBL</v>
      </c>
      <c r="B1309">
        <v>2025020668</v>
      </c>
      <c r="C1309" t="s">
        <v>41</v>
      </c>
      <c r="D1309">
        <v>2.9999999999999898</v>
      </c>
      <c r="E1309">
        <v>3.1499999999999901</v>
      </c>
    </row>
    <row r="1310" spans="1:5" x14ac:dyDescent="0.2">
      <c r="A1310" s="11" t="str">
        <f t="shared" si="20"/>
        <v>2025020670 ANA</v>
      </c>
      <c r="B1310">
        <v>2025020670</v>
      </c>
      <c r="C1310" t="s">
        <v>48</v>
      </c>
      <c r="D1310">
        <v>2.8499999999999899</v>
      </c>
      <c r="E1310">
        <v>3.2999999999999901</v>
      </c>
    </row>
    <row r="1311" spans="1:5" x14ac:dyDescent="0.2">
      <c r="A1311" s="11" t="str">
        <f t="shared" si="20"/>
        <v>2025020670 PHI</v>
      </c>
      <c r="B1311">
        <v>2025020670</v>
      </c>
      <c r="C1311" t="s">
        <v>43</v>
      </c>
      <c r="D1311">
        <v>3.2999999999999901</v>
      </c>
      <c r="E1311">
        <v>2.8499999999999899</v>
      </c>
    </row>
    <row r="1312" spans="1:5" x14ac:dyDescent="0.2">
      <c r="A1312" s="11" t="str">
        <f t="shared" si="20"/>
        <v>2025020671 DAL</v>
      </c>
      <c r="B1312">
        <v>2025020671</v>
      </c>
      <c r="C1312" t="s">
        <v>34</v>
      </c>
      <c r="D1312">
        <v>2.8499999999999899</v>
      </c>
      <c r="E1312">
        <v>3.2499999999999898</v>
      </c>
    </row>
    <row r="1313" spans="1:5" x14ac:dyDescent="0.2">
      <c r="A1313" s="11" t="str">
        <f t="shared" ref="A1313:A1376" si="21">B1313&amp;" "&amp;C1313</f>
        <v>2025020671 CAR</v>
      </c>
      <c r="B1313">
        <v>2025020671</v>
      </c>
      <c r="C1313" t="s">
        <v>42</v>
      </c>
      <c r="D1313">
        <v>3.2499999999999898</v>
      </c>
      <c r="E1313">
        <v>2.8499999999999899</v>
      </c>
    </row>
    <row r="1314" spans="1:5" x14ac:dyDescent="0.2">
      <c r="A1314" s="11" t="str">
        <f t="shared" si="21"/>
        <v>2025020672 FLA</v>
      </c>
      <c r="B1314">
        <v>2025020672</v>
      </c>
      <c r="C1314" t="s">
        <v>10</v>
      </c>
      <c r="D1314">
        <v>3.1499999999999901</v>
      </c>
      <c r="E1314">
        <v>2.7999999999999901</v>
      </c>
    </row>
    <row r="1315" spans="1:5" x14ac:dyDescent="0.2">
      <c r="A1315" s="11" t="str">
        <f t="shared" si="21"/>
        <v>2025020672 TOR</v>
      </c>
      <c r="B1315">
        <v>2025020672</v>
      </c>
      <c r="C1315" t="s">
        <v>18</v>
      </c>
      <c r="D1315">
        <v>2.7999999999999901</v>
      </c>
      <c r="E1315">
        <v>3.1499999999999901</v>
      </c>
    </row>
    <row r="1316" spans="1:5" x14ac:dyDescent="0.2">
      <c r="A1316" s="11" t="str">
        <f t="shared" si="21"/>
        <v>2025020673 VGK</v>
      </c>
      <c r="B1316">
        <v>2025020673</v>
      </c>
      <c r="C1316" t="s">
        <v>25</v>
      </c>
      <c r="D1316">
        <v>2.8499999999999899</v>
      </c>
      <c r="E1316">
        <v>2.8499999999999899</v>
      </c>
    </row>
    <row r="1317" spans="1:5" x14ac:dyDescent="0.2">
      <c r="A1317" s="11" t="str">
        <f t="shared" si="21"/>
        <v>2025020673 WPG</v>
      </c>
      <c r="B1317">
        <v>2025020673</v>
      </c>
      <c r="C1317" t="s">
        <v>16</v>
      </c>
      <c r="D1317">
        <v>2.8499999999999899</v>
      </c>
      <c r="E1317">
        <v>2.8499999999999899</v>
      </c>
    </row>
    <row r="1318" spans="1:5" x14ac:dyDescent="0.2">
      <c r="A1318" s="11" t="str">
        <f t="shared" si="21"/>
        <v>2025020674 NSH</v>
      </c>
      <c r="B1318">
        <v>2025020674</v>
      </c>
      <c r="C1318" t="s">
        <v>35</v>
      </c>
      <c r="D1318">
        <v>3.0499999999999901</v>
      </c>
      <c r="E1318">
        <v>3.4999999999999898</v>
      </c>
    </row>
    <row r="1319" spans="1:5" x14ac:dyDescent="0.2">
      <c r="A1319" s="11" t="str">
        <f t="shared" si="21"/>
        <v>2025020674 EDM</v>
      </c>
      <c r="B1319">
        <v>2025020674</v>
      </c>
      <c r="C1319" t="s">
        <v>17</v>
      </c>
      <c r="D1319">
        <v>3.4999999999999898</v>
      </c>
      <c r="E1319">
        <v>3.0499999999999901</v>
      </c>
    </row>
    <row r="1320" spans="1:5" x14ac:dyDescent="0.2">
      <c r="A1320" s="11" t="str">
        <f t="shared" si="21"/>
        <v>2025020675 CBJ</v>
      </c>
      <c r="B1320">
        <v>2025020675</v>
      </c>
      <c r="C1320" t="s">
        <v>32</v>
      </c>
      <c r="D1320">
        <v>3.4999999999999898</v>
      </c>
      <c r="E1320">
        <v>3.1499999999999901</v>
      </c>
    </row>
    <row r="1321" spans="1:5" x14ac:dyDescent="0.2">
      <c r="A1321" s="11" t="str">
        <f t="shared" si="21"/>
        <v>2025020675 SJS</v>
      </c>
      <c r="B1321">
        <v>2025020675</v>
      </c>
      <c r="C1321" t="s">
        <v>40</v>
      </c>
      <c r="D1321">
        <v>3.1499999999999901</v>
      </c>
      <c r="E1321">
        <v>3.4999999999999898</v>
      </c>
    </row>
    <row r="1322" spans="1:5" x14ac:dyDescent="0.2">
      <c r="A1322" s="11" t="str">
        <f t="shared" si="21"/>
        <v>2025020676 BOS</v>
      </c>
      <c r="B1322">
        <v>2025020676</v>
      </c>
      <c r="C1322" t="s">
        <v>7</v>
      </c>
      <c r="D1322">
        <v>3.0499999999999901</v>
      </c>
      <c r="E1322">
        <v>2.8499999999999899</v>
      </c>
    </row>
    <row r="1323" spans="1:5" x14ac:dyDescent="0.2">
      <c r="A1323" s="11" t="str">
        <f t="shared" si="21"/>
        <v>2025020676 SEA</v>
      </c>
      <c r="B1323">
        <v>2025020676</v>
      </c>
      <c r="C1323" t="s">
        <v>13</v>
      </c>
      <c r="D1323">
        <v>2.8499999999999899</v>
      </c>
      <c r="E1323">
        <v>3.0499999999999901</v>
      </c>
    </row>
    <row r="1324" spans="1:5" x14ac:dyDescent="0.2">
      <c r="A1324" s="11" t="str">
        <f t="shared" si="21"/>
        <v>2025020677 DAL</v>
      </c>
      <c r="B1324">
        <v>2025020677</v>
      </c>
      <c r="C1324" t="s">
        <v>34</v>
      </c>
      <c r="D1324">
        <v>3.0499999999999901</v>
      </c>
      <c r="E1324">
        <v>3.1499999999999901</v>
      </c>
    </row>
    <row r="1325" spans="1:5" x14ac:dyDescent="0.2">
      <c r="A1325" s="11" t="str">
        <f t="shared" si="21"/>
        <v>2025020677 WSH</v>
      </c>
      <c r="B1325">
        <v>2025020677</v>
      </c>
      <c r="C1325" t="s">
        <v>49</v>
      </c>
      <c r="D1325">
        <v>3.1499999999999901</v>
      </c>
      <c r="E1325">
        <v>3.0499999999999901</v>
      </c>
    </row>
    <row r="1326" spans="1:5" x14ac:dyDescent="0.2">
      <c r="A1326" s="11" t="str">
        <f t="shared" si="21"/>
        <v>2025020678 CGY</v>
      </c>
      <c r="B1326">
        <v>2025020678</v>
      </c>
      <c r="C1326" t="s">
        <v>22</v>
      </c>
      <c r="D1326">
        <v>2.7999999999999901</v>
      </c>
      <c r="E1326">
        <v>3.2499999999999898</v>
      </c>
    </row>
    <row r="1327" spans="1:5" x14ac:dyDescent="0.2">
      <c r="A1327" s="11" t="str">
        <f t="shared" si="21"/>
        <v>2025020678 MTL</v>
      </c>
      <c r="B1327">
        <v>2025020678</v>
      </c>
      <c r="C1327" t="s">
        <v>19</v>
      </c>
      <c r="D1327">
        <v>3.2499999999999898</v>
      </c>
      <c r="E1327">
        <v>2.7999999999999901</v>
      </c>
    </row>
    <row r="1328" spans="1:5" x14ac:dyDescent="0.2">
      <c r="A1328" s="11" t="str">
        <f t="shared" si="21"/>
        <v>2025020679 STL</v>
      </c>
      <c r="B1328">
        <v>2025020679</v>
      </c>
      <c r="C1328" t="s">
        <v>12</v>
      </c>
      <c r="D1328">
        <v>2.7999999999999901</v>
      </c>
      <c r="E1328">
        <v>2.69999999999999</v>
      </c>
    </row>
    <row r="1329" spans="1:5" x14ac:dyDescent="0.2">
      <c r="A1329" s="11" t="str">
        <f t="shared" si="21"/>
        <v>2025020679 CHI</v>
      </c>
      <c r="B1329">
        <v>2025020679</v>
      </c>
      <c r="C1329" t="s">
        <v>14</v>
      </c>
      <c r="D1329">
        <v>2.69999999999999</v>
      </c>
      <c r="E1329">
        <v>2.7999999999999901</v>
      </c>
    </row>
    <row r="1330" spans="1:5" x14ac:dyDescent="0.2">
      <c r="A1330" s="11" t="str">
        <f t="shared" si="21"/>
        <v>2025020680 OTT</v>
      </c>
      <c r="B1330">
        <v>2025020680</v>
      </c>
      <c r="C1330" t="s">
        <v>39</v>
      </c>
      <c r="D1330">
        <v>2.9999999999999898</v>
      </c>
      <c r="E1330">
        <v>3.0999999999999899</v>
      </c>
    </row>
    <row r="1331" spans="1:5" x14ac:dyDescent="0.2">
      <c r="A1331" s="11" t="str">
        <f t="shared" si="21"/>
        <v>2025020680 UTA</v>
      </c>
      <c r="B1331">
        <v>2025020680</v>
      </c>
      <c r="C1331" t="s">
        <v>15</v>
      </c>
      <c r="D1331">
        <v>3.0999999999999899</v>
      </c>
      <c r="E1331">
        <v>2.9999999999999898</v>
      </c>
    </row>
    <row r="1332" spans="1:5" x14ac:dyDescent="0.2">
      <c r="A1332" s="11" t="str">
        <f t="shared" si="21"/>
        <v>2025020681 SJS</v>
      </c>
      <c r="B1332">
        <v>2025020681</v>
      </c>
      <c r="C1332" t="s">
        <v>40</v>
      </c>
      <c r="D1332">
        <v>2.4999999999999898</v>
      </c>
      <c r="E1332">
        <v>3.5499999999999901</v>
      </c>
    </row>
    <row r="1333" spans="1:5" x14ac:dyDescent="0.2">
      <c r="A1333" s="11" t="str">
        <f t="shared" si="21"/>
        <v>2025020681 LAK</v>
      </c>
      <c r="B1333">
        <v>2025020681</v>
      </c>
      <c r="C1333" t="s">
        <v>28</v>
      </c>
      <c r="D1333">
        <v>3.5499999999999901</v>
      </c>
      <c r="E1333">
        <v>2.4999999999999898</v>
      </c>
    </row>
    <row r="1334" spans="1:5" x14ac:dyDescent="0.2">
      <c r="A1334" s="11" t="str">
        <f t="shared" si="21"/>
        <v>2025020682 CGY</v>
      </c>
      <c r="B1334">
        <v>2025020682</v>
      </c>
      <c r="C1334" t="s">
        <v>22</v>
      </c>
      <c r="D1334">
        <v>2.94999999999999</v>
      </c>
      <c r="E1334">
        <v>3.3999999999999901</v>
      </c>
    </row>
    <row r="1335" spans="1:5" x14ac:dyDescent="0.2">
      <c r="A1335" s="11" t="str">
        <f t="shared" si="21"/>
        <v>2025020682 BOS</v>
      </c>
      <c r="B1335">
        <v>2025020682</v>
      </c>
      <c r="C1335" t="s">
        <v>7</v>
      </c>
      <c r="D1335">
        <v>3.3999999999999901</v>
      </c>
      <c r="E1335">
        <v>2.94999999999999</v>
      </c>
    </row>
    <row r="1336" spans="1:5" x14ac:dyDescent="0.2">
      <c r="A1336" s="11" t="str">
        <f t="shared" si="21"/>
        <v>2025020683 FLA</v>
      </c>
      <c r="B1336">
        <v>2025020683</v>
      </c>
      <c r="C1336" t="s">
        <v>10</v>
      </c>
      <c r="D1336">
        <v>2.9999999999999898</v>
      </c>
      <c r="E1336">
        <v>2.9999999999999898</v>
      </c>
    </row>
    <row r="1337" spans="1:5" x14ac:dyDescent="0.2">
      <c r="A1337" s="11" t="str">
        <f t="shared" si="21"/>
        <v>2025020683 MTL</v>
      </c>
      <c r="B1337">
        <v>2025020683</v>
      </c>
      <c r="C1337" t="s">
        <v>19</v>
      </c>
      <c r="D1337">
        <v>2.9999999999999898</v>
      </c>
      <c r="E1337">
        <v>2.9999999999999898</v>
      </c>
    </row>
    <row r="1338" spans="1:5" x14ac:dyDescent="0.2">
      <c r="A1338" s="11" t="str">
        <f t="shared" si="21"/>
        <v>2025020684 DET</v>
      </c>
      <c r="B1338">
        <v>2025020684</v>
      </c>
      <c r="C1338" t="s">
        <v>30</v>
      </c>
      <c r="D1338">
        <v>3.2999999999999901</v>
      </c>
      <c r="E1338">
        <v>2.8499999999999899</v>
      </c>
    </row>
    <row r="1339" spans="1:5" x14ac:dyDescent="0.2">
      <c r="A1339" s="11" t="str">
        <f t="shared" si="21"/>
        <v>2025020684 VAN</v>
      </c>
      <c r="B1339">
        <v>2025020684</v>
      </c>
      <c r="C1339" t="s">
        <v>23</v>
      </c>
      <c r="D1339">
        <v>2.8499999999999899</v>
      </c>
      <c r="E1339">
        <v>3.2999999999999901</v>
      </c>
    </row>
    <row r="1340" spans="1:5" x14ac:dyDescent="0.2">
      <c r="A1340" s="11" t="str">
        <f t="shared" si="21"/>
        <v>2025020685 NYR</v>
      </c>
      <c r="B1340">
        <v>2025020685</v>
      </c>
      <c r="C1340" t="s">
        <v>20</v>
      </c>
      <c r="D1340">
        <v>2.8999999999999901</v>
      </c>
      <c r="E1340">
        <v>3.1499999999999901</v>
      </c>
    </row>
    <row r="1341" spans="1:5" x14ac:dyDescent="0.2">
      <c r="A1341" s="11" t="str">
        <f t="shared" si="21"/>
        <v>2025020685 BUF</v>
      </c>
      <c r="B1341">
        <v>2025020685</v>
      </c>
      <c r="C1341" t="s">
        <v>5</v>
      </c>
      <c r="D1341">
        <v>3.1499999999999901</v>
      </c>
      <c r="E1341">
        <v>2.8999999999999901</v>
      </c>
    </row>
    <row r="1342" spans="1:5" x14ac:dyDescent="0.2">
      <c r="A1342" s="11" t="str">
        <f t="shared" si="21"/>
        <v>2025020686 PHI</v>
      </c>
      <c r="B1342">
        <v>2025020686</v>
      </c>
      <c r="C1342" t="s">
        <v>43</v>
      </c>
      <c r="D1342">
        <v>3.0499999999999901</v>
      </c>
      <c r="E1342">
        <v>2.8499999999999899</v>
      </c>
    </row>
    <row r="1343" spans="1:5" x14ac:dyDescent="0.2">
      <c r="A1343" s="11" t="str">
        <f t="shared" si="21"/>
        <v>2025020686 TOR</v>
      </c>
      <c r="B1343">
        <v>2025020686</v>
      </c>
      <c r="C1343" t="s">
        <v>18</v>
      </c>
      <c r="D1343">
        <v>2.8499999999999899</v>
      </c>
      <c r="E1343">
        <v>3.0499999999999901</v>
      </c>
    </row>
    <row r="1344" spans="1:5" x14ac:dyDescent="0.2">
      <c r="A1344" s="11" t="str">
        <f t="shared" si="21"/>
        <v>2025020687 PIT</v>
      </c>
      <c r="B1344">
        <v>2025020687</v>
      </c>
      <c r="C1344" t="s">
        <v>21</v>
      </c>
      <c r="D1344">
        <v>3.0999999999999899</v>
      </c>
      <c r="E1344">
        <v>3.0999999999999899</v>
      </c>
    </row>
    <row r="1345" spans="1:5" x14ac:dyDescent="0.2">
      <c r="A1345" s="11" t="str">
        <f t="shared" si="21"/>
        <v>2025020687 NJD</v>
      </c>
      <c r="B1345">
        <v>2025020687</v>
      </c>
      <c r="C1345" t="s">
        <v>4</v>
      </c>
      <c r="D1345">
        <v>3.0999999999999899</v>
      </c>
      <c r="E1345">
        <v>3.0999999999999899</v>
      </c>
    </row>
    <row r="1346" spans="1:5" x14ac:dyDescent="0.2">
      <c r="A1346" s="11" t="str">
        <f t="shared" si="21"/>
        <v>2025020688 ANA</v>
      </c>
      <c r="B1346">
        <v>2025020688</v>
      </c>
      <c r="C1346" t="s">
        <v>48</v>
      </c>
      <c r="D1346">
        <v>2.7999999999999901</v>
      </c>
      <c r="E1346">
        <v>3.8999999999999901</v>
      </c>
    </row>
    <row r="1347" spans="1:5" x14ac:dyDescent="0.2">
      <c r="A1347" s="11" t="str">
        <f t="shared" si="21"/>
        <v>2025020688 CAR</v>
      </c>
      <c r="B1347">
        <v>2025020688</v>
      </c>
      <c r="C1347" t="s">
        <v>42</v>
      </c>
      <c r="D1347">
        <v>3.8999999999999901</v>
      </c>
      <c r="E1347">
        <v>2.7999999999999901</v>
      </c>
    </row>
    <row r="1348" spans="1:5" x14ac:dyDescent="0.2">
      <c r="A1348" s="11" t="str">
        <f t="shared" si="21"/>
        <v>2025020689 NYI</v>
      </c>
      <c r="B1348">
        <v>2025020689</v>
      </c>
      <c r="C1348" t="s">
        <v>37</v>
      </c>
      <c r="D1348">
        <v>2.8499999999999899</v>
      </c>
      <c r="E1348">
        <v>3.0999999999999899</v>
      </c>
    </row>
    <row r="1349" spans="1:5" x14ac:dyDescent="0.2">
      <c r="A1349" s="11" t="str">
        <f t="shared" si="21"/>
        <v>2025020689 NSH</v>
      </c>
      <c r="B1349">
        <v>2025020689</v>
      </c>
      <c r="C1349" t="s">
        <v>35</v>
      </c>
      <c r="D1349">
        <v>3.0999999999999899</v>
      </c>
      <c r="E1349">
        <v>2.8499999999999899</v>
      </c>
    </row>
    <row r="1350" spans="1:5" x14ac:dyDescent="0.2">
      <c r="A1350" s="11" t="str">
        <f t="shared" si="21"/>
        <v>2025020690 EDM</v>
      </c>
      <c r="B1350">
        <v>2025020690</v>
      </c>
      <c r="C1350" t="s">
        <v>17</v>
      </c>
      <c r="D1350">
        <v>3.0999999999999899</v>
      </c>
      <c r="E1350">
        <v>3.0499999999999901</v>
      </c>
    </row>
    <row r="1351" spans="1:5" x14ac:dyDescent="0.2">
      <c r="A1351" s="11" t="str">
        <f t="shared" si="21"/>
        <v>2025020690 WPG</v>
      </c>
      <c r="B1351">
        <v>2025020690</v>
      </c>
      <c r="C1351" t="s">
        <v>16</v>
      </c>
      <c r="D1351">
        <v>3.0499999999999901</v>
      </c>
      <c r="E1351">
        <v>3.0999999999999899</v>
      </c>
    </row>
    <row r="1352" spans="1:5" x14ac:dyDescent="0.2">
      <c r="A1352" s="11" t="str">
        <f t="shared" si="21"/>
        <v>2025020691 OTT</v>
      </c>
      <c r="B1352">
        <v>2025020691</v>
      </c>
      <c r="C1352" t="s">
        <v>39</v>
      </c>
      <c r="D1352">
        <v>2.5499999999999901</v>
      </c>
      <c r="E1352">
        <v>3.9999999999999898</v>
      </c>
    </row>
    <row r="1353" spans="1:5" x14ac:dyDescent="0.2">
      <c r="A1353" s="11" t="str">
        <f t="shared" si="21"/>
        <v>2025020691 COL</v>
      </c>
      <c r="B1353">
        <v>2025020691</v>
      </c>
      <c r="C1353" t="s">
        <v>24</v>
      </c>
      <c r="D1353">
        <v>3.9999999999999898</v>
      </c>
      <c r="E1353">
        <v>2.5499999999999901</v>
      </c>
    </row>
    <row r="1354" spans="1:5" x14ac:dyDescent="0.2">
      <c r="A1354" s="11" t="str">
        <f t="shared" si="21"/>
        <v>2025020692 CBJ</v>
      </c>
      <c r="B1354">
        <v>2025020692</v>
      </c>
      <c r="C1354" t="s">
        <v>32</v>
      </c>
      <c r="D1354">
        <v>2.8999999999999901</v>
      </c>
      <c r="E1354">
        <v>3.2999999999999901</v>
      </c>
    </row>
    <row r="1355" spans="1:5" x14ac:dyDescent="0.2">
      <c r="A1355" s="11" t="str">
        <f t="shared" si="21"/>
        <v>2025020692 VGK</v>
      </c>
      <c r="B1355">
        <v>2025020692</v>
      </c>
      <c r="C1355" t="s">
        <v>25</v>
      </c>
      <c r="D1355">
        <v>3.2999999999999901</v>
      </c>
      <c r="E1355">
        <v>2.8999999999999901</v>
      </c>
    </row>
    <row r="1356" spans="1:5" x14ac:dyDescent="0.2">
      <c r="A1356" s="11" t="str">
        <f t="shared" si="21"/>
        <v>2025020693 MIN</v>
      </c>
      <c r="B1356">
        <v>2025020693</v>
      </c>
      <c r="C1356" t="s">
        <v>33</v>
      </c>
      <c r="D1356">
        <v>3.19999999999999</v>
      </c>
      <c r="E1356">
        <v>2.69999999999999</v>
      </c>
    </row>
    <row r="1357" spans="1:5" x14ac:dyDescent="0.2">
      <c r="A1357" s="11" t="str">
        <f t="shared" si="21"/>
        <v>2025020693 SEA</v>
      </c>
      <c r="B1357">
        <v>2025020693</v>
      </c>
      <c r="C1357" t="s">
        <v>13</v>
      </c>
      <c r="D1357">
        <v>2.69999999999999</v>
      </c>
      <c r="E1357">
        <v>3.19999999999999</v>
      </c>
    </row>
    <row r="1358" spans="1:5" x14ac:dyDescent="0.2">
      <c r="A1358" s="11" t="str">
        <f t="shared" si="21"/>
        <v>2025020694 WSH</v>
      </c>
      <c r="B1358">
        <v>2025020694</v>
      </c>
      <c r="C1358" t="s">
        <v>49</v>
      </c>
      <c r="D1358">
        <v>3.19999999999999</v>
      </c>
      <c r="E1358">
        <v>2.8999999999999901</v>
      </c>
    </row>
    <row r="1359" spans="1:5" x14ac:dyDescent="0.2">
      <c r="A1359" s="11" t="str">
        <f t="shared" si="21"/>
        <v>2025020694 CHI</v>
      </c>
      <c r="B1359">
        <v>2025020694</v>
      </c>
      <c r="C1359" t="s">
        <v>14</v>
      </c>
      <c r="D1359">
        <v>2.8999999999999901</v>
      </c>
      <c r="E1359">
        <v>3.19999999999999</v>
      </c>
    </row>
    <row r="1360" spans="1:5" x14ac:dyDescent="0.2">
      <c r="A1360" s="11" t="str">
        <f t="shared" si="21"/>
        <v>2025020695 LAK</v>
      </c>
      <c r="B1360">
        <v>2025020695</v>
      </c>
      <c r="C1360" t="s">
        <v>28</v>
      </c>
      <c r="D1360">
        <v>2.8999999999999901</v>
      </c>
      <c r="E1360">
        <v>2.5499999999999901</v>
      </c>
    </row>
    <row r="1361" spans="1:5" x14ac:dyDescent="0.2">
      <c r="A1361" s="11" t="str">
        <f t="shared" si="21"/>
        <v>2025020695 WPG</v>
      </c>
      <c r="B1361">
        <v>2025020695</v>
      </c>
      <c r="C1361" t="s">
        <v>16</v>
      </c>
      <c r="D1361">
        <v>2.5499999999999901</v>
      </c>
      <c r="E1361">
        <v>2.8999999999999901</v>
      </c>
    </row>
    <row r="1362" spans="1:5" x14ac:dyDescent="0.2">
      <c r="A1362" s="11" t="str">
        <f t="shared" si="21"/>
        <v>2025020696 STL</v>
      </c>
      <c r="B1362">
        <v>2025020696</v>
      </c>
      <c r="C1362" t="s">
        <v>12</v>
      </c>
      <c r="D1362">
        <v>2.3999999999999901</v>
      </c>
      <c r="E1362">
        <v>3.19999999999999</v>
      </c>
    </row>
    <row r="1363" spans="1:5" x14ac:dyDescent="0.2">
      <c r="A1363" s="11" t="str">
        <f t="shared" si="21"/>
        <v>2025020696 UTA</v>
      </c>
      <c r="B1363">
        <v>2025020696</v>
      </c>
      <c r="C1363" t="s">
        <v>15</v>
      </c>
      <c r="D1363">
        <v>3.19999999999999</v>
      </c>
      <c r="E1363">
        <v>2.3999999999999901</v>
      </c>
    </row>
    <row r="1364" spans="1:5" x14ac:dyDescent="0.2">
      <c r="A1364" s="11" t="str">
        <f t="shared" si="21"/>
        <v>2025020701 BUF</v>
      </c>
      <c r="B1364">
        <v>2025020701</v>
      </c>
      <c r="C1364" t="s">
        <v>5</v>
      </c>
      <c r="D1364">
        <v>3.5999999999999899</v>
      </c>
      <c r="E1364">
        <v>3.0499999999999901</v>
      </c>
    </row>
    <row r="1365" spans="1:5" x14ac:dyDescent="0.2">
      <c r="A1365" s="11" t="str">
        <f t="shared" si="21"/>
        <v>2025020701 ANA</v>
      </c>
      <c r="B1365">
        <v>2025020701</v>
      </c>
      <c r="C1365" t="s">
        <v>48</v>
      </c>
      <c r="D1365">
        <v>3.0499999999999901</v>
      </c>
      <c r="E1365">
        <v>3.5999999999999899</v>
      </c>
    </row>
    <row r="1366" spans="1:5" x14ac:dyDescent="0.2">
      <c r="A1366" s="11" t="str">
        <f t="shared" si="21"/>
        <v>2025020702 TOR</v>
      </c>
      <c r="B1366">
        <v>2025020702</v>
      </c>
      <c r="C1366" t="s">
        <v>18</v>
      </c>
      <c r="D1366">
        <v>3.44999999999999</v>
      </c>
      <c r="E1366">
        <v>2.69999999999999</v>
      </c>
    </row>
    <row r="1367" spans="1:5" x14ac:dyDescent="0.2">
      <c r="A1367" s="11" t="str">
        <f t="shared" si="21"/>
        <v>2025020702 VAN</v>
      </c>
      <c r="B1367">
        <v>2025020702</v>
      </c>
      <c r="C1367" t="s">
        <v>23</v>
      </c>
      <c r="D1367">
        <v>2.69999999999999</v>
      </c>
      <c r="E1367">
        <v>3.44999999999999</v>
      </c>
    </row>
    <row r="1368" spans="1:5" x14ac:dyDescent="0.2">
      <c r="A1368" s="11" t="str">
        <f t="shared" si="21"/>
        <v>2025020703 DET</v>
      </c>
      <c r="B1368">
        <v>2025020703</v>
      </c>
      <c r="C1368" t="s">
        <v>30</v>
      </c>
      <c r="D1368">
        <v>2.8999999999999901</v>
      </c>
      <c r="E1368">
        <v>3.2499999999999898</v>
      </c>
    </row>
    <row r="1369" spans="1:5" x14ac:dyDescent="0.2">
      <c r="A1369" s="11" t="str">
        <f t="shared" si="21"/>
        <v>2025020703 MTL</v>
      </c>
      <c r="B1369">
        <v>2025020703</v>
      </c>
      <c r="C1369" t="s">
        <v>19</v>
      </c>
      <c r="D1369">
        <v>3.2499999999999898</v>
      </c>
      <c r="E1369">
        <v>2.8999999999999901</v>
      </c>
    </row>
    <row r="1370" spans="1:5" x14ac:dyDescent="0.2">
      <c r="A1370" s="11" t="str">
        <f t="shared" si="21"/>
        <v>2025020704 FLA</v>
      </c>
      <c r="B1370">
        <v>2025020704</v>
      </c>
      <c r="C1370" t="s">
        <v>10</v>
      </c>
      <c r="D1370">
        <v>2.9999999999999898</v>
      </c>
      <c r="E1370">
        <v>3.0999999999999899</v>
      </c>
    </row>
    <row r="1371" spans="1:5" x14ac:dyDescent="0.2">
      <c r="A1371" s="11" t="str">
        <f t="shared" si="21"/>
        <v>2025020704 OTT</v>
      </c>
      <c r="B1371">
        <v>2025020704</v>
      </c>
      <c r="C1371" t="s">
        <v>39</v>
      </c>
      <c r="D1371">
        <v>3.0999999999999899</v>
      </c>
      <c r="E1371">
        <v>2.9999999999999898</v>
      </c>
    </row>
    <row r="1372" spans="1:5" x14ac:dyDescent="0.2">
      <c r="A1372" s="11" t="str">
        <f t="shared" si="21"/>
        <v>2025020705 PHI</v>
      </c>
      <c r="B1372">
        <v>2025020705</v>
      </c>
      <c r="C1372" t="s">
        <v>43</v>
      </c>
      <c r="D1372">
        <v>2.5499999999999901</v>
      </c>
      <c r="E1372">
        <v>3.3499999999999899</v>
      </c>
    </row>
    <row r="1373" spans="1:5" x14ac:dyDescent="0.2">
      <c r="A1373" s="11" t="str">
        <f t="shared" si="21"/>
        <v>2025020705 TBL</v>
      </c>
      <c r="B1373">
        <v>2025020705</v>
      </c>
      <c r="C1373" t="s">
        <v>41</v>
      </c>
      <c r="D1373">
        <v>3.3499999999999899</v>
      </c>
      <c r="E1373">
        <v>2.5499999999999901</v>
      </c>
    </row>
    <row r="1374" spans="1:5" x14ac:dyDescent="0.2">
      <c r="A1374" s="11" t="str">
        <f t="shared" si="21"/>
        <v>2025020706 CAR</v>
      </c>
      <c r="B1374">
        <v>2025020706</v>
      </c>
      <c r="C1374" t="s">
        <v>42</v>
      </c>
      <c r="D1374">
        <v>3.7999999999999901</v>
      </c>
      <c r="E1374">
        <v>2.2999999999999901</v>
      </c>
    </row>
    <row r="1375" spans="1:5" x14ac:dyDescent="0.2">
      <c r="A1375" s="11" t="str">
        <f t="shared" si="21"/>
        <v>2025020706 SEA</v>
      </c>
      <c r="B1375">
        <v>2025020706</v>
      </c>
      <c r="C1375" t="s">
        <v>13</v>
      </c>
      <c r="D1375">
        <v>2.2999999999999901</v>
      </c>
      <c r="E1375">
        <v>3.7999999999999901</v>
      </c>
    </row>
    <row r="1376" spans="1:5" x14ac:dyDescent="0.2">
      <c r="A1376" s="11" t="str">
        <f t="shared" si="21"/>
        <v>2025020707 CHI</v>
      </c>
      <c r="B1376">
        <v>2025020707</v>
      </c>
      <c r="C1376" t="s">
        <v>14</v>
      </c>
      <c r="D1376">
        <v>2.5499999999999901</v>
      </c>
      <c r="E1376">
        <v>3.5499999999999901</v>
      </c>
    </row>
    <row r="1377" spans="1:5" x14ac:dyDescent="0.2">
      <c r="A1377" s="11" t="str">
        <f t="shared" ref="A1377:A1438" si="22">B1377&amp;" "&amp;C1377</f>
        <v>2025020707 NSH</v>
      </c>
      <c r="B1377">
        <v>2025020707</v>
      </c>
      <c r="C1377" t="s">
        <v>35</v>
      </c>
      <c r="D1377">
        <v>3.5499999999999901</v>
      </c>
      <c r="E1377">
        <v>2.5499999999999901</v>
      </c>
    </row>
    <row r="1378" spans="1:5" x14ac:dyDescent="0.2">
      <c r="A1378" s="11" t="str">
        <f t="shared" si="22"/>
        <v>2025020708 NYI</v>
      </c>
      <c r="B1378">
        <v>2025020708</v>
      </c>
      <c r="C1378" t="s">
        <v>37</v>
      </c>
      <c r="D1378">
        <v>2.5499999999999901</v>
      </c>
      <c r="E1378">
        <v>3.19999999999999</v>
      </c>
    </row>
    <row r="1379" spans="1:5" x14ac:dyDescent="0.2">
      <c r="A1379" s="11" t="str">
        <f t="shared" si="22"/>
        <v>2025020708 MIN</v>
      </c>
      <c r="B1379">
        <v>2025020708</v>
      </c>
      <c r="C1379" t="s">
        <v>33</v>
      </c>
      <c r="D1379">
        <v>3.19999999999999</v>
      </c>
      <c r="E1379">
        <v>2.5499999999999901</v>
      </c>
    </row>
    <row r="1380" spans="1:5" x14ac:dyDescent="0.2">
      <c r="A1380" s="11" t="str">
        <f t="shared" si="22"/>
        <v>2025020709 LAK</v>
      </c>
      <c r="B1380">
        <v>2025020709</v>
      </c>
      <c r="C1380" t="s">
        <v>28</v>
      </c>
      <c r="D1380">
        <v>2.5999999999999899</v>
      </c>
      <c r="E1380">
        <v>3.44999999999999</v>
      </c>
    </row>
    <row r="1381" spans="1:5" x14ac:dyDescent="0.2">
      <c r="A1381" s="11" t="str">
        <f t="shared" si="22"/>
        <v>2025020709 EDM</v>
      </c>
      <c r="B1381">
        <v>2025020709</v>
      </c>
      <c r="C1381" t="s">
        <v>17</v>
      </c>
      <c r="D1381">
        <v>3.44999999999999</v>
      </c>
      <c r="E1381">
        <v>2.5999999999999899</v>
      </c>
    </row>
    <row r="1382" spans="1:5" x14ac:dyDescent="0.2">
      <c r="A1382" s="11" t="str">
        <f t="shared" si="22"/>
        <v>2025020710 STL</v>
      </c>
      <c r="B1382">
        <v>2025020710</v>
      </c>
      <c r="C1382" t="s">
        <v>12</v>
      </c>
      <c r="D1382">
        <v>2.2499999999999898</v>
      </c>
      <c r="E1382">
        <v>3.6499999999999901</v>
      </c>
    </row>
    <row r="1383" spans="1:5" x14ac:dyDescent="0.2">
      <c r="A1383" s="11" t="str">
        <f t="shared" si="22"/>
        <v>2025020710 VGK</v>
      </c>
      <c r="B1383">
        <v>2025020710</v>
      </c>
      <c r="C1383" t="s">
        <v>25</v>
      </c>
      <c r="D1383">
        <v>3.6499999999999901</v>
      </c>
      <c r="E1383">
        <v>2.2499999999999898</v>
      </c>
    </row>
    <row r="1384" spans="1:5" x14ac:dyDescent="0.2">
      <c r="A1384" s="11" t="str">
        <f t="shared" si="22"/>
        <v>2025020711 NJD</v>
      </c>
      <c r="B1384">
        <v>2025020711</v>
      </c>
      <c r="C1384" t="s">
        <v>4</v>
      </c>
      <c r="D1384">
        <v>2.7999999999999901</v>
      </c>
      <c r="E1384">
        <v>2.94999999999999</v>
      </c>
    </row>
    <row r="1385" spans="1:5" x14ac:dyDescent="0.2">
      <c r="A1385" s="11" t="str">
        <f t="shared" si="22"/>
        <v>2025020711 WPG</v>
      </c>
      <c r="B1385">
        <v>2025020711</v>
      </c>
      <c r="C1385" t="s">
        <v>16</v>
      </c>
      <c r="D1385">
        <v>2.94999999999999</v>
      </c>
      <c r="E1385">
        <v>2.7999999999999901</v>
      </c>
    </row>
    <row r="1386" spans="1:5" x14ac:dyDescent="0.2">
      <c r="A1386" s="11" t="str">
        <f t="shared" si="22"/>
        <v>2025020712 PIT</v>
      </c>
      <c r="B1386">
        <v>2025020712</v>
      </c>
      <c r="C1386" t="s">
        <v>21</v>
      </c>
      <c r="D1386">
        <v>3.1499999999999901</v>
      </c>
      <c r="E1386">
        <v>3.0499999999999901</v>
      </c>
    </row>
    <row r="1387" spans="1:5" x14ac:dyDescent="0.2">
      <c r="A1387" s="11" t="str">
        <f t="shared" si="22"/>
        <v>2025020712 BOS</v>
      </c>
      <c r="B1387">
        <v>2025020712</v>
      </c>
      <c r="C1387" t="s">
        <v>7</v>
      </c>
      <c r="D1387">
        <v>3.0499999999999901</v>
      </c>
      <c r="E1387">
        <v>3.1499999999999901</v>
      </c>
    </row>
    <row r="1388" spans="1:5" x14ac:dyDescent="0.2">
      <c r="A1388" s="11" t="str">
        <f t="shared" si="22"/>
        <v>2025020713 WSH</v>
      </c>
      <c r="B1388">
        <v>2025020713</v>
      </c>
      <c r="C1388" t="s">
        <v>49</v>
      </c>
      <c r="D1388">
        <v>3.2499999999999898</v>
      </c>
      <c r="E1388">
        <v>2.9999999999999898</v>
      </c>
    </row>
    <row r="1389" spans="1:5" x14ac:dyDescent="0.2">
      <c r="A1389" s="11" t="str">
        <f t="shared" si="22"/>
        <v>2025020713 NSH</v>
      </c>
      <c r="B1389">
        <v>2025020713</v>
      </c>
      <c r="C1389" t="s">
        <v>35</v>
      </c>
      <c r="D1389">
        <v>2.9999999999999898</v>
      </c>
      <c r="E1389">
        <v>3.2499999999999898</v>
      </c>
    </row>
    <row r="1390" spans="1:5" x14ac:dyDescent="0.2">
      <c r="A1390" s="11" t="str">
        <f t="shared" si="22"/>
        <v>2025020714 CBJ</v>
      </c>
      <c r="B1390">
        <v>2025020714</v>
      </c>
      <c r="C1390" t="s">
        <v>32</v>
      </c>
      <c r="D1390">
        <v>2.69999999999999</v>
      </c>
      <c r="E1390">
        <v>3.5499999999999901</v>
      </c>
    </row>
    <row r="1391" spans="1:5" x14ac:dyDescent="0.2">
      <c r="A1391" s="11" t="str">
        <f t="shared" si="22"/>
        <v>2025020714 UTA</v>
      </c>
      <c r="B1391">
        <v>2025020714</v>
      </c>
      <c r="C1391" t="s">
        <v>15</v>
      </c>
      <c r="D1391">
        <v>3.5499999999999901</v>
      </c>
      <c r="E1391">
        <v>2.69999999999999</v>
      </c>
    </row>
    <row r="1392" spans="1:5" x14ac:dyDescent="0.2">
      <c r="A1392" s="11" t="str">
        <f t="shared" si="22"/>
        <v>2025020715 VGK</v>
      </c>
      <c r="B1392">
        <v>2025020715</v>
      </c>
      <c r="C1392" t="s">
        <v>25</v>
      </c>
      <c r="D1392">
        <v>3.4999999999999898</v>
      </c>
      <c r="E1392">
        <v>3.0499999999999901</v>
      </c>
    </row>
    <row r="1393" spans="1:5" x14ac:dyDescent="0.2">
      <c r="A1393" s="11" t="str">
        <f t="shared" si="22"/>
        <v>2025020715 SJS</v>
      </c>
      <c r="B1393">
        <v>2025020715</v>
      </c>
      <c r="C1393" t="s">
        <v>40</v>
      </c>
      <c r="D1393">
        <v>3.0499999999999901</v>
      </c>
      <c r="E1393">
        <v>3.4999999999999898</v>
      </c>
    </row>
    <row r="1394" spans="1:5" x14ac:dyDescent="0.2">
      <c r="A1394" s="11" t="str">
        <f t="shared" si="22"/>
        <v>2025020716 FLA</v>
      </c>
      <c r="B1394">
        <v>2025020716</v>
      </c>
      <c r="C1394" t="s">
        <v>10</v>
      </c>
      <c r="D1394">
        <v>2.9999999999999898</v>
      </c>
      <c r="E1394">
        <v>3.0499999999999901</v>
      </c>
    </row>
    <row r="1395" spans="1:5" x14ac:dyDescent="0.2">
      <c r="A1395" s="11" t="str">
        <f t="shared" si="22"/>
        <v>2025020716 BUF</v>
      </c>
      <c r="B1395">
        <v>2025020716</v>
      </c>
      <c r="C1395" t="s">
        <v>5</v>
      </c>
      <c r="D1395">
        <v>3.0499999999999901</v>
      </c>
      <c r="E1395">
        <v>2.9999999999999898</v>
      </c>
    </row>
    <row r="1396" spans="1:5" x14ac:dyDescent="0.2">
      <c r="A1396" s="11" t="str">
        <f t="shared" si="22"/>
        <v>2025020717 CAR</v>
      </c>
      <c r="B1396">
        <v>2025020717</v>
      </c>
      <c r="C1396" t="s">
        <v>42</v>
      </c>
      <c r="D1396">
        <v>3.2499999999999898</v>
      </c>
      <c r="E1396">
        <v>2.7999999999999901</v>
      </c>
    </row>
    <row r="1397" spans="1:5" x14ac:dyDescent="0.2">
      <c r="A1397" s="11" t="str">
        <f t="shared" si="22"/>
        <v>2025020717 DET</v>
      </c>
      <c r="B1397">
        <v>2025020717</v>
      </c>
      <c r="C1397" t="s">
        <v>30</v>
      </c>
      <c r="D1397">
        <v>2.7999999999999901</v>
      </c>
      <c r="E1397">
        <v>3.2499999999999898</v>
      </c>
    </row>
    <row r="1398" spans="1:5" x14ac:dyDescent="0.2">
      <c r="A1398" s="11" t="str">
        <f t="shared" si="22"/>
        <v>2025020718 NYR</v>
      </c>
      <c r="B1398">
        <v>2025020718</v>
      </c>
      <c r="C1398" t="s">
        <v>20</v>
      </c>
      <c r="D1398">
        <v>3.0999999999999899</v>
      </c>
      <c r="E1398">
        <v>2.7499999999999898</v>
      </c>
    </row>
    <row r="1399" spans="1:5" x14ac:dyDescent="0.2">
      <c r="A1399" s="11" t="str">
        <f t="shared" si="22"/>
        <v>2025020718 SEA</v>
      </c>
      <c r="B1399">
        <v>2025020718</v>
      </c>
      <c r="C1399" t="s">
        <v>13</v>
      </c>
      <c r="D1399">
        <v>2.7499999999999898</v>
      </c>
      <c r="E1399">
        <v>3.0999999999999899</v>
      </c>
    </row>
    <row r="1400" spans="1:5" x14ac:dyDescent="0.2">
      <c r="A1400" s="11" t="str">
        <f t="shared" si="22"/>
        <v>2025020719 TBL</v>
      </c>
      <c r="B1400">
        <v>2025020719</v>
      </c>
      <c r="C1400" t="s">
        <v>41</v>
      </c>
      <c r="D1400">
        <v>3.19999999999999</v>
      </c>
      <c r="E1400">
        <v>2.7999999999999901</v>
      </c>
    </row>
    <row r="1401" spans="1:5" x14ac:dyDescent="0.2">
      <c r="A1401" s="11" t="str">
        <f t="shared" si="22"/>
        <v>2025020719 PHI</v>
      </c>
      <c r="B1401">
        <v>2025020719</v>
      </c>
      <c r="C1401" t="s">
        <v>43</v>
      </c>
      <c r="D1401">
        <v>2.7999999999999901</v>
      </c>
      <c r="E1401">
        <v>3.19999999999999</v>
      </c>
    </row>
    <row r="1402" spans="1:5" x14ac:dyDescent="0.2">
      <c r="A1402" s="11" t="str">
        <f t="shared" si="22"/>
        <v>2025020720 VAN</v>
      </c>
      <c r="B1402">
        <v>2025020720</v>
      </c>
      <c r="C1402" t="s">
        <v>23</v>
      </c>
      <c r="D1402">
        <v>2.6499999999999901</v>
      </c>
      <c r="E1402">
        <v>3.5999999999999899</v>
      </c>
    </row>
    <row r="1403" spans="1:5" x14ac:dyDescent="0.2">
      <c r="A1403" s="11" t="str">
        <f t="shared" si="22"/>
        <v>2025020720 MTL</v>
      </c>
      <c r="B1403">
        <v>2025020720</v>
      </c>
      <c r="C1403" t="s">
        <v>19</v>
      </c>
      <c r="D1403">
        <v>3.5999999999999899</v>
      </c>
      <c r="E1403">
        <v>2.6499999999999901</v>
      </c>
    </row>
    <row r="1404" spans="1:5" x14ac:dyDescent="0.2">
      <c r="A1404" s="11" t="str">
        <f t="shared" si="22"/>
        <v>2025020721 NJD</v>
      </c>
      <c r="B1404">
        <v>2025020721</v>
      </c>
      <c r="C1404" t="s">
        <v>4</v>
      </c>
      <c r="D1404">
        <v>2.6499999999999901</v>
      </c>
      <c r="E1404">
        <v>3.3499999999999899</v>
      </c>
    </row>
    <row r="1405" spans="1:5" x14ac:dyDescent="0.2">
      <c r="A1405" s="11" t="str">
        <f t="shared" si="22"/>
        <v>2025020721 MIN</v>
      </c>
      <c r="B1405">
        <v>2025020721</v>
      </c>
      <c r="C1405" t="s">
        <v>33</v>
      </c>
      <c r="D1405">
        <v>3.3499999999999899</v>
      </c>
      <c r="E1405">
        <v>2.6499999999999901</v>
      </c>
    </row>
    <row r="1406" spans="1:5" x14ac:dyDescent="0.2">
      <c r="A1406" s="11" t="str">
        <f t="shared" si="22"/>
        <v>2025020722 EDM</v>
      </c>
      <c r="B1406">
        <v>2025020722</v>
      </c>
      <c r="C1406" t="s">
        <v>17</v>
      </c>
      <c r="D1406">
        <v>3.44999999999999</v>
      </c>
      <c r="E1406">
        <v>2.7999999999999901</v>
      </c>
    </row>
    <row r="1407" spans="1:5" x14ac:dyDescent="0.2">
      <c r="A1407" s="11" t="str">
        <f t="shared" si="22"/>
        <v>2025020722 CHI</v>
      </c>
      <c r="B1407">
        <v>2025020722</v>
      </c>
      <c r="C1407" t="s">
        <v>14</v>
      </c>
      <c r="D1407">
        <v>2.7999999999999901</v>
      </c>
      <c r="E1407">
        <v>3.44999999999999</v>
      </c>
    </row>
    <row r="1408" spans="1:5" x14ac:dyDescent="0.2">
      <c r="A1408" s="11" t="str">
        <f t="shared" si="22"/>
        <v>2025020723 TOR</v>
      </c>
      <c r="B1408">
        <v>2025020723</v>
      </c>
      <c r="C1408" t="s">
        <v>18</v>
      </c>
      <c r="D1408">
        <v>2.69999999999999</v>
      </c>
      <c r="E1408">
        <v>3.7999999999999901</v>
      </c>
    </row>
    <row r="1409" spans="1:5" x14ac:dyDescent="0.2">
      <c r="A1409" s="11" t="str">
        <f t="shared" si="22"/>
        <v>2025020723 COL</v>
      </c>
      <c r="B1409">
        <v>2025020723</v>
      </c>
      <c r="C1409" t="s">
        <v>24</v>
      </c>
      <c r="D1409">
        <v>3.7999999999999901</v>
      </c>
      <c r="E1409">
        <v>2.69999999999999</v>
      </c>
    </row>
    <row r="1410" spans="1:5" x14ac:dyDescent="0.2">
      <c r="A1410" s="11" t="str">
        <f t="shared" si="22"/>
        <v>2025020724 DAL</v>
      </c>
      <c r="B1410">
        <v>2025020724</v>
      </c>
      <c r="C1410" t="s">
        <v>34</v>
      </c>
      <c r="D1410">
        <v>3.0499999999999901</v>
      </c>
      <c r="E1410">
        <v>2.8499999999999899</v>
      </c>
    </row>
    <row r="1411" spans="1:5" x14ac:dyDescent="0.2">
      <c r="A1411" s="11" t="str">
        <f t="shared" si="22"/>
        <v>2025020724 LAK</v>
      </c>
      <c r="B1411">
        <v>2025020724</v>
      </c>
      <c r="C1411" t="s">
        <v>28</v>
      </c>
      <c r="D1411">
        <v>2.8499999999999899</v>
      </c>
      <c r="E1411">
        <v>3.0499999999999901</v>
      </c>
    </row>
    <row r="1412" spans="1:5" x14ac:dyDescent="0.2">
      <c r="A1412" s="11" t="str">
        <f t="shared" si="22"/>
        <v>2025020725 OTT</v>
      </c>
      <c r="B1412">
        <v>2025020725</v>
      </c>
      <c r="C1412" t="s">
        <v>39</v>
      </c>
      <c r="D1412">
        <v>3.7499999999999898</v>
      </c>
      <c r="E1412">
        <v>2.5999999999999899</v>
      </c>
    </row>
    <row r="1413" spans="1:5" x14ac:dyDescent="0.2">
      <c r="A1413" s="11" t="str">
        <f t="shared" si="22"/>
        <v>2025020725 VAN</v>
      </c>
      <c r="B1413">
        <v>2025020725</v>
      </c>
      <c r="C1413" t="s">
        <v>23</v>
      </c>
      <c r="D1413">
        <v>2.5999999999999899</v>
      </c>
      <c r="E1413">
        <v>3.7499999999999898</v>
      </c>
    </row>
    <row r="1414" spans="1:5" x14ac:dyDescent="0.2">
      <c r="A1414" s="11" t="str">
        <f t="shared" si="22"/>
        <v>2025020726 PIT</v>
      </c>
      <c r="B1414">
        <v>2025020726</v>
      </c>
      <c r="C1414" t="s">
        <v>21</v>
      </c>
      <c r="D1414">
        <v>2.8499999999999899</v>
      </c>
      <c r="E1414">
        <v>3.2499999999999898</v>
      </c>
    </row>
    <row r="1415" spans="1:5" x14ac:dyDescent="0.2">
      <c r="A1415" s="11" t="str">
        <f t="shared" si="22"/>
        <v>2025020726 TBL</v>
      </c>
      <c r="B1415">
        <v>2025020726</v>
      </c>
      <c r="C1415" t="s">
        <v>41</v>
      </c>
      <c r="D1415">
        <v>3.2499999999999898</v>
      </c>
      <c r="E1415">
        <v>2.8499999999999899</v>
      </c>
    </row>
    <row r="1416" spans="1:5" x14ac:dyDescent="0.2">
      <c r="A1416" s="11" t="str">
        <f t="shared" si="22"/>
        <v>2025020727 MTL</v>
      </c>
      <c r="B1416">
        <v>2025020727</v>
      </c>
      <c r="C1416" t="s">
        <v>19</v>
      </c>
      <c r="D1416">
        <v>2.8499999999999899</v>
      </c>
      <c r="E1416">
        <v>3.19999999999999</v>
      </c>
    </row>
    <row r="1417" spans="1:5" x14ac:dyDescent="0.2">
      <c r="A1417" s="11" t="str">
        <f t="shared" si="22"/>
        <v>2025020727 WSH</v>
      </c>
      <c r="B1417">
        <v>2025020727</v>
      </c>
      <c r="C1417" t="s">
        <v>49</v>
      </c>
      <c r="D1417">
        <v>3.19999999999999</v>
      </c>
      <c r="E1417">
        <v>2.8499999999999899</v>
      </c>
    </row>
    <row r="1418" spans="1:5" x14ac:dyDescent="0.2">
      <c r="A1418" s="11" t="str">
        <f t="shared" si="22"/>
        <v>2025020728 CGY</v>
      </c>
      <c r="B1418">
        <v>2025020728</v>
      </c>
      <c r="C1418" t="s">
        <v>22</v>
      </c>
      <c r="D1418">
        <v>2.8499999999999899</v>
      </c>
      <c r="E1418">
        <v>3.1499999999999901</v>
      </c>
    </row>
    <row r="1419" spans="1:5" x14ac:dyDescent="0.2">
      <c r="A1419" s="11" t="str">
        <f t="shared" si="22"/>
        <v>2025020728 CBJ</v>
      </c>
      <c r="B1419">
        <v>2025020728</v>
      </c>
      <c r="C1419" t="s">
        <v>32</v>
      </c>
      <c r="D1419">
        <v>3.1499999999999901</v>
      </c>
      <c r="E1419">
        <v>2.8499999999999899</v>
      </c>
    </row>
    <row r="1420" spans="1:5" x14ac:dyDescent="0.2">
      <c r="A1420" s="11" t="str">
        <f t="shared" si="22"/>
        <v>2025020729 DET</v>
      </c>
      <c r="B1420">
        <v>2025020729</v>
      </c>
      <c r="C1420" t="s">
        <v>30</v>
      </c>
      <c r="D1420">
        <v>2.8499999999999899</v>
      </c>
      <c r="E1420">
        <v>3.2999999999999901</v>
      </c>
    </row>
    <row r="1421" spans="1:5" x14ac:dyDescent="0.2">
      <c r="A1421" s="11" t="str">
        <f t="shared" si="22"/>
        <v>2025020729 BOS</v>
      </c>
      <c r="B1421">
        <v>2025020729</v>
      </c>
      <c r="C1421" t="s">
        <v>7</v>
      </c>
      <c r="D1421">
        <v>3.2999999999999901</v>
      </c>
      <c r="E1421">
        <v>2.8499999999999899</v>
      </c>
    </row>
    <row r="1422" spans="1:5" x14ac:dyDescent="0.2">
      <c r="A1422" s="11" t="str">
        <f t="shared" si="22"/>
        <v>2025020730 CAR</v>
      </c>
      <c r="B1422">
        <v>2025020730</v>
      </c>
      <c r="C1422" t="s">
        <v>42</v>
      </c>
      <c r="D1422">
        <v>3.2999999999999901</v>
      </c>
      <c r="E1422">
        <v>2.5999999999999899</v>
      </c>
    </row>
    <row r="1423" spans="1:5" x14ac:dyDescent="0.2">
      <c r="A1423" s="11" t="str">
        <f t="shared" si="22"/>
        <v>2025020730 STL</v>
      </c>
      <c r="B1423">
        <v>2025020730</v>
      </c>
      <c r="C1423" t="s">
        <v>12</v>
      </c>
      <c r="D1423">
        <v>2.5999999999999899</v>
      </c>
      <c r="E1423">
        <v>3.2999999999999901</v>
      </c>
    </row>
    <row r="1424" spans="1:5" x14ac:dyDescent="0.2">
      <c r="A1424" s="11" t="str">
        <f t="shared" si="22"/>
        <v>2025020731 EDM</v>
      </c>
      <c r="B1424">
        <v>2025020731</v>
      </c>
      <c r="C1424" t="s">
        <v>17</v>
      </c>
      <c r="D1424">
        <v>3.2999999999999901</v>
      </c>
      <c r="E1424">
        <v>2.9999999999999898</v>
      </c>
    </row>
    <row r="1425" spans="1:5" x14ac:dyDescent="0.2">
      <c r="A1425" s="11" t="str">
        <f t="shared" si="22"/>
        <v>2025020731 NSH</v>
      </c>
      <c r="B1425">
        <v>2025020731</v>
      </c>
      <c r="C1425" t="s">
        <v>35</v>
      </c>
      <c r="D1425">
        <v>2.9999999999999898</v>
      </c>
      <c r="E1425">
        <v>3.2999999999999901</v>
      </c>
    </row>
    <row r="1426" spans="1:5" x14ac:dyDescent="0.2">
      <c r="A1426" s="11" t="str">
        <f t="shared" si="22"/>
        <v>2025020732 NYI</v>
      </c>
      <c r="B1426">
        <v>2025020732</v>
      </c>
      <c r="C1426" t="s">
        <v>37</v>
      </c>
      <c r="D1426">
        <v>2.5499999999999901</v>
      </c>
      <c r="E1426">
        <v>2.8499999999999899</v>
      </c>
    </row>
    <row r="1427" spans="1:5" x14ac:dyDescent="0.2">
      <c r="A1427" s="11" t="str">
        <f t="shared" si="22"/>
        <v>2025020732 WPG</v>
      </c>
      <c r="B1427">
        <v>2025020732</v>
      </c>
      <c r="C1427" t="s">
        <v>16</v>
      </c>
      <c r="D1427">
        <v>2.8499999999999899</v>
      </c>
      <c r="E1427">
        <v>2.5499999999999901</v>
      </c>
    </row>
    <row r="1428" spans="1:5" x14ac:dyDescent="0.2">
      <c r="A1428" s="11" t="str">
        <f t="shared" si="22"/>
        <v>2025020733 TOR</v>
      </c>
      <c r="B1428">
        <v>2025020733</v>
      </c>
      <c r="C1428" t="s">
        <v>18</v>
      </c>
      <c r="D1428">
        <v>2.69999999999999</v>
      </c>
      <c r="E1428">
        <v>3.2999999999999901</v>
      </c>
    </row>
    <row r="1429" spans="1:5" x14ac:dyDescent="0.2">
      <c r="A1429" s="11" t="str">
        <f t="shared" si="22"/>
        <v>2025020733 UTA</v>
      </c>
      <c r="B1429">
        <v>2025020733</v>
      </c>
      <c r="C1429" t="s">
        <v>15</v>
      </c>
      <c r="D1429">
        <v>3.2999999999999901</v>
      </c>
      <c r="E1429">
        <v>2.69999999999999</v>
      </c>
    </row>
    <row r="1430" spans="1:5" x14ac:dyDescent="0.2">
      <c r="A1430" s="11" t="str">
        <f t="shared" si="22"/>
        <v>2025020734 DAL</v>
      </c>
      <c r="B1430">
        <v>2025020734</v>
      </c>
      <c r="C1430" t="s">
        <v>34</v>
      </c>
      <c r="D1430">
        <v>3.3499999999999899</v>
      </c>
      <c r="E1430">
        <v>3.19999999999999</v>
      </c>
    </row>
    <row r="1431" spans="1:5" x14ac:dyDescent="0.2">
      <c r="A1431" s="11" t="str">
        <f t="shared" si="22"/>
        <v>2025020734 ANA</v>
      </c>
      <c r="B1431">
        <v>2025020734</v>
      </c>
      <c r="C1431" t="s">
        <v>48</v>
      </c>
      <c r="D1431">
        <v>3.19999999999999</v>
      </c>
      <c r="E1431">
        <v>3.3499999999999899</v>
      </c>
    </row>
    <row r="1432" spans="1:5" x14ac:dyDescent="0.2">
      <c r="A1432" s="11" t="str">
        <f t="shared" si="22"/>
        <v>2025020735 SEA</v>
      </c>
      <c r="B1432">
        <v>2025020735</v>
      </c>
      <c r="C1432" t="s">
        <v>13</v>
      </c>
      <c r="D1432">
        <v>2.69999999999999</v>
      </c>
      <c r="E1432">
        <v>3.2499999999999898</v>
      </c>
    </row>
    <row r="1433" spans="1:5" x14ac:dyDescent="0.2">
      <c r="A1433" s="11" t="str">
        <f t="shared" si="22"/>
        <v>2025020735 NJD</v>
      </c>
      <c r="B1433">
        <v>2025020735</v>
      </c>
      <c r="C1433" t="s">
        <v>4</v>
      </c>
      <c r="D1433">
        <v>3.2499999999999898</v>
      </c>
      <c r="E1433">
        <v>2.69999999999999</v>
      </c>
    </row>
    <row r="1434" spans="1:5" x14ac:dyDescent="0.2">
      <c r="A1434" s="11" t="str">
        <f t="shared" si="22"/>
        <v>2025020736 PHI</v>
      </c>
      <c r="B1434">
        <v>2025020736</v>
      </c>
      <c r="C1434" t="s">
        <v>43</v>
      </c>
      <c r="D1434">
        <v>2.7999999999999901</v>
      </c>
      <c r="E1434">
        <v>3.1499999999999901</v>
      </c>
    </row>
    <row r="1435" spans="1:5" x14ac:dyDescent="0.2">
      <c r="A1435" s="11" t="str">
        <f t="shared" si="22"/>
        <v>2025020736 BUF</v>
      </c>
      <c r="B1435">
        <v>2025020736</v>
      </c>
      <c r="C1435" t="s">
        <v>5</v>
      </c>
      <c r="D1435">
        <v>3.1499999999999901</v>
      </c>
      <c r="E1435">
        <v>2.7999999999999901</v>
      </c>
    </row>
    <row r="1436" spans="1:5" x14ac:dyDescent="0.2">
      <c r="A1436" s="11" t="str">
        <f t="shared" si="22"/>
        <v>2025020737 OTT</v>
      </c>
      <c r="B1436">
        <v>2025020737</v>
      </c>
      <c r="C1436" t="s">
        <v>39</v>
      </c>
      <c r="D1436">
        <v>3.0999999999999899</v>
      </c>
      <c r="E1436">
        <v>2.9999999999999898</v>
      </c>
    </row>
    <row r="1437" spans="1:5" x14ac:dyDescent="0.2">
      <c r="A1437" s="11" t="str">
        <f t="shared" si="22"/>
        <v>2025020737 NYR</v>
      </c>
      <c r="B1437">
        <v>2025020737</v>
      </c>
      <c r="C1437" t="s">
        <v>20</v>
      </c>
      <c r="D1437">
        <v>2.9999999999999898</v>
      </c>
      <c r="E1437">
        <v>3.0999999999999899</v>
      </c>
    </row>
    <row r="1438" spans="1:5" x14ac:dyDescent="0.2">
      <c r="A1438" s="11" t="str">
        <f t="shared" si="22"/>
        <v>2025020738 VGK</v>
      </c>
      <c r="B1438">
        <v>2025020738</v>
      </c>
      <c r="C1438" t="s">
        <v>25</v>
      </c>
      <c r="D1438">
        <v>2.8999999999999901</v>
      </c>
      <c r="E1438">
        <v>2.6499999999999901</v>
      </c>
    </row>
    <row r="1439" spans="1:5" x14ac:dyDescent="0.2">
      <c r="A1439" s="11" t="str">
        <f>B1439&amp;" "&amp;C1439</f>
        <v>2025020738 LAK</v>
      </c>
      <c r="B1439">
        <v>2025020738</v>
      </c>
      <c r="C1439" t="s">
        <v>28</v>
      </c>
      <c r="D1439">
        <v>2.6499999999999901</v>
      </c>
      <c r="E1439">
        <v>2.8999999999999901</v>
      </c>
    </row>
    <row r="1440" spans="1:5" x14ac:dyDescent="0.2">
      <c r="A1440" s="11" t="str">
        <f t="shared" ref="A1440:A1503" si="23">B1440&amp;" "&amp;C1440</f>
        <v>2025020739 SEA</v>
      </c>
      <c r="B1440">
        <v>2025020739</v>
      </c>
      <c r="C1440" t="s">
        <v>13</v>
      </c>
      <c r="D1440">
        <v>2.69999999999999</v>
      </c>
      <c r="E1440">
        <v>3.3499999999999899</v>
      </c>
    </row>
    <row r="1441" spans="1:5" x14ac:dyDescent="0.2">
      <c r="A1441" s="11" t="str">
        <f t="shared" si="23"/>
        <v>2025020739 BOS</v>
      </c>
      <c r="B1441">
        <v>2025020739</v>
      </c>
      <c r="C1441" t="s">
        <v>7</v>
      </c>
      <c r="D1441">
        <v>3.3499999999999899</v>
      </c>
      <c r="E1441">
        <v>2.69999999999999</v>
      </c>
    </row>
    <row r="1442" spans="1:5" x14ac:dyDescent="0.2">
      <c r="A1442" s="11" t="str">
        <f t="shared" si="23"/>
        <v>2025020740 MTL</v>
      </c>
      <c r="B1442">
        <v>2025020740</v>
      </c>
      <c r="C1442" t="s">
        <v>19</v>
      </c>
      <c r="D1442">
        <v>3.2499999999999898</v>
      </c>
      <c r="E1442">
        <v>2.9999999999999898</v>
      </c>
    </row>
    <row r="1443" spans="1:5" x14ac:dyDescent="0.2">
      <c r="A1443" s="11" t="str">
        <f t="shared" si="23"/>
        <v>2025020740 BUF</v>
      </c>
      <c r="B1443">
        <v>2025020740</v>
      </c>
      <c r="C1443" t="s">
        <v>5</v>
      </c>
      <c r="D1443">
        <v>2.9999999999999898</v>
      </c>
      <c r="E1443">
        <v>3.2499999999999898</v>
      </c>
    </row>
    <row r="1444" spans="1:5" x14ac:dyDescent="0.2">
      <c r="A1444" s="11" t="str">
        <f t="shared" si="23"/>
        <v>2025020741 PIT</v>
      </c>
      <c r="B1444">
        <v>2025020741</v>
      </c>
      <c r="C1444" t="s">
        <v>21</v>
      </c>
      <c r="D1444">
        <v>3.3999999999999901</v>
      </c>
      <c r="E1444">
        <v>2.7499999999999898</v>
      </c>
    </row>
    <row r="1445" spans="1:5" x14ac:dyDescent="0.2">
      <c r="A1445" s="11" t="str">
        <f t="shared" si="23"/>
        <v>2025020741 PHI</v>
      </c>
      <c r="B1445">
        <v>2025020741</v>
      </c>
      <c r="C1445" t="s">
        <v>43</v>
      </c>
      <c r="D1445">
        <v>2.7499999999999898</v>
      </c>
      <c r="E1445">
        <v>3.3999999999999901</v>
      </c>
    </row>
    <row r="1446" spans="1:5" x14ac:dyDescent="0.2">
      <c r="A1446" s="11" t="str">
        <f t="shared" si="23"/>
        <v>2025020742 SJS</v>
      </c>
      <c r="B1446">
        <v>2025020742</v>
      </c>
      <c r="C1446" t="s">
        <v>40</v>
      </c>
      <c r="D1446">
        <v>2.8999999999999901</v>
      </c>
      <c r="E1446">
        <v>3.4999999999999898</v>
      </c>
    </row>
    <row r="1447" spans="1:5" x14ac:dyDescent="0.2">
      <c r="A1447" s="11" t="str">
        <f t="shared" si="23"/>
        <v>2025020742 WSH</v>
      </c>
      <c r="B1447">
        <v>2025020742</v>
      </c>
      <c r="C1447" t="s">
        <v>49</v>
      </c>
      <c r="D1447">
        <v>3.4999999999999898</v>
      </c>
      <c r="E1447">
        <v>2.8999999999999901</v>
      </c>
    </row>
    <row r="1448" spans="1:5" x14ac:dyDescent="0.2">
      <c r="A1448" s="11" t="str">
        <f t="shared" si="23"/>
        <v>2025020743 CBJ</v>
      </c>
      <c r="B1448">
        <v>2025020743</v>
      </c>
      <c r="C1448" t="s">
        <v>32</v>
      </c>
      <c r="D1448">
        <v>3.5999999999999899</v>
      </c>
      <c r="E1448">
        <v>2.94999999999999</v>
      </c>
    </row>
    <row r="1449" spans="1:5" x14ac:dyDescent="0.2">
      <c r="A1449" s="11" t="str">
        <f t="shared" si="23"/>
        <v>2025020743 VAN</v>
      </c>
      <c r="B1449">
        <v>2025020743</v>
      </c>
      <c r="C1449" t="s">
        <v>23</v>
      </c>
      <c r="D1449">
        <v>2.94999999999999</v>
      </c>
      <c r="E1449">
        <v>3.5999999999999899</v>
      </c>
    </row>
    <row r="1450" spans="1:5" x14ac:dyDescent="0.2">
      <c r="A1450" s="11" t="str">
        <f t="shared" si="23"/>
        <v>2025020744 WPG</v>
      </c>
      <c r="B1450">
        <v>2025020744</v>
      </c>
      <c r="C1450" t="s">
        <v>16</v>
      </c>
      <c r="D1450">
        <v>2.7499999999999898</v>
      </c>
      <c r="E1450">
        <v>3.0499999999999901</v>
      </c>
    </row>
    <row r="1451" spans="1:5" x14ac:dyDescent="0.2">
      <c r="A1451" s="11" t="str">
        <f t="shared" si="23"/>
        <v>2025020744 MIN</v>
      </c>
      <c r="B1451">
        <v>2025020744</v>
      </c>
      <c r="C1451" t="s">
        <v>33</v>
      </c>
      <c r="D1451">
        <v>3.0499999999999901</v>
      </c>
      <c r="E1451">
        <v>2.7499999999999898</v>
      </c>
    </row>
    <row r="1452" spans="1:5" x14ac:dyDescent="0.2">
      <c r="A1452" s="11" t="str">
        <f t="shared" si="23"/>
        <v>2025020745 CGY</v>
      </c>
      <c r="B1452">
        <v>2025020745</v>
      </c>
      <c r="C1452" t="s">
        <v>22</v>
      </c>
      <c r="D1452">
        <v>2.8999999999999901</v>
      </c>
      <c r="E1452">
        <v>3.0499999999999901</v>
      </c>
    </row>
    <row r="1453" spans="1:5" x14ac:dyDescent="0.2">
      <c r="A1453" s="11" t="str">
        <f t="shared" si="23"/>
        <v>2025020745 CHI</v>
      </c>
      <c r="B1453">
        <v>2025020745</v>
      </c>
      <c r="C1453" t="s">
        <v>14</v>
      </c>
      <c r="D1453">
        <v>3.0499999999999901</v>
      </c>
      <c r="E1453">
        <v>2.8999999999999901</v>
      </c>
    </row>
    <row r="1454" spans="1:5" x14ac:dyDescent="0.2">
      <c r="A1454" s="11" t="str">
        <f t="shared" si="23"/>
        <v>2025020746 DAL</v>
      </c>
      <c r="B1454">
        <v>2025020746</v>
      </c>
      <c r="C1454" t="s">
        <v>34</v>
      </c>
      <c r="D1454">
        <v>2.8499999999999899</v>
      </c>
      <c r="E1454">
        <v>3.0999999999999899</v>
      </c>
    </row>
    <row r="1455" spans="1:5" x14ac:dyDescent="0.2">
      <c r="A1455" s="11" t="str">
        <f t="shared" si="23"/>
        <v>2025020746 UTA</v>
      </c>
      <c r="B1455">
        <v>2025020746</v>
      </c>
      <c r="C1455" t="s">
        <v>15</v>
      </c>
      <c r="D1455">
        <v>3.0999999999999899</v>
      </c>
      <c r="E1455">
        <v>2.8499999999999899</v>
      </c>
    </row>
    <row r="1456" spans="1:5" x14ac:dyDescent="0.2">
      <c r="A1456" s="11" t="str">
        <f t="shared" si="23"/>
        <v>2025020747 NYI</v>
      </c>
      <c r="B1456">
        <v>2025020747</v>
      </c>
      <c r="C1456" t="s">
        <v>37</v>
      </c>
      <c r="D1456">
        <v>2.8999999999999901</v>
      </c>
      <c r="E1456">
        <v>3.5499999999999901</v>
      </c>
    </row>
    <row r="1457" spans="1:5" x14ac:dyDescent="0.2">
      <c r="A1457" s="11" t="str">
        <f t="shared" si="23"/>
        <v>2025020747 EDM</v>
      </c>
      <c r="B1457">
        <v>2025020747</v>
      </c>
      <c r="C1457" t="s">
        <v>17</v>
      </c>
      <c r="D1457">
        <v>3.5499999999999901</v>
      </c>
      <c r="E1457">
        <v>2.8999999999999901</v>
      </c>
    </row>
    <row r="1458" spans="1:5" x14ac:dyDescent="0.2">
      <c r="A1458" s="11" t="str">
        <f t="shared" si="23"/>
        <v>2025020748 TOR</v>
      </c>
      <c r="B1458">
        <v>2025020748</v>
      </c>
      <c r="C1458" t="s">
        <v>18</v>
      </c>
      <c r="D1458">
        <v>2.7999999999999901</v>
      </c>
      <c r="E1458">
        <v>2.9999999999999898</v>
      </c>
    </row>
    <row r="1459" spans="1:5" x14ac:dyDescent="0.2">
      <c r="A1459" s="11" t="str">
        <f t="shared" si="23"/>
        <v>2025020748 VGK</v>
      </c>
      <c r="B1459">
        <v>2025020748</v>
      </c>
      <c r="C1459" t="s">
        <v>25</v>
      </c>
      <c r="D1459">
        <v>2.9999999999999898</v>
      </c>
      <c r="E1459">
        <v>2.7999999999999901</v>
      </c>
    </row>
    <row r="1460" spans="1:5" x14ac:dyDescent="0.2">
      <c r="A1460" s="11" t="str">
        <f t="shared" si="23"/>
        <v>2025020749 SJS</v>
      </c>
      <c r="B1460">
        <v>2025020749</v>
      </c>
      <c r="C1460" t="s">
        <v>40</v>
      </c>
      <c r="D1460">
        <v>2.7999999999999901</v>
      </c>
      <c r="E1460">
        <v>3.4999999999999898</v>
      </c>
    </row>
    <row r="1461" spans="1:5" x14ac:dyDescent="0.2">
      <c r="A1461" s="11" t="str">
        <f t="shared" si="23"/>
        <v>2025020749 DET</v>
      </c>
      <c r="B1461">
        <v>2025020749</v>
      </c>
      <c r="C1461" t="s">
        <v>30</v>
      </c>
      <c r="D1461">
        <v>3.4999999999999898</v>
      </c>
      <c r="E1461">
        <v>2.7999999999999901</v>
      </c>
    </row>
    <row r="1462" spans="1:5" x14ac:dyDescent="0.2">
      <c r="A1462" s="11" t="str">
        <f t="shared" si="23"/>
        <v>2025020750 FLA</v>
      </c>
      <c r="B1462">
        <v>2025020750</v>
      </c>
      <c r="C1462" t="s">
        <v>10</v>
      </c>
      <c r="D1462">
        <v>2.5999999999999899</v>
      </c>
      <c r="E1462">
        <v>3.3499999999999899</v>
      </c>
    </row>
    <row r="1463" spans="1:5" x14ac:dyDescent="0.2">
      <c r="A1463" s="11" t="str">
        <f t="shared" si="23"/>
        <v>2025020750 CAR</v>
      </c>
      <c r="B1463">
        <v>2025020750</v>
      </c>
      <c r="C1463" t="s">
        <v>42</v>
      </c>
      <c r="D1463">
        <v>3.3499999999999899</v>
      </c>
      <c r="E1463">
        <v>2.5999999999999899</v>
      </c>
    </row>
    <row r="1464" spans="1:5" x14ac:dyDescent="0.2">
      <c r="A1464" s="11" t="str">
        <f t="shared" si="23"/>
        <v>2025020751 TBL</v>
      </c>
      <c r="B1464">
        <v>2025020751</v>
      </c>
      <c r="C1464" t="s">
        <v>41</v>
      </c>
      <c r="D1464">
        <v>3.2499999999999898</v>
      </c>
      <c r="E1464">
        <v>2.3499999999999899</v>
      </c>
    </row>
    <row r="1465" spans="1:5" x14ac:dyDescent="0.2">
      <c r="A1465" s="11" t="str">
        <f t="shared" si="23"/>
        <v>2025020751 STL</v>
      </c>
      <c r="B1465">
        <v>2025020751</v>
      </c>
      <c r="C1465" t="s">
        <v>12</v>
      </c>
      <c r="D1465">
        <v>2.3499999999999899</v>
      </c>
      <c r="E1465">
        <v>3.2499999999999898</v>
      </c>
    </row>
    <row r="1466" spans="1:5" x14ac:dyDescent="0.2">
      <c r="A1466" s="11" t="str">
        <f t="shared" si="23"/>
        <v>2025020752 NSH</v>
      </c>
      <c r="B1466">
        <v>2025020752</v>
      </c>
      <c r="C1466" t="s">
        <v>35</v>
      </c>
      <c r="D1466">
        <v>2.3499999999999899</v>
      </c>
      <c r="E1466">
        <v>3.8499999999999899</v>
      </c>
    </row>
    <row r="1467" spans="1:5" x14ac:dyDescent="0.2">
      <c r="A1467" s="11" t="str">
        <f t="shared" si="23"/>
        <v>2025020752 COL</v>
      </c>
      <c r="B1467">
        <v>2025020752</v>
      </c>
      <c r="C1467" t="s">
        <v>24</v>
      </c>
      <c r="D1467">
        <v>3.8499999999999899</v>
      </c>
      <c r="E1467">
        <v>2.3499999999999899</v>
      </c>
    </row>
    <row r="1468" spans="1:5" x14ac:dyDescent="0.2">
      <c r="A1468" s="11" t="str">
        <f t="shared" si="23"/>
        <v>2025020753 ANA</v>
      </c>
      <c r="B1468">
        <v>2025020753</v>
      </c>
      <c r="C1468" t="s">
        <v>48</v>
      </c>
      <c r="D1468">
        <v>2.69999999999999</v>
      </c>
      <c r="E1468">
        <v>3.1499999999999901</v>
      </c>
    </row>
    <row r="1469" spans="1:5" x14ac:dyDescent="0.2">
      <c r="A1469" s="11" t="str">
        <f t="shared" si="23"/>
        <v>2025020753 LAK</v>
      </c>
      <c r="B1469">
        <v>2025020753</v>
      </c>
      <c r="C1469" t="s">
        <v>28</v>
      </c>
      <c r="D1469">
        <v>3.1499999999999901</v>
      </c>
      <c r="E1469">
        <v>2.69999999999999</v>
      </c>
    </row>
    <row r="1470" spans="1:5" x14ac:dyDescent="0.2">
      <c r="A1470" s="11" t="str">
        <f t="shared" si="23"/>
        <v>2025020754 MIN</v>
      </c>
      <c r="B1470">
        <v>2025020754</v>
      </c>
      <c r="C1470" t="s">
        <v>33</v>
      </c>
      <c r="D1470">
        <v>2.9999999999999898</v>
      </c>
      <c r="E1470">
        <v>3.0999999999999899</v>
      </c>
    </row>
    <row r="1471" spans="1:5" x14ac:dyDescent="0.2">
      <c r="A1471" s="11" t="str">
        <f t="shared" si="23"/>
        <v>2025020754 BUF</v>
      </c>
      <c r="B1471">
        <v>2025020754</v>
      </c>
      <c r="C1471" t="s">
        <v>5</v>
      </c>
      <c r="D1471">
        <v>3.0999999999999899</v>
      </c>
      <c r="E1471">
        <v>2.9999999999999898</v>
      </c>
    </row>
    <row r="1472" spans="1:5" x14ac:dyDescent="0.2">
      <c r="A1472" s="11" t="str">
        <f t="shared" si="23"/>
        <v>2025020755 NYR</v>
      </c>
      <c r="B1472">
        <v>2025020755</v>
      </c>
      <c r="C1472" t="s">
        <v>20</v>
      </c>
      <c r="D1472">
        <v>3.0999999999999899</v>
      </c>
      <c r="E1472">
        <v>3.2499999999999898</v>
      </c>
    </row>
    <row r="1473" spans="1:5" x14ac:dyDescent="0.2">
      <c r="A1473" s="11" t="str">
        <f t="shared" si="23"/>
        <v>2025020755 PHI</v>
      </c>
      <c r="B1473">
        <v>2025020755</v>
      </c>
      <c r="C1473" t="s">
        <v>43</v>
      </c>
      <c r="D1473">
        <v>3.2499999999999898</v>
      </c>
      <c r="E1473">
        <v>3.0999999999999899</v>
      </c>
    </row>
    <row r="1474" spans="1:5" x14ac:dyDescent="0.2">
      <c r="A1474" s="11" t="str">
        <f t="shared" si="23"/>
        <v>2025020756 NYI</v>
      </c>
      <c r="B1474">
        <v>2025020756</v>
      </c>
      <c r="C1474" t="s">
        <v>37</v>
      </c>
      <c r="D1474">
        <v>2.8499999999999899</v>
      </c>
      <c r="E1474">
        <v>2.8999999999999901</v>
      </c>
    </row>
    <row r="1475" spans="1:5" x14ac:dyDescent="0.2">
      <c r="A1475" s="11" t="str">
        <f t="shared" si="23"/>
        <v>2025020756 CGY</v>
      </c>
      <c r="B1475">
        <v>2025020756</v>
      </c>
      <c r="C1475" t="s">
        <v>22</v>
      </c>
      <c r="D1475">
        <v>2.8999999999999901</v>
      </c>
      <c r="E1475">
        <v>2.8499999999999899</v>
      </c>
    </row>
    <row r="1476" spans="1:5" x14ac:dyDescent="0.2">
      <c r="A1476" s="11" t="str">
        <f t="shared" si="23"/>
        <v>2025020757 UTA</v>
      </c>
      <c r="B1476">
        <v>2025020757</v>
      </c>
      <c r="C1476" t="s">
        <v>15</v>
      </c>
      <c r="D1476">
        <v>3.2499999999999898</v>
      </c>
      <c r="E1476">
        <v>2.44999999999999</v>
      </c>
    </row>
    <row r="1477" spans="1:5" x14ac:dyDescent="0.2">
      <c r="A1477" s="11" t="str">
        <f t="shared" si="23"/>
        <v>2025020757 SEA</v>
      </c>
      <c r="B1477">
        <v>2025020757</v>
      </c>
      <c r="C1477" t="s">
        <v>13</v>
      </c>
      <c r="D1477">
        <v>2.44999999999999</v>
      </c>
      <c r="E1477">
        <v>3.2499999999999898</v>
      </c>
    </row>
    <row r="1478" spans="1:5" x14ac:dyDescent="0.2">
      <c r="A1478" s="11" t="str">
        <f t="shared" si="23"/>
        <v>2025020758 OTT</v>
      </c>
      <c r="B1478">
        <v>2025020758</v>
      </c>
      <c r="C1478" t="s">
        <v>39</v>
      </c>
      <c r="D1478">
        <v>3.19999999999999</v>
      </c>
      <c r="E1478">
        <v>2.9999999999999898</v>
      </c>
    </row>
    <row r="1479" spans="1:5" x14ac:dyDescent="0.2">
      <c r="A1479" s="11" t="str">
        <f t="shared" si="23"/>
        <v>2025020758 MTL</v>
      </c>
      <c r="B1479">
        <v>2025020758</v>
      </c>
      <c r="C1479" t="s">
        <v>19</v>
      </c>
      <c r="D1479">
        <v>2.9999999999999898</v>
      </c>
      <c r="E1479">
        <v>3.19999999999999</v>
      </c>
    </row>
    <row r="1480" spans="1:5" x14ac:dyDescent="0.2">
      <c r="A1480" s="11" t="str">
        <f t="shared" si="23"/>
        <v>2025020759 CAR</v>
      </c>
      <c r="B1480">
        <v>2025020759</v>
      </c>
      <c r="C1480" t="s">
        <v>42</v>
      </c>
      <c r="D1480">
        <v>3.2499999999999898</v>
      </c>
      <c r="E1480">
        <v>3.0499999999999901</v>
      </c>
    </row>
    <row r="1481" spans="1:5" x14ac:dyDescent="0.2">
      <c r="A1481" s="11" t="str">
        <f t="shared" si="23"/>
        <v>2025020759 NJD</v>
      </c>
      <c r="B1481">
        <v>2025020759</v>
      </c>
      <c r="C1481" t="s">
        <v>4</v>
      </c>
      <c r="D1481">
        <v>3.0499999999999901</v>
      </c>
      <c r="E1481">
        <v>3.2499999999999898</v>
      </c>
    </row>
    <row r="1482" spans="1:5" x14ac:dyDescent="0.2">
      <c r="A1482" s="11" t="str">
        <f t="shared" si="23"/>
        <v>2025020760 CBJ</v>
      </c>
      <c r="B1482">
        <v>2025020760</v>
      </c>
      <c r="C1482" t="s">
        <v>32</v>
      </c>
      <c r="D1482">
        <v>3.2499999999999898</v>
      </c>
      <c r="E1482">
        <v>3.3499999999999899</v>
      </c>
    </row>
    <row r="1483" spans="1:5" x14ac:dyDescent="0.2">
      <c r="A1483" s="11" t="str">
        <f t="shared" si="23"/>
        <v>2025020760 PIT</v>
      </c>
      <c r="B1483">
        <v>2025020760</v>
      </c>
      <c r="C1483" t="s">
        <v>21</v>
      </c>
      <c r="D1483">
        <v>3.3499999999999899</v>
      </c>
      <c r="E1483">
        <v>3.2499999999999898</v>
      </c>
    </row>
    <row r="1484" spans="1:5" x14ac:dyDescent="0.2">
      <c r="A1484" s="11" t="str">
        <f t="shared" si="23"/>
        <v>2025020761 FLA</v>
      </c>
      <c r="B1484">
        <v>2025020761</v>
      </c>
      <c r="C1484" t="s">
        <v>10</v>
      </c>
      <c r="D1484">
        <v>2.7499999999999898</v>
      </c>
      <c r="E1484">
        <v>3.3499999999999899</v>
      </c>
    </row>
    <row r="1485" spans="1:5" x14ac:dyDescent="0.2">
      <c r="A1485" s="11" t="str">
        <f t="shared" si="23"/>
        <v>2025020761 WSH</v>
      </c>
      <c r="B1485">
        <v>2025020761</v>
      </c>
      <c r="C1485" t="s">
        <v>49</v>
      </c>
      <c r="D1485">
        <v>3.3499999999999899</v>
      </c>
      <c r="E1485">
        <v>2.7499999999999898</v>
      </c>
    </row>
    <row r="1486" spans="1:5" x14ac:dyDescent="0.2">
      <c r="A1486" s="11" t="str">
        <f t="shared" si="23"/>
        <v>2025020762 TOR</v>
      </c>
      <c r="B1486">
        <v>2025020762</v>
      </c>
      <c r="C1486" t="s">
        <v>18</v>
      </c>
      <c r="D1486">
        <v>2.8499999999999899</v>
      </c>
      <c r="E1486">
        <v>3.19999999999999</v>
      </c>
    </row>
    <row r="1487" spans="1:5" x14ac:dyDescent="0.2">
      <c r="A1487" s="11" t="str">
        <f t="shared" si="23"/>
        <v>2025020762 WPG</v>
      </c>
      <c r="B1487">
        <v>2025020762</v>
      </c>
      <c r="C1487" t="s">
        <v>16</v>
      </c>
      <c r="D1487">
        <v>3.19999999999999</v>
      </c>
      <c r="E1487">
        <v>2.8499999999999899</v>
      </c>
    </row>
    <row r="1488" spans="1:5" x14ac:dyDescent="0.2">
      <c r="A1488" s="11" t="str">
        <f t="shared" si="23"/>
        <v>2025020763 BOS</v>
      </c>
      <c r="B1488">
        <v>2025020763</v>
      </c>
      <c r="C1488" t="s">
        <v>7</v>
      </c>
      <c r="D1488">
        <v>3.19999999999999</v>
      </c>
      <c r="E1488">
        <v>2.9999999999999898</v>
      </c>
    </row>
    <row r="1489" spans="1:5" x14ac:dyDescent="0.2">
      <c r="A1489" s="11" t="str">
        <f t="shared" si="23"/>
        <v>2025020763 CHI</v>
      </c>
      <c r="B1489">
        <v>2025020763</v>
      </c>
      <c r="C1489" t="s">
        <v>14</v>
      </c>
      <c r="D1489">
        <v>2.9999999999999898</v>
      </c>
      <c r="E1489">
        <v>3.19999999999999</v>
      </c>
    </row>
    <row r="1490" spans="1:5" x14ac:dyDescent="0.2">
      <c r="A1490" s="11" t="str">
        <f t="shared" si="23"/>
        <v>2025020764 EDM</v>
      </c>
      <c r="B1490">
        <v>2025020764</v>
      </c>
      <c r="C1490" t="s">
        <v>17</v>
      </c>
      <c r="D1490">
        <v>3.5499999999999901</v>
      </c>
      <c r="E1490">
        <v>2.7499999999999898</v>
      </c>
    </row>
    <row r="1491" spans="1:5" x14ac:dyDescent="0.2">
      <c r="A1491" s="11" t="str">
        <f t="shared" si="23"/>
        <v>2025020764 VAN</v>
      </c>
      <c r="B1491">
        <v>2025020764</v>
      </c>
      <c r="C1491" t="s">
        <v>23</v>
      </c>
      <c r="D1491">
        <v>2.7499999999999898</v>
      </c>
      <c r="E1491">
        <v>3.5499999999999901</v>
      </c>
    </row>
    <row r="1492" spans="1:5" x14ac:dyDescent="0.2">
      <c r="A1492" s="11" t="str">
        <f t="shared" si="23"/>
        <v>2025020765 VGK</v>
      </c>
      <c r="B1492">
        <v>2025020765</v>
      </c>
      <c r="C1492" t="s">
        <v>25</v>
      </c>
      <c r="D1492">
        <v>3.5499999999999901</v>
      </c>
      <c r="E1492">
        <v>2.5499999999999901</v>
      </c>
    </row>
    <row r="1493" spans="1:5" x14ac:dyDescent="0.2">
      <c r="A1493" s="11" t="str">
        <f t="shared" si="23"/>
        <v>2025020765 NSH</v>
      </c>
      <c r="B1493">
        <v>2025020765</v>
      </c>
      <c r="C1493" t="s">
        <v>35</v>
      </c>
      <c r="D1493">
        <v>2.5499999999999901</v>
      </c>
      <c r="E1493">
        <v>3.5499999999999901</v>
      </c>
    </row>
    <row r="1494" spans="1:5" x14ac:dyDescent="0.2">
      <c r="A1494" s="11" t="str">
        <f t="shared" si="23"/>
        <v>2025020766 LAK</v>
      </c>
      <c r="B1494">
        <v>2025020766</v>
      </c>
      <c r="C1494" t="s">
        <v>28</v>
      </c>
      <c r="D1494">
        <v>3.1499999999999901</v>
      </c>
      <c r="E1494">
        <v>2.8999999999999901</v>
      </c>
    </row>
    <row r="1495" spans="1:5" x14ac:dyDescent="0.2">
      <c r="A1495" s="11" t="str">
        <f t="shared" si="23"/>
        <v>2025020766 ANA</v>
      </c>
      <c r="B1495">
        <v>2025020766</v>
      </c>
      <c r="C1495" t="s">
        <v>48</v>
      </c>
      <c r="D1495">
        <v>2.8999999999999901</v>
      </c>
      <c r="E1495">
        <v>3.1499999999999901</v>
      </c>
    </row>
    <row r="1496" spans="1:5" x14ac:dyDescent="0.2">
      <c r="A1496" s="11" t="str">
        <f t="shared" si="23"/>
        <v>2025020767 TBL</v>
      </c>
      <c r="B1496">
        <v>2025020767</v>
      </c>
      <c r="C1496" t="s">
        <v>41</v>
      </c>
      <c r="D1496">
        <v>2.9999999999999898</v>
      </c>
      <c r="E1496">
        <v>2.8999999999999901</v>
      </c>
    </row>
    <row r="1497" spans="1:5" x14ac:dyDescent="0.2">
      <c r="A1497" s="11" t="str">
        <f t="shared" si="23"/>
        <v>2025020767 DAL</v>
      </c>
      <c r="B1497">
        <v>2025020767</v>
      </c>
      <c r="C1497" t="s">
        <v>34</v>
      </c>
      <c r="D1497">
        <v>2.8999999999999901</v>
      </c>
      <c r="E1497">
        <v>2.9999999999999898</v>
      </c>
    </row>
    <row r="1498" spans="1:5" x14ac:dyDescent="0.2">
      <c r="A1498" s="11" t="str">
        <f t="shared" si="23"/>
        <v>2025020768 OTT</v>
      </c>
      <c r="B1498">
        <v>2025020768</v>
      </c>
      <c r="C1498" t="s">
        <v>39</v>
      </c>
      <c r="D1498">
        <v>2.94999999999999</v>
      </c>
      <c r="E1498">
        <v>3.0999999999999899</v>
      </c>
    </row>
    <row r="1499" spans="1:5" x14ac:dyDescent="0.2">
      <c r="A1499" s="11" t="str">
        <f t="shared" si="23"/>
        <v>2025020768 DET</v>
      </c>
      <c r="B1499">
        <v>2025020768</v>
      </c>
      <c r="C1499" t="s">
        <v>30</v>
      </c>
      <c r="D1499">
        <v>3.0999999999999899</v>
      </c>
      <c r="E1499">
        <v>2.94999999999999</v>
      </c>
    </row>
    <row r="1500" spans="1:5" x14ac:dyDescent="0.2">
      <c r="A1500" s="11" t="str">
        <f t="shared" si="23"/>
        <v>2025020769 STL</v>
      </c>
      <c r="B1500">
        <v>2025020769</v>
      </c>
      <c r="C1500" t="s">
        <v>12</v>
      </c>
      <c r="D1500">
        <v>2.8499999999999899</v>
      </c>
      <c r="E1500">
        <v>3.3999999999999901</v>
      </c>
    </row>
    <row r="1501" spans="1:5" x14ac:dyDescent="0.2">
      <c r="A1501" s="11" t="str">
        <f t="shared" si="23"/>
        <v>2025020769 EDM</v>
      </c>
      <c r="B1501">
        <v>2025020769</v>
      </c>
      <c r="C1501" t="s">
        <v>17</v>
      </c>
      <c r="D1501">
        <v>3.3999999999999901</v>
      </c>
      <c r="E1501">
        <v>2.8499999999999899</v>
      </c>
    </row>
    <row r="1502" spans="1:5" x14ac:dyDescent="0.2">
      <c r="A1502" s="11" t="str">
        <f t="shared" si="23"/>
        <v>2025020770 CAR</v>
      </c>
      <c r="B1502">
        <v>2025020770</v>
      </c>
      <c r="C1502" t="s">
        <v>42</v>
      </c>
      <c r="D1502">
        <v>3.5999999999999899</v>
      </c>
      <c r="E1502">
        <v>2.69999999999999</v>
      </c>
    </row>
    <row r="1503" spans="1:5" x14ac:dyDescent="0.2">
      <c r="A1503" s="11" t="str">
        <f t="shared" si="23"/>
        <v>2025020770 BUF</v>
      </c>
      <c r="B1503">
        <v>2025020770</v>
      </c>
      <c r="C1503" t="s">
        <v>5</v>
      </c>
      <c r="D1503">
        <v>2.69999999999999</v>
      </c>
      <c r="E1503">
        <v>3.5999999999999899</v>
      </c>
    </row>
    <row r="1504" spans="1:5" x14ac:dyDescent="0.2">
      <c r="A1504" s="11" t="str">
        <f t="shared" ref="A1504:A1549" si="24">B1504&amp;" "&amp;C1504</f>
        <v>2025020771 WSH</v>
      </c>
      <c r="B1504">
        <v>2025020771</v>
      </c>
      <c r="C1504" t="s">
        <v>49</v>
      </c>
      <c r="D1504">
        <v>2.69999999999999</v>
      </c>
      <c r="E1504">
        <v>3.69999999999999</v>
      </c>
    </row>
    <row r="1505" spans="1:5" x14ac:dyDescent="0.2">
      <c r="A1505" s="11" t="str">
        <f t="shared" si="24"/>
        <v>2025020771 COL</v>
      </c>
      <c r="B1505">
        <v>2025020771</v>
      </c>
      <c r="C1505" t="s">
        <v>24</v>
      </c>
      <c r="D1505">
        <v>3.69999999999999</v>
      </c>
      <c r="E1505">
        <v>2.69999999999999</v>
      </c>
    </row>
    <row r="1506" spans="1:5" x14ac:dyDescent="0.2">
      <c r="A1506" s="11" t="str">
        <f t="shared" si="24"/>
        <v>2025020772 PIT</v>
      </c>
      <c r="B1506">
        <v>2025020772</v>
      </c>
      <c r="C1506" t="s">
        <v>21</v>
      </c>
      <c r="D1506">
        <v>3.0499999999999901</v>
      </c>
      <c r="E1506">
        <v>2.7999999999999901</v>
      </c>
    </row>
    <row r="1507" spans="1:5" x14ac:dyDescent="0.2">
      <c r="A1507" s="11" t="str">
        <f t="shared" si="24"/>
        <v>2025020772 SEA</v>
      </c>
      <c r="B1507">
        <v>2025020772</v>
      </c>
      <c r="C1507" t="s">
        <v>13</v>
      </c>
      <c r="D1507">
        <v>2.7999999999999901</v>
      </c>
      <c r="E1507">
        <v>3.0499999999999901</v>
      </c>
    </row>
    <row r="1508" spans="1:5" x14ac:dyDescent="0.2">
      <c r="A1508" s="11" t="str">
        <f t="shared" si="24"/>
        <v>2025020773 FLA</v>
      </c>
      <c r="B1508">
        <v>2025020773</v>
      </c>
      <c r="C1508" t="s">
        <v>10</v>
      </c>
      <c r="D1508">
        <v>3.69999999999999</v>
      </c>
      <c r="E1508">
        <v>2.8499999999999899</v>
      </c>
    </row>
    <row r="1509" spans="1:5" x14ac:dyDescent="0.2">
      <c r="A1509" s="11" t="str">
        <f t="shared" si="24"/>
        <v>2025020773 SJS</v>
      </c>
      <c r="B1509">
        <v>2025020773</v>
      </c>
      <c r="C1509" t="s">
        <v>40</v>
      </c>
      <c r="D1509">
        <v>2.8499999999999899</v>
      </c>
      <c r="E1509">
        <v>3.69999999999999</v>
      </c>
    </row>
    <row r="1510" spans="1:5" x14ac:dyDescent="0.2">
      <c r="A1510" s="11" t="str">
        <f t="shared" si="24"/>
        <v>2025020774 MIN</v>
      </c>
      <c r="B1510">
        <v>2025020774</v>
      </c>
      <c r="C1510" t="s">
        <v>33</v>
      </c>
      <c r="D1510">
        <v>2.9999999999999898</v>
      </c>
      <c r="E1510">
        <v>2.94999999999999</v>
      </c>
    </row>
    <row r="1511" spans="1:5" x14ac:dyDescent="0.2">
      <c r="A1511" s="11" t="str">
        <f t="shared" si="24"/>
        <v>2025020774 TOR</v>
      </c>
      <c r="B1511">
        <v>2025020774</v>
      </c>
      <c r="C1511" t="s">
        <v>18</v>
      </c>
      <c r="D1511">
        <v>2.94999999999999</v>
      </c>
      <c r="E1511">
        <v>2.9999999999999898</v>
      </c>
    </row>
    <row r="1512" spans="1:5" x14ac:dyDescent="0.2">
      <c r="A1512" s="11" t="str">
        <f t="shared" si="24"/>
        <v>2025020775 PHI</v>
      </c>
      <c r="B1512">
        <v>2025020775</v>
      </c>
      <c r="C1512" t="s">
        <v>43</v>
      </c>
      <c r="D1512">
        <v>2.5499999999999901</v>
      </c>
      <c r="E1512">
        <v>3.69999999999999</v>
      </c>
    </row>
    <row r="1513" spans="1:5" x14ac:dyDescent="0.2">
      <c r="A1513" s="11" t="str">
        <f t="shared" si="24"/>
        <v>2025020775 VGK</v>
      </c>
      <c r="B1513">
        <v>2025020775</v>
      </c>
      <c r="C1513" t="s">
        <v>25</v>
      </c>
      <c r="D1513">
        <v>3.69999999999999</v>
      </c>
      <c r="E1513">
        <v>2.5499999999999901</v>
      </c>
    </row>
    <row r="1514" spans="1:5" x14ac:dyDescent="0.2">
      <c r="A1514" s="11" t="str">
        <f t="shared" si="24"/>
        <v>2025020776 WPG</v>
      </c>
      <c r="B1514">
        <v>2025020776</v>
      </c>
      <c r="C1514" t="s">
        <v>16</v>
      </c>
      <c r="D1514">
        <v>3.1499999999999901</v>
      </c>
      <c r="E1514">
        <v>2.7499999999999898</v>
      </c>
    </row>
    <row r="1515" spans="1:5" x14ac:dyDescent="0.2">
      <c r="A1515" s="11" t="str">
        <f t="shared" si="24"/>
        <v>2025020776 CHI</v>
      </c>
      <c r="B1515">
        <v>2025020776</v>
      </c>
      <c r="C1515" t="s">
        <v>14</v>
      </c>
      <c r="D1515">
        <v>2.7499999999999898</v>
      </c>
      <c r="E1515">
        <v>3.1499999999999901</v>
      </c>
    </row>
    <row r="1516" spans="1:5" x14ac:dyDescent="0.2">
      <c r="A1516" s="11" t="str">
        <f t="shared" si="24"/>
        <v>2025020777 NJD</v>
      </c>
      <c r="B1516">
        <v>2025020777</v>
      </c>
      <c r="C1516" t="s">
        <v>4</v>
      </c>
      <c r="D1516">
        <v>3.0499999999999901</v>
      </c>
      <c r="E1516">
        <v>2.8499999999999899</v>
      </c>
    </row>
    <row r="1517" spans="1:5" x14ac:dyDescent="0.2">
      <c r="A1517" s="11" t="str">
        <f t="shared" si="24"/>
        <v>2025020777 CGY</v>
      </c>
      <c r="B1517">
        <v>2025020777</v>
      </c>
      <c r="C1517" t="s">
        <v>22</v>
      </c>
      <c r="D1517">
        <v>2.8499999999999899</v>
      </c>
      <c r="E1517">
        <v>3.0499999999999901</v>
      </c>
    </row>
    <row r="1518" spans="1:5" x14ac:dyDescent="0.2">
      <c r="A1518" s="11" t="str">
        <f t="shared" si="24"/>
        <v>2025020778 NYI</v>
      </c>
      <c r="B1518">
        <v>2025020778</v>
      </c>
      <c r="C1518" t="s">
        <v>37</v>
      </c>
      <c r="D1518">
        <v>3.0999999999999899</v>
      </c>
      <c r="E1518">
        <v>2.5999999999999899</v>
      </c>
    </row>
    <row r="1519" spans="1:5" x14ac:dyDescent="0.2">
      <c r="A1519" s="11" t="str">
        <f t="shared" si="24"/>
        <v>2025020778 VAN</v>
      </c>
      <c r="B1519">
        <v>2025020778</v>
      </c>
      <c r="C1519" t="s">
        <v>23</v>
      </c>
      <c r="D1519">
        <v>2.5999999999999899</v>
      </c>
      <c r="E1519">
        <v>3.0999999999999899</v>
      </c>
    </row>
    <row r="1520" spans="1:5" x14ac:dyDescent="0.2">
      <c r="A1520" s="11" t="str">
        <f t="shared" si="24"/>
        <v>2025020779 NYR</v>
      </c>
      <c r="B1520">
        <v>2025020779</v>
      </c>
      <c r="C1520" t="s">
        <v>20</v>
      </c>
      <c r="D1520">
        <v>3.0999999999999899</v>
      </c>
      <c r="E1520">
        <v>3.5499999999999901</v>
      </c>
    </row>
    <row r="1521" spans="1:5" x14ac:dyDescent="0.2">
      <c r="A1521" s="11" t="str">
        <f t="shared" si="24"/>
        <v>2025020779 ANA</v>
      </c>
      <c r="B1521">
        <v>2025020779</v>
      </c>
      <c r="C1521" t="s">
        <v>48</v>
      </c>
      <c r="D1521">
        <v>3.5499999999999901</v>
      </c>
      <c r="E1521">
        <v>3.0999999999999899</v>
      </c>
    </row>
    <row r="1522" spans="1:5" x14ac:dyDescent="0.2">
      <c r="A1522" s="11" t="str">
        <f t="shared" si="24"/>
        <v>2025020780 MIN</v>
      </c>
      <c r="B1522">
        <v>2025020780</v>
      </c>
      <c r="C1522" t="s">
        <v>33</v>
      </c>
      <c r="D1522">
        <v>2.94999999999999</v>
      </c>
      <c r="E1522">
        <v>3.2999999999999901</v>
      </c>
    </row>
    <row r="1523" spans="1:5" x14ac:dyDescent="0.2">
      <c r="A1523" s="11" t="str">
        <f t="shared" si="24"/>
        <v>2025020780 MTL</v>
      </c>
      <c r="B1523">
        <v>2025020780</v>
      </c>
      <c r="C1523" t="s">
        <v>19</v>
      </c>
      <c r="D1523">
        <v>3.2999999999999901</v>
      </c>
      <c r="E1523">
        <v>2.94999999999999</v>
      </c>
    </row>
    <row r="1524" spans="1:5" x14ac:dyDescent="0.2">
      <c r="A1524" s="11" t="str">
        <f t="shared" si="24"/>
        <v>2025020781 SJS</v>
      </c>
      <c r="B1524">
        <v>2025020781</v>
      </c>
      <c r="C1524" t="s">
        <v>40</v>
      </c>
      <c r="D1524">
        <v>2.3499999999999899</v>
      </c>
      <c r="E1524">
        <v>3.94999999999999</v>
      </c>
    </row>
    <row r="1525" spans="1:5" x14ac:dyDescent="0.2">
      <c r="A1525" s="11" t="str">
        <f t="shared" si="24"/>
        <v>2025020781 TBL</v>
      </c>
      <c r="B1525">
        <v>2025020781</v>
      </c>
      <c r="C1525" t="s">
        <v>41</v>
      </c>
      <c r="D1525">
        <v>3.94999999999999</v>
      </c>
      <c r="E1525">
        <v>2.3499999999999899</v>
      </c>
    </row>
    <row r="1526" spans="1:5" x14ac:dyDescent="0.2">
      <c r="A1526" s="11" t="str">
        <f t="shared" si="24"/>
        <v>2025020782 OTT</v>
      </c>
      <c r="B1526">
        <v>2025020782</v>
      </c>
      <c r="C1526" t="s">
        <v>39</v>
      </c>
      <c r="D1526">
        <v>3.2999999999999901</v>
      </c>
      <c r="E1526">
        <v>3.2499999999999898</v>
      </c>
    </row>
    <row r="1527" spans="1:5" x14ac:dyDescent="0.2">
      <c r="A1527" s="11" t="str">
        <f t="shared" si="24"/>
        <v>2025020782 CBJ</v>
      </c>
      <c r="B1527">
        <v>2025020782</v>
      </c>
      <c r="C1527" t="s">
        <v>32</v>
      </c>
      <c r="D1527">
        <v>3.2499999999999898</v>
      </c>
      <c r="E1527">
        <v>3.2999999999999901</v>
      </c>
    </row>
    <row r="1528" spans="1:5" x14ac:dyDescent="0.2">
      <c r="A1528" s="11" t="str">
        <f t="shared" si="24"/>
        <v>2025020783 BOS</v>
      </c>
      <c r="B1528">
        <v>2025020783</v>
      </c>
      <c r="C1528" t="s">
        <v>7</v>
      </c>
      <c r="D1528">
        <v>2.69999999999999</v>
      </c>
      <c r="E1528">
        <v>3.0499999999999901</v>
      </c>
    </row>
    <row r="1529" spans="1:5" x14ac:dyDescent="0.2">
      <c r="A1529" s="11" t="str">
        <f t="shared" si="24"/>
        <v>2025020783 DAL</v>
      </c>
      <c r="B1529">
        <v>2025020783</v>
      </c>
      <c r="C1529" t="s">
        <v>34</v>
      </c>
      <c r="D1529">
        <v>3.0499999999999901</v>
      </c>
      <c r="E1529">
        <v>2.69999999999999</v>
      </c>
    </row>
    <row r="1530" spans="1:5" x14ac:dyDescent="0.2">
      <c r="A1530" s="11" t="str">
        <f t="shared" si="24"/>
        <v>2025020784 BUF</v>
      </c>
      <c r="B1530">
        <v>2025020784</v>
      </c>
      <c r="C1530" t="s">
        <v>5</v>
      </c>
      <c r="D1530">
        <v>2.94999999999999</v>
      </c>
      <c r="E1530">
        <v>3.2499999999999898</v>
      </c>
    </row>
    <row r="1531" spans="1:5" x14ac:dyDescent="0.2">
      <c r="A1531" s="11" t="str">
        <f t="shared" si="24"/>
        <v>2025020784 NSH</v>
      </c>
      <c r="B1531">
        <v>2025020784</v>
      </c>
      <c r="C1531" t="s">
        <v>35</v>
      </c>
      <c r="D1531">
        <v>3.2499999999999898</v>
      </c>
      <c r="E1531">
        <v>2.94999999999999</v>
      </c>
    </row>
    <row r="1532" spans="1:5" x14ac:dyDescent="0.2">
      <c r="A1532" s="11" t="str">
        <f t="shared" si="24"/>
        <v>2025020785 STL</v>
      </c>
      <c r="B1532">
        <v>2025020785</v>
      </c>
      <c r="C1532" t="s">
        <v>12</v>
      </c>
      <c r="D1532">
        <v>2.8499999999999899</v>
      </c>
      <c r="E1532">
        <v>2.9999999999999898</v>
      </c>
    </row>
    <row r="1533" spans="1:5" x14ac:dyDescent="0.2">
      <c r="A1533" s="11" t="str">
        <f t="shared" si="24"/>
        <v>2025020785 WPG</v>
      </c>
      <c r="B1533">
        <v>2025020785</v>
      </c>
      <c r="C1533" t="s">
        <v>16</v>
      </c>
      <c r="D1533">
        <v>2.9999999999999898</v>
      </c>
      <c r="E1533">
        <v>2.8499999999999899</v>
      </c>
    </row>
    <row r="1534" spans="1:5" x14ac:dyDescent="0.2">
      <c r="A1534" s="11" t="str">
        <f t="shared" si="24"/>
        <v>2025020786 NJD</v>
      </c>
      <c r="B1534">
        <v>2025020786</v>
      </c>
      <c r="C1534" t="s">
        <v>4</v>
      </c>
      <c r="D1534">
        <v>2.69999999999999</v>
      </c>
      <c r="E1534">
        <v>3.3999999999999901</v>
      </c>
    </row>
    <row r="1535" spans="1:5" x14ac:dyDescent="0.2">
      <c r="A1535" s="11" t="str">
        <f t="shared" si="24"/>
        <v>2025020786 EDM</v>
      </c>
      <c r="B1535">
        <v>2025020786</v>
      </c>
      <c r="C1535" t="s">
        <v>17</v>
      </c>
      <c r="D1535">
        <v>3.3999999999999901</v>
      </c>
      <c r="E1535">
        <v>2.69999999999999</v>
      </c>
    </row>
    <row r="1536" spans="1:5" x14ac:dyDescent="0.2">
      <c r="A1536" s="11" t="str">
        <f t="shared" si="24"/>
        <v>2025020787 LAK</v>
      </c>
      <c r="B1536">
        <v>2025020787</v>
      </c>
      <c r="C1536" t="s">
        <v>28</v>
      </c>
      <c r="D1536">
        <v>3.2499999999999898</v>
      </c>
      <c r="E1536">
        <v>2.3999999999999901</v>
      </c>
    </row>
    <row r="1537" spans="1:5" x14ac:dyDescent="0.2">
      <c r="A1537" s="11" t="str">
        <f t="shared" si="24"/>
        <v>2025020787 NYR</v>
      </c>
      <c r="B1537">
        <v>2025020787</v>
      </c>
      <c r="C1537" t="s">
        <v>20</v>
      </c>
      <c r="D1537">
        <v>2.3999999999999901</v>
      </c>
      <c r="E1537">
        <v>3.2499999999999898</v>
      </c>
    </row>
    <row r="1538" spans="1:5" x14ac:dyDescent="0.2">
      <c r="A1538" s="11" t="str">
        <f t="shared" si="24"/>
        <v>2025020788 DET</v>
      </c>
      <c r="B1538">
        <v>2025020788</v>
      </c>
      <c r="C1538" t="s">
        <v>30</v>
      </c>
      <c r="D1538">
        <v>2.94999999999999</v>
      </c>
      <c r="E1538">
        <v>3.1499999999999901</v>
      </c>
    </row>
    <row r="1539" spans="1:5" x14ac:dyDescent="0.2">
      <c r="A1539" s="11" t="str">
        <f t="shared" si="24"/>
        <v>2025020788 TOR</v>
      </c>
      <c r="B1539">
        <v>2025020788</v>
      </c>
      <c r="C1539" t="s">
        <v>18</v>
      </c>
      <c r="D1539">
        <v>3.1499999999999901</v>
      </c>
      <c r="E1539">
        <v>2.94999999999999</v>
      </c>
    </row>
    <row r="1540" spans="1:5" x14ac:dyDescent="0.2">
      <c r="A1540" s="11" t="str">
        <f t="shared" si="24"/>
        <v>2025020789 ANA</v>
      </c>
      <c r="B1540">
        <v>2025020789</v>
      </c>
      <c r="C1540" t="s">
        <v>48</v>
      </c>
      <c r="D1540">
        <v>2.44999999999999</v>
      </c>
      <c r="E1540">
        <v>4.1999999999999904</v>
      </c>
    </row>
    <row r="1541" spans="1:5" x14ac:dyDescent="0.2">
      <c r="A1541" s="11" t="str">
        <f t="shared" si="24"/>
        <v>2025020789 COL</v>
      </c>
      <c r="B1541">
        <v>2025020789</v>
      </c>
      <c r="C1541" t="s">
        <v>24</v>
      </c>
      <c r="D1541">
        <v>4.1999999999999904</v>
      </c>
      <c r="E1541">
        <v>2.44999999999999</v>
      </c>
    </row>
    <row r="1542" spans="1:5" x14ac:dyDescent="0.2">
      <c r="A1542" s="11" t="str">
        <f t="shared" si="24"/>
        <v>2025020790 PHI</v>
      </c>
      <c r="B1542">
        <v>2025020790</v>
      </c>
      <c r="C1542" t="s">
        <v>43</v>
      </c>
      <c r="D1542">
        <v>2.5999999999999899</v>
      </c>
      <c r="E1542">
        <v>3.3999999999999901</v>
      </c>
    </row>
    <row r="1543" spans="1:5" x14ac:dyDescent="0.2">
      <c r="A1543" s="11" t="str">
        <f t="shared" si="24"/>
        <v>2025020790 UTA</v>
      </c>
      <c r="B1543">
        <v>2025020790</v>
      </c>
      <c r="C1543" t="s">
        <v>15</v>
      </c>
      <c r="D1543">
        <v>3.3999999999999901</v>
      </c>
      <c r="E1543">
        <v>2.5999999999999899</v>
      </c>
    </row>
    <row r="1544" spans="1:5" x14ac:dyDescent="0.2">
      <c r="A1544" s="11" t="str">
        <f t="shared" si="24"/>
        <v>2025020791 PIT</v>
      </c>
      <c r="B1544">
        <v>2025020791</v>
      </c>
      <c r="C1544" t="s">
        <v>21</v>
      </c>
      <c r="D1544">
        <v>3.0999999999999899</v>
      </c>
      <c r="E1544">
        <v>2.8499999999999899</v>
      </c>
    </row>
    <row r="1545" spans="1:5" x14ac:dyDescent="0.2">
      <c r="A1545" s="11" t="str">
        <f t="shared" si="24"/>
        <v>2025020791 CGY</v>
      </c>
      <c r="B1545">
        <v>2025020791</v>
      </c>
      <c r="C1545" t="s">
        <v>22</v>
      </c>
      <c r="D1545">
        <v>2.8499999999999899</v>
      </c>
      <c r="E1545">
        <v>3.0999999999999899</v>
      </c>
    </row>
    <row r="1546" spans="1:5" x14ac:dyDescent="0.2">
      <c r="A1546" s="11" t="str">
        <f t="shared" si="24"/>
        <v>2025020792 WSH</v>
      </c>
      <c r="B1546">
        <v>2025020792</v>
      </c>
      <c r="C1546" t="s">
        <v>49</v>
      </c>
      <c r="D1546">
        <v>3.4999999999999898</v>
      </c>
      <c r="E1546">
        <v>2.7499999999999898</v>
      </c>
    </row>
    <row r="1547" spans="1:5" x14ac:dyDescent="0.2">
      <c r="A1547" s="11" t="str">
        <f t="shared" si="24"/>
        <v>2025020792 VAN</v>
      </c>
      <c r="B1547">
        <v>2025020792</v>
      </c>
      <c r="C1547" t="s">
        <v>23</v>
      </c>
      <c r="D1547">
        <v>2.7499999999999898</v>
      </c>
      <c r="E1547">
        <v>3.4999999999999898</v>
      </c>
    </row>
    <row r="1548" spans="1:5" x14ac:dyDescent="0.2">
      <c r="A1548" s="11" t="str">
        <f t="shared" si="24"/>
        <v>2025020793 NYI</v>
      </c>
      <c r="B1548">
        <v>2025020793</v>
      </c>
      <c r="C1548" t="s">
        <v>37</v>
      </c>
      <c r="D1548">
        <v>2.8499999999999899</v>
      </c>
      <c r="E1548">
        <v>2.69999999999999</v>
      </c>
    </row>
    <row r="1549" spans="1:5" x14ac:dyDescent="0.2">
      <c r="A1549" s="11" t="str">
        <f t="shared" si="24"/>
        <v>2025020793 SEA</v>
      </c>
      <c r="B1549">
        <v>2025020793</v>
      </c>
      <c r="C1549" t="s">
        <v>13</v>
      </c>
      <c r="D1549">
        <v>2.69999999999999</v>
      </c>
      <c r="E1549">
        <v>2.8499999999999899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8BF5-01DF-4318-998E-C2DC29B4E605}">
  <sheetPr>
    <tabColor rgb="FFFFFF00"/>
  </sheetPr>
  <dimension ref="A1:D33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4" x14ac:dyDescent="0.2">
      <c r="A1" t="s">
        <v>55</v>
      </c>
      <c r="B1" t="s">
        <v>1</v>
      </c>
      <c r="C1" t="s">
        <v>2</v>
      </c>
      <c r="D1" t="s">
        <v>143</v>
      </c>
    </row>
    <row r="2" spans="1:4" x14ac:dyDescent="0.2">
      <c r="A2" t="s">
        <v>48</v>
      </c>
      <c r="B2">
        <v>1</v>
      </c>
      <c r="C2">
        <v>1</v>
      </c>
    </row>
    <row r="3" spans="1:4" x14ac:dyDescent="0.2">
      <c r="A3" t="s">
        <v>7</v>
      </c>
      <c r="B3">
        <v>1</v>
      </c>
      <c r="C3">
        <v>1</v>
      </c>
    </row>
    <row r="4" spans="1:4" x14ac:dyDescent="0.2">
      <c r="A4" t="s">
        <v>5</v>
      </c>
      <c r="B4">
        <v>1</v>
      </c>
      <c r="C4">
        <v>1</v>
      </c>
    </row>
    <row r="5" spans="1:4" x14ac:dyDescent="0.2">
      <c r="A5" t="s">
        <v>42</v>
      </c>
      <c r="B5">
        <v>1</v>
      </c>
      <c r="C5">
        <v>1</v>
      </c>
    </row>
    <row r="6" spans="1:4" x14ac:dyDescent="0.2">
      <c r="A6" t="s">
        <v>32</v>
      </c>
      <c r="B6">
        <v>1</v>
      </c>
      <c r="C6">
        <v>1</v>
      </c>
    </row>
    <row r="7" spans="1:4" x14ac:dyDescent="0.2">
      <c r="A7" t="s">
        <v>22</v>
      </c>
      <c r="B7">
        <v>1</v>
      </c>
      <c r="C7">
        <v>1</v>
      </c>
    </row>
    <row r="8" spans="1:4" x14ac:dyDescent="0.2">
      <c r="A8" t="s">
        <v>14</v>
      </c>
      <c r="B8">
        <v>1</v>
      </c>
      <c r="C8">
        <v>1</v>
      </c>
    </row>
    <row r="9" spans="1:4" x14ac:dyDescent="0.2">
      <c r="A9" t="s">
        <v>24</v>
      </c>
      <c r="B9">
        <v>1</v>
      </c>
      <c r="C9">
        <v>1</v>
      </c>
    </row>
    <row r="10" spans="1:4" x14ac:dyDescent="0.2">
      <c r="A10" t="s">
        <v>34</v>
      </c>
      <c r="B10">
        <v>1</v>
      </c>
      <c r="C10">
        <v>1</v>
      </c>
    </row>
    <row r="11" spans="1:4" x14ac:dyDescent="0.2">
      <c r="A11" t="s">
        <v>30</v>
      </c>
      <c r="B11">
        <v>1</v>
      </c>
      <c r="C11">
        <v>1</v>
      </c>
    </row>
    <row r="12" spans="1:4" x14ac:dyDescent="0.2">
      <c r="A12" t="s">
        <v>17</v>
      </c>
      <c r="B12">
        <v>1</v>
      </c>
      <c r="C12">
        <v>1</v>
      </c>
    </row>
    <row r="13" spans="1:4" x14ac:dyDescent="0.2">
      <c r="A13" t="s">
        <v>10</v>
      </c>
      <c r="B13">
        <v>1</v>
      </c>
      <c r="C13">
        <v>1</v>
      </c>
    </row>
    <row r="14" spans="1:4" x14ac:dyDescent="0.2">
      <c r="A14" t="s">
        <v>28</v>
      </c>
      <c r="B14">
        <v>1</v>
      </c>
      <c r="C14">
        <v>1</v>
      </c>
    </row>
    <row r="15" spans="1:4" x14ac:dyDescent="0.2">
      <c r="A15" t="s">
        <v>33</v>
      </c>
      <c r="B15">
        <v>1</v>
      </c>
      <c r="C15">
        <v>1</v>
      </c>
    </row>
    <row r="16" spans="1:4" x14ac:dyDescent="0.2">
      <c r="A16" t="s">
        <v>19</v>
      </c>
      <c r="B16">
        <v>1</v>
      </c>
      <c r="C16">
        <v>1</v>
      </c>
    </row>
    <row r="17" spans="1:3" x14ac:dyDescent="0.2">
      <c r="A17" t="s">
        <v>4</v>
      </c>
      <c r="B17">
        <v>1</v>
      </c>
      <c r="C17">
        <v>1</v>
      </c>
    </row>
    <row r="18" spans="1:3" x14ac:dyDescent="0.2">
      <c r="A18" t="s">
        <v>35</v>
      </c>
      <c r="B18">
        <v>1</v>
      </c>
      <c r="C18">
        <v>1</v>
      </c>
    </row>
    <row r="19" spans="1:3" x14ac:dyDescent="0.2">
      <c r="A19" t="s">
        <v>37</v>
      </c>
      <c r="B19">
        <v>1</v>
      </c>
      <c r="C19">
        <v>1</v>
      </c>
    </row>
    <row r="20" spans="1:3" x14ac:dyDescent="0.2">
      <c r="A20" t="s">
        <v>20</v>
      </c>
      <c r="B20">
        <v>1</v>
      </c>
      <c r="C20">
        <v>1</v>
      </c>
    </row>
    <row r="21" spans="1:3" x14ac:dyDescent="0.2">
      <c r="A21" t="s">
        <v>39</v>
      </c>
      <c r="B21">
        <v>1</v>
      </c>
      <c r="C21">
        <v>1</v>
      </c>
    </row>
    <row r="22" spans="1:3" x14ac:dyDescent="0.2">
      <c r="A22" t="s">
        <v>43</v>
      </c>
      <c r="B22">
        <v>1</v>
      </c>
      <c r="C22">
        <v>1</v>
      </c>
    </row>
    <row r="23" spans="1:3" x14ac:dyDescent="0.2">
      <c r="A23" t="s">
        <v>21</v>
      </c>
      <c r="B23">
        <v>1</v>
      </c>
      <c r="C23">
        <v>1</v>
      </c>
    </row>
    <row r="24" spans="1:3" x14ac:dyDescent="0.2">
      <c r="A24" t="s">
        <v>13</v>
      </c>
      <c r="B24">
        <v>1</v>
      </c>
      <c r="C24">
        <v>1</v>
      </c>
    </row>
    <row r="25" spans="1:3" x14ac:dyDescent="0.2">
      <c r="A25" t="s">
        <v>40</v>
      </c>
      <c r="B25">
        <v>1</v>
      </c>
      <c r="C25">
        <v>1</v>
      </c>
    </row>
    <row r="26" spans="1:3" x14ac:dyDescent="0.2">
      <c r="A26" t="s">
        <v>12</v>
      </c>
      <c r="B26">
        <v>1</v>
      </c>
      <c r="C26">
        <v>1</v>
      </c>
    </row>
    <row r="27" spans="1:3" x14ac:dyDescent="0.2">
      <c r="A27" t="s">
        <v>41</v>
      </c>
      <c r="B27">
        <v>1</v>
      </c>
      <c r="C27">
        <v>1</v>
      </c>
    </row>
    <row r="28" spans="1:3" x14ac:dyDescent="0.2">
      <c r="A28" t="s">
        <v>18</v>
      </c>
      <c r="B28">
        <v>1</v>
      </c>
      <c r="C28">
        <v>1</v>
      </c>
    </row>
    <row r="29" spans="1:3" x14ac:dyDescent="0.2">
      <c r="A29" t="s">
        <v>15</v>
      </c>
      <c r="B29">
        <v>1</v>
      </c>
      <c r="C29">
        <v>1</v>
      </c>
    </row>
    <row r="30" spans="1:3" x14ac:dyDescent="0.2">
      <c r="A30" t="s">
        <v>23</v>
      </c>
      <c r="B30">
        <v>1</v>
      </c>
      <c r="C30">
        <v>1</v>
      </c>
    </row>
    <row r="31" spans="1:3" x14ac:dyDescent="0.2">
      <c r="A31" t="s">
        <v>25</v>
      </c>
      <c r="B31">
        <v>1</v>
      </c>
      <c r="C31">
        <v>1</v>
      </c>
    </row>
    <row r="32" spans="1:3" x14ac:dyDescent="0.2">
      <c r="A32" t="s">
        <v>16</v>
      </c>
      <c r="B32">
        <v>1</v>
      </c>
      <c r="C32">
        <v>1</v>
      </c>
    </row>
    <row r="33" spans="1:3" x14ac:dyDescent="0.2">
      <c r="A33" t="s">
        <v>49</v>
      </c>
      <c r="B33">
        <v>1</v>
      </c>
      <c r="C33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164E-FAE6-4EDB-89C5-5FFD70D30700}">
  <sheetPr>
    <tabColor rgb="FFFFFF00"/>
  </sheetPr>
  <dimension ref="A1:L33"/>
  <sheetViews>
    <sheetView workbookViewId="0">
      <selection activeCell="C23" sqref="C23"/>
    </sheetView>
  </sheetViews>
  <sheetFormatPr baseColWidth="10" defaultColWidth="8.83203125" defaultRowHeight="15" x14ac:dyDescent="0.2"/>
  <cols>
    <col min="9" max="9" width="11.5" bestFit="1" customWidth="1"/>
    <col min="10" max="12" width="10.83203125" bestFit="1" customWidth="1"/>
  </cols>
  <sheetData>
    <row r="1" spans="1:12" x14ac:dyDescent="0.2">
      <c r="A1" s="4" t="s">
        <v>141</v>
      </c>
      <c r="B1" s="4" t="s">
        <v>57</v>
      </c>
      <c r="C1" s="4" t="s">
        <v>108</v>
      </c>
      <c r="G1" t="s">
        <v>209</v>
      </c>
      <c r="H1" t="s">
        <v>219</v>
      </c>
      <c r="I1" t="s">
        <v>220</v>
      </c>
      <c r="J1" t="s">
        <v>221</v>
      </c>
      <c r="K1" t="s">
        <v>223</v>
      </c>
      <c r="L1" t="s">
        <v>222</v>
      </c>
    </row>
    <row r="2" spans="1:12" x14ac:dyDescent="0.2">
      <c r="A2" t="s">
        <v>47</v>
      </c>
      <c r="B2">
        <v>1.048</v>
      </c>
      <c r="C2" s="7">
        <v>1.0491546019013618</v>
      </c>
      <c r="F2" t="s">
        <v>48</v>
      </c>
      <c r="G2" s="5"/>
      <c r="H2" s="5"/>
      <c r="I2">
        <v>1</v>
      </c>
      <c r="J2">
        <f>1-(I2-1)</f>
        <v>1</v>
      </c>
      <c r="K2">
        <v>1</v>
      </c>
      <c r="L2">
        <f>1-(K2-1)</f>
        <v>1</v>
      </c>
    </row>
    <row r="3" spans="1:12" x14ac:dyDescent="0.2">
      <c r="A3" t="s">
        <v>46</v>
      </c>
      <c r="B3">
        <v>0.95</v>
      </c>
      <c r="C3" s="7">
        <v>0.95302926576458757</v>
      </c>
      <c r="F3" t="s">
        <v>7</v>
      </c>
      <c r="G3" s="5"/>
      <c r="H3" s="5"/>
      <c r="I3">
        <v>1</v>
      </c>
      <c r="J3">
        <f>1-(I3-1)</f>
        <v>1</v>
      </c>
      <c r="K3">
        <v>1</v>
      </c>
      <c r="L3">
        <f t="shared" ref="L3:L33" si="0">1-(K3-1)</f>
        <v>1</v>
      </c>
    </row>
    <row r="4" spans="1:12" x14ac:dyDescent="0.2">
      <c r="A4" t="s">
        <v>27</v>
      </c>
      <c r="B4">
        <v>1.05</v>
      </c>
      <c r="C4" s="7">
        <v>1.0725047827848808</v>
      </c>
      <c r="F4" t="s">
        <v>5</v>
      </c>
      <c r="G4" s="5"/>
      <c r="H4" s="5"/>
      <c r="I4">
        <v>1</v>
      </c>
      <c r="J4">
        <f t="shared" ref="J4:J33" si="1">1-(I4-1)</f>
        <v>1</v>
      </c>
      <c r="K4">
        <v>1</v>
      </c>
      <c r="L4">
        <f t="shared" si="0"/>
        <v>1</v>
      </c>
    </row>
    <row r="5" spans="1:12" x14ac:dyDescent="0.2">
      <c r="A5" t="s">
        <v>26</v>
      </c>
      <c r="B5">
        <v>0.95</v>
      </c>
      <c r="C5" s="7">
        <v>0.92554174501717079</v>
      </c>
      <c r="F5" t="s">
        <v>42</v>
      </c>
      <c r="G5" s="5"/>
      <c r="H5" s="5"/>
      <c r="I5">
        <v>1</v>
      </c>
      <c r="J5">
        <f t="shared" si="1"/>
        <v>1</v>
      </c>
      <c r="K5">
        <v>1</v>
      </c>
      <c r="L5">
        <f t="shared" si="0"/>
        <v>1</v>
      </c>
    </row>
    <row r="6" spans="1:12" x14ac:dyDescent="0.2">
      <c r="A6" t="s">
        <v>38</v>
      </c>
      <c r="B6">
        <v>1.0449999999999999</v>
      </c>
      <c r="C6" s="7">
        <v>1.0398742800952707</v>
      </c>
      <c r="F6" t="s">
        <v>32</v>
      </c>
      <c r="G6" s="5"/>
      <c r="H6" s="5"/>
      <c r="I6">
        <v>1</v>
      </c>
      <c r="J6">
        <f t="shared" si="1"/>
        <v>1</v>
      </c>
      <c r="K6">
        <v>1</v>
      </c>
      <c r="L6">
        <f t="shared" si="0"/>
        <v>1</v>
      </c>
    </row>
    <row r="7" spans="1:12" x14ac:dyDescent="0.2">
      <c r="A7" t="s">
        <v>36</v>
      </c>
      <c r="B7">
        <v>0.97</v>
      </c>
      <c r="C7" s="7">
        <v>0.95751047349149665</v>
      </c>
      <c r="F7" t="s">
        <v>22</v>
      </c>
      <c r="G7" s="5"/>
      <c r="H7" s="5"/>
      <c r="I7">
        <v>1</v>
      </c>
      <c r="J7">
        <f t="shared" si="1"/>
        <v>1</v>
      </c>
      <c r="K7">
        <v>1</v>
      </c>
      <c r="L7">
        <f t="shared" si="0"/>
        <v>1</v>
      </c>
    </row>
    <row r="8" spans="1:12" x14ac:dyDescent="0.2">
      <c r="A8" t="s">
        <v>45</v>
      </c>
      <c r="B8">
        <v>1.0349999999999999</v>
      </c>
      <c r="C8" s="7">
        <v>1.0329456510400874</v>
      </c>
      <c r="F8" t="s">
        <v>14</v>
      </c>
      <c r="G8" s="5"/>
      <c r="H8" s="5"/>
      <c r="I8">
        <v>1</v>
      </c>
      <c r="J8">
        <f t="shared" si="1"/>
        <v>1</v>
      </c>
      <c r="K8">
        <v>1</v>
      </c>
      <c r="L8">
        <f t="shared" si="0"/>
        <v>1</v>
      </c>
    </row>
    <row r="9" spans="1:12" x14ac:dyDescent="0.2">
      <c r="A9" t="s">
        <v>44</v>
      </c>
      <c r="B9">
        <v>0.96</v>
      </c>
      <c r="C9" s="7">
        <v>0.96305398776725637</v>
      </c>
      <c r="F9" t="s">
        <v>24</v>
      </c>
      <c r="G9" s="5"/>
      <c r="H9" s="5"/>
      <c r="I9">
        <v>1</v>
      </c>
      <c r="J9">
        <f t="shared" si="1"/>
        <v>1</v>
      </c>
      <c r="K9">
        <v>1</v>
      </c>
      <c r="L9">
        <f t="shared" si="0"/>
        <v>1</v>
      </c>
    </row>
    <row r="10" spans="1:12" x14ac:dyDescent="0.2">
      <c r="A10" t="s">
        <v>11</v>
      </c>
      <c r="B10">
        <v>1.0275000000000001</v>
      </c>
      <c r="C10" s="7">
        <v>1.0328904656929507</v>
      </c>
      <c r="F10" t="s">
        <v>34</v>
      </c>
      <c r="G10" s="5"/>
      <c r="H10" s="5"/>
      <c r="I10">
        <v>1</v>
      </c>
      <c r="J10">
        <f t="shared" si="1"/>
        <v>1</v>
      </c>
      <c r="K10">
        <v>1</v>
      </c>
      <c r="L10">
        <f t="shared" si="0"/>
        <v>1</v>
      </c>
    </row>
    <row r="11" spans="1:12" x14ac:dyDescent="0.2">
      <c r="A11" t="s">
        <v>8</v>
      </c>
      <c r="B11">
        <v>0.96</v>
      </c>
      <c r="C11" s="7">
        <v>0.95702751457800772</v>
      </c>
      <c r="F11" t="s">
        <v>30</v>
      </c>
      <c r="G11" s="5"/>
      <c r="H11" s="5"/>
      <c r="I11">
        <v>1</v>
      </c>
      <c r="J11">
        <f t="shared" si="1"/>
        <v>1</v>
      </c>
      <c r="K11">
        <v>1</v>
      </c>
      <c r="L11">
        <f t="shared" si="0"/>
        <v>1</v>
      </c>
    </row>
    <row r="12" spans="1:12" x14ac:dyDescent="0.2">
      <c r="A12" t="s">
        <v>31</v>
      </c>
      <c r="B12">
        <v>1.085</v>
      </c>
      <c r="C12" s="7">
        <v>1.0832085999357419</v>
      </c>
      <c r="F12" t="s">
        <v>17</v>
      </c>
      <c r="G12" s="5"/>
      <c r="H12" s="5"/>
      <c r="I12">
        <v>1</v>
      </c>
      <c r="J12">
        <f t="shared" si="1"/>
        <v>1</v>
      </c>
      <c r="K12">
        <v>1</v>
      </c>
      <c r="L12">
        <f t="shared" si="0"/>
        <v>1</v>
      </c>
    </row>
    <row r="13" spans="1:12" x14ac:dyDescent="0.2">
      <c r="A13" t="s">
        <v>29</v>
      </c>
      <c r="B13">
        <v>0.90300000000000002</v>
      </c>
      <c r="C13" s="7">
        <v>0.92051577291954856</v>
      </c>
      <c r="F13" t="s">
        <v>10</v>
      </c>
      <c r="G13" s="5"/>
      <c r="H13" s="5"/>
      <c r="I13">
        <v>1</v>
      </c>
      <c r="J13">
        <f t="shared" si="1"/>
        <v>1</v>
      </c>
      <c r="K13">
        <v>1</v>
      </c>
      <c r="L13">
        <f t="shared" si="0"/>
        <v>1</v>
      </c>
    </row>
    <row r="14" spans="1:12" x14ac:dyDescent="0.2">
      <c r="A14" t="s">
        <v>51</v>
      </c>
      <c r="B14">
        <v>1.03</v>
      </c>
      <c r="C14" s="7">
        <v>1.0342925072321845</v>
      </c>
      <c r="F14" t="s">
        <v>28</v>
      </c>
      <c r="G14" s="5"/>
      <c r="H14" s="5"/>
      <c r="I14">
        <v>1</v>
      </c>
      <c r="J14">
        <f t="shared" si="1"/>
        <v>1</v>
      </c>
      <c r="K14">
        <v>1</v>
      </c>
      <c r="L14">
        <f t="shared" si="0"/>
        <v>1</v>
      </c>
    </row>
    <row r="15" spans="1:12" x14ac:dyDescent="0.2">
      <c r="A15" t="s">
        <v>50</v>
      </c>
      <c r="B15">
        <v>0.96699999999999997</v>
      </c>
      <c r="C15" s="7">
        <v>0.96943075693561398</v>
      </c>
      <c r="F15" t="s">
        <v>33</v>
      </c>
      <c r="G15" s="5"/>
      <c r="H15" s="5"/>
      <c r="I15">
        <v>1</v>
      </c>
      <c r="J15">
        <f t="shared" si="1"/>
        <v>1</v>
      </c>
      <c r="K15">
        <v>1</v>
      </c>
      <c r="L15">
        <f t="shared" si="0"/>
        <v>1</v>
      </c>
    </row>
    <row r="16" spans="1:12" x14ac:dyDescent="0.2">
      <c r="A16" t="s">
        <v>53</v>
      </c>
      <c r="B16">
        <v>1</v>
      </c>
      <c r="C16" s="7">
        <v>1.0046958799928625</v>
      </c>
      <c r="F16" t="s">
        <v>19</v>
      </c>
      <c r="G16" s="5"/>
      <c r="H16" s="5"/>
      <c r="I16">
        <v>1</v>
      </c>
      <c r="J16">
        <f t="shared" si="1"/>
        <v>1</v>
      </c>
      <c r="K16">
        <v>1</v>
      </c>
      <c r="L16">
        <f t="shared" si="0"/>
        <v>1</v>
      </c>
    </row>
    <row r="17" spans="1:12" x14ac:dyDescent="0.2">
      <c r="A17" t="s">
        <v>52</v>
      </c>
      <c r="B17">
        <v>1.04</v>
      </c>
      <c r="C17" s="7">
        <v>1.0074936850113505</v>
      </c>
      <c r="F17" t="s">
        <v>4</v>
      </c>
      <c r="G17" s="5"/>
      <c r="H17" s="5"/>
      <c r="I17">
        <v>1</v>
      </c>
      <c r="J17">
        <f t="shared" si="1"/>
        <v>1</v>
      </c>
      <c r="K17">
        <v>1</v>
      </c>
      <c r="L17">
        <f t="shared" si="0"/>
        <v>1</v>
      </c>
    </row>
    <row r="18" spans="1:12" x14ac:dyDescent="0.2">
      <c r="A18" t="s">
        <v>106</v>
      </c>
      <c r="B18">
        <v>1.01</v>
      </c>
      <c r="C18" s="7">
        <v>1.0054419613311261</v>
      </c>
      <c r="F18" t="s">
        <v>35</v>
      </c>
      <c r="G18" s="5"/>
      <c r="H18" s="5"/>
      <c r="I18">
        <v>1</v>
      </c>
      <c r="J18">
        <f t="shared" si="1"/>
        <v>1</v>
      </c>
      <c r="K18">
        <v>1</v>
      </c>
      <c r="L18">
        <f t="shared" si="0"/>
        <v>1</v>
      </c>
    </row>
    <row r="19" spans="1:12" x14ac:dyDescent="0.2">
      <c r="A19" t="s">
        <v>107</v>
      </c>
      <c r="B19">
        <v>1.0649999999999999</v>
      </c>
      <c r="C19" s="7">
        <v>1.0082621487897616</v>
      </c>
      <c r="F19" t="s">
        <v>37</v>
      </c>
      <c r="G19" s="5"/>
      <c r="H19" s="5"/>
      <c r="I19">
        <v>1</v>
      </c>
      <c r="J19">
        <f t="shared" si="1"/>
        <v>1</v>
      </c>
      <c r="K19">
        <v>1</v>
      </c>
      <c r="L19">
        <f t="shared" si="0"/>
        <v>1</v>
      </c>
    </row>
    <row r="20" spans="1:12" x14ac:dyDescent="0.2">
      <c r="A20" t="s">
        <v>875</v>
      </c>
      <c r="B20">
        <v>1</v>
      </c>
      <c r="C20" s="7">
        <v>1</v>
      </c>
      <c r="F20" t="s">
        <v>20</v>
      </c>
      <c r="G20" s="5"/>
      <c r="H20" s="5"/>
      <c r="I20">
        <v>1</v>
      </c>
      <c r="J20">
        <f t="shared" si="1"/>
        <v>1</v>
      </c>
      <c r="K20">
        <v>1</v>
      </c>
      <c r="L20">
        <f t="shared" si="0"/>
        <v>1</v>
      </c>
    </row>
    <row r="21" spans="1:12" x14ac:dyDescent="0.2">
      <c r="F21" t="s">
        <v>39</v>
      </c>
      <c r="G21" s="5"/>
      <c r="H21" s="5"/>
      <c r="I21">
        <v>1</v>
      </c>
      <c r="J21">
        <f t="shared" si="1"/>
        <v>1</v>
      </c>
      <c r="K21">
        <v>1</v>
      </c>
      <c r="L21">
        <f t="shared" si="0"/>
        <v>1</v>
      </c>
    </row>
    <row r="22" spans="1:12" x14ac:dyDescent="0.2">
      <c r="F22" t="s">
        <v>43</v>
      </c>
      <c r="G22" s="5"/>
      <c r="H22" s="5"/>
      <c r="I22">
        <v>1</v>
      </c>
      <c r="J22">
        <f t="shared" si="1"/>
        <v>1</v>
      </c>
      <c r="K22">
        <v>1</v>
      </c>
      <c r="L22">
        <f t="shared" si="0"/>
        <v>1</v>
      </c>
    </row>
    <row r="23" spans="1:12" x14ac:dyDescent="0.2">
      <c r="F23" t="s">
        <v>21</v>
      </c>
      <c r="G23" s="5"/>
      <c r="H23" s="5"/>
      <c r="I23">
        <v>1</v>
      </c>
      <c r="J23">
        <f t="shared" si="1"/>
        <v>1</v>
      </c>
      <c r="K23">
        <v>1</v>
      </c>
      <c r="L23">
        <f t="shared" si="0"/>
        <v>1</v>
      </c>
    </row>
    <row r="24" spans="1:12" x14ac:dyDescent="0.2">
      <c r="F24" t="s">
        <v>13</v>
      </c>
      <c r="G24" s="5"/>
      <c r="H24" s="5"/>
      <c r="I24">
        <v>1</v>
      </c>
      <c r="J24">
        <f t="shared" si="1"/>
        <v>1</v>
      </c>
      <c r="K24">
        <v>1</v>
      </c>
      <c r="L24">
        <f t="shared" si="0"/>
        <v>1</v>
      </c>
    </row>
    <row r="25" spans="1:12" x14ac:dyDescent="0.2">
      <c r="F25" t="s">
        <v>40</v>
      </c>
      <c r="G25" s="5"/>
      <c r="H25" s="5"/>
      <c r="I25">
        <v>1</v>
      </c>
      <c r="J25">
        <f t="shared" si="1"/>
        <v>1</v>
      </c>
      <c r="K25">
        <v>1</v>
      </c>
      <c r="L25">
        <f t="shared" si="0"/>
        <v>1</v>
      </c>
    </row>
    <row r="26" spans="1:12" x14ac:dyDescent="0.2">
      <c r="F26" t="s">
        <v>12</v>
      </c>
      <c r="G26" s="5"/>
      <c r="H26" s="5"/>
      <c r="I26">
        <v>1</v>
      </c>
      <c r="J26">
        <f t="shared" si="1"/>
        <v>1</v>
      </c>
      <c r="K26">
        <v>1</v>
      </c>
      <c r="L26">
        <f t="shared" si="0"/>
        <v>1</v>
      </c>
    </row>
    <row r="27" spans="1:12" x14ac:dyDescent="0.2">
      <c r="F27" t="s">
        <v>41</v>
      </c>
      <c r="G27" s="5"/>
      <c r="H27" s="5"/>
      <c r="I27">
        <v>1</v>
      </c>
      <c r="J27">
        <f t="shared" si="1"/>
        <v>1</v>
      </c>
      <c r="K27">
        <v>1</v>
      </c>
      <c r="L27">
        <f t="shared" si="0"/>
        <v>1</v>
      </c>
    </row>
    <row r="28" spans="1:12" x14ac:dyDescent="0.2">
      <c r="F28" t="s">
        <v>18</v>
      </c>
      <c r="G28" s="5"/>
      <c r="H28" s="5"/>
      <c r="I28">
        <v>1</v>
      </c>
      <c r="J28">
        <f t="shared" si="1"/>
        <v>1</v>
      </c>
      <c r="K28">
        <v>1</v>
      </c>
      <c r="L28">
        <f t="shared" si="0"/>
        <v>1</v>
      </c>
    </row>
    <row r="29" spans="1:12" x14ac:dyDescent="0.2">
      <c r="F29" t="s">
        <v>15</v>
      </c>
      <c r="G29" s="5"/>
      <c r="H29" s="5"/>
      <c r="I29">
        <v>1</v>
      </c>
      <c r="J29">
        <f t="shared" si="1"/>
        <v>1</v>
      </c>
      <c r="K29">
        <v>1</v>
      </c>
      <c r="L29">
        <f t="shared" si="0"/>
        <v>1</v>
      </c>
    </row>
    <row r="30" spans="1:12" x14ac:dyDescent="0.2">
      <c r="F30" t="s">
        <v>23</v>
      </c>
      <c r="G30" s="5"/>
      <c r="H30" s="5"/>
      <c r="I30">
        <v>1</v>
      </c>
      <c r="J30">
        <f t="shared" si="1"/>
        <v>1</v>
      </c>
      <c r="K30">
        <v>1</v>
      </c>
      <c r="L30">
        <f t="shared" si="0"/>
        <v>1</v>
      </c>
    </row>
    <row r="31" spans="1:12" x14ac:dyDescent="0.2">
      <c r="F31" t="s">
        <v>25</v>
      </c>
      <c r="G31" s="5"/>
      <c r="H31" s="5"/>
      <c r="I31">
        <v>1</v>
      </c>
      <c r="J31">
        <f t="shared" si="1"/>
        <v>1</v>
      </c>
      <c r="K31">
        <v>1</v>
      </c>
      <c r="L31">
        <f t="shared" si="0"/>
        <v>1</v>
      </c>
    </row>
    <row r="32" spans="1:12" x14ac:dyDescent="0.2">
      <c r="F32" t="s">
        <v>16</v>
      </c>
      <c r="G32" s="5"/>
      <c r="H32" s="5"/>
      <c r="I32">
        <v>1</v>
      </c>
      <c r="J32">
        <f t="shared" si="1"/>
        <v>1</v>
      </c>
      <c r="K32">
        <v>1</v>
      </c>
      <c r="L32">
        <f t="shared" si="0"/>
        <v>1</v>
      </c>
    </row>
    <row r="33" spans="6:12" x14ac:dyDescent="0.2">
      <c r="F33" t="s">
        <v>49</v>
      </c>
      <c r="G33" s="5"/>
      <c r="H33" s="5"/>
      <c r="I33">
        <v>1</v>
      </c>
      <c r="J33">
        <f t="shared" si="1"/>
        <v>1</v>
      </c>
      <c r="K33">
        <v>1</v>
      </c>
      <c r="L33">
        <f t="shared" si="0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412A-08C0-4289-BF96-5E0FD2E0C17A}">
  <sheetPr>
    <tabColor rgb="FFFFFF00"/>
  </sheetPr>
  <dimension ref="A1:H33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5.5" customWidth="1"/>
    <col min="2" max="2" width="6.5" customWidth="1"/>
    <col min="3" max="3" width="6" customWidth="1"/>
    <col min="4" max="4" width="24.33203125" bestFit="1" customWidth="1"/>
    <col min="5" max="5" width="23.5" bestFit="1" customWidth="1"/>
    <col min="6" max="6" width="32.33203125" bestFit="1" customWidth="1"/>
    <col min="7" max="7" width="36.5" bestFit="1" customWidth="1"/>
  </cols>
  <sheetData>
    <row r="1" spans="1:8" x14ac:dyDescent="0.2">
      <c r="A1" s="4" t="s">
        <v>55</v>
      </c>
      <c r="B1" s="4" t="s">
        <v>1</v>
      </c>
      <c r="C1" s="4" t="s">
        <v>2</v>
      </c>
      <c r="D1" s="4" t="s">
        <v>143</v>
      </c>
      <c r="E1" s="4" t="s">
        <v>144</v>
      </c>
      <c r="F1" s="4" t="s">
        <v>145</v>
      </c>
      <c r="G1" s="4" t="s">
        <v>140</v>
      </c>
    </row>
    <row r="2" spans="1:8" x14ac:dyDescent="0.2">
      <c r="A2" t="s">
        <v>48</v>
      </c>
      <c r="B2">
        <v>0.92500000000000004</v>
      </c>
      <c r="C2">
        <v>1.01</v>
      </c>
      <c r="D2" t="s">
        <v>1588</v>
      </c>
      <c r="E2" t="s">
        <v>1784</v>
      </c>
      <c r="F2" t="s">
        <v>1787</v>
      </c>
      <c r="G2" t="s">
        <v>1952</v>
      </c>
    </row>
    <row r="3" spans="1:8" x14ac:dyDescent="0.2">
      <c r="A3" t="s">
        <v>7</v>
      </c>
      <c r="B3">
        <v>1</v>
      </c>
      <c r="C3">
        <v>1</v>
      </c>
    </row>
    <row r="4" spans="1:8" x14ac:dyDescent="0.2">
      <c r="A4" t="s">
        <v>5</v>
      </c>
      <c r="B4">
        <v>0.98</v>
      </c>
      <c r="C4">
        <v>1</v>
      </c>
      <c r="E4" t="s">
        <v>1781</v>
      </c>
    </row>
    <row r="5" spans="1:8" x14ac:dyDescent="0.2">
      <c r="A5" t="s">
        <v>42</v>
      </c>
      <c r="B5">
        <v>1</v>
      </c>
      <c r="C5">
        <v>1.0149999999999999</v>
      </c>
      <c r="D5" t="s">
        <v>1786</v>
      </c>
    </row>
    <row r="6" spans="1:8" x14ac:dyDescent="0.2">
      <c r="A6" t="s">
        <v>32</v>
      </c>
      <c r="B6">
        <v>0.995</v>
      </c>
      <c r="C6">
        <v>1</v>
      </c>
      <c r="D6" t="s">
        <v>1954</v>
      </c>
      <c r="F6" s="71"/>
    </row>
    <row r="7" spans="1:8" x14ac:dyDescent="0.2">
      <c r="A7" t="s">
        <v>22</v>
      </c>
      <c r="B7">
        <v>0.98</v>
      </c>
      <c r="C7">
        <v>1</v>
      </c>
      <c r="D7" t="s">
        <v>1738</v>
      </c>
    </row>
    <row r="8" spans="1:8" x14ac:dyDescent="0.2">
      <c r="A8" t="s">
        <v>14</v>
      </c>
      <c r="B8">
        <v>0.98499999999999999</v>
      </c>
      <c r="C8">
        <v>1</v>
      </c>
      <c r="E8" t="s">
        <v>1775</v>
      </c>
      <c r="F8" t="s">
        <v>1937</v>
      </c>
    </row>
    <row r="9" spans="1:8" x14ac:dyDescent="0.2">
      <c r="A9" t="s">
        <v>24</v>
      </c>
      <c r="B9">
        <v>0.97499999999999998</v>
      </c>
      <c r="C9">
        <v>1.0249999999999999</v>
      </c>
      <c r="D9" t="s">
        <v>1601</v>
      </c>
      <c r="E9" s="72" t="s">
        <v>1602</v>
      </c>
    </row>
    <row r="10" spans="1:8" x14ac:dyDescent="0.2">
      <c r="A10" t="s">
        <v>34</v>
      </c>
      <c r="B10">
        <v>0.96</v>
      </c>
      <c r="C10">
        <v>1</v>
      </c>
      <c r="D10" t="s">
        <v>1948</v>
      </c>
      <c r="G10" s="25" t="s">
        <v>1166</v>
      </c>
    </row>
    <row r="11" spans="1:8" x14ac:dyDescent="0.2">
      <c r="A11" t="s">
        <v>30</v>
      </c>
      <c r="B11">
        <v>1</v>
      </c>
      <c r="C11">
        <v>1</v>
      </c>
    </row>
    <row r="12" spans="1:8" x14ac:dyDescent="0.2">
      <c r="A12" t="s">
        <v>17</v>
      </c>
      <c r="B12">
        <v>0.94</v>
      </c>
      <c r="C12">
        <v>1.0149999999999999</v>
      </c>
      <c r="D12" t="s">
        <v>1936</v>
      </c>
      <c r="E12" t="s">
        <v>1938</v>
      </c>
    </row>
    <row r="13" spans="1:8" x14ac:dyDescent="0.2">
      <c r="A13" t="s">
        <v>10</v>
      </c>
      <c r="B13">
        <v>0.98</v>
      </c>
      <c r="C13">
        <v>1.04</v>
      </c>
      <c r="D13" t="s">
        <v>1293</v>
      </c>
      <c r="E13" t="s">
        <v>1600</v>
      </c>
    </row>
    <row r="14" spans="1:8" x14ac:dyDescent="0.2">
      <c r="A14" t="s">
        <v>28</v>
      </c>
      <c r="B14">
        <v>0.95</v>
      </c>
      <c r="C14">
        <v>1.0449999999999999</v>
      </c>
      <c r="D14" t="s">
        <v>1598</v>
      </c>
      <c r="E14" t="s">
        <v>1604</v>
      </c>
      <c r="F14" t="s">
        <v>1944</v>
      </c>
    </row>
    <row r="15" spans="1:8" x14ac:dyDescent="0.2">
      <c r="A15" t="s">
        <v>33</v>
      </c>
      <c r="B15">
        <v>0.95</v>
      </c>
      <c r="C15">
        <v>1.04</v>
      </c>
      <c r="D15" t="s">
        <v>1603</v>
      </c>
      <c r="F15" t="s">
        <v>1782</v>
      </c>
      <c r="G15" t="s">
        <v>1366</v>
      </c>
      <c r="H15" t="s">
        <v>1785</v>
      </c>
    </row>
    <row r="16" spans="1:8" x14ac:dyDescent="0.2">
      <c r="A16" t="s">
        <v>19</v>
      </c>
      <c r="B16">
        <v>0.98</v>
      </c>
      <c r="C16">
        <v>1</v>
      </c>
      <c r="D16" t="s">
        <v>1779</v>
      </c>
      <c r="E16" t="s">
        <v>1939</v>
      </c>
      <c r="F16" t="s">
        <v>1940</v>
      </c>
    </row>
    <row r="17" spans="1:7" x14ac:dyDescent="0.2">
      <c r="A17" t="s">
        <v>4</v>
      </c>
      <c r="B17">
        <v>0.99</v>
      </c>
      <c r="C17">
        <v>1.02</v>
      </c>
      <c r="D17" t="s">
        <v>1933</v>
      </c>
      <c r="E17" t="s">
        <v>1443</v>
      </c>
      <c r="F17" t="s">
        <v>1941</v>
      </c>
    </row>
    <row r="18" spans="1:7" x14ac:dyDescent="0.2">
      <c r="A18" t="s">
        <v>35</v>
      </c>
      <c r="B18">
        <v>1</v>
      </c>
      <c r="C18">
        <v>1</v>
      </c>
      <c r="D18" t="s">
        <v>1441</v>
      </c>
    </row>
    <row r="19" spans="1:7" x14ac:dyDescent="0.2">
      <c r="A19" t="s">
        <v>37</v>
      </c>
      <c r="B19">
        <v>0.94</v>
      </c>
      <c r="C19">
        <v>1.01</v>
      </c>
      <c r="D19" t="s">
        <v>940</v>
      </c>
      <c r="E19" t="s">
        <v>1073</v>
      </c>
      <c r="F19" t="s">
        <v>1599</v>
      </c>
    </row>
    <row r="20" spans="1:7" x14ac:dyDescent="0.2">
      <c r="A20" t="s">
        <v>20</v>
      </c>
      <c r="B20">
        <v>0.99</v>
      </c>
      <c r="C20">
        <v>1.03</v>
      </c>
      <c r="D20" t="s">
        <v>1737</v>
      </c>
    </row>
    <row r="21" spans="1:7" x14ac:dyDescent="0.2">
      <c r="A21" t="s">
        <v>39</v>
      </c>
      <c r="B21">
        <v>1</v>
      </c>
      <c r="C21">
        <v>1</v>
      </c>
    </row>
    <row r="22" spans="1:7" x14ac:dyDescent="0.2">
      <c r="A22" t="s">
        <v>43</v>
      </c>
      <c r="B22">
        <v>0.99</v>
      </c>
      <c r="C22">
        <v>1.03</v>
      </c>
      <c r="D22" t="s">
        <v>1168</v>
      </c>
      <c r="F22" t="s">
        <v>1934</v>
      </c>
    </row>
    <row r="23" spans="1:7" x14ac:dyDescent="0.2">
      <c r="A23" t="s">
        <v>21</v>
      </c>
      <c r="B23">
        <v>0.98</v>
      </c>
      <c r="C23">
        <v>1.02</v>
      </c>
      <c r="D23" t="s">
        <v>1778</v>
      </c>
      <c r="E23" t="s">
        <v>1943</v>
      </c>
    </row>
    <row r="24" spans="1:7" x14ac:dyDescent="0.2">
      <c r="A24" t="s">
        <v>13</v>
      </c>
      <c r="B24">
        <v>1</v>
      </c>
      <c r="C24">
        <v>1</v>
      </c>
      <c r="G24" t="s">
        <v>1440</v>
      </c>
    </row>
    <row r="25" spans="1:7" x14ac:dyDescent="0.2">
      <c r="A25" t="s">
        <v>40</v>
      </c>
      <c r="B25">
        <v>0.98499999999999999</v>
      </c>
      <c r="C25">
        <v>1</v>
      </c>
      <c r="D25" t="s">
        <v>904</v>
      </c>
    </row>
    <row r="26" spans="1:7" x14ac:dyDescent="0.2">
      <c r="A26" t="s">
        <v>12</v>
      </c>
      <c r="B26">
        <v>0.95</v>
      </c>
      <c r="C26">
        <v>1.01</v>
      </c>
      <c r="D26" t="s">
        <v>1774</v>
      </c>
      <c r="E26" t="s">
        <v>1946</v>
      </c>
      <c r="F26" t="s">
        <v>1947</v>
      </c>
    </row>
    <row r="27" spans="1:7" x14ac:dyDescent="0.2">
      <c r="A27" t="s">
        <v>41</v>
      </c>
      <c r="B27">
        <v>0.93</v>
      </c>
      <c r="C27">
        <v>1.05</v>
      </c>
      <c r="D27" t="s">
        <v>1442</v>
      </c>
      <c r="E27" t="s">
        <v>1776</v>
      </c>
      <c r="F27" t="s">
        <v>1777</v>
      </c>
      <c r="G27" t="s">
        <v>1945</v>
      </c>
    </row>
    <row r="28" spans="1:7" x14ac:dyDescent="0.2">
      <c r="A28" t="s">
        <v>18</v>
      </c>
      <c r="B28">
        <v>0.96</v>
      </c>
      <c r="C28">
        <v>1.04</v>
      </c>
      <c r="D28" t="s">
        <v>1589</v>
      </c>
      <c r="E28" t="s">
        <v>1783</v>
      </c>
      <c r="F28" t="s">
        <v>1953</v>
      </c>
      <c r="G28" t="s">
        <v>1955</v>
      </c>
    </row>
    <row r="29" spans="1:7" x14ac:dyDescent="0.2">
      <c r="A29" t="s">
        <v>15</v>
      </c>
      <c r="B29">
        <v>0.96</v>
      </c>
      <c r="C29">
        <v>1</v>
      </c>
      <c r="D29" t="s">
        <v>1212</v>
      </c>
      <c r="E29" t="s">
        <v>1780</v>
      </c>
    </row>
    <row r="30" spans="1:7" x14ac:dyDescent="0.2">
      <c r="A30" t="s">
        <v>23</v>
      </c>
      <c r="B30">
        <v>0.96499999999999997</v>
      </c>
      <c r="C30">
        <v>1.02</v>
      </c>
      <c r="D30" t="s">
        <v>1773</v>
      </c>
      <c r="E30" t="s">
        <v>528</v>
      </c>
      <c r="F30" t="s">
        <v>1772</v>
      </c>
    </row>
    <row r="31" spans="1:7" x14ac:dyDescent="0.2">
      <c r="A31" t="s">
        <v>25</v>
      </c>
      <c r="B31">
        <v>0.96499999999999997</v>
      </c>
      <c r="C31">
        <v>1.04</v>
      </c>
      <c r="D31" t="s">
        <v>1439</v>
      </c>
      <c r="E31" t="s">
        <v>1951</v>
      </c>
      <c r="F31" t="s">
        <v>1949</v>
      </c>
      <c r="G31" t="s">
        <v>1950</v>
      </c>
    </row>
    <row r="32" spans="1:7" x14ac:dyDescent="0.2">
      <c r="A32" t="s">
        <v>16</v>
      </c>
      <c r="B32">
        <v>1</v>
      </c>
      <c r="C32">
        <v>1.02</v>
      </c>
      <c r="D32" t="s">
        <v>1935</v>
      </c>
    </row>
    <row r="33" spans="1:4" x14ac:dyDescent="0.2">
      <c r="A33" t="s">
        <v>49</v>
      </c>
      <c r="B33">
        <v>0.99</v>
      </c>
      <c r="C33">
        <v>1</v>
      </c>
      <c r="D33" t="s">
        <v>692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A944-1430-4B13-800B-720A7DD25D9E}">
  <dimension ref="A1:CA1638"/>
  <sheetViews>
    <sheetView topLeftCell="A19" zoomScaleNormal="91" workbookViewId="0">
      <selection activeCell="D59" sqref="D59"/>
    </sheetView>
  </sheetViews>
  <sheetFormatPr baseColWidth="10" defaultColWidth="6.83203125" defaultRowHeight="15" x14ac:dyDescent="0.2"/>
  <cols>
    <col min="1" max="1" width="9.1640625" customWidth="1"/>
    <col min="2" max="2" width="23.5" bestFit="1" customWidth="1"/>
    <col min="4" max="4" width="19.83203125" bestFit="1" customWidth="1"/>
    <col min="7" max="7" width="8" bestFit="1" customWidth="1"/>
    <col min="10" max="10" width="9" style="4" customWidth="1"/>
    <col min="12" max="12" width="15" bestFit="1" customWidth="1"/>
    <col min="13" max="13" width="16.5" bestFit="1" customWidth="1"/>
    <col min="14" max="14" width="19.83203125" bestFit="1" customWidth="1"/>
    <col min="15" max="15" width="18.6640625" bestFit="1" customWidth="1"/>
    <col min="16" max="16" width="15" style="25" customWidth="1"/>
    <col min="19" max="19" width="21.83203125" style="33" bestFit="1" customWidth="1"/>
    <col min="20" max="20" width="7" customWidth="1"/>
    <col min="42" max="42" width="7" customWidth="1"/>
  </cols>
  <sheetData>
    <row r="1" spans="1:79" s="4" customFormat="1" x14ac:dyDescent="0.2">
      <c r="C1" s="4" t="s">
        <v>55</v>
      </c>
      <c r="D1" s="4" t="s">
        <v>224</v>
      </c>
      <c r="E1" s="4" t="s">
        <v>234</v>
      </c>
      <c r="F1" s="4" t="s">
        <v>235</v>
      </c>
      <c r="G1" s="4" t="s">
        <v>134</v>
      </c>
      <c r="H1" s="4" t="s">
        <v>236</v>
      </c>
      <c r="I1" s="4" t="s">
        <v>306</v>
      </c>
      <c r="J1" s="4" t="s">
        <v>239</v>
      </c>
      <c r="K1" s="4" t="s">
        <v>1305</v>
      </c>
      <c r="L1" s="4" t="s">
        <v>531</v>
      </c>
      <c r="M1" s="4" t="s">
        <v>305</v>
      </c>
      <c r="N1" s="4" t="s">
        <v>308</v>
      </c>
      <c r="O1" s="4" t="s">
        <v>307</v>
      </c>
      <c r="P1" s="64" t="s">
        <v>1597</v>
      </c>
      <c r="Q1" s="4" t="s">
        <v>259</v>
      </c>
      <c r="R1"/>
      <c r="S1" s="44" t="s">
        <v>224</v>
      </c>
      <c r="T1" s="4" t="s">
        <v>252</v>
      </c>
      <c r="U1" s="4" t="s">
        <v>251</v>
      </c>
      <c r="V1" s="4" t="s">
        <v>253</v>
      </c>
      <c r="W1" s="4" t="s">
        <v>254</v>
      </c>
      <c r="X1" s="4" t="s">
        <v>255</v>
      </c>
      <c r="Y1" s="4" t="s">
        <v>310</v>
      </c>
      <c r="Z1" s="4" t="s">
        <v>252</v>
      </c>
      <c r="AA1" s="4" t="s">
        <v>253</v>
      </c>
      <c r="AB1" s="4" t="s">
        <v>254</v>
      </c>
      <c r="AC1" s="4" t="s">
        <v>255</v>
      </c>
      <c r="AD1" s="4" t="s">
        <v>309</v>
      </c>
      <c r="AE1" s="4" t="s">
        <v>255</v>
      </c>
      <c r="AF1" s="4" t="s">
        <v>256</v>
      </c>
      <c r="AG1" s="4" t="s">
        <v>257</v>
      </c>
      <c r="AH1" s="4" t="s">
        <v>311</v>
      </c>
      <c r="AI1" s="4" t="s">
        <v>312</v>
      </c>
      <c r="AJ1" s="4" t="s">
        <v>258</v>
      </c>
      <c r="AN1" s="90"/>
      <c r="AR1" s="73"/>
      <c r="AS1" s="73"/>
      <c r="AT1" s="73" t="s">
        <v>55</v>
      </c>
      <c r="AU1" s="73" t="s">
        <v>224</v>
      </c>
      <c r="AV1" s="73" t="s">
        <v>234</v>
      </c>
      <c r="AW1" s="73" t="s">
        <v>235</v>
      </c>
      <c r="AX1" s="73" t="s">
        <v>134</v>
      </c>
      <c r="AY1" s="73" t="s">
        <v>236</v>
      </c>
      <c r="AZ1" s="73" t="s">
        <v>306</v>
      </c>
      <c r="BA1" s="73" t="s">
        <v>239</v>
      </c>
      <c r="BB1" s="73" t="s">
        <v>531</v>
      </c>
      <c r="BC1" s="73" t="s">
        <v>305</v>
      </c>
      <c r="BD1" s="73" t="s">
        <v>308</v>
      </c>
      <c r="BE1" s="73" t="s">
        <v>307</v>
      </c>
      <c r="BF1" s="74" t="s">
        <v>490</v>
      </c>
      <c r="BG1" s="73" t="s">
        <v>1596</v>
      </c>
      <c r="BH1" s="75"/>
      <c r="BI1" s="76" t="s">
        <v>224</v>
      </c>
      <c r="BJ1" s="73" t="s">
        <v>252</v>
      </c>
      <c r="BK1" s="73" t="s">
        <v>251</v>
      </c>
      <c r="BL1" s="73" t="s">
        <v>253</v>
      </c>
      <c r="BM1" s="73" t="s">
        <v>254</v>
      </c>
      <c r="BN1" s="73" t="s">
        <v>255</v>
      </c>
      <c r="BO1" s="73" t="s">
        <v>310</v>
      </c>
      <c r="BP1" s="73" t="s">
        <v>252</v>
      </c>
      <c r="BQ1" s="73" t="s">
        <v>253</v>
      </c>
      <c r="BR1" s="73" t="s">
        <v>254</v>
      </c>
      <c r="BS1" s="73" t="s">
        <v>255</v>
      </c>
      <c r="BT1" s="73" t="s">
        <v>309</v>
      </c>
      <c r="BU1" s="73" t="s">
        <v>255</v>
      </c>
      <c r="BV1" s="73" t="s">
        <v>256</v>
      </c>
      <c r="BW1" s="73" t="s">
        <v>257</v>
      </c>
      <c r="BX1" s="73" t="s">
        <v>311</v>
      </c>
      <c r="BY1" s="73" t="s">
        <v>312</v>
      </c>
      <c r="BZ1" s="73" t="s">
        <v>258</v>
      </c>
      <c r="CA1" s="73"/>
    </row>
    <row r="2" spans="1:79" x14ac:dyDescent="0.2">
      <c r="A2" t="s">
        <v>246</v>
      </c>
      <c r="B2" t="str">
        <f t="shared" ref="B2:B34" si="0">C2&amp;" "&amp;D2</f>
        <v>ANA Lukas Dostal</v>
      </c>
      <c r="C2" t="s">
        <v>48</v>
      </c>
      <c r="D2" t="s">
        <v>146</v>
      </c>
      <c r="E2" s="6">
        <v>41</v>
      </c>
      <c r="F2" s="7">
        <f t="shared" ref="F2:F34" si="1">AG2</f>
        <v>0.90843065693430658</v>
      </c>
      <c r="G2">
        <f>E2*F2</f>
        <v>37.245656934306567</v>
      </c>
      <c r="H2" s="7">
        <f t="shared" ref="H2:H33" si="2">SUMIFS(G:G,C:C,C2)/82</f>
        <v>0.90339105693246946</v>
      </c>
      <c r="I2" s="7">
        <v>3.0780030840400898</v>
      </c>
      <c r="J2" s="9">
        <v>0.97</v>
      </c>
      <c r="K2" s="93">
        <v>0.95</v>
      </c>
      <c r="L2" s="5" cm="1">
        <f t="array" ref="L2">INDEX('2026'!AK:AK, MAX(_xlfn._xlws.FILTER(ROW('2026'!E:E), ('2026'!E:E=Goalies!C2)*('2026'!AK:AK&lt;&gt;""))))</f>
        <v>3.15</v>
      </c>
      <c r="M2" s="5" cm="1">
        <f t="array" ref="M2">INDEX('2026'!AM:AM, MAX(_xlfn._xlws.FILTER(ROW('2026'!E:E), ('2026'!E:E=Goalies!C2)*('2026'!AM:AM&lt;&gt;""))))</f>
        <v>3.3</v>
      </c>
      <c r="N2" s="5">
        <f t="shared" ref="N2:N33" si="3">J2*M2</f>
        <v>3.2009999999999996</v>
      </c>
      <c r="O2" s="5" t="str" cm="1">
        <f t="array" ref="O2">IFERROR(INDEX('2026'!AO:AO, MAX(_xlfn._xlws.FILTER(ROW('2026'!I:I), ('2026'!I:I=Goalies!B2)*('2026'!AO:AO&lt;&gt;"")))),"")</f>
        <v/>
      </c>
      <c r="P2" s="65">
        <f>M2*J2</f>
        <v>3.2009999999999996</v>
      </c>
      <c r="Q2" s="6">
        <v>41</v>
      </c>
      <c r="R2" t="s">
        <v>48</v>
      </c>
      <c r="S2" t="s">
        <v>146</v>
      </c>
      <c r="T2">
        <v>700</v>
      </c>
      <c r="U2">
        <v>634.5</v>
      </c>
      <c r="V2">
        <v>65.5</v>
      </c>
      <c r="W2">
        <v>70</v>
      </c>
      <c r="X2">
        <f t="shared" ref="X2:X34" si="4">W2-V2</f>
        <v>4.5</v>
      </c>
      <c r="Y2" s="5">
        <f>_xlfn.XLOOKUP(Goalies!R2,'Starting GF'!A:A,'Starting GF'!G:G)</f>
        <v>30.004634342439321</v>
      </c>
      <c r="Z2" s="11">
        <f>SUMIFS('EH Goalies'!$H:$H,'EH Goalies'!$A:$A,S2)</f>
        <v>670</v>
      </c>
      <c r="AA2" s="11">
        <f>SUMIFS('EH Goalies'!$G:$G,'EH Goalies'!$A:$A,S2)</f>
        <v>75</v>
      </c>
      <c r="AB2" s="11">
        <f>SUMIFS('EH Goalies'!$J:$J,'EH Goalies'!$A:$A,S2)</f>
        <v>82.05</v>
      </c>
      <c r="AC2">
        <f t="shared" ref="AC2:AC34" si="5">AB2-AA2</f>
        <v>7.0499999999999972</v>
      </c>
      <c r="AD2">
        <f t="shared" ref="AD2:AD34" si="6">SUM(T2,Z2)</f>
        <v>1370</v>
      </c>
      <c r="AE2">
        <f t="shared" ref="AE2:AE34" si="7">SUM(X2+AC2)</f>
        <v>11.549999999999997</v>
      </c>
      <c r="AF2" s="7">
        <f t="shared" ref="AF2:AF34" si="8">AE2/AD2</f>
        <v>8.4306569343065678E-3</v>
      </c>
      <c r="AG2" s="37">
        <f t="shared" ref="AG2:AG34" si="9">AF2+0.9</f>
        <v>0.90843065693430658</v>
      </c>
      <c r="AH2" s="60">
        <f t="shared" ref="AH2:AH34" si="10">(1-AG2)*Y2</f>
        <v>2.7475046556635125</v>
      </c>
      <c r="AI2" s="60" cm="1">
        <f t="array" ref="AI2">SUMPRODUCT(($R$2:$R$1017=R2)*($Q$2:$Q$1017)*($AH$2:$AH$1017))/82</f>
        <v>2.9110509576771952</v>
      </c>
      <c r="AJ2" s="5">
        <f>AH2/AI2</f>
        <v>0.94381881169672799</v>
      </c>
      <c r="AK2" s="98">
        <f t="shared" ref="AK2:AK34" si="11">J2</f>
        <v>0.97</v>
      </c>
      <c r="AL2" s="5"/>
      <c r="AM2" s="7"/>
      <c r="AN2" s="91"/>
      <c r="AO2" s="37"/>
      <c r="AP2" s="7"/>
      <c r="AR2" s="75" t="s">
        <v>246</v>
      </c>
      <c r="AS2" s="75" t="s">
        <v>449</v>
      </c>
      <c r="AT2" s="75" t="s">
        <v>48</v>
      </c>
      <c r="AU2" s="75" t="s">
        <v>146</v>
      </c>
      <c r="AV2" s="75">
        <v>50</v>
      </c>
      <c r="AW2" s="77">
        <v>0.90900000000000003</v>
      </c>
      <c r="AX2" s="75">
        <v>45.45</v>
      </c>
      <c r="AY2" s="77">
        <v>0.90500000000000014</v>
      </c>
      <c r="AZ2" s="77">
        <v>3.0780030840400898</v>
      </c>
      <c r="BA2" s="77">
        <v>0.97</v>
      </c>
      <c r="BB2" s="78">
        <v>3.1093944975811563</v>
      </c>
      <c r="BC2" s="78">
        <v>3.23</v>
      </c>
      <c r="BD2" s="78">
        <v>3.1330999999999998</v>
      </c>
      <c r="BE2" s="78">
        <v>3.245758380754574</v>
      </c>
      <c r="BF2" s="79">
        <v>3.1050459638029593</v>
      </c>
      <c r="BG2" s="75">
        <v>50</v>
      </c>
      <c r="BH2" s="75" t="s">
        <v>48</v>
      </c>
      <c r="BI2" s="75" t="s">
        <v>146</v>
      </c>
      <c r="BJ2" s="75">
        <v>700</v>
      </c>
      <c r="BK2" s="75">
        <v>634.5</v>
      </c>
      <c r="BL2" s="75">
        <v>65.5</v>
      </c>
      <c r="BM2" s="75">
        <v>70</v>
      </c>
      <c r="BN2" s="75">
        <v>4.5</v>
      </c>
      <c r="BO2" s="78">
        <v>30.004634342439321</v>
      </c>
      <c r="BP2" s="80">
        <v>295</v>
      </c>
      <c r="BQ2" s="80">
        <v>26</v>
      </c>
      <c r="BR2" s="80">
        <v>38.700000000000003</v>
      </c>
      <c r="BS2" s="75">
        <v>12.700000000000003</v>
      </c>
      <c r="BT2" s="75">
        <v>995</v>
      </c>
      <c r="BU2" s="75">
        <v>17.200000000000003</v>
      </c>
      <c r="BV2" s="77">
        <v>1.7286432160804024E-2</v>
      </c>
      <c r="BW2" s="81">
        <v>0.91728643216080408</v>
      </c>
      <c r="BX2" s="82">
        <v>2.4817903581736225</v>
      </c>
      <c r="BY2" s="82">
        <v>2.741189120591212</v>
      </c>
      <c r="BZ2" s="78">
        <v>0.9053699868903452</v>
      </c>
      <c r="CA2" s="81">
        <v>0.97</v>
      </c>
    </row>
    <row r="3" spans="1:79" x14ac:dyDescent="0.2">
      <c r="A3" t="s">
        <v>247</v>
      </c>
      <c r="B3" t="str">
        <f t="shared" si="0"/>
        <v>ANA Petr Mrazek</v>
      </c>
      <c r="C3" t="s">
        <v>48</v>
      </c>
      <c r="D3" t="s">
        <v>147</v>
      </c>
      <c r="E3" s="6">
        <v>20.5</v>
      </c>
      <c r="F3" s="7">
        <f t="shared" si="1"/>
        <v>0.89674620390455528</v>
      </c>
      <c r="G3">
        <f t="shared" ref="G3:G34" si="12">E3*F3</f>
        <v>18.383297180043382</v>
      </c>
      <c r="H3" s="7">
        <f t="shared" si="2"/>
        <v>0.90339105693246946</v>
      </c>
      <c r="I3" s="7">
        <v>3.4162451811873553</v>
      </c>
      <c r="J3" s="9">
        <v>1.0349999999999999</v>
      </c>
      <c r="K3" s="93">
        <v>1.07</v>
      </c>
      <c r="L3" s="5" cm="1">
        <f t="array" ref="L3">INDEX('2026'!AK:AK, MAX(_xlfn._xlws.FILTER(ROW('2026'!E:E), ('2026'!E:E=Goalies!C3)*('2026'!AK:AK&lt;&gt;""))))</f>
        <v>3.15</v>
      </c>
      <c r="M3" s="5" cm="1">
        <f t="array" ref="M3">INDEX('2026'!AM:AM, MAX(_xlfn._xlws.FILTER(ROW('2026'!E:E), ('2026'!E:E=Goalies!C3)*('2026'!AM:AM&lt;&gt;""))))</f>
        <v>3.3</v>
      </c>
      <c r="N3" s="5">
        <f t="shared" si="3"/>
        <v>3.4154999999999998</v>
      </c>
      <c r="O3" s="5" t="str" cm="1">
        <f t="array" ref="O3">IFERROR(INDEX('2026'!AO:AO, MAX(_xlfn._xlws.FILTER(ROW('2026'!I:I), ('2026'!I:I=Goalies!B3)*('2026'!AO:AO&lt;&gt;"")))),"")</f>
        <v/>
      </c>
      <c r="P3" s="65">
        <f t="shared" ref="P3:P67" si="13">M3*J3</f>
        <v>3.4154999999999998</v>
      </c>
      <c r="Q3" s="6">
        <v>31</v>
      </c>
      <c r="R3" t="s">
        <v>48</v>
      </c>
      <c r="S3" t="s">
        <v>147</v>
      </c>
      <c r="T3">
        <v>700</v>
      </c>
      <c r="U3">
        <v>629.5</v>
      </c>
      <c r="V3">
        <v>70.5</v>
      </c>
      <c r="W3">
        <v>70</v>
      </c>
      <c r="X3">
        <f t="shared" si="4"/>
        <v>-0.5</v>
      </c>
      <c r="Y3" s="5">
        <f>_xlfn.XLOOKUP(Goalies!R3,'Starting GF'!A:A,'Starting GF'!G:G)</f>
        <v>30.004634342439321</v>
      </c>
      <c r="Z3" s="11">
        <f>SUMIFS('EH Goalies'!$H:$H,'EH Goalies'!$A:$A,S3)</f>
        <v>222</v>
      </c>
      <c r="AA3" s="11">
        <f>SUMIFS('EH Goalies'!$G:$G,'EH Goalies'!$A:$A,S3)</f>
        <v>30</v>
      </c>
      <c r="AB3" s="11">
        <f>SUMIFS('EH Goalies'!$J:$J,'EH Goalies'!$A:$A,S3)</f>
        <v>27.5</v>
      </c>
      <c r="AC3">
        <f t="shared" si="5"/>
        <v>-2.5</v>
      </c>
      <c r="AD3">
        <f t="shared" si="6"/>
        <v>922</v>
      </c>
      <c r="AE3">
        <f t="shared" si="7"/>
        <v>-3</v>
      </c>
      <c r="AF3" s="7">
        <f t="shared" si="8"/>
        <v>-3.2537960954446853E-3</v>
      </c>
      <c r="AG3" s="37">
        <f t="shared" si="9"/>
        <v>0.89674620390455528</v>
      </c>
      <c r="AH3" s="60">
        <f t="shared" si="10"/>
        <v>3.0980923963126075</v>
      </c>
      <c r="AI3" s="60" cm="1">
        <f t="array" ref="AI3">SUMPRODUCT(($R$2:$R$1017=R3)*($Q$2:$Q$1017)*($AH$2:$AH$1017))/82</f>
        <v>2.9110509576771952</v>
      </c>
      <c r="AJ3" s="5">
        <f t="shared" ref="AJ3:AJ34" si="14">AH3/AI3</f>
        <v>1.0642522035356803</v>
      </c>
      <c r="AK3" s="98">
        <f t="shared" si="11"/>
        <v>1.0349999999999999</v>
      </c>
      <c r="AL3" s="5"/>
      <c r="AM3" s="7"/>
      <c r="AN3" s="91"/>
      <c r="AO3" s="37"/>
      <c r="AP3" s="7"/>
      <c r="AR3" s="75" t="s">
        <v>247</v>
      </c>
      <c r="AS3" s="75" t="s">
        <v>366</v>
      </c>
      <c r="AT3" s="75" t="s">
        <v>48</v>
      </c>
      <c r="AU3" s="75" t="s">
        <v>147</v>
      </c>
      <c r="AV3" s="75">
        <v>30</v>
      </c>
      <c r="AW3" s="75">
        <v>0.89900000000000002</v>
      </c>
      <c r="AX3" s="75">
        <v>26.97</v>
      </c>
      <c r="AY3" s="77">
        <v>0.90500000000000014</v>
      </c>
      <c r="AZ3" s="77">
        <v>3.4162451811873553</v>
      </c>
      <c r="BA3" s="77">
        <v>1.0406504351618509</v>
      </c>
      <c r="BB3" s="78">
        <v>3.1093944975811563</v>
      </c>
      <c r="BC3" s="78">
        <v>3.23</v>
      </c>
      <c r="BD3" s="78">
        <v>3.3613009055727781</v>
      </c>
      <c r="BE3" s="78">
        <v>3.4038389993917475</v>
      </c>
      <c r="BF3" s="79">
        <v>3.4162451811873553</v>
      </c>
      <c r="BG3" s="75">
        <v>30</v>
      </c>
      <c r="BH3" s="75" t="s">
        <v>48</v>
      </c>
      <c r="BI3" s="75" t="s">
        <v>147</v>
      </c>
      <c r="BJ3" s="75">
        <v>700</v>
      </c>
      <c r="BK3" s="75">
        <v>629.5</v>
      </c>
      <c r="BL3" s="75">
        <v>70.5</v>
      </c>
      <c r="BM3" s="75">
        <v>70</v>
      </c>
      <c r="BN3" s="75">
        <v>-0.5</v>
      </c>
      <c r="BO3" s="78">
        <v>30.004634342439321</v>
      </c>
      <c r="BP3" s="80">
        <v>64</v>
      </c>
      <c r="BQ3" s="80">
        <v>11</v>
      </c>
      <c r="BR3" s="80">
        <v>7.57</v>
      </c>
      <c r="BS3" s="75">
        <v>-3.4299999999999997</v>
      </c>
      <c r="BT3" s="75">
        <v>764</v>
      </c>
      <c r="BU3" s="75">
        <v>-3.9299999999999997</v>
      </c>
      <c r="BV3" s="77">
        <v>-5.1439790575916224E-3</v>
      </c>
      <c r="BW3" s="81">
        <v>0.89485602094240835</v>
      </c>
      <c r="BX3" s="82">
        <v>3.154806644932135</v>
      </c>
      <c r="BY3" s="82">
        <v>2.741189120591212</v>
      </c>
      <c r="BZ3" s="78">
        <v>1.1508898168440547</v>
      </c>
      <c r="CA3" s="81">
        <v>1.0406504351618509</v>
      </c>
    </row>
    <row r="4" spans="1:79" x14ac:dyDescent="0.2">
      <c r="A4" t="s">
        <v>247</v>
      </c>
      <c r="B4" t="str">
        <f t="shared" si="0"/>
        <v>ANA Ville Husso</v>
      </c>
      <c r="C4" t="s">
        <v>48</v>
      </c>
      <c r="D4" t="s">
        <v>1165</v>
      </c>
      <c r="E4" s="6">
        <v>20.5</v>
      </c>
      <c r="F4" s="7">
        <f t="shared" si="1"/>
        <v>0.89995670995670995</v>
      </c>
      <c r="G4">
        <f t="shared" si="12"/>
        <v>18.449112554112553</v>
      </c>
      <c r="H4" s="7">
        <f t="shared" si="2"/>
        <v>0.90339105693246946</v>
      </c>
      <c r="I4" s="7">
        <v>3.4162451811873553</v>
      </c>
      <c r="J4" s="9">
        <v>1.05</v>
      </c>
      <c r="K4" s="93">
        <v>1.08</v>
      </c>
      <c r="L4" s="5" cm="1">
        <f t="array" ref="L4">INDEX('2026'!AK:AK, MAX(_xlfn._xlws.FILTER(ROW('2026'!E:E), ('2026'!E:E=Goalies!C4)*('2026'!AK:AK&lt;&gt;""))))</f>
        <v>3.15</v>
      </c>
      <c r="M4" s="5" cm="1">
        <f t="array" ref="M4">INDEX('2026'!AM:AM, MAX(_xlfn._xlws.FILTER(ROW('2026'!E:E), ('2026'!E:E=Goalies!C4)*('2026'!AM:AM&lt;&gt;""))))</f>
        <v>3.3</v>
      </c>
      <c r="N4" s="5">
        <f t="shared" si="3"/>
        <v>3.4649999999999999</v>
      </c>
      <c r="O4" s="5" t="str" cm="1">
        <f t="array" ref="O4">IFERROR(INDEX('2026'!AO:AO, MAX(_xlfn._xlws.FILTER(ROW('2026'!I:I), ('2026'!I:I=Goalies!B4)*('2026'!AO:AO&lt;&gt;"")))),"")</f>
        <v/>
      </c>
      <c r="P4" s="65">
        <f t="shared" si="13"/>
        <v>3.4649999999999999</v>
      </c>
      <c r="Q4" s="6">
        <v>10</v>
      </c>
      <c r="R4" t="s">
        <v>48</v>
      </c>
      <c r="S4" t="s">
        <v>1165</v>
      </c>
      <c r="T4">
        <v>700</v>
      </c>
      <c r="U4">
        <v>629.5</v>
      </c>
      <c r="V4">
        <v>70.5</v>
      </c>
      <c r="W4">
        <v>70</v>
      </c>
      <c r="X4">
        <f t="shared" si="4"/>
        <v>-0.5</v>
      </c>
      <c r="Y4" s="5">
        <f>_xlfn.XLOOKUP(Goalies!R4,'Starting GF'!A:A,'Starting GF'!G:G)</f>
        <v>30.004634342439321</v>
      </c>
      <c r="Z4" s="11">
        <f>SUMIFS('EH Goalies'!$H:$H,'EH Goalies'!$A:$A,S4)</f>
        <v>224</v>
      </c>
      <c r="AA4" s="11">
        <f>SUMIFS('EH Goalies'!$G:$G,'EH Goalies'!$A:$A,S4)</f>
        <v>26</v>
      </c>
      <c r="AB4" s="11">
        <f>SUMIFS('EH Goalies'!$J:$J,'EH Goalies'!$A:$A,S4)</f>
        <v>26.46</v>
      </c>
      <c r="AC4">
        <f t="shared" si="5"/>
        <v>0.46000000000000085</v>
      </c>
      <c r="AD4">
        <f t="shared" si="6"/>
        <v>924</v>
      </c>
      <c r="AE4">
        <f t="shared" si="7"/>
        <v>-3.9999999999999147E-2</v>
      </c>
      <c r="AF4" s="7">
        <f t="shared" si="8"/>
        <v>-4.3290043290042368E-5</v>
      </c>
      <c r="AG4" s="37">
        <f t="shared" si="9"/>
        <v>0.89995670995670995</v>
      </c>
      <c r="AH4" s="60">
        <f t="shared" si="10"/>
        <v>3.0017623361635182</v>
      </c>
      <c r="AI4" s="60" cm="1">
        <f t="array" ref="AI4">SUMPRODUCT(($R$2:$R$1017=R4)*($Q$2:$Q$1017)*($AH$2:$AH$1017))/82</f>
        <v>2.9110509576771952</v>
      </c>
      <c r="AJ4" s="5">
        <f t="shared" si="14"/>
        <v>1.0311610410828067</v>
      </c>
      <c r="AK4" s="98">
        <f t="shared" si="11"/>
        <v>1.05</v>
      </c>
      <c r="AL4" s="5"/>
      <c r="AM4" s="7"/>
      <c r="AN4" s="91"/>
      <c r="AO4" s="37"/>
      <c r="AP4" s="7"/>
      <c r="AR4" s="75" t="s">
        <v>247</v>
      </c>
      <c r="AS4" s="75" t="s">
        <v>1177</v>
      </c>
      <c r="AT4" s="75" t="s">
        <v>48</v>
      </c>
      <c r="AU4" s="75" t="s">
        <v>1165</v>
      </c>
      <c r="AV4" s="75">
        <v>2</v>
      </c>
      <c r="AW4" s="75">
        <v>0.89500000000000002</v>
      </c>
      <c r="AX4" s="75">
        <v>1.79</v>
      </c>
      <c r="AY4" s="77">
        <v>0.90500000000000014</v>
      </c>
      <c r="AZ4" s="77">
        <v>3.4162451811873553</v>
      </c>
      <c r="BA4" s="77">
        <v>1.05</v>
      </c>
      <c r="BB4" s="78">
        <v>3.1093944975811563</v>
      </c>
      <c r="BC4" s="78">
        <v>3.23</v>
      </c>
      <c r="BD4" s="78">
        <v>3.3915000000000002</v>
      </c>
      <c r="BE4" s="78">
        <v>3.4136337928365386</v>
      </c>
      <c r="BF4" s="79">
        <v>3.5</v>
      </c>
      <c r="BG4" s="75">
        <v>2</v>
      </c>
      <c r="BH4" s="75" t="s">
        <v>48</v>
      </c>
      <c r="BI4" s="75" t="s">
        <v>1165</v>
      </c>
      <c r="BJ4" s="75">
        <v>700</v>
      </c>
      <c r="BK4" s="75">
        <v>629.5</v>
      </c>
      <c r="BL4" s="75">
        <v>70.5</v>
      </c>
      <c r="BM4" s="75">
        <v>70</v>
      </c>
      <c r="BN4" s="75">
        <v>-0.5</v>
      </c>
      <c r="BO4" s="78">
        <v>30.004634342439321</v>
      </c>
      <c r="BP4" s="80">
        <v>0</v>
      </c>
      <c r="BQ4" s="80">
        <v>0</v>
      </c>
      <c r="BR4" s="80">
        <v>0</v>
      </c>
      <c r="BS4" s="75">
        <v>0</v>
      </c>
      <c r="BT4" s="75">
        <v>700</v>
      </c>
      <c r="BU4" s="75">
        <v>-0.5</v>
      </c>
      <c r="BV4" s="77">
        <v>-7.1428571428571429E-4</v>
      </c>
      <c r="BW4" s="81">
        <v>0.89928571428571435</v>
      </c>
      <c r="BX4" s="82">
        <v>3.0218953159171011</v>
      </c>
      <c r="BY4" s="82">
        <v>2.741189120591212</v>
      </c>
      <c r="BZ4" s="78">
        <v>1.1024030750805502</v>
      </c>
      <c r="CA4" s="81">
        <v>1.05</v>
      </c>
    </row>
    <row r="5" spans="1:79" x14ac:dyDescent="0.2">
      <c r="A5" t="s">
        <v>246</v>
      </c>
      <c r="B5" t="str">
        <f t="shared" si="0"/>
        <v>BOS Jeremy Swayman</v>
      </c>
      <c r="C5" t="s">
        <v>7</v>
      </c>
      <c r="D5" t="s">
        <v>148</v>
      </c>
      <c r="E5" s="6">
        <v>53.300000000000004</v>
      </c>
      <c r="F5" s="7">
        <f t="shared" si="1"/>
        <v>0.91866622428666223</v>
      </c>
      <c r="G5">
        <f t="shared" si="12"/>
        <v>48.964909754479102</v>
      </c>
      <c r="H5" s="7">
        <f t="shared" si="2"/>
        <v>0.91168143288310466</v>
      </c>
      <c r="I5" s="7">
        <v>2.8437416954557531</v>
      </c>
      <c r="J5" s="9">
        <v>0.97499999999999998</v>
      </c>
      <c r="K5" s="93">
        <v>0.95</v>
      </c>
      <c r="L5" s="5" cm="1">
        <f t="array" ref="L5">INDEX('2026'!AK:AK, MAX(_xlfn._xlws.FILTER(ROW('2026'!E:E), ('2026'!E:E=Goalies!C5)*('2026'!AK:AK&lt;&gt;""))))</f>
        <v>2.9318876310919304</v>
      </c>
      <c r="M5" s="5" cm="1">
        <f t="array" ref="M5">INDEX('2026'!AM:AM, MAX(_xlfn._xlws.FILTER(ROW('2026'!E:E), ('2026'!E:E=Goalies!C5)*('2026'!AM:AM&lt;&gt;""))))</f>
        <v>3.0640667389033434</v>
      </c>
      <c r="N5" s="5">
        <f t="shared" si="3"/>
        <v>2.9874650704307597</v>
      </c>
      <c r="O5" s="5" t="str" cm="1">
        <f t="array" ref="O5">IFERROR(INDEX('2026'!AO:AO, MAX(_xlfn._xlws.FILTER(ROW('2026'!I:I), ('2026'!I:I=Goalies!B5)*('2026'!AO:AO&lt;&gt;"")))),"")</f>
        <v/>
      </c>
      <c r="P5" s="65">
        <f>M5*J5</f>
        <v>2.9874650704307597</v>
      </c>
      <c r="Q5" s="6">
        <v>53.300000000000004</v>
      </c>
      <c r="R5" s="33" t="s">
        <v>7</v>
      </c>
      <c r="S5" t="s">
        <v>148</v>
      </c>
      <c r="T5">
        <v>700</v>
      </c>
      <c r="U5">
        <v>636.5</v>
      </c>
      <c r="V5">
        <v>63.5</v>
      </c>
      <c r="W5">
        <v>70</v>
      </c>
      <c r="X5">
        <f t="shared" si="4"/>
        <v>6.5</v>
      </c>
      <c r="Y5" s="5">
        <f>_xlfn.XLOOKUP(Goalies!R5,'Starting GF'!A:A,'Starting GF'!G:G)</f>
        <v>28.054909634341982</v>
      </c>
      <c r="Z5" s="11">
        <f>SUMIFS('EH Goalies'!$H:$H,'EH Goalies'!$A:$A,S5)</f>
        <v>807</v>
      </c>
      <c r="AA5" s="11">
        <f>SUMIFS('EH Goalies'!$G:$G,'EH Goalies'!$A:$A,S5)</f>
        <v>78</v>
      </c>
      <c r="AB5" s="11">
        <f>SUMIFS('EH Goalies'!$J:$J,'EH Goalies'!$A:$A,S5)</f>
        <v>99.63</v>
      </c>
      <c r="AC5">
        <f t="shared" si="5"/>
        <v>21.629999999999995</v>
      </c>
      <c r="AD5">
        <f t="shared" si="6"/>
        <v>1507</v>
      </c>
      <c r="AE5">
        <f t="shared" si="7"/>
        <v>28.129999999999995</v>
      </c>
      <c r="AF5" s="7">
        <f t="shared" si="8"/>
        <v>1.8666224286662241E-2</v>
      </c>
      <c r="AG5" s="37">
        <f t="shared" si="9"/>
        <v>0.91866622428666223</v>
      </c>
      <c r="AH5" s="60">
        <f t="shared" si="10"/>
        <v>2.2818117278575301</v>
      </c>
      <c r="AI5" s="60" cm="1">
        <f t="array" ref="AI5">SUMPRODUCT(($R$2:$R$1017=R5)*($Q$2:$Q$1017)*($AH$2:$AH$1017))/82</f>
        <v>2.4777694194990669</v>
      </c>
      <c r="AJ5" s="5">
        <f t="shared" si="14"/>
        <v>0.92091366932716689</v>
      </c>
      <c r="AK5" s="98">
        <f t="shared" si="11"/>
        <v>0.97499999999999998</v>
      </c>
      <c r="AL5" s="5"/>
      <c r="AM5" s="7"/>
      <c r="AN5" s="91"/>
      <c r="AO5" s="37"/>
      <c r="AR5" s="75" t="s">
        <v>246</v>
      </c>
      <c r="AS5" s="75" t="s">
        <v>324</v>
      </c>
      <c r="AT5" s="75" t="s">
        <v>7</v>
      </c>
      <c r="AU5" s="75" t="s">
        <v>148</v>
      </c>
      <c r="AV5" s="75">
        <v>54</v>
      </c>
      <c r="AW5" s="75">
        <v>0.91300000000000003</v>
      </c>
      <c r="AX5" s="75">
        <v>49.302</v>
      </c>
      <c r="AY5" s="77">
        <v>0.90821951219512198</v>
      </c>
      <c r="AZ5" s="77">
        <v>2.8437416954557531</v>
      </c>
      <c r="BA5" s="77">
        <v>0.97499999999999998</v>
      </c>
      <c r="BB5" s="78">
        <v>2.706063688793932</v>
      </c>
      <c r="BC5" s="78">
        <v>3.18</v>
      </c>
      <c r="BD5" s="78">
        <v>3.1005000000000003</v>
      </c>
      <c r="BE5" s="78">
        <v>3.274181817315394</v>
      </c>
      <c r="BF5" s="83">
        <v>2.9160061607449852</v>
      </c>
      <c r="BG5" s="84">
        <v>54</v>
      </c>
      <c r="BH5" s="85" t="s">
        <v>7</v>
      </c>
      <c r="BI5" s="75" t="s">
        <v>148</v>
      </c>
      <c r="BJ5" s="75">
        <v>700</v>
      </c>
      <c r="BK5" s="75">
        <v>636.5</v>
      </c>
      <c r="BL5" s="75">
        <v>63.5</v>
      </c>
      <c r="BM5" s="75">
        <v>70</v>
      </c>
      <c r="BN5" s="75">
        <v>6.5</v>
      </c>
      <c r="BO5" s="78">
        <v>28.054909634341982</v>
      </c>
      <c r="BP5" s="80">
        <v>273</v>
      </c>
      <c r="BQ5" s="80">
        <v>28</v>
      </c>
      <c r="BR5" s="80">
        <v>32.82</v>
      </c>
      <c r="BS5" s="75">
        <v>4.82</v>
      </c>
      <c r="BT5" s="75">
        <v>973</v>
      </c>
      <c r="BU5" s="75">
        <v>11.32</v>
      </c>
      <c r="BV5" s="77">
        <v>1.1634121274409045E-2</v>
      </c>
      <c r="BW5" s="81">
        <v>0.91163412127440902</v>
      </c>
      <c r="BX5" s="82">
        <v>2.4790967424056776</v>
      </c>
      <c r="BY5" s="82">
        <v>2.5800740127928377</v>
      </c>
      <c r="BZ5" s="78">
        <v>0.96086264584407954</v>
      </c>
      <c r="CA5" s="81">
        <v>0.97499999999999998</v>
      </c>
    </row>
    <row r="6" spans="1:79" x14ac:dyDescent="0.2">
      <c r="A6" t="s">
        <v>247</v>
      </c>
      <c r="B6" t="str">
        <f t="shared" si="0"/>
        <v>BOS Joonas Korpisalo</v>
      </c>
      <c r="C6" t="s">
        <v>7</v>
      </c>
      <c r="D6" t="s">
        <v>149</v>
      </c>
      <c r="E6" s="6">
        <v>28.7</v>
      </c>
      <c r="F6" s="7">
        <f t="shared" si="1"/>
        <v>0.89870967741935481</v>
      </c>
      <c r="G6">
        <f t="shared" si="12"/>
        <v>25.792967741935481</v>
      </c>
      <c r="H6" s="7">
        <f t="shared" si="2"/>
        <v>0.91168143288310466</v>
      </c>
      <c r="I6" s="7">
        <v>3.3013553016210473</v>
      </c>
      <c r="J6" s="9">
        <v>1.04</v>
      </c>
      <c r="K6" s="93">
        <v>1.1000000000000001</v>
      </c>
      <c r="L6" s="5" cm="1">
        <f t="array" ref="L6">INDEX('2026'!AK:AK, MAX(_xlfn._xlws.FILTER(ROW('2026'!E:E), ('2026'!E:E=Goalies!C6)*('2026'!AK:AK&lt;&gt;""))))</f>
        <v>2.9318876310919304</v>
      </c>
      <c r="M6" s="5" cm="1">
        <f t="array" ref="M6">INDEX('2026'!AM:AM, MAX(_xlfn._xlws.FILTER(ROW('2026'!E:E), ('2026'!E:E=Goalies!C6)*('2026'!AM:AM&lt;&gt;""))))</f>
        <v>3.0640667389033434</v>
      </c>
      <c r="N6" s="5">
        <f t="shared" si="3"/>
        <v>3.1866294084594773</v>
      </c>
      <c r="O6" s="5" t="str" cm="1">
        <f t="array" ref="O6">IFERROR(INDEX('2026'!AO:AO, MAX(_xlfn._xlws.FILTER(ROW('2026'!I:I), ('2026'!I:I=Goalies!B6)*('2026'!AO:AO&lt;&gt;"")))),"")</f>
        <v/>
      </c>
      <c r="P6" s="65">
        <f>M6*J6</f>
        <v>3.1866294084594773</v>
      </c>
      <c r="Q6" s="6">
        <v>28.7</v>
      </c>
      <c r="R6" s="33" t="s">
        <v>7</v>
      </c>
      <c r="S6" t="s">
        <v>149</v>
      </c>
      <c r="T6">
        <v>700</v>
      </c>
      <c r="U6">
        <v>629.5</v>
      </c>
      <c r="V6">
        <v>70.5</v>
      </c>
      <c r="W6">
        <v>70</v>
      </c>
      <c r="X6">
        <f t="shared" si="4"/>
        <v>-0.5</v>
      </c>
      <c r="Y6" s="5">
        <f>_xlfn.XLOOKUP(Goalies!R6,'Starting GF'!A:A,'Starting GF'!G:G)</f>
        <v>28.054909634341982</v>
      </c>
      <c r="Z6" s="11">
        <f>SUMIFS('EH Goalies'!$H:$H,'EH Goalies'!$A:$A,S6)</f>
        <v>416</v>
      </c>
      <c r="AA6" s="11">
        <f>SUMIFS('EH Goalies'!$G:$G,'EH Goalies'!$A:$A,S6)</f>
        <v>49</v>
      </c>
      <c r="AB6" s="11">
        <f>SUMIFS('EH Goalies'!$J:$J,'EH Goalies'!$A:$A,S6)</f>
        <v>48.06</v>
      </c>
      <c r="AC6">
        <f t="shared" si="5"/>
        <v>-0.93999999999999773</v>
      </c>
      <c r="AD6">
        <f t="shared" si="6"/>
        <v>1116</v>
      </c>
      <c r="AE6">
        <f t="shared" si="7"/>
        <v>-1.4399999999999977</v>
      </c>
      <c r="AF6" s="7">
        <f t="shared" si="8"/>
        <v>-1.2903225806451593E-3</v>
      </c>
      <c r="AG6" s="37">
        <f t="shared" si="9"/>
        <v>0.89870967741935481</v>
      </c>
      <c r="AH6" s="60">
        <f t="shared" si="10"/>
        <v>2.8416908468333499</v>
      </c>
      <c r="AI6" s="60" cm="1">
        <f t="array" ref="AI6">SUMPRODUCT(($R$2:$R$1017=R6)*($Q$2:$Q$1017)*($AH$2:$AH$1017))/82</f>
        <v>2.4777694194990669</v>
      </c>
      <c r="AJ6" s="5">
        <f t="shared" si="14"/>
        <v>1.1468746141066901</v>
      </c>
      <c r="AK6" s="98">
        <f t="shared" si="11"/>
        <v>1.04</v>
      </c>
      <c r="AL6" s="5"/>
      <c r="AM6" s="7"/>
      <c r="AN6" s="91"/>
      <c r="AO6" s="37"/>
      <c r="AR6" s="75" t="s">
        <v>247</v>
      </c>
      <c r="AS6" s="75" t="s">
        <v>404</v>
      </c>
      <c r="AT6" s="75" t="s">
        <v>7</v>
      </c>
      <c r="AU6" s="75" t="s">
        <v>149</v>
      </c>
      <c r="AV6" s="75">
        <v>28</v>
      </c>
      <c r="AW6" s="75">
        <v>0.89900000000000002</v>
      </c>
      <c r="AX6" s="75">
        <v>25.172000000000001</v>
      </c>
      <c r="AY6" s="77">
        <v>0.90821951219512198</v>
      </c>
      <c r="AZ6" s="77">
        <v>3.3013553016210473</v>
      </c>
      <c r="BA6" s="77">
        <v>1.0249999999999999</v>
      </c>
      <c r="BB6" s="78">
        <v>2.706063688793932</v>
      </c>
      <c r="BC6" s="78">
        <v>3.18</v>
      </c>
      <c r="BD6" s="78">
        <v>3.2595000000000001</v>
      </c>
      <c r="BE6" s="78">
        <v>3.2975417500253079</v>
      </c>
      <c r="BF6" s="86">
        <v>3.3013553016210473</v>
      </c>
      <c r="BG6" s="84">
        <v>28</v>
      </c>
      <c r="BH6" s="85" t="s">
        <v>7</v>
      </c>
      <c r="BI6" s="75" t="s">
        <v>149</v>
      </c>
      <c r="BJ6" s="75">
        <v>700</v>
      </c>
      <c r="BK6" s="75">
        <v>629.5</v>
      </c>
      <c r="BL6" s="75">
        <v>70.5</v>
      </c>
      <c r="BM6" s="75">
        <v>70</v>
      </c>
      <c r="BN6" s="75">
        <v>-0.5</v>
      </c>
      <c r="BO6" s="78">
        <v>28.054909634341982</v>
      </c>
      <c r="BP6" s="80">
        <v>178</v>
      </c>
      <c r="BQ6" s="80">
        <v>21</v>
      </c>
      <c r="BR6" s="80">
        <v>22.46</v>
      </c>
      <c r="BS6" s="75">
        <v>1.4600000000000009</v>
      </c>
      <c r="BT6" s="75">
        <v>878</v>
      </c>
      <c r="BU6" s="75">
        <v>0.96000000000000085</v>
      </c>
      <c r="BV6" s="77">
        <v>1.0933940774487481E-3</v>
      </c>
      <c r="BW6" s="81">
        <v>0.90109339407744882</v>
      </c>
      <c r="BX6" s="82">
        <v>2.774815891396647</v>
      </c>
      <c r="BY6" s="82">
        <v>2.5800740127928377</v>
      </c>
      <c r="BZ6" s="78">
        <v>1.0754791830149897</v>
      </c>
      <c r="CA6" s="81">
        <v>1.0249999999999999</v>
      </c>
    </row>
    <row r="7" spans="1:79" x14ac:dyDescent="0.2">
      <c r="A7" t="s">
        <v>246</v>
      </c>
      <c r="B7" t="str">
        <f t="shared" si="0"/>
        <v>BUF Ukko-Pekka Luukkonen</v>
      </c>
      <c r="C7" t="s">
        <v>5</v>
      </c>
      <c r="D7" t="s">
        <v>225</v>
      </c>
      <c r="E7" s="6">
        <v>41</v>
      </c>
      <c r="F7" s="7">
        <f t="shared" si="1"/>
        <v>0.90651619234543668</v>
      </c>
      <c r="G7">
        <f t="shared" si="12"/>
        <v>37.167163886162903</v>
      </c>
      <c r="H7" s="7">
        <f t="shared" si="2"/>
        <v>0.90690855905333501</v>
      </c>
      <c r="I7" s="7">
        <v>3.25363877990128</v>
      </c>
      <c r="J7" s="9">
        <v>1.0149999999999999</v>
      </c>
      <c r="K7" s="93">
        <v>1.0196980322583749</v>
      </c>
      <c r="L7" s="5" cm="1">
        <f t="array" ref="L7">INDEX('2026'!AK:AK, MAX(_xlfn._xlws.FILTER(ROW('2026'!E:E), ('2026'!E:E=Goalies!C7)*('2026'!AK:AK&lt;&gt;""))))</f>
        <v>3.0954569936043623</v>
      </c>
      <c r="M7" s="5" cm="1">
        <f t="array" ref="M7">INDEX('2026'!AM:AM, MAX(_xlfn._xlws.FILTER(ROW('2026'!E:E), ('2026'!E:E=Goalies!C7)*('2026'!AM:AM&lt;&gt;""))))</f>
        <v>3.0585090047302281</v>
      </c>
      <c r="N7" s="5">
        <f t="shared" si="3"/>
        <v>3.1043866398011812</v>
      </c>
      <c r="O7" s="5" t="str" cm="1">
        <f t="array" ref="O7">IFERROR(INDEX('2026'!AO:AO, MAX(_xlfn._xlws.FILTER(ROW('2026'!I:I), ('2026'!I:I=Goalies!B7)*('2026'!AO:AO&lt;&gt;"")))),"")</f>
        <v/>
      </c>
      <c r="P7" s="65">
        <f t="shared" si="13"/>
        <v>3.1043866398011812</v>
      </c>
      <c r="Q7" s="6">
        <v>35</v>
      </c>
      <c r="R7" s="5" t="s">
        <v>5</v>
      </c>
      <c r="S7" t="s">
        <v>225</v>
      </c>
      <c r="T7">
        <v>700</v>
      </c>
      <c r="U7">
        <v>632.5</v>
      </c>
      <c r="V7">
        <v>67.5</v>
      </c>
      <c r="W7">
        <v>70</v>
      </c>
      <c r="X7">
        <f t="shared" si="4"/>
        <v>2.5</v>
      </c>
      <c r="Y7" s="5">
        <f>_xlfn.XLOOKUP(Goalies!R7,'Starting GF'!A:A,'Starting GF'!G:G)</f>
        <v>28.315318071382379</v>
      </c>
      <c r="Z7" s="11">
        <f>SUMIFS('EH Goalies'!$H:$H,'EH Goalies'!$A:$A,S7)</f>
        <v>319</v>
      </c>
      <c r="AA7" s="11">
        <f>SUMIFS('EH Goalies'!$G:$G,'EH Goalies'!$A:$A,S7)</f>
        <v>31</v>
      </c>
      <c r="AB7" s="11">
        <f>SUMIFS('EH Goalies'!$J:$J,'EH Goalies'!$A:$A,S7)</f>
        <v>35.14</v>
      </c>
      <c r="AC7">
        <f t="shared" si="5"/>
        <v>4.1400000000000006</v>
      </c>
      <c r="AD7">
        <f t="shared" si="6"/>
        <v>1019</v>
      </c>
      <c r="AE7">
        <f t="shared" si="7"/>
        <v>6.6400000000000006</v>
      </c>
      <c r="AF7" s="7">
        <f t="shared" si="8"/>
        <v>6.5161923454367032E-3</v>
      </c>
      <c r="AG7" s="37">
        <f t="shared" si="9"/>
        <v>0.90651619234543668</v>
      </c>
      <c r="AH7" s="60">
        <f t="shared" si="10"/>
        <v>2.6470237482628911</v>
      </c>
      <c r="AI7" s="60" cm="1">
        <f t="array" ref="AI7">SUMPRODUCT(($R$2:$R$1017=R7)*($Q$2:$Q$1017)*($AH$2:$AH$1017))/82</f>
        <v>2.638292157862792</v>
      </c>
      <c r="AJ7" s="5">
        <f t="shared" si="14"/>
        <v>1.0033095615942595</v>
      </c>
      <c r="AK7" s="98">
        <f t="shared" si="11"/>
        <v>1.0149999999999999</v>
      </c>
      <c r="AL7" s="5"/>
      <c r="AM7" s="7"/>
      <c r="AN7" s="91"/>
      <c r="AO7" s="37"/>
      <c r="AR7" s="75" t="s">
        <v>246</v>
      </c>
      <c r="AS7" s="75" t="s">
        <v>597</v>
      </c>
      <c r="AT7" s="75" t="s">
        <v>5</v>
      </c>
      <c r="AU7" s="75" t="s">
        <v>225</v>
      </c>
      <c r="AV7" s="75">
        <v>41</v>
      </c>
      <c r="AW7" s="75">
        <v>0.90500000000000003</v>
      </c>
      <c r="AX7" s="75">
        <v>37.105000000000004</v>
      </c>
      <c r="AY7" s="77">
        <v>0.90480487804878051</v>
      </c>
      <c r="AZ7" s="77">
        <v>3.25363877990128</v>
      </c>
      <c r="BA7" s="77">
        <v>1.01</v>
      </c>
      <c r="BB7" s="78">
        <v>2.9872306748873187</v>
      </c>
      <c r="BC7" s="78">
        <v>3.2176126943760184</v>
      </c>
      <c r="BD7" s="78">
        <v>3.2497888213197785</v>
      </c>
      <c r="BE7" s="78">
        <v>3.2894844391577482</v>
      </c>
      <c r="BF7" s="79">
        <v>3.25</v>
      </c>
      <c r="BG7" s="75">
        <v>43</v>
      </c>
      <c r="BH7" s="78" t="s">
        <v>5</v>
      </c>
      <c r="BI7" s="75" t="s">
        <v>225</v>
      </c>
      <c r="BJ7" s="75">
        <v>700</v>
      </c>
      <c r="BK7" s="75">
        <v>632.5</v>
      </c>
      <c r="BL7" s="75">
        <v>67.5</v>
      </c>
      <c r="BM7" s="75">
        <v>70</v>
      </c>
      <c r="BN7" s="75">
        <v>2.5</v>
      </c>
      <c r="BO7" s="78">
        <v>28.315318071382379</v>
      </c>
      <c r="BP7" s="80">
        <v>56</v>
      </c>
      <c r="BQ7" s="80">
        <v>7</v>
      </c>
      <c r="BR7" s="80">
        <v>5.32</v>
      </c>
      <c r="BS7" s="75">
        <v>-1.6799999999999997</v>
      </c>
      <c r="BT7" s="75">
        <v>756</v>
      </c>
      <c r="BU7" s="75">
        <v>0.82000000000000028</v>
      </c>
      <c r="BV7" s="77">
        <v>1.0846560846560851E-3</v>
      </c>
      <c r="BW7" s="81">
        <v>0.90108465608465615</v>
      </c>
      <c r="BX7" s="82">
        <v>2.8008194251031386</v>
      </c>
      <c r="BY7" s="82">
        <v>2.7517972002465196</v>
      </c>
      <c r="BZ7" s="78">
        <v>1.0178146212417933</v>
      </c>
      <c r="CA7" s="81">
        <v>1.01</v>
      </c>
    </row>
    <row r="8" spans="1:79" x14ac:dyDescent="0.2">
      <c r="A8" t="s">
        <v>247</v>
      </c>
      <c r="B8" t="str">
        <f t="shared" si="0"/>
        <v>BUF Alex Lyon</v>
      </c>
      <c r="C8" t="s">
        <v>5</v>
      </c>
      <c r="D8" t="s">
        <v>274</v>
      </c>
      <c r="E8" s="6">
        <v>28.7</v>
      </c>
      <c r="F8" s="7">
        <f t="shared" si="1"/>
        <v>0.90987450980392159</v>
      </c>
      <c r="G8">
        <f t="shared" si="12"/>
        <v>26.113398431372548</v>
      </c>
      <c r="H8" s="7">
        <f t="shared" si="2"/>
        <v>0.90690855905333501</v>
      </c>
      <c r="I8" s="7">
        <v>3.3560999999999996</v>
      </c>
      <c r="J8" s="9">
        <v>0.99</v>
      </c>
      <c r="K8" s="93">
        <v>0.99</v>
      </c>
      <c r="L8" s="5" cm="1">
        <f t="array" ref="L8">INDEX('2026'!AK:AK, MAX(_xlfn._xlws.FILTER(ROW('2026'!E:E), ('2026'!E:E=Goalies!C8)*('2026'!AK:AK&lt;&gt;""))))</f>
        <v>3.0954569936043623</v>
      </c>
      <c r="M8" s="5" cm="1">
        <f t="array" ref="M8">INDEX('2026'!AM:AM, MAX(_xlfn._xlws.FILTER(ROW('2026'!E:E), ('2026'!E:E=Goalies!C8)*('2026'!AM:AM&lt;&gt;""))))</f>
        <v>3.0585090047302281</v>
      </c>
      <c r="N8" s="5">
        <f t="shared" si="3"/>
        <v>3.0279239146829258</v>
      </c>
      <c r="O8" s="5" t="str" cm="1">
        <f t="array" ref="O8">IFERROR(INDEX('2026'!AO:AO, MAX(_xlfn._xlws.FILTER(ROW('2026'!I:I), ('2026'!I:I=Goalies!B8)*('2026'!AO:AO&lt;&gt;"")))),"")</f>
        <v/>
      </c>
      <c r="P8" s="65">
        <f t="shared" si="13"/>
        <v>3.0279239146829258</v>
      </c>
      <c r="Q8" s="6">
        <v>35</v>
      </c>
      <c r="R8" s="5" t="s">
        <v>5</v>
      </c>
      <c r="S8" t="s">
        <v>274</v>
      </c>
      <c r="T8">
        <v>700</v>
      </c>
      <c r="U8">
        <v>632.5</v>
      </c>
      <c r="V8">
        <v>67.5</v>
      </c>
      <c r="W8">
        <v>70</v>
      </c>
      <c r="X8">
        <f t="shared" si="4"/>
        <v>2.5</v>
      </c>
      <c r="Y8" s="5">
        <f>_xlfn.XLOOKUP(Goalies!R8,'Starting GF'!A:A,'Starting GF'!G:G)</f>
        <v>28.315318071382379</v>
      </c>
      <c r="Z8" s="11">
        <f>SUMIFS('EH Goalies'!$H:$H,'EH Goalies'!$A:$A,S8)</f>
        <v>575</v>
      </c>
      <c r="AA8" s="11">
        <f>SUMIFS('EH Goalies'!$G:$G,'EH Goalies'!$A:$A,S8)</f>
        <v>54</v>
      </c>
      <c r="AB8" s="11">
        <f>SUMIFS('EH Goalies'!$J:$J,'EH Goalies'!$A:$A,S8)</f>
        <v>64.09</v>
      </c>
      <c r="AC8">
        <f t="shared" si="5"/>
        <v>10.090000000000003</v>
      </c>
      <c r="AD8">
        <f t="shared" si="6"/>
        <v>1275</v>
      </c>
      <c r="AE8">
        <f t="shared" si="7"/>
        <v>12.590000000000003</v>
      </c>
      <c r="AF8" s="7">
        <f t="shared" si="8"/>
        <v>9.8745098039215717E-3</v>
      </c>
      <c r="AG8" s="37">
        <f t="shared" si="9"/>
        <v>0.90987450980392159</v>
      </c>
      <c r="AH8" s="60">
        <f t="shared" si="10"/>
        <v>2.5519319212412142</v>
      </c>
      <c r="AI8" s="60" cm="1">
        <f t="array" ref="AI8">SUMPRODUCT(($R$2:$R$1017=R8)*($Q$2:$Q$1017)*($AH$2:$AH$1017))/82</f>
        <v>2.638292157862792</v>
      </c>
      <c r="AJ8" s="5">
        <f t="shared" si="14"/>
        <v>0.96726661360675992</v>
      </c>
      <c r="AK8" s="98">
        <f t="shared" si="11"/>
        <v>0.99</v>
      </c>
      <c r="AL8" s="5"/>
      <c r="AM8" s="7"/>
      <c r="AN8" s="91"/>
      <c r="AO8" s="37"/>
      <c r="AR8" s="75" t="s">
        <v>247</v>
      </c>
      <c r="AS8" s="75" t="s">
        <v>322</v>
      </c>
      <c r="AT8" s="75" t="s">
        <v>5</v>
      </c>
      <c r="AU8" s="75" t="s">
        <v>274</v>
      </c>
      <c r="AV8" s="75">
        <v>37</v>
      </c>
      <c r="AW8" s="75">
        <v>0.90500000000000003</v>
      </c>
      <c r="AX8" s="75">
        <v>33.484999999999999</v>
      </c>
      <c r="AY8" s="77">
        <v>0.90480487804878051</v>
      </c>
      <c r="AZ8" s="77">
        <v>3.3560999999999996</v>
      </c>
      <c r="BA8" s="77">
        <v>0.99</v>
      </c>
      <c r="BB8" s="78">
        <v>2.9872306748873187</v>
      </c>
      <c r="BC8" s="78">
        <v>3.2176126943760184</v>
      </c>
      <c r="BD8" s="78">
        <v>3.1854365674322582</v>
      </c>
      <c r="BE8" s="78">
        <v>3.2691063442136867</v>
      </c>
      <c r="BF8" s="79">
        <v>3.3164270814148602</v>
      </c>
      <c r="BG8" s="75">
        <v>37</v>
      </c>
      <c r="BH8" s="78" t="s">
        <v>5</v>
      </c>
      <c r="BI8" s="75" t="s">
        <v>274</v>
      </c>
      <c r="BJ8" s="75">
        <v>700</v>
      </c>
      <c r="BK8" s="75">
        <v>632.5</v>
      </c>
      <c r="BL8" s="75">
        <v>67.5</v>
      </c>
      <c r="BM8" s="75">
        <v>70</v>
      </c>
      <c r="BN8" s="75">
        <v>2.5</v>
      </c>
      <c r="BO8" s="78">
        <v>28.315318071382379</v>
      </c>
      <c r="BP8" s="80">
        <v>327</v>
      </c>
      <c r="BQ8" s="80">
        <v>28</v>
      </c>
      <c r="BR8" s="80">
        <v>35.840000000000003</v>
      </c>
      <c r="BS8" s="75">
        <v>7.8400000000000034</v>
      </c>
      <c r="BT8" s="75">
        <v>1027</v>
      </c>
      <c r="BU8" s="75">
        <v>10.340000000000003</v>
      </c>
      <c r="BV8" s="77">
        <v>1.0068159688412856E-2</v>
      </c>
      <c r="BW8" s="81">
        <v>0.91006815968841293</v>
      </c>
      <c r="BX8" s="82">
        <v>2.546448663167356</v>
      </c>
      <c r="BY8" s="82">
        <v>2.7517972002465196</v>
      </c>
      <c r="BZ8" s="78">
        <v>0.92537657314980637</v>
      </c>
      <c r="CA8" s="81">
        <v>0.99</v>
      </c>
    </row>
    <row r="9" spans="1:79" x14ac:dyDescent="0.2">
      <c r="A9" t="s">
        <v>248</v>
      </c>
      <c r="B9" t="str">
        <f t="shared" si="0"/>
        <v>BUF Alexandar Georgiev</v>
      </c>
      <c r="C9" t="s">
        <v>5</v>
      </c>
      <c r="D9" t="s">
        <v>150</v>
      </c>
      <c r="E9" s="6">
        <v>0</v>
      </c>
      <c r="F9" s="7">
        <f t="shared" si="1"/>
        <v>0.90142857142857147</v>
      </c>
      <c r="G9">
        <f t="shared" si="12"/>
        <v>0</v>
      </c>
      <c r="H9" s="7">
        <f t="shared" si="2"/>
        <v>0.90690855905333501</v>
      </c>
      <c r="I9" s="7">
        <v>3.3563852676876365</v>
      </c>
      <c r="J9" s="9">
        <v>1.0309472181266097</v>
      </c>
      <c r="K9" s="93">
        <v>1.007701037053728</v>
      </c>
      <c r="L9" s="5" cm="1">
        <f t="array" ref="L9">INDEX('2026'!AK:AK, MAX(_xlfn._xlws.FILTER(ROW('2026'!E:E), ('2026'!E:E=Goalies!C9)*('2026'!AK:AK&lt;&gt;""))))</f>
        <v>3.0954569936043623</v>
      </c>
      <c r="M9" s="5" cm="1">
        <f t="array" ref="M9">INDEX('2026'!AM:AM, MAX(_xlfn._xlws.FILTER(ROW('2026'!E:E), ('2026'!E:E=Goalies!C9)*('2026'!AM:AM&lt;&gt;""))))</f>
        <v>3.0585090047302281</v>
      </c>
      <c r="N9" s="5">
        <f t="shared" si="3"/>
        <v>3.1531613500418145</v>
      </c>
      <c r="O9" s="5" t="str" cm="1">
        <f t="array" ref="O9">IFERROR(INDEX('2026'!AO:AO, MAX(_xlfn._xlws.FILTER(ROW('2026'!I:I), ('2026'!I:I=Goalies!B9)*('2026'!AO:AO&lt;&gt;"")))),"")</f>
        <v/>
      </c>
      <c r="P9" s="65">
        <f t="shared" si="13"/>
        <v>3.1531613500418145</v>
      </c>
      <c r="Q9" s="6">
        <v>0</v>
      </c>
      <c r="R9" s="5" t="s">
        <v>5</v>
      </c>
      <c r="S9" t="s">
        <v>150</v>
      </c>
      <c r="T9">
        <v>700</v>
      </c>
      <c r="U9">
        <v>631</v>
      </c>
      <c r="V9">
        <v>69</v>
      </c>
      <c r="W9">
        <v>70</v>
      </c>
      <c r="X9">
        <f t="shared" si="4"/>
        <v>1</v>
      </c>
      <c r="Y9" s="5">
        <f>_xlfn.XLOOKUP(Goalies!R9,'Starting GF'!A:A,'Starting GF'!G:G)</f>
        <v>28.315318071382379</v>
      </c>
      <c r="Z9" s="11">
        <f>SUMIFS('EH Goalies'!$H:$H,'EH Goalies'!$A:$A,S9)</f>
        <v>0</v>
      </c>
      <c r="AA9" s="11">
        <f>SUMIFS('EH Goalies'!$G:$G,'EH Goalies'!$A:$A,S9)</f>
        <v>0</v>
      </c>
      <c r="AB9" s="11">
        <f>SUMIFS('EH Goalies'!$J:$J,'EH Goalies'!$A:$A,S9)</f>
        <v>0</v>
      </c>
      <c r="AC9">
        <f t="shared" si="5"/>
        <v>0</v>
      </c>
      <c r="AD9">
        <f t="shared" si="6"/>
        <v>700</v>
      </c>
      <c r="AE9">
        <f t="shared" si="7"/>
        <v>1</v>
      </c>
      <c r="AF9" s="7">
        <f t="shared" si="8"/>
        <v>1.4285714285714286E-3</v>
      </c>
      <c r="AG9" s="37">
        <f t="shared" si="9"/>
        <v>0.90142857142857147</v>
      </c>
      <c r="AH9" s="60">
        <f t="shared" si="10"/>
        <v>2.7910813527505476</v>
      </c>
      <c r="AI9" s="60" cm="1">
        <f t="array" ref="AI9">SUMPRODUCT(($R$2:$R$1017=R9)*($Q$2:$Q$1017)*($AH$2:$AH$1017))/82</f>
        <v>2.638292157862792</v>
      </c>
      <c r="AJ9" s="5">
        <f t="shared" si="14"/>
        <v>1.0579121589822433</v>
      </c>
      <c r="AK9" s="98">
        <f t="shared" si="11"/>
        <v>1.0309472181266097</v>
      </c>
      <c r="AL9" s="5"/>
      <c r="AM9" s="7"/>
      <c r="AN9" s="91"/>
      <c r="AO9" s="37"/>
      <c r="AR9" s="75" t="s">
        <v>248</v>
      </c>
      <c r="AS9" s="75" t="s">
        <v>1297</v>
      </c>
      <c r="AT9" s="75" t="s">
        <v>5</v>
      </c>
      <c r="AU9" s="75" t="s">
        <v>150</v>
      </c>
      <c r="AV9" s="75">
        <v>2</v>
      </c>
      <c r="AW9" s="75">
        <v>0.90200000000000002</v>
      </c>
      <c r="AX9" s="75">
        <v>1.804</v>
      </c>
      <c r="AY9" s="77">
        <v>0.90480487804878051</v>
      </c>
      <c r="AZ9" s="77">
        <v>3.3563852676876365</v>
      </c>
      <c r="BA9" s="77">
        <v>1.0309472181266097</v>
      </c>
      <c r="BB9" s="78">
        <v>2.9872306748873187</v>
      </c>
      <c r="BC9" s="78">
        <v>3.2176126943760184</v>
      </c>
      <c r="BD9" s="78">
        <v>3.3171888562758216</v>
      </c>
      <c r="BE9" s="78" t="s">
        <v>1298</v>
      </c>
      <c r="BF9" s="79">
        <v>3.35</v>
      </c>
      <c r="BG9" s="75">
        <v>2</v>
      </c>
      <c r="BH9" s="78" t="s">
        <v>5</v>
      </c>
      <c r="BI9" s="75" t="s">
        <v>150</v>
      </c>
      <c r="BJ9" s="75">
        <v>700</v>
      </c>
      <c r="BK9" s="75">
        <v>631</v>
      </c>
      <c r="BL9" s="75">
        <v>69</v>
      </c>
      <c r="BM9" s="75">
        <v>70</v>
      </c>
      <c r="BN9" s="75">
        <v>1</v>
      </c>
      <c r="BO9" s="78">
        <v>28.315318071382379</v>
      </c>
      <c r="BP9" s="80">
        <v>0</v>
      </c>
      <c r="BQ9" s="80">
        <v>0</v>
      </c>
      <c r="BR9" s="80">
        <v>0</v>
      </c>
      <c r="BS9" s="75">
        <v>0</v>
      </c>
      <c r="BT9" s="75">
        <v>700</v>
      </c>
      <c r="BU9" s="75">
        <v>1</v>
      </c>
      <c r="BV9" s="77">
        <v>1.4285714285714286E-3</v>
      </c>
      <c r="BW9" s="81">
        <v>0.90142857142857147</v>
      </c>
      <c r="BX9" s="82">
        <v>2.7910813527505476</v>
      </c>
      <c r="BY9" s="82">
        <v>2.7517972002465196</v>
      </c>
      <c r="BZ9" s="78">
        <v>1.0142758167282491</v>
      </c>
      <c r="CA9" s="81">
        <v>1.0309472181266097</v>
      </c>
    </row>
    <row r="10" spans="1:79" x14ac:dyDescent="0.2">
      <c r="A10" t="s">
        <v>248</v>
      </c>
      <c r="B10" t="str">
        <f t="shared" si="0"/>
        <v>BUF Colten Ellis</v>
      </c>
      <c r="C10" t="s">
        <v>5</v>
      </c>
      <c r="D10" t="s">
        <v>543</v>
      </c>
      <c r="E10" s="6">
        <v>12.299999999999999</v>
      </c>
      <c r="F10" s="7">
        <f t="shared" si="1"/>
        <v>0.90129589632829377</v>
      </c>
      <c r="G10">
        <f t="shared" si="12"/>
        <v>11.085939524838013</v>
      </c>
      <c r="H10" s="7">
        <f t="shared" si="2"/>
        <v>0.90690855905333501</v>
      </c>
      <c r="I10" s="7">
        <v>3.3563852676876365</v>
      </c>
      <c r="J10" s="9">
        <v>1.04</v>
      </c>
      <c r="K10" s="93">
        <v>1.0090573817682025</v>
      </c>
      <c r="L10" s="5" cm="1">
        <f t="array" ref="L10">INDEX('2026'!AK:AK, MAX(_xlfn._xlws.FILTER(ROW('2026'!E:E), ('2026'!E:E=Goalies!C10)*('2026'!AK:AK&lt;&gt;""))))</f>
        <v>3.0954569936043623</v>
      </c>
      <c r="M10" s="5" cm="1">
        <f t="array" ref="M10">INDEX('2026'!AM:AM, MAX(_xlfn._xlws.FILTER(ROW('2026'!E:E), ('2026'!E:E=Goalies!C10)*('2026'!AM:AM&lt;&gt;""))))</f>
        <v>3.0585090047302281</v>
      </c>
      <c r="N10" s="5">
        <f t="shared" si="3"/>
        <v>3.1808493649194371</v>
      </c>
      <c r="O10" s="5" t="str" cm="1">
        <f t="array" ref="O10">IFERROR(INDEX('2026'!AO:AO, MAX(_xlfn._xlws.FILTER(ROW('2026'!I:I), ('2026'!I:I=Goalies!B10)*('2026'!AO:AO&lt;&gt;"")))),"")</f>
        <v/>
      </c>
      <c r="P10" s="65">
        <f t="shared" si="13"/>
        <v>3.1808493649194371</v>
      </c>
      <c r="Q10" s="6">
        <v>12.299999999999999</v>
      </c>
      <c r="R10" s="5" t="s">
        <v>5</v>
      </c>
      <c r="S10" s="69" t="s">
        <v>543</v>
      </c>
      <c r="T10">
        <v>700</v>
      </c>
      <c r="U10">
        <v>631</v>
      </c>
      <c r="V10">
        <v>69</v>
      </c>
      <c r="W10">
        <v>70</v>
      </c>
      <c r="X10">
        <f t="shared" si="4"/>
        <v>1</v>
      </c>
      <c r="Y10" s="5">
        <f>_xlfn.XLOOKUP(Goalies!R10,'Starting GF'!A:A,'Starting GF'!G:G)</f>
        <v>28.315318071382379</v>
      </c>
      <c r="Z10" s="11">
        <f>SUMIFS('EH Goalies'!$H:$H,'EH Goalies'!$A:$A,S10)</f>
        <v>226</v>
      </c>
      <c r="AA10" s="11">
        <f>SUMIFS('EH Goalies'!$G:$G,'EH Goalies'!$A:$A,S10)</f>
        <v>24</v>
      </c>
      <c r="AB10" s="11">
        <f>SUMIFS('EH Goalies'!$J:$J,'EH Goalies'!$A:$A,S10)</f>
        <v>24.2</v>
      </c>
      <c r="AC10">
        <f t="shared" si="5"/>
        <v>0.19999999999999929</v>
      </c>
      <c r="AD10">
        <f t="shared" si="6"/>
        <v>926</v>
      </c>
      <c r="AE10">
        <f t="shared" si="7"/>
        <v>1.1999999999999993</v>
      </c>
      <c r="AF10" s="7">
        <f t="shared" si="8"/>
        <v>1.2958963282937357E-3</v>
      </c>
      <c r="AG10" s="37">
        <f t="shared" si="9"/>
        <v>0.90129589632829377</v>
      </c>
      <c r="AH10" s="60">
        <f t="shared" si="10"/>
        <v>2.7948380904150634</v>
      </c>
      <c r="AI10" s="60" cm="1">
        <f t="array" ref="AI10">SUMPRODUCT(($R$2:$R$1017=R10)*($Q$2:$Q$1017)*($AH$2:$AH$1017))/82</f>
        <v>2.638292157862792</v>
      </c>
      <c r="AJ10" s="5">
        <f t="shared" si="14"/>
        <v>1.0593360868263675</v>
      </c>
      <c r="AK10" s="98">
        <f t="shared" si="11"/>
        <v>1.04</v>
      </c>
      <c r="AL10" s="5"/>
      <c r="AM10" s="7"/>
      <c r="AN10" s="91"/>
      <c r="AO10" s="37"/>
      <c r="AR10" s="75" t="s">
        <v>248</v>
      </c>
      <c r="AS10" s="75" t="s">
        <v>920</v>
      </c>
      <c r="AT10" s="75" t="s">
        <v>5</v>
      </c>
      <c r="AU10" s="75" t="s">
        <v>543</v>
      </c>
      <c r="AV10" s="75">
        <v>2</v>
      </c>
      <c r="AW10" s="75">
        <v>0.9</v>
      </c>
      <c r="AX10" s="75">
        <v>1.8</v>
      </c>
      <c r="AY10" s="77">
        <v>0.90480487804878051</v>
      </c>
      <c r="AZ10" s="77">
        <v>3.3563852676876365</v>
      </c>
      <c r="BA10" s="77">
        <v>1.04</v>
      </c>
      <c r="BB10" s="78">
        <v>2.9872306748873187</v>
      </c>
      <c r="BC10" s="78">
        <v>3.2176126943760184</v>
      </c>
      <c r="BD10" s="78">
        <v>3.3463172021510594</v>
      </c>
      <c r="BE10" s="78">
        <v>3.3175476858974715</v>
      </c>
      <c r="BF10" s="79">
        <v>3.4</v>
      </c>
      <c r="BG10" s="75">
        <v>2</v>
      </c>
      <c r="BH10" s="78" t="s">
        <v>5</v>
      </c>
      <c r="BI10" s="87" t="s">
        <v>543</v>
      </c>
      <c r="BJ10" s="75">
        <v>700</v>
      </c>
      <c r="BK10" s="75">
        <v>631</v>
      </c>
      <c r="BL10" s="75">
        <v>69</v>
      </c>
      <c r="BM10" s="75">
        <v>70</v>
      </c>
      <c r="BN10" s="75">
        <v>1</v>
      </c>
      <c r="BO10" s="78">
        <v>28.315318071382379</v>
      </c>
      <c r="BP10" s="80">
        <v>29</v>
      </c>
      <c r="BQ10" s="80">
        <v>2</v>
      </c>
      <c r="BR10" s="80">
        <v>4.24</v>
      </c>
      <c r="BS10" s="75">
        <v>2.2400000000000002</v>
      </c>
      <c r="BT10" s="75">
        <v>729</v>
      </c>
      <c r="BU10" s="75">
        <v>3.24</v>
      </c>
      <c r="BV10" s="77">
        <v>4.4444444444444444E-3</v>
      </c>
      <c r="BW10" s="81">
        <v>0.9044444444444445</v>
      </c>
      <c r="BX10" s="82">
        <v>2.7056859490432035</v>
      </c>
      <c r="BY10" s="82">
        <v>2.7517972002465196</v>
      </c>
      <c r="BZ10" s="78">
        <v>0.9832432233017806</v>
      </c>
      <c r="CA10" s="81">
        <v>1.04</v>
      </c>
    </row>
    <row r="11" spans="1:79" x14ac:dyDescent="0.2">
      <c r="A11" t="s">
        <v>246</v>
      </c>
      <c r="B11" t="str">
        <f t="shared" si="0"/>
        <v>CGY Dustin Wolf</v>
      </c>
      <c r="C11" t="s">
        <v>22</v>
      </c>
      <c r="D11" t="s">
        <v>151</v>
      </c>
      <c r="E11" s="6">
        <v>57.4</v>
      </c>
      <c r="F11" s="7">
        <f t="shared" si="1"/>
        <v>0.90822355289421164</v>
      </c>
      <c r="G11">
        <f t="shared" si="12"/>
        <v>52.132031936127746</v>
      </c>
      <c r="H11" s="7">
        <f t="shared" si="2"/>
        <v>0.90803871358844801</v>
      </c>
      <c r="I11" s="7">
        <v>2.9074125000000031</v>
      </c>
      <c r="J11" s="9">
        <v>0.98499999999999999</v>
      </c>
      <c r="K11" s="93">
        <v>0.95</v>
      </c>
      <c r="L11" s="5" cm="1">
        <f t="array" ref="L11">INDEX('2026'!AK:AK, MAX(_xlfn._xlws.FILTER(ROW('2026'!E:E), ('2026'!E:E=Goalies!C11)*('2026'!AK:AK&lt;&gt;""))))</f>
        <v>2.69</v>
      </c>
      <c r="M11" s="5" cm="1">
        <f t="array" ref="M11">INDEX('2026'!AM:AM, MAX(_xlfn._xlws.FILTER(ROW('2026'!E:E), ('2026'!E:E=Goalies!C11)*('2026'!AM:AM&lt;&gt;""))))</f>
        <v>3.2682434402728107</v>
      </c>
      <c r="N11" s="5">
        <f t="shared" si="3"/>
        <v>3.2192197886687186</v>
      </c>
      <c r="O11" s="5" t="str" cm="1">
        <f t="array" ref="O11">IFERROR(INDEX('2026'!AO:AO, MAX(_xlfn._xlws.FILTER(ROW('2026'!I:I), ('2026'!I:I=Goalies!B11)*('2026'!AO:AO&lt;&gt;"")))),"")</f>
        <v/>
      </c>
      <c r="P11" s="65">
        <f t="shared" si="13"/>
        <v>3.2192197886687186</v>
      </c>
      <c r="Q11" s="6">
        <v>57.4</v>
      </c>
      <c r="R11" s="5" t="s">
        <v>22</v>
      </c>
      <c r="S11" t="s">
        <v>151</v>
      </c>
      <c r="T11">
        <v>700</v>
      </c>
      <c r="U11">
        <v>633.5</v>
      </c>
      <c r="V11">
        <v>66.5</v>
      </c>
      <c r="W11">
        <v>70</v>
      </c>
      <c r="X11">
        <f t="shared" si="4"/>
        <v>3.5</v>
      </c>
      <c r="Y11" s="5">
        <f>_xlfn.XLOOKUP(Goalies!R11,'Starting GF'!A:A,'Starting GF'!G:G)</f>
        <v>28.11500388904361</v>
      </c>
      <c r="Z11" s="11">
        <f>SUMIFS('EH Goalies'!$H:$H,'EH Goalies'!$A:$A,S11)</f>
        <v>803</v>
      </c>
      <c r="AA11" s="11">
        <f>SUMIFS('EH Goalies'!$G:$G,'EH Goalies'!$A:$A,S11)</f>
        <v>80</v>
      </c>
      <c r="AB11" s="11">
        <f>SUMIFS('EH Goalies'!$J:$J,'EH Goalies'!$A:$A,S11)</f>
        <v>88.86</v>
      </c>
      <c r="AC11">
        <f t="shared" si="5"/>
        <v>8.86</v>
      </c>
      <c r="AD11">
        <f t="shared" si="6"/>
        <v>1503</v>
      </c>
      <c r="AE11">
        <f t="shared" si="7"/>
        <v>12.36</v>
      </c>
      <c r="AF11" s="7">
        <f t="shared" si="8"/>
        <v>8.2235528942115766E-3</v>
      </c>
      <c r="AG11" s="37">
        <f t="shared" si="9"/>
        <v>0.90822355289421164</v>
      </c>
      <c r="AH11" s="60">
        <f t="shared" si="10"/>
        <v>2.5802951673018448</v>
      </c>
      <c r="AI11" s="60" cm="1">
        <f t="array" ref="AI11">SUMPRODUCT(($R$2:$R$1017=R11)*($Q$2:$Q$1017)*($AH$2:$AH$1017))/82</f>
        <v>2.5854919251022332</v>
      </c>
      <c r="AJ11" s="5">
        <f t="shared" si="14"/>
        <v>0.99799003131669695</v>
      </c>
      <c r="AK11" s="98">
        <f t="shared" si="11"/>
        <v>0.98499999999999999</v>
      </c>
      <c r="AL11" s="5"/>
      <c r="AM11" s="7"/>
      <c r="AN11" s="91"/>
      <c r="AO11" s="37"/>
      <c r="AR11" s="75" t="s">
        <v>246</v>
      </c>
      <c r="AS11" s="75" t="s">
        <v>320</v>
      </c>
      <c r="AT11" s="75" t="s">
        <v>22</v>
      </c>
      <c r="AU11" s="75" t="s">
        <v>151</v>
      </c>
      <c r="AV11" s="75">
        <v>60</v>
      </c>
      <c r="AW11" s="75">
        <v>0.90700000000000003</v>
      </c>
      <c r="AX11" s="75">
        <v>54.42</v>
      </c>
      <c r="AY11" s="77">
        <v>0.90243902439024404</v>
      </c>
      <c r="AZ11" s="77">
        <v>2.9074125000000031</v>
      </c>
      <c r="BA11" s="77">
        <v>0.98</v>
      </c>
      <c r="BB11" s="78">
        <v>2.6938400442361412</v>
      </c>
      <c r="BC11" s="78">
        <v>3.1872056012436496</v>
      </c>
      <c r="BD11" s="78">
        <v>3.1234614892187764</v>
      </c>
      <c r="BE11" s="78">
        <v>3.1081529623354043</v>
      </c>
      <c r="BF11" s="79">
        <v>3</v>
      </c>
      <c r="BG11" s="75">
        <v>60</v>
      </c>
      <c r="BH11" s="78" t="s">
        <v>22</v>
      </c>
      <c r="BI11" s="75" t="s">
        <v>151</v>
      </c>
      <c r="BJ11" s="75">
        <v>700</v>
      </c>
      <c r="BK11" s="75">
        <v>633.5</v>
      </c>
      <c r="BL11" s="75">
        <v>66.5</v>
      </c>
      <c r="BM11" s="75">
        <v>70</v>
      </c>
      <c r="BN11" s="75">
        <v>3.5</v>
      </c>
      <c r="BO11" s="78">
        <v>28.11500388904361</v>
      </c>
      <c r="BP11" s="80">
        <v>321</v>
      </c>
      <c r="BQ11" s="80">
        <v>37</v>
      </c>
      <c r="BR11" s="80">
        <v>34.299999999999997</v>
      </c>
      <c r="BS11" s="75">
        <v>-2.7000000000000028</v>
      </c>
      <c r="BT11" s="75">
        <v>1021</v>
      </c>
      <c r="BU11" s="75">
        <v>0.79999999999999716</v>
      </c>
      <c r="BV11" s="77">
        <v>7.8354554358471811E-4</v>
      </c>
      <c r="BW11" s="81">
        <v>0.90078354554358475</v>
      </c>
      <c r="BX11" s="82">
        <v>2.7894710028992331</v>
      </c>
      <c r="BY11" s="82">
        <v>2.8275722800142495</v>
      </c>
      <c r="BZ11" s="78">
        <v>0.98652509172468461</v>
      </c>
      <c r="CA11" s="81">
        <v>0.98</v>
      </c>
    </row>
    <row r="12" spans="1:79" x14ac:dyDescent="0.2">
      <c r="A12" t="s">
        <v>247</v>
      </c>
      <c r="B12" t="str">
        <f t="shared" si="0"/>
        <v>CGY Devin Cooley</v>
      </c>
      <c r="C12" t="s">
        <v>22</v>
      </c>
      <c r="D12" t="s">
        <v>152</v>
      </c>
      <c r="E12" s="6">
        <v>24.599999999999998</v>
      </c>
      <c r="F12" s="7">
        <f t="shared" si="1"/>
        <v>0.90760742187499999</v>
      </c>
      <c r="G12">
        <f t="shared" si="12"/>
        <v>22.327142578124999</v>
      </c>
      <c r="H12" s="7">
        <f t="shared" si="2"/>
        <v>0.90803871358844801</v>
      </c>
      <c r="I12" s="7">
        <v>3.4388750000000043</v>
      </c>
      <c r="J12" s="9">
        <v>1.02</v>
      </c>
      <c r="K12" s="93">
        <v>1</v>
      </c>
      <c r="L12" s="5" cm="1">
        <f t="array" ref="L12">INDEX('2026'!AK:AK, MAX(_xlfn._xlws.FILTER(ROW('2026'!E:E), ('2026'!E:E=Goalies!C12)*('2026'!AK:AK&lt;&gt;""))))</f>
        <v>2.69</v>
      </c>
      <c r="M12" s="5" cm="1">
        <f t="array" ref="M12">INDEX('2026'!AM:AM, MAX(_xlfn._xlws.FILTER(ROW('2026'!E:E), ('2026'!E:E=Goalies!C12)*('2026'!AM:AM&lt;&gt;""))))</f>
        <v>3.2682434402728107</v>
      </c>
      <c r="N12" s="5">
        <f t="shared" si="3"/>
        <v>3.3336083090782669</v>
      </c>
      <c r="O12" s="5" t="str" cm="1">
        <f t="array" ref="O12">IFERROR(INDEX('2026'!AO:AO, MAX(_xlfn._xlws.FILTER(ROW('2026'!I:I), ('2026'!I:I=Goalies!B12)*('2026'!AO:AO&lt;&gt;"")))),"")</f>
        <v/>
      </c>
      <c r="P12" s="65">
        <f t="shared" si="13"/>
        <v>3.3336083090782669</v>
      </c>
      <c r="Q12" s="6">
        <v>24.599999999999998</v>
      </c>
      <c r="R12" s="5" t="s">
        <v>22</v>
      </c>
      <c r="S12" t="s">
        <v>152</v>
      </c>
      <c r="T12">
        <v>700</v>
      </c>
      <c r="U12">
        <v>625</v>
      </c>
      <c r="V12">
        <v>75</v>
      </c>
      <c r="W12">
        <v>70</v>
      </c>
      <c r="X12">
        <f t="shared" si="4"/>
        <v>-5</v>
      </c>
      <c r="Y12" s="5">
        <f>_xlfn.XLOOKUP(Goalies!R12,'Starting GF'!A:A,'Starting GF'!G:G)</f>
        <v>28.11500388904361</v>
      </c>
      <c r="Z12" s="11">
        <f>SUMIFS('EH Goalies'!$H:$H,'EH Goalies'!$A:$A,S12)</f>
        <v>324</v>
      </c>
      <c r="AA12" s="11">
        <f>SUMIFS('EH Goalies'!$G:$G,'EH Goalies'!$A:$A,S12)</f>
        <v>28</v>
      </c>
      <c r="AB12" s="11">
        <f>SUMIFS('EH Goalies'!$J:$J,'EH Goalies'!$A:$A,S12)</f>
        <v>40.79</v>
      </c>
      <c r="AC12">
        <f t="shared" si="5"/>
        <v>12.79</v>
      </c>
      <c r="AD12">
        <f t="shared" si="6"/>
        <v>1024</v>
      </c>
      <c r="AE12">
        <f t="shared" si="7"/>
        <v>7.7899999999999991</v>
      </c>
      <c r="AF12" s="7">
        <f t="shared" si="8"/>
        <v>7.6074218749999992E-3</v>
      </c>
      <c r="AG12" s="37">
        <f t="shared" si="9"/>
        <v>0.90760742187499999</v>
      </c>
      <c r="AH12" s="60">
        <f t="shared" si="10"/>
        <v>2.5976176933031407</v>
      </c>
      <c r="AI12" s="60" cm="1">
        <f t="array" ref="AI12">SUMPRODUCT(($R$2:$R$1017=R12)*($Q$2:$Q$1017)*($AH$2:$AH$1017))/82</f>
        <v>2.5854919251022332</v>
      </c>
      <c r="AJ12" s="5">
        <f t="shared" si="14"/>
        <v>1.0046899269277076</v>
      </c>
      <c r="AK12" s="98">
        <f t="shared" si="11"/>
        <v>1.02</v>
      </c>
      <c r="AL12" s="5"/>
      <c r="AM12" s="7"/>
      <c r="AN12" s="91"/>
      <c r="AO12" s="37"/>
      <c r="AR12" s="75" t="s">
        <v>247</v>
      </c>
      <c r="AS12" s="75" t="s">
        <v>457</v>
      </c>
      <c r="AT12" s="75" t="s">
        <v>22</v>
      </c>
      <c r="AU12" s="75" t="s">
        <v>152</v>
      </c>
      <c r="AV12" s="75">
        <v>11</v>
      </c>
      <c r="AW12" s="75">
        <v>0.89</v>
      </c>
      <c r="AX12" s="75">
        <v>9.7900000000000009</v>
      </c>
      <c r="AY12" s="77">
        <v>0.90243902439024404</v>
      </c>
      <c r="AZ12" s="77">
        <v>3.4388750000000043</v>
      </c>
      <c r="BA12" s="77">
        <v>1.03</v>
      </c>
      <c r="BB12" s="78">
        <v>2.6938400442361412</v>
      </c>
      <c r="BC12" s="78">
        <v>3.1872056012436496</v>
      </c>
      <c r="BD12" s="78">
        <v>3.2828217692809591</v>
      </c>
      <c r="BE12" s="78">
        <v>3.2946971575140123</v>
      </c>
      <c r="BF12" s="79">
        <v>3.3</v>
      </c>
      <c r="BG12" s="75">
        <v>11</v>
      </c>
      <c r="BH12" s="78" t="s">
        <v>22</v>
      </c>
      <c r="BI12" s="75" t="s">
        <v>152</v>
      </c>
      <c r="BJ12" s="75">
        <v>700</v>
      </c>
      <c r="BK12" s="75">
        <v>625</v>
      </c>
      <c r="BL12" s="75">
        <v>75</v>
      </c>
      <c r="BM12" s="75">
        <v>70</v>
      </c>
      <c r="BN12" s="75">
        <v>-5</v>
      </c>
      <c r="BO12" s="78">
        <v>28.11500388904361</v>
      </c>
      <c r="BP12" s="80">
        <v>90</v>
      </c>
      <c r="BQ12" s="80">
        <v>6</v>
      </c>
      <c r="BR12" s="80">
        <v>9.9</v>
      </c>
      <c r="BS12" s="75">
        <v>3.9000000000000004</v>
      </c>
      <c r="BT12" s="75">
        <v>790</v>
      </c>
      <c r="BU12" s="75">
        <v>-1.0999999999999996</v>
      </c>
      <c r="BV12" s="77">
        <v>-1.3924050632911388E-3</v>
      </c>
      <c r="BW12" s="81">
        <v>0.89860759493670883</v>
      </c>
      <c r="BX12" s="82">
        <v>2.8506478626739162</v>
      </c>
      <c r="BY12" s="82">
        <v>2.8275722800142495</v>
      </c>
      <c r="BZ12" s="78">
        <v>1.0081609169897332</v>
      </c>
      <c r="CA12" s="81">
        <v>1.03</v>
      </c>
    </row>
    <row r="13" spans="1:79" x14ac:dyDescent="0.2">
      <c r="A13" t="s">
        <v>248</v>
      </c>
      <c r="B13" t="str">
        <f t="shared" si="0"/>
        <v>CGY Ivan Prosvetov</v>
      </c>
      <c r="C13" t="s">
        <v>22</v>
      </c>
      <c r="D13" t="s">
        <v>226</v>
      </c>
      <c r="E13" s="6">
        <v>0</v>
      </c>
      <c r="F13" s="7">
        <f t="shared" si="1"/>
        <v>0.8928571428571429</v>
      </c>
      <c r="G13">
        <f t="shared" si="12"/>
        <v>0</v>
      </c>
      <c r="H13" s="7">
        <f t="shared" si="2"/>
        <v>0.90803871358844801</v>
      </c>
      <c r="I13" s="7">
        <v>3.4388750000000043</v>
      </c>
      <c r="J13" s="9">
        <v>1.0610932475884245</v>
      </c>
      <c r="K13" s="93">
        <v>1.06</v>
      </c>
      <c r="L13" s="5" cm="1">
        <f t="array" ref="L13">INDEX('2026'!AK:AK, MAX(_xlfn._xlws.FILTER(ROW('2026'!E:E), ('2026'!E:E=Goalies!C13)*('2026'!AK:AK&lt;&gt;""))))</f>
        <v>2.69</v>
      </c>
      <c r="M13" s="5" cm="1">
        <f t="array" ref="M13">INDEX('2026'!AM:AM, MAX(_xlfn._xlws.FILTER(ROW('2026'!E:E), ('2026'!E:E=Goalies!C13)*('2026'!AM:AM&lt;&gt;""))))</f>
        <v>3.2682434402728107</v>
      </c>
      <c r="N13" s="5">
        <f t="shared" si="3"/>
        <v>3.4679110459486417</v>
      </c>
      <c r="O13" s="5" t="str" cm="1">
        <f t="array" ref="O13">IFERROR(INDEX('2026'!AO:AO, MAX(_xlfn._xlws.FILTER(ROW('2026'!I:I), ('2026'!I:I=Goalies!B13)*('2026'!AO:AO&lt;&gt;"")))),"")</f>
        <v/>
      </c>
      <c r="P13" s="65">
        <f t="shared" si="13"/>
        <v>3.4679110459486417</v>
      </c>
      <c r="Q13" s="6">
        <v>0</v>
      </c>
      <c r="R13" s="5" t="s">
        <v>22</v>
      </c>
      <c r="S13" t="s">
        <v>226</v>
      </c>
      <c r="T13">
        <v>700</v>
      </c>
      <c r="U13">
        <v>625</v>
      </c>
      <c r="V13">
        <v>75</v>
      </c>
      <c r="W13">
        <v>70</v>
      </c>
      <c r="X13">
        <f t="shared" si="4"/>
        <v>-5</v>
      </c>
      <c r="Y13" s="5">
        <f>_xlfn.XLOOKUP(Goalies!R13,'Starting GF'!A:A,'Starting GF'!G:G)</f>
        <v>28.11500388904361</v>
      </c>
      <c r="Z13" s="11">
        <f>SUMIFS('EH Goalies'!$H:$H,'EH Goalies'!$A:$A,S13)</f>
        <v>0</v>
      </c>
      <c r="AA13" s="11">
        <f>SUMIFS('EH Goalies'!$G:$G,'EH Goalies'!$A:$A,S13)</f>
        <v>0</v>
      </c>
      <c r="AB13" s="11">
        <f>SUMIFS('EH Goalies'!$J:$J,'EH Goalies'!$A:$A,S13)</f>
        <v>0</v>
      </c>
      <c r="AC13">
        <f t="shared" si="5"/>
        <v>0</v>
      </c>
      <c r="AD13">
        <f t="shared" si="6"/>
        <v>700</v>
      </c>
      <c r="AE13">
        <f>SUM(X13+AC13)</f>
        <v>-5</v>
      </c>
      <c r="AF13" s="7">
        <f t="shared" si="8"/>
        <v>-7.1428571428571426E-3</v>
      </c>
      <c r="AG13" s="37">
        <f t="shared" si="9"/>
        <v>0.8928571428571429</v>
      </c>
      <c r="AH13" s="60">
        <f t="shared" si="10"/>
        <v>3.0123218452546712</v>
      </c>
      <c r="AI13" s="60" cm="1">
        <f t="array" ref="AI13">SUMPRODUCT(($R$2:$R$1017=R13)*($Q$2:$Q$1017)*($AH$2:$AH$1017))/82</f>
        <v>2.5854919251022332</v>
      </c>
      <c r="AJ13" s="5">
        <f t="shared" si="14"/>
        <v>1.1650865415623222</v>
      </c>
      <c r="AK13" s="98">
        <f t="shared" si="11"/>
        <v>1.0610932475884245</v>
      </c>
      <c r="AL13" s="5"/>
      <c r="AM13" s="7"/>
      <c r="AN13" s="91"/>
      <c r="AO13" s="37"/>
      <c r="AR13" s="75" t="s">
        <v>248</v>
      </c>
      <c r="AS13" s="75" t="s">
        <v>1299</v>
      </c>
      <c r="AT13" s="75" t="s">
        <v>22</v>
      </c>
      <c r="AU13" s="75" t="s">
        <v>226</v>
      </c>
      <c r="AV13" s="75">
        <v>11</v>
      </c>
      <c r="AW13" s="75">
        <v>0.89</v>
      </c>
      <c r="AX13" s="75">
        <v>9.7900000000000009</v>
      </c>
      <c r="AY13" s="77">
        <v>0.90243902439024404</v>
      </c>
      <c r="AZ13" s="77">
        <v>3.4388750000000043</v>
      </c>
      <c r="BA13" s="77">
        <v>1.0610932475884245</v>
      </c>
      <c r="BB13" s="78">
        <v>2.6938400442361412</v>
      </c>
      <c r="BC13" s="78">
        <v>3.1872056012436496</v>
      </c>
      <c r="BD13" s="78">
        <v>3.381922342155641</v>
      </c>
      <c r="BE13" s="78" t="s">
        <v>1298</v>
      </c>
      <c r="BF13" s="79">
        <v>3.3</v>
      </c>
      <c r="BG13" s="75">
        <v>11</v>
      </c>
      <c r="BH13" s="78" t="s">
        <v>22</v>
      </c>
      <c r="BI13" s="75" t="s">
        <v>226</v>
      </c>
      <c r="BJ13" s="75">
        <v>700</v>
      </c>
      <c r="BK13" s="75">
        <v>625</v>
      </c>
      <c r="BL13" s="75">
        <v>75</v>
      </c>
      <c r="BM13" s="75">
        <v>70</v>
      </c>
      <c r="BN13" s="75">
        <v>-5</v>
      </c>
      <c r="BO13" s="78">
        <v>28.11500388904361</v>
      </c>
      <c r="BP13" s="80">
        <v>0</v>
      </c>
      <c r="BQ13" s="80">
        <v>0</v>
      </c>
      <c r="BR13" s="80">
        <v>0</v>
      </c>
      <c r="BS13" s="75">
        <v>0</v>
      </c>
      <c r="BT13" s="75">
        <v>700</v>
      </c>
      <c r="BU13" s="75">
        <v>-5</v>
      </c>
      <c r="BV13" s="77">
        <v>-7.1428571428571426E-3</v>
      </c>
      <c r="BW13" s="81">
        <v>0.8928571428571429</v>
      </c>
      <c r="BX13" s="82">
        <v>3.0123218452546712</v>
      </c>
      <c r="BY13" s="82">
        <v>2.8275722800142495</v>
      </c>
      <c r="BZ13" s="78">
        <v>1.0653385826938049</v>
      </c>
      <c r="CA13" s="81">
        <v>1.0610932475884245</v>
      </c>
    </row>
    <row r="14" spans="1:79" x14ac:dyDescent="0.2">
      <c r="A14" t="s">
        <v>246</v>
      </c>
      <c r="B14" t="str">
        <f t="shared" si="0"/>
        <v>CAR Frederik Andersen</v>
      </c>
      <c r="C14" t="s">
        <v>42</v>
      </c>
      <c r="D14" t="s">
        <v>153</v>
      </c>
      <c r="E14" s="6">
        <v>38.54</v>
      </c>
      <c r="F14" s="7">
        <f t="shared" si="1"/>
        <v>0.90144545454545455</v>
      </c>
      <c r="G14">
        <f t="shared" si="12"/>
        <v>34.741707818181816</v>
      </c>
      <c r="H14" s="7">
        <f t="shared" si="2"/>
        <v>0.90413374102921162</v>
      </c>
      <c r="I14" s="7">
        <v>2.7239409395973184</v>
      </c>
      <c r="J14" s="9">
        <v>1.0449999999999999</v>
      </c>
      <c r="K14" s="93">
        <v>1.0091573256959425</v>
      </c>
      <c r="L14" s="5" cm="1">
        <f t="array" ref="L14">INDEX('2026'!AK:AK, MAX(_xlfn._xlws.FILTER(ROW('2026'!E:E), ('2026'!E:E=Goalies!C14)*('2026'!AK:AK&lt;&gt;""))))</f>
        <v>3.3597834286696355</v>
      </c>
      <c r="M14" s="5" cm="1">
        <f t="array" ref="M14">INDEX('2026'!AM:AM, MAX(_xlfn._xlws.FILTER(ROW('2026'!E:E), ('2026'!E:E=Goalies!C14)*('2026'!AM:AM&lt;&gt;""))))</f>
        <v>2.7460200807574955</v>
      </c>
      <c r="N14" s="5">
        <f t="shared" si="3"/>
        <v>2.8695909843915826</v>
      </c>
      <c r="O14" s="5" t="str" cm="1">
        <f t="array" ref="O14">IFERROR(INDEX('2026'!AO:AO, MAX(_xlfn._xlws.FILTER(ROW('2026'!I:I), ('2026'!I:I=Goalies!B14)*('2026'!AO:AO&lt;&gt;"")))),"")</f>
        <v/>
      </c>
      <c r="P14" s="65">
        <f t="shared" si="13"/>
        <v>2.8695909843915826</v>
      </c>
      <c r="Q14" s="6">
        <v>20</v>
      </c>
      <c r="R14" s="5" t="s">
        <v>42</v>
      </c>
      <c r="S14" t="s">
        <v>153</v>
      </c>
      <c r="T14">
        <v>700</v>
      </c>
      <c r="U14">
        <v>635</v>
      </c>
      <c r="V14">
        <v>65</v>
      </c>
      <c r="W14">
        <v>70</v>
      </c>
      <c r="X14">
        <f t="shared" si="4"/>
        <v>5</v>
      </c>
      <c r="Y14" s="5">
        <f>_xlfn.XLOOKUP(Goalies!R14,'Starting GF'!A:A,'Starting GF'!G:G)</f>
        <v>26.178633459768854</v>
      </c>
      <c r="Z14" s="11">
        <f>SUMIFS('EH Goalies'!$H:$H,'EH Goalies'!$A:$A,S14)</f>
        <v>400</v>
      </c>
      <c r="AA14" s="11">
        <f>SUMIFS('EH Goalies'!$G:$G,'EH Goalies'!$A:$A,S14)</f>
        <v>54</v>
      </c>
      <c r="AB14" s="11">
        <f>SUMIFS('EH Goalies'!$J:$J,'EH Goalies'!$A:$A,S14)</f>
        <v>50.59</v>
      </c>
      <c r="AC14">
        <f t="shared" si="5"/>
        <v>-3.4099999999999966</v>
      </c>
      <c r="AD14">
        <f t="shared" si="6"/>
        <v>1100</v>
      </c>
      <c r="AE14">
        <f t="shared" si="7"/>
        <v>1.5900000000000034</v>
      </c>
      <c r="AF14" s="7">
        <f t="shared" si="8"/>
        <v>1.4454545454545486E-3</v>
      </c>
      <c r="AG14" s="37">
        <f t="shared" si="9"/>
        <v>0.90144545454545455</v>
      </c>
      <c r="AH14" s="60">
        <f t="shared" si="10"/>
        <v>2.5800233212486741</v>
      </c>
      <c r="AI14" s="60" cm="1">
        <f t="array" ref="AI14">SUMPRODUCT(($R$2:$R$1017=R14)*($Q$2:$Q$1017)*($AH$2:$AH$1017))/82</f>
        <v>2.4507228960242213</v>
      </c>
      <c r="AJ14" s="5">
        <f t="shared" si="14"/>
        <v>1.0527601163861551</v>
      </c>
      <c r="AK14" s="98">
        <f t="shared" si="11"/>
        <v>1.0449999999999999</v>
      </c>
      <c r="AL14" s="5"/>
      <c r="AM14" s="7"/>
      <c r="AN14" s="91"/>
      <c r="AO14" s="37"/>
      <c r="AR14" s="75" t="s">
        <v>246</v>
      </c>
      <c r="AS14" s="75" t="s">
        <v>344</v>
      </c>
      <c r="AT14" s="75" t="s">
        <v>42</v>
      </c>
      <c r="AU14" s="75" t="s">
        <v>153</v>
      </c>
      <c r="AV14" s="75">
        <v>47</v>
      </c>
      <c r="AW14" s="75">
        <v>0.91</v>
      </c>
      <c r="AX14" s="75">
        <v>42.77</v>
      </c>
      <c r="AY14" s="77">
        <v>0.90870731707317087</v>
      </c>
      <c r="AZ14" s="77">
        <v>2.7239409395973184</v>
      </c>
      <c r="BA14" s="77">
        <v>1.02</v>
      </c>
      <c r="BB14" s="78">
        <v>3.3262540351521115</v>
      </c>
      <c r="BC14" s="78">
        <v>2.7399819044359193</v>
      </c>
      <c r="BD14" s="78">
        <v>2.7947815425246376</v>
      </c>
      <c r="BE14" s="78">
        <v>2.7700063473786498</v>
      </c>
      <c r="BF14" s="79">
        <v>2.65</v>
      </c>
      <c r="BG14" s="75">
        <v>47</v>
      </c>
      <c r="BH14" s="78" t="s">
        <v>42</v>
      </c>
      <c r="BI14" s="75" t="s">
        <v>153</v>
      </c>
      <c r="BJ14" s="75">
        <v>700</v>
      </c>
      <c r="BK14" s="75">
        <v>635</v>
      </c>
      <c r="BL14" s="75">
        <v>65</v>
      </c>
      <c r="BM14" s="75">
        <v>70</v>
      </c>
      <c r="BN14" s="75">
        <v>5</v>
      </c>
      <c r="BO14" s="78">
        <v>26.178633459768854</v>
      </c>
      <c r="BP14" s="80">
        <v>198</v>
      </c>
      <c r="BQ14" s="80">
        <v>21</v>
      </c>
      <c r="BR14" s="80">
        <v>22.98</v>
      </c>
      <c r="BS14" s="75">
        <v>1.9800000000000004</v>
      </c>
      <c r="BT14" s="75">
        <v>898</v>
      </c>
      <c r="BU14" s="75">
        <v>6.98</v>
      </c>
      <c r="BV14" s="77">
        <v>7.772828507795101E-3</v>
      </c>
      <c r="BW14" s="81">
        <v>0.90777282850779517</v>
      </c>
      <c r="BX14" s="82">
        <v>2.4143813175256734</v>
      </c>
      <c r="BY14" s="82">
        <v>2.4016767901304332</v>
      </c>
      <c r="BZ14" s="78">
        <v>1.0052898572561673</v>
      </c>
      <c r="CA14" s="81">
        <v>1.02</v>
      </c>
    </row>
    <row r="15" spans="1:79" x14ac:dyDescent="0.2">
      <c r="A15" t="s">
        <v>247</v>
      </c>
      <c r="B15" t="str">
        <f>C15&amp;" "&amp;D15</f>
        <v>CAR Pyotr Kochetkov</v>
      </c>
      <c r="C15" t="s">
        <v>42</v>
      </c>
      <c r="D15" t="s">
        <v>154</v>
      </c>
      <c r="E15" s="6">
        <v>30.34</v>
      </c>
      <c r="F15" s="7">
        <f t="shared" si="1"/>
        <v>0.90534385569334841</v>
      </c>
      <c r="G15">
        <f t="shared" si="12"/>
        <v>27.468132581736192</v>
      </c>
      <c r="H15" s="7">
        <f t="shared" si="2"/>
        <v>0.90413374102921162</v>
      </c>
      <c r="I15" s="7">
        <v>2.664714</v>
      </c>
      <c r="J15" s="9">
        <v>1.01</v>
      </c>
      <c r="K15" s="93">
        <v>1.0032811376666306</v>
      </c>
      <c r="L15" s="5" cm="1">
        <f t="array" ref="L15">INDEX('2026'!AK:AK, MAX(_xlfn._xlws.FILTER(ROW('2026'!E:E), ('2026'!E:E=Goalies!C15)*('2026'!AK:AK&lt;&gt;""))))</f>
        <v>3.3597834286696355</v>
      </c>
      <c r="M15" s="5" cm="1">
        <f t="array" ref="M15">INDEX('2026'!AM:AM, MAX(_xlfn._xlws.FILTER(ROW('2026'!E:E), ('2026'!E:E=Goalies!C15)*('2026'!AM:AM&lt;&gt;""))))</f>
        <v>2.7460200807574955</v>
      </c>
      <c r="N15" s="5">
        <f t="shared" si="3"/>
        <v>2.7734802815650705</v>
      </c>
      <c r="O15" s="5" t="str" cm="1">
        <f t="array" ref="O15">IFERROR(INDEX('2026'!AO:AO, MAX(_xlfn._xlws.FILTER(ROW('2026'!I:I), ('2026'!I:I=Goalies!B15)*('2026'!AO:AO&lt;&gt;"")))),"")</f>
        <v/>
      </c>
      <c r="P15" s="65">
        <f t="shared" si="13"/>
        <v>2.7734802815650705</v>
      </c>
      <c r="Q15" s="6">
        <v>20</v>
      </c>
      <c r="R15" s="5" t="s">
        <v>42</v>
      </c>
      <c r="S15" t="s">
        <v>154</v>
      </c>
      <c r="T15">
        <v>700</v>
      </c>
      <c r="U15">
        <v>634</v>
      </c>
      <c r="V15">
        <v>66</v>
      </c>
      <c r="W15">
        <v>70</v>
      </c>
      <c r="X15">
        <f t="shared" si="4"/>
        <v>4</v>
      </c>
      <c r="Y15" s="5">
        <f>_xlfn.XLOOKUP(Goalies!R15,'Starting GF'!A:A,'Starting GF'!G:G)</f>
        <v>26.178633459768854</v>
      </c>
      <c r="Z15" s="11">
        <f>SUMIFS('EH Goalies'!$H:$H,'EH Goalies'!$A:$A,S15)</f>
        <v>187</v>
      </c>
      <c r="AA15" s="11">
        <f>SUMIFS('EH Goalies'!$G:$G,'EH Goalies'!$A:$A,S15)</f>
        <v>19</v>
      </c>
      <c r="AB15" s="11">
        <f>SUMIFS('EH Goalies'!$J:$J,'EH Goalies'!$A:$A,S15)</f>
        <v>19.739999999999998</v>
      </c>
      <c r="AC15">
        <f t="shared" si="5"/>
        <v>0.73999999999999844</v>
      </c>
      <c r="AD15">
        <f t="shared" si="6"/>
        <v>887</v>
      </c>
      <c r="AE15">
        <f t="shared" si="7"/>
        <v>4.7399999999999984</v>
      </c>
      <c r="AF15" s="7">
        <f t="shared" si="8"/>
        <v>5.3438556933483638E-3</v>
      </c>
      <c r="AG15" s="37">
        <f t="shared" si="9"/>
        <v>0.90534385569334841</v>
      </c>
      <c r="AH15" s="60">
        <f t="shared" si="10"/>
        <v>2.4779685065188186</v>
      </c>
      <c r="AI15" s="60" cm="1">
        <f t="array" ref="AI15">SUMPRODUCT(($R$2:$R$1017=R15)*($Q$2:$Q$1017)*($AH$2:$AH$1017))/82</f>
        <v>2.4507228960242213</v>
      </c>
      <c r="AJ15" s="5">
        <f t="shared" si="14"/>
        <v>1.0111173770558872</v>
      </c>
      <c r="AK15" s="98">
        <f t="shared" si="11"/>
        <v>1.01</v>
      </c>
      <c r="AL15" s="5"/>
      <c r="AM15" s="7"/>
      <c r="AN15" s="91"/>
      <c r="AO15" s="37"/>
      <c r="AR15" s="75" t="s">
        <v>247</v>
      </c>
      <c r="AS15" s="75" t="s">
        <v>748</v>
      </c>
      <c r="AT15" s="75" t="s">
        <v>42</v>
      </c>
      <c r="AU15" s="75" t="s">
        <v>154</v>
      </c>
      <c r="AV15" s="75">
        <v>33</v>
      </c>
      <c r="AW15" s="75">
        <v>0.90800000000000003</v>
      </c>
      <c r="AX15" s="75">
        <v>29.964000000000002</v>
      </c>
      <c r="AY15" s="77">
        <v>0.90870731707317087</v>
      </c>
      <c r="AZ15" s="77">
        <v>2.664714</v>
      </c>
      <c r="BA15" s="77">
        <v>0.99</v>
      </c>
      <c r="BB15" s="78">
        <v>3.3262540351521115</v>
      </c>
      <c r="BC15" s="78">
        <v>2.7399819044359193</v>
      </c>
      <c r="BD15" s="78">
        <v>2.7125820853915599</v>
      </c>
      <c r="BE15" s="78">
        <v>2.7076326457864606</v>
      </c>
      <c r="BF15" s="79">
        <v>2.65</v>
      </c>
      <c r="BG15" s="75">
        <v>33</v>
      </c>
      <c r="BH15" s="78" t="s">
        <v>42</v>
      </c>
      <c r="BI15" s="75" t="s">
        <v>154</v>
      </c>
      <c r="BJ15" s="75">
        <v>700</v>
      </c>
      <c r="BK15" s="75">
        <v>634</v>
      </c>
      <c r="BL15" s="75">
        <v>66</v>
      </c>
      <c r="BM15" s="75">
        <v>70</v>
      </c>
      <c r="BN15" s="75">
        <v>4</v>
      </c>
      <c r="BO15" s="78">
        <v>26.178633459768854</v>
      </c>
      <c r="BP15" s="80">
        <v>25</v>
      </c>
      <c r="BQ15" s="80">
        <v>0</v>
      </c>
      <c r="BR15" s="80">
        <v>2.66</v>
      </c>
      <c r="BS15" s="75">
        <v>2.66</v>
      </c>
      <c r="BT15" s="75">
        <v>725</v>
      </c>
      <c r="BU15" s="75">
        <v>6.66</v>
      </c>
      <c r="BV15" s="77">
        <v>9.1862068965517241E-3</v>
      </c>
      <c r="BW15" s="81">
        <v>0.90918620689655172</v>
      </c>
      <c r="BX15" s="82">
        <v>2.377381002746457</v>
      </c>
      <c r="BY15" s="82">
        <v>2.4016767901304332</v>
      </c>
      <c r="BZ15" s="78">
        <v>0.98988382305070421</v>
      </c>
      <c r="CA15" s="81">
        <v>0.99</v>
      </c>
    </row>
    <row r="16" spans="1:79" x14ac:dyDescent="0.2">
      <c r="A16" t="s">
        <v>248</v>
      </c>
      <c r="B16" t="str">
        <f t="shared" si="0"/>
        <v>CAR Brandon Bussi</v>
      </c>
      <c r="C16" t="s">
        <v>42</v>
      </c>
      <c r="D16" t="s">
        <v>396</v>
      </c>
      <c r="E16" s="6">
        <v>13.120000000000001</v>
      </c>
      <c r="F16" s="7">
        <f t="shared" si="1"/>
        <v>0.9092321924144311</v>
      </c>
      <c r="G16">
        <f t="shared" si="12"/>
        <v>11.929126364477337</v>
      </c>
      <c r="H16" s="7">
        <f t="shared" si="2"/>
        <v>0.90413374102921162</v>
      </c>
      <c r="I16" s="7">
        <v>2.75</v>
      </c>
      <c r="J16" s="9">
        <v>0.97499999999999998</v>
      </c>
      <c r="K16" s="93">
        <v>1</v>
      </c>
      <c r="L16" s="5" cm="1">
        <f t="array" ref="L16">INDEX('2026'!AK:AK, MAX(_xlfn._xlws.FILTER(ROW('2026'!E:E), ('2026'!E:E=Goalies!C16)*('2026'!AK:AK&lt;&gt;""))))</f>
        <v>3.3597834286696355</v>
      </c>
      <c r="M16" s="5" cm="1">
        <f t="array" ref="M16">INDEX('2026'!AM:AM, MAX(_xlfn._xlws.FILTER(ROW('2026'!E:E), ('2026'!E:E=Goalies!C16)*('2026'!AM:AM&lt;&gt;""))))</f>
        <v>2.7460200807574955</v>
      </c>
      <c r="N16" s="5">
        <f t="shared" si="3"/>
        <v>2.6773695787385581</v>
      </c>
      <c r="O16" s="5" t="str" cm="1">
        <f t="array" ref="O16">IFERROR(INDEX('2026'!AO:AO, MAX(_xlfn._xlws.FILTER(ROW('2026'!I:I), ('2026'!I:I=Goalies!B16)*('2026'!AO:AO&lt;&gt;"")))),"")</f>
        <v/>
      </c>
      <c r="P16" s="65">
        <f t="shared" si="13"/>
        <v>2.6773695787385581</v>
      </c>
      <c r="Q16" s="6">
        <v>42</v>
      </c>
      <c r="R16" s="5" t="s">
        <v>42</v>
      </c>
      <c r="S16" t="s">
        <v>396</v>
      </c>
      <c r="T16">
        <v>700</v>
      </c>
      <c r="U16">
        <v>630</v>
      </c>
      <c r="V16">
        <v>70</v>
      </c>
      <c r="W16">
        <v>70</v>
      </c>
      <c r="X16">
        <f t="shared" si="4"/>
        <v>0</v>
      </c>
      <c r="Y16" s="5">
        <f>_xlfn.XLOOKUP(Goalies!R16,'Starting GF'!A:A,'Starting GF'!G:G)</f>
        <v>26.178633459768854</v>
      </c>
      <c r="Z16" s="11">
        <f>SUMIFS('EH Goalies'!$H:$H,'EH Goalies'!$A:$A,S16)</f>
        <v>381</v>
      </c>
      <c r="AA16" s="11">
        <f>SUMIFS('EH Goalies'!$G:$G,'EH Goalies'!$A:$A,S16)</f>
        <v>38</v>
      </c>
      <c r="AB16" s="11">
        <f>SUMIFS('EH Goalies'!$J:$J,'EH Goalies'!$A:$A,S16)</f>
        <v>47.98</v>
      </c>
      <c r="AC16">
        <f t="shared" si="5"/>
        <v>9.9799999999999969</v>
      </c>
      <c r="AD16">
        <f t="shared" si="6"/>
        <v>1081</v>
      </c>
      <c r="AE16">
        <f t="shared" si="7"/>
        <v>9.9799999999999969</v>
      </c>
      <c r="AF16" s="7">
        <f t="shared" si="8"/>
        <v>9.2321924144310799E-3</v>
      </c>
      <c r="AG16" s="37">
        <f t="shared" si="9"/>
        <v>0.9092321924144311</v>
      </c>
      <c r="AH16" s="60">
        <f t="shared" si="10"/>
        <v>2.3761771647294352</v>
      </c>
      <c r="AI16" s="60" cm="1">
        <f t="array" ref="AI16">SUMPRODUCT(($R$2:$R$1017=R16)*($Q$2:$Q$1017)*($AH$2:$AH$1017))/82</f>
        <v>2.4507228960242213</v>
      </c>
      <c r="AJ16" s="5">
        <f t="shared" si="14"/>
        <v>0.96958214597997971</v>
      </c>
      <c r="AK16" s="98">
        <f t="shared" si="11"/>
        <v>0.97499999999999998</v>
      </c>
      <c r="AL16" s="5"/>
      <c r="AM16" s="7"/>
      <c r="AN16" s="91"/>
      <c r="AO16" s="37"/>
      <c r="AR16" s="75" t="s">
        <v>248</v>
      </c>
      <c r="AS16" s="75" t="s">
        <v>444</v>
      </c>
      <c r="AT16" s="75" t="s">
        <v>42</v>
      </c>
      <c r="AU16" s="75" t="s">
        <v>396</v>
      </c>
      <c r="AV16" s="75">
        <v>2</v>
      </c>
      <c r="AW16" s="75">
        <v>0.89</v>
      </c>
      <c r="AX16" s="75">
        <v>1.78</v>
      </c>
      <c r="AY16" s="77">
        <v>0.90870731707317087</v>
      </c>
      <c r="AZ16" s="77">
        <v>2.75</v>
      </c>
      <c r="BA16" s="77">
        <v>0.99</v>
      </c>
      <c r="BB16" s="78">
        <v>3.3262540351521115</v>
      </c>
      <c r="BC16" s="78">
        <v>2.7399819044359193</v>
      </c>
      <c r="BD16" s="78">
        <v>2.7125820853915599</v>
      </c>
      <c r="BE16" s="78">
        <v>2.7565395175588012</v>
      </c>
      <c r="BF16" s="79">
        <v>2.75</v>
      </c>
      <c r="BG16" s="75">
        <v>2</v>
      </c>
      <c r="BH16" s="78" t="s">
        <v>42</v>
      </c>
      <c r="BI16" s="75" t="s">
        <v>396</v>
      </c>
      <c r="BJ16" s="75">
        <v>700</v>
      </c>
      <c r="BK16" s="75">
        <v>630</v>
      </c>
      <c r="BL16" s="75">
        <v>70</v>
      </c>
      <c r="BM16" s="75">
        <v>70</v>
      </c>
      <c r="BN16" s="75">
        <v>0</v>
      </c>
      <c r="BO16" s="78">
        <v>26.178633459768854</v>
      </c>
      <c r="BP16" s="80">
        <v>107</v>
      </c>
      <c r="BQ16" s="80">
        <v>9</v>
      </c>
      <c r="BR16" s="80">
        <v>12.51</v>
      </c>
      <c r="BS16" s="75">
        <v>3.51</v>
      </c>
      <c r="BT16" s="75">
        <v>807</v>
      </c>
      <c r="BU16" s="75">
        <v>3.51</v>
      </c>
      <c r="BV16" s="77">
        <v>4.3494423791821555E-3</v>
      </c>
      <c r="BW16" s="81">
        <v>0.90434944237918213</v>
      </c>
      <c r="BX16" s="82">
        <v>2.5040008881778912</v>
      </c>
      <c r="BY16" s="82">
        <v>2.4016767901304332</v>
      </c>
      <c r="BZ16" s="78">
        <v>1.0426052741434457</v>
      </c>
      <c r="CA16" s="81">
        <v>0.99</v>
      </c>
    </row>
    <row r="17" spans="1:79" x14ac:dyDescent="0.2">
      <c r="A17" t="s">
        <v>246</v>
      </c>
      <c r="B17" t="str">
        <f t="shared" si="0"/>
        <v>CHI Spencer Knight</v>
      </c>
      <c r="C17" t="s">
        <v>14</v>
      </c>
      <c r="D17" t="s">
        <v>155</v>
      </c>
      <c r="E17" s="6">
        <v>57.4</v>
      </c>
      <c r="F17" s="7">
        <f t="shared" si="1"/>
        <v>0.91632490013315582</v>
      </c>
      <c r="G17">
        <f t="shared" si="12"/>
        <v>52.597049267643143</v>
      </c>
      <c r="H17" s="7">
        <f t="shared" si="2"/>
        <v>0.91037248503826407</v>
      </c>
      <c r="I17" s="7">
        <v>3.3173999999999997</v>
      </c>
      <c r="J17" s="9">
        <v>0.96</v>
      </c>
      <c r="K17" s="93">
        <v>0.95</v>
      </c>
      <c r="L17" s="5" cm="1">
        <f t="array" ref="L17">INDEX('2026'!AK:AK, MAX(_xlfn._xlws.FILTER(ROW('2026'!E:E), ('2026'!E:E=Goalies!C17)*('2026'!AK:AK&lt;&gt;""))))</f>
        <v>2.7069465918402971</v>
      </c>
      <c r="M17" s="5" cm="1">
        <f t="array" ref="M17">INDEX('2026'!AM:AM, MAX(_xlfn._xlws.FILTER(ROW('2026'!E:E), ('2026'!E:E=Goalies!C17)*('2026'!AM:AM&lt;&gt;""))))</f>
        <v>3.39</v>
      </c>
      <c r="N17" s="5">
        <f t="shared" si="3"/>
        <v>3.2544</v>
      </c>
      <c r="O17" s="5" t="str" cm="1">
        <f t="array" ref="O17">IFERROR(INDEX('2026'!AO:AO, MAX(_xlfn._xlws.FILTER(ROW('2026'!I:I), ('2026'!I:I=Goalies!B17)*('2026'!AO:AO&lt;&gt;"")))),"")</f>
        <v/>
      </c>
      <c r="P17" s="65">
        <f t="shared" si="13"/>
        <v>3.2544</v>
      </c>
      <c r="Q17" s="6">
        <v>57.4</v>
      </c>
      <c r="R17" s="5" t="s">
        <v>14</v>
      </c>
      <c r="S17" t="s">
        <v>155</v>
      </c>
      <c r="T17">
        <v>700</v>
      </c>
      <c r="U17">
        <v>635</v>
      </c>
      <c r="V17">
        <v>65</v>
      </c>
      <c r="W17">
        <v>70</v>
      </c>
      <c r="X17">
        <f t="shared" si="4"/>
        <v>5</v>
      </c>
      <c r="Y17" s="5">
        <f>_xlfn.XLOOKUP(Goalies!R17,'Starting GF'!A:A,'Starting GF'!G:G)</f>
        <v>29.370306098366555</v>
      </c>
      <c r="Z17" s="11">
        <f>SUMIFS('EH Goalies'!$H:$H,'EH Goalies'!$A:$A,S17)</f>
        <v>802</v>
      </c>
      <c r="AA17" s="11">
        <f>SUMIFS('EH Goalies'!$G:$G,'EH Goalies'!$A:$A,S17)</f>
        <v>73</v>
      </c>
      <c r="AB17" s="11">
        <f>SUMIFS('EH Goalies'!$J:$J,'EH Goalies'!$A:$A,S17)</f>
        <v>92.52</v>
      </c>
      <c r="AC17">
        <f t="shared" si="5"/>
        <v>19.519999999999996</v>
      </c>
      <c r="AD17">
        <f t="shared" si="6"/>
        <v>1502</v>
      </c>
      <c r="AE17">
        <f t="shared" si="7"/>
        <v>24.519999999999996</v>
      </c>
      <c r="AF17" s="7">
        <f t="shared" si="8"/>
        <v>1.6324900133155788E-2</v>
      </c>
      <c r="AG17" s="37">
        <f t="shared" si="9"/>
        <v>0.91632490013315582</v>
      </c>
      <c r="AH17" s="60">
        <f t="shared" si="10"/>
        <v>2.4575632959006044</v>
      </c>
      <c r="AI17" s="60" cm="1">
        <f t="array" ref="AI17">SUMPRODUCT(($R$2:$R$1017=R17)*($Q$2:$Q$1017)*($AH$2:$AH$1017))/82</f>
        <v>2.6323875492621136</v>
      </c>
      <c r="AJ17" s="5">
        <f t="shared" si="14"/>
        <v>0.93358719030162773</v>
      </c>
      <c r="AK17" s="98">
        <f t="shared" si="11"/>
        <v>0.96</v>
      </c>
      <c r="AL17" s="5"/>
      <c r="AM17" s="7"/>
      <c r="AN17" s="91"/>
      <c r="AO17" s="37"/>
      <c r="AR17" s="75" t="s">
        <v>246</v>
      </c>
      <c r="AS17" s="75" t="s">
        <v>328</v>
      </c>
      <c r="AT17" s="75" t="s">
        <v>14</v>
      </c>
      <c r="AU17" s="75" t="s">
        <v>155</v>
      </c>
      <c r="AV17" s="75">
        <v>50</v>
      </c>
      <c r="AW17" s="75">
        <v>0.91</v>
      </c>
      <c r="AX17" s="75">
        <v>45.5</v>
      </c>
      <c r="AY17" s="77">
        <v>0.90524390243902431</v>
      </c>
      <c r="AZ17" s="77">
        <v>3.3173999999999997</v>
      </c>
      <c r="BA17" s="77">
        <v>0.96</v>
      </c>
      <c r="BB17" s="78">
        <v>2.67</v>
      </c>
      <c r="BC17" s="78">
        <v>3.4</v>
      </c>
      <c r="BD17" s="78">
        <v>3.2639999999999998</v>
      </c>
      <c r="BE17" s="78">
        <v>3.2904352699057</v>
      </c>
      <c r="BF17" s="79">
        <v>3.2926119112580565</v>
      </c>
      <c r="BG17" s="75">
        <v>54</v>
      </c>
      <c r="BH17" s="78" t="s">
        <v>14</v>
      </c>
      <c r="BI17" s="75" t="s">
        <v>155</v>
      </c>
      <c r="BJ17" s="75">
        <v>700</v>
      </c>
      <c r="BK17" s="75">
        <v>635</v>
      </c>
      <c r="BL17" s="75">
        <v>65</v>
      </c>
      <c r="BM17" s="75">
        <v>70</v>
      </c>
      <c r="BN17" s="75">
        <v>5</v>
      </c>
      <c r="BO17" s="78">
        <v>29.370306098366555</v>
      </c>
      <c r="BP17" s="80">
        <v>276</v>
      </c>
      <c r="BQ17" s="80">
        <v>24</v>
      </c>
      <c r="BR17" s="80">
        <v>35.369999999999997</v>
      </c>
      <c r="BS17" s="75">
        <v>11.369999999999997</v>
      </c>
      <c r="BT17" s="75">
        <v>976</v>
      </c>
      <c r="BU17" s="75">
        <v>16.369999999999997</v>
      </c>
      <c r="BV17" s="77">
        <v>1.6772540983606556E-2</v>
      </c>
      <c r="BW17" s="81">
        <v>0.91677254098360661</v>
      </c>
      <c r="BX17" s="82">
        <v>2.4444159471007314</v>
      </c>
      <c r="BY17" s="82">
        <v>2.6211767063271485</v>
      </c>
      <c r="BZ17" s="78">
        <v>0.93256434837081315</v>
      </c>
      <c r="CA17" s="81">
        <v>0.96</v>
      </c>
    </row>
    <row r="18" spans="1:79" x14ac:dyDescent="0.2">
      <c r="A18" t="s">
        <v>247</v>
      </c>
      <c r="B18" t="str">
        <f t="shared" si="0"/>
        <v>CHI Arvid Soderblom</v>
      </c>
      <c r="C18" t="s">
        <v>14</v>
      </c>
      <c r="D18" t="s">
        <v>303</v>
      </c>
      <c r="E18" s="6">
        <v>24.599999999999998</v>
      </c>
      <c r="F18" s="7">
        <f t="shared" si="1"/>
        <v>0.89648351648351654</v>
      </c>
      <c r="G18">
        <f t="shared" si="12"/>
        <v>22.053494505494506</v>
      </c>
      <c r="H18" s="7">
        <f t="shared" si="2"/>
        <v>0.91037248503826407</v>
      </c>
      <c r="I18" s="7">
        <v>3.5910000000000002</v>
      </c>
      <c r="J18" s="9">
        <v>1.06</v>
      </c>
      <c r="K18" s="93">
        <v>1.1000000000000001</v>
      </c>
      <c r="L18" s="5" cm="1">
        <f t="array" ref="L18">INDEX('2026'!AK:AK, MAX(_xlfn._xlws.FILTER(ROW('2026'!E:E), ('2026'!E:E=Goalies!C18)*('2026'!AK:AK&lt;&gt;""))))</f>
        <v>2.7069465918402971</v>
      </c>
      <c r="M18" s="5" cm="1">
        <f t="array" ref="M18">INDEX('2026'!AM:AM, MAX(_xlfn._xlws.FILTER(ROW('2026'!E:E), ('2026'!E:E=Goalies!C18)*('2026'!AM:AM&lt;&gt;""))))</f>
        <v>3.39</v>
      </c>
      <c r="N18" s="5">
        <f t="shared" si="3"/>
        <v>3.5934000000000004</v>
      </c>
      <c r="O18" s="5" t="str" cm="1">
        <f t="array" ref="O18">IFERROR(INDEX('2026'!AO:AO, MAX(_xlfn._xlws.FILTER(ROW('2026'!I:I), ('2026'!I:I=Goalies!B18)*('2026'!AO:AO&lt;&gt;"")))),"")</f>
        <v/>
      </c>
      <c r="P18" s="65">
        <f t="shared" si="13"/>
        <v>3.5934000000000004</v>
      </c>
      <c r="Q18" s="6">
        <v>24.599999999999998</v>
      </c>
      <c r="R18" s="5" t="s">
        <v>14</v>
      </c>
      <c r="S18" t="s">
        <v>303</v>
      </c>
      <c r="T18">
        <v>700</v>
      </c>
      <c r="U18">
        <v>628.5</v>
      </c>
      <c r="V18">
        <v>71.5</v>
      </c>
      <c r="W18">
        <v>70</v>
      </c>
      <c r="X18">
        <f t="shared" si="4"/>
        <v>-1.5</v>
      </c>
      <c r="Y18" s="5">
        <f>_xlfn.XLOOKUP(Goalies!R18,'Starting GF'!A:A,'Starting GF'!G:G)</f>
        <v>29.370306098366555</v>
      </c>
      <c r="Z18" s="11">
        <f>SUMIFS('EH Goalies'!$H:$H,'EH Goalies'!$A:$A,S18)</f>
        <v>392</v>
      </c>
      <c r="AA18" s="11">
        <f>SUMIFS('EH Goalies'!$G:$G,'EH Goalies'!$A:$A,S18)</f>
        <v>50</v>
      </c>
      <c r="AB18" s="11">
        <f>SUMIFS('EH Goalies'!$J:$J,'EH Goalies'!$A:$A,S18)</f>
        <v>47.66</v>
      </c>
      <c r="AC18">
        <f t="shared" si="5"/>
        <v>-2.3400000000000034</v>
      </c>
      <c r="AD18">
        <f t="shared" si="6"/>
        <v>1092</v>
      </c>
      <c r="AE18">
        <f t="shared" si="7"/>
        <v>-3.8400000000000034</v>
      </c>
      <c r="AF18" s="7">
        <f t="shared" si="8"/>
        <v>-3.5164835164835195E-3</v>
      </c>
      <c r="AG18" s="37">
        <f t="shared" si="9"/>
        <v>0.89648351648351654</v>
      </c>
      <c r="AH18" s="60">
        <f t="shared" si="10"/>
        <v>3.0403108071056351</v>
      </c>
      <c r="AI18" s="60" cm="1">
        <f t="array" ref="AI18">SUMPRODUCT(($R$2:$R$1017=R18)*($Q$2:$Q$1017)*($AH$2:$AH$1017))/82</f>
        <v>2.6323875492621136</v>
      </c>
      <c r="AJ18" s="5">
        <f t="shared" si="14"/>
        <v>1.1549632226295352</v>
      </c>
      <c r="AK18" s="98">
        <f t="shared" si="11"/>
        <v>1.06</v>
      </c>
      <c r="AL18" s="5"/>
      <c r="AM18" s="7"/>
      <c r="AN18" s="91"/>
      <c r="AO18" s="37"/>
      <c r="AR18" s="75" t="s">
        <v>247</v>
      </c>
      <c r="AS18" s="75" t="s">
        <v>460</v>
      </c>
      <c r="AT18" s="75" t="s">
        <v>14</v>
      </c>
      <c r="AU18" s="75" t="s">
        <v>303</v>
      </c>
      <c r="AV18" s="75">
        <v>30</v>
      </c>
      <c r="AW18" s="75">
        <v>0.89700000000000002</v>
      </c>
      <c r="AX18" s="75">
        <v>26.91</v>
      </c>
      <c r="AY18" s="77">
        <v>0.90524390243902431</v>
      </c>
      <c r="AZ18" s="77">
        <v>3.5910000000000002</v>
      </c>
      <c r="BA18" s="77">
        <v>1.0449999999999999</v>
      </c>
      <c r="BB18" s="78">
        <v>2.67</v>
      </c>
      <c r="BC18" s="78">
        <v>3.4</v>
      </c>
      <c r="BD18" s="78">
        <v>3.5529999999999995</v>
      </c>
      <c r="BE18" s="78">
        <v>3.5158588784210187</v>
      </c>
      <c r="BF18" s="79">
        <v>3.5910000000000002</v>
      </c>
      <c r="BG18" s="75">
        <v>26</v>
      </c>
      <c r="BH18" s="78" t="s">
        <v>14</v>
      </c>
      <c r="BI18" s="75" t="s">
        <v>303</v>
      </c>
      <c r="BJ18" s="75">
        <v>700</v>
      </c>
      <c r="BK18" s="75">
        <v>628.5</v>
      </c>
      <c r="BL18" s="75">
        <v>71.5</v>
      </c>
      <c r="BM18" s="75">
        <v>70</v>
      </c>
      <c r="BN18" s="75">
        <v>-1.5</v>
      </c>
      <c r="BO18" s="78">
        <v>29.370306098366555</v>
      </c>
      <c r="BP18" s="80">
        <v>104</v>
      </c>
      <c r="BQ18" s="80">
        <v>12</v>
      </c>
      <c r="BR18" s="80">
        <v>12.32</v>
      </c>
      <c r="BS18" s="75">
        <v>0.32000000000000028</v>
      </c>
      <c r="BT18" s="75">
        <v>804</v>
      </c>
      <c r="BU18" s="75">
        <v>-1.1799999999999997</v>
      </c>
      <c r="BV18" s="77">
        <v>-1.4676616915422882E-3</v>
      </c>
      <c r="BW18" s="81">
        <v>0.89853233830845769</v>
      </c>
      <c r="BX18" s="82">
        <v>2.9801362829660998</v>
      </c>
      <c r="BY18" s="82">
        <v>2.6211767063271485</v>
      </c>
      <c r="BZ18" s="78">
        <v>1.1369459662038328</v>
      </c>
      <c r="CA18" s="81">
        <v>1.0449999999999999</v>
      </c>
    </row>
    <row r="19" spans="1:79" x14ac:dyDescent="0.2">
      <c r="A19" t="s">
        <v>248</v>
      </c>
      <c r="B19" t="str">
        <f t="shared" si="0"/>
        <v>CHI Drew Commesso</v>
      </c>
      <c r="C19" t="s">
        <v>14</v>
      </c>
      <c r="D19" t="s">
        <v>1771</v>
      </c>
      <c r="E19" s="6">
        <v>0</v>
      </c>
      <c r="F19" s="7">
        <f t="shared" si="1"/>
        <v>0.91</v>
      </c>
      <c r="G19">
        <f t="shared" si="12"/>
        <v>0</v>
      </c>
      <c r="H19" s="7">
        <f t="shared" si="2"/>
        <v>0.91037248503826407</v>
      </c>
      <c r="I19" s="7">
        <v>3.5910000000000002</v>
      </c>
      <c r="J19" s="9">
        <v>1.0649999999999999</v>
      </c>
      <c r="K19" s="93">
        <v>1.1100000000000001</v>
      </c>
      <c r="L19" s="5" cm="1">
        <f t="array" ref="L19">INDEX('2026'!AK:AK, MAX(_xlfn._xlws.FILTER(ROW('2026'!E:E), ('2026'!E:E=Goalies!C19)*('2026'!AK:AK&lt;&gt;""))))</f>
        <v>2.7069465918402971</v>
      </c>
      <c r="M19" s="5" cm="1">
        <f t="array" ref="M19">INDEX('2026'!AM:AM, MAX(_xlfn._xlws.FILTER(ROW('2026'!E:E), ('2026'!E:E=Goalies!C19)*('2026'!AM:AM&lt;&gt;""))))</f>
        <v>3.39</v>
      </c>
      <c r="N19" s="5">
        <f t="shared" si="3"/>
        <v>3.6103499999999999</v>
      </c>
      <c r="O19" s="5" t="str" cm="1">
        <f t="array" ref="O19">IFERROR(INDEX('2026'!AO:AO, MAX(_xlfn._xlws.FILTER(ROW('2026'!I:I), ('2026'!I:I=Goalies!B19)*('2026'!AO:AO&lt;&gt;"")))),"")</f>
        <v/>
      </c>
      <c r="P19" s="65">
        <f t="shared" si="13"/>
        <v>3.6103499999999999</v>
      </c>
      <c r="Q19" s="6">
        <v>0</v>
      </c>
      <c r="R19" s="5" t="s">
        <v>14</v>
      </c>
      <c r="S19" t="s">
        <v>1771</v>
      </c>
      <c r="T19">
        <v>700</v>
      </c>
      <c r="U19">
        <v>635</v>
      </c>
      <c r="V19">
        <v>63</v>
      </c>
      <c r="W19">
        <v>70</v>
      </c>
      <c r="X19">
        <f t="shared" si="4"/>
        <v>7</v>
      </c>
      <c r="Y19" s="5">
        <f>_xlfn.XLOOKUP(Goalies!R19,'Starting GF'!A:A,'Starting GF'!G:G)</f>
        <v>29.370306098366555</v>
      </c>
      <c r="Z19" s="11">
        <f>SUMIFS('EH Goalies'!$H:$H,'EH Goalies'!$A:$A,S19)</f>
        <v>0</v>
      </c>
      <c r="AA19" s="11">
        <f>SUMIFS('EH Goalies'!$G:$G,'EH Goalies'!$A:$A,S19)</f>
        <v>0</v>
      </c>
      <c r="AB19" s="11">
        <f>SUMIFS('EH Goalies'!$J:$J,'EH Goalies'!$A:$A,S19)</f>
        <v>0</v>
      </c>
      <c r="AC19">
        <f t="shared" si="5"/>
        <v>0</v>
      </c>
      <c r="AD19">
        <f t="shared" si="6"/>
        <v>700</v>
      </c>
      <c r="AE19">
        <f t="shared" si="7"/>
        <v>7</v>
      </c>
      <c r="AF19" s="7">
        <f t="shared" si="8"/>
        <v>0.01</v>
      </c>
      <c r="AG19" s="37">
        <f t="shared" si="9"/>
        <v>0.91</v>
      </c>
      <c r="AH19" s="60">
        <f t="shared" si="10"/>
        <v>2.643327548852989</v>
      </c>
      <c r="AI19" s="60" cm="1">
        <f t="array" ref="AI19">SUMPRODUCT(($R$2:$R$1017=R19)*($Q$2:$Q$1017)*($AH$2:$AH$1017))/82</f>
        <v>2.6323875492621136</v>
      </c>
      <c r="AJ19" s="5">
        <f t="shared" si="14"/>
        <v>1.0041559228594368</v>
      </c>
      <c r="AK19" s="98">
        <f t="shared" si="11"/>
        <v>1.0649999999999999</v>
      </c>
      <c r="AL19" s="5"/>
      <c r="AM19" s="7"/>
      <c r="AN19" s="91"/>
      <c r="AO19" s="37"/>
      <c r="AR19" s="75" t="s">
        <v>248</v>
      </c>
      <c r="AS19" s="75" t="s">
        <v>1300</v>
      </c>
      <c r="AT19" s="75" t="s">
        <v>14</v>
      </c>
      <c r="AU19" s="75" t="s">
        <v>156</v>
      </c>
      <c r="AV19" s="75">
        <v>2</v>
      </c>
      <c r="AW19" s="75">
        <v>0.91</v>
      </c>
      <c r="AX19" s="75">
        <v>1.82</v>
      </c>
      <c r="AY19" s="77">
        <v>0.90524390243902431</v>
      </c>
      <c r="AZ19" s="77">
        <v>3.5910000000000002</v>
      </c>
      <c r="BA19" s="77">
        <v>1.0537422813942878</v>
      </c>
      <c r="BB19" s="78">
        <v>2.67</v>
      </c>
      <c r="BC19" s="78">
        <v>3.4</v>
      </c>
      <c r="BD19" s="78">
        <v>3.5827237567405783</v>
      </c>
      <c r="BE19" s="78" t="s">
        <v>1298</v>
      </c>
      <c r="BF19" s="79">
        <v>3.59</v>
      </c>
      <c r="BG19" s="75">
        <v>2</v>
      </c>
      <c r="BH19" s="78" t="s">
        <v>14</v>
      </c>
      <c r="BI19" s="75" t="s">
        <v>156</v>
      </c>
      <c r="BJ19" s="75">
        <v>700</v>
      </c>
      <c r="BK19" s="75">
        <v>635</v>
      </c>
      <c r="BL19" s="75">
        <v>65</v>
      </c>
      <c r="BM19" s="75">
        <v>70</v>
      </c>
      <c r="BN19" s="75">
        <v>5</v>
      </c>
      <c r="BO19" s="78">
        <v>29.370306098366555</v>
      </c>
      <c r="BP19" s="80">
        <v>0</v>
      </c>
      <c r="BQ19" s="80">
        <v>0</v>
      </c>
      <c r="BR19" s="80">
        <v>0</v>
      </c>
      <c r="BS19" s="75">
        <v>0</v>
      </c>
      <c r="BT19" s="75">
        <v>700</v>
      </c>
      <c r="BU19" s="75">
        <v>5</v>
      </c>
      <c r="BV19" s="77">
        <v>7.1428571428571426E-3</v>
      </c>
      <c r="BW19" s="81">
        <v>0.90714285714285714</v>
      </c>
      <c r="BX19" s="82">
        <v>2.7272427091340372</v>
      </c>
      <c r="BY19" s="82">
        <v>2.6211767063271485</v>
      </c>
      <c r="BZ19" s="78">
        <v>1.0404650333382182</v>
      </c>
      <c r="CA19" s="81">
        <v>1.0537422813942878</v>
      </c>
    </row>
    <row r="20" spans="1:79" x14ac:dyDescent="0.2">
      <c r="A20" t="s">
        <v>246</v>
      </c>
      <c r="B20" t="str">
        <f t="shared" si="0"/>
        <v>COL Mackenzie Blackwood</v>
      </c>
      <c r="C20" t="s">
        <v>24</v>
      </c>
      <c r="D20" t="s">
        <v>157</v>
      </c>
      <c r="E20" s="6">
        <v>32.800000000000004</v>
      </c>
      <c r="F20" s="7">
        <f t="shared" si="1"/>
        <v>0.91567765567765569</v>
      </c>
      <c r="G20">
        <f t="shared" si="12"/>
        <v>30.03422710622711</v>
      </c>
      <c r="H20" s="7">
        <f t="shared" si="2"/>
        <v>0.91225362844145108</v>
      </c>
      <c r="I20" s="7">
        <v>2.8220000000000001</v>
      </c>
      <c r="J20" s="9">
        <v>0.99</v>
      </c>
      <c r="K20" s="93">
        <v>1</v>
      </c>
      <c r="L20" s="5" cm="1">
        <f t="array" ref="L20">INDEX('2026'!AK:AK, MAX(_xlfn._xlws.FILTER(ROW('2026'!E:E), ('2026'!E:E=Goalies!C20)*('2026'!AK:AK&lt;&gt;""))))</f>
        <v>3.58</v>
      </c>
      <c r="M20" s="5" cm="1">
        <f t="array" ref="M20">INDEX('2026'!AM:AM, MAX(_xlfn._xlws.FILTER(ROW('2026'!E:E), ('2026'!E:E=Goalies!C20)*('2026'!AM:AM&lt;&gt;""))))</f>
        <v>2.62</v>
      </c>
      <c r="N20" s="5">
        <f t="shared" si="3"/>
        <v>2.5937999999999999</v>
      </c>
      <c r="O20" s="5" t="str" cm="1">
        <f t="array" ref="O20">IFERROR(INDEX('2026'!AO:AO, MAX(_xlfn._xlws.FILTER(ROW('2026'!I:I), ('2026'!I:I=Goalies!B20)*('2026'!AO:AO&lt;&gt;"")))),"")</f>
        <v/>
      </c>
      <c r="P20" s="65">
        <f t="shared" si="13"/>
        <v>2.5937999999999999</v>
      </c>
      <c r="Q20" s="6">
        <v>32.800000000000004</v>
      </c>
      <c r="R20" s="5" t="s">
        <v>24</v>
      </c>
      <c r="S20" t="s">
        <v>157</v>
      </c>
      <c r="T20">
        <v>700</v>
      </c>
      <c r="U20">
        <v>633.5</v>
      </c>
      <c r="V20">
        <v>66.5</v>
      </c>
      <c r="W20">
        <v>70</v>
      </c>
      <c r="X20">
        <f t="shared" si="4"/>
        <v>3.5</v>
      </c>
      <c r="Y20" s="5">
        <f>_xlfn.XLOOKUP(Goalies!R20,'Starting GF'!A:A,'Starting GF'!G:G)</f>
        <v>26.692773194438359</v>
      </c>
      <c r="Z20" s="11">
        <f>SUMIFS('EH Goalies'!$H:$H,'EH Goalies'!$A:$A,S20)</f>
        <v>392</v>
      </c>
      <c r="AA20" s="11">
        <f>SUMIFS('EH Goalies'!$G:$G,'EH Goalies'!$A:$A,S20)</f>
        <v>30</v>
      </c>
      <c r="AB20" s="11">
        <f>SUMIFS('EH Goalies'!$J:$J,'EH Goalies'!$A:$A,S20)</f>
        <v>43.62</v>
      </c>
      <c r="AC20">
        <f t="shared" si="5"/>
        <v>13.619999999999997</v>
      </c>
      <c r="AD20">
        <f t="shared" si="6"/>
        <v>1092</v>
      </c>
      <c r="AE20">
        <f t="shared" si="7"/>
        <v>17.119999999999997</v>
      </c>
      <c r="AF20" s="7">
        <f t="shared" si="8"/>
        <v>1.5677655677655677E-2</v>
      </c>
      <c r="AG20" s="37">
        <f t="shared" si="9"/>
        <v>0.91567765567765569</v>
      </c>
      <c r="AH20" s="60">
        <f t="shared" si="10"/>
        <v>2.2507972122196738</v>
      </c>
      <c r="AI20" s="60" cm="1">
        <f t="array" ref="AI20">SUMPRODUCT(($R$2:$R$1017=R20)*($Q$2:$Q$1017)*($AH$2:$AH$1017))/82</f>
        <v>2.3421939946472645</v>
      </c>
      <c r="AJ20" s="5">
        <f t="shared" si="14"/>
        <v>0.96097813305112023</v>
      </c>
      <c r="AK20" s="98">
        <f t="shared" si="11"/>
        <v>0.99</v>
      </c>
      <c r="AL20" s="5"/>
      <c r="AM20" s="7"/>
      <c r="AN20" s="91"/>
      <c r="AO20" s="37"/>
      <c r="AR20" s="75" t="s">
        <v>246</v>
      </c>
      <c r="AS20" s="75" t="s">
        <v>706</v>
      </c>
      <c r="AT20" s="75" t="s">
        <v>24</v>
      </c>
      <c r="AU20" s="75" t="s">
        <v>157</v>
      </c>
      <c r="AV20" s="75">
        <v>47</v>
      </c>
      <c r="AW20" s="75">
        <v>0.90700000000000003</v>
      </c>
      <c r="AX20" s="75">
        <v>42.629000000000005</v>
      </c>
      <c r="AY20" s="77">
        <v>0.91624390243902443</v>
      </c>
      <c r="AZ20" s="77">
        <v>2.8220000000000001</v>
      </c>
      <c r="BA20" s="77">
        <v>1</v>
      </c>
      <c r="BB20" s="78">
        <v>3.5</v>
      </c>
      <c r="BC20" s="78">
        <v>2.6953381956649896</v>
      </c>
      <c r="BD20" s="78">
        <v>2.6953381956649896</v>
      </c>
      <c r="BE20" s="78">
        <v>2.7241932939405902</v>
      </c>
      <c r="BF20" s="79">
        <v>2.75</v>
      </c>
      <c r="BG20" s="75">
        <v>41</v>
      </c>
      <c r="BH20" s="78" t="s">
        <v>24</v>
      </c>
      <c r="BI20" s="75" t="s">
        <v>157</v>
      </c>
      <c r="BJ20" s="75">
        <v>700</v>
      </c>
      <c r="BK20" s="75">
        <v>633.5</v>
      </c>
      <c r="BL20" s="75">
        <v>66.5</v>
      </c>
      <c r="BM20" s="75">
        <v>70</v>
      </c>
      <c r="BN20" s="75">
        <v>3.5</v>
      </c>
      <c r="BO20" s="78">
        <v>26.692773194438359</v>
      </c>
      <c r="BP20" s="80">
        <v>23</v>
      </c>
      <c r="BQ20" s="80">
        <v>3</v>
      </c>
      <c r="BR20" s="80">
        <v>1.6</v>
      </c>
      <c r="BS20" s="75">
        <v>-1.4</v>
      </c>
      <c r="BT20" s="75">
        <v>723</v>
      </c>
      <c r="BU20" s="75">
        <v>2.1</v>
      </c>
      <c r="BV20" s="77">
        <v>2.9045643153526972E-3</v>
      </c>
      <c r="BW20" s="81">
        <v>0.90290456431535271</v>
      </c>
      <c r="BX20" s="82">
        <v>2.5917464429454671</v>
      </c>
      <c r="BY20" s="82">
        <v>2.5796169383898397</v>
      </c>
      <c r="BZ20" s="78">
        <v>1.0047020564856417</v>
      </c>
      <c r="CA20" s="81">
        <v>1</v>
      </c>
    </row>
    <row r="21" spans="1:79" x14ac:dyDescent="0.2">
      <c r="A21" t="s">
        <v>247</v>
      </c>
      <c r="B21" t="str">
        <f t="shared" si="0"/>
        <v>COL Scott Wedgewood</v>
      </c>
      <c r="C21" t="s">
        <v>24</v>
      </c>
      <c r="D21" t="s">
        <v>158</v>
      </c>
      <c r="E21" s="6">
        <v>45.1</v>
      </c>
      <c r="F21" s="7">
        <f t="shared" si="1"/>
        <v>0.91106923076923074</v>
      </c>
      <c r="G21">
        <f t="shared" si="12"/>
        <v>41.08922230769231</v>
      </c>
      <c r="H21" s="7">
        <f t="shared" si="2"/>
        <v>0.91225362844145108</v>
      </c>
      <c r="I21" s="7">
        <v>2.8216999999999994</v>
      </c>
      <c r="J21" s="9">
        <v>1.01</v>
      </c>
      <c r="K21" s="93">
        <v>1</v>
      </c>
      <c r="L21" s="5" cm="1">
        <f t="array" ref="L21">INDEX('2026'!AK:AK, MAX(_xlfn._xlws.FILTER(ROW('2026'!E:E), ('2026'!E:E=Goalies!C21)*('2026'!AK:AK&lt;&gt;""))))</f>
        <v>3.58</v>
      </c>
      <c r="M21" s="5" cm="1">
        <f t="array" ref="M21">INDEX('2026'!AM:AM, MAX(_xlfn._xlws.FILTER(ROW('2026'!E:E), ('2026'!E:E=Goalies!C21)*('2026'!AM:AM&lt;&gt;""))))</f>
        <v>2.62</v>
      </c>
      <c r="N21" s="5">
        <f t="shared" si="3"/>
        <v>2.6462000000000003</v>
      </c>
      <c r="O21" s="5" t="str" cm="1">
        <f t="array" ref="O21">IFERROR(INDEX('2026'!AO:AO, MAX(_xlfn._xlws.FILTER(ROW('2026'!I:I), ('2026'!I:I=Goalies!B21)*('2026'!AO:AO&lt;&gt;"")))),"")</f>
        <v/>
      </c>
      <c r="P21" s="65">
        <f t="shared" si="13"/>
        <v>2.6462000000000003</v>
      </c>
      <c r="Q21" s="6">
        <v>45.1</v>
      </c>
      <c r="R21" s="5" t="s">
        <v>24</v>
      </c>
      <c r="S21" t="s">
        <v>158</v>
      </c>
      <c r="T21">
        <v>700</v>
      </c>
      <c r="U21">
        <v>631.5</v>
      </c>
      <c r="V21">
        <v>68.5</v>
      </c>
      <c r="W21">
        <v>70</v>
      </c>
      <c r="X21">
        <f t="shared" si="4"/>
        <v>1.5</v>
      </c>
      <c r="Y21" s="5">
        <f>_xlfn.XLOOKUP(Goalies!R21,'Starting GF'!A:A,'Starting GF'!G:G)</f>
        <v>26.692773194438359</v>
      </c>
      <c r="Z21" s="11">
        <f>SUMIFS('EH Goalies'!$H:$H,'EH Goalies'!$A:$A,S21)</f>
        <v>600</v>
      </c>
      <c r="AA21" s="11">
        <f>SUMIFS('EH Goalies'!$G:$G,'EH Goalies'!$A:$A,S21)</f>
        <v>49</v>
      </c>
      <c r="AB21" s="11">
        <f>SUMIFS('EH Goalies'!$J:$J,'EH Goalies'!$A:$A,S21)</f>
        <v>61.89</v>
      </c>
      <c r="AC21">
        <f t="shared" si="5"/>
        <v>12.89</v>
      </c>
      <c r="AD21">
        <f t="shared" si="6"/>
        <v>1300</v>
      </c>
      <c r="AE21">
        <f t="shared" si="7"/>
        <v>14.39</v>
      </c>
      <c r="AF21" s="7">
        <f t="shared" si="8"/>
        <v>1.106923076923077E-2</v>
      </c>
      <c r="AG21" s="37">
        <f t="shared" si="9"/>
        <v>0.91106923076923074</v>
      </c>
      <c r="AH21" s="60">
        <f t="shared" si="10"/>
        <v>2.3738088530838612</v>
      </c>
      <c r="AI21" s="60" cm="1">
        <f t="array" ref="AI21">SUMPRODUCT(($R$2:$R$1017=R21)*($Q$2:$Q$1017)*($AH$2:$AH$1017))/82</f>
        <v>2.3421939946472645</v>
      </c>
      <c r="AJ21" s="5">
        <f t="shared" si="14"/>
        <v>1.0134979675077502</v>
      </c>
      <c r="AK21" s="98">
        <f t="shared" si="11"/>
        <v>1.01</v>
      </c>
      <c r="AL21" s="5"/>
      <c r="AM21" s="7"/>
      <c r="AN21" s="91"/>
      <c r="AO21" s="37"/>
      <c r="AR21" s="75" t="s">
        <v>247</v>
      </c>
      <c r="AS21" s="75" t="s">
        <v>364</v>
      </c>
      <c r="AT21" s="75" t="s">
        <v>24</v>
      </c>
      <c r="AU21" s="75" t="s">
        <v>158</v>
      </c>
      <c r="AV21" s="75">
        <v>35</v>
      </c>
      <c r="AW21" s="75">
        <v>0.90300000000000002</v>
      </c>
      <c r="AX21" s="75">
        <v>31.605</v>
      </c>
      <c r="AY21" s="77">
        <v>0.91624390243902443</v>
      </c>
      <c r="AZ21" s="77">
        <v>2.8216999999999994</v>
      </c>
      <c r="BA21" s="77">
        <v>1</v>
      </c>
      <c r="BB21" s="78">
        <v>3.5</v>
      </c>
      <c r="BC21" s="78">
        <v>2.6953381956649896</v>
      </c>
      <c r="BD21" s="78">
        <v>2.6953381956649896</v>
      </c>
      <c r="BE21" s="78">
        <v>2.6941634364490721</v>
      </c>
      <c r="BF21" s="79">
        <v>2.75</v>
      </c>
      <c r="BG21" s="75">
        <v>41</v>
      </c>
      <c r="BH21" s="78" t="s">
        <v>24</v>
      </c>
      <c r="BI21" s="75" t="s">
        <v>158</v>
      </c>
      <c r="BJ21" s="75">
        <v>700</v>
      </c>
      <c r="BK21" s="75">
        <v>631.5</v>
      </c>
      <c r="BL21" s="75">
        <v>68.5</v>
      </c>
      <c r="BM21" s="75">
        <v>70</v>
      </c>
      <c r="BN21" s="75">
        <v>1.5</v>
      </c>
      <c r="BO21" s="78">
        <v>26.692773194438359</v>
      </c>
      <c r="BP21" s="80">
        <v>286</v>
      </c>
      <c r="BQ21" s="80">
        <v>28</v>
      </c>
      <c r="BR21" s="80">
        <v>30.26</v>
      </c>
      <c r="BS21" s="75">
        <v>2.2600000000000016</v>
      </c>
      <c r="BT21" s="75">
        <v>986</v>
      </c>
      <c r="BU21" s="75">
        <v>3.7600000000000016</v>
      </c>
      <c r="BV21" s="77">
        <v>3.8133874239350929E-3</v>
      </c>
      <c r="BW21" s="81">
        <v>0.90381338742393513</v>
      </c>
      <c r="BX21" s="82">
        <v>2.567487433834212</v>
      </c>
      <c r="BY21" s="82">
        <v>2.5796169383898397</v>
      </c>
      <c r="BZ21" s="78">
        <v>0.99529794351435807</v>
      </c>
      <c r="CA21" s="81">
        <v>1</v>
      </c>
    </row>
    <row r="22" spans="1:79" x14ac:dyDescent="0.2">
      <c r="A22" t="s">
        <v>248</v>
      </c>
      <c r="B22" t="str">
        <f t="shared" si="0"/>
        <v>COL Trent Miner</v>
      </c>
      <c r="C22" t="s">
        <v>24</v>
      </c>
      <c r="D22" t="s">
        <v>552</v>
      </c>
      <c r="E22" s="6">
        <v>4.1000000000000005</v>
      </c>
      <c r="F22" s="7">
        <f t="shared" si="1"/>
        <v>0.89788978494623661</v>
      </c>
      <c r="G22">
        <f t="shared" si="12"/>
        <v>3.6813481182795704</v>
      </c>
      <c r="H22" s="7">
        <f t="shared" si="2"/>
        <v>0.91225362844145108</v>
      </c>
      <c r="I22" s="7">
        <v>2.8216999999999994</v>
      </c>
      <c r="J22" s="9">
        <v>1.06</v>
      </c>
      <c r="K22" s="93">
        <v>1.1000000000000001</v>
      </c>
      <c r="L22" s="5" cm="1">
        <f t="array" ref="L22">INDEX('2026'!AK:AK, MAX(_xlfn._xlws.FILTER(ROW('2026'!E:E), ('2026'!E:E=Goalies!C22)*('2026'!AK:AK&lt;&gt;""))))</f>
        <v>3.58</v>
      </c>
      <c r="M22" s="5" cm="1">
        <f t="array" ref="M22">INDEX('2026'!AM:AM, MAX(_xlfn._xlws.FILTER(ROW('2026'!E:E), ('2026'!E:E=Goalies!C22)*('2026'!AM:AM&lt;&gt;""))))</f>
        <v>2.62</v>
      </c>
      <c r="N22" s="5">
        <f t="shared" si="3"/>
        <v>2.7772000000000001</v>
      </c>
      <c r="O22" s="5" t="str" cm="1">
        <f t="array" ref="O22">IFERROR(INDEX('2026'!AO:AO, MAX(_xlfn._xlws.FILTER(ROW('2026'!I:I), ('2026'!I:I=Goalies!B22)*('2026'!AO:AO&lt;&gt;"")))),"")</f>
        <v/>
      </c>
      <c r="P22" s="65">
        <f t="shared" si="13"/>
        <v>2.7772000000000001</v>
      </c>
      <c r="Q22" s="6">
        <v>4.1000000000000005</v>
      </c>
      <c r="R22" t="s">
        <v>24</v>
      </c>
      <c r="S22" t="s">
        <v>552</v>
      </c>
      <c r="T22">
        <v>700</v>
      </c>
      <c r="U22">
        <v>628.5</v>
      </c>
      <c r="V22">
        <v>71.5</v>
      </c>
      <c r="W22">
        <v>70</v>
      </c>
      <c r="X22">
        <f t="shared" si="4"/>
        <v>-1.5</v>
      </c>
      <c r="Y22" s="5">
        <f>_xlfn.XLOOKUP(Goalies!R22,'Starting GF'!A:A,'Starting GF'!G:G)</f>
        <v>26.692773194438359</v>
      </c>
      <c r="Z22" s="11">
        <f>SUMIFS('EH Goalies'!$H:$H,'EH Goalies'!$A:$A,S22)</f>
        <v>44</v>
      </c>
      <c r="AA22" s="11">
        <f>SUMIFS('EH Goalies'!$G:$G,'EH Goalies'!$A:$A,S22)</f>
        <v>4</v>
      </c>
      <c r="AB22" s="11">
        <f>SUMIFS('EH Goalies'!$J:$J,'EH Goalies'!$A:$A,S22)</f>
        <v>3.93</v>
      </c>
      <c r="AC22">
        <f t="shared" si="5"/>
        <v>-6.999999999999984E-2</v>
      </c>
      <c r="AD22">
        <f t="shared" si="6"/>
        <v>744</v>
      </c>
      <c r="AE22">
        <f t="shared" si="7"/>
        <v>-1.5699999999999998</v>
      </c>
      <c r="AF22" s="7">
        <f t="shared" si="8"/>
        <v>-2.1102150537634407E-3</v>
      </c>
      <c r="AG22" s="37">
        <f t="shared" si="9"/>
        <v>0.89788978494623661</v>
      </c>
      <c r="AH22" s="60">
        <f t="shared" si="10"/>
        <v>2.7256048112654314</v>
      </c>
      <c r="AI22" s="60" cm="1">
        <f t="array" ref="AI22">SUMPRODUCT(($R$2:$R$1017=R22)*($Q$2:$Q$1017)*($AH$2:$AH$1017))/82</f>
        <v>2.3421939946472645</v>
      </c>
      <c r="AJ22" s="5">
        <f t="shared" si="14"/>
        <v>1.1636972930057865</v>
      </c>
      <c r="AK22" s="98">
        <f t="shared" si="11"/>
        <v>1.06</v>
      </c>
      <c r="AL22" s="5"/>
      <c r="AM22" s="7"/>
      <c r="AN22" s="91"/>
      <c r="AO22" s="37"/>
      <c r="AR22" s="75" t="s">
        <v>248</v>
      </c>
      <c r="AS22" s="75" t="s">
        <v>614</v>
      </c>
      <c r="AT22" s="75" t="s">
        <v>24</v>
      </c>
      <c r="AU22" s="75" t="s">
        <v>552</v>
      </c>
      <c r="AV22" s="75">
        <v>1</v>
      </c>
      <c r="AW22" s="75">
        <v>0.89800000000000002</v>
      </c>
      <c r="AX22" s="75">
        <v>0.89800000000000002</v>
      </c>
      <c r="AY22" s="77">
        <v>0.91624390243902443</v>
      </c>
      <c r="AZ22" s="77">
        <v>2.8216999999999994</v>
      </c>
      <c r="BA22" s="77">
        <v>1.03</v>
      </c>
      <c r="BB22" s="78">
        <v>3.5</v>
      </c>
      <c r="BC22" s="78">
        <v>2.6953381956649896</v>
      </c>
      <c r="BD22" s="78">
        <v>2.7761983415349394</v>
      </c>
      <c r="BE22" s="78">
        <v>2.8216999999999994</v>
      </c>
      <c r="BF22" s="79">
        <v>3.75</v>
      </c>
      <c r="BG22" s="75"/>
      <c r="BH22" s="75" t="s">
        <v>24</v>
      </c>
      <c r="BI22" s="75" t="s">
        <v>552</v>
      </c>
      <c r="BJ22" s="75">
        <v>700</v>
      </c>
      <c r="BK22" s="75">
        <v>628.5</v>
      </c>
      <c r="BL22" s="75">
        <v>71.5</v>
      </c>
      <c r="BM22" s="75">
        <v>70</v>
      </c>
      <c r="BN22" s="75">
        <v>-1.5</v>
      </c>
      <c r="BO22" s="78">
        <v>26.692773194438359</v>
      </c>
      <c r="BP22" s="80">
        <v>44</v>
      </c>
      <c r="BQ22" s="80">
        <v>4</v>
      </c>
      <c r="BR22" s="80">
        <v>3.93</v>
      </c>
      <c r="BS22" s="75">
        <v>-6.999999999999984E-2</v>
      </c>
      <c r="BT22" s="75">
        <v>744</v>
      </c>
      <c r="BU22" s="75">
        <v>-1.5699999999999998</v>
      </c>
      <c r="BV22" s="77">
        <v>-2.1102150537634407E-3</v>
      </c>
      <c r="BW22" s="81">
        <v>0.89788978494623661</v>
      </c>
      <c r="BX22" s="82">
        <v>2.7256048112654314</v>
      </c>
      <c r="BY22" s="82">
        <v>2.5796169383898397</v>
      </c>
      <c r="BZ22" s="78">
        <v>1.0565928493889931</v>
      </c>
      <c r="CA22" s="81">
        <v>1.03</v>
      </c>
    </row>
    <row r="23" spans="1:79" x14ac:dyDescent="0.2">
      <c r="A23" t="s">
        <v>246</v>
      </c>
      <c r="B23" t="str">
        <f t="shared" si="0"/>
        <v>CBJ Jet Greaves</v>
      </c>
      <c r="C23" t="s">
        <v>32</v>
      </c>
      <c r="D23" t="s">
        <v>227</v>
      </c>
      <c r="E23" s="6">
        <v>53.300000000000004</v>
      </c>
      <c r="F23" s="7">
        <f t="shared" si="1"/>
        <v>0.91156618156618163</v>
      </c>
      <c r="G23">
        <f t="shared" si="12"/>
        <v>48.586477477477487</v>
      </c>
      <c r="H23" s="7">
        <f t="shared" si="2"/>
        <v>0.90589696538643916</v>
      </c>
      <c r="I23" s="7">
        <v>3.1764102564102541</v>
      </c>
      <c r="J23" s="9">
        <v>0.97499999999999998</v>
      </c>
      <c r="K23" s="93">
        <v>0.97</v>
      </c>
      <c r="L23" s="5" cm="1">
        <f t="array" ref="L23">INDEX('2026'!AK:AK, MAX(_xlfn._xlws.FILTER(ROW('2026'!E:E), ('2026'!E:E=Goalies!C23)*('2026'!AK:AK&lt;&gt;""))))</f>
        <v>3.0435732292337994</v>
      </c>
      <c r="M23" s="5" cm="1">
        <f t="array" ref="M23">INDEX('2026'!AM:AM, MAX(_xlfn._xlws.FILTER(ROW('2026'!E:E), ('2026'!E:E=Goalies!C23)*('2026'!AM:AM&lt;&gt;""))))</f>
        <v>3.1616829731715659</v>
      </c>
      <c r="N23" s="5">
        <f t="shared" si="3"/>
        <v>3.0826408988422767</v>
      </c>
      <c r="O23" s="5" t="str" cm="1">
        <f t="array" ref="O23">IFERROR(INDEX('2026'!AO:AO, MAX(_xlfn._xlws.FILTER(ROW('2026'!I:I), ('2026'!I:I=Goalies!B23)*('2026'!AO:AO&lt;&gt;"")))),"")</f>
        <v/>
      </c>
      <c r="P23" s="65">
        <f t="shared" si="13"/>
        <v>3.0826408988422767</v>
      </c>
      <c r="Q23" s="6">
        <v>53.300000000000004</v>
      </c>
      <c r="R23" s="5" t="s">
        <v>32</v>
      </c>
      <c r="S23" t="s">
        <v>227</v>
      </c>
      <c r="T23">
        <v>700</v>
      </c>
      <c r="U23">
        <v>632.5</v>
      </c>
      <c r="V23">
        <v>67.5</v>
      </c>
      <c r="W23">
        <v>70</v>
      </c>
      <c r="X23">
        <f t="shared" si="4"/>
        <v>2.5</v>
      </c>
      <c r="Y23" s="5">
        <f>_xlfn.XLOOKUP(Goalies!R23,'Starting GF'!A:A,'Starting GF'!G:G)</f>
        <v>28.729300714882498</v>
      </c>
      <c r="Z23" s="11">
        <f>SUMIFS('EH Goalies'!$H:$H,'EH Goalies'!$A:$A,S23)</f>
        <v>743</v>
      </c>
      <c r="AA23" s="11">
        <f>SUMIFS('EH Goalies'!$G:$G,'EH Goalies'!$A:$A,S23)</f>
        <v>68</v>
      </c>
      <c r="AB23" s="11">
        <f>SUMIFS('EH Goalies'!$J:$J,'EH Goalies'!$A:$A,S23)</f>
        <v>82.19</v>
      </c>
      <c r="AC23">
        <f t="shared" si="5"/>
        <v>14.189999999999998</v>
      </c>
      <c r="AD23">
        <f t="shared" si="6"/>
        <v>1443</v>
      </c>
      <c r="AE23">
        <f t="shared" si="7"/>
        <v>16.689999999999998</v>
      </c>
      <c r="AF23" s="7">
        <f t="shared" si="8"/>
        <v>1.1566181566181565E-2</v>
      </c>
      <c r="AG23" s="37">
        <f t="shared" si="9"/>
        <v>0.91156618156618163</v>
      </c>
      <c r="AH23" s="60">
        <f t="shared" si="10"/>
        <v>2.5406417631504872</v>
      </c>
      <c r="AI23" s="60" cm="1">
        <f t="array" ref="AI23">SUMPRODUCT(($R$2:$R$1017=R23)*($Q$2:$Q$1017)*($AH$2:$AH$1017))/82</f>
        <v>2.7035143795959873</v>
      </c>
      <c r="AJ23" s="5">
        <f t="shared" si="14"/>
        <v>0.93975522465323824</v>
      </c>
      <c r="AK23" s="98">
        <f t="shared" si="11"/>
        <v>0.97499999999999998</v>
      </c>
      <c r="AL23" s="5"/>
      <c r="AM23" s="7"/>
      <c r="AN23" s="91"/>
      <c r="AO23" s="37"/>
      <c r="AR23" s="75" t="s">
        <v>246</v>
      </c>
      <c r="AS23" s="75" t="s">
        <v>417</v>
      </c>
      <c r="AT23" s="75" t="s">
        <v>32</v>
      </c>
      <c r="AU23" s="75" t="s">
        <v>227</v>
      </c>
      <c r="AV23" s="75">
        <v>41</v>
      </c>
      <c r="AW23" s="75">
        <v>0.90500000000000003</v>
      </c>
      <c r="AX23" s="75">
        <v>37.105000000000004</v>
      </c>
      <c r="AY23" s="77">
        <v>0.90249999999999997</v>
      </c>
      <c r="AZ23" s="77">
        <v>3.1764102564102541</v>
      </c>
      <c r="BA23" s="77">
        <v>0.99</v>
      </c>
      <c r="BB23" s="78">
        <v>3.0181210443884354</v>
      </c>
      <c r="BC23" s="78">
        <v>3.2968217717764898</v>
      </c>
      <c r="BD23" s="78">
        <v>3.2638535540587248</v>
      </c>
      <c r="BE23" s="78">
        <v>3.2353182304773354</v>
      </c>
      <c r="BF23" s="79">
        <v>3.1879945106144705</v>
      </c>
      <c r="BG23" s="75">
        <v>44</v>
      </c>
      <c r="BH23" s="78" t="s">
        <v>32</v>
      </c>
      <c r="BI23" s="75" t="s">
        <v>227</v>
      </c>
      <c r="BJ23" s="75">
        <v>700</v>
      </c>
      <c r="BK23" s="75">
        <v>632.5</v>
      </c>
      <c r="BL23" s="75">
        <v>67.5</v>
      </c>
      <c r="BM23" s="75">
        <v>70</v>
      </c>
      <c r="BN23" s="75">
        <v>2.5</v>
      </c>
      <c r="BO23" s="78">
        <v>28.729300714882498</v>
      </c>
      <c r="BP23" s="80">
        <v>189</v>
      </c>
      <c r="BQ23" s="80">
        <v>16</v>
      </c>
      <c r="BR23" s="80">
        <v>21.5</v>
      </c>
      <c r="BS23" s="75">
        <v>5.5</v>
      </c>
      <c r="BT23" s="75">
        <v>889</v>
      </c>
      <c r="BU23" s="75">
        <v>8</v>
      </c>
      <c r="BV23" s="77">
        <v>8.9988751406074249E-3</v>
      </c>
      <c r="BW23" s="81">
        <v>0.9089988751406074</v>
      </c>
      <c r="BX23" s="82">
        <v>2.6143986814780593</v>
      </c>
      <c r="BY23" s="82">
        <v>2.6550519586588379</v>
      </c>
      <c r="BZ23" s="78">
        <v>0.98468833084482688</v>
      </c>
      <c r="CA23" s="81">
        <v>0.99</v>
      </c>
    </row>
    <row r="24" spans="1:79" x14ac:dyDescent="0.2">
      <c r="A24" t="s">
        <v>247</v>
      </c>
      <c r="B24" t="str">
        <f t="shared" si="0"/>
        <v>CBJ Elvis Merzlikins</v>
      </c>
      <c r="C24" t="s">
        <v>32</v>
      </c>
      <c r="D24" t="s">
        <v>159</v>
      </c>
      <c r="E24" s="6">
        <v>28.7</v>
      </c>
      <c r="F24" s="7">
        <f t="shared" si="1"/>
        <v>0.89536842105263159</v>
      </c>
      <c r="G24">
        <f t="shared" si="12"/>
        <v>25.697073684210526</v>
      </c>
      <c r="H24" s="7">
        <f t="shared" si="2"/>
        <v>0.90589696538643916</v>
      </c>
      <c r="I24" s="7">
        <v>3.3435897435897415</v>
      </c>
      <c r="J24" s="9">
        <v>1.05</v>
      </c>
      <c r="K24" s="93">
        <v>1.04</v>
      </c>
      <c r="L24" s="5" cm="1">
        <f t="array" ref="L24">INDEX('2026'!AK:AK, MAX(_xlfn._xlws.FILTER(ROW('2026'!E:E), ('2026'!E:E=Goalies!C24)*('2026'!AK:AK&lt;&gt;""))))</f>
        <v>3.0435732292337994</v>
      </c>
      <c r="M24" s="5" cm="1">
        <f t="array" ref="M24">INDEX('2026'!AM:AM, MAX(_xlfn._xlws.FILTER(ROW('2026'!E:E), ('2026'!E:E=Goalies!C24)*('2026'!AM:AM&lt;&gt;""))))</f>
        <v>3.1616829731715659</v>
      </c>
      <c r="N24" s="5">
        <f t="shared" si="3"/>
        <v>3.3197671218301443</v>
      </c>
      <c r="O24" s="5" t="str" cm="1">
        <f t="array" ref="O24">IFERROR(INDEX('2026'!AO:AO, MAX(_xlfn._xlws.FILTER(ROW('2026'!I:I), ('2026'!I:I=Goalies!B24)*('2026'!AO:AO&lt;&gt;"")))),"")</f>
        <v/>
      </c>
      <c r="P24" s="65">
        <f t="shared" si="13"/>
        <v>3.3197671218301443</v>
      </c>
      <c r="Q24" s="6">
        <v>28.7</v>
      </c>
      <c r="R24" s="5" t="s">
        <v>32</v>
      </c>
      <c r="S24" t="s">
        <v>159</v>
      </c>
      <c r="T24">
        <v>700</v>
      </c>
      <c r="U24">
        <v>630</v>
      </c>
      <c r="V24">
        <v>70</v>
      </c>
      <c r="W24">
        <v>70</v>
      </c>
      <c r="X24">
        <f t="shared" si="4"/>
        <v>0</v>
      </c>
      <c r="Y24" s="5">
        <f>_xlfn.XLOOKUP(Goalies!R24,'Starting GF'!A:A,'Starting GF'!G:G)</f>
        <v>28.729300714882498</v>
      </c>
      <c r="Z24" s="11">
        <f>SUMIFS('EH Goalies'!$H:$H,'EH Goalies'!$A:$A,S24)</f>
        <v>440</v>
      </c>
      <c r="AA24" s="11">
        <f>SUMIFS('EH Goalies'!$G:$G,'EH Goalies'!$A:$A,S24)</f>
        <v>54</v>
      </c>
      <c r="AB24" s="11">
        <f>SUMIFS('EH Goalies'!$J:$J,'EH Goalies'!$A:$A,S24)</f>
        <v>48.72</v>
      </c>
      <c r="AC24">
        <f t="shared" si="5"/>
        <v>-5.2800000000000011</v>
      </c>
      <c r="AD24">
        <f t="shared" si="6"/>
        <v>1140</v>
      </c>
      <c r="AE24">
        <f t="shared" si="7"/>
        <v>-5.2800000000000011</v>
      </c>
      <c r="AF24" s="7">
        <f t="shared" si="8"/>
        <v>-4.6315789473684223E-3</v>
      </c>
      <c r="AG24" s="37">
        <f t="shared" si="9"/>
        <v>0.89536842105263159</v>
      </c>
      <c r="AH24" s="60">
        <f t="shared" si="10"/>
        <v>3.0059920958519157</v>
      </c>
      <c r="AI24" s="60" cm="1">
        <f t="array" ref="AI24">SUMPRODUCT(($R$2:$R$1017=R24)*($Q$2:$Q$1017)*($AH$2:$AH$1017))/82</f>
        <v>2.7035143795959873</v>
      </c>
      <c r="AJ24" s="5">
        <f t="shared" si="14"/>
        <v>1.1118831542154144</v>
      </c>
      <c r="AK24" s="98">
        <f t="shared" si="11"/>
        <v>1.05</v>
      </c>
      <c r="AL24" s="5"/>
      <c r="AM24" s="7"/>
      <c r="AN24" s="91"/>
      <c r="AO24" s="37"/>
      <c r="AR24" s="75" t="s">
        <v>247</v>
      </c>
      <c r="AS24" s="75" t="s">
        <v>354</v>
      </c>
      <c r="AT24" s="75" t="s">
        <v>32</v>
      </c>
      <c r="AU24" s="75" t="s">
        <v>159</v>
      </c>
      <c r="AV24" s="75">
        <v>41</v>
      </c>
      <c r="AW24" s="75">
        <v>0.9</v>
      </c>
      <c r="AX24" s="75">
        <v>36.9</v>
      </c>
      <c r="AY24" s="77">
        <v>0.90249999999999997</v>
      </c>
      <c r="AZ24" s="77">
        <v>3.3435897435897415</v>
      </c>
      <c r="BA24" s="77">
        <v>1.01</v>
      </c>
      <c r="BB24" s="78">
        <v>3.0181210443884354</v>
      </c>
      <c r="BC24" s="78">
        <v>3.2968217717764898</v>
      </c>
      <c r="BD24" s="78">
        <v>3.3297899894942549</v>
      </c>
      <c r="BE24" s="78">
        <v>3.2959988012219723</v>
      </c>
      <c r="BF24" s="79">
        <v>3.3265257243144739</v>
      </c>
      <c r="BG24" s="75">
        <v>38</v>
      </c>
      <c r="BH24" s="78" t="s">
        <v>32</v>
      </c>
      <c r="BI24" s="75" t="s">
        <v>159</v>
      </c>
      <c r="BJ24" s="75">
        <v>700</v>
      </c>
      <c r="BK24" s="75">
        <v>630</v>
      </c>
      <c r="BL24" s="75">
        <v>70</v>
      </c>
      <c r="BM24" s="75">
        <v>70</v>
      </c>
      <c r="BN24" s="75">
        <v>0</v>
      </c>
      <c r="BO24" s="78">
        <v>28.729300714882498</v>
      </c>
      <c r="BP24" s="80">
        <v>215</v>
      </c>
      <c r="BQ24" s="80">
        <v>18</v>
      </c>
      <c r="BR24" s="80">
        <v>23.44</v>
      </c>
      <c r="BS24" s="75">
        <v>5.4400000000000013</v>
      </c>
      <c r="BT24" s="75">
        <v>915</v>
      </c>
      <c r="BU24" s="75">
        <v>5.4400000000000013</v>
      </c>
      <c r="BV24" s="77">
        <v>5.9453551912568318E-3</v>
      </c>
      <c r="BW24" s="81">
        <v>0.90594535519125685</v>
      </c>
      <c r="BX24" s="82">
        <v>2.702124174341844</v>
      </c>
      <c r="BY24" s="82">
        <v>2.6550519586588379</v>
      </c>
      <c r="BZ24" s="78">
        <v>1.0177293011270423</v>
      </c>
      <c r="CA24" s="81">
        <v>1.01</v>
      </c>
    </row>
    <row r="25" spans="1:79" x14ac:dyDescent="0.2">
      <c r="A25" t="s">
        <v>246</v>
      </c>
      <c r="B25" t="str">
        <f t="shared" si="0"/>
        <v>DAL Jake Oettinger</v>
      </c>
      <c r="C25" t="s">
        <v>34</v>
      </c>
      <c r="D25" t="s">
        <v>160</v>
      </c>
      <c r="E25" s="6">
        <v>53.300000000000004</v>
      </c>
      <c r="F25" s="7">
        <f t="shared" si="1"/>
        <v>0.91578984485190407</v>
      </c>
      <c r="G25">
        <f t="shared" si="12"/>
        <v>48.811598730606491</v>
      </c>
      <c r="H25" s="7">
        <f t="shared" si="2"/>
        <v>0.91598839915373764</v>
      </c>
      <c r="I25" s="7">
        <v>2.6890499999999999</v>
      </c>
      <c r="J25" s="9">
        <v>0.995</v>
      </c>
      <c r="K25" s="93">
        <v>0.99</v>
      </c>
      <c r="L25" s="5" cm="1">
        <f t="array" ref="L25">INDEX('2026'!AK:AK, MAX(_xlfn._xlws.FILTER(ROW('2026'!E:E), ('2026'!E:E=Goalies!C25)*('2026'!AK:AK&lt;&gt;""))))</f>
        <v>3.1219373252973615</v>
      </c>
      <c r="M25" s="5" cm="1">
        <f t="array" ref="M25">INDEX('2026'!AM:AM, MAX(_xlfn._xlws.FILTER(ROW('2026'!E:E), ('2026'!E:E=Goalies!C25)*('2026'!AM:AM&lt;&gt;""))))</f>
        <v>2.8820255965495507</v>
      </c>
      <c r="N25" s="5">
        <f t="shared" si="3"/>
        <v>2.8676154685668029</v>
      </c>
      <c r="O25" s="5" t="str" cm="1">
        <f t="array" ref="O25">IFERROR(INDEX('2026'!AO:AO, MAX(_xlfn._xlws.FILTER(ROW('2026'!I:I), ('2026'!I:I=Goalies!B25)*('2026'!AO:AO&lt;&gt;"")))),"")</f>
        <v/>
      </c>
      <c r="P25" s="65">
        <f t="shared" si="13"/>
        <v>2.8676154685668029</v>
      </c>
      <c r="Q25" s="6">
        <v>53.300000000000004</v>
      </c>
      <c r="R25" s="5" t="s">
        <v>34</v>
      </c>
      <c r="S25" t="s">
        <v>160</v>
      </c>
      <c r="T25">
        <v>700</v>
      </c>
      <c r="U25">
        <v>636</v>
      </c>
      <c r="V25">
        <v>64</v>
      </c>
      <c r="W25">
        <v>70</v>
      </c>
      <c r="X25">
        <f t="shared" si="4"/>
        <v>6</v>
      </c>
      <c r="Y25" s="5">
        <f>_xlfn.XLOOKUP(Goalies!R25,'Starting GF'!A:A,'Starting GF'!G:G)</f>
        <v>28.40879802314047</v>
      </c>
      <c r="Z25" s="11">
        <f>SUMIFS('EH Goalies'!$H:$H,'EH Goalies'!$A:$A,S25)</f>
        <v>718</v>
      </c>
      <c r="AA25" s="11">
        <f>SUMIFS('EH Goalies'!$G:$G,'EH Goalies'!$A:$A,S25)</f>
        <v>67</v>
      </c>
      <c r="AB25" s="11">
        <f>SUMIFS('EH Goalies'!$J:$J,'EH Goalies'!$A:$A,S25)</f>
        <v>83.39</v>
      </c>
      <c r="AC25">
        <f t="shared" si="5"/>
        <v>16.39</v>
      </c>
      <c r="AD25">
        <f t="shared" si="6"/>
        <v>1418</v>
      </c>
      <c r="AE25">
        <f t="shared" si="7"/>
        <v>22.39</v>
      </c>
      <c r="AF25" s="7">
        <f t="shared" si="8"/>
        <v>1.578984485190409E-2</v>
      </c>
      <c r="AG25" s="37">
        <f t="shared" si="9"/>
        <v>0.91578984485190407</v>
      </c>
      <c r="AH25" s="60">
        <f t="shared" si="10"/>
        <v>2.3923092890995798</v>
      </c>
      <c r="AI25" s="60" cm="1">
        <f t="array" ref="AI25">SUMPRODUCT(($R$2:$R$1017=R25)*($Q$2:$Q$1017)*($AH$2:$AH$1017))/82</f>
        <v>2.3866686000421642</v>
      </c>
      <c r="AJ25" s="5">
        <f t="shared" si="14"/>
        <v>1.0023634152882877</v>
      </c>
      <c r="AK25" s="98">
        <f t="shared" si="11"/>
        <v>0.995</v>
      </c>
      <c r="AL25" s="5"/>
      <c r="AM25" s="7"/>
      <c r="AN25" s="91"/>
      <c r="AO25" s="37"/>
      <c r="AR25" s="75" t="s">
        <v>246</v>
      </c>
      <c r="AS25" s="75" t="s">
        <v>362</v>
      </c>
      <c r="AT25" s="75" t="s">
        <v>34</v>
      </c>
      <c r="AU25" s="75" t="s">
        <v>160</v>
      </c>
      <c r="AV25" s="75">
        <v>57</v>
      </c>
      <c r="AW25" s="75">
        <v>0.91200000000000003</v>
      </c>
      <c r="AX25" s="75">
        <v>51.984000000000002</v>
      </c>
      <c r="AY25" s="77">
        <v>0.91108536585365862</v>
      </c>
      <c r="AZ25" s="77">
        <v>2.6890499999999999</v>
      </c>
      <c r="BA25" s="77">
        <v>0.98</v>
      </c>
      <c r="BB25" s="78">
        <v>3.0842466772232515</v>
      </c>
      <c r="BC25" s="78">
        <v>2.8879980497654598</v>
      </c>
      <c r="BD25" s="78">
        <v>2.8302380887701504</v>
      </c>
      <c r="BE25" s="78">
        <v>2.8856880989297102</v>
      </c>
      <c r="BF25" s="79">
        <v>2.64</v>
      </c>
      <c r="BG25" s="75">
        <v>57</v>
      </c>
      <c r="BH25" s="78" t="s">
        <v>34</v>
      </c>
      <c r="BI25" s="75" t="s">
        <v>160</v>
      </c>
      <c r="BJ25" s="75">
        <v>700</v>
      </c>
      <c r="BK25" s="75">
        <v>636</v>
      </c>
      <c r="BL25" s="75">
        <v>64</v>
      </c>
      <c r="BM25" s="75">
        <v>70</v>
      </c>
      <c r="BN25" s="75">
        <v>6</v>
      </c>
      <c r="BO25" s="78">
        <v>28.40879802314047</v>
      </c>
      <c r="BP25" s="80">
        <v>263</v>
      </c>
      <c r="BQ25" s="80">
        <v>23</v>
      </c>
      <c r="BR25" s="80">
        <v>28.3</v>
      </c>
      <c r="BS25" s="75">
        <v>5.3000000000000007</v>
      </c>
      <c r="BT25" s="75">
        <v>963</v>
      </c>
      <c r="BU25" s="75">
        <v>11.3</v>
      </c>
      <c r="BV25" s="77">
        <v>1.173416407061267E-2</v>
      </c>
      <c r="BW25" s="81">
        <v>0.9117341640706127</v>
      </c>
      <c r="BX25" s="82">
        <v>2.507526305261619</v>
      </c>
      <c r="BY25" s="82">
        <v>2.5616024595810107</v>
      </c>
      <c r="BZ25" s="78">
        <v>0.97888971642842793</v>
      </c>
      <c r="CA25" s="81">
        <v>0.98</v>
      </c>
    </row>
    <row r="26" spans="1:79" x14ac:dyDescent="0.2">
      <c r="A26" t="s">
        <v>247</v>
      </c>
      <c r="B26" t="str">
        <f t="shared" si="0"/>
        <v>DAL Casey DeSmith</v>
      </c>
      <c r="C26" t="s">
        <v>34</v>
      </c>
      <c r="D26" t="s">
        <v>228</v>
      </c>
      <c r="E26" s="6">
        <v>28.7</v>
      </c>
      <c r="F26" s="7">
        <f t="shared" si="1"/>
        <v>0.91635714285714287</v>
      </c>
      <c r="G26">
        <f t="shared" si="12"/>
        <v>26.29945</v>
      </c>
      <c r="H26" s="7">
        <f t="shared" si="2"/>
        <v>0.91598839915373764</v>
      </c>
      <c r="I26" s="7">
        <v>2.7940282540117973</v>
      </c>
      <c r="J26" s="9">
        <v>1.0049999999999999</v>
      </c>
      <c r="K26" s="93">
        <v>1.01</v>
      </c>
      <c r="L26" s="5" cm="1">
        <f t="array" ref="L26">INDEX('2026'!AK:AK, MAX(_xlfn._xlws.FILTER(ROW('2026'!E:E), ('2026'!E:E=Goalies!C26)*('2026'!AK:AK&lt;&gt;""))))</f>
        <v>3.1219373252973615</v>
      </c>
      <c r="M26" s="5" cm="1">
        <f t="array" ref="M26">INDEX('2026'!AM:AM, MAX(_xlfn._xlws.FILTER(ROW('2026'!E:E), ('2026'!E:E=Goalies!C26)*('2026'!AM:AM&lt;&gt;""))))</f>
        <v>2.8820255965495507</v>
      </c>
      <c r="N26" s="5">
        <f t="shared" si="3"/>
        <v>2.896435724532298</v>
      </c>
      <c r="O26" s="5" t="str" cm="1">
        <f t="array" ref="O26">IFERROR(INDEX('2026'!AO:AO, MAX(_xlfn._xlws.FILTER(ROW('2026'!I:I), ('2026'!I:I=Goalies!B26)*('2026'!AO:AO&lt;&gt;"")))),"")</f>
        <v/>
      </c>
      <c r="P26" s="65">
        <f t="shared" si="13"/>
        <v>2.896435724532298</v>
      </c>
      <c r="Q26" s="6">
        <v>28.7</v>
      </c>
      <c r="R26" s="5" t="s">
        <v>34</v>
      </c>
      <c r="S26" t="s">
        <v>228</v>
      </c>
      <c r="T26">
        <v>700</v>
      </c>
      <c r="U26">
        <v>634.5</v>
      </c>
      <c r="V26">
        <v>65.5</v>
      </c>
      <c r="W26">
        <v>70</v>
      </c>
      <c r="X26">
        <f t="shared" si="4"/>
        <v>4.5</v>
      </c>
      <c r="Y26" s="5">
        <f>_xlfn.XLOOKUP(Goalies!R26,'Starting GF'!A:A,'Starting GF'!G:G)</f>
        <v>28.40879802314047</v>
      </c>
      <c r="Z26" s="11">
        <f>SUMIFS('EH Goalies'!$H:$H,'EH Goalies'!$A:$A,S26)</f>
        <v>420</v>
      </c>
      <c r="AA26" s="11">
        <f>SUMIFS('EH Goalies'!$G:$G,'EH Goalies'!$A:$A,S26)</f>
        <v>37</v>
      </c>
      <c r="AB26" s="11">
        <f>SUMIFS('EH Goalies'!$J:$J,'EH Goalies'!$A:$A,S26)</f>
        <v>50.82</v>
      </c>
      <c r="AC26">
        <f t="shared" si="5"/>
        <v>13.82</v>
      </c>
      <c r="AD26">
        <f t="shared" si="6"/>
        <v>1120</v>
      </c>
      <c r="AE26">
        <f t="shared" si="7"/>
        <v>18.32</v>
      </c>
      <c r="AF26" s="7">
        <f t="shared" si="8"/>
        <v>1.6357142857142858E-2</v>
      </c>
      <c r="AG26" s="37">
        <f t="shared" si="9"/>
        <v>0.91635714285714287</v>
      </c>
      <c r="AH26" s="60">
        <f t="shared" si="10"/>
        <v>2.3761930346498206</v>
      </c>
      <c r="AI26" s="60" cm="1">
        <f t="array" ref="AI26">SUMPRODUCT(($R$2:$R$1017=R26)*($Q$2:$Q$1017)*($AH$2:$AH$1017))/82</f>
        <v>2.3866686000421642</v>
      </c>
      <c r="AJ26" s="5">
        <f t="shared" si="14"/>
        <v>0.99561080017889436</v>
      </c>
      <c r="AK26" s="98">
        <f t="shared" si="11"/>
        <v>1.0049999999999999</v>
      </c>
      <c r="AL26" s="5"/>
      <c r="AM26" s="7"/>
      <c r="AN26" s="91"/>
      <c r="AO26" s="37"/>
      <c r="AR26" s="75" t="s">
        <v>247</v>
      </c>
      <c r="AS26" s="75" t="s">
        <v>1301</v>
      </c>
      <c r="AT26" s="75" t="s">
        <v>34</v>
      </c>
      <c r="AU26" s="75" t="s">
        <v>228</v>
      </c>
      <c r="AV26" s="75">
        <v>25</v>
      </c>
      <c r="AW26" s="75">
        <v>0.90900000000000003</v>
      </c>
      <c r="AX26" s="75">
        <v>22.725000000000001</v>
      </c>
      <c r="AY26" s="77">
        <v>0.91108536585365862</v>
      </c>
      <c r="AZ26" s="77">
        <v>2.7940282540117973</v>
      </c>
      <c r="BA26" s="77">
        <v>1.03</v>
      </c>
      <c r="BB26" s="78">
        <v>3.0842466772232515</v>
      </c>
      <c r="BC26" s="78">
        <v>2.8879980497654598</v>
      </c>
      <c r="BD26" s="78">
        <v>2.9746379912584238</v>
      </c>
      <c r="BE26" s="78">
        <v>2.8755274049036879</v>
      </c>
      <c r="BF26" s="79">
        <v>2.7940282540117973</v>
      </c>
      <c r="BG26" s="75">
        <v>25</v>
      </c>
      <c r="BH26" s="78" t="s">
        <v>34</v>
      </c>
      <c r="BI26" s="75" t="s">
        <v>228</v>
      </c>
      <c r="BJ26" s="75">
        <v>700</v>
      </c>
      <c r="BK26" s="75">
        <v>634.5</v>
      </c>
      <c r="BL26" s="75">
        <v>65.5</v>
      </c>
      <c r="BM26" s="75">
        <v>70</v>
      </c>
      <c r="BN26" s="75">
        <v>4.5</v>
      </c>
      <c r="BO26" s="78">
        <v>28.40879802314047</v>
      </c>
      <c r="BP26" s="80">
        <v>105</v>
      </c>
      <c r="BQ26" s="80">
        <v>13</v>
      </c>
      <c r="BR26" s="80">
        <v>12.92</v>
      </c>
      <c r="BS26" s="75">
        <v>-8.0000000000000071E-2</v>
      </c>
      <c r="BT26" s="75">
        <v>805</v>
      </c>
      <c r="BU26" s="75">
        <v>4.42</v>
      </c>
      <c r="BV26" s="77">
        <v>5.4906832298136643E-3</v>
      </c>
      <c r="BW26" s="81">
        <v>0.90549068322981374</v>
      </c>
      <c r="BX26" s="82">
        <v>2.6848960914292239</v>
      </c>
      <c r="BY26" s="82">
        <v>2.5616024595810107</v>
      </c>
      <c r="BZ26" s="78">
        <v>1.0481314465431844</v>
      </c>
      <c r="CA26" s="81">
        <v>1.03</v>
      </c>
    </row>
    <row r="27" spans="1:79" x14ac:dyDescent="0.2">
      <c r="A27" t="s">
        <v>246</v>
      </c>
      <c r="B27" t="str">
        <f t="shared" si="0"/>
        <v>DET John Gibson</v>
      </c>
      <c r="C27" t="s">
        <v>30</v>
      </c>
      <c r="D27" t="s">
        <v>161</v>
      </c>
      <c r="E27" s="6">
        <v>41</v>
      </c>
      <c r="F27" s="7">
        <f t="shared" si="1"/>
        <v>0.90292424242424241</v>
      </c>
      <c r="G27">
        <f t="shared" si="12"/>
        <v>37.019893939393938</v>
      </c>
      <c r="H27" s="7">
        <f t="shared" si="2"/>
        <v>0.90213691796008866</v>
      </c>
      <c r="I27" s="7">
        <v>3.0499999999999963</v>
      </c>
      <c r="J27" s="9">
        <v>0.99</v>
      </c>
      <c r="K27" s="93">
        <v>0.99787344671416311</v>
      </c>
      <c r="L27" s="5" cm="1">
        <f t="array" ref="L27">INDEX('2026'!AK:AK, MAX(_xlfn._xlws.FILTER(ROW('2026'!E:E), ('2026'!E:E=Goalies!C27)*('2026'!AK:AK&lt;&gt;""))))</f>
        <v>2.9477473499218645</v>
      </c>
      <c r="M27" s="5" cm="1">
        <f t="array" ref="M27">INDEX('2026'!AM:AM, MAX(_xlfn._xlws.FILTER(ROW('2026'!E:E), ('2026'!E:E=Goalies!C27)*('2026'!AM:AM&lt;&gt;""))))</f>
        <v>3.098221321875918</v>
      </c>
      <c r="N27" s="5">
        <f t="shared" si="3"/>
        <v>3.0672391086571587</v>
      </c>
      <c r="O27" s="5" t="str" cm="1">
        <f t="array" ref="O27">IFERROR(INDEX('2026'!AO:AO, MAX(_xlfn._xlws.FILTER(ROW('2026'!I:I), ('2026'!I:I=Goalies!B27)*('2026'!AO:AO&lt;&gt;"")))),"")</f>
        <v/>
      </c>
      <c r="P27" s="65">
        <f t="shared" si="13"/>
        <v>3.0672391086571587</v>
      </c>
      <c r="Q27" s="6">
        <v>41</v>
      </c>
      <c r="R27" s="5" t="s">
        <v>30</v>
      </c>
      <c r="S27" t="s">
        <v>161</v>
      </c>
      <c r="T27">
        <v>700</v>
      </c>
      <c r="U27">
        <v>630</v>
      </c>
      <c r="V27">
        <v>70</v>
      </c>
      <c r="W27">
        <v>70</v>
      </c>
      <c r="X27">
        <f t="shared" si="4"/>
        <v>0</v>
      </c>
      <c r="Y27" s="5">
        <f>_xlfn.XLOOKUP(Goalies!R27,'Starting GF'!A:A,'Starting GF'!G:G)</f>
        <v>28.02820107669681</v>
      </c>
      <c r="Z27" s="11">
        <f>SUMIFS('EH Goalies'!$H:$H,'EH Goalies'!$A:$A,S27)</f>
        <v>620</v>
      </c>
      <c r="AA27" s="11">
        <f>SUMIFS('EH Goalies'!$G:$G,'EH Goalies'!$A:$A,S27)</f>
        <v>66</v>
      </c>
      <c r="AB27" s="11">
        <f>SUMIFS('EH Goalies'!$J:$J,'EH Goalies'!$A:$A,S27)</f>
        <v>69.86</v>
      </c>
      <c r="AC27">
        <f t="shared" si="5"/>
        <v>3.8599999999999994</v>
      </c>
      <c r="AD27">
        <f t="shared" si="6"/>
        <v>1320</v>
      </c>
      <c r="AE27">
        <f t="shared" si="7"/>
        <v>3.8599999999999994</v>
      </c>
      <c r="AF27" s="7">
        <f t="shared" si="8"/>
        <v>2.9242424242424238E-3</v>
      </c>
      <c r="AG27" s="37">
        <f t="shared" si="9"/>
        <v>0.90292424242424241</v>
      </c>
      <c r="AH27" s="60">
        <f t="shared" si="10"/>
        <v>2.7208588530060074</v>
      </c>
      <c r="AI27" s="60" cm="1">
        <f t="array" ref="AI27">SUMPRODUCT(($R$2:$R$1017=R27)*($Q$2:$Q$1017)*($AH$2:$AH$1017))/82</f>
        <v>2.7429261413999098</v>
      </c>
      <c r="AJ27" s="5">
        <f t="shared" si="14"/>
        <v>0.99195483682158503</v>
      </c>
      <c r="AK27" s="98">
        <f t="shared" si="11"/>
        <v>0.99</v>
      </c>
      <c r="AL27" s="5"/>
      <c r="AM27" s="7"/>
      <c r="AN27" s="91"/>
      <c r="AO27" s="37"/>
      <c r="AR27" s="75" t="s">
        <v>246</v>
      </c>
      <c r="AS27" s="75" t="s">
        <v>495</v>
      </c>
      <c r="AT27" s="75" t="s">
        <v>30</v>
      </c>
      <c r="AU27" s="75" t="s">
        <v>161</v>
      </c>
      <c r="AV27" s="75">
        <v>46</v>
      </c>
      <c r="AW27" s="75">
        <v>0.9</v>
      </c>
      <c r="AX27" s="75">
        <v>41.4</v>
      </c>
      <c r="AY27" s="77">
        <v>0.89999999999999991</v>
      </c>
      <c r="AZ27" s="77">
        <v>3.0499999999999963</v>
      </c>
      <c r="BA27" s="77">
        <v>0.995</v>
      </c>
      <c r="BB27" s="78">
        <v>2.9725656659958881</v>
      </c>
      <c r="BC27" s="78">
        <v>3.0861288801964655</v>
      </c>
      <c r="BD27" s="78">
        <v>3.0706982357954833</v>
      </c>
      <c r="BE27" s="78">
        <v>3.1101481360839314</v>
      </c>
      <c r="BF27" s="79">
        <v>3.0499999999999963</v>
      </c>
      <c r="BG27" s="75">
        <v>36</v>
      </c>
      <c r="BH27" s="78" t="s">
        <v>30</v>
      </c>
      <c r="BI27" s="75" t="s">
        <v>162</v>
      </c>
      <c r="BJ27" s="75">
        <v>700</v>
      </c>
      <c r="BK27" s="75">
        <v>630</v>
      </c>
      <c r="BL27" s="75">
        <v>70</v>
      </c>
      <c r="BM27" s="75">
        <v>70</v>
      </c>
      <c r="BN27" s="75">
        <v>0</v>
      </c>
      <c r="BO27" s="78">
        <v>28.02820107669681</v>
      </c>
      <c r="BP27" s="80">
        <v>174</v>
      </c>
      <c r="BQ27" s="80">
        <v>18</v>
      </c>
      <c r="BR27" s="80">
        <v>20.47</v>
      </c>
      <c r="BS27" s="75">
        <v>2.4699999999999989</v>
      </c>
      <c r="BT27" s="75">
        <v>874</v>
      </c>
      <c r="BU27" s="75">
        <v>2.4699999999999989</v>
      </c>
      <c r="BV27" s="77">
        <v>2.8260869565217379E-3</v>
      </c>
      <c r="BW27" s="81">
        <v>0.90282608695652178</v>
      </c>
      <c r="BX27" s="82">
        <v>2.7236099741920583</v>
      </c>
      <c r="BY27" s="82">
        <v>2.6902931498084754</v>
      </c>
      <c r="BZ27" s="78">
        <v>1.0123840869854479</v>
      </c>
      <c r="CA27" s="81">
        <v>0.995</v>
      </c>
    </row>
    <row r="28" spans="1:79" x14ac:dyDescent="0.2">
      <c r="A28" t="s">
        <v>247</v>
      </c>
      <c r="B28" t="str">
        <f t="shared" si="0"/>
        <v>DET Cam Talbot</v>
      </c>
      <c r="C28" t="s">
        <v>30</v>
      </c>
      <c r="D28" t="s">
        <v>162</v>
      </c>
      <c r="E28" s="6">
        <v>41</v>
      </c>
      <c r="F28" s="7">
        <f t="shared" si="1"/>
        <v>0.90134959349593502</v>
      </c>
      <c r="G28">
        <f t="shared" si="12"/>
        <v>36.955333333333336</v>
      </c>
      <c r="H28" s="7">
        <f t="shared" si="2"/>
        <v>0.90213691796008866</v>
      </c>
      <c r="I28" s="7">
        <v>3.0499999999999963</v>
      </c>
      <c r="J28" s="9">
        <v>1.01</v>
      </c>
      <c r="K28" s="93">
        <v>1.002126553285837</v>
      </c>
      <c r="L28" s="5" cm="1">
        <f t="array" ref="L28">INDEX('2026'!AK:AK, MAX(_xlfn._xlws.FILTER(ROW('2026'!E:E), ('2026'!E:E=Goalies!C28)*('2026'!AK:AK&lt;&gt;""))))</f>
        <v>2.9477473499218645</v>
      </c>
      <c r="M28" s="5" cm="1">
        <f t="array" ref="M28">INDEX('2026'!AM:AM, MAX(_xlfn._xlws.FILTER(ROW('2026'!E:E), ('2026'!E:E=Goalies!C28)*('2026'!AM:AM&lt;&gt;""))))</f>
        <v>3.098221321875918</v>
      </c>
      <c r="N28" s="5">
        <f t="shared" si="3"/>
        <v>3.1292035350946774</v>
      </c>
      <c r="O28" s="5" t="str" cm="1">
        <f t="array" ref="O28">IFERROR(INDEX('2026'!AO:AO, MAX(_xlfn._xlws.FILTER(ROW('2026'!I:I), ('2026'!I:I=Goalies!B28)*('2026'!AO:AO&lt;&gt;"")))),"")</f>
        <v/>
      </c>
      <c r="P28" s="65">
        <f t="shared" si="13"/>
        <v>3.1292035350946774</v>
      </c>
      <c r="Q28" s="6">
        <v>41</v>
      </c>
      <c r="R28" s="5" t="s">
        <v>30</v>
      </c>
      <c r="S28" t="s">
        <v>162</v>
      </c>
      <c r="T28">
        <v>700</v>
      </c>
      <c r="U28">
        <v>632</v>
      </c>
      <c r="V28">
        <v>68</v>
      </c>
      <c r="W28">
        <v>70</v>
      </c>
      <c r="X28">
        <f t="shared" si="4"/>
        <v>2</v>
      </c>
      <c r="Y28" s="5">
        <f>_xlfn.XLOOKUP(Goalies!R28,'Starting GF'!A:A,'Starting GF'!G:G)</f>
        <v>28.02820107669681</v>
      </c>
      <c r="Z28" s="11">
        <f>SUMIFS('EH Goalies'!$H:$H,'EH Goalies'!$A:$A,S28)</f>
        <v>530</v>
      </c>
      <c r="AA28" s="11">
        <f>SUMIFS('EH Goalies'!$G:$G,'EH Goalies'!$A:$A,S28)</f>
        <v>60</v>
      </c>
      <c r="AB28" s="11">
        <f>SUMIFS('EH Goalies'!$J:$J,'EH Goalies'!$A:$A,S28)</f>
        <v>59.66</v>
      </c>
      <c r="AC28">
        <f t="shared" si="5"/>
        <v>-0.34000000000000341</v>
      </c>
      <c r="AD28">
        <f t="shared" si="6"/>
        <v>1230</v>
      </c>
      <c r="AE28">
        <f t="shared" si="7"/>
        <v>1.6599999999999966</v>
      </c>
      <c r="AF28" s="7">
        <f t="shared" si="8"/>
        <v>1.3495934959349566E-3</v>
      </c>
      <c r="AG28" s="37">
        <f t="shared" si="9"/>
        <v>0.90134959349593502</v>
      </c>
      <c r="AH28" s="60">
        <f t="shared" si="10"/>
        <v>2.7649934297938121</v>
      </c>
      <c r="AI28" s="60" cm="1">
        <f t="array" ref="AI28">SUMPRODUCT(($R$2:$R$1017=R28)*($Q$2:$Q$1017)*($AH$2:$AH$1017))/82</f>
        <v>2.7429261413999098</v>
      </c>
      <c r="AJ28" s="5">
        <f t="shared" si="14"/>
        <v>1.0080451631784149</v>
      </c>
      <c r="AK28" s="98">
        <f t="shared" si="11"/>
        <v>1.01</v>
      </c>
      <c r="AL28" s="5"/>
      <c r="AM28" s="7"/>
      <c r="AN28" s="91"/>
      <c r="AO28" s="37"/>
      <c r="AR28" s="75" t="s">
        <v>247</v>
      </c>
      <c r="AS28" s="75" t="s">
        <v>348</v>
      </c>
      <c r="AT28" s="75" t="s">
        <v>30</v>
      </c>
      <c r="AU28" s="75" t="s">
        <v>162</v>
      </c>
      <c r="AV28" s="75">
        <v>36</v>
      </c>
      <c r="AW28" s="75">
        <v>0.9</v>
      </c>
      <c r="AX28" s="75">
        <v>32.4</v>
      </c>
      <c r="AY28" s="77">
        <v>0.89999999999999991</v>
      </c>
      <c r="AZ28" s="77">
        <v>3.0499999999999963</v>
      </c>
      <c r="BA28" s="77">
        <v>1.0049999999999999</v>
      </c>
      <c r="BB28" s="78">
        <v>2.9725656659958881</v>
      </c>
      <c r="BC28" s="78">
        <v>3.0861288801964655</v>
      </c>
      <c r="BD28" s="78">
        <v>3.1015595245974477</v>
      </c>
      <c r="BE28" s="78">
        <v>3.0740817516411516</v>
      </c>
      <c r="BF28" s="79">
        <v>3.0615741323337184</v>
      </c>
      <c r="BG28" s="75">
        <v>46</v>
      </c>
      <c r="BH28" s="78" t="s">
        <v>30</v>
      </c>
      <c r="BI28" s="75" t="s">
        <v>161</v>
      </c>
      <c r="BJ28" s="75">
        <v>700</v>
      </c>
      <c r="BK28" s="75">
        <v>632</v>
      </c>
      <c r="BL28" s="75">
        <v>68</v>
      </c>
      <c r="BM28" s="75">
        <v>70</v>
      </c>
      <c r="BN28" s="75">
        <v>2</v>
      </c>
      <c r="BO28" s="78">
        <v>28.02820107669681</v>
      </c>
      <c r="BP28" s="80">
        <v>210</v>
      </c>
      <c r="BQ28" s="80">
        <v>23</v>
      </c>
      <c r="BR28" s="80">
        <v>25.5</v>
      </c>
      <c r="BS28" s="75">
        <v>2.5</v>
      </c>
      <c r="BT28" s="75">
        <v>910</v>
      </c>
      <c r="BU28" s="75">
        <v>4.5</v>
      </c>
      <c r="BV28" s="77">
        <v>4.9450549450549448E-3</v>
      </c>
      <c r="BW28" s="81">
        <v>0.90494505494505495</v>
      </c>
      <c r="BX28" s="82">
        <v>2.6642191133343669</v>
      </c>
      <c r="BY28" s="82">
        <v>2.6902931498084754</v>
      </c>
      <c r="BZ28" s="78">
        <v>0.99030810583747542</v>
      </c>
      <c r="CA28" s="81">
        <v>1.0049999999999999</v>
      </c>
    </row>
    <row r="29" spans="1:79" x14ac:dyDescent="0.2">
      <c r="A29" t="s">
        <v>246</v>
      </c>
      <c r="B29" t="str">
        <f t="shared" si="0"/>
        <v>EDM Tristan Jarry</v>
      </c>
      <c r="C29" t="s">
        <v>17</v>
      </c>
      <c r="D29" t="s">
        <v>181</v>
      </c>
      <c r="E29" s="6">
        <v>42</v>
      </c>
      <c r="F29" s="7">
        <f t="shared" si="1"/>
        <v>0.90854452054794521</v>
      </c>
      <c r="G29">
        <f t="shared" si="12"/>
        <v>38.158869863013699</v>
      </c>
      <c r="H29" s="7">
        <f t="shared" si="2"/>
        <v>0.90474625383315321</v>
      </c>
      <c r="I29" s="7">
        <v>3.2819799999999999</v>
      </c>
      <c r="J29" s="9">
        <v>0.97499999999999998</v>
      </c>
      <c r="K29" s="93">
        <v>0.97</v>
      </c>
      <c r="L29" s="5" cm="1">
        <f t="array" ref="L29">INDEX('2026'!AK:AK, MAX(_xlfn._xlws.FILTER(ROW('2026'!E:E), ('2026'!E:E=Goalies!C29)*('2026'!AK:AK&lt;&gt;""))))</f>
        <v>3.3404432502169255</v>
      </c>
      <c r="M29" s="5" cm="1">
        <f t="array" ref="M29">INDEX('2026'!AM:AM, MAX(_xlfn._xlws.FILTER(ROW('2026'!E:E), ('2026'!E:E=Goalies!C29)*('2026'!AM:AM&lt;&gt;""))))</f>
        <v>2.9892389507795527</v>
      </c>
      <c r="N29" s="5">
        <f t="shared" si="3"/>
        <v>2.9145079770100639</v>
      </c>
      <c r="O29" s="5" t="str" cm="1">
        <f t="array" ref="O29">IFERROR(INDEX('2026'!AO:AO, MAX(_xlfn._xlws.FILTER(ROW('2026'!I:I), ('2026'!I:I=Goalies!B29)*('2026'!AO:AO&lt;&gt;"")))),"")</f>
        <v/>
      </c>
      <c r="P29" s="65">
        <f t="shared" si="13"/>
        <v>2.9145079770100639</v>
      </c>
      <c r="Q29" s="6">
        <v>42</v>
      </c>
      <c r="R29" t="s">
        <v>17</v>
      </c>
      <c r="S29" t="s">
        <v>181</v>
      </c>
      <c r="T29">
        <v>700</v>
      </c>
      <c r="U29">
        <v>629.5</v>
      </c>
      <c r="V29">
        <v>70.5</v>
      </c>
      <c r="W29">
        <v>70</v>
      </c>
      <c r="X29">
        <f t="shared" si="4"/>
        <v>-0.5</v>
      </c>
      <c r="Y29" s="5">
        <f>_xlfn.XLOOKUP(Goalies!R29,'Starting GF'!A:A,'Starting GF'!G:G)</f>
        <v>27.166850092640111</v>
      </c>
      <c r="Z29" s="11">
        <f>SUMIFS('EH Goalies'!$H:$H,'EH Goalies'!$A:$A,S29)</f>
        <v>468</v>
      </c>
      <c r="AA29" s="11">
        <f>SUMIFS('EH Goalies'!$G:$G,'EH Goalies'!$A:$A,S29)</f>
        <v>44</v>
      </c>
      <c r="AB29" s="11">
        <f>SUMIFS('EH Goalies'!$J:$J,'EH Goalies'!$A:$A,S29)</f>
        <v>54.480000000000004</v>
      </c>
      <c r="AC29">
        <f t="shared" si="5"/>
        <v>10.480000000000004</v>
      </c>
      <c r="AD29">
        <f t="shared" si="6"/>
        <v>1168</v>
      </c>
      <c r="AE29">
        <f t="shared" si="7"/>
        <v>9.980000000000004</v>
      </c>
      <c r="AF29" s="7">
        <f t="shared" si="8"/>
        <v>8.5445205479452082E-3</v>
      </c>
      <c r="AG29" s="37">
        <f t="shared" si="9"/>
        <v>0.90854452054794521</v>
      </c>
      <c r="AH29" s="60">
        <f>(1-AG29)*Y29</f>
        <v>2.4845573004245005</v>
      </c>
      <c r="AI29" s="60" cm="1">
        <f t="array" ref="AI29">SUMPRODUCT(($R$2:$R$1017=R29)*($Q$2:$Q$1017)*($AH$2:$AH$1017))/82</f>
        <v>2.5877442428771196</v>
      </c>
      <c r="AJ29" s="5">
        <f>AH29/AI29</f>
        <v>0.96012475238360762</v>
      </c>
      <c r="AK29" s="98">
        <f t="shared" si="11"/>
        <v>0.97499999999999998</v>
      </c>
      <c r="AL29" s="5"/>
      <c r="AM29" s="7"/>
      <c r="AN29" s="91"/>
      <c r="AO29" s="37"/>
      <c r="AR29" s="75" t="s">
        <v>246</v>
      </c>
      <c r="AS29" s="75" t="s">
        <v>447</v>
      </c>
      <c r="AT29" s="75" t="s">
        <v>21</v>
      </c>
      <c r="AU29" s="75" t="s">
        <v>181</v>
      </c>
      <c r="AV29" s="75">
        <v>54</v>
      </c>
      <c r="AW29" s="75">
        <v>0.89900000000000002</v>
      </c>
      <c r="AX29" s="75">
        <v>48.545999999999999</v>
      </c>
      <c r="AY29" s="77">
        <v>1.199829268292683</v>
      </c>
      <c r="AZ29" s="77">
        <v>3.2819799999999999</v>
      </c>
      <c r="BA29" s="77">
        <v>0.99</v>
      </c>
      <c r="BB29" s="78">
        <v>2.8402875247769281</v>
      </c>
      <c r="BC29" s="78">
        <v>3.2115103228563213</v>
      </c>
      <c r="BD29" s="78">
        <v>3.1793952196277582</v>
      </c>
      <c r="BE29" s="78">
        <v>3.2380272565329249</v>
      </c>
      <c r="BF29" s="79">
        <v>3.2289968334641723</v>
      </c>
      <c r="BG29" s="75">
        <v>54</v>
      </c>
      <c r="BH29" s="75" t="s">
        <v>21</v>
      </c>
      <c r="BI29" s="75" t="s">
        <v>181</v>
      </c>
      <c r="BJ29" s="75">
        <v>700</v>
      </c>
      <c r="BK29" s="75">
        <v>629.5</v>
      </c>
      <c r="BL29" s="75">
        <v>70.5</v>
      </c>
      <c r="BM29" s="75">
        <v>70</v>
      </c>
      <c r="BN29" s="75">
        <v>-0.5</v>
      </c>
      <c r="BO29" s="78">
        <v>29.016417709568064</v>
      </c>
      <c r="BP29" s="80">
        <v>203</v>
      </c>
      <c r="BQ29" s="80">
        <v>18</v>
      </c>
      <c r="BR29" s="80">
        <v>23.19</v>
      </c>
      <c r="BS29" s="75">
        <v>5.1900000000000013</v>
      </c>
      <c r="BT29" s="75">
        <v>903</v>
      </c>
      <c r="BU29" s="75">
        <v>4.6900000000000013</v>
      </c>
      <c r="BV29" s="77">
        <v>5.1937984496124049E-3</v>
      </c>
      <c r="BW29" s="81">
        <v>0.90519379844961245</v>
      </c>
      <c r="BX29" s="82">
        <v>2.7509363456435443</v>
      </c>
      <c r="BY29" s="82">
        <v>3.8311977399746246</v>
      </c>
      <c r="BZ29" s="78">
        <v>0.71803559417994556</v>
      </c>
      <c r="CA29" s="81">
        <v>0.99</v>
      </c>
    </row>
    <row r="30" spans="1:79" x14ac:dyDescent="0.2">
      <c r="A30" t="s">
        <v>247</v>
      </c>
      <c r="B30" t="str">
        <f t="shared" si="0"/>
        <v>EDM Calvin Pickard</v>
      </c>
      <c r="C30" t="s">
        <v>17</v>
      </c>
      <c r="D30" t="s">
        <v>164</v>
      </c>
      <c r="E30" s="6">
        <v>30</v>
      </c>
      <c r="F30" s="7">
        <f t="shared" si="1"/>
        <v>0.90172769953051646</v>
      </c>
      <c r="G30">
        <f t="shared" si="12"/>
        <v>27.051830985915494</v>
      </c>
      <c r="H30" s="7">
        <f t="shared" si="2"/>
        <v>0.90474625383315321</v>
      </c>
      <c r="I30" s="7">
        <v>2.8641222334004022</v>
      </c>
      <c r="J30" s="9">
        <v>1.03</v>
      </c>
      <c r="K30" s="93">
        <v>1.06</v>
      </c>
      <c r="L30" s="5" cm="1">
        <f t="array" ref="L30">INDEX('2026'!AK:AK, MAX(_xlfn._xlws.FILTER(ROW('2026'!E:E), ('2026'!E:E=Goalies!C30)*('2026'!AK:AK&lt;&gt;""))))</f>
        <v>3.3404432502169255</v>
      </c>
      <c r="M30" s="5" cm="1">
        <f t="array" ref="M30">INDEX('2026'!AM:AM, MAX(_xlfn._xlws.FILTER(ROW('2026'!E:E), ('2026'!E:E=Goalies!C30)*('2026'!AM:AM&lt;&gt;""))))</f>
        <v>2.9892389507795527</v>
      </c>
      <c r="N30" s="5">
        <f t="shared" si="3"/>
        <v>3.0789161193029395</v>
      </c>
      <c r="O30" s="5" t="str" cm="1">
        <f t="array" ref="O30">IFERROR(INDEX('2026'!AO:AO, MAX(_xlfn._xlws.FILTER(ROW('2026'!I:I), ('2026'!I:I=Goalies!B30)*('2026'!AO:AO&lt;&gt;"")))),"")</f>
        <v/>
      </c>
      <c r="P30" s="65">
        <f t="shared" si="13"/>
        <v>3.0789161193029395</v>
      </c>
      <c r="Q30" s="6">
        <v>30</v>
      </c>
      <c r="R30" s="5" t="s">
        <v>17</v>
      </c>
      <c r="S30" t="s">
        <v>164</v>
      </c>
      <c r="T30">
        <v>700</v>
      </c>
      <c r="U30">
        <v>629.5</v>
      </c>
      <c r="V30">
        <v>70.5</v>
      </c>
      <c r="W30">
        <v>70</v>
      </c>
      <c r="X30">
        <f t="shared" si="4"/>
        <v>-0.5</v>
      </c>
      <c r="Y30" s="5">
        <f>_xlfn.XLOOKUP(Goalies!R30,'Starting GF'!A:A,'Starting GF'!G:G)</f>
        <v>27.166850092640111</v>
      </c>
      <c r="Z30" s="11">
        <f>SUMIFS('EH Goalies'!$H:$H,'EH Goalies'!$A:$A,S30)</f>
        <v>365</v>
      </c>
      <c r="AA30" s="11">
        <f>SUMIFS('EH Goalies'!$G:$G,'EH Goalies'!$A:$A,S30)</f>
        <v>46</v>
      </c>
      <c r="AB30" s="11">
        <f>SUMIFS('EH Goalies'!$J:$J,'EH Goalies'!$A:$A,S30)</f>
        <v>48.34</v>
      </c>
      <c r="AC30">
        <f t="shared" si="5"/>
        <v>2.3400000000000034</v>
      </c>
      <c r="AD30">
        <f t="shared" si="6"/>
        <v>1065</v>
      </c>
      <c r="AE30">
        <f t="shared" si="7"/>
        <v>1.8400000000000034</v>
      </c>
      <c r="AF30" s="7">
        <f t="shared" si="8"/>
        <v>1.7276995305164351E-3</v>
      </c>
      <c r="AG30" s="37">
        <f t="shared" si="9"/>
        <v>0.90172769953051646</v>
      </c>
      <c r="AH30" s="60">
        <f t="shared" si="10"/>
        <v>2.6697488551133457</v>
      </c>
      <c r="AI30" s="60" cm="1">
        <f t="array" ref="AI30">SUMPRODUCT(($R$2:$R$1017=R30)*($Q$2:$Q$1017)*($AH$2:$AH$1017))/82</f>
        <v>2.5877442428771196</v>
      </c>
      <c r="AJ30" s="5">
        <f t="shared" si="14"/>
        <v>1.0316896124730826</v>
      </c>
      <c r="AK30" s="98">
        <f t="shared" si="11"/>
        <v>1.03</v>
      </c>
      <c r="AL30" s="5"/>
      <c r="AM30" s="7"/>
      <c r="AN30" s="91"/>
      <c r="AO30" s="37"/>
      <c r="AR30" s="75" t="s">
        <v>247</v>
      </c>
      <c r="AS30" s="75" t="s">
        <v>372</v>
      </c>
      <c r="AT30" s="75" t="s">
        <v>17</v>
      </c>
      <c r="AU30" s="75" t="s">
        <v>164</v>
      </c>
      <c r="AV30" s="75">
        <v>27</v>
      </c>
      <c r="AW30" s="75">
        <v>0.89900000000000002</v>
      </c>
      <c r="AX30" s="75">
        <v>24.273</v>
      </c>
      <c r="AY30" s="77">
        <v>0.90302439024390246</v>
      </c>
      <c r="AZ30" s="77">
        <v>2.8641222334004022</v>
      </c>
      <c r="BA30" s="77">
        <v>1.0249999999999999</v>
      </c>
      <c r="BB30" s="78">
        <v>3.1628575126856506</v>
      </c>
      <c r="BC30" s="78">
        <v>3.0481630870803151</v>
      </c>
      <c r="BD30" s="78">
        <v>3.1243671642573227</v>
      </c>
      <c r="BE30" s="78">
        <v>2.9305899532628814</v>
      </c>
      <c r="BF30" s="79">
        <v>2.86</v>
      </c>
      <c r="BG30" s="75">
        <v>27</v>
      </c>
      <c r="BH30" s="78" t="s">
        <v>17</v>
      </c>
      <c r="BI30" s="75" t="s">
        <v>164</v>
      </c>
      <c r="BJ30" s="75">
        <v>700</v>
      </c>
      <c r="BK30" s="75">
        <v>629.5</v>
      </c>
      <c r="BL30" s="75">
        <v>70.5</v>
      </c>
      <c r="BM30" s="75">
        <v>70</v>
      </c>
      <c r="BN30" s="75">
        <v>-0.5</v>
      </c>
      <c r="BO30" s="78">
        <v>27.166850092640111</v>
      </c>
      <c r="BP30" s="80">
        <v>113</v>
      </c>
      <c r="BQ30" s="80">
        <v>17</v>
      </c>
      <c r="BR30" s="80">
        <v>14.6</v>
      </c>
      <c r="BS30" s="75">
        <v>-2.4000000000000004</v>
      </c>
      <c r="BT30" s="75">
        <v>813</v>
      </c>
      <c r="BU30" s="75">
        <v>-2.9000000000000004</v>
      </c>
      <c r="BV30" s="77">
        <v>-3.5670356703567038E-3</v>
      </c>
      <c r="BW30" s="81">
        <v>0.89643296432964337</v>
      </c>
      <c r="BX30" s="82">
        <v>2.8135901325956896</v>
      </c>
      <c r="BY30" s="82">
        <v>2.6130739050022296</v>
      </c>
      <c r="BZ30" s="78">
        <v>1.076735765953504</v>
      </c>
      <c r="CA30" s="81">
        <v>1.0249999999999999</v>
      </c>
    </row>
    <row r="31" spans="1:79" x14ac:dyDescent="0.2">
      <c r="A31" t="s">
        <v>248</v>
      </c>
      <c r="B31" t="str">
        <f t="shared" ref="B31" si="15">C31&amp;" "&amp;D31</f>
        <v>EDM Connor Ingram</v>
      </c>
      <c r="C31" t="s">
        <v>17</v>
      </c>
      <c r="D31" t="s">
        <v>1594</v>
      </c>
      <c r="E31" s="6">
        <v>10</v>
      </c>
      <c r="F31" s="7">
        <f t="shared" ref="F31" si="16">AG31</f>
        <v>0.89784919653893702</v>
      </c>
      <c r="G31">
        <f t="shared" ref="G31" si="17">E31*F31</f>
        <v>8.9784919653893702</v>
      </c>
      <c r="H31" s="7">
        <f t="shared" si="2"/>
        <v>0.90474625383315321</v>
      </c>
      <c r="I31" s="7">
        <v>3.8641222334004</v>
      </c>
      <c r="J31" s="9">
        <v>1.04</v>
      </c>
      <c r="K31" s="93"/>
      <c r="L31" s="5"/>
      <c r="M31" s="5" cm="1">
        <f t="array" ref="M31">INDEX('2026'!AM:AM, MAX(_xlfn._xlws.FILTER(ROW('2026'!E:E), ('2026'!E:E=Goalies!C31)*('2026'!AM:AM&lt;&gt;""))))</f>
        <v>2.9892389507795527</v>
      </c>
      <c r="N31" s="5">
        <f t="shared" ref="N31" si="18">J31*M31</f>
        <v>3.1088085088107351</v>
      </c>
      <c r="O31" s="5"/>
      <c r="P31" s="65">
        <f t="shared" si="13"/>
        <v>3.1088085088107351</v>
      </c>
      <c r="Q31" s="6">
        <v>10</v>
      </c>
      <c r="R31" s="5" t="s">
        <v>17</v>
      </c>
      <c r="S31" t="s">
        <v>1594</v>
      </c>
      <c r="T31">
        <v>700</v>
      </c>
      <c r="U31">
        <v>629.5</v>
      </c>
      <c r="V31">
        <v>70.5</v>
      </c>
      <c r="W31">
        <v>70</v>
      </c>
      <c r="X31">
        <f t="shared" ref="X31" si="19">W31-V31</f>
        <v>-0.5</v>
      </c>
      <c r="Y31" s="5">
        <f>_xlfn.XLOOKUP(Goalies!R31,'Starting GF'!A:A,'Starting GF'!G:G)</f>
        <v>27.166850092640111</v>
      </c>
      <c r="Z31" s="11">
        <f>SUMIFS('EH Goalies'!$H:$H,'EH Goalies'!$A:$A,S31)</f>
        <v>109</v>
      </c>
      <c r="AA31" s="11">
        <f>SUMIFS('EH Goalies'!$G:$G,'EH Goalies'!$A:$A,S31)</f>
        <v>13</v>
      </c>
      <c r="AB31" s="11">
        <f>SUMIFS('EH Goalies'!$J:$J,'EH Goalies'!$A:$A,S31)</f>
        <v>11.76</v>
      </c>
      <c r="AC31">
        <f t="shared" ref="AC31" si="20">AB31-AA31</f>
        <v>-1.2400000000000002</v>
      </c>
      <c r="AD31">
        <f t="shared" ref="AD31" si="21">SUM(T31,Z31)</f>
        <v>809</v>
      </c>
      <c r="AE31">
        <f t="shared" ref="AE31" si="22">SUM(X31+AC31)</f>
        <v>-1.7400000000000002</v>
      </c>
      <c r="AF31" s="7">
        <f t="shared" ref="AF31" si="23">AE31/AD31</f>
        <v>-2.1508034610630412E-3</v>
      </c>
      <c r="AG31" s="37">
        <f t="shared" ref="AG31" si="24">AF31+0.9</f>
        <v>0.89784919653893702</v>
      </c>
      <c r="AH31" s="60">
        <f t="shared" ref="AH31" si="25">(1-AG31)*Y31</f>
        <v>2.7751155644694405</v>
      </c>
      <c r="AI31" s="60" cm="1">
        <f t="array" ref="AI31">SUMPRODUCT(($R$2:$R$1017=R31)*($Q$2:$Q$1017)*($AH$2:$AH$1017))/82</f>
        <v>2.5877442428771196</v>
      </c>
      <c r="AJ31" s="5">
        <f t="shared" ref="AJ31" si="26">AH31/AI31</f>
        <v>1.0724072025696005</v>
      </c>
      <c r="AK31" s="98">
        <f t="shared" ref="AK31" si="27">J31</f>
        <v>1.04</v>
      </c>
      <c r="AL31" s="5"/>
      <c r="AM31" s="7"/>
      <c r="AN31" s="91"/>
      <c r="AO31" s="37"/>
      <c r="AR31" s="75"/>
      <c r="AS31" s="75"/>
      <c r="AT31" s="75"/>
      <c r="AU31" s="75"/>
      <c r="AV31" s="75"/>
      <c r="AW31" s="75"/>
      <c r="AX31" s="75"/>
      <c r="AY31" s="77"/>
      <c r="AZ31" s="77"/>
      <c r="BA31" s="77"/>
      <c r="BB31" s="78"/>
      <c r="BC31" s="78"/>
      <c r="BD31" s="78"/>
      <c r="BE31" s="78"/>
      <c r="BF31" s="79"/>
      <c r="BG31" s="75"/>
      <c r="BH31" s="78"/>
      <c r="BI31" s="75"/>
      <c r="BJ31" s="75"/>
      <c r="BK31" s="75"/>
      <c r="BL31" s="75"/>
      <c r="BM31" s="75"/>
      <c r="BN31" s="75"/>
      <c r="BO31" s="78"/>
      <c r="BP31" s="80"/>
      <c r="BQ31" s="80"/>
      <c r="BR31" s="80"/>
      <c r="BS31" s="75"/>
      <c r="BT31" s="75"/>
      <c r="BU31" s="75"/>
      <c r="BV31" s="77"/>
      <c r="BW31" s="81"/>
      <c r="BX31" s="82"/>
      <c r="BY31" s="82"/>
      <c r="BZ31" s="78"/>
      <c r="CA31" s="81"/>
    </row>
    <row r="32" spans="1:79" x14ac:dyDescent="0.2">
      <c r="A32" t="s">
        <v>246</v>
      </c>
      <c r="B32" t="str">
        <f t="shared" si="0"/>
        <v>FLA Sergei Bobrovsky</v>
      </c>
      <c r="C32" t="s">
        <v>10</v>
      </c>
      <c r="D32" t="s">
        <v>165</v>
      </c>
      <c r="E32" s="6">
        <v>54.940000000000005</v>
      </c>
      <c r="F32" s="7">
        <f t="shared" si="1"/>
        <v>0.90260324483775811</v>
      </c>
      <c r="G32">
        <f t="shared" si="12"/>
        <v>49.589022271386433</v>
      </c>
      <c r="H32" s="7">
        <f t="shared" si="2"/>
        <v>0.90056560261272667</v>
      </c>
      <c r="I32" s="7">
        <v>2.6385508317929718</v>
      </c>
      <c r="J32" s="9">
        <v>0.995</v>
      </c>
      <c r="K32" s="93">
        <v>0.99</v>
      </c>
      <c r="L32" s="5" cm="1">
        <f t="array" ref="L32">INDEX('2026'!AK:AK, MAX(_xlfn._xlws.FILTER(ROW('2026'!E:E), ('2026'!E:E=Goalies!C32)*('2026'!AK:AK&lt;&gt;""))))</f>
        <v>3.1123902235436551</v>
      </c>
      <c r="M32" s="5" cm="1">
        <f t="array" ref="M32">INDEX('2026'!AM:AM, MAX(_xlfn._xlws.FILTER(ROW('2026'!E:E), ('2026'!E:E=Goalies!C32)*('2026'!AM:AM&lt;&gt;""))))</f>
        <v>2.8269673052215638</v>
      </c>
      <c r="N32" s="5">
        <f t="shared" si="3"/>
        <v>2.812832468695456</v>
      </c>
      <c r="O32" s="5" t="str" cm="1">
        <f t="array" ref="O32">IFERROR(INDEX('2026'!AO:AO, MAX(_xlfn._xlws.FILTER(ROW('2026'!I:I), ('2026'!I:I=Goalies!B32)*('2026'!AO:AO&lt;&gt;"")))),"")</f>
        <v/>
      </c>
      <c r="P32" s="65">
        <f t="shared" si="13"/>
        <v>2.812832468695456</v>
      </c>
      <c r="Q32" s="6">
        <v>54.940000000000005</v>
      </c>
      <c r="R32" s="5" t="s">
        <v>10</v>
      </c>
      <c r="S32" t="s">
        <v>165</v>
      </c>
      <c r="T32">
        <v>700</v>
      </c>
      <c r="U32">
        <v>632</v>
      </c>
      <c r="V32">
        <v>68</v>
      </c>
      <c r="W32">
        <v>70</v>
      </c>
      <c r="X32">
        <f t="shared" si="4"/>
        <v>2</v>
      </c>
      <c r="Y32" s="5">
        <f>_xlfn.XLOOKUP(Goalies!R32,'Starting GF'!A:A,'Starting GF'!G:G)</f>
        <v>26.746190309728696</v>
      </c>
      <c r="Z32" s="11">
        <f>SUMIFS('EH Goalies'!$H:$H,'EH Goalies'!$A:$A,S32)</f>
        <v>656</v>
      </c>
      <c r="AA32" s="11">
        <f>SUMIFS('EH Goalies'!$G:$G,'EH Goalies'!$A:$A,S32)</f>
        <v>74</v>
      </c>
      <c r="AB32" s="11">
        <f>SUMIFS('EH Goalies'!$J:$J,'EH Goalies'!$A:$A,S32)</f>
        <v>75.53</v>
      </c>
      <c r="AC32">
        <f t="shared" si="5"/>
        <v>1.5300000000000011</v>
      </c>
      <c r="AD32">
        <f t="shared" si="6"/>
        <v>1356</v>
      </c>
      <c r="AE32">
        <f t="shared" si="7"/>
        <v>3.5300000000000011</v>
      </c>
      <c r="AF32" s="7">
        <f t="shared" si="8"/>
        <v>2.6032448377581131E-3</v>
      </c>
      <c r="AG32" s="37">
        <f t="shared" si="9"/>
        <v>0.90260324483775811</v>
      </c>
      <c r="AH32" s="60">
        <f t="shared" si="10"/>
        <v>2.6049921491193722</v>
      </c>
      <c r="AI32" s="60" cm="1">
        <f t="array" ref="AI32">SUMPRODUCT(($R$2:$R$1017=R32)*($Q$2:$Q$1017)*($AH$2:$AH$1017))/82</f>
        <v>2.6594913158532063</v>
      </c>
      <c r="AJ32" s="5">
        <f t="shared" si="14"/>
        <v>0.97950767261056093</v>
      </c>
      <c r="AK32" s="98">
        <f t="shared" si="11"/>
        <v>0.995</v>
      </c>
      <c r="AL32" s="5"/>
      <c r="AM32" s="7"/>
      <c r="AN32" s="91"/>
      <c r="AO32" s="37"/>
      <c r="AR32" s="75" t="s">
        <v>246</v>
      </c>
      <c r="AS32" s="75" t="s">
        <v>340</v>
      </c>
      <c r="AT32" s="75" t="s">
        <v>10</v>
      </c>
      <c r="AU32" s="75" t="s">
        <v>165</v>
      </c>
      <c r="AV32" s="75">
        <v>55</v>
      </c>
      <c r="AW32" s="75">
        <v>0.90400000000000003</v>
      </c>
      <c r="AX32" s="75">
        <v>49.72</v>
      </c>
      <c r="AY32" s="77">
        <v>0.90103658536585352</v>
      </c>
      <c r="AZ32" s="77">
        <v>2.6385508317929718</v>
      </c>
      <c r="BA32" s="77">
        <v>0.98499999999999999</v>
      </c>
      <c r="BB32" s="78">
        <v>2.9426156577848133</v>
      </c>
      <c r="BC32" s="78">
        <v>2.87</v>
      </c>
      <c r="BD32" s="78">
        <v>2.8269500000000001</v>
      </c>
      <c r="BE32" s="78">
        <v>2.824925257415809</v>
      </c>
      <c r="BF32" s="79">
        <v>2.645632870806903</v>
      </c>
      <c r="BG32" s="75">
        <v>55</v>
      </c>
      <c r="BH32" s="78" t="s">
        <v>10</v>
      </c>
      <c r="BI32" s="75" t="s">
        <v>165</v>
      </c>
      <c r="BJ32" s="75">
        <v>700</v>
      </c>
      <c r="BK32" s="75">
        <v>632</v>
      </c>
      <c r="BL32" s="75">
        <v>68</v>
      </c>
      <c r="BM32" s="75">
        <v>70</v>
      </c>
      <c r="BN32" s="75">
        <v>2</v>
      </c>
      <c r="BO32" s="78">
        <v>26.746190309728696</v>
      </c>
      <c r="BP32" s="80">
        <v>239</v>
      </c>
      <c r="BQ32" s="80">
        <v>28</v>
      </c>
      <c r="BR32" s="80">
        <v>25.15</v>
      </c>
      <c r="BS32" s="75">
        <v>-2.8500000000000014</v>
      </c>
      <c r="BT32" s="75">
        <v>939</v>
      </c>
      <c r="BU32" s="75">
        <v>-0.85000000000000142</v>
      </c>
      <c r="BV32" s="77">
        <v>-9.05218317358894E-4</v>
      </c>
      <c r="BW32" s="81">
        <v>0.89909478168264112</v>
      </c>
      <c r="BX32" s="82">
        <v>2.6988301723608026</v>
      </c>
      <c r="BY32" s="82">
        <v>2.7223106126687249</v>
      </c>
      <c r="BZ32" s="78">
        <v>0.99137481219128631</v>
      </c>
      <c r="CA32" s="81">
        <v>0.98499999999999999</v>
      </c>
    </row>
    <row r="33" spans="1:79" x14ac:dyDescent="0.2">
      <c r="A33" t="s">
        <v>247</v>
      </c>
      <c r="B33" t="str">
        <f t="shared" si="0"/>
        <v>FLA Daniil Tarasov</v>
      </c>
      <c r="C33" t="s">
        <v>10</v>
      </c>
      <c r="D33" t="s">
        <v>166</v>
      </c>
      <c r="E33" s="6">
        <v>27.060000000000002</v>
      </c>
      <c r="F33" s="7">
        <f t="shared" si="1"/>
        <v>0.89642857142857146</v>
      </c>
      <c r="G33">
        <f t="shared" si="12"/>
        <v>24.257357142857146</v>
      </c>
      <c r="H33" s="7">
        <f t="shared" si="2"/>
        <v>0.90056560261272667</v>
      </c>
      <c r="I33" s="7">
        <v>2.8859149722735631</v>
      </c>
      <c r="J33" s="9">
        <v>1.0049999999999999</v>
      </c>
      <c r="K33" s="93">
        <v>1.02</v>
      </c>
      <c r="L33" s="5" cm="1">
        <f t="array" ref="L33">INDEX('2026'!AK:AK, MAX(_xlfn._xlws.FILTER(ROW('2026'!E:E), ('2026'!E:E=Goalies!C33)*('2026'!AK:AK&lt;&gt;""))))</f>
        <v>3.1123902235436551</v>
      </c>
      <c r="M33" s="5" cm="1">
        <f t="array" ref="M33">INDEX('2026'!AM:AM, MAX(_xlfn._xlws.FILTER(ROW('2026'!E:E), ('2026'!E:E=Goalies!C33)*('2026'!AM:AM&lt;&gt;""))))</f>
        <v>2.8269673052215638</v>
      </c>
      <c r="N33" s="5">
        <f t="shared" si="3"/>
        <v>2.8411021417476712</v>
      </c>
      <c r="O33" s="5" t="str" cm="1">
        <f t="array" ref="O33">IFERROR(INDEX('2026'!AO:AO, MAX(_xlfn._xlws.FILTER(ROW('2026'!I:I), ('2026'!I:I=Goalies!B33)*('2026'!AO:AO&lt;&gt;"")))),"")</f>
        <v/>
      </c>
      <c r="P33" s="65">
        <f t="shared" si="13"/>
        <v>2.8411021417476712</v>
      </c>
      <c r="Q33" s="6">
        <v>27.060000000000002</v>
      </c>
      <c r="R33" s="5" t="s">
        <v>10</v>
      </c>
      <c r="S33" t="s">
        <v>166</v>
      </c>
      <c r="T33">
        <v>700</v>
      </c>
      <c r="U33">
        <v>627.5</v>
      </c>
      <c r="V33">
        <v>72.5</v>
      </c>
      <c r="W33">
        <v>70</v>
      </c>
      <c r="X33">
        <f t="shared" si="4"/>
        <v>-2.5</v>
      </c>
      <c r="Y33" s="5">
        <f>_xlfn.XLOOKUP(Goalies!R33,'Starting GF'!A:A,'Starting GF'!G:G)</f>
        <v>26.746190309728696</v>
      </c>
      <c r="Z33" s="11">
        <f>SUMIFS('EH Goalies'!$H:$H,'EH Goalies'!$A:$A,S33)</f>
        <v>0</v>
      </c>
      <c r="AA33" s="11">
        <f>SUMIFS('EH Goalies'!$G:$G,'EH Goalies'!$A:$A,S33)</f>
        <v>0</v>
      </c>
      <c r="AB33" s="11">
        <f>SUMIFS('EH Goalies'!$J:$J,'EH Goalies'!$A:$A,S33)</f>
        <v>0</v>
      </c>
      <c r="AC33">
        <f t="shared" si="5"/>
        <v>0</v>
      </c>
      <c r="AD33">
        <f t="shared" si="6"/>
        <v>700</v>
      </c>
      <c r="AE33">
        <f t="shared" si="7"/>
        <v>-2.5</v>
      </c>
      <c r="AF33" s="7">
        <f t="shared" si="8"/>
        <v>-3.5714285714285713E-3</v>
      </c>
      <c r="AG33" s="37">
        <f t="shared" si="9"/>
        <v>0.89642857142857146</v>
      </c>
      <c r="AH33" s="60">
        <f t="shared" si="10"/>
        <v>2.7701411392219</v>
      </c>
      <c r="AI33" s="60" cm="1">
        <f t="array" ref="AI33">SUMPRODUCT(($R$2:$R$1017=R33)*($Q$2:$Q$1017)*($AH$2:$AH$1017))/82</f>
        <v>2.6594913158532063</v>
      </c>
      <c r="AJ33" s="5">
        <f t="shared" si="14"/>
        <v>1.0416056343967401</v>
      </c>
      <c r="AK33" s="98">
        <f t="shared" si="11"/>
        <v>1.0049999999999999</v>
      </c>
      <c r="AL33" s="5"/>
      <c r="AM33" s="7"/>
      <c r="AN33" s="91"/>
      <c r="AO33" s="37"/>
      <c r="AR33" s="75" t="s">
        <v>247</v>
      </c>
      <c r="AS33" s="75" t="s">
        <v>411</v>
      </c>
      <c r="AT33" s="75" t="s">
        <v>10</v>
      </c>
      <c r="AU33" s="75" t="s">
        <v>166</v>
      </c>
      <c r="AV33" s="75">
        <v>27</v>
      </c>
      <c r="AW33" s="75">
        <v>0.89500000000000002</v>
      </c>
      <c r="AX33" s="75">
        <v>24.164999999999999</v>
      </c>
      <c r="AY33" s="77">
        <v>0.90103658536585352</v>
      </c>
      <c r="AZ33" s="77">
        <v>2.8859149722735631</v>
      </c>
      <c r="BA33" s="77">
        <v>1.03</v>
      </c>
      <c r="BB33" s="78">
        <v>2.9426156577848133</v>
      </c>
      <c r="BC33" s="78">
        <v>2.87</v>
      </c>
      <c r="BD33" s="78">
        <v>2.9561000000000002</v>
      </c>
      <c r="BE33" s="78">
        <v>2.8734780453853928</v>
      </c>
      <c r="BF33" s="79">
        <v>2.8579376800247065</v>
      </c>
      <c r="BG33" s="75">
        <v>27</v>
      </c>
      <c r="BH33" s="78" t="s">
        <v>10</v>
      </c>
      <c r="BI33" s="75" t="s">
        <v>166</v>
      </c>
      <c r="BJ33" s="75">
        <v>700</v>
      </c>
      <c r="BK33" s="75">
        <v>627.5</v>
      </c>
      <c r="BL33" s="75">
        <v>72.5</v>
      </c>
      <c r="BM33" s="75">
        <v>70</v>
      </c>
      <c r="BN33" s="75">
        <v>-2.5</v>
      </c>
      <c r="BO33" s="78">
        <v>26.746190309728696</v>
      </c>
      <c r="BP33" s="80">
        <v>0</v>
      </c>
      <c r="BQ33" s="80">
        <v>0</v>
      </c>
      <c r="BR33" s="80">
        <v>0</v>
      </c>
      <c r="BS33" s="75">
        <v>0</v>
      </c>
      <c r="BT33" s="75">
        <v>700</v>
      </c>
      <c r="BU33" s="75">
        <v>-2.5</v>
      </c>
      <c r="BV33" s="77">
        <v>-3.5714285714285713E-3</v>
      </c>
      <c r="BW33" s="81">
        <v>0.89642857142857146</v>
      </c>
      <c r="BX33" s="82">
        <v>2.7701411392219</v>
      </c>
      <c r="BY33" s="82">
        <v>2.7223106126687249</v>
      </c>
      <c r="BZ33" s="78">
        <v>1.0175698270177502</v>
      </c>
      <c r="CA33" s="81">
        <v>1.03</v>
      </c>
    </row>
    <row r="34" spans="1:79" x14ac:dyDescent="0.2">
      <c r="A34" t="s">
        <v>246</v>
      </c>
      <c r="B34" t="str">
        <f t="shared" si="0"/>
        <v>LAK Darcy Kuemper</v>
      </c>
      <c r="C34" t="s">
        <v>28</v>
      </c>
      <c r="D34" t="s">
        <v>167</v>
      </c>
      <c r="E34" s="6">
        <v>57.4</v>
      </c>
      <c r="F34" s="7">
        <f t="shared" si="1"/>
        <v>0.91575133485888638</v>
      </c>
      <c r="G34">
        <f t="shared" si="12"/>
        <v>52.564126620900076</v>
      </c>
      <c r="H34" s="7">
        <f t="shared" ref="H34:H65" si="28">SUMIFS(G:G,C:C,C34)/82</f>
        <v>0.91346462649931315</v>
      </c>
      <c r="I34" s="7">
        <v>2.5760064672595</v>
      </c>
      <c r="J34" s="9">
        <v>0.97499999999999998</v>
      </c>
      <c r="K34" s="93">
        <v>0.96</v>
      </c>
      <c r="L34" s="5" cm="1">
        <f t="array" ref="L34">INDEX('2026'!AK:AK, MAX(_xlfn._xlws.FILTER(ROW('2026'!E:E), ('2026'!E:E=Goalies!C34)*('2026'!AK:AK&lt;&gt;""))))</f>
        <v>2.8564361356058368</v>
      </c>
      <c r="M34" s="5" cm="1">
        <f t="array" ref="M34">INDEX('2026'!AM:AM, MAX(_xlfn._xlws.FILTER(ROW('2026'!E:E), ('2026'!E:E=Goalies!C34)*('2026'!AM:AM&lt;&gt;""))))</f>
        <v>2.7660909944062722</v>
      </c>
      <c r="N34" s="5">
        <f>J34*M36</f>
        <v>2.7757033769717863</v>
      </c>
      <c r="O34" s="5" t="str" cm="1">
        <f t="array" ref="O34">IFERROR(INDEX('2026'!AO:AO, MAX(_xlfn._xlws.FILTER(ROW('2026'!I:I), ('2026'!I:I=Goalies!B34)*('2026'!AO:AO&lt;&gt;"")))),"")</f>
        <v/>
      </c>
      <c r="P34" s="65">
        <f t="shared" si="13"/>
        <v>2.6969387195461154</v>
      </c>
      <c r="Q34" s="6">
        <v>57.4</v>
      </c>
      <c r="R34" s="5" t="s">
        <v>28</v>
      </c>
      <c r="S34" t="s">
        <v>167</v>
      </c>
      <c r="T34">
        <v>700</v>
      </c>
      <c r="U34">
        <v>636.5</v>
      </c>
      <c r="V34">
        <v>63.5</v>
      </c>
      <c r="W34">
        <v>70</v>
      </c>
      <c r="X34">
        <f t="shared" si="4"/>
        <v>6.5</v>
      </c>
      <c r="Y34" s="5">
        <f>_xlfn.XLOOKUP(Goalies!R34,'Starting GF'!A:A,'Starting GF'!G:G)</f>
        <v>26.43904189680925</v>
      </c>
      <c r="Z34" s="11">
        <f>SUMIFS('EH Goalies'!$H:$H,'EH Goalies'!$A:$A,S34)</f>
        <v>611</v>
      </c>
      <c r="AA34" s="11">
        <f>SUMIFS('EH Goalies'!$G:$G,'EH Goalies'!$A:$A,S34)</f>
        <v>53</v>
      </c>
      <c r="AB34" s="11">
        <f>SUMIFS('EH Goalies'!$J:$J,'EH Goalies'!$A:$A,S34)</f>
        <v>67.150000000000006</v>
      </c>
      <c r="AC34">
        <f t="shared" si="5"/>
        <v>14.150000000000006</v>
      </c>
      <c r="AD34">
        <f t="shared" si="6"/>
        <v>1311</v>
      </c>
      <c r="AE34">
        <f t="shared" si="7"/>
        <v>20.650000000000006</v>
      </c>
      <c r="AF34" s="7">
        <f t="shared" si="8"/>
        <v>1.575133485888635E-2</v>
      </c>
      <c r="AG34" s="37">
        <f t="shared" si="9"/>
        <v>0.91575133485888638</v>
      </c>
      <c r="AH34" s="60">
        <f t="shared" si="10"/>
        <v>2.2274539874161561</v>
      </c>
      <c r="AI34" s="60" cm="1">
        <f t="array" ref="AI34">SUMPRODUCT(($R$2:$R$1017=R34)*($Q$2:$Q$1017)*($AH$2:$AH$1017))/82</f>
        <v>2.2879123655406968</v>
      </c>
      <c r="AJ34" s="5">
        <f t="shared" si="14"/>
        <v>0.97357487155752453</v>
      </c>
      <c r="AK34" s="98">
        <f t="shared" si="11"/>
        <v>0.97499999999999998</v>
      </c>
      <c r="AL34" s="5"/>
      <c r="AM34" s="7"/>
      <c r="AN34" s="91"/>
      <c r="AO34" s="37"/>
      <c r="AR34" s="75" t="s">
        <v>246</v>
      </c>
      <c r="AS34" s="75" t="s">
        <v>314</v>
      </c>
      <c r="AT34" s="75" t="s">
        <v>28</v>
      </c>
      <c r="AU34" s="75" t="s">
        <v>167</v>
      </c>
      <c r="AV34" s="75">
        <v>50</v>
      </c>
      <c r="AW34" s="75">
        <v>0.91300000000000003</v>
      </c>
      <c r="AX34" s="75">
        <v>45.65</v>
      </c>
      <c r="AY34" s="77">
        <v>0.90948780487804881</v>
      </c>
      <c r="AZ34" s="77">
        <v>2.5760064672595</v>
      </c>
      <c r="BA34" s="77">
        <v>0.96499999999999997</v>
      </c>
      <c r="BB34" s="78">
        <v>2.9</v>
      </c>
      <c r="BC34" s="78">
        <v>2.8330280104406222</v>
      </c>
      <c r="BD34" s="78">
        <v>2.7791156533119827</v>
      </c>
      <c r="BE34" s="78">
        <v>2.738254667659699</v>
      </c>
      <c r="BF34" s="79">
        <v>2.65</v>
      </c>
      <c r="BG34" s="75">
        <v>50</v>
      </c>
      <c r="BH34" s="78" t="s">
        <v>28</v>
      </c>
      <c r="BI34" s="75" t="s">
        <v>167</v>
      </c>
      <c r="BJ34" s="75">
        <v>700</v>
      </c>
      <c r="BK34" s="75">
        <v>636.5</v>
      </c>
      <c r="BL34" s="75">
        <v>63.5</v>
      </c>
      <c r="BM34" s="75">
        <v>70</v>
      </c>
      <c r="BN34" s="75">
        <v>6.5</v>
      </c>
      <c r="BO34" s="78">
        <v>26.43904189680925</v>
      </c>
      <c r="BP34" s="80">
        <v>261</v>
      </c>
      <c r="BQ34" s="80">
        <v>26</v>
      </c>
      <c r="BR34" s="80">
        <v>31.38</v>
      </c>
      <c r="BS34" s="75">
        <v>5.379999999999999</v>
      </c>
      <c r="BT34" s="75">
        <v>961</v>
      </c>
      <c r="BU34" s="75">
        <v>11.879999999999999</v>
      </c>
      <c r="BV34" s="77">
        <v>1.2362122788761705E-2</v>
      </c>
      <c r="BW34" s="81">
        <v>0.91236212278876172</v>
      </c>
      <c r="BX34" s="82">
        <v>2.3170615073353535</v>
      </c>
      <c r="BY34" s="82">
        <v>2.4125160100480105</v>
      </c>
      <c r="BZ34" s="78">
        <v>0.96043362932511378</v>
      </c>
      <c r="CA34" s="81">
        <v>0.96499999999999997</v>
      </c>
    </row>
    <row r="35" spans="1:79" x14ac:dyDescent="0.2">
      <c r="A35" t="s">
        <v>247</v>
      </c>
      <c r="B35" t="str">
        <f t="shared" ref="B35:B67" si="29">C35&amp;" "&amp;D35</f>
        <v>LAK Anton Forsberg</v>
      </c>
      <c r="C35" t="s">
        <v>28</v>
      </c>
      <c r="D35" t="s">
        <v>168</v>
      </c>
      <c r="E35" s="6">
        <v>24.599999999999998</v>
      </c>
      <c r="F35" s="7">
        <f t="shared" ref="F35:F67" si="30">AG35</f>
        <v>0.90812897366030887</v>
      </c>
      <c r="G35">
        <f t="shared" ref="G35:G67" si="31">E35*F35</f>
        <v>22.339972752043597</v>
      </c>
      <c r="H35" s="7">
        <f t="shared" si="28"/>
        <v>0.91346462649931315</v>
      </c>
      <c r="I35" s="7">
        <v>2.8424898949070339</v>
      </c>
      <c r="J35" s="9">
        <v>1.04</v>
      </c>
      <c r="K35" s="93">
        <v>1.08</v>
      </c>
      <c r="L35" s="5" cm="1">
        <f t="array" ref="L35">INDEX('2026'!AK:AK, MAX(_xlfn._xlws.FILTER(ROW('2026'!E:E), ('2026'!E:E=Goalies!C35)*('2026'!AK:AK&lt;&gt;""))))</f>
        <v>2.8564361356058368</v>
      </c>
      <c r="M35" s="5" cm="1">
        <f t="array" ref="M35">INDEX('2026'!AM:AM, MAX(_xlfn._xlws.FILTER(ROW('2026'!E:E), ('2026'!E:E=Goalies!C35)*('2026'!AM:AM&lt;&gt;""))))</f>
        <v>2.7660909944062722</v>
      </c>
      <c r="N35" s="5">
        <f>J35*M37</f>
        <v>2.9607502687699054</v>
      </c>
      <c r="O35" s="5" t="str" cm="1">
        <f t="array" ref="O35">IFERROR(INDEX('2026'!AO:AO, MAX(_xlfn._xlws.FILTER(ROW('2026'!I:I), ('2026'!I:I=Goalies!B35)*('2026'!AO:AO&lt;&gt;"")))),"")</f>
        <v/>
      </c>
      <c r="P35" s="65">
        <f t="shared" si="13"/>
        <v>2.8767346341825233</v>
      </c>
      <c r="Q35" s="6">
        <v>24.599999999999998</v>
      </c>
      <c r="R35" s="5" t="s">
        <v>28</v>
      </c>
      <c r="S35" t="s">
        <v>168</v>
      </c>
      <c r="T35">
        <v>700</v>
      </c>
      <c r="U35">
        <v>632</v>
      </c>
      <c r="V35">
        <v>68</v>
      </c>
      <c r="W35">
        <v>70</v>
      </c>
      <c r="X35">
        <f t="shared" ref="X35:X52" si="32">W35-V35</f>
        <v>2</v>
      </c>
      <c r="Y35" s="5">
        <f>_xlfn.XLOOKUP(Goalies!R35,'Starting GF'!A:A,'Starting GF'!G:G)</f>
        <v>26.43904189680925</v>
      </c>
      <c r="Z35" s="11">
        <f>SUMIFS('EH Goalies'!$H:$H,'EH Goalies'!$A:$A,S35)</f>
        <v>401</v>
      </c>
      <c r="AA35" s="11">
        <f>SUMIFS('EH Goalies'!$G:$G,'EH Goalies'!$A:$A,S35)</f>
        <v>40</v>
      </c>
      <c r="AB35" s="11">
        <f>SUMIFS('EH Goalies'!$J:$J,'EH Goalies'!$A:$A,S35)</f>
        <v>46.95</v>
      </c>
      <c r="AC35">
        <f t="shared" ref="AC35:AC67" si="33">AB35-AA35</f>
        <v>6.9500000000000028</v>
      </c>
      <c r="AD35">
        <f t="shared" ref="AD35:AD67" si="34">SUM(T35,Z35)</f>
        <v>1101</v>
      </c>
      <c r="AE35">
        <f t="shared" ref="AE35:AE67" si="35">SUM(X35+AC35)</f>
        <v>8.9500000000000028</v>
      </c>
      <c r="AF35" s="7">
        <f t="shared" ref="AF35:AF67" si="36">AE35/AD35</f>
        <v>8.1289736603088122E-3</v>
      </c>
      <c r="AG35" s="37">
        <f t="shared" ref="AG35:AG67" si="37">AF35+0.9</f>
        <v>0.90812897366030887</v>
      </c>
      <c r="AH35" s="60">
        <f t="shared" ref="AH35:AH67" si="38">(1-AG35)*Y35</f>
        <v>2.4289819144979599</v>
      </c>
      <c r="AI35" s="60" cm="1">
        <f t="array" ref="AI35">SUMPRODUCT(($R$2:$R$1017=R35)*($Q$2:$Q$1017)*($AH$2:$AH$1017))/82</f>
        <v>2.2879123655406968</v>
      </c>
      <c r="AJ35" s="5">
        <f t="shared" ref="AJ35:AJ67" si="39">AH35/AI35</f>
        <v>1.0616586330324433</v>
      </c>
      <c r="AK35" s="98">
        <f t="shared" ref="AK35:AK67" si="40">J35</f>
        <v>1.04</v>
      </c>
      <c r="AL35" s="5"/>
      <c r="AM35" s="7"/>
      <c r="AN35" s="91"/>
      <c r="AO35" s="37"/>
      <c r="AR35" s="75" t="s">
        <v>247</v>
      </c>
      <c r="AS35" s="75" t="s">
        <v>488</v>
      </c>
      <c r="AT35" s="75" t="s">
        <v>28</v>
      </c>
      <c r="AU35" s="75" t="s">
        <v>168</v>
      </c>
      <c r="AV35" s="75">
        <v>32</v>
      </c>
      <c r="AW35" s="75">
        <v>0.90400000000000003</v>
      </c>
      <c r="AX35" s="75">
        <v>28.928000000000001</v>
      </c>
      <c r="AY35" s="77">
        <v>0.90948780487804881</v>
      </c>
      <c r="AZ35" s="77">
        <v>2.8424898949070339</v>
      </c>
      <c r="BA35" s="77">
        <v>1.0449999999999999</v>
      </c>
      <c r="BB35" s="78">
        <v>2.9</v>
      </c>
      <c r="BC35" s="78">
        <v>2.8330280104406222</v>
      </c>
      <c r="BD35" s="78">
        <v>3.0095086608404369</v>
      </c>
      <c r="BE35" s="78">
        <v>2.8385274338166395</v>
      </c>
      <c r="BF35" s="79">
        <v>2.82</v>
      </c>
      <c r="BG35" s="75">
        <v>32</v>
      </c>
      <c r="BH35" s="78" t="s">
        <v>28</v>
      </c>
      <c r="BI35" s="75" t="s">
        <v>168</v>
      </c>
      <c r="BJ35" s="75">
        <v>700</v>
      </c>
      <c r="BK35" s="75">
        <v>632</v>
      </c>
      <c r="BL35" s="75">
        <v>68</v>
      </c>
      <c r="BM35" s="75">
        <v>70</v>
      </c>
      <c r="BN35" s="75">
        <v>2</v>
      </c>
      <c r="BO35" s="78">
        <v>26.43904189680925</v>
      </c>
      <c r="BP35" s="80">
        <v>123</v>
      </c>
      <c r="BQ35" s="80">
        <v>13</v>
      </c>
      <c r="BR35" s="80">
        <v>13.56</v>
      </c>
      <c r="BS35" s="75">
        <v>0.5600000000000005</v>
      </c>
      <c r="BT35" s="75">
        <v>823</v>
      </c>
      <c r="BU35" s="75">
        <v>2.5600000000000005</v>
      </c>
      <c r="BV35" s="77">
        <v>3.110571081409478E-3</v>
      </c>
      <c r="BW35" s="81">
        <v>0.90311057108140946</v>
      </c>
      <c r="BX35" s="82">
        <v>2.5616636705365368</v>
      </c>
      <c r="BY35" s="82">
        <v>2.4125160100480105</v>
      </c>
      <c r="BZ35" s="78">
        <v>1.0618224541795096</v>
      </c>
      <c r="CA35" s="81">
        <v>1.0449999999999999</v>
      </c>
    </row>
    <row r="36" spans="1:79" x14ac:dyDescent="0.2">
      <c r="A36" t="s">
        <v>246</v>
      </c>
      <c r="B36" t="str">
        <f t="shared" si="29"/>
        <v>MIN Filip Gustavsson</v>
      </c>
      <c r="C36" t="s">
        <v>33</v>
      </c>
      <c r="D36" t="s">
        <v>169</v>
      </c>
      <c r="E36" s="6">
        <v>49.199999999999996</v>
      </c>
      <c r="F36" s="7">
        <f t="shared" si="30"/>
        <v>0.91515346181299073</v>
      </c>
      <c r="G36">
        <f t="shared" si="31"/>
        <v>45.025550321199141</v>
      </c>
      <c r="H36" s="7">
        <f t="shared" si="28"/>
        <v>0.91321853299461653</v>
      </c>
      <c r="I36" s="7">
        <v>2.692440944881886</v>
      </c>
      <c r="J36" s="9">
        <v>0.99</v>
      </c>
      <c r="K36" s="93">
        <v>0.99</v>
      </c>
      <c r="L36" s="5" cm="1">
        <f t="array" ref="L36">INDEX('2026'!AK:AK, MAX(_xlfn._xlws.FILTER(ROW('2026'!E:E), ('2026'!E:E=Goalies!C36)*('2026'!AK:AK&lt;&gt;""))))</f>
        <v>3.1787319638967459</v>
      </c>
      <c r="M36" s="5" cm="1">
        <f t="array" ref="M36">INDEX('2026'!AM:AM, MAX(_xlfn._xlws.FILTER(ROW('2026'!E:E), ('2026'!E:E=Goalies!C36)*('2026'!AM:AM&lt;&gt;""))))</f>
        <v>2.8468752584326014</v>
      </c>
      <c r="N36" s="5">
        <f>J36*M38</f>
        <v>2.997392851724773</v>
      </c>
      <c r="O36" s="5" t="str" cm="1">
        <f t="array" ref="O36">IFERROR(INDEX('2026'!AO:AO, MAX(_xlfn._xlws.FILTER(ROW('2026'!I:I), ('2026'!I:I=Goalies!B36)*('2026'!AO:AO&lt;&gt;"")))),"")</f>
        <v/>
      </c>
      <c r="P36" s="65">
        <f t="shared" si="13"/>
        <v>2.8184065058482752</v>
      </c>
      <c r="Q36" s="6">
        <v>49.199999999999996</v>
      </c>
      <c r="R36" s="5" t="s">
        <v>33</v>
      </c>
      <c r="S36" t="s">
        <v>169</v>
      </c>
      <c r="T36">
        <v>700</v>
      </c>
      <c r="U36">
        <v>635</v>
      </c>
      <c r="V36">
        <v>65</v>
      </c>
      <c r="W36">
        <v>70</v>
      </c>
      <c r="X36">
        <f t="shared" si="32"/>
        <v>5</v>
      </c>
      <c r="Y36" s="5">
        <f>_xlfn.XLOOKUP(Goalies!R36,'Starting GF'!A:A,'Starting GF'!G:G)</f>
        <v>28.629143623713112</v>
      </c>
      <c r="Z36" s="11">
        <f>SUMIFS('EH Goalies'!$H:$H,'EH Goalies'!$A:$A,S36)</f>
        <v>701</v>
      </c>
      <c r="AA36" s="11">
        <f>SUMIFS('EH Goalies'!$G:$G,'EH Goalies'!$A:$A,S36)</f>
        <v>62</v>
      </c>
      <c r="AB36" s="11">
        <f>SUMIFS('EH Goalies'!$J:$J,'EH Goalies'!$A:$A,S36)</f>
        <v>78.23</v>
      </c>
      <c r="AC36">
        <f t="shared" si="33"/>
        <v>16.230000000000004</v>
      </c>
      <c r="AD36">
        <f t="shared" si="34"/>
        <v>1401</v>
      </c>
      <c r="AE36">
        <f t="shared" si="35"/>
        <v>21.230000000000004</v>
      </c>
      <c r="AF36" s="7">
        <f t="shared" si="36"/>
        <v>1.5153461812990723E-2</v>
      </c>
      <c r="AG36" s="37">
        <f t="shared" si="37"/>
        <v>0.91515346181299073</v>
      </c>
      <c r="AH36" s="60">
        <f t="shared" si="38"/>
        <v>2.4290837277307475</v>
      </c>
      <c r="AI36" s="60" cm="1">
        <f t="array" ref="AI36">SUMPRODUCT(($R$2:$R$1017=R36)*($Q$2:$Q$1017)*($AH$2:$AH$1017))/82</f>
        <v>2.4844790827736474</v>
      </c>
      <c r="AJ36" s="5">
        <f t="shared" si="39"/>
        <v>0.97770343271272098</v>
      </c>
      <c r="AK36" s="98">
        <f t="shared" si="40"/>
        <v>0.99</v>
      </c>
      <c r="AL36" s="5"/>
      <c r="AM36" s="7"/>
      <c r="AN36" s="91"/>
      <c r="AO36" s="37"/>
      <c r="AR36" s="75" t="s">
        <v>246</v>
      </c>
      <c r="AS36" s="75" t="s">
        <v>356</v>
      </c>
      <c r="AT36" s="75" t="s">
        <v>33</v>
      </c>
      <c r="AU36" s="75" t="s">
        <v>169</v>
      </c>
      <c r="AV36" s="75">
        <v>58</v>
      </c>
      <c r="AW36" s="75">
        <v>0.91</v>
      </c>
      <c r="AX36" s="75">
        <v>52.78</v>
      </c>
      <c r="AY36" s="77">
        <v>0.90707317073170723</v>
      </c>
      <c r="AZ36" s="77">
        <v>2.692440944881886</v>
      </c>
      <c r="BA36" s="77">
        <v>1.01</v>
      </c>
      <c r="BB36" s="78">
        <v>2.8481275041211607</v>
      </c>
      <c r="BC36" s="78">
        <v>2.8799125941056816</v>
      </c>
      <c r="BD36" s="78">
        <v>3.204538879588307</v>
      </c>
      <c r="BE36" s="78">
        <v>3.007617294065668</v>
      </c>
      <c r="BF36" s="79">
        <v>2.7455797003796101</v>
      </c>
      <c r="BG36" s="75">
        <v>58</v>
      </c>
      <c r="BH36" s="78" t="s">
        <v>33</v>
      </c>
      <c r="BI36" s="75" t="s">
        <v>169</v>
      </c>
      <c r="BJ36" s="75">
        <v>700</v>
      </c>
      <c r="BK36" s="75">
        <v>635</v>
      </c>
      <c r="BL36" s="75">
        <v>65</v>
      </c>
      <c r="BM36" s="75">
        <v>70</v>
      </c>
      <c r="BN36" s="75">
        <v>5</v>
      </c>
      <c r="BO36" s="78">
        <v>28.629143623713112</v>
      </c>
      <c r="BP36" s="80">
        <v>340</v>
      </c>
      <c r="BQ36" s="80">
        <v>34</v>
      </c>
      <c r="BR36" s="80">
        <v>36.42</v>
      </c>
      <c r="BS36" s="75">
        <v>2.4200000000000017</v>
      </c>
      <c r="BT36" s="75">
        <v>1040</v>
      </c>
      <c r="BU36" s="75">
        <v>7.4200000000000017</v>
      </c>
      <c r="BV36" s="77">
        <v>7.1346153846153859E-3</v>
      </c>
      <c r="BW36" s="81">
        <v>0.90713461538461537</v>
      </c>
      <c r="BX36" s="82">
        <v>2.6586564338252048</v>
      </c>
      <c r="BY36" s="82">
        <v>2.7362720295780472</v>
      </c>
      <c r="BZ36" s="78">
        <v>0.97163454696249218</v>
      </c>
      <c r="CA36" s="81">
        <v>1.01</v>
      </c>
    </row>
    <row r="37" spans="1:79" x14ac:dyDescent="0.2">
      <c r="A37" t="s">
        <v>247</v>
      </c>
      <c r="B37" t="str">
        <f t="shared" si="29"/>
        <v>MIN Jesper Wallstedt</v>
      </c>
      <c r="C37" t="s">
        <v>33</v>
      </c>
      <c r="D37" t="s">
        <v>229</v>
      </c>
      <c r="E37" s="6">
        <v>32.800000000000004</v>
      </c>
      <c r="F37" s="7">
        <f t="shared" si="30"/>
        <v>0.91031613976705494</v>
      </c>
      <c r="G37">
        <f t="shared" si="31"/>
        <v>29.858369384359406</v>
      </c>
      <c r="H37" s="7">
        <f t="shared" si="28"/>
        <v>0.91321853299461653</v>
      </c>
      <c r="I37" s="7">
        <v>2.9916010498687631</v>
      </c>
      <c r="J37" s="9">
        <v>1.0149999999999999</v>
      </c>
      <c r="K37" s="93">
        <v>1.01</v>
      </c>
      <c r="L37" s="5" cm="1">
        <f t="array" ref="L37">INDEX('2026'!AK:AK, MAX(_xlfn._xlws.FILTER(ROW('2026'!E:E), ('2026'!E:E=Goalies!C37)*('2026'!AK:AK&lt;&gt;""))))</f>
        <v>3.1787319638967459</v>
      </c>
      <c r="M37" s="5" cm="1">
        <f t="array" ref="M37">INDEX('2026'!AM:AM, MAX(_xlfn._xlws.FILTER(ROW('2026'!E:E), ('2026'!E:E=Goalies!C37)*('2026'!AM:AM&lt;&gt;""))))</f>
        <v>2.8468752584326014</v>
      </c>
      <c r="N37" s="5">
        <f>J37*M39</f>
        <v>3.0730845904046911</v>
      </c>
      <c r="O37" s="5" t="str" cm="1">
        <f t="array" ref="O37">IFERROR(INDEX('2026'!AO:AO, MAX(_xlfn._xlws.FILTER(ROW('2026'!I:I), ('2026'!I:I=Goalies!B37)*('2026'!AO:AO&lt;&gt;"")))),"")</f>
        <v/>
      </c>
      <c r="P37" s="65">
        <f t="shared" si="13"/>
        <v>2.8895783873090899</v>
      </c>
      <c r="Q37" s="6">
        <v>32.800000000000004</v>
      </c>
      <c r="R37" s="5" t="s">
        <v>33</v>
      </c>
      <c r="S37" t="s">
        <v>229</v>
      </c>
      <c r="T37">
        <v>700</v>
      </c>
      <c r="U37">
        <v>630</v>
      </c>
      <c r="V37">
        <v>70</v>
      </c>
      <c r="W37">
        <v>70</v>
      </c>
      <c r="X37">
        <f t="shared" si="32"/>
        <v>0</v>
      </c>
      <c r="Y37" s="5">
        <f>_xlfn.XLOOKUP(Goalies!R37,'Starting GF'!A:A,'Starting GF'!G:G)</f>
        <v>28.629143623713112</v>
      </c>
      <c r="Z37" s="11">
        <f>SUMIFS('EH Goalies'!$H:$H,'EH Goalies'!$A:$A,S37)</f>
        <v>502</v>
      </c>
      <c r="AA37" s="11">
        <f>SUMIFS('EH Goalies'!$G:$G,'EH Goalies'!$A:$A,S37)</f>
        <v>36</v>
      </c>
      <c r="AB37" s="11">
        <f>SUMIFS('EH Goalies'!$J:$J,'EH Goalies'!$A:$A,S37)</f>
        <v>48.4</v>
      </c>
      <c r="AC37">
        <f t="shared" si="33"/>
        <v>12.399999999999999</v>
      </c>
      <c r="AD37">
        <f t="shared" si="34"/>
        <v>1202</v>
      </c>
      <c r="AE37">
        <f t="shared" si="35"/>
        <v>12.399999999999999</v>
      </c>
      <c r="AF37" s="7">
        <f t="shared" si="36"/>
        <v>1.0316139767054908E-2</v>
      </c>
      <c r="AG37" s="37">
        <f t="shared" si="37"/>
        <v>0.91031613976705494</v>
      </c>
      <c r="AH37" s="60">
        <f t="shared" si="38"/>
        <v>2.5675721153379971</v>
      </c>
      <c r="AI37" s="60" cm="1">
        <f t="array" ref="AI37">SUMPRODUCT(($R$2:$R$1017=R37)*($Q$2:$Q$1017)*($AH$2:$AH$1017))/82</f>
        <v>2.4844790827736474</v>
      </c>
      <c r="AJ37" s="5">
        <f t="shared" si="39"/>
        <v>1.0334448509309184</v>
      </c>
      <c r="AK37" s="98">
        <f t="shared" si="40"/>
        <v>1.0149999999999999</v>
      </c>
      <c r="AL37" s="5"/>
      <c r="AM37" s="7"/>
      <c r="AN37" s="91"/>
      <c r="AO37" s="37"/>
      <c r="AR37" s="75" t="s">
        <v>247</v>
      </c>
      <c r="AS37" s="75" t="s">
        <v>424</v>
      </c>
      <c r="AT37" s="75" t="s">
        <v>33</v>
      </c>
      <c r="AU37" s="75" t="s">
        <v>229</v>
      </c>
      <c r="AV37" s="75">
        <v>24</v>
      </c>
      <c r="AW37" s="75">
        <v>0.9</v>
      </c>
      <c r="AX37" s="75">
        <v>21.6</v>
      </c>
      <c r="AY37" s="77">
        <v>0.90707317073170723</v>
      </c>
      <c r="AZ37" s="77">
        <v>2.9916010498687631</v>
      </c>
      <c r="BA37" s="77">
        <v>0.99</v>
      </c>
      <c r="BB37" s="78">
        <v>2.8481275041211607</v>
      </c>
      <c r="BC37" s="78">
        <v>2.8799125941056816</v>
      </c>
      <c r="BD37" s="78">
        <v>3.1410826641509151</v>
      </c>
      <c r="BE37" s="78">
        <v>3.10359300397961</v>
      </c>
      <c r="BF37" s="79">
        <v>2.98</v>
      </c>
      <c r="BG37" s="75">
        <v>24</v>
      </c>
      <c r="BH37" s="78" t="s">
        <v>33</v>
      </c>
      <c r="BI37" s="75" t="s">
        <v>229</v>
      </c>
      <c r="BJ37" s="75">
        <v>700</v>
      </c>
      <c r="BK37" s="75">
        <v>630</v>
      </c>
      <c r="BL37" s="75">
        <v>70</v>
      </c>
      <c r="BM37" s="75">
        <v>70</v>
      </c>
      <c r="BN37" s="75">
        <v>0</v>
      </c>
      <c r="BO37" s="78">
        <v>28.629143623713112</v>
      </c>
      <c r="BP37" s="80">
        <v>80</v>
      </c>
      <c r="BQ37" s="80">
        <v>11</v>
      </c>
      <c r="BR37" s="80">
        <v>9.34</v>
      </c>
      <c r="BS37" s="75">
        <v>-1.6600000000000001</v>
      </c>
      <c r="BT37" s="75">
        <v>780</v>
      </c>
      <c r="BU37" s="75">
        <v>-1.6600000000000001</v>
      </c>
      <c r="BV37" s="77">
        <v>-2.1282051282051286E-3</v>
      </c>
      <c r="BW37" s="81">
        <v>0.89787179487179491</v>
      </c>
      <c r="BX37" s="82">
        <v>2.9238430526474173</v>
      </c>
      <c r="BY37" s="82">
        <v>2.7362720295780472</v>
      </c>
      <c r="BZ37" s="78">
        <v>1.0685498448406443</v>
      </c>
      <c r="CA37" s="81">
        <v>0.99</v>
      </c>
    </row>
    <row r="38" spans="1:79" x14ac:dyDescent="0.2">
      <c r="A38" t="s">
        <v>246</v>
      </c>
      <c r="B38" t="str">
        <f t="shared" si="29"/>
        <v>MTL Sam Montembeault</v>
      </c>
      <c r="C38" t="s">
        <v>19</v>
      </c>
      <c r="D38" t="s">
        <v>170</v>
      </c>
      <c r="E38" s="6">
        <v>37</v>
      </c>
      <c r="F38" s="7">
        <f t="shared" si="30"/>
        <v>0.89795899347623487</v>
      </c>
      <c r="G38">
        <f t="shared" si="31"/>
        <v>33.224482758620688</v>
      </c>
      <c r="H38" s="7">
        <f t="shared" si="28"/>
        <v>0.90343937242952943</v>
      </c>
      <c r="I38" s="7">
        <v>2.9270448861392668</v>
      </c>
      <c r="J38" s="9">
        <v>1</v>
      </c>
      <c r="K38" s="93">
        <v>1.02</v>
      </c>
      <c r="L38" s="5" cm="1">
        <f t="array" ref="L38">INDEX('2026'!AK:AK, MAX(_xlfn._xlws.FILTER(ROW('2026'!E:E), ('2026'!E:E=Goalies!C38)*('2026'!AK:AK&lt;&gt;""))))</f>
        <v>3.0713842074987783</v>
      </c>
      <c r="M38" s="5" cm="1">
        <f t="array" ref="M38">INDEX('2026'!AM:AM, MAX(_xlfn._xlws.FILTER(ROW('2026'!E:E), ('2026'!E:E=Goalies!C38)*('2026'!AM:AM&lt;&gt;""))))</f>
        <v>3.0276695471967403</v>
      </c>
      <c r="N38" s="5">
        <f t="shared" ref="N38:N86" si="41">J38*M38</f>
        <v>3.0276695471967403</v>
      </c>
      <c r="O38" s="5" t="str" cm="1">
        <f t="array" ref="O38">IFERROR(INDEX('2026'!AO:AO, MAX(_xlfn._xlws.FILTER(ROW('2026'!I:I), ('2026'!I:I=Goalies!B38)*('2026'!AO:AO&lt;&gt;"")))),"")</f>
        <v/>
      </c>
      <c r="P38" s="65">
        <f t="shared" si="13"/>
        <v>3.0276695471967403</v>
      </c>
      <c r="Q38" s="6">
        <v>31</v>
      </c>
      <c r="R38" s="5" t="s">
        <v>19</v>
      </c>
      <c r="S38" t="s">
        <v>170</v>
      </c>
      <c r="T38">
        <v>700</v>
      </c>
      <c r="U38">
        <v>633.5</v>
      </c>
      <c r="V38">
        <v>66.5</v>
      </c>
      <c r="W38">
        <v>70</v>
      </c>
      <c r="X38">
        <f t="shared" si="32"/>
        <v>3.5</v>
      </c>
      <c r="Y38" s="5">
        <f>_xlfn.XLOOKUP(Goalies!R38,'Starting GF'!A:A,'Starting GF'!G:G)</f>
        <v>28.248546677269452</v>
      </c>
      <c r="Z38" s="11">
        <f>SUMIFS('EH Goalies'!$H:$H,'EH Goalies'!$A:$A,S38)</f>
        <v>373</v>
      </c>
      <c r="AA38" s="11">
        <f>SUMIFS('EH Goalies'!$G:$G,'EH Goalies'!$A:$A,S38)</f>
        <v>51</v>
      </c>
      <c r="AB38" s="11">
        <f>SUMIFS('EH Goalies'!$J:$J,'EH Goalies'!$A:$A,S38)</f>
        <v>45.31</v>
      </c>
      <c r="AC38">
        <f t="shared" si="33"/>
        <v>-5.6899999999999977</v>
      </c>
      <c r="AD38">
        <f t="shared" si="34"/>
        <v>1073</v>
      </c>
      <c r="AE38">
        <f t="shared" si="35"/>
        <v>-2.1899999999999977</v>
      </c>
      <c r="AF38" s="7">
        <f t="shared" si="36"/>
        <v>-2.0410065237651425E-3</v>
      </c>
      <c r="AG38" s="37">
        <f t="shared" si="37"/>
        <v>0.89795899347623487</v>
      </c>
      <c r="AH38" s="60">
        <f t="shared" si="38"/>
        <v>2.8825101357821361</v>
      </c>
      <c r="AI38" s="60" cm="1">
        <f t="array" ref="AI38">SUMPRODUCT(($R$2:$R$1017=R38)*($Q$2:$Q$1017)*($AH$2:$AH$1017))/82</f>
        <v>2.6959534356475747</v>
      </c>
      <c r="AJ38" s="5">
        <f t="shared" si="39"/>
        <v>1.0691987842474548</v>
      </c>
      <c r="AK38" s="98">
        <f t="shared" si="40"/>
        <v>1</v>
      </c>
      <c r="AL38" s="5"/>
      <c r="AM38" s="7"/>
      <c r="AN38" s="91"/>
      <c r="AO38" s="37"/>
      <c r="AR38" s="75" t="s">
        <v>246</v>
      </c>
      <c r="AS38" s="75" t="s">
        <v>326</v>
      </c>
      <c r="AT38" s="75" t="s">
        <v>19</v>
      </c>
      <c r="AU38" s="75" t="s">
        <v>170</v>
      </c>
      <c r="AV38" s="75">
        <v>55</v>
      </c>
      <c r="AW38" s="75">
        <v>0.90700000000000003</v>
      </c>
      <c r="AX38" s="75">
        <v>49.885000000000005</v>
      </c>
      <c r="AY38" s="77">
        <v>0.90634146341463429</v>
      </c>
      <c r="AZ38" s="77">
        <v>2.9270448861392668</v>
      </c>
      <c r="BA38" s="77">
        <v>1.01</v>
      </c>
      <c r="BB38" s="78">
        <v>2.9165715842778006</v>
      </c>
      <c r="BC38" s="78">
        <v>3.172810771869611</v>
      </c>
      <c r="BD38" s="78">
        <v>3.204538879588307</v>
      </c>
      <c r="BE38" s="78">
        <v>3.0402429959736148</v>
      </c>
      <c r="BF38" s="79">
        <v>3</v>
      </c>
      <c r="BG38" s="75">
        <v>55</v>
      </c>
      <c r="BH38" s="78" t="s">
        <v>19</v>
      </c>
      <c r="BI38" s="75" t="s">
        <v>170</v>
      </c>
      <c r="BJ38" s="75">
        <v>700</v>
      </c>
      <c r="BK38" s="75">
        <v>633.5</v>
      </c>
      <c r="BL38" s="75">
        <v>66.5</v>
      </c>
      <c r="BM38" s="75">
        <v>70</v>
      </c>
      <c r="BN38" s="75">
        <v>3.5</v>
      </c>
      <c r="BO38" s="78">
        <v>28.248546677269452</v>
      </c>
      <c r="BP38" s="80">
        <v>179</v>
      </c>
      <c r="BQ38" s="80">
        <v>26</v>
      </c>
      <c r="BR38" s="80">
        <v>19.46</v>
      </c>
      <c r="BS38" s="75">
        <v>-6.5399999999999991</v>
      </c>
      <c r="BT38" s="75">
        <v>879</v>
      </c>
      <c r="BU38" s="75">
        <v>-3.0399999999999991</v>
      </c>
      <c r="BV38" s="77">
        <v>-3.4584755403868021E-3</v>
      </c>
      <c r="BW38" s="81">
        <v>0.89654152445961321</v>
      </c>
      <c r="BX38" s="82">
        <v>2.9225515754617559</v>
      </c>
      <c r="BY38" s="82">
        <v>2.7565760496351674</v>
      </c>
      <c r="BZ38" s="78">
        <v>1.0602107552405657</v>
      </c>
      <c r="CA38" s="81">
        <v>1.01</v>
      </c>
    </row>
    <row r="39" spans="1:79" x14ac:dyDescent="0.2">
      <c r="A39" t="s">
        <v>247</v>
      </c>
      <c r="B39" t="str">
        <f t="shared" si="29"/>
        <v>MTL Jakub Dobes</v>
      </c>
      <c r="C39" t="s">
        <v>19</v>
      </c>
      <c r="D39" t="s">
        <v>171</v>
      </c>
      <c r="E39" s="6">
        <v>37</v>
      </c>
      <c r="F39" s="7">
        <f t="shared" si="30"/>
        <v>0.9074214343271555</v>
      </c>
      <c r="G39">
        <f t="shared" si="31"/>
        <v>33.574593070104754</v>
      </c>
      <c r="H39" s="7">
        <f t="shared" si="28"/>
        <v>0.90343937242952943</v>
      </c>
      <c r="I39" s="7">
        <v>3.0878715282348317</v>
      </c>
      <c r="J39" s="9">
        <v>1.02</v>
      </c>
      <c r="K39" s="93">
        <v>0.99</v>
      </c>
      <c r="L39" s="5" cm="1">
        <f t="array" ref="L39">INDEX('2026'!AK:AK, MAX(_xlfn._xlws.FILTER(ROW('2026'!E:E), ('2026'!E:E=Goalies!C39)*('2026'!AK:AK&lt;&gt;""))))</f>
        <v>3.0713842074987783</v>
      </c>
      <c r="M39" s="5" cm="1">
        <f t="array" ref="M39">INDEX('2026'!AM:AM, MAX(_xlfn._xlws.FILTER(ROW('2026'!E:E), ('2026'!E:E=Goalies!C39)*('2026'!AM:AM&lt;&gt;""))))</f>
        <v>3.0276695471967403</v>
      </c>
      <c r="N39" s="5">
        <f t="shared" si="41"/>
        <v>3.0882229381406754</v>
      </c>
      <c r="O39" s="5" t="str" cm="1">
        <f t="array" ref="O39">IFERROR(INDEX('2026'!AO:AO, MAX(_xlfn._xlws.FILTER(ROW('2026'!I:I), ('2026'!I:I=Goalies!B39)*('2026'!AO:AO&lt;&gt;"")))),"")</f>
        <v/>
      </c>
      <c r="P39" s="65">
        <f t="shared" si="13"/>
        <v>3.0882229381406754</v>
      </c>
      <c r="Q39" s="6">
        <v>31</v>
      </c>
      <c r="R39" s="5" t="s">
        <v>19</v>
      </c>
      <c r="S39" t="s">
        <v>171</v>
      </c>
      <c r="T39">
        <v>700</v>
      </c>
      <c r="U39">
        <v>632.5</v>
      </c>
      <c r="V39">
        <v>67.5</v>
      </c>
      <c r="W39">
        <v>70</v>
      </c>
      <c r="X39">
        <f t="shared" si="32"/>
        <v>2.5</v>
      </c>
      <c r="Y39" s="5">
        <f>_xlfn.XLOOKUP(Goalies!R39,'Starting GF'!A:A,'Starting GF'!G:G)</f>
        <v>28.248546677269452</v>
      </c>
      <c r="Z39" s="11">
        <f>SUMIFS('EH Goalies'!$H:$H,'EH Goalies'!$A:$A,S39)</f>
        <v>541</v>
      </c>
      <c r="AA39" s="11">
        <f>SUMIFS('EH Goalies'!$G:$G,'EH Goalies'!$A:$A,S39)</f>
        <v>60</v>
      </c>
      <c r="AB39" s="11">
        <f>SUMIFS('EH Goalies'!$J:$J,'EH Goalies'!$A:$A,S39)</f>
        <v>66.709999999999994</v>
      </c>
      <c r="AC39">
        <f t="shared" si="33"/>
        <v>6.7099999999999937</v>
      </c>
      <c r="AD39">
        <f t="shared" si="34"/>
        <v>1241</v>
      </c>
      <c r="AE39">
        <f t="shared" si="35"/>
        <v>9.2099999999999937</v>
      </c>
      <c r="AF39" s="7">
        <f t="shared" si="36"/>
        <v>7.4214343271555147E-3</v>
      </c>
      <c r="AG39" s="37">
        <f t="shared" si="37"/>
        <v>0.9074214343271555</v>
      </c>
      <c r="AH39" s="60">
        <f t="shared" si="38"/>
        <v>2.6152099337240036</v>
      </c>
      <c r="AI39" s="60" cm="1">
        <f t="array" ref="AI39">SUMPRODUCT(($R$2:$R$1017=R39)*($Q$2:$Q$1017)*($AH$2:$AH$1017))/82</f>
        <v>2.6959534356475747</v>
      </c>
      <c r="AJ39" s="5">
        <f t="shared" si="39"/>
        <v>0.97005011256651164</v>
      </c>
      <c r="AK39" s="98">
        <f t="shared" si="40"/>
        <v>1.02</v>
      </c>
      <c r="AL39" s="5"/>
      <c r="AM39" s="7"/>
      <c r="AN39" s="91"/>
      <c r="AO39" s="37"/>
      <c r="AR39" s="75" t="s">
        <v>247</v>
      </c>
      <c r="AS39" s="75" t="s">
        <v>468</v>
      </c>
      <c r="AT39" s="75" t="s">
        <v>19</v>
      </c>
      <c r="AU39" s="75" t="s">
        <v>171</v>
      </c>
      <c r="AV39" s="75">
        <v>27</v>
      </c>
      <c r="AW39" s="75">
        <v>0.90500000000000003</v>
      </c>
      <c r="AX39" s="75">
        <v>24.435000000000002</v>
      </c>
      <c r="AY39" s="77">
        <v>0.90634146341463429</v>
      </c>
      <c r="AZ39" s="77">
        <v>3.0878715282348317</v>
      </c>
      <c r="BA39" s="77">
        <v>0.99</v>
      </c>
      <c r="BB39" s="78">
        <v>2.9165715842778006</v>
      </c>
      <c r="BC39" s="78">
        <v>3.172810771869611</v>
      </c>
      <c r="BD39" s="78">
        <v>3.1410826641509151</v>
      </c>
      <c r="BE39" s="78">
        <v>3.1275961813835003</v>
      </c>
      <c r="BF39" s="79">
        <v>3</v>
      </c>
      <c r="BG39" s="75">
        <v>27</v>
      </c>
      <c r="BH39" s="78" t="s">
        <v>19</v>
      </c>
      <c r="BI39" s="75" t="s">
        <v>171</v>
      </c>
      <c r="BJ39" s="75">
        <v>700</v>
      </c>
      <c r="BK39" s="75">
        <v>632.5</v>
      </c>
      <c r="BL39" s="75">
        <v>67.5</v>
      </c>
      <c r="BM39" s="75">
        <v>70</v>
      </c>
      <c r="BN39" s="75">
        <v>2.5</v>
      </c>
      <c r="BO39" s="78">
        <v>28.248546677269452</v>
      </c>
      <c r="BP39" s="80">
        <v>171</v>
      </c>
      <c r="BQ39" s="80">
        <v>12</v>
      </c>
      <c r="BR39" s="80">
        <v>22.03</v>
      </c>
      <c r="BS39" s="75">
        <v>10.030000000000001</v>
      </c>
      <c r="BT39" s="75">
        <v>871</v>
      </c>
      <c r="BU39" s="75">
        <v>12.530000000000001</v>
      </c>
      <c r="BV39" s="77">
        <v>1.4385763490241104E-2</v>
      </c>
      <c r="BW39" s="81">
        <v>0.91438576349024114</v>
      </c>
      <c r="BX39" s="82">
        <v>2.4184777562847097</v>
      </c>
      <c r="BY39" s="82">
        <v>2.7565760496351674</v>
      </c>
      <c r="BZ39" s="78">
        <v>0.87734846154699597</v>
      </c>
      <c r="CA39" s="81">
        <v>0.99</v>
      </c>
    </row>
    <row r="40" spans="1:79" x14ac:dyDescent="0.2">
      <c r="A40" t="s">
        <v>247</v>
      </c>
      <c r="B40" t="str">
        <f t="shared" si="29"/>
        <v>MTL Jacob Fowler</v>
      </c>
      <c r="C40" t="s">
        <v>19</v>
      </c>
      <c r="D40" t="s">
        <v>1306</v>
      </c>
      <c r="E40" s="6">
        <v>8</v>
      </c>
      <c r="F40" s="7">
        <f t="shared" si="30"/>
        <v>0.91036908881199541</v>
      </c>
      <c r="G40">
        <f t="shared" si="31"/>
        <v>7.2829527104959633</v>
      </c>
      <c r="H40" s="7">
        <f t="shared" si="28"/>
        <v>0.90343937242952943</v>
      </c>
      <c r="I40" s="7">
        <v>3.0878715282348317</v>
      </c>
      <c r="J40" s="9">
        <v>0.98499999999999999</v>
      </c>
      <c r="K40" s="93">
        <v>0.98499999999999999</v>
      </c>
      <c r="L40" s="5" cm="1">
        <f t="array" ref="L40">INDEX('2026'!AK:AK, MAX(_xlfn._xlws.FILTER(ROW('2026'!E:E), ('2026'!E:E=Goalies!C40)*('2026'!AK:AK&lt;&gt;""))))</f>
        <v>3.0713842074987783</v>
      </c>
      <c r="M40" s="5" cm="1">
        <f t="array" ref="M40">INDEX('2026'!AM:AM, MAX(_xlfn._xlws.FILTER(ROW('2026'!E:E), ('2026'!E:E=Goalies!C40)*('2026'!AM:AM&lt;&gt;""))))</f>
        <v>3.0276695471967403</v>
      </c>
      <c r="N40" s="5">
        <f t="shared" si="41"/>
        <v>2.9822545039887891</v>
      </c>
      <c r="O40" s="5" t="str" cm="1">
        <f t="array" ref="O40">IFERROR(INDEX('2026'!AO:AO, MAX(_xlfn._xlws.FILTER(ROW('2026'!I:I), ('2026'!I:I=Goalies!B40)*('2026'!AO:AO&lt;&gt;"")))),"")</f>
        <v/>
      </c>
      <c r="P40" s="65">
        <f t="shared" si="13"/>
        <v>2.9822545039887891</v>
      </c>
      <c r="Q40" s="6">
        <v>20</v>
      </c>
      <c r="R40" s="5" t="s">
        <v>19</v>
      </c>
      <c r="S40" t="s">
        <v>1306</v>
      </c>
      <c r="T40">
        <v>700</v>
      </c>
      <c r="U40">
        <v>632.5</v>
      </c>
      <c r="V40">
        <v>67.5</v>
      </c>
      <c r="W40">
        <v>70</v>
      </c>
      <c r="X40">
        <f t="shared" si="32"/>
        <v>2.5</v>
      </c>
      <c r="Y40" s="5">
        <f>_xlfn.XLOOKUP(Goalies!R40,'Starting GF'!A:A,'Starting GF'!G:G)</f>
        <v>28.248546677269452</v>
      </c>
      <c r="Z40" s="11">
        <f>SUMIFS('EH Goalies'!$H:$H,'EH Goalies'!$A:$A,S40)</f>
        <v>167</v>
      </c>
      <c r="AA40" s="11">
        <f>SUMIFS('EH Goalies'!$G:$G,'EH Goalies'!$A:$A,S40)</f>
        <v>16</v>
      </c>
      <c r="AB40" s="11">
        <f>SUMIFS('EH Goalies'!$J:$J,'EH Goalies'!$A:$A,S40)</f>
        <v>22.49</v>
      </c>
      <c r="AC40">
        <f t="shared" si="33"/>
        <v>6.4899999999999984</v>
      </c>
      <c r="AD40">
        <f t="shared" si="34"/>
        <v>867</v>
      </c>
      <c r="AE40">
        <f t="shared" si="35"/>
        <v>8.9899999999999984</v>
      </c>
      <c r="AF40" s="7">
        <f t="shared" si="36"/>
        <v>1.0369088811995384E-2</v>
      </c>
      <c r="AG40" s="37">
        <f t="shared" si="37"/>
        <v>0.91036908881199541</v>
      </c>
      <c r="AH40" s="60">
        <f t="shared" si="38"/>
        <v>2.5319429784205405</v>
      </c>
      <c r="AI40" s="60" cm="1">
        <f t="array" ref="AI40">SUMPRODUCT(($R$2:$R$1017=R40)*($Q$2:$Q$1017)*($AH$2:$AH$1017))/82</f>
        <v>2.6959534356475747</v>
      </c>
      <c r="AJ40" s="5">
        <f t="shared" si="39"/>
        <v>0.93916420993835215</v>
      </c>
      <c r="AK40" s="98">
        <f t="shared" si="40"/>
        <v>0.98499999999999999</v>
      </c>
      <c r="AL40" s="5"/>
      <c r="AM40" s="7"/>
      <c r="AN40" s="91"/>
      <c r="AO40" s="37"/>
      <c r="AR40" s="75"/>
      <c r="AS40" s="75"/>
      <c r="AT40" s="75"/>
      <c r="AU40" s="75"/>
      <c r="AV40" s="75"/>
      <c r="AW40" s="75"/>
      <c r="AX40" s="75"/>
      <c r="AY40" s="77"/>
      <c r="AZ40" s="77"/>
      <c r="BA40" s="77"/>
      <c r="BB40" s="78"/>
      <c r="BC40" s="78"/>
      <c r="BD40" s="78"/>
      <c r="BE40" s="78"/>
      <c r="BF40" s="79"/>
      <c r="BG40" s="75"/>
      <c r="BH40" s="78"/>
      <c r="BI40" s="75"/>
      <c r="BJ40" s="75"/>
      <c r="BK40" s="75"/>
      <c r="BL40" s="75"/>
      <c r="BM40" s="75"/>
      <c r="BN40" s="75"/>
      <c r="BO40" s="78"/>
      <c r="BP40" s="80"/>
      <c r="BQ40" s="80"/>
      <c r="BR40" s="80"/>
      <c r="BS40" s="75"/>
      <c r="BT40" s="75"/>
      <c r="BU40" s="75"/>
      <c r="BV40" s="77"/>
      <c r="BW40" s="81"/>
      <c r="BX40" s="82"/>
      <c r="BY40" s="82"/>
      <c r="BZ40" s="78"/>
      <c r="CA40" s="81"/>
    </row>
    <row r="41" spans="1:79" x14ac:dyDescent="0.2">
      <c r="A41" t="s">
        <v>246</v>
      </c>
      <c r="B41" t="str">
        <f t="shared" si="29"/>
        <v>NSH Juuse Saros</v>
      </c>
      <c r="C41" t="s">
        <v>35</v>
      </c>
      <c r="D41" t="s">
        <v>172</v>
      </c>
      <c r="E41" s="6">
        <v>57.4</v>
      </c>
      <c r="F41" s="7">
        <f t="shared" si="30"/>
        <v>0.90824629271437785</v>
      </c>
      <c r="G41">
        <f t="shared" si="31"/>
        <v>52.13333720180529</v>
      </c>
      <c r="H41" s="7">
        <f t="shared" si="28"/>
        <v>0.90738322696041829</v>
      </c>
      <c r="I41" s="7">
        <v>3.0828269699431354</v>
      </c>
      <c r="J41" s="9">
        <v>0.99094124800379646</v>
      </c>
      <c r="K41" s="93">
        <v>0.97</v>
      </c>
      <c r="L41" s="5" cm="1">
        <f t="array" ref="L41">INDEX('2026'!AK:AK, MAX(_xlfn._xlws.FILTER(ROW('2026'!E:E), ('2026'!E:E=Goalies!C41)*('2026'!AK:AK&lt;&gt;""))))</f>
        <v>2.8423052073774104</v>
      </c>
      <c r="M41" s="5" cm="1">
        <f t="array" ref="M41">INDEX('2026'!AM:AM, MAX(_xlfn._xlws.FILTER(ROW('2026'!E:E), ('2026'!E:E=Goalies!C41)*('2026'!AM:AM&lt;&gt;""))))</f>
        <v>3.1304136335633261</v>
      </c>
      <c r="N41" s="5">
        <f t="shared" si="41"/>
        <v>3.1020559928113416</v>
      </c>
      <c r="O41" s="5" t="str" cm="1">
        <f t="array" ref="O41">IFERROR(INDEX('2026'!AO:AO, MAX(_xlfn._xlws.FILTER(ROW('2026'!I:I), ('2026'!I:I=Goalies!B41)*('2026'!AO:AO&lt;&gt;"")))),"")</f>
        <v/>
      </c>
      <c r="P41" s="65">
        <f t="shared" si="13"/>
        <v>3.1020559928113416</v>
      </c>
      <c r="Q41" s="6">
        <v>57.4</v>
      </c>
      <c r="R41" s="5" t="s">
        <v>35</v>
      </c>
      <c r="S41" t="s">
        <v>172</v>
      </c>
      <c r="T41">
        <v>700</v>
      </c>
      <c r="U41">
        <v>635.5</v>
      </c>
      <c r="V41">
        <v>64.5</v>
      </c>
      <c r="W41">
        <v>70</v>
      </c>
      <c r="X41">
        <f t="shared" si="32"/>
        <v>5.5</v>
      </c>
      <c r="Y41" s="5">
        <f>_xlfn.XLOOKUP(Goalies!R41,'Starting GF'!A:A,'Starting GF'!G:G)</f>
        <v>28.128358167866196</v>
      </c>
      <c r="Z41" s="11">
        <f>SUMIFS('EH Goalies'!$H:$H,'EH Goalies'!$A:$A,S41)</f>
        <v>851</v>
      </c>
      <c r="AA41" s="11">
        <f>SUMIFS('EH Goalies'!$G:$G,'EH Goalies'!$A:$A,S41)</f>
        <v>88</v>
      </c>
      <c r="AB41" s="11">
        <f>SUMIFS('EH Goalies'!$J:$J,'EH Goalies'!$A:$A,S41)</f>
        <v>95.29</v>
      </c>
      <c r="AC41">
        <f t="shared" si="33"/>
        <v>7.2900000000000063</v>
      </c>
      <c r="AD41">
        <f t="shared" si="34"/>
        <v>1551</v>
      </c>
      <c r="AE41">
        <f t="shared" si="35"/>
        <v>12.790000000000006</v>
      </c>
      <c r="AF41" s="7">
        <f t="shared" si="36"/>
        <v>8.2462927143778248E-3</v>
      </c>
      <c r="AG41" s="37">
        <f t="shared" si="37"/>
        <v>0.90824629271437785</v>
      </c>
      <c r="AH41" s="60">
        <f t="shared" si="38"/>
        <v>2.5808811417595341</v>
      </c>
      <c r="AI41" s="60" cm="1">
        <f t="array" ref="AI41">SUMPRODUCT(($R$2:$R$1017=R41)*($Q$2:$Q$1017)*($AH$2:$AH$1017))/82</f>
        <v>2.6051577644093276</v>
      </c>
      <c r="AJ41" s="5">
        <f t="shared" si="39"/>
        <v>0.99068132341869986</v>
      </c>
      <c r="AK41" s="98">
        <f t="shared" si="40"/>
        <v>0.99094124800379646</v>
      </c>
      <c r="AL41" s="5"/>
      <c r="AM41" s="7"/>
      <c r="AN41" s="91"/>
      <c r="AO41" s="37"/>
      <c r="AR41" s="75" t="s">
        <v>246</v>
      </c>
      <c r="AS41" s="75" t="s">
        <v>360</v>
      </c>
      <c r="AT41" s="75" t="s">
        <v>35</v>
      </c>
      <c r="AU41" s="75" t="s">
        <v>172</v>
      </c>
      <c r="AV41" s="75">
        <v>60</v>
      </c>
      <c r="AW41" s="75">
        <v>0.91100000000000003</v>
      </c>
      <c r="AX41" s="75">
        <v>54.660000000000004</v>
      </c>
      <c r="AY41" s="77">
        <v>0.90992682926829271</v>
      </c>
      <c r="AZ41" s="77">
        <v>3.0828269699431354</v>
      </c>
      <c r="BA41" s="77">
        <v>0.99094124800379646</v>
      </c>
      <c r="BB41" s="78">
        <v>2.7330396773760239</v>
      </c>
      <c r="BC41" s="78">
        <v>3.1910774932684181</v>
      </c>
      <c r="BD41" s="78">
        <v>3.1621703136562327</v>
      </c>
      <c r="BE41" s="78">
        <v>3.196513262471941</v>
      </c>
      <c r="BF41" s="79">
        <v>3.06083191327739</v>
      </c>
      <c r="BG41" s="75">
        <v>60</v>
      </c>
      <c r="BH41" s="78" t="s">
        <v>35</v>
      </c>
      <c r="BI41" s="75" t="s">
        <v>172</v>
      </c>
      <c r="BJ41" s="75">
        <v>700</v>
      </c>
      <c r="BK41" s="75">
        <v>635.5</v>
      </c>
      <c r="BL41" s="75">
        <v>64.5</v>
      </c>
      <c r="BM41" s="75">
        <v>70</v>
      </c>
      <c r="BN41" s="75">
        <v>5.5</v>
      </c>
      <c r="BO41" s="78">
        <v>28.128358167866196</v>
      </c>
      <c r="BP41" s="80">
        <v>359</v>
      </c>
      <c r="BQ41" s="80">
        <v>36</v>
      </c>
      <c r="BR41" s="80">
        <v>39.65</v>
      </c>
      <c r="BS41" s="75">
        <v>3.6499999999999986</v>
      </c>
      <c r="BT41" s="75">
        <v>1059</v>
      </c>
      <c r="BU41" s="75">
        <v>9.1499999999999986</v>
      </c>
      <c r="BV41" s="77">
        <v>8.6402266288951833E-3</v>
      </c>
      <c r="BW41" s="81">
        <v>0.90864022662889521</v>
      </c>
      <c r="BX41" s="82">
        <v>2.5698004275175199</v>
      </c>
      <c r="BY41" s="82">
        <v>2.5938768660533427</v>
      </c>
      <c r="BZ41" s="78">
        <v>0.99071797167748532</v>
      </c>
      <c r="CA41" s="81">
        <v>0.99094124800379646</v>
      </c>
    </row>
    <row r="42" spans="1:79" x14ac:dyDescent="0.2">
      <c r="A42" t="s">
        <v>247</v>
      </c>
      <c r="B42" t="str">
        <f t="shared" si="29"/>
        <v>NSH Justus Annunen</v>
      </c>
      <c r="C42" t="s">
        <v>35</v>
      </c>
      <c r="D42" t="s">
        <v>230</v>
      </c>
      <c r="E42" s="6">
        <v>24.599999999999998</v>
      </c>
      <c r="F42" s="7">
        <f t="shared" si="30"/>
        <v>0.90536940686784606</v>
      </c>
      <c r="G42">
        <f t="shared" si="31"/>
        <v>22.272087408949012</v>
      </c>
      <c r="H42" s="7">
        <f t="shared" si="28"/>
        <v>0.90738322696041829</v>
      </c>
      <c r="I42" s="7">
        <v>3.221380991064176</v>
      </c>
      <c r="J42" s="9">
        <v>1.02</v>
      </c>
      <c r="K42" s="93">
        <v>1.05</v>
      </c>
      <c r="L42" s="5" cm="1">
        <f t="array" ref="L42">INDEX('2026'!AK:AK, MAX(_xlfn._xlws.FILTER(ROW('2026'!E:E), ('2026'!E:E=Goalies!C42)*('2026'!AK:AK&lt;&gt;""))))</f>
        <v>2.8423052073774104</v>
      </c>
      <c r="M42" s="5" cm="1">
        <f t="array" ref="M42">INDEX('2026'!AM:AM, MAX(_xlfn._xlws.FILTER(ROW('2026'!E:E), ('2026'!E:E=Goalies!C42)*('2026'!AM:AM&lt;&gt;""))))</f>
        <v>3.1304136335633261</v>
      </c>
      <c r="N42" s="5">
        <f t="shared" si="41"/>
        <v>3.1930219062345926</v>
      </c>
      <c r="O42" s="5" t="str" cm="1">
        <f t="array" ref="O42">IFERROR(INDEX('2026'!AO:AO, MAX(_xlfn._xlws.FILTER(ROW('2026'!I:I), ('2026'!I:I=Goalies!B42)*('2026'!AO:AO&lt;&gt;"")))),"")</f>
        <v/>
      </c>
      <c r="P42" s="65">
        <f t="shared" si="13"/>
        <v>3.1930219062345926</v>
      </c>
      <c r="Q42" s="6">
        <v>24.599999999999998</v>
      </c>
      <c r="R42" s="5" t="s">
        <v>35</v>
      </c>
      <c r="S42" t="s">
        <v>230</v>
      </c>
      <c r="T42">
        <v>700</v>
      </c>
      <c r="U42">
        <v>633.5</v>
      </c>
      <c r="V42">
        <v>66.5</v>
      </c>
      <c r="W42">
        <v>70</v>
      </c>
      <c r="X42">
        <f t="shared" si="32"/>
        <v>3.5</v>
      </c>
      <c r="Y42" s="5">
        <f>_xlfn.XLOOKUP(Goalies!R42,'Starting GF'!A:A,'Starting GF'!G:G)</f>
        <v>28.128358167866196</v>
      </c>
      <c r="Z42" s="11">
        <f>SUMIFS('EH Goalies'!$H:$H,'EH Goalies'!$A:$A,S42)</f>
        <v>261</v>
      </c>
      <c r="AA42" s="11">
        <f>SUMIFS('EH Goalies'!$G:$G,'EH Goalies'!$A:$A,S42)</f>
        <v>33</v>
      </c>
      <c r="AB42" s="11">
        <f>SUMIFS('EH Goalies'!$J:$J,'EH Goalies'!$A:$A,S42)</f>
        <v>34.659999999999997</v>
      </c>
      <c r="AC42">
        <f t="shared" si="33"/>
        <v>1.6599999999999966</v>
      </c>
      <c r="AD42">
        <f t="shared" si="34"/>
        <v>961</v>
      </c>
      <c r="AE42">
        <f t="shared" si="35"/>
        <v>5.1599999999999966</v>
      </c>
      <c r="AF42" s="7">
        <f t="shared" si="36"/>
        <v>5.3694068678459906E-3</v>
      </c>
      <c r="AG42" s="37">
        <f t="shared" si="37"/>
        <v>0.90536940686784606</v>
      </c>
      <c r="AH42" s="60">
        <f t="shared" si="38"/>
        <v>2.6618032172588451</v>
      </c>
      <c r="AI42" s="60" cm="1">
        <f t="array" ref="AI42">SUMPRODUCT(($R$2:$R$1017=R42)*($Q$2:$Q$1017)*($AH$2:$AH$1017))/82</f>
        <v>2.6051577644093276</v>
      </c>
      <c r="AJ42" s="5">
        <f t="shared" si="39"/>
        <v>1.0217435786897002</v>
      </c>
      <c r="AK42" s="98">
        <f t="shared" si="40"/>
        <v>1.02</v>
      </c>
      <c r="AL42" s="7"/>
      <c r="AM42" s="7"/>
      <c r="AN42" s="91"/>
      <c r="AO42" s="37"/>
      <c r="AR42" s="75" t="s">
        <v>247</v>
      </c>
      <c r="AS42" s="75" t="s">
        <v>432</v>
      </c>
      <c r="AT42" s="75" t="s">
        <v>35</v>
      </c>
      <c r="AU42" s="75" t="s">
        <v>230</v>
      </c>
      <c r="AV42" s="75">
        <v>22</v>
      </c>
      <c r="AW42" s="75">
        <v>0.90700000000000003</v>
      </c>
      <c r="AX42" s="75">
        <v>19.954000000000001</v>
      </c>
      <c r="AY42" s="77">
        <v>0.90992682926829271</v>
      </c>
      <c r="AZ42" s="77">
        <v>3.221380991064176</v>
      </c>
      <c r="BA42" s="77">
        <v>1.03</v>
      </c>
      <c r="BB42" s="78">
        <v>2.7330396773760239</v>
      </c>
      <c r="BC42" s="78">
        <v>3.1910774932684181</v>
      </c>
      <c r="BD42" s="78">
        <v>3.2868098180664709</v>
      </c>
      <c r="BE42" s="78">
        <v>3.257892296827047</v>
      </c>
      <c r="BF42" s="79">
        <v>3.221380991064176</v>
      </c>
      <c r="BG42" s="75">
        <v>22</v>
      </c>
      <c r="BH42" s="78" t="s">
        <v>35</v>
      </c>
      <c r="BI42" s="75" t="s">
        <v>230</v>
      </c>
      <c r="BJ42" s="75">
        <v>700</v>
      </c>
      <c r="BK42" s="75">
        <v>633.5</v>
      </c>
      <c r="BL42" s="75">
        <v>66.5</v>
      </c>
      <c r="BM42" s="75">
        <v>70</v>
      </c>
      <c r="BN42" s="75">
        <v>3.5</v>
      </c>
      <c r="BO42" s="78">
        <v>28.128358167866196</v>
      </c>
      <c r="BP42" s="80">
        <v>78</v>
      </c>
      <c r="BQ42" s="80">
        <v>11</v>
      </c>
      <c r="BR42" s="80">
        <v>11.74</v>
      </c>
      <c r="BS42" s="75">
        <v>0.74000000000000021</v>
      </c>
      <c r="BT42" s="75">
        <v>778</v>
      </c>
      <c r="BU42" s="75">
        <v>4.24</v>
      </c>
      <c r="BV42" s="77">
        <v>5.4498714652956304E-3</v>
      </c>
      <c r="BW42" s="81">
        <v>0.90544987146529565</v>
      </c>
      <c r="BX42" s="82">
        <v>2.6595398802419496</v>
      </c>
      <c r="BY42" s="82">
        <v>2.5938768660533427</v>
      </c>
      <c r="BZ42" s="78">
        <v>1.0253146226977672</v>
      </c>
      <c r="CA42" s="81">
        <v>1.03</v>
      </c>
    </row>
    <row r="43" spans="1:79" x14ac:dyDescent="0.2">
      <c r="A43" t="s">
        <v>246</v>
      </c>
      <c r="B43" t="str">
        <f t="shared" si="29"/>
        <v>NJD Jacob Markstrom</v>
      </c>
      <c r="C43" t="s">
        <v>4</v>
      </c>
      <c r="D43" t="s">
        <v>173</v>
      </c>
      <c r="E43" s="6">
        <v>41</v>
      </c>
      <c r="F43" s="7">
        <f t="shared" si="30"/>
        <v>0.90225306122448978</v>
      </c>
      <c r="G43">
        <f t="shared" si="31"/>
        <v>36.992375510204084</v>
      </c>
      <c r="H43" s="7">
        <f t="shared" si="28"/>
        <v>0.90840560037968687</v>
      </c>
      <c r="I43" s="7">
        <v>2.7318936002106931</v>
      </c>
      <c r="J43" s="9">
        <v>1.02</v>
      </c>
      <c r="K43" s="93">
        <v>1.02</v>
      </c>
      <c r="L43" s="5" cm="1">
        <f t="array" ref="L43">INDEX('2026'!AK:AK, MAX(_xlfn._xlws.FILTER(ROW('2026'!E:E), ('2026'!E:E=Goalies!C43)*('2026'!AK:AK&lt;&gt;""))))</f>
        <v>2.9437888414922275</v>
      </c>
      <c r="M43" s="5" cm="1">
        <f t="array" ref="M43">INDEX('2026'!AM:AM, MAX(_xlfn._xlws.FILTER(ROW('2026'!E:E), ('2026'!E:E=Goalies!C43)*('2026'!AM:AM&lt;&gt;""))))</f>
        <v>2.9463830851317612</v>
      </c>
      <c r="N43" s="5">
        <f t="shared" si="41"/>
        <v>3.0053107468343963</v>
      </c>
      <c r="O43" s="5" t="str" cm="1">
        <f t="array" ref="O43">IFERROR(INDEX('2026'!AO:AO, MAX(_xlfn._xlws.FILTER(ROW('2026'!I:I), ('2026'!I:I=Goalies!B43)*('2026'!AO:AO&lt;&gt;"")))),"")</f>
        <v/>
      </c>
      <c r="P43" s="65">
        <f t="shared" si="13"/>
        <v>3.0053107468343963</v>
      </c>
      <c r="Q43" s="6">
        <v>41</v>
      </c>
      <c r="R43" s="5" t="s">
        <v>4</v>
      </c>
      <c r="S43" t="s">
        <v>173</v>
      </c>
      <c r="T43">
        <v>700</v>
      </c>
      <c r="U43">
        <v>634</v>
      </c>
      <c r="V43">
        <v>66</v>
      </c>
      <c r="W43">
        <v>70</v>
      </c>
      <c r="X43">
        <f t="shared" si="32"/>
        <v>4</v>
      </c>
      <c r="Y43" s="5">
        <f>_xlfn.XLOOKUP(Goalies!R43,'Starting GF'!A:A,'Starting GF'!G:G)</f>
        <v>26.839670261486788</v>
      </c>
      <c r="Z43" s="11">
        <f>SUMIFS('EH Goalies'!$H:$H,'EH Goalies'!$A:$A,S43)</f>
        <v>525</v>
      </c>
      <c r="AA43" s="11">
        <f>SUMIFS('EH Goalies'!$G:$G,'EH Goalies'!$A:$A,S43)</f>
        <v>61</v>
      </c>
      <c r="AB43" s="11">
        <f>SUMIFS('EH Goalies'!$J:$J,'EH Goalies'!$A:$A,S43)</f>
        <v>59.76</v>
      </c>
      <c r="AC43">
        <f t="shared" si="33"/>
        <v>-1.240000000000002</v>
      </c>
      <c r="AD43">
        <f t="shared" si="34"/>
        <v>1225</v>
      </c>
      <c r="AE43">
        <f t="shared" si="35"/>
        <v>2.759999999999998</v>
      </c>
      <c r="AF43" s="7">
        <f t="shared" si="36"/>
        <v>2.2530612244897942E-3</v>
      </c>
      <c r="AG43" s="37">
        <f t="shared" si="37"/>
        <v>0.90225306122448978</v>
      </c>
      <c r="AH43" s="60">
        <f t="shared" si="38"/>
        <v>2.6234956058044312</v>
      </c>
      <c r="AI43" s="60" cm="1">
        <f t="array" ref="AI43">SUMPRODUCT(($R$2:$R$1017=R43)*($Q$2:$Q$1017)*($AH$2:$AH$1017))/82</f>
        <v>2.4583634836080579</v>
      </c>
      <c r="AJ43" s="5">
        <f t="shared" si="39"/>
        <v>1.0671715648631481</v>
      </c>
      <c r="AK43" s="98">
        <f t="shared" si="40"/>
        <v>1.02</v>
      </c>
      <c r="AL43" s="5"/>
      <c r="AM43" s="7"/>
      <c r="AN43" s="91"/>
      <c r="AO43" s="37"/>
      <c r="AR43" s="75" t="s">
        <v>246</v>
      </c>
      <c r="AS43" s="75" t="s">
        <v>330</v>
      </c>
      <c r="AT43" s="75" t="s">
        <v>4</v>
      </c>
      <c r="AU43" s="75" t="s">
        <v>173</v>
      </c>
      <c r="AV43" s="75">
        <v>50</v>
      </c>
      <c r="AW43" s="75">
        <v>0.90800000000000003</v>
      </c>
      <c r="AX43" s="75">
        <v>45.4</v>
      </c>
      <c r="AY43" s="77">
        <v>0.90707317073170723</v>
      </c>
      <c r="AZ43" s="77">
        <v>2.7318936002106931</v>
      </c>
      <c r="BA43" s="77">
        <v>1.01</v>
      </c>
      <c r="BB43" s="78">
        <v>2.9043024078621071</v>
      </c>
      <c r="BC43" s="78">
        <v>2.98</v>
      </c>
      <c r="BD43" s="78">
        <v>3.0097999999999998</v>
      </c>
      <c r="BE43" s="78">
        <v>2.9502770711974557</v>
      </c>
      <c r="BF43" s="79">
        <v>2.7318936002106931</v>
      </c>
      <c r="BG43" s="75">
        <v>55</v>
      </c>
      <c r="BH43" s="78" t="s">
        <v>4</v>
      </c>
      <c r="BI43" s="75" t="s">
        <v>173</v>
      </c>
      <c r="BJ43" s="75">
        <v>700</v>
      </c>
      <c r="BK43" s="75">
        <v>634</v>
      </c>
      <c r="BL43" s="75">
        <v>66</v>
      </c>
      <c r="BM43" s="75">
        <v>70</v>
      </c>
      <c r="BN43" s="75">
        <v>4</v>
      </c>
      <c r="BO43" s="78">
        <v>26.839670261486788</v>
      </c>
      <c r="BP43" s="80">
        <v>144</v>
      </c>
      <c r="BQ43" s="80">
        <v>18</v>
      </c>
      <c r="BR43" s="80">
        <v>15.74</v>
      </c>
      <c r="BS43" s="75">
        <v>-2.2599999999999998</v>
      </c>
      <c r="BT43" s="75">
        <v>844</v>
      </c>
      <c r="BU43" s="75">
        <v>1.7400000000000002</v>
      </c>
      <c r="BV43" s="77">
        <v>2.0616113744075831E-3</v>
      </c>
      <c r="BW43" s="81">
        <v>0.90206161137440766</v>
      </c>
      <c r="BX43" s="82">
        <v>2.6286340566522468</v>
      </c>
      <c r="BY43" s="82">
        <v>2.5743111223486892</v>
      </c>
      <c r="BZ43" s="78">
        <v>1.0211019304667401</v>
      </c>
      <c r="CA43" s="81">
        <v>1.01</v>
      </c>
    </row>
    <row r="44" spans="1:79" x14ac:dyDescent="0.2">
      <c r="A44" t="s">
        <v>247</v>
      </c>
      <c r="B44" t="str">
        <f t="shared" si="29"/>
        <v>NJD Jake Allen</v>
      </c>
      <c r="C44" t="s">
        <v>4</v>
      </c>
      <c r="D44" t="s">
        <v>174</v>
      </c>
      <c r="E44" s="6">
        <v>41</v>
      </c>
      <c r="F44" s="7">
        <f t="shared" si="30"/>
        <v>0.91455813953488374</v>
      </c>
      <c r="G44">
        <f t="shared" si="31"/>
        <v>37.496883720930235</v>
      </c>
      <c r="H44" s="7">
        <f t="shared" si="28"/>
        <v>0.90840560037968687</v>
      </c>
      <c r="I44" s="7">
        <v>2.7912825915196211</v>
      </c>
      <c r="J44" s="9">
        <v>0.99</v>
      </c>
      <c r="K44" s="93">
        <v>0.98</v>
      </c>
      <c r="L44" s="5" cm="1">
        <f t="array" ref="L44">INDEX('2026'!AK:AK, MAX(_xlfn._xlws.FILTER(ROW('2026'!E:E), ('2026'!E:E=Goalies!C44)*('2026'!AK:AK&lt;&gt;""))))</f>
        <v>2.9437888414922275</v>
      </c>
      <c r="M44" s="5" cm="1">
        <f t="array" ref="M44">INDEX('2026'!AM:AM, MAX(_xlfn._xlws.FILTER(ROW('2026'!E:E), ('2026'!E:E=Goalies!C44)*('2026'!AM:AM&lt;&gt;""))))</f>
        <v>2.9463830851317612</v>
      </c>
      <c r="N44" s="5">
        <f t="shared" si="41"/>
        <v>2.9169192542804434</v>
      </c>
      <c r="O44" s="5" t="str" cm="1">
        <f t="array" ref="O44">IFERROR(INDEX('2026'!AO:AO, MAX(_xlfn._xlws.FILTER(ROW('2026'!I:I), ('2026'!I:I=Goalies!B44)*('2026'!AO:AO&lt;&gt;"")))),"")</f>
        <v/>
      </c>
      <c r="P44" s="65">
        <f t="shared" si="13"/>
        <v>2.9169192542804434</v>
      </c>
      <c r="Q44" s="6">
        <v>41</v>
      </c>
      <c r="R44" s="5" t="s">
        <v>4</v>
      </c>
      <c r="S44" t="s">
        <v>174</v>
      </c>
      <c r="T44">
        <v>700</v>
      </c>
      <c r="U44">
        <v>633</v>
      </c>
      <c r="V44">
        <v>67</v>
      </c>
      <c r="W44">
        <v>70</v>
      </c>
      <c r="X44">
        <f t="shared" si="32"/>
        <v>3</v>
      </c>
      <c r="Y44" s="5">
        <f>_xlfn.XLOOKUP(Goalies!R44,'Starting GF'!A:A,'Starting GF'!G:G)</f>
        <v>26.839670261486788</v>
      </c>
      <c r="Z44" s="11">
        <f>SUMIFS('EH Goalies'!$H:$H,'EH Goalies'!$A:$A,S44)</f>
        <v>590</v>
      </c>
      <c r="AA44" s="11">
        <f>SUMIFS('EH Goalies'!$G:$G,'EH Goalies'!$A:$A,S44)</f>
        <v>52</v>
      </c>
      <c r="AB44" s="11">
        <f>SUMIFS('EH Goalies'!$J:$J,'EH Goalies'!$A:$A,S44)</f>
        <v>67.78</v>
      </c>
      <c r="AC44">
        <f t="shared" si="33"/>
        <v>15.780000000000001</v>
      </c>
      <c r="AD44">
        <f t="shared" si="34"/>
        <v>1290</v>
      </c>
      <c r="AE44">
        <f t="shared" si="35"/>
        <v>18.78</v>
      </c>
      <c r="AF44" s="7">
        <f t="shared" si="36"/>
        <v>1.4558139534883722E-2</v>
      </c>
      <c r="AG44" s="37">
        <f t="shared" si="37"/>
        <v>0.91455813953488374</v>
      </c>
      <c r="AH44" s="60">
        <f t="shared" si="38"/>
        <v>2.2932313614116846</v>
      </c>
      <c r="AI44" s="60" cm="1">
        <f t="array" ref="AI44">SUMPRODUCT(($R$2:$R$1017=R44)*($Q$2:$Q$1017)*($AH$2:$AH$1017))/82</f>
        <v>2.4583634836080579</v>
      </c>
      <c r="AJ44" s="5">
        <f t="shared" si="39"/>
        <v>0.93282843513685199</v>
      </c>
      <c r="AK44" s="98">
        <f t="shared" si="40"/>
        <v>0.99</v>
      </c>
      <c r="AL44" s="5"/>
      <c r="AM44" s="7"/>
      <c r="AN44" s="91"/>
      <c r="AO44" s="37"/>
      <c r="AR44" s="75" t="s">
        <v>247</v>
      </c>
      <c r="AS44" s="75" t="s">
        <v>415</v>
      </c>
      <c r="AT44" s="75" t="s">
        <v>4</v>
      </c>
      <c r="AU44" s="75" t="s">
        <v>174</v>
      </c>
      <c r="AV44" s="75">
        <v>30</v>
      </c>
      <c r="AW44" s="75">
        <v>0.90600000000000003</v>
      </c>
      <c r="AX44" s="75">
        <v>27.18</v>
      </c>
      <c r="AY44" s="77">
        <v>0.90707317073170723</v>
      </c>
      <c r="AZ44" s="77">
        <v>2.7912825915196211</v>
      </c>
      <c r="BA44" s="77">
        <v>0.99</v>
      </c>
      <c r="BB44" s="78">
        <v>2.9043024078621071</v>
      </c>
      <c r="BC44" s="78">
        <v>2.98</v>
      </c>
      <c r="BD44" s="78">
        <v>2.9502000000000002</v>
      </c>
      <c r="BE44" s="78">
        <v>2.9323210619304581</v>
      </c>
      <c r="BF44" s="79">
        <v>2.8151541969453087</v>
      </c>
      <c r="BG44" s="75">
        <v>25</v>
      </c>
      <c r="BH44" s="78" t="s">
        <v>4</v>
      </c>
      <c r="BI44" s="75" t="s">
        <v>174</v>
      </c>
      <c r="BJ44" s="75">
        <v>700</v>
      </c>
      <c r="BK44" s="75">
        <v>633</v>
      </c>
      <c r="BL44" s="75">
        <v>67</v>
      </c>
      <c r="BM44" s="75">
        <v>70</v>
      </c>
      <c r="BN44" s="75">
        <v>3</v>
      </c>
      <c r="BO44" s="78">
        <v>26.839670261486788</v>
      </c>
      <c r="BP44" s="80">
        <v>198</v>
      </c>
      <c r="BQ44" s="80">
        <v>19</v>
      </c>
      <c r="BR44" s="80">
        <v>23.4</v>
      </c>
      <c r="BS44" s="75">
        <v>4.3999999999999986</v>
      </c>
      <c r="BT44" s="75">
        <v>898</v>
      </c>
      <c r="BU44" s="75">
        <v>7.3999999999999986</v>
      </c>
      <c r="BV44" s="77">
        <v>8.2405345211581278E-3</v>
      </c>
      <c r="BW44" s="81">
        <v>0.90824053452115816</v>
      </c>
      <c r="BX44" s="82">
        <v>2.4627937968223947</v>
      </c>
      <c r="BY44" s="82">
        <v>2.5743111223486892</v>
      </c>
      <c r="BZ44" s="78">
        <v>0.95668071176084146</v>
      </c>
      <c r="CA44" s="81">
        <v>0.99</v>
      </c>
    </row>
    <row r="45" spans="1:79" x14ac:dyDescent="0.2">
      <c r="A45" t="s">
        <v>248</v>
      </c>
      <c r="B45" t="str">
        <f t="shared" si="29"/>
        <v>NJD Nico Daws</v>
      </c>
      <c r="C45" t="s">
        <v>4</v>
      </c>
      <c r="D45" t="s">
        <v>530</v>
      </c>
      <c r="E45" s="6">
        <v>0</v>
      </c>
      <c r="F45" s="7">
        <f t="shared" si="30"/>
        <v>0.90428571428571436</v>
      </c>
      <c r="G45">
        <f t="shared" si="31"/>
        <v>0</v>
      </c>
      <c r="H45" s="7">
        <f t="shared" si="28"/>
        <v>0.90840560037968687</v>
      </c>
      <c r="I45" s="7">
        <v>2.7912825915196211</v>
      </c>
      <c r="J45" s="9">
        <v>1.04</v>
      </c>
      <c r="K45" s="93">
        <v>1.0172884511173155</v>
      </c>
      <c r="L45" s="5" cm="1">
        <f t="array" ref="L45">INDEX('2026'!AK:AK, MAX(_xlfn._xlws.FILTER(ROW('2026'!E:E), ('2026'!E:E=Goalies!C45)*('2026'!AK:AK&lt;&gt;""))))</f>
        <v>2.9437888414922275</v>
      </c>
      <c r="M45" s="5" cm="1">
        <f t="array" ref="M45">INDEX('2026'!AM:AM, MAX(_xlfn._xlws.FILTER(ROW('2026'!E:E), ('2026'!E:E=Goalies!C45)*('2026'!AM:AM&lt;&gt;""))))</f>
        <v>2.9463830851317612</v>
      </c>
      <c r="N45" s="5">
        <f t="shared" si="41"/>
        <v>3.0642384085370318</v>
      </c>
      <c r="O45" s="5" t="str" cm="1">
        <f t="array" ref="O45">IFERROR(INDEX('2026'!AO:AO, MAX(_xlfn._xlws.FILTER(ROW('2026'!I:I), ('2026'!I:I=Goalies!B45)*('2026'!AO:AO&lt;&gt;"")))),"")</f>
        <v/>
      </c>
      <c r="P45" s="65">
        <f t="shared" si="13"/>
        <v>3.0642384085370318</v>
      </c>
      <c r="Q45" s="6">
        <v>0</v>
      </c>
      <c r="R45" s="5" t="s">
        <v>4</v>
      </c>
      <c r="S45" t="s">
        <v>530</v>
      </c>
      <c r="T45">
        <v>700</v>
      </c>
      <c r="U45">
        <v>633</v>
      </c>
      <c r="V45">
        <v>67</v>
      </c>
      <c r="W45">
        <v>70</v>
      </c>
      <c r="X45">
        <f t="shared" si="32"/>
        <v>3</v>
      </c>
      <c r="Y45" s="5">
        <f>_xlfn.XLOOKUP(Goalies!R45,'Starting GF'!A:A,'Starting GF'!G:G)</f>
        <v>26.839670261486788</v>
      </c>
      <c r="Z45" s="11">
        <f>SUMIFS('EH Goalies'!$H:$H,'EH Goalies'!$A:$A,S45)</f>
        <v>0</v>
      </c>
      <c r="AA45" s="11">
        <f>SUMIFS('EH Goalies'!$G:$G,'EH Goalies'!$A:$A,S45)</f>
        <v>0</v>
      </c>
      <c r="AB45" s="11">
        <f>SUMIFS('EH Goalies'!$J:$J,'EH Goalies'!$A:$A,S45)</f>
        <v>0</v>
      </c>
      <c r="AC45">
        <f t="shared" si="33"/>
        <v>0</v>
      </c>
      <c r="AD45">
        <f t="shared" si="34"/>
        <v>700</v>
      </c>
      <c r="AE45">
        <f t="shared" si="35"/>
        <v>3</v>
      </c>
      <c r="AF45" s="7">
        <f t="shared" si="36"/>
        <v>4.2857142857142859E-3</v>
      </c>
      <c r="AG45" s="37">
        <f t="shared" si="37"/>
        <v>0.90428571428571436</v>
      </c>
      <c r="AH45" s="60">
        <f t="shared" si="38"/>
        <v>2.5689398678851618</v>
      </c>
      <c r="AI45" s="60" cm="1">
        <f t="array" ref="AI45">SUMPRODUCT(($R$2:$R$1017=R45)*($Q$2:$Q$1017)*($AH$2:$AH$1017))/82</f>
        <v>2.4583634836080579</v>
      </c>
      <c r="AJ45" s="5">
        <f t="shared" si="39"/>
        <v>1.0449796724586937</v>
      </c>
      <c r="AK45" s="98">
        <f t="shared" si="40"/>
        <v>1.04</v>
      </c>
      <c r="AL45" s="5"/>
      <c r="AM45" s="7"/>
      <c r="AN45" s="91"/>
      <c r="AO45" s="37"/>
      <c r="AR45" s="75" t="s">
        <v>248</v>
      </c>
      <c r="AS45" s="75" t="s">
        <v>545</v>
      </c>
      <c r="AT45" s="75" t="s">
        <v>4</v>
      </c>
      <c r="AU45" s="75" t="s">
        <v>530</v>
      </c>
      <c r="AV45" s="75">
        <v>2</v>
      </c>
      <c r="AW45" s="75">
        <v>0.9</v>
      </c>
      <c r="AX45" s="75">
        <v>1.8</v>
      </c>
      <c r="AY45" s="77">
        <v>0.90707317073170723</v>
      </c>
      <c r="AZ45" s="77">
        <v>2.7912825915196211</v>
      </c>
      <c r="BA45" s="77">
        <v>1.04</v>
      </c>
      <c r="BB45" s="78">
        <v>2.9043024078621071</v>
      </c>
      <c r="BC45" s="78">
        <v>2.98</v>
      </c>
      <c r="BD45" s="78">
        <v>3.0992000000000002</v>
      </c>
      <c r="BE45" s="78">
        <v>2.7912825915196211</v>
      </c>
      <c r="BF45" s="79">
        <v>2.86</v>
      </c>
      <c r="BG45" s="75">
        <v>2</v>
      </c>
      <c r="BH45" s="78" t="s">
        <v>4</v>
      </c>
      <c r="BI45" s="75" t="s">
        <v>530</v>
      </c>
      <c r="BJ45" s="75">
        <v>700</v>
      </c>
      <c r="BK45" s="75">
        <v>633</v>
      </c>
      <c r="BL45" s="75">
        <v>67</v>
      </c>
      <c r="BM45" s="75">
        <v>70</v>
      </c>
      <c r="BN45" s="75">
        <v>3</v>
      </c>
      <c r="BO45" s="78">
        <v>26.839670261486788</v>
      </c>
      <c r="BP45" s="80">
        <v>30</v>
      </c>
      <c r="BQ45" s="80">
        <v>1</v>
      </c>
      <c r="BR45" s="80">
        <v>3.7</v>
      </c>
      <c r="BS45" s="75">
        <v>2.7</v>
      </c>
      <c r="BT45" s="75">
        <v>730</v>
      </c>
      <c r="BU45" s="75">
        <v>5.7</v>
      </c>
      <c r="BV45" s="77">
        <v>7.8082191780821921E-3</v>
      </c>
      <c r="BW45" s="81">
        <v>0.90780821917808219</v>
      </c>
      <c r="BX45" s="82">
        <v>2.4743969980795355</v>
      </c>
      <c r="BY45" s="82">
        <v>2.5743111223486892</v>
      </c>
      <c r="BZ45" s="78">
        <v>0.96118801515412933</v>
      </c>
      <c r="CA45" s="81">
        <v>1.04</v>
      </c>
    </row>
    <row r="46" spans="1:79" x14ac:dyDescent="0.2">
      <c r="A46" t="s">
        <v>246</v>
      </c>
      <c r="B46" t="str">
        <f t="shared" si="29"/>
        <v>NYI Ilya Sorokin</v>
      </c>
      <c r="C46" t="s">
        <v>37</v>
      </c>
      <c r="D46" t="s">
        <v>175</v>
      </c>
      <c r="E46" s="6">
        <v>54.940000000000005</v>
      </c>
      <c r="F46" s="7">
        <f t="shared" si="30"/>
        <v>0.92546977421704302</v>
      </c>
      <c r="G46">
        <f t="shared" si="31"/>
        <v>50.84530939548435</v>
      </c>
      <c r="H46" s="7">
        <f t="shared" si="28"/>
        <v>0.92144862803576377</v>
      </c>
      <c r="I46" s="7">
        <v>2.9159244264507418</v>
      </c>
      <c r="J46" s="9">
        <v>0.97</v>
      </c>
      <c r="K46" s="93">
        <v>0.95</v>
      </c>
      <c r="L46" s="5" cm="1">
        <f t="array" ref="L46">INDEX('2026'!AK:AK, MAX(_xlfn._xlws.FILTER(ROW('2026'!E:E), ('2026'!E:E=Goalies!C46)*('2026'!AK:AK&lt;&gt;""))))</f>
        <v>2.8994437962961168</v>
      </c>
      <c r="M46" s="5" cm="1">
        <f t="array" ref="M46">INDEX('2026'!AM:AM, MAX(_xlfn._xlws.FILTER(ROW('2026'!E:E), ('2026'!E:E=Goalies!C46)*('2026'!AM:AM&lt;&gt;""))))</f>
        <v>2.9307175930811784</v>
      </c>
      <c r="N46" s="5">
        <f t="shared" si="41"/>
        <v>2.8427960652887432</v>
      </c>
      <c r="O46" s="5" t="str" cm="1">
        <f t="array" ref="O46">IFERROR(INDEX('2026'!AO:AO, MAX(_xlfn._xlws.FILTER(ROW('2026'!I:I), ('2026'!I:I=Goalies!B46)*('2026'!AO:AO&lt;&gt;"")))),"")</f>
        <v/>
      </c>
      <c r="P46" s="65">
        <f t="shared" si="13"/>
        <v>2.8427960652887432</v>
      </c>
      <c r="Q46" s="6">
        <v>54.940000000000005</v>
      </c>
      <c r="R46" s="5" t="s">
        <v>37</v>
      </c>
      <c r="S46" t="s">
        <v>175</v>
      </c>
      <c r="T46">
        <v>700</v>
      </c>
      <c r="U46">
        <v>637.5</v>
      </c>
      <c r="V46">
        <v>62.5</v>
      </c>
      <c r="W46">
        <v>70</v>
      </c>
      <c r="X46">
        <f t="shared" si="32"/>
        <v>7.5</v>
      </c>
      <c r="Y46" s="5">
        <f>_xlfn.XLOOKUP(Goalies!R46,'Starting GF'!A:A,'Starting GF'!G:G)</f>
        <v>28.081618191987147</v>
      </c>
      <c r="Z46" s="11">
        <f>SUMIFS('EH Goalies'!$H:$H,'EH Goalies'!$A:$A,S46)</f>
        <v>673</v>
      </c>
      <c r="AA46" s="11">
        <f>SUMIFS('EH Goalies'!$G:$G,'EH Goalies'!$A:$A,S46)</f>
        <v>61</v>
      </c>
      <c r="AB46" s="11">
        <f>SUMIFS('EH Goalies'!$J:$J,'EH Goalies'!$A:$A,S46)</f>
        <v>88.47</v>
      </c>
      <c r="AC46">
        <f t="shared" si="33"/>
        <v>27.47</v>
      </c>
      <c r="AD46">
        <f t="shared" si="34"/>
        <v>1373</v>
      </c>
      <c r="AE46">
        <f t="shared" si="35"/>
        <v>34.97</v>
      </c>
      <c r="AF46" s="7">
        <f t="shared" si="36"/>
        <v>2.5469774217042971E-2</v>
      </c>
      <c r="AG46" s="37">
        <f t="shared" si="37"/>
        <v>0.92546977421704302</v>
      </c>
      <c r="AH46" s="60">
        <f t="shared" si="38"/>
        <v>2.0929293441995944</v>
      </c>
      <c r="AI46" s="60" cm="1">
        <f t="array" ref="AI46">SUMPRODUCT(($R$2:$R$1017=R46)*($Q$2:$Q$1017)*($AH$2:$AH$1017))/82</f>
        <v>2.2058496359564486</v>
      </c>
      <c r="AJ46" s="5">
        <f t="shared" si="39"/>
        <v>0.94880870848302756</v>
      </c>
      <c r="AK46" s="98">
        <f t="shared" si="40"/>
        <v>0.97</v>
      </c>
      <c r="AL46" s="5"/>
      <c r="AM46" s="7"/>
      <c r="AN46" s="91"/>
      <c r="AO46" s="37"/>
      <c r="AR46" s="75" t="s">
        <v>246</v>
      </c>
      <c r="AS46" s="75" t="s">
        <v>352</v>
      </c>
      <c r="AT46" s="75" t="s">
        <v>37</v>
      </c>
      <c r="AU46" s="75" t="s">
        <v>175</v>
      </c>
      <c r="AV46" s="75">
        <v>60</v>
      </c>
      <c r="AW46" s="75">
        <v>0.91500000000000004</v>
      </c>
      <c r="AX46" s="75">
        <v>54.900000000000006</v>
      </c>
      <c r="AY46" s="77">
        <v>0.90963414634146345</v>
      </c>
      <c r="AZ46" s="77">
        <v>2.9159244264507418</v>
      </c>
      <c r="BA46" s="77">
        <v>0.98499999999999999</v>
      </c>
      <c r="BB46" s="78">
        <v>2.8931058889341488</v>
      </c>
      <c r="BC46" s="78">
        <v>3.15</v>
      </c>
      <c r="BD46" s="78">
        <v>3.1027499999999999</v>
      </c>
      <c r="BE46" s="78">
        <v>3.0732969748300132</v>
      </c>
      <c r="BF46" s="79">
        <v>2.99</v>
      </c>
      <c r="BG46" s="75">
        <v>60</v>
      </c>
      <c r="BH46" s="78" t="s">
        <v>37</v>
      </c>
      <c r="BI46" s="75" t="s">
        <v>175</v>
      </c>
      <c r="BJ46" s="75">
        <v>700</v>
      </c>
      <c r="BK46" s="75">
        <v>637.5</v>
      </c>
      <c r="BL46" s="75">
        <v>62.5</v>
      </c>
      <c r="BM46" s="75">
        <v>70</v>
      </c>
      <c r="BN46" s="75">
        <v>7.5</v>
      </c>
      <c r="BO46" s="78">
        <v>28.081618191987147</v>
      </c>
      <c r="BP46" s="80">
        <v>248</v>
      </c>
      <c r="BQ46" s="80">
        <v>30</v>
      </c>
      <c r="BR46" s="80">
        <v>31.76</v>
      </c>
      <c r="BS46" s="75">
        <v>1.7600000000000016</v>
      </c>
      <c r="BT46" s="75">
        <v>948</v>
      </c>
      <c r="BU46" s="75">
        <v>9.2600000000000016</v>
      </c>
      <c r="BV46" s="77">
        <v>9.7679324894514776E-3</v>
      </c>
      <c r="BW46" s="81">
        <v>0.90976793248945154</v>
      </c>
      <c r="BX46" s="82">
        <v>2.5338624685048301</v>
      </c>
      <c r="BY46" s="82">
        <v>2.5716657427890235</v>
      </c>
      <c r="BZ46" s="78">
        <v>0.98530008248926049</v>
      </c>
      <c r="CA46" s="81">
        <v>0.98499999999999999</v>
      </c>
    </row>
    <row r="47" spans="1:79" x14ac:dyDescent="0.2">
      <c r="A47" t="s">
        <v>247</v>
      </c>
      <c r="B47" t="str">
        <f t="shared" si="29"/>
        <v>NYI David Rittich</v>
      </c>
      <c r="C47" t="s">
        <v>37</v>
      </c>
      <c r="D47" t="s">
        <v>176</v>
      </c>
      <c r="E47" s="6">
        <v>27.060000000000002</v>
      </c>
      <c r="F47" s="7">
        <f t="shared" si="30"/>
        <v>0.91328448275862073</v>
      </c>
      <c r="G47">
        <f t="shared" si="31"/>
        <v>24.713478103448278</v>
      </c>
      <c r="H47" s="7">
        <f t="shared" si="28"/>
        <v>0.92144862803576377</v>
      </c>
      <c r="I47" s="7">
        <v>3.6020242914979765</v>
      </c>
      <c r="J47" s="9">
        <v>1.06</v>
      </c>
      <c r="K47" s="93">
        <v>1.1000000000000001</v>
      </c>
      <c r="L47" s="5" cm="1">
        <f t="array" ref="L47">INDEX('2026'!AK:AK, MAX(_xlfn._xlws.FILTER(ROW('2026'!E:E), ('2026'!E:E=Goalies!C47)*('2026'!AK:AK&lt;&gt;""))))</f>
        <v>2.8994437962961168</v>
      </c>
      <c r="M47" s="5" cm="1">
        <f t="array" ref="M47">INDEX('2026'!AM:AM, MAX(_xlfn._xlws.FILTER(ROW('2026'!E:E), ('2026'!E:E=Goalies!C47)*('2026'!AM:AM&lt;&gt;""))))</f>
        <v>2.9307175930811784</v>
      </c>
      <c r="N47" s="5">
        <f t="shared" si="41"/>
        <v>3.1065606486660493</v>
      </c>
      <c r="O47" s="5" t="str" cm="1">
        <f t="array" ref="O47">IFERROR(INDEX('2026'!AO:AO, MAX(_xlfn._xlws.FILTER(ROW('2026'!I:I), ('2026'!I:I=Goalies!B47)*('2026'!AO:AO&lt;&gt;"")))),"")</f>
        <v/>
      </c>
      <c r="P47" s="65">
        <f t="shared" si="13"/>
        <v>3.1065606486660493</v>
      </c>
      <c r="Q47" s="6">
        <v>27.060000000000002</v>
      </c>
      <c r="R47" s="5" t="s">
        <v>37</v>
      </c>
      <c r="S47" t="s">
        <v>176</v>
      </c>
      <c r="T47">
        <v>700</v>
      </c>
      <c r="U47">
        <v>627.5</v>
      </c>
      <c r="V47">
        <v>72.5</v>
      </c>
      <c r="W47">
        <v>70</v>
      </c>
      <c r="X47">
        <f t="shared" si="32"/>
        <v>-2.5</v>
      </c>
      <c r="Y47" s="5">
        <f>_xlfn.XLOOKUP(Goalies!R47,'Starting GF'!A:A,'Starting GF'!G:G)</f>
        <v>28.081618191987147</v>
      </c>
      <c r="Z47" s="11">
        <f>SUMIFS('EH Goalies'!$H:$H,'EH Goalies'!$A:$A,S47)</f>
        <v>460</v>
      </c>
      <c r="AA47" s="11">
        <f>SUMIFS('EH Goalies'!$G:$G,'EH Goalies'!$A:$A,S47)</f>
        <v>42</v>
      </c>
      <c r="AB47" s="11">
        <f>SUMIFS('EH Goalies'!$J:$J,'EH Goalies'!$A:$A,S47)</f>
        <v>59.91</v>
      </c>
      <c r="AC47">
        <f t="shared" si="33"/>
        <v>17.909999999999997</v>
      </c>
      <c r="AD47">
        <f t="shared" si="34"/>
        <v>1160</v>
      </c>
      <c r="AE47">
        <f t="shared" si="35"/>
        <v>15.409999999999997</v>
      </c>
      <c r="AF47" s="7">
        <f t="shared" si="36"/>
        <v>1.3284482758620687E-2</v>
      </c>
      <c r="AG47" s="37">
        <f t="shared" si="37"/>
        <v>0.91328448275862073</v>
      </c>
      <c r="AH47" s="60">
        <f t="shared" si="38"/>
        <v>2.4351120464930913</v>
      </c>
      <c r="AI47" s="60" cm="1">
        <f t="array" ref="AI47">SUMPRODUCT(($R$2:$R$1017=R47)*($Q$2:$Q$1017)*($AH$2:$AH$1017))/82</f>
        <v>2.2058496359564486</v>
      </c>
      <c r="AJ47" s="5">
        <f t="shared" si="39"/>
        <v>1.1039338342920348</v>
      </c>
      <c r="AK47" s="98">
        <f t="shared" si="40"/>
        <v>1.06</v>
      </c>
      <c r="AL47" s="5"/>
      <c r="AM47" s="7"/>
      <c r="AN47" s="91"/>
      <c r="AO47" s="37"/>
      <c r="AR47" s="75" t="s">
        <v>247</v>
      </c>
      <c r="AS47" s="75" t="s">
        <v>489</v>
      </c>
      <c r="AT47" s="75" t="s">
        <v>37</v>
      </c>
      <c r="AU47" s="75" t="s">
        <v>176</v>
      </c>
      <c r="AV47" s="75">
        <v>22</v>
      </c>
      <c r="AW47" s="75">
        <v>0.89500000000000002</v>
      </c>
      <c r="AX47" s="75">
        <v>19.690000000000001</v>
      </c>
      <c r="AY47" s="77">
        <v>0.90963414634146345</v>
      </c>
      <c r="AZ47" s="77">
        <v>3.6020242914979765</v>
      </c>
      <c r="BA47" s="77">
        <v>1.02</v>
      </c>
      <c r="BB47" s="78">
        <v>2.8931058889341488</v>
      </c>
      <c r="BC47" s="78">
        <v>3.15</v>
      </c>
      <c r="BD47" s="78">
        <v>3.2130000000000001</v>
      </c>
      <c r="BE47" s="78">
        <v>3.3480449850343557</v>
      </c>
      <c r="BF47" s="79">
        <v>3.32</v>
      </c>
      <c r="BG47" s="88">
        <v>22</v>
      </c>
      <c r="BH47" s="78" t="s">
        <v>37</v>
      </c>
      <c r="BI47" s="75" t="s">
        <v>176</v>
      </c>
      <c r="BJ47" s="75">
        <v>700</v>
      </c>
      <c r="BK47" s="75">
        <v>627.5</v>
      </c>
      <c r="BL47" s="75">
        <v>72.5</v>
      </c>
      <c r="BM47" s="75">
        <v>70</v>
      </c>
      <c r="BN47" s="75">
        <v>-2.5</v>
      </c>
      <c r="BO47" s="78">
        <v>28.081618191987147</v>
      </c>
      <c r="BP47" s="80">
        <v>121</v>
      </c>
      <c r="BQ47" s="80">
        <v>12</v>
      </c>
      <c r="BR47" s="80">
        <v>18.399999999999999</v>
      </c>
      <c r="BS47" s="75">
        <v>6.3999999999999986</v>
      </c>
      <c r="BT47" s="75">
        <v>821</v>
      </c>
      <c r="BU47" s="75">
        <v>3.8999999999999986</v>
      </c>
      <c r="BV47" s="77">
        <v>4.7503045066991456E-3</v>
      </c>
      <c r="BW47" s="81">
        <v>0.90475030450669913</v>
      </c>
      <c r="BX47" s="82">
        <v>2.6747655817459139</v>
      </c>
      <c r="BY47" s="82">
        <v>2.5716657427890235</v>
      </c>
      <c r="BZ47" s="78">
        <v>1.0400906841201984</v>
      </c>
      <c r="CA47" s="81">
        <v>1.02</v>
      </c>
    </row>
    <row r="48" spans="1:79" x14ac:dyDescent="0.2">
      <c r="A48" t="s">
        <v>246</v>
      </c>
      <c r="B48" t="str">
        <f t="shared" si="29"/>
        <v>NYR Igor Shesterkin</v>
      </c>
      <c r="C48" t="s">
        <v>20</v>
      </c>
      <c r="D48" t="s">
        <v>177</v>
      </c>
      <c r="E48" s="6">
        <v>61.5</v>
      </c>
      <c r="F48" s="7">
        <f t="shared" si="30"/>
        <v>0.91806896551724138</v>
      </c>
      <c r="G48">
        <f t="shared" si="31"/>
        <v>56.461241379310344</v>
      </c>
      <c r="H48" s="7">
        <f t="shared" si="28"/>
        <v>0.91611045753936116</v>
      </c>
      <c r="I48" s="7">
        <v>2.7991456310679617</v>
      </c>
      <c r="J48" s="9">
        <v>0.97</v>
      </c>
      <c r="K48" s="93">
        <v>0.97</v>
      </c>
      <c r="L48" s="5" cm="1">
        <f t="array" ref="L48">INDEX('2026'!AK:AK, MAX(_xlfn._xlws.FILTER(ROW('2026'!E:E), ('2026'!E:E=Goalies!C48)*('2026'!AK:AK&lt;&gt;""))))</f>
        <v>2.8050033844250293</v>
      </c>
      <c r="M48" s="5" cm="1">
        <f t="array" ref="M48">INDEX('2026'!AM:AM, MAX(_xlfn._xlws.FILTER(ROW('2026'!E:E), ('2026'!E:E=Goalies!C48)*('2026'!AM:AM&lt;&gt;""))))</f>
        <v>3.0294202777093076</v>
      </c>
      <c r="N48" s="5">
        <f t="shared" si="41"/>
        <v>2.9385376693780283</v>
      </c>
      <c r="O48" s="5" t="str" cm="1">
        <f t="array" ref="O48">IFERROR(INDEX('2026'!AO:AO, MAX(_xlfn._xlws.FILTER(ROW('2026'!I:I), ('2026'!I:I=Goalies!B48)*('2026'!AO:AO&lt;&gt;"")))),"")</f>
        <v/>
      </c>
      <c r="P48" s="65">
        <f t="shared" si="13"/>
        <v>2.9385376693780283</v>
      </c>
      <c r="Q48" s="6">
        <v>52</v>
      </c>
      <c r="R48" t="s">
        <v>20</v>
      </c>
      <c r="S48" t="s">
        <v>177</v>
      </c>
      <c r="T48">
        <v>700</v>
      </c>
      <c r="U48">
        <v>638</v>
      </c>
      <c r="V48">
        <v>62</v>
      </c>
      <c r="W48">
        <v>70</v>
      </c>
      <c r="X48">
        <f t="shared" si="32"/>
        <v>8</v>
      </c>
      <c r="Y48" s="5">
        <f>_xlfn.XLOOKUP(Goalies!R48,'Starting GF'!A:A,'Starting GF'!G:G)</f>
        <v>28.829457806051881</v>
      </c>
      <c r="Z48" s="11">
        <f>SUMIFS('EH Goalies'!$H:$H,'EH Goalies'!$A:$A,S48)</f>
        <v>895</v>
      </c>
      <c r="AA48" s="11">
        <f>SUMIFS('EH Goalies'!$G:$G,'EH Goalies'!$A:$A,S48)</f>
        <v>81</v>
      </c>
      <c r="AB48" s="11">
        <f>SUMIFS('EH Goalies'!$J:$J,'EH Goalies'!$A:$A,S48)</f>
        <v>101.82</v>
      </c>
      <c r="AC48">
        <f t="shared" si="33"/>
        <v>20.819999999999993</v>
      </c>
      <c r="AD48">
        <f t="shared" si="34"/>
        <v>1595</v>
      </c>
      <c r="AE48">
        <f t="shared" si="35"/>
        <v>28.819999999999993</v>
      </c>
      <c r="AF48" s="7">
        <f t="shared" si="36"/>
        <v>1.8068965517241374E-2</v>
      </c>
      <c r="AG48" s="37">
        <f t="shared" si="37"/>
        <v>0.91806896551724138</v>
      </c>
      <c r="AH48" s="60">
        <f t="shared" si="38"/>
        <v>2.3620273016268714</v>
      </c>
      <c r="AI48" s="60" cm="1">
        <f t="array" ref="AI48">SUMPRODUCT(($R$2:$R$1017=R48)*($Q$2:$Q$1017)*($AH$2:$AH$1017))/82</f>
        <v>2.4446556769114314</v>
      </c>
      <c r="AJ48" s="5">
        <f t="shared" si="39"/>
        <v>0.96620040357219039</v>
      </c>
      <c r="AK48" s="98">
        <f t="shared" si="40"/>
        <v>0.97</v>
      </c>
      <c r="AL48" s="5"/>
      <c r="AM48" s="7"/>
      <c r="AN48" s="91"/>
      <c r="AO48" s="37"/>
      <c r="AR48" s="75" t="s">
        <v>246</v>
      </c>
      <c r="AS48" s="75" t="s">
        <v>334</v>
      </c>
      <c r="AT48" s="75" t="s">
        <v>20</v>
      </c>
      <c r="AU48" s="75" t="s">
        <v>177</v>
      </c>
      <c r="AV48" s="75">
        <v>59</v>
      </c>
      <c r="AW48" s="75">
        <v>0.91600000000000004</v>
      </c>
      <c r="AX48" s="75">
        <v>54.044000000000004</v>
      </c>
      <c r="AY48" s="77">
        <v>0.91190243902439039</v>
      </c>
      <c r="AZ48" s="77">
        <v>2.7991456310679617</v>
      </c>
      <c r="BA48" s="77">
        <v>0.98</v>
      </c>
      <c r="BB48" s="78">
        <v>2.877711070303036</v>
      </c>
      <c r="BC48" s="78">
        <v>2.9144312332947564</v>
      </c>
      <c r="BD48" s="78">
        <v>2.8561426086288613</v>
      </c>
      <c r="BE48" s="78">
        <v>2.8819205918791648</v>
      </c>
      <c r="BF48" s="79">
        <v>2.8</v>
      </c>
      <c r="BG48" s="75">
        <v>58</v>
      </c>
      <c r="BH48" s="75" t="s">
        <v>20</v>
      </c>
      <c r="BI48" s="75" t="s">
        <v>177</v>
      </c>
      <c r="BJ48" s="75">
        <v>700</v>
      </c>
      <c r="BK48" s="75">
        <v>638</v>
      </c>
      <c r="BL48" s="75">
        <v>62</v>
      </c>
      <c r="BM48" s="75">
        <v>70</v>
      </c>
      <c r="BN48" s="75">
        <v>8</v>
      </c>
      <c r="BO48" s="78">
        <v>28.829457806051881</v>
      </c>
      <c r="BP48" s="80">
        <v>294</v>
      </c>
      <c r="BQ48" s="80">
        <v>25</v>
      </c>
      <c r="BR48" s="80">
        <v>30.12</v>
      </c>
      <c r="BS48" s="75">
        <v>5.120000000000001</v>
      </c>
      <c r="BT48" s="75">
        <v>994</v>
      </c>
      <c r="BU48" s="75">
        <v>13.120000000000001</v>
      </c>
      <c r="BV48" s="77">
        <v>1.3199195171026157E-2</v>
      </c>
      <c r="BW48" s="81">
        <v>0.91319919517102621</v>
      </c>
      <c r="BX48" s="82">
        <v>2.502420140348244</v>
      </c>
      <c r="BY48" s="82">
        <v>3.3560641422896302</v>
      </c>
      <c r="BZ48" s="78">
        <v>0.74564133289806589</v>
      </c>
      <c r="CA48" s="81">
        <v>0.98</v>
      </c>
    </row>
    <row r="49" spans="1:79" x14ac:dyDescent="0.2">
      <c r="A49" t="s">
        <v>247</v>
      </c>
      <c r="B49" t="str">
        <f t="shared" si="29"/>
        <v>NYR Jonathan Quick</v>
      </c>
      <c r="C49" t="s">
        <v>20</v>
      </c>
      <c r="D49" t="s">
        <v>178</v>
      </c>
      <c r="E49" s="6">
        <v>20.5</v>
      </c>
      <c r="F49" s="7">
        <f t="shared" si="30"/>
        <v>0.91023493360572016</v>
      </c>
      <c r="G49">
        <f t="shared" si="31"/>
        <v>18.659816138917265</v>
      </c>
      <c r="H49" s="7">
        <f t="shared" si="28"/>
        <v>0.91611045753936116</v>
      </c>
      <c r="I49" s="7">
        <v>3.2656699029126224</v>
      </c>
      <c r="J49" s="9">
        <v>1.05</v>
      </c>
      <c r="K49" s="93">
        <v>1.06</v>
      </c>
      <c r="L49" s="5" cm="1">
        <f t="array" ref="L49">INDEX('2026'!AK:AK, MAX(_xlfn._xlws.FILTER(ROW('2026'!E:E), ('2026'!E:E=Goalies!C49)*('2026'!AK:AK&lt;&gt;""))))</f>
        <v>2.8050033844250293</v>
      </c>
      <c r="M49" s="5" cm="1">
        <f t="array" ref="M49">INDEX('2026'!AM:AM, MAX(_xlfn._xlws.FILTER(ROW('2026'!E:E), ('2026'!E:E=Goalies!C49)*('2026'!AM:AM&lt;&gt;""))))</f>
        <v>3.0294202777093076</v>
      </c>
      <c r="N49" s="5">
        <f t="shared" si="41"/>
        <v>3.1808912915947731</v>
      </c>
      <c r="O49" s="5" t="str" cm="1">
        <f t="array" ref="O49">IFERROR(INDEX('2026'!AO:AO, MAX(_xlfn._xlws.FILTER(ROW('2026'!I:I), ('2026'!I:I=Goalies!B49)*('2026'!AO:AO&lt;&gt;"")))),"")</f>
        <v/>
      </c>
      <c r="P49" s="65">
        <f t="shared" si="13"/>
        <v>3.1808912915947731</v>
      </c>
      <c r="Q49" s="6">
        <v>30</v>
      </c>
      <c r="R49" t="s">
        <v>20</v>
      </c>
      <c r="S49" t="s">
        <v>178</v>
      </c>
      <c r="T49">
        <v>700</v>
      </c>
      <c r="U49">
        <v>631</v>
      </c>
      <c r="V49">
        <v>69</v>
      </c>
      <c r="W49">
        <v>70</v>
      </c>
      <c r="X49">
        <f t="shared" si="32"/>
        <v>1</v>
      </c>
      <c r="Y49" s="5">
        <f>_xlfn.XLOOKUP(Goalies!R49,'Starting GF'!A:A,'Starting GF'!G:G)</f>
        <v>28.829457806051881</v>
      </c>
      <c r="Z49" s="11">
        <f>SUMIFS('EH Goalies'!$H:$H,'EH Goalies'!$A:$A,S49)</f>
        <v>279</v>
      </c>
      <c r="AA49" s="11">
        <f>SUMIFS('EH Goalies'!$G:$G,'EH Goalies'!$A:$A,S49)</f>
        <v>21</v>
      </c>
      <c r="AB49" s="11">
        <f>SUMIFS('EH Goalies'!$J:$J,'EH Goalies'!$A:$A,S49)</f>
        <v>30.02</v>
      </c>
      <c r="AC49">
        <f t="shared" si="33"/>
        <v>9.02</v>
      </c>
      <c r="AD49">
        <f t="shared" si="34"/>
        <v>979</v>
      </c>
      <c r="AE49">
        <f t="shared" si="35"/>
        <v>10.02</v>
      </c>
      <c r="AF49" s="7">
        <f t="shared" si="36"/>
        <v>1.0234933605720122E-2</v>
      </c>
      <c r="AG49" s="37">
        <f t="shared" si="37"/>
        <v>0.91023493360572016</v>
      </c>
      <c r="AH49" s="60">
        <f t="shared" si="38"/>
        <v>2.5878781940713362</v>
      </c>
      <c r="AI49" s="60" cm="1">
        <f t="array" ref="AI49">SUMPRODUCT(($R$2:$R$1017=R49)*($Q$2:$Q$1017)*($AH$2:$AH$1017))/82</f>
        <v>2.4446556769114314</v>
      </c>
      <c r="AJ49" s="5">
        <f t="shared" si="39"/>
        <v>1.058585967141537</v>
      </c>
      <c r="AK49" s="98">
        <f t="shared" si="40"/>
        <v>1.05</v>
      </c>
      <c r="AL49" s="5"/>
      <c r="AM49" s="7"/>
      <c r="AN49" s="91"/>
      <c r="AO49" s="37"/>
      <c r="AR49" s="75" t="s">
        <v>247</v>
      </c>
      <c r="AS49" s="75" t="s">
        <v>380</v>
      </c>
      <c r="AT49" s="75" t="s">
        <v>20</v>
      </c>
      <c r="AU49" s="75" t="s">
        <v>178</v>
      </c>
      <c r="AV49" s="75">
        <v>21</v>
      </c>
      <c r="AW49" s="75">
        <v>0.90200000000000002</v>
      </c>
      <c r="AX49" s="75">
        <v>18.942</v>
      </c>
      <c r="AY49" s="77">
        <v>0.91190243902439039</v>
      </c>
      <c r="AZ49" s="77">
        <v>3.2656699029126224</v>
      </c>
      <c r="BA49" s="77">
        <v>1.0249999999999999</v>
      </c>
      <c r="BB49" s="78">
        <v>2.877711070303036</v>
      </c>
      <c r="BC49" s="78">
        <v>2.9144312332947564</v>
      </c>
      <c r="BD49" s="78">
        <v>2.9872920141271249</v>
      </c>
      <c r="BE49" s="78">
        <v>3.0264896747707204</v>
      </c>
      <c r="BF49" s="79">
        <v>3.1</v>
      </c>
      <c r="BG49" s="75">
        <v>24</v>
      </c>
      <c r="BH49" s="75" t="s">
        <v>20</v>
      </c>
      <c r="BI49" s="75" t="s">
        <v>178</v>
      </c>
      <c r="BJ49" s="75">
        <v>700</v>
      </c>
      <c r="BK49" s="75">
        <v>631</v>
      </c>
      <c r="BL49" s="75">
        <v>69</v>
      </c>
      <c r="BM49" s="75">
        <v>70</v>
      </c>
      <c r="BN49" s="75">
        <v>1</v>
      </c>
      <c r="BO49" s="78">
        <v>28.829457806051881</v>
      </c>
      <c r="BP49" s="80">
        <v>68</v>
      </c>
      <c r="BQ49" s="80">
        <v>4</v>
      </c>
      <c r="BR49" s="80">
        <v>7.62</v>
      </c>
      <c r="BS49" s="75">
        <v>3.62</v>
      </c>
      <c r="BT49" s="75">
        <v>768</v>
      </c>
      <c r="BU49" s="75">
        <v>4.62</v>
      </c>
      <c r="BV49" s="77">
        <v>6.0156250000000001E-3</v>
      </c>
      <c r="BW49" s="81">
        <v>0.90601562499999999</v>
      </c>
      <c r="BX49" s="82">
        <v>2.7095185734906577</v>
      </c>
      <c r="BY49" s="82">
        <v>3.3560641422896302</v>
      </c>
      <c r="BZ49" s="78">
        <v>0.80735005608150401</v>
      </c>
      <c r="CA49" s="81">
        <v>1.0249999999999999</v>
      </c>
    </row>
    <row r="50" spans="1:79" x14ac:dyDescent="0.2">
      <c r="A50" t="s">
        <v>248</v>
      </c>
      <c r="B50" t="str">
        <f t="shared" si="29"/>
        <v>NYR Spencer Martin</v>
      </c>
      <c r="C50" t="s">
        <v>20</v>
      </c>
      <c r="D50" t="s">
        <v>1169</v>
      </c>
      <c r="E50" s="6">
        <v>0</v>
      </c>
      <c r="F50" s="7">
        <f t="shared" si="30"/>
        <v>0.90142857142857147</v>
      </c>
      <c r="G50">
        <f t="shared" si="31"/>
        <v>0</v>
      </c>
      <c r="H50" s="7">
        <f t="shared" si="28"/>
        <v>0.91611045753936116</v>
      </c>
      <c r="I50" s="7">
        <v>3.2656699029126224</v>
      </c>
      <c r="J50" s="9">
        <v>1.06</v>
      </c>
      <c r="K50" s="93">
        <v>1.1000000000000001</v>
      </c>
      <c r="L50" s="5" cm="1">
        <f t="array" ref="L50">INDEX('2026'!AK:AK, MAX(_xlfn._xlws.FILTER(ROW('2026'!E:E), ('2026'!E:E=Goalies!C50)*('2026'!AK:AK&lt;&gt;""))))</f>
        <v>2.8050033844250293</v>
      </c>
      <c r="M50" s="5" cm="1">
        <f t="array" ref="M50">INDEX('2026'!AM:AM, MAX(_xlfn._xlws.FILTER(ROW('2026'!E:E), ('2026'!E:E=Goalies!C50)*('2026'!AM:AM&lt;&gt;""))))</f>
        <v>3.0294202777093076</v>
      </c>
      <c r="N50" s="5">
        <f t="shared" si="41"/>
        <v>3.2111854943718661</v>
      </c>
      <c r="O50" s="5" t="str" cm="1">
        <f t="array" ref="O50">IFERROR(INDEX('2026'!AO:AO, MAX(_xlfn._xlws.FILTER(ROW('2026'!I:I), ('2026'!I:I=Goalies!B50)*('2026'!AO:AO&lt;&gt;"")))),"")</f>
        <v/>
      </c>
      <c r="P50" s="65">
        <f t="shared" si="13"/>
        <v>3.2111854943718661</v>
      </c>
      <c r="Q50" s="6">
        <v>0</v>
      </c>
      <c r="R50" t="s">
        <v>20</v>
      </c>
      <c r="S50" t="s">
        <v>1169</v>
      </c>
      <c r="T50">
        <v>700</v>
      </c>
      <c r="U50">
        <v>631</v>
      </c>
      <c r="V50">
        <v>69</v>
      </c>
      <c r="W50">
        <v>70</v>
      </c>
      <c r="X50">
        <f t="shared" si="32"/>
        <v>1</v>
      </c>
      <c r="Y50" s="5">
        <f>_xlfn.XLOOKUP(Goalies!R50,'Starting GF'!A:A,'Starting GF'!G:G)</f>
        <v>28.829457806051881</v>
      </c>
      <c r="Z50" s="11">
        <f>SUMIFS('EH Goalies'!$H:$H,'EH Goalies'!$A:$A,S50)</f>
        <v>0</v>
      </c>
      <c r="AA50" s="11">
        <f>SUMIFS('EH Goalies'!$G:$G,'EH Goalies'!$A:$A,S50)</f>
        <v>0</v>
      </c>
      <c r="AB50" s="11">
        <f>SUMIFS('EH Goalies'!$J:$J,'EH Goalies'!$A:$A,S50)</f>
        <v>0</v>
      </c>
      <c r="AC50">
        <f t="shared" si="33"/>
        <v>0</v>
      </c>
      <c r="AD50">
        <f t="shared" si="34"/>
        <v>700</v>
      </c>
      <c r="AE50">
        <f t="shared" si="35"/>
        <v>1</v>
      </c>
      <c r="AF50" s="7">
        <f t="shared" si="36"/>
        <v>1.4285714285714286E-3</v>
      </c>
      <c r="AG50" s="37">
        <f t="shared" si="37"/>
        <v>0.90142857142857147</v>
      </c>
      <c r="AH50" s="60">
        <f t="shared" si="38"/>
        <v>2.8417608408822557</v>
      </c>
      <c r="AI50" s="60" cm="1">
        <f t="array" ref="AI50">SUMPRODUCT(($R$2:$R$1017=R50)*($Q$2:$Q$1017)*($AH$2:$AH$1017))/82</f>
        <v>2.4446556769114314</v>
      </c>
      <c r="AJ50" s="5">
        <f t="shared" si="39"/>
        <v>1.162438075726282</v>
      </c>
      <c r="AK50" s="98">
        <f t="shared" si="40"/>
        <v>1.06</v>
      </c>
      <c r="AL50" s="5"/>
      <c r="AM50" s="7"/>
      <c r="AN50" s="91"/>
      <c r="AO50" s="37"/>
      <c r="AR50" s="75" t="s">
        <v>248</v>
      </c>
      <c r="AS50" s="75" t="s">
        <v>1302</v>
      </c>
      <c r="AT50" s="75" t="s">
        <v>20</v>
      </c>
      <c r="AU50" s="75" t="s">
        <v>1169</v>
      </c>
      <c r="AV50" s="75">
        <v>2</v>
      </c>
      <c r="AW50" s="75">
        <v>0.89500000000000002</v>
      </c>
      <c r="AX50" s="75">
        <v>1.79</v>
      </c>
      <c r="AY50" s="77">
        <v>0.91190243902439039</v>
      </c>
      <c r="AZ50" s="77">
        <v>3.2656699029126224</v>
      </c>
      <c r="BA50" s="77">
        <v>1.05</v>
      </c>
      <c r="BB50" s="78">
        <v>2.877711070303036</v>
      </c>
      <c r="BC50" s="78">
        <v>2.9144312332947564</v>
      </c>
      <c r="BD50" s="78">
        <v>3.0601527949594942</v>
      </c>
      <c r="BE50" s="78" t="s">
        <v>1298</v>
      </c>
      <c r="BF50" s="79">
        <v>3.21</v>
      </c>
      <c r="BG50" s="75">
        <v>24</v>
      </c>
      <c r="BH50" s="75" t="s">
        <v>20</v>
      </c>
      <c r="BI50" s="75" t="s">
        <v>178</v>
      </c>
      <c r="BJ50" s="75">
        <v>700</v>
      </c>
      <c r="BK50" s="75">
        <v>631</v>
      </c>
      <c r="BL50" s="75">
        <v>69</v>
      </c>
      <c r="BM50" s="75">
        <v>70</v>
      </c>
      <c r="BN50" s="75">
        <v>1</v>
      </c>
      <c r="BO50" s="78">
        <v>28.829457806051881</v>
      </c>
      <c r="BP50" s="80">
        <v>68</v>
      </c>
      <c r="BQ50" s="80">
        <v>4</v>
      </c>
      <c r="BR50" s="80">
        <v>7.62</v>
      </c>
      <c r="BS50" s="75">
        <v>3.62</v>
      </c>
      <c r="BT50" s="75">
        <v>768</v>
      </c>
      <c r="BU50" s="75">
        <v>4.62</v>
      </c>
      <c r="BV50" s="77">
        <v>6.0156250000000001E-3</v>
      </c>
      <c r="BW50" s="81">
        <v>0.90601562499999999</v>
      </c>
      <c r="BX50" s="82">
        <v>2.7095185734906577</v>
      </c>
      <c r="BY50" s="82">
        <v>3.3560641422896302</v>
      </c>
      <c r="BZ50" s="78">
        <v>0.80735005608150401</v>
      </c>
      <c r="CA50" s="81">
        <v>1.05</v>
      </c>
    </row>
    <row r="51" spans="1:79" x14ac:dyDescent="0.2">
      <c r="A51" t="s">
        <v>246</v>
      </c>
      <c r="B51" t="str">
        <f t="shared" si="29"/>
        <v>OTT Linus Ullmark</v>
      </c>
      <c r="C51" t="s">
        <v>39</v>
      </c>
      <c r="D51" t="s">
        <v>179</v>
      </c>
      <c r="E51" s="6">
        <v>61.5</v>
      </c>
      <c r="F51" s="7">
        <f t="shared" si="30"/>
        <v>0.89779061371841162</v>
      </c>
      <c r="G51">
        <f t="shared" si="31"/>
        <v>55.214122743682317</v>
      </c>
      <c r="H51" s="7">
        <f t="shared" si="28"/>
        <v>0.89625671901263726</v>
      </c>
      <c r="I51" s="7">
        <v>2.6929668874172186</v>
      </c>
      <c r="J51" s="9">
        <v>0.99</v>
      </c>
      <c r="K51" s="93">
        <v>0.99</v>
      </c>
      <c r="L51" s="5" cm="1">
        <f t="array" ref="L51">INDEX('2026'!AK:AK, MAX(_xlfn._xlws.FILTER(ROW('2026'!E:E), ('2026'!E:E=Goalies!C51)*('2026'!AK:AK&lt;&gt;""))))</f>
        <v>3.0653333431398884</v>
      </c>
      <c r="M51" s="5" cm="1">
        <f t="array" ref="M51">INDEX('2026'!AM:AM, MAX(_xlfn._xlws.FILTER(ROW('2026'!E:E), ('2026'!E:E=Goalies!C51)*('2026'!AM:AM&lt;&gt;""))))</f>
        <v>3.094847414579732</v>
      </c>
      <c r="N51" s="5">
        <f t="shared" si="41"/>
        <v>3.0638989404339347</v>
      </c>
      <c r="O51" s="5" t="str" cm="1">
        <f t="array" ref="O51">IFERROR(INDEX('2026'!AO:AO, MAX(_xlfn._xlws.FILTER(ROW('2026'!I:I), ('2026'!I:I=Goalies!B51)*('2026'!AO:AO&lt;&gt;"")))),"")</f>
        <v/>
      </c>
      <c r="P51" s="65">
        <f t="shared" si="13"/>
        <v>3.0638989404339347</v>
      </c>
      <c r="Q51" s="6">
        <v>61.5</v>
      </c>
      <c r="R51" t="s">
        <v>39</v>
      </c>
      <c r="S51" t="s">
        <v>179</v>
      </c>
      <c r="T51">
        <v>700</v>
      </c>
      <c r="U51">
        <v>636.5</v>
      </c>
      <c r="V51">
        <v>63.5</v>
      </c>
      <c r="W51">
        <v>70</v>
      </c>
      <c r="X51">
        <f t="shared" si="32"/>
        <v>6.5</v>
      </c>
      <c r="Y51" s="5">
        <f>_xlfn.XLOOKUP(Goalies!R51,'Starting GF'!A:A,'Starting GF'!G:G)</f>
        <v>28.148389586100073</v>
      </c>
      <c r="Z51" s="11">
        <f>SUMIFS('EH Goalies'!$H:$H,'EH Goalies'!$A:$A,S51)</f>
        <v>685</v>
      </c>
      <c r="AA51" s="11">
        <f>SUMIFS('EH Goalies'!$G:$G,'EH Goalies'!$A:$A,S51)</f>
        <v>82</v>
      </c>
      <c r="AB51" s="11">
        <f>SUMIFS('EH Goalies'!$J:$J,'EH Goalies'!$A:$A,S51)</f>
        <v>72.44</v>
      </c>
      <c r="AC51">
        <f t="shared" si="33"/>
        <v>-9.5600000000000023</v>
      </c>
      <c r="AD51">
        <f t="shared" si="34"/>
        <v>1385</v>
      </c>
      <c r="AE51">
        <f t="shared" si="35"/>
        <v>-3.0600000000000023</v>
      </c>
      <c r="AF51" s="7">
        <f t="shared" si="36"/>
        <v>-2.2093862815884494E-3</v>
      </c>
      <c r="AG51" s="37">
        <f t="shared" si="37"/>
        <v>0.89779061371841162</v>
      </c>
      <c r="AH51" s="60">
        <f t="shared" si="38"/>
        <v>2.8770296244103419</v>
      </c>
      <c r="AI51" s="60" cm="1">
        <f t="array" ref="AI51">SUMPRODUCT(($R$2:$R$1017=R51)*($Q$2:$Q$1017)*($AH$2:$AH$1017))/82</f>
        <v>2.9202062901725361</v>
      </c>
      <c r="AJ51" s="5">
        <f t="shared" si="39"/>
        <v>0.98521451518425329</v>
      </c>
      <c r="AK51" s="98">
        <f t="shared" si="40"/>
        <v>0.99</v>
      </c>
      <c r="AL51" s="5"/>
      <c r="AM51" s="7"/>
      <c r="AN51" s="91"/>
      <c r="AO51" s="37"/>
      <c r="AR51" s="75" t="s">
        <v>246</v>
      </c>
      <c r="AS51" s="75" t="s">
        <v>338</v>
      </c>
      <c r="AT51" s="75" t="s">
        <v>39</v>
      </c>
      <c r="AU51" s="75" t="s">
        <v>179</v>
      </c>
      <c r="AV51" s="75">
        <v>45</v>
      </c>
      <c r="AW51" s="75">
        <v>0.91300000000000003</v>
      </c>
      <c r="AX51" s="75">
        <v>41.085000000000001</v>
      </c>
      <c r="AY51" s="77">
        <v>0.9071341463414635</v>
      </c>
      <c r="AZ51" s="77">
        <v>2.6929668874172186</v>
      </c>
      <c r="BA51" s="77">
        <v>0.98</v>
      </c>
      <c r="BB51" s="78">
        <v>2.8982533501487988</v>
      </c>
      <c r="BC51" s="78">
        <v>2.9380609853163246</v>
      </c>
      <c r="BD51" s="78">
        <v>2.8792997656099981</v>
      </c>
      <c r="BE51" s="78">
        <v>2.8913030222920519</v>
      </c>
      <c r="BF51" s="79">
        <v>2.88</v>
      </c>
      <c r="BG51" s="75">
        <v>45</v>
      </c>
      <c r="BH51" s="75" t="s">
        <v>39</v>
      </c>
      <c r="BI51" s="75" t="s">
        <v>179</v>
      </c>
      <c r="BJ51" s="75">
        <v>700</v>
      </c>
      <c r="BK51" s="75">
        <v>636.5</v>
      </c>
      <c r="BL51" s="75">
        <v>63.5</v>
      </c>
      <c r="BM51" s="75">
        <v>70</v>
      </c>
      <c r="BN51" s="75">
        <v>6.5</v>
      </c>
      <c r="BO51" s="78">
        <v>28.148389586100073</v>
      </c>
      <c r="BP51" s="80">
        <v>275</v>
      </c>
      <c r="BQ51" s="80">
        <v>38</v>
      </c>
      <c r="BR51" s="80">
        <v>28.23</v>
      </c>
      <c r="BS51" s="75">
        <v>-9.77</v>
      </c>
      <c r="BT51" s="75">
        <v>975</v>
      </c>
      <c r="BU51" s="75">
        <v>-3.2699999999999996</v>
      </c>
      <c r="BV51" s="77">
        <v>-3.3538461538461534E-3</v>
      </c>
      <c r="BW51" s="81">
        <v>0.89664615384615387</v>
      </c>
      <c r="BX51" s="82">
        <v>2.9092443267603114</v>
      </c>
      <c r="BY51" s="82">
        <v>2.8666467825949296</v>
      </c>
      <c r="BZ51" s="78">
        <v>1.0148597115012621</v>
      </c>
      <c r="CA51" s="81">
        <v>0.98</v>
      </c>
    </row>
    <row r="52" spans="1:79" x14ac:dyDescent="0.2">
      <c r="A52" t="s">
        <v>247</v>
      </c>
      <c r="B52" t="str">
        <f t="shared" si="29"/>
        <v>OTT Leevi Merilainen</v>
      </c>
      <c r="C52" t="s">
        <v>39</v>
      </c>
      <c r="D52" t="s">
        <v>450</v>
      </c>
      <c r="E52" s="6">
        <v>20.5</v>
      </c>
      <c r="F52" s="7">
        <f t="shared" si="30"/>
        <v>0.89165503489531406</v>
      </c>
      <c r="G52">
        <f t="shared" si="31"/>
        <v>18.27892821535394</v>
      </c>
      <c r="H52" s="7">
        <f t="shared" si="28"/>
        <v>0.89625671901263726</v>
      </c>
      <c r="I52" s="7">
        <v>3.0953642384105962</v>
      </c>
      <c r="J52" s="9">
        <v>1.03</v>
      </c>
      <c r="K52" s="93">
        <v>1.01</v>
      </c>
      <c r="L52" s="5" cm="1">
        <f t="array" ref="L52">INDEX('2026'!AK:AK, MAX(_xlfn._xlws.FILTER(ROW('2026'!E:E), ('2026'!E:E=Goalies!C52)*('2026'!AK:AK&lt;&gt;""))))</f>
        <v>3.0653333431398884</v>
      </c>
      <c r="M52" s="5" cm="1">
        <f t="array" ref="M52">INDEX('2026'!AM:AM, MAX(_xlfn._xlws.FILTER(ROW('2026'!E:E), ('2026'!E:E=Goalies!C52)*('2026'!AM:AM&lt;&gt;""))))</f>
        <v>3.094847414579732</v>
      </c>
      <c r="N52" s="5">
        <f t="shared" si="41"/>
        <v>3.1876928370171242</v>
      </c>
      <c r="O52" s="5" t="str" cm="1">
        <f t="array" ref="O52">IFERROR(INDEX('2026'!AO:AO, MAX(_xlfn._xlws.FILTER(ROW('2026'!I:I), ('2026'!I:I=Goalies!B52)*('2026'!AO:AO&lt;&gt;"")))),"")</f>
        <v/>
      </c>
      <c r="P52" s="65">
        <f t="shared" si="13"/>
        <v>3.1876928370171242</v>
      </c>
      <c r="Q52" s="6">
        <v>20.5</v>
      </c>
      <c r="R52" t="s">
        <v>39</v>
      </c>
      <c r="S52" t="s">
        <v>450</v>
      </c>
      <c r="T52">
        <v>700</v>
      </c>
      <c r="U52">
        <v>630</v>
      </c>
      <c r="V52">
        <v>70</v>
      </c>
      <c r="W52">
        <v>70</v>
      </c>
      <c r="X52">
        <f t="shared" si="32"/>
        <v>0</v>
      </c>
      <c r="Y52" s="5">
        <f>_xlfn.XLOOKUP(Goalies!R52,'Starting GF'!A:A,'Starting GF'!G:G)</f>
        <v>28.148389586100073</v>
      </c>
      <c r="Z52" s="11">
        <f>SUMIFS('EH Goalies'!$H:$H,'EH Goalies'!$A:$A,S52)</f>
        <v>303</v>
      </c>
      <c r="AA52" s="11">
        <f>SUMIFS('EH Goalies'!$G:$G,'EH Goalies'!$A:$A,S52)</f>
        <v>39</v>
      </c>
      <c r="AB52" s="11">
        <f>SUMIFS('EH Goalies'!$J:$J,'EH Goalies'!$A:$A,S52)</f>
        <v>30.63</v>
      </c>
      <c r="AC52">
        <f t="shared" si="33"/>
        <v>-8.370000000000001</v>
      </c>
      <c r="AD52">
        <f t="shared" si="34"/>
        <v>1003</v>
      </c>
      <c r="AE52">
        <f t="shared" si="35"/>
        <v>-8.370000000000001</v>
      </c>
      <c r="AF52" s="7">
        <f t="shared" si="36"/>
        <v>-8.3449651046859433E-3</v>
      </c>
      <c r="AG52" s="37">
        <f t="shared" si="37"/>
        <v>0.89165503489531406</v>
      </c>
      <c r="AH52" s="60">
        <f t="shared" si="38"/>
        <v>3.0497362874591176</v>
      </c>
      <c r="AI52" s="60" cm="1">
        <f t="array" ref="AI52">SUMPRODUCT(($R$2:$R$1017=R52)*($Q$2:$Q$1017)*($AH$2:$AH$1017))/82</f>
        <v>2.9202062901725361</v>
      </c>
      <c r="AJ52" s="5">
        <f t="shared" si="39"/>
        <v>1.0443564544472399</v>
      </c>
      <c r="AK52" s="98">
        <f t="shared" si="40"/>
        <v>1.03</v>
      </c>
      <c r="AL52" s="5"/>
      <c r="AM52" s="7"/>
      <c r="AN52" s="91"/>
      <c r="AO52" s="37"/>
      <c r="AR52" s="75" t="s">
        <v>247</v>
      </c>
      <c r="AS52" s="75" t="s">
        <v>1365</v>
      </c>
      <c r="AT52" s="75" t="s">
        <v>39</v>
      </c>
      <c r="AU52" s="75" t="s">
        <v>450</v>
      </c>
      <c r="AV52" s="75">
        <v>20</v>
      </c>
      <c r="AW52" s="75">
        <v>0.9</v>
      </c>
      <c r="AX52" s="75">
        <v>18</v>
      </c>
      <c r="AY52" s="77">
        <v>0.9071341463414635</v>
      </c>
      <c r="AZ52" s="77">
        <v>3.0953642384105962</v>
      </c>
      <c r="BA52" s="77">
        <v>1.02</v>
      </c>
      <c r="BB52" s="78">
        <v>2.8982533501487988</v>
      </c>
      <c r="BC52" s="78">
        <v>2.9380609853163246</v>
      </c>
      <c r="BD52" s="78">
        <v>2.9968222050226512</v>
      </c>
      <c r="BE52" s="78">
        <v>3.018645556399254</v>
      </c>
      <c r="BF52" s="79">
        <v>3.08</v>
      </c>
      <c r="BG52" s="75">
        <v>20</v>
      </c>
      <c r="BH52" s="75" t="s">
        <v>39</v>
      </c>
      <c r="BI52" s="75" t="s">
        <v>450</v>
      </c>
      <c r="BJ52" s="75">
        <v>700</v>
      </c>
      <c r="BK52" s="75">
        <v>630</v>
      </c>
      <c r="BL52" s="75">
        <v>70</v>
      </c>
      <c r="BM52" s="75">
        <v>70</v>
      </c>
      <c r="BN52" s="75">
        <v>0</v>
      </c>
      <c r="BO52" s="78">
        <v>28.148389586100073</v>
      </c>
      <c r="BP52" s="80">
        <v>0</v>
      </c>
      <c r="BQ52" s="80">
        <v>0</v>
      </c>
      <c r="BR52" s="80">
        <v>0</v>
      </c>
      <c r="BS52" s="75">
        <v>0</v>
      </c>
      <c r="BT52" s="75">
        <v>700</v>
      </c>
      <c r="BU52" s="75">
        <v>0</v>
      </c>
      <c r="BV52" s="77">
        <v>0</v>
      </c>
      <c r="BW52" s="81">
        <v>0.9</v>
      </c>
      <c r="BX52" s="82">
        <v>2.8148389586100069</v>
      </c>
      <c r="BY52" s="82">
        <v>2.8666467825949296</v>
      </c>
      <c r="BZ52" s="78">
        <v>0.98192737790387086</v>
      </c>
      <c r="CA52" s="81">
        <v>1.02</v>
      </c>
    </row>
    <row r="53" spans="1:79" x14ac:dyDescent="0.2">
      <c r="A53" t="s">
        <v>248</v>
      </c>
      <c r="B53" t="str">
        <f t="shared" si="29"/>
        <v>OTT Mads Sogard</v>
      </c>
      <c r="C53" t="s">
        <v>39</v>
      </c>
      <c r="D53" t="s">
        <v>527</v>
      </c>
      <c r="E53" s="6">
        <v>0</v>
      </c>
      <c r="F53" s="7">
        <f t="shared" si="30"/>
        <v>0.9</v>
      </c>
      <c r="G53">
        <f t="shared" si="31"/>
        <v>0</v>
      </c>
      <c r="H53" s="7">
        <f t="shared" si="28"/>
        <v>0.89625671901263726</v>
      </c>
      <c r="I53" s="7">
        <v>3.0953642384105962</v>
      </c>
      <c r="J53" s="9">
        <v>1.03</v>
      </c>
      <c r="K53" s="93">
        <v>1.05</v>
      </c>
      <c r="L53" s="5" cm="1">
        <f t="array" ref="L53">INDEX('2026'!AK:AK, MAX(_xlfn._xlws.FILTER(ROW('2026'!E:E), ('2026'!E:E=Goalies!C53)*('2026'!AK:AK&lt;&gt;""))))</f>
        <v>3.0653333431398884</v>
      </c>
      <c r="M53" s="5" cm="1">
        <f t="array" ref="M53">INDEX('2026'!AM:AM, MAX(_xlfn._xlws.FILTER(ROW('2026'!E:E), ('2026'!E:E=Goalies!C53)*('2026'!AM:AM&lt;&gt;""))))</f>
        <v>3.094847414579732</v>
      </c>
      <c r="N53" s="5">
        <f t="shared" si="41"/>
        <v>3.1876928370171242</v>
      </c>
      <c r="O53" s="5" t="str" cm="1">
        <f t="array" ref="O53">IFERROR(INDEX('2026'!AO:AO, MAX(_xlfn._xlws.FILTER(ROW('2026'!I:I), ('2026'!I:I=Goalies!B53)*('2026'!AO:AO&lt;&gt;"")))),"")</f>
        <v/>
      </c>
      <c r="P53" s="65">
        <f t="shared" si="13"/>
        <v>3.1876928370171242</v>
      </c>
      <c r="Q53" s="6">
        <v>0</v>
      </c>
      <c r="R53" t="s">
        <v>39</v>
      </c>
      <c r="S53" t="s">
        <v>527</v>
      </c>
      <c r="T53">
        <v>700</v>
      </c>
      <c r="U53">
        <v>630</v>
      </c>
      <c r="V53">
        <v>70</v>
      </c>
      <c r="W53">
        <v>70</v>
      </c>
      <c r="X53">
        <v>0</v>
      </c>
      <c r="Y53" s="5">
        <f>_xlfn.XLOOKUP(Goalies!R53,'Starting GF'!A:A,'Starting GF'!G:G)</f>
        <v>28.148389586100073</v>
      </c>
      <c r="Z53" s="11">
        <f>SUMIFS('EH Goalies'!$H:$H,'EH Goalies'!$A:$A,S53)</f>
        <v>0</v>
      </c>
      <c r="AA53" s="11">
        <f>SUMIFS('EH Goalies'!$G:$G,'EH Goalies'!$A:$A,S53)</f>
        <v>0</v>
      </c>
      <c r="AB53" s="11">
        <f>SUMIFS('EH Goalies'!$J:$J,'EH Goalies'!$A:$A,S53)</f>
        <v>0</v>
      </c>
      <c r="AC53">
        <f t="shared" si="33"/>
        <v>0</v>
      </c>
      <c r="AD53">
        <f t="shared" si="34"/>
        <v>700</v>
      </c>
      <c r="AE53">
        <f t="shared" si="35"/>
        <v>0</v>
      </c>
      <c r="AF53" s="7">
        <f t="shared" si="36"/>
        <v>0</v>
      </c>
      <c r="AG53" s="37">
        <f t="shared" si="37"/>
        <v>0.9</v>
      </c>
      <c r="AH53" s="60">
        <f t="shared" si="38"/>
        <v>2.8148389586100069</v>
      </c>
      <c r="AI53" s="60" cm="1">
        <f t="array" ref="AI53">SUMPRODUCT(($R$2:$R$1017=R53)*($Q$2:$Q$1017)*($AH$2:$AH$1017))/82</f>
        <v>2.9202062901725361</v>
      </c>
      <c r="AJ53" s="5">
        <f t="shared" si="39"/>
        <v>0.96391784651751311</v>
      </c>
      <c r="AK53" s="98">
        <f t="shared" si="40"/>
        <v>1.03</v>
      </c>
      <c r="AL53" s="5"/>
      <c r="AM53" s="7"/>
      <c r="AN53" s="91"/>
      <c r="AO53" s="37"/>
      <c r="AR53" s="75" t="s">
        <v>248</v>
      </c>
      <c r="AS53" s="75" t="s">
        <v>1303</v>
      </c>
      <c r="AT53" s="75" t="s">
        <v>39</v>
      </c>
      <c r="AU53" s="75" t="s">
        <v>527</v>
      </c>
      <c r="AV53" s="75">
        <v>17</v>
      </c>
      <c r="AW53" s="75">
        <v>0.9</v>
      </c>
      <c r="AX53" s="75">
        <v>15.3</v>
      </c>
      <c r="AY53" s="77">
        <v>0.9071341463414635</v>
      </c>
      <c r="AZ53" s="77">
        <v>3.0953642384105962</v>
      </c>
      <c r="BA53" s="77">
        <v>1.03</v>
      </c>
      <c r="BB53" s="78">
        <v>2.8982533501487988</v>
      </c>
      <c r="BC53" s="78">
        <v>2.9380609853163246</v>
      </c>
      <c r="BD53" s="78">
        <v>3.0262028148758144</v>
      </c>
      <c r="BE53" s="78" t="s">
        <v>1298</v>
      </c>
      <c r="BF53" s="79">
        <v>3.08</v>
      </c>
      <c r="BG53" s="75">
        <v>17</v>
      </c>
      <c r="BH53" s="75" t="s">
        <v>39</v>
      </c>
      <c r="BI53" s="75" t="s">
        <v>527</v>
      </c>
      <c r="BJ53" s="75">
        <v>700</v>
      </c>
      <c r="BK53" s="75">
        <v>630</v>
      </c>
      <c r="BL53" s="75">
        <v>70</v>
      </c>
      <c r="BM53" s="75">
        <v>70</v>
      </c>
      <c r="BN53" s="75">
        <v>0</v>
      </c>
      <c r="BO53" s="78">
        <v>28.148389586100073</v>
      </c>
      <c r="BP53" s="80">
        <v>0</v>
      </c>
      <c r="BQ53" s="80">
        <v>0</v>
      </c>
      <c r="BR53" s="80">
        <v>0</v>
      </c>
      <c r="BS53" s="75">
        <v>0</v>
      </c>
      <c r="BT53" s="75">
        <v>700</v>
      </c>
      <c r="BU53" s="75">
        <v>0</v>
      </c>
      <c r="BV53" s="77">
        <v>0</v>
      </c>
      <c r="BW53" s="81">
        <v>0.9</v>
      </c>
      <c r="BX53" s="82">
        <v>2.8148389586100069</v>
      </c>
      <c r="BY53" s="82">
        <v>2.8666467825949296</v>
      </c>
      <c r="BZ53" s="78">
        <v>0.98192737790387086</v>
      </c>
      <c r="CA53" s="81">
        <v>1.03</v>
      </c>
    </row>
    <row r="54" spans="1:79" x14ac:dyDescent="0.2">
      <c r="A54" t="s">
        <v>248</v>
      </c>
      <c r="B54" t="str">
        <f t="shared" ref="B54" si="42">C54&amp;" "&amp;D54</f>
        <v>OTT James Reimer</v>
      </c>
      <c r="C54" t="s">
        <v>39</v>
      </c>
      <c r="D54" t="s">
        <v>1942</v>
      </c>
      <c r="E54" s="6">
        <v>0</v>
      </c>
      <c r="F54" s="7">
        <f t="shared" ref="F54" si="43">AG54</f>
        <v>0.9</v>
      </c>
      <c r="G54">
        <f t="shared" ref="G54" si="44">E54*F54</f>
        <v>0</v>
      </c>
      <c r="H54" s="7">
        <f t="shared" si="28"/>
        <v>0.89625671901263726</v>
      </c>
      <c r="I54" s="7">
        <v>3.0953642384105962</v>
      </c>
      <c r="J54" s="9">
        <v>1.02</v>
      </c>
      <c r="K54" s="93">
        <v>1.05</v>
      </c>
      <c r="L54" s="5" cm="1">
        <f t="array" ref="L54">INDEX('2026'!AK:AK, MAX(_xlfn._xlws.FILTER(ROW('2026'!E:E), ('2026'!E:E=Goalies!C54)*('2026'!AK:AK&lt;&gt;""))))</f>
        <v>3.0653333431398884</v>
      </c>
      <c r="M54" s="5" cm="1">
        <f t="array" ref="M54">INDEX('2026'!AM:AM, MAX(_xlfn._xlws.FILTER(ROW('2026'!E:E), ('2026'!E:E=Goalies!C54)*('2026'!AM:AM&lt;&gt;""))))</f>
        <v>3.094847414579732</v>
      </c>
      <c r="N54" s="5">
        <f t="shared" ref="N54" si="45">J54*M54</f>
        <v>3.1567443628713265</v>
      </c>
      <c r="O54" s="5" t="str" cm="1">
        <f t="array" ref="O54">IFERROR(INDEX('2026'!AO:AO, MAX(_xlfn._xlws.FILTER(ROW('2026'!I:I), ('2026'!I:I=Goalies!B54)*('2026'!AO:AO&lt;&gt;"")))),"")</f>
        <v/>
      </c>
      <c r="P54" s="65">
        <f t="shared" ref="P54" si="46">M54*J54</f>
        <v>3.1567443628713265</v>
      </c>
      <c r="Q54" s="6">
        <v>0</v>
      </c>
      <c r="R54" t="s">
        <v>39</v>
      </c>
      <c r="S54" t="s">
        <v>527</v>
      </c>
      <c r="T54">
        <v>700</v>
      </c>
      <c r="U54">
        <v>630</v>
      </c>
      <c r="V54">
        <v>70</v>
      </c>
      <c r="W54">
        <v>70</v>
      </c>
      <c r="X54">
        <v>0</v>
      </c>
      <c r="Y54" s="5">
        <f>_xlfn.XLOOKUP(Goalies!R54,'Starting GF'!A:A,'Starting GF'!G:G)</f>
        <v>28.148389586100073</v>
      </c>
      <c r="Z54" s="11">
        <f>SUMIFS('EH Goalies'!$H:$H,'EH Goalies'!$A:$A,S54)</f>
        <v>0</v>
      </c>
      <c r="AA54" s="11">
        <f>SUMIFS('EH Goalies'!$G:$G,'EH Goalies'!$A:$A,S54)</f>
        <v>0</v>
      </c>
      <c r="AB54" s="11">
        <f>SUMIFS('EH Goalies'!$J:$J,'EH Goalies'!$A:$A,S54)</f>
        <v>0</v>
      </c>
      <c r="AC54">
        <f t="shared" ref="AC54" si="47">AB54-AA54</f>
        <v>0</v>
      </c>
      <c r="AD54">
        <f t="shared" ref="AD54" si="48">SUM(T54,Z54)</f>
        <v>700</v>
      </c>
      <c r="AE54">
        <f t="shared" ref="AE54" si="49">SUM(X54+AC54)</f>
        <v>0</v>
      </c>
      <c r="AF54" s="7">
        <f t="shared" ref="AF54" si="50">AE54/AD54</f>
        <v>0</v>
      </c>
      <c r="AG54" s="37">
        <f t="shared" ref="AG54" si="51">AF54+0.9</f>
        <v>0.9</v>
      </c>
      <c r="AH54" s="60">
        <f t="shared" ref="AH54" si="52">(1-AG54)*Y54</f>
        <v>2.8148389586100069</v>
      </c>
      <c r="AI54" s="60" cm="1">
        <f t="array" ref="AI54">SUMPRODUCT(($R$2:$R$1017=R54)*($Q$2:$Q$1017)*($AH$2:$AH$1017))/82</f>
        <v>2.9202062901725361</v>
      </c>
      <c r="AJ54" s="5">
        <f t="shared" ref="AJ54" si="53">AH54/AI54</f>
        <v>0.96391784651751311</v>
      </c>
      <c r="AK54" s="98">
        <f t="shared" ref="AK54" si="54">J54</f>
        <v>1.02</v>
      </c>
      <c r="AL54" s="5"/>
      <c r="AM54" s="7"/>
      <c r="AN54" s="91"/>
      <c r="AO54" s="37"/>
      <c r="AR54" s="75" t="s">
        <v>246</v>
      </c>
      <c r="AS54" s="75" t="s">
        <v>342</v>
      </c>
      <c r="AT54" s="75" t="s">
        <v>43</v>
      </c>
      <c r="AU54" s="75" t="s">
        <v>231</v>
      </c>
      <c r="AV54" s="75">
        <v>44</v>
      </c>
      <c r="AW54" s="75">
        <v>0.89700000000000002</v>
      </c>
      <c r="AX54" s="75">
        <v>39.468000000000004</v>
      </c>
      <c r="AY54" s="77">
        <v>0.89700000000000002</v>
      </c>
      <c r="AZ54" s="77">
        <v>3.19</v>
      </c>
      <c r="BA54" s="77">
        <v>1.01</v>
      </c>
      <c r="BB54" s="78">
        <v>2.6947756081928929</v>
      </c>
      <c r="BC54" s="78">
        <v>3.07</v>
      </c>
      <c r="BD54" s="78">
        <v>3.1006999999999998</v>
      </c>
      <c r="BE54" s="78">
        <v>3.1703557021833797</v>
      </c>
      <c r="BF54" s="79">
        <v>3.19</v>
      </c>
      <c r="BG54" s="75">
        <v>44</v>
      </c>
      <c r="BH54" s="75" t="s">
        <v>43</v>
      </c>
      <c r="BI54" s="75" t="s">
        <v>231</v>
      </c>
      <c r="BJ54" s="75">
        <v>700</v>
      </c>
      <c r="BK54" s="75">
        <v>628.5</v>
      </c>
      <c r="BL54" s="75">
        <v>71.5</v>
      </c>
      <c r="BM54" s="75">
        <v>70</v>
      </c>
      <c r="BN54" s="75">
        <v>-1.5</v>
      </c>
      <c r="BO54" s="78">
        <v>27.120110116761062</v>
      </c>
      <c r="BP54" s="80">
        <v>105</v>
      </c>
      <c r="BQ54" s="80">
        <v>13</v>
      </c>
      <c r="BR54" s="80">
        <v>13.55</v>
      </c>
      <c r="BS54" s="75">
        <v>0.55000000000000071</v>
      </c>
      <c r="BT54" s="75">
        <v>805</v>
      </c>
      <c r="BU54" s="75">
        <v>-0.94999999999999929</v>
      </c>
      <c r="BV54" s="77">
        <v>-1.1801242236024836E-3</v>
      </c>
      <c r="BW54" s="81">
        <v>0.89881987577639755</v>
      </c>
      <c r="BX54" s="82">
        <v>2.7440161105716618</v>
      </c>
      <c r="BY54" s="82">
        <v>2.704223831257238</v>
      </c>
      <c r="BZ54" s="78">
        <v>1.0147148615637795</v>
      </c>
      <c r="CA54" s="81">
        <v>1.01</v>
      </c>
    </row>
    <row r="55" spans="1:79" x14ac:dyDescent="0.2">
      <c r="A55" t="s">
        <v>246</v>
      </c>
      <c r="B55" t="str">
        <f t="shared" si="29"/>
        <v>PHI Samuel Ersson</v>
      </c>
      <c r="C55" t="s">
        <v>43</v>
      </c>
      <c r="D55" t="s">
        <v>231</v>
      </c>
      <c r="E55" s="6">
        <v>28.7</v>
      </c>
      <c r="F55" s="7">
        <f t="shared" si="30"/>
        <v>0.89795475966069749</v>
      </c>
      <c r="G55">
        <f t="shared" si="31"/>
        <v>25.771301602262017</v>
      </c>
      <c r="H55" s="7">
        <f t="shared" si="28"/>
        <v>0.90567492218376522</v>
      </c>
      <c r="I55" s="7">
        <v>3.19</v>
      </c>
      <c r="J55" s="9">
        <v>1.04</v>
      </c>
      <c r="K55" s="93">
        <v>1.05</v>
      </c>
      <c r="L55" s="5" cm="1">
        <f t="array" ref="L55">INDEX('2026'!AK:AK, MAX(_xlfn._xlws.FILTER(ROW('2026'!E:E), ('2026'!E:E=Goalies!C55)*('2026'!AK:AK&lt;&gt;""))))</f>
        <v>2.8063166501230854</v>
      </c>
      <c r="M55" s="5" cm="1">
        <f t="array" ref="M55">INDEX('2026'!AM:AM, MAX(_xlfn._xlws.FILTER(ROW('2026'!E:E), ('2026'!E:E=Goalies!C55)*('2026'!AM:AM&lt;&gt;""))))</f>
        <v>3.04</v>
      </c>
      <c r="N55" s="5">
        <f t="shared" si="41"/>
        <v>3.1616</v>
      </c>
      <c r="O55" s="5" t="str" cm="1">
        <f t="array" ref="O55">IFERROR(INDEX('2026'!AO:AO, MAX(_xlfn._xlws.FILTER(ROW('2026'!I:I), ('2026'!I:I=Goalies!B55)*('2026'!AO:AO&lt;&gt;"")))),"")</f>
        <v/>
      </c>
      <c r="P55" s="65">
        <f t="shared" si="13"/>
        <v>3.1616</v>
      </c>
      <c r="Q55" s="6">
        <v>28.7</v>
      </c>
      <c r="R55" t="s">
        <v>43</v>
      </c>
      <c r="S55" t="s">
        <v>231</v>
      </c>
      <c r="T55">
        <v>700</v>
      </c>
      <c r="U55">
        <v>628.5</v>
      </c>
      <c r="V55">
        <v>71.5</v>
      </c>
      <c r="W55">
        <v>70</v>
      </c>
      <c r="X55">
        <f t="shared" ref="X55:X86" si="55">W55-V55</f>
        <v>-1.5</v>
      </c>
      <c r="Y55" s="5">
        <f>_xlfn.XLOOKUP(Goalies!R55,'Starting GF'!A:A,'Starting GF'!G:G)</f>
        <v>27.120110116761062</v>
      </c>
      <c r="Z55" s="11">
        <f>SUMIFS('EH Goalies'!$H:$H,'EH Goalies'!$A:$A,S55)</f>
        <v>361</v>
      </c>
      <c r="AA55" s="11">
        <f>SUMIFS('EH Goalies'!$G:$G,'EH Goalies'!$A:$A,S55)</f>
        <v>48</v>
      </c>
      <c r="AB55" s="11">
        <f>SUMIFS('EH Goalies'!$J:$J,'EH Goalies'!$A:$A,S55)</f>
        <v>47.33</v>
      </c>
      <c r="AC55">
        <f t="shared" si="33"/>
        <v>-0.67000000000000171</v>
      </c>
      <c r="AD55">
        <f t="shared" si="34"/>
        <v>1061</v>
      </c>
      <c r="AE55">
        <f t="shared" si="35"/>
        <v>-2.1700000000000017</v>
      </c>
      <c r="AF55" s="7">
        <f t="shared" si="36"/>
        <v>-2.0452403393025464E-3</v>
      </c>
      <c r="AG55" s="37">
        <f t="shared" si="37"/>
        <v>0.89795475966069749</v>
      </c>
      <c r="AH55" s="60">
        <f t="shared" si="38"/>
        <v>2.7674781548932321</v>
      </c>
      <c r="AI55" s="60" cm="1">
        <f t="array" ref="AI55">SUMPRODUCT(($R$2:$R$1017=R55)*($Q$2:$Q$1017)*($AH$2:$AH$1017))/82</f>
        <v>2.5581064971483456</v>
      </c>
      <c r="AJ55" s="5">
        <f t="shared" si="39"/>
        <v>1.0818463414163109</v>
      </c>
      <c r="AK55" s="98">
        <f t="shared" si="40"/>
        <v>1.04</v>
      </c>
      <c r="AL55" s="5"/>
      <c r="AM55" s="7"/>
      <c r="AN55" s="91"/>
      <c r="AO55" s="37"/>
      <c r="AR55" s="75" t="s">
        <v>247</v>
      </c>
      <c r="AS55" s="75" t="s">
        <v>413</v>
      </c>
      <c r="AT55" s="75" t="s">
        <v>43</v>
      </c>
      <c r="AU55" s="75" t="s">
        <v>180</v>
      </c>
      <c r="AV55" s="75">
        <v>36</v>
      </c>
      <c r="AW55" s="75">
        <v>0.89700000000000002</v>
      </c>
      <c r="AX55" s="75">
        <v>32.292000000000002</v>
      </c>
      <c r="AY55" s="77">
        <v>0.89700000000000002</v>
      </c>
      <c r="AZ55" s="77">
        <v>3.19</v>
      </c>
      <c r="BA55" s="77">
        <v>0.99</v>
      </c>
      <c r="BB55" s="78">
        <v>2.6947756081928929</v>
      </c>
      <c r="BC55" s="78">
        <v>3.07</v>
      </c>
      <c r="BD55" s="78">
        <v>3.0392999999999999</v>
      </c>
      <c r="BE55" s="78">
        <v>3.0575407896352038</v>
      </c>
      <c r="BF55" s="79">
        <v>3.1949391701945418</v>
      </c>
      <c r="BG55" s="75">
        <v>36</v>
      </c>
      <c r="BH55" s="75" t="s">
        <v>43</v>
      </c>
      <c r="BI55" s="75" t="s">
        <v>180</v>
      </c>
      <c r="BJ55" s="75">
        <v>700</v>
      </c>
      <c r="BK55" s="75">
        <v>628.5</v>
      </c>
      <c r="BL55" s="75">
        <v>71.5</v>
      </c>
      <c r="BM55" s="75">
        <v>70</v>
      </c>
      <c r="BN55" s="75">
        <v>-1.5</v>
      </c>
      <c r="BO55" s="78">
        <v>27.120110116761062</v>
      </c>
      <c r="BP55" s="80">
        <v>204</v>
      </c>
      <c r="BQ55" s="80">
        <v>18</v>
      </c>
      <c r="BR55" s="80">
        <v>21.46</v>
      </c>
      <c r="BS55" s="75">
        <v>3.4600000000000009</v>
      </c>
      <c r="BT55" s="75">
        <v>904</v>
      </c>
      <c r="BU55" s="75">
        <v>1.9600000000000009</v>
      </c>
      <c r="BV55" s="77">
        <v>2.1681415929203549E-3</v>
      </c>
      <c r="BW55" s="81">
        <v>0.90216814159292036</v>
      </c>
      <c r="BX55" s="82">
        <v>2.6532107729273764</v>
      </c>
      <c r="BY55" s="82">
        <v>2.704223831257238</v>
      </c>
      <c r="BZ55" s="78">
        <v>0.98113578552920866</v>
      </c>
      <c r="CA55" s="81">
        <v>0.99</v>
      </c>
    </row>
    <row r="56" spans="1:79" x14ac:dyDescent="0.2">
      <c r="A56" t="s">
        <v>247</v>
      </c>
      <c r="B56" t="str">
        <f t="shared" si="29"/>
        <v>PHI Dan Vladar</v>
      </c>
      <c r="C56" t="s">
        <v>43</v>
      </c>
      <c r="D56" t="s">
        <v>180</v>
      </c>
      <c r="E56" s="6">
        <v>53.300000000000004</v>
      </c>
      <c r="F56" s="7">
        <f t="shared" si="30"/>
        <v>0.90983193277310925</v>
      </c>
      <c r="G56">
        <f t="shared" si="31"/>
        <v>48.494042016806731</v>
      </c>
      <c r="H56" s="7">
        <f t="shared" si="28"/>
        <v>0.90567492218376522</v>
      </c>
      <c r="I56" s="7">
        <v>3.19</v>
      </c>
      <c r="J56" s="9">
        <v>0.97499999999999998</v>
      </c>
      <c r="K56" s="93">
        <v>0.96872092995435244</v>
      </c>
      <c r="L56" s="5" cm="1">
        <f t="array" ref="L56">INDEX('2026'!AK:AK, MAX(_xlfn._xlws.FILTER(ROW('2026'!E:E), ('2026'!E:E=Goalies!C56)*('2026'!AK:AK&lt;&gt;""))))</f>
        <v>2.8063166501230854</v>
      </c>
      <c r="M56" s="5" cm="1">
        <f t="array" ref="M56">INDEX('2026'!AM:AM, MAX(_xlfn._xlws.FILTER(ROW('2026'!E:E), ('2026'!E:E=Goalies!C56)*('2026'!AM:AM&lt;&gt;""))))</f>
        <v>3.04</v>
      </c>
      <c r="N56" s="5">
        <f t="shared" si="41"/>
        <v>2.964</v>
      </c>
      <c r="O56" s="5" t="str" cm="1">
        <f t="array" ref="O56">IFERROR(INDEX('2026'!AO:AO, MAX(_xlfn._xlws.FILTER(ROW('2026'!I:I), ('2026'!I:I=Goalies!B56)*('2026'!AO:AO&lt;&gt;"")))),"")</f>
        <v/>
      </c>
      <c r="P56" s="65">
        <f t="shared" si="13"/>
        <v>2.964</v>
      </c>
      <c r="Q56" s="6">
        <v>53.300000000000004</v>
      </c>
      <c r="R56" t="s">
        <v>43</v>
      </c>
      <c r="S56" t="s">
        <v>180</v>
      </c>
      <c r="T56">
        <v>700</v>
      </c>
      <c r="U56">
        <v>628.5</v>
      </c>
      <c r="V56">
        <v>71.5</v>
      </c>
      <c r="W56">
        <v>70</v>
      </c>
      <c r="X56">
        <f t="shared" si="55"/>
        <v>-1.5</v>
      </c>
      <c r="Y56" s="5">
        <f>_xlfn.XLOOKUP(Goalies!R56,'Starting GF'!A:A,'Starting GF'!G:G)</f>
        <v>27.120110116761062</v>
      </c>
      <c r="Z56" s="11">
        <f>SUMIFS('EH Goalies'!$H:$H,'EH Goalies'!$A:$A,S56)</f>
        <v>609</v>
      </c>
      <c r="AA56" s="11">
        <f>SUMIFS('EH Goalies'!$G:$G,'EH Goalies'!$A:$A,S56)</f>
        <v>55</v>
      </c>
      <c r="AB56" s="11">
        <f>SUMIFS('EH Goalies'!$J:$J,'EH Goalies'!$A:$A,S56)</f>
        <v>69.37</v>
      </c>
      <c r="AC56">
        <f t="shared" si="33"/>
        <v>14.370000000000005</v>
      </c>
      <c r="AD56">
        <f t="shared" si="34"/>
        <v>1309</v>
      </c>
      <c r="AE56">
        <f t="shared" si="35"/>
        <v>12.870000000000005</v>
      </c>
      <c r="AF56" s="7">
        <f t="shared" si="36"/>
        <v>9.8319327731092466E-3</v>
      </c>
      <c r="AG56" s="37">
        <f t="shared" si="37"/>
        <v>0.90983193277310925</v>
      </c>
      <c r="AH56" s="60">
        <f t="shared" si="38"/>
        <v>2.4453679122087912</v>
      </c>
      <c r="AI56" s="60" cm="1">
        <f t="array" ref="AI56">SUMPRODUCT(($R$2:$R$1017=R56)*($Q$2:$Q$1017)*($AH$2:$AH$1017))/82</f>
        <v>2.5581064971483456</v>
      </c>
      <c r="AJ56" s="5">
        <f t="shared" si="39"/>
        <v>0.95592889308352491</v>
      </c>
      <c r="AK56" s="98">
        <f t="shared" si="40"/>
        <v>0.97499999999999998</v>
      </c>
      <c r="AL56" s="5"/>
      <c r="AM56" s="7"/>
      <c r="AN56" s="91"/>
      <c r="AO56" s="37"/>
      <c r="AR56" s="75" t="s">
        <v>247</v>
      </c>
      <c r="AS56" s="75" t="s">
        <v>732</v>
      </c>
      <c r="AT56" s="75" t="s">
        <v>43</v>
      </c>
      <c r="AU56" s="75" t="s">
        <v>691</v>
      </c>
      <c r="AV56" s="75">
        <v>2</v>
      </c>
      <c r="AW56" s="75">
        <v>0.89700000000000002</v>
      </c>
      <c r="AX56" s="75">
        <v>1.794</v>
      </c>
      <c r="AY56" s="77">
        <v>0.89700000000000002</v>
      </c>
      <c r="AZ56" s="77">
        <v>3.19</v>
      </c>
      <c r="BA56" s="77">
        <v>1.04</v>
      </c>
      <c r="BB56" s="78">
        <v>2.6947756081928929</v>
      </c>
      <c r="BC56" s="78">
        <v>3.07</v>
      </c>
      <c r="BD56" s="78">
        <v>3.1928000000000001</v>
      </c>
      <c r="BE56" s="78">
        <v>3.19</v>
      </c>
      <c r="BF56" s="79">
        <v>3.1949391701945418</v>
      </c>
      <c r="BG56" s="75">
        <v>2</v>
      </c>
      <c r="BH56" s="75" t="s">
        <v>43</v>
      </c>
      <c r="BI56" s="75" t="s">
        <v>691</v>
      </c>
      <c r="BJ56" s="75">
        <v>700</v>
      </c>
      <c r="BK56" s="75">
        <v>628.5</v>
      </c>
      <c r="BL56" s="75">
        <v>71.5</v>
      </c>
      <c r="BM56" s="75">
        <v>70</v>
      </c>
      <c r="BN56" s="75">
        <v>-1.5</v>
      </c>
      <c r="BO56" s="78">
        <v>27.120110116761062</v>
      </c>
      <c r="BP56" s="80">
        <v>28</v>
      </c>
      <c r="BQ56" s="80">
        <v>2</v>
      </c>
      <c r="BR56" s="80">
        <v>2.56</v>
      </c>
      <c r="BS56" s="75">
        <v>0.56000000000000005</v>
      </c>
      <c r="BT56" s="75">
        <v>728</v>
      </c>
      <c r="BU56" s="75">
        <v>-0.94</v>
      </c>
      <c r="BV56" s="77">
        <v>-1.291208791208791E-3</v>
      </c>
      <c r="BW56" s="81">
        <v>0.89870879120879121</v>
      </c>
      <c r="BX56" s="82">
        <v>2.7470287362774184</v>
      </c>
      <c r="BY56" s="82">
        <v>2.704223831257238</v>
      </c>
      <c r="BZ56" s="78">
        <v>1.0158289060710923</v>
      </c>
      <c r="CA56" s="81">
        <v>1.04</v>
      </c>
    </row>
    <row r="57" spans="1:79" x14ac:dyDescent="0.2">
      <c r="A57" t="s">
        <v>247</v>
      </c>
      <c r="B57" t="str">
        <f t="shared" si="29"/>
        <v>PHI Aleksei Kolosov</v>
      </c>
      <c r="C57" t="s">
        <v>43</v>
      </c>
      <c r="D57" t="s">
        <v>691</v>
      </c>
      <c r="E57" s="6">
        <v>0</v>
      </c>
      <c r="F57" s="7">
        <f t="shared" si="30"/>
        <v>0.89785714285714291</v>
      </c>
      <c r="G57">
        <f t="shared" si="31"/>
        <v>0</v>
      </c>
      <c r="H57" s="7">
        <f t="shared" si="28"/>
        <v>0.90567492218376522</v>
      </c>
      <c r="I57" s="7">
        <v>3.19</v>
      </c>
      <c r="J57" s="9">
        <v>1.06</v>
      </c>
      <c r="K57" s="93">
        <v>1.07</v>
      </c>
      <c r="L57" s="5" cm="1">
        <f t="array" ref="L57">INDEX('2026'!AK:AK, MAX(_xlfn._xlws.FILTER(ROW('2026'!E:E), ('2026'!E:E=Goalies!C57)*('2026'!AK:AK&lt;&gt;""))))</f>
        <v>2.8063166501230854</v>
      </c>
      <c r="M57" s="5" cm="1">
        <f t="array" ref="M57">INDEX('2026'!AM:AM, MAX(_xlfn._xlws.FILTER(ROW('2026'!E:E), ('2026'!E:E=Goalies!C57)*('2026'!AM:AM&lt;&gt;""))))</f>
        <v>3.04</v>
      </c>
      <c r="N57" s="5">
        <f t="shared" si="41"/>
        <v>3.2224000000000004</v>
      </c>
      <c r="O57" s="5" t="str" cm="1">
        <f t="array" ref="O57">IFERROR(INDEX('2026'!AO:AO, MAX(_xlfn._xlws.FILTER(ROW('2026'!I:I), ('2026'!I:I=Goalies!B57)*('2026'!AO:AO&lt;&gt;"")))),"")</f>
        <v/>
      </c>
      <c r="P57" s="65">
        <f t="shared" si="13"/>
        <v>3.2224000000000004</v>
      </c>
      <c r="Q57" s="6">
        <v>0</v>
      </c>
      <c r="R57" t="s">
        <v>43</v>
      </c>
      <c r="S57" t="s">
        <v>691</v>
      </c>
      <c r="T57">
        <v>700</v>
      </c>
      <c r="U57">
        <v>628.5</v>
      </c>
      <c r="V57">
        <v>71.5</v>
      </c>
      <c r="W57">
        <v>70</v>
      </c>
      <c r="X57">
        <f t="shared" si="55"/>
        <v>-1.5</v>
      </c>
      <c r="Y57" s="5">
        <f>_xlfn.XLOOKUP(Goalies!R57,'Starting GF'!A:A,'Starting GF'!G:G)</f>
        <v>27.120110116761062</v>
      </c>
      <c r="Z57" s="11">
        <f>SUMIFS('EH Goalies'!$H:$H,'EH Goalies'!$A:$A,S57)</f>
        <v>0</v>
      </c>
      <c r="AA57" s="11">
        <f>SUMIFS('EH Goalies'!$G:$G,'EH Goalies'!$A:$A,S57)</f>
        <v>0</v>
      </c>
      <c r="AB57" s="11">
        <f>SUMIFS('EH Goalies'!$J:$J,'EH Goalies'!$A:$A,S57)</f>
        <v>0</v>
      </c>
      <c r="AC57">
        <f t="shared" si="33"/>
        <v>0</v>
      </c>
      <c r="AD57">
        <f t="shared" si="34"/>
        <v>700</v>
      </c>
      <c r="AE57">
        <f t="shared" si="35"/>
        <v>-1.5</v>
      </c>
      <c r="AF57" s="7">
        <f t="shared" si="36"/>
        <v>-2.142857142857143E-3</v>
      </c>
      <c r="AG57" s="37">
        <f t="shared" si="37"/>
        <v>0.89785714285714291</v>
      </c>
      <c r="AH57" s="60">
        <f t="shared" si="38"/>
        <v>2.7701255333548787</v>
      </c>
      <c r="AI57" s="60" cm="1">
        <f t="array" ref="AI57">SUMPRODUCT(($R$2:$R$1017=R57)*($Q$2:$Q$1017)*($AH$2:$AH$1017))/82</f>
        <v>2.5581064971483456</v>
      </c>
      <c r="AJ57" s="5">
        <f t="shared" si="39"/>
        <v>1.0828812390894913</v>
      </c>
      <c r="AK57" s="98">
        <f t="shared" si="40"/>
        <v>1.06</v>
      </c>
      <c r="AL57" s="5"/>
      <c r="AM57" s="7"/>
      <c r="AN57" s="91"/>
      <c r="AO57" s="37"/>
      <c r="AR57" s="75" t="s">
        <v>246</v>
      </c>
      <c r="AS57" s="75" t="s">
        <v>429</v>
      </c>
      <c r="AT57" s="75" t="s">
        <v>17</v>
      </c>
      <c r="AU57" s="75" t="s">
        <v>163</v>
      </c>
      <c r="AV57" s="75">
        <v>55</v>
      </c>
      <c r="AW57" s="75">
        <v>0.90500000000000003</v>
      </c>
      <c r="AX57" s="75">
        <v>49.774999999999999</v>
      </c>
      <c r="AY57" s="77">
        <v>0.90302439024390246</v>
      </c>
      <c r="AZ57" s="77">
        <v>2.6939763581488934</v>
      </c>
      <c r="BA57" s="77">
        <v>0.98</v>
      </c>
      <c r="BB57" s="78">
        <v>3.1628575126856506</v>
      </c>
      <c r="BC57" s="78">
        <v>3.0481630870803151</v>
      </c>
      <c r="BD57" s="78">
        <v>2.9871998253387089</v>
      </c>
      <c r="BE57" s="78">
        <v>2.9579582423891537</v>
      </c>
      <c r="BF57" s="79">
        <v>2.74</v>
      </c>
      <c r="BG57" s="75">
        <v>55</v>
      </c>
      <c r="BH57" s="78" t="s">
        <v>17</v>
      </c>
      <c r="BI57" s="75" t="s">
        <v>163</v>
      </c>
      <c r="BJ57" s="75">
        <v>700</v>
      </c>
      <c r="BK57" s="75">
        <v>632.5</v>
      </c>
      <c r="BL57" s="75">
        <v>67.5</v>
      </c>
      <c r="BM57" s="75">
        <v>70</v>
      </c>
      <c r="BN57" s="75">
        <v>2.5</v>
      </c>
      <c r="BO57" s="78">
        <v>27.166850092640111</v>
      </c>
      <c r="BP57" s="80">
        <v>256</v>
      </c>
      <c r="BQ57" s="80">
        <v>26</v>
      </c>
      <c r="BR57" s="80">
        <v>30.61</v>
      </c>
      <c r="BS57" s="75">
        <v>4.6099999999999994</v>
      </c>
      <c r="BT57" s="75">
        <v>956</v>
      </c>
      <c r="BU57" s="75">
        <v>7.1099999999999994</v>
      </c>
      <c r="BV57" s="77">
        <v>7.4372384937238488E-3</v>
      </c>
      <c r="BW57" s="81">
        <v>0.90743723849372382</v>
      </c>
      <c r="BX57" s="82">
        <v>2.5146386660018036</v>
      </c>
      <c r="BY57" s="82">
        <v>2.6130739050022296</v>
      </c>
      <c r="BZ57" s="78">
        <v>0.96232971489555252</v>
      </c>
      <c r="CA57" s="81">
        <v>0.98</v>
      </c>
    </row>
    <row r="58" spans="1:79" x14ac:dyDescent="0.2">
      <c r="A58" t="s">
        <v>246</v>
      </c>
      <c r="B58" t="str">
        <f t="shared" si="29"/>
        <v>PIT Stuart Skinner</v>
      </c>
      <c r="C58" t="s">
        <v>21</v>
      </c>
      <c r="D58" t="s">
        <v>163</v>
      </c>
      <c r="E58" s="6">
        <v>43</v>
      </c>
      <c r="F58" s="7">
        <f t="shared" si="30"/>
        <v>0.908004402054292</v>
      </c>
      <c r="G58">
        <f t="shared" si="31"/>
        <v>39.044189288334557</v>
      </c>
      <c r="H58" s="7">
        <f t="shared" si="28"/>
        <v>0.90327962178976473</v>
      </c>
      <c r="I58" s="7">
        <v>2.6939763581488934</v>
      </c>
      <c r="J58" s="9">
        <v>0.97499999999999998</v>
      </c>
      <c r="K58" s="93">
        <v>0.97</v>
      </c>
      <c r="L58" s="5" cm="1">
        <f t="array" ref="L58">INDEX('2026'!AK:AK, MAX(_xlfn._xlws.FILTER(ROW('2026'!E:E), ('2026'!E:E=Goalies!C58)*('2026'!AK:AK&lt;&gt;""))))</f>
        <v>2.9983884773145051</v>
      </c>
      <c r="M58" s="5" cm="1">
        <f t="array" ref="M58">INDEX('2026'!AM:AM, MAX(_xlfn._xlws.FILTER(ROW('2026'!E:E), ('2026'!E:E=Goalies!C58)*('2026'!AM:AM&lt;&gt;""))))</f>
        <v>3.1548855008367171</v>
      </c>
      <c r="N58" s="5">
        <f t="shared" si="41"/>
        <v>3.0760133633157993</v>
      </c>
      <c r="O58" s="5" t="str" cm="1">
        <f t="array" ref="O58">IFERROR(INDEX('2026'!AO:AO, MAX(_xlfn._xlws.FILTER(ROW('2026'!I:I), ('2026'!I:I=Goalies!B58)*('2026'!AO:AO&lt;&gt;"")))),"")</f>
        <v/>
      </c>
      <c r="P58" s="65">
        <f t="shared" si="13"/>
        <v>3.0760133633157993</v>
      </c>
      <c r="Q58" s="6">
        <v>40</v>
      </c>
      <c r="R58" s="5" t="s">
        <v>21</v>
      </c>
      <c r="S58" t="s">
        <v>163</v>
      </c>
      <c r="T58">
        <v>700</v>
      </c>
      <c r="U58">
        <v>632.5</v>
      </c>
      <c r="V58">
        <v>67.5</v>
      </c>
      <c r="W58">
        <v>70</v>
      </c>
      <c r="X58">
        <f t="shared" si="55"/>
        <v>2.5</v>
      </c>
      <c r="Y58" s="5">
        <f>_xlfn.XLOOKUP(Goalies!R58,'Starting GF'!A:A,'Starting GF'!G:G)</f>
        <v>29.016417709568064</v>
      </c>
      <c r="Z58" s="11">
        <f>SUMIFS('EH Goalies'!$H:$H,'EH Goalies'!$A:$A,S58)</f>
        <v>663</v>
      </c>
      <c r="AA58" s="11">
        <f>SUMIFS('EH Goalies'!$G:$G,'EH Goalies'!$A:$A,S58)</f>
        <v>75</v>
      </c>
      <c r="AB58" s="11">
        <f>SUMIFS('EH Goalies'!$J:$J,'EH Goalies'!$A:$A,S58)</f>
        <v>83.410000000000011</v>
      </c>
      <c r="AC58">
        <f t="shared" si="33"/>
        <v>8.4100000000000108</v>
      </c>
      <c r="AD58">
        <f t="shared" si="34"/>
        <v>1363</v>
      </c>
      <c r="AE58">
        <f t="shared" si="35"/>
        <v>10.910000000000011</v>
      </c>
      <c r="AF58" s="7">
        <f t="shared" si="36"/>
        <v>8.0044020542920109E-3</v>
      </c>
      <c r="AG58" s="37">
        <f t="shared" si="37"/>
        <v>0.908004402054292</v>
      </c>
      <c r="AH58" s="60">
        <f t="shared" si="38"/>
        <v>2.6693826974341448</v>
      </c>
      <c r="AI58" s="60" cm="1">
        <f t="array" ref="AI58">SUMPRODUCT(($R$2:$R$1017=R58)*($Q$2:$Q$1017)*($AH$2:$AH$1017))/82</f>
        <v>2.8142972269985926</v>
      </c>
      <c r="AJ58" s="5">
        <f t="shared" si="39"/>
        <v>0.94850773821107837</v>
      </c>
      <c r="AK58" s="98">
        <f t="shared" si="40"/>
        <v>0.97499999999999998</v>
      </c>
      <c r="AL58" s="5"/>
      <c r="AM58" s="7"/>
      <c r="AN58" s="91"/>
      <c r="AO58" s="37"/>
      <c r="AR58" s="75" t="s">
        <v>247</v>
      </c>
      <c r="AS58" s="75" t="s">
        <v>336</v>
      </c>
      <c r="AT58" s="75" t="s">
        <v>21</v>
      </c>
      <c r="AU58" s="75" t="s">
        <v>232</v>
      </c>
      <c r="AV58" s="75">
        <v>28</v>
      </c>
      <c r="AW58" s="75">
        <v>0.89</v>
      </c>
      <c r="AX58" s="75">
        <v>24.92</v>
      </c>
      <c r="AY58" s="77">
        <v>1.199829268292683</v>
      </c>
      <c r="AZ58" s="77">
        <v>3.5658999999999996</v>
      </c>
      <c r="BA58" s="77">
        <v>1.01</v>
      </c>
      <c r="BB58" s="78">
        <v>2.8402875247769281</v>
      </c>
      <c r="BC58" s="78">
        <v>3.2115103228563213</v>
      </c>
      <c r="BD58" s="78">
        <v>3.2436254260848845</v>
      </c>
      <c r="BE58" s="78">
        <v>3.3031656081777232</v>
      </c>
      <c r="BF58" s="79">
        <v>3.41</v>
      </c>
      <c r="BG58" s="75">
        <v>28</v>
      </c>
      <c r="BH58" s="75" t="s">
        <v>21</v>
      </c>
      <c r="BI58" s="75" t="s">
        <v>232</v>
      </c>
      <c r="BJ58" s="75">
        <v>700</v>
      </c>
      <c r="BK58" s="75">
        <v>625</v>
      </c>
      <c r="BL58" s="75">
        <v>75</v>
      </c>
      <c r="BM58" s="75">
        <v>70</v>
      </c>
      <c r="BN58" s="75">
        <v>-5</v>
      </c>
      <c r="BO58" s="78">
        <v>29.016417709568064</v>
      </c>
      <c r="BP58" s="80">
        <v>219</v>
      </c>
      <c r="BQ58" s="80">
        <v>19</v>
      </c>
      <c r="BR58" s="80">
        <v>27.04</v>
      </c>
      <c r="BS58" s="75">
        <v>8.0399999999999991</v>
      </c>
      <c r="BT58" s="75">
        <v>919</v>
      </c>
      <c r="BU58" s="75">
        <v>3.0399999999999991</v>
      </c>
      <c r="BV58" s="77">
        <v>3.3079434167573442E-3</v>
      </c>
      <c r="BW58" s="81">
        <v>0.90330794341675735</v>
      </c>
      <c r="BX58" s="82">
        <v>2.8056571030165594</v>
      </c>
      <c r="BY58" s="82">
        <v>3.8311977399746246</v>
      </c>
      <c r="BZ58" s="78">
        <v>0.73231853155017324</v>
      </c>
      <c r="CA58" s="81">
        <v>1.01</v>
      </c>
    </row>
    <row r="59" spans="1:79" x14ac:dyDescent="0.2">
      <c r="A59" t="s">
        <v>247</v>
      </c>
      <c r="B59" t="str">
        <f t="shared" si="29"/>
        <v>PIT Arturs Silovs</v>
      </c>
      <c r="C59" t="s">
        <v>21</v>
      </c>
      <c r="D59" t="s">
        <v>232</v>
      </c>
      <c r="E59" s="6">
        <v>35</v>
      </c>
      <c r="F59" s="7">
        <f t="shared" si="30"/>
        <v>0.89843302443133954</v>
      </c>
      <c r="G59">
        <f t="shared" si="31"/>
        <v>31.445155855096885</v>
      </c>
      <c r="H59" s="7">
        <f t="shared" si="28"/>
        <v>0.90327962178976473</v>
      </c>
      <c r="I59" s="7">
        <v>3.5658999999999996</v>
      </c>
      <c r="J59" s="9">
        <v>1.03</v>
      </c>
      <c r="K59" s="93">
        <v>1.04</v>
      </c>
      <c r="L59" s="5" cm="1">
        <f t="array" ref="L59">INDEX('2026'!AK:AK, MAX(_xlfn._xlws.FILTER(ROW('2026'!E:E), ('2026'!E:E=Goalies!C59)*('2026'!AK:AK&lt;&gt;""))))</f>
        <v>2.9983884773145051</v>
      </c>
      <c r="M59" s="5" cm="1">
        <f t="array" ref="M59">INDEX('2026'!AM:AM, MAX(_xlfn._xlws.FILTER(ROW('2026'!E:E), ('2026'!E:E=Goalies!C59)*('2026'!AM:AM&lt;&gt;""))))</f>
        <v>3.1548855008367171</v>
      </c>
      <c r="N59" s="5">
        <f t="shared" si="41"/>
        <v>3.2495320658618185</v>
      </c>
      <c r="O59" s="5" t="str" cm="1">
        <f t="array" ref="O59">IFERROR(INDEX('2026'!AO:AO, MAX(_xlfn._xlws.FILTER(ROW('2026'!I:I), ('2026'!I:I=Goalies!B59)*('2026'!AO:AO&lt;&gt;"")))),"")</f>
        <v/>
      </c>
      <c r="P59" s="65">
        <f t="shared" si="13"/>
        <v>3.2495320658618185</v>
      </c>
      <c r="Q59" s="6">
        <v>36.9</v>
      </c>
      <c r="R59" t="s">
        <v>21</v>
      </c>
      <c r="S59" t="s">
        <v>232</v>
      </c>
      <c r="T59">
        <v>700</v>
      </c>
      <c r="U59">
        <v>625</v>
      </c>
      <c r="V59">
        <v>75</v>
      </c>
      <c r="W59">
        <v>70</v>
      </c>
      <c r="X59">
        <f t="shared" si="55"/>
        <v>-5</v>
      </c>
      <c r="Y59" s="5">
        <f>_xlfn.XLOOKUP(Goalies!R59,'Starting GF'!A:A,'Starting GF'!G:G)</f>
        <v>29.016417709568064</v>
      </c>
      <c r="Z59" s="11">
        <f>SUMIFS('EH Goalies'!$H:$H,'EH Goalies'!$A:$A,S59)</f>
        <v>487</v>
      </c>
      <c r="AA59" s="11">
        <f>SUMIFS('EH Goalies'!$G:$G,'EH Goalies'!$A:$A,S59)</f>
        <v>55</v>
      </c>
      <c r="AB59" s="11">
        <f>SUMIFS('EH Goalies'!$J:$J,'EH Goalies'!$A:$A,S59)</f>
        <v>58.14</v>
      </c>
      <c r="AC59">
        <f t="shared" si="33"/>
        <v>3.1400000000000006</v>
      </c>
      <c r="AD59">
        <f t="shared" si="34"/>
        <v>1187</v>
      </c>
      <c r="AE59">
        <f t="shared" si="35"/>
        <v>-1.8599999999999994</v>
      </c>
      <c r="AF59" s="7">
        <f t="shared" si="36"/>
        <v>-1.5669755686604882E-3</v>
      </c>
      <c r="AG59" s="37">
        <f t="shared" si="37"/>
        <v>0.89843302443133954</v>
      </c>
      <c r="AH59" s="60">
        <f t="shared" si="38"/>
        <v>2.947109788597746</v>
      </c>
      <c r="AI59" s="60" cm="1">
        <f t="array" ref="AI59">SUMPRODUCT(($R$2:$R$1017=R59)*($Q$2:$Q$1017)*($AH$2:$AH$1017))/82</f>
        <v>2.8142972269985926</v>
      </c>
      <c r="AJ59" s="5">
        <f t="shared" si="39"/>
        <v>1.0471920877173291</v>
      </c>
      <c r="AK59" s="98">
        <f t="shared" si="40"/>
        <v>1.03</v>
      </c>
      <c r="AL59" s="5"/>
      <c r="AM59" s="7"/>
      <c r="AN59" s="91"/>
      <c r="AO59" s="37"/>
      <c r="AR59" s="75" t="s">
        <v>247</v>
      </c>
      <c r="AS59" s="75" t="s">
        <v>835</v>
      </c>
      <c r="AT59" s="75" t="s">
        <v>21</v>
      </c>
      <c r="AU59" s="85" t="s">
        <v>766</v>
      </c>
      <c r="AV59" s="75">
        <v>28</v>
      </c>
      <c r="AW59" s="75">
        <v>0.89</v>
      </c>
      <c r="AX59" s="75">
        <v>24.92</v>
      </c>
      <c r="AY59" s="77">
        <v>1.199829268292683</v>
      </c>
      <c r="AZ59" s="77">
        <v>3.5658999999999996</v>
      </c>
      <c r="BA59" s="77">
        <v>1.03</v>
      </c>
      <c r="BB59" s="78">
        <v>2.8402875247769281</v>
      </c>
      <c r="BC59" s="78">
        <v>3.2115103228563213</v>
      </c>
      <c r="BD59" s="78">
        <v>3.3078556325420112</v>
      </c>
      <c r="BE59" s="78">
        <v>3.4749755050697848</v>
      </c>
      <c r="BF59" s="79">
        <v>3.41</v>
      </c>
      <c r="BG59" s="75">
        <v>28</v>
      </c>
      <c r="BH59" s="75" t="s">
        <v>21</v>
      </c>
      <c r="BI59" s="89" t="s">
        <v>766</v>
      </c>
      <c r="BJ59" s="75">
        <v>700</v>
      </c>
      <c r="BK59" s="75">
        <v>625</v>
      </c>
      <c r="BL59" s="75">
        <v>75</v>
      </c>
      <c r="BM59" s="75">
        <v>70</v>
      </c>
      <c r="BN59" s="75">
        <v>-5</v>
      </c>
      <c r="BO59" s="78">
        <v>29.016417709568064</v>
      </c>
      <c r="BP59" s="80">
        <v>0</v>
      </c>
      <c r="BQ59" s="80">
        <v>0</v>
      </c>
      <c r="BR59" s="80">
        <v>0</v>
      </c>
      <c r="BS59" s="75">
        <v>0</v>
      </c>
      <c r="BT59" s="75">
        <v>700</v>
      </c>
      <c r="BU59" s="75">
        <v>-5</v>
      </c>
      <c r="BV59" s="77">
        <v>-7.1428571428571426E-3</v>
      </c>
      <c r="BW59" s="81">
        <v>0.8928571428571429</v>
      </c>
      <c r="BX59" s="82">
        <v>3.1089018974537197</v>
      </c>
      <c r="BY59" s="82">
        <v>3.8311977399746246</v>
      </c>
      <c r="BZ59" s="78">
        <v>0.81146996538850302</v>
      </c>
      <c r="CA59" s="81">
        <v>1.03</v>
      </c>
    </row>
    <row r="60" spans="1:79" x14ac:dyDescent="0.2">
      <c r="A60" t="s">
        <v>247</v>
      </c>
      <c r="B60" t="str">
        <f t="shared" si="29"/>
        <v>PIT Sergei Murashov</v>
      </c>
      <c r="C60" t="s">
        <v>21</v>
      </c>
      <c r="D60" s="33" t="s">
        <v>1295</v>
      </c>
      <c r="E60" s="6">
        <v>4</v>
      </c>
      <c r="F60" s="7">
        <f t="shared" si="30"/>
        <v>0.89489596083231338</v>
      </c>
      <c r="G60">
        <f t="shared" si="31"/>
        <v>3.5795838433292535</v>
      </c>
      <c r="H60" s="7">
        <f t="shared" si="28"/>
        <v>0.90327962178976473</v>
      </c>
      <c r="I60" s="7">
        <v>3.5658999999999996</v>
      </c>
      <c r="J60" s="9">
        <v>1.04</v>
      </c>
      <c r="K60" s="93">
        <v>1.06</v>
      </c>
      <c r="L60" s="5" cm="1">
        <f t="array" ref="L60">INDEX('2026'!AK:AK, MAX(_xlfn._xlws.FILTER(ROW('2026'!E:E), ('2026'!E:E=Goalies!C60)*('2026'!AK:AK&lt;&gt;""))))</f>
        <v>2.9983884773145051</v>
      </c>
      <c r="M60" s="5" cm="1">
        <f t="array" ref="M60">INDEX('2026'!AM:AM, MAX(_xlfn._xlws.FILTER(ROW('2026'!E:E), ('2026'!E:E=Goalies!C60)*('2026'!AM:AM&lt;&gt;""))))</f>
        <v>3.1548855008367171</v>
      </c>
      <c r="N60" s="5">
        <f t="shared" si="41"/>
        <v>3.2810809208701861</v>
      </c>
      <c r="O60" s="5" t="str" cm="1">
        <f t="array" ref="O60">IFERROR(INDEX('2026'!AO:AO, MAX(_xlfn._xlws.FILTER(ROW('2026'!I:I), ('2026'!I:I=Goalies!B60)*('2026'!AO:AO&lt;&gt;"")))),"")</f>
        <v/>
      </c>
      <c r="P60" s="65">
        <f t="shared" si="13"/>
        <v>3.2810809208701861</v>
      </c>
      <c r="Q60" s="6">
        <v>5</v>
      </c>
      <c r="R60" t="s">
        <v>21</v>
      </c>
      <c r="S60" s="33" t="s">
        <v>1295</v>
      </c>
      <c r="T60">
        <v>700</v>
      </c>
      <c r="U60">
        <v>625</v>
      </c>
      <c r="V60">
        <v>75</v>
      </c>
      <c r="W60">
        <v>70</v>
      </c>
      <c r="X60">
        <f t="shared" si="55"/>
        <v>-5</v>
      </c>
      <c r="Y60" s="5">
        <f>_xlfn.XLOOKUP(Goalies!R60,'Starting GF'!A:A,'Starting GF'!G:G)</f>
        <v>29.016417709568064</v>
      </c>
      <c r="Z60" s="11">
        <f>SUMIFS('EH Goalies'!$H:$H,'EH Goalies'!$A:$A,S60)</f>
        <v>117</v>
      </c>
      <c r="AA60" s="11">
        <f>SUMIFS('EH Goalies'!$G:$G,'EH Goalies'!$A:$A,S60)</f>
        <v>12</v>
      </c>
      <c r="AB60" s="11">
        <f>SUMIFS('EH Goalies'!$J:$J,'EH Goalies'!$A:$A,S60)</f>
        <v>12.83</v>
      </c>
      <c r="AC60">
        <f t="shared" si="33"/>
        <v>0.83000000000000007</v>
      </c>
      <c r="AD60">
        <f t="shared" si="34"/>
        <v>817</v>
      </c>
      <c r="AE60">
        <f t="shared" si="35"/>
        <v>-4.17</v>
      </c>
      <c r="AF60" s="7">
        <f t="shared" si="36"/>
        <v>-5.1040391676866583E-3</v>
      </c>
      <c r="AG60" s="37">
        <f t="shared" si="37"/>
        <v>0.89489596083231338</v>
      </c>
      <c r="AH60" s="60">
        <f t="shared" si="38"/>
        <v>3.0497427034523974</v>
      </c>
      <c r="AI60" s="60" cm="1">
        <f t="array" ref="AI60">SUMPRODUCT(($R$2:$R$1017=R60)*($Q$2:$Q$1017)*($AH$2:$AH$1017))/82</f>
        <v>2.8142972269985926</v>
      </c>
      <c r="AJ60" s="5">
        <f t="shared" si="39"/>
        <v>1.083660486957486</v>
      </c>
      <c r="AK60" s="98">
        <f t="shared" si="40"/>
        <v>1.04</v>
      </c>
      <c r="AL60" s="5"/>
      <c r="AM60" s="7"/>
      <c r="AN60" s="91"/>
      <c r="AO60" s="37"/>
      <c r="AR60" s="75" t="s">
        <v>246</v>
      </c>
      <c r="AS60" s="75" t="s">
        <v>526</v>
      </c>
      <c r="AT60" s="75" t="s">
        <v>40</v>
      </c>
      <c r="AU60" s="75" t="s">
        <v>182</v>
      </c>
      <c r="AV60" s="75">
        <v>54</v>
      </c>
      <c r="AW60" s="75">
        <v>0.90100000000000002</v>
      </c>
      <c r="AX60" s="75">
        <v>48.654000000000003</v>
      </c>
      <c r="AY60" s="77">
        <v>0.90100000000000002</v>
      </c>
      <c r="AZ60" s="77">
        <v>3.35</v>
      </c>
      <c r="BA60" s="77">
        <v>1.02</v>
      </c>
      <c r="BB60" s="78">
        <v>2.58</v>
      </c>
      <c r="BC60" s="78">
        <v>3.4827757798650993</v>
      </c>
      <c r="BD60" s="78">
        <v>3.5524312954624016</v>
      </c>
      <c r="BE60" s="78">
        <v>3.5429219856089027</v>
      </c>
      <c r="BF60" s="79">
        <v>3.42</v>
      </c>
      <c r="BG60" s="75">
        <v>54</v>
      </c>
      <c r="BH60" s="75" t="s">
        <v>40</v>
      </c>
      <c r="BI60" s="75" t="s">
        <v>182</v>
      </c>
      <c r="BJ60" s="75">
        <v>700</v>
      </c>
      <c r="BK60" s="75">
        <v>630.5</v>
      </c>
      <c r="BL60" s="75">
        <v>69.5</v>
      </c>
      <c r="BM60" s="75">
        <v>70</v>
      </c>
      <c r="BN60" s="75">
        <v>0.5</v>
      </c>
      <c r="BO60" s="78">
        <v>29.710840208342461</v>
      </c>
      <c r="BP60" s="80">
        <v>189</v>
      </c>
      <c r="BQ60" s="80">
        <v>20</v>
      </c>
      <c r="BR60" s="80">
        <v>16.86</v>
      </c>
      <c r="BS60" s="75">
        <v>-3.1400000000000006</v>
      </c>
      <c r="BT60" s="75">
        <v>889</v>
      </c>
      <c r="BU60" s="75">
        <v>-2.6400000000000006</v>
      </c>
      <c r="BV60" s="77">
        <v>-2.9696287964004506E-3</v>
      </c>
      <c r="BW60" s="81">
        <v>0.89703037120359952</v>
      </c>
      <c r="BX60" s="82">
        <v>3.059314187482193</v>
      </c>
      <c r="BY60" s="82">
        <v>3.0413433292391692</v>
      </c>
      <c r="BZ60" s="78">
        <v>1.0059088554949565</v>
      </c>
      <c r="CA60" s="81">
        <v>1.02</v>
      </c>
    </row>
    <row r="61" spans="1:79" x14ac:dyDescent="0.2">
      <c r="A61" t="s">
        <v>246</v>
      </c>
      <c r="B61" t="str">
        <f t="shared" si="29"/>
        <v>SJS Alex Nedeljkovic</v>
      </c>
      <c r="C61" t="s">
        <v>40</v>
      </c>
      <c r="D61" t="s">
        <v>182</v>
      </c>
      <c r="E61" s="6">
        <v>32.800000000000004</v>
      </c>
      <c r="F61" s="7">
        <f t="shared" si="30"/>
        <v>0.89887360275150474</v>
      </c>
      <c r="G61">
        <f t="shared" si="31"/>
        <v>29.48305417024936</v>
      </c>
      <c r="H61" s="7">
        <f t="shared" si="28"/>
        <v>0.90417418755090617</v>
      </c>
      <c r="I61" s="7">
        <v>3.35</v>
      </c>
      <c r="J61" s="9">
        <v>1.03</v>
      </c>
      <c r="K61" s="93">
        <v>1.05</v>
      </c>
      <c r="L61" s="5" cm="1">
        <f t="array" ref="L61">INDEX('2026'!AK:AK, MAX(_xlfn._xlws.FILTER(ROW('2026'!E:E), ('2026'!E:E=Goalies!C61)*('2026'!AK:AK&lt;&gt;""))))</f>
        <v>2.9596408849695641</v>
      </c>
      <c r="M61" s="5" cm="1">
        <f t="array" ref="M61">INDEX('2026'!AM:AM, MAX(_xlfn._xlws.FILTER(ROW('2026'!E:E), ('2026'!E:E=Goalies!C61)*('2026'!AM:AM&lt;&gt;""))))</f>
        <v>3.3617473859864271</v>
      </c>
      <c r="N61" s="5">
        <f t="shared" si="41"/>
        <v>3.4625998075660198</v>
      </c>
      <c r="O61" s="5" t="str" cm="1">
        <f t="array" ref="O61">IFERROR(INDEX('2026'!AO:AO, MAX(_xlfn._xlws.FILTER(ROW('2026'!I:I), ('2026'!I:I=Goalies!B61)*('2026'!AO:AO&lt;&gt;"")))),"")</f>
        <v/>
      </c>
      <c r="P61" s="65">
        <f t="shared" si="13"/>
        <v>3.4625998075660198</v>
      </c>
      <c r="Q61" s="6">
        <v>32.800000000000004</v>
      </c>
      <c r="R61" t="s">
        <v>40</v>
      </c>
      <c r="S61" t="s">
        <v>182</v>
      </c>
      <c r="T61">
        <v>700</v>
      </c>
      <c r="U61">
        <v>630.5</v>
      </c>
      <c r="V61">
        <v>69.5</v>
      </c>
      <c r="W61">
        <v>70</v>
      </c>
      <c r="X61">
        <f t="shared" si="55"/>
        <v>0.5</v>
      </c>
      <c r="Y61" s="5">
        <f>_xlfn.XLOOKUP(Goalies!R61,'Starting GF'!A:A,'Starting GF'!G:G)</f>
        <v>29.710840208342461</v>
      </c>
      <c r="Z61" s="11">
        <f>SUMIFS('EH Goalies'!$H:$H,'EH Goalies'!$A:$A,S61)</f>
        <v>463</v>
      </c>
      <c r="AA61" s="11">
        <f>SUMIFS('EH Goalies'!$G:$G,'EH Goalies'!$A:$A,S61)</f>
        <v>49</v>
      </c>
      <c r="AB61" s="11">
        <f>SUMIFS('EH Goalies'!$J:$J,'EH Goalies'!$A:$A,S61)</f>
        <v>47.19</v>
      </c>
      <c r="AC61">
        <f t="shared" si="33"/>
        <v>-1.8100000000000023</v>
      </c>
      <c r="AD61">
        <f t="shared" si="34"/>
        <v>1163</v>
      </c>
      <c r="AE61">
        <f t="shared" si="35"/>
        <v>-1.3100000000000023</v>
      </c>
      <c r="AF61" s="7">
        <f t="shared" si="36"/>
        <v>-1.1263972484952729E-3</v>
      </c>
      <c r="AG61" s="37">
        <f t="shared" si="37"/>
        <v>0.89887360275150474</v>
      </c>
      <c r="AH61" s="60">
        <f t="shared" si="38"/>
        <v>3.0045502294954054</v>
      </c>
      <c r="AI61" s="60" cm="1">
        <f t="array" ref="AI61">SUMPRODUCT(($R$2:$R$1017=R61)*($Q$2:$Q$1017)*($AH$2:$AH$1017))/82</f>
        <v>2.84706540150962</v>
      </c>
      <c r="AJ61" s="5">
        <f t="shared" si="39"/>
        <v>1.0553147911187011</v>
      </c>
      <c r="AK61" s="98">
        <f t="shared" si="40"/>
        <v>1.03</v>
      </c>
      <c r="AL61" s="5"/>
      <c r="AM61" s="7"/>
      <c r="AN61" s="91"/>
      <c r="AO61" s="37"/>
      <c r="AR61" s="75" t="s">
        <v>247</v>
      </c>
      <c r="AS61" s="75" t="s">
        <v>368</v>
      </c>
      <c r="AT61" s="75" t="s">
        <v>40</v>
      </c>
      <c r="AU61" s="75" t="s">
        <v>183</v>
      </c>
      <c r="AV61" s="75">
        <v>28</v>
      </c>
      <c r="AW61" s="75">
        <v>0.90100000000000002</v>
      </c>
      <c r="AX61" s="75">
        <v>25.228000000000002</v>
      </c>
      <c r="AY61" s="77">
        <v>0.90100000000000002</v>
      </c>
      <c r="AZ61" s="77">
        <v>3.35</v>
      </c>
      <c r="BA61" s="77">
        <v>0.98499999999999999</v>
      </c>
      <c r="BB61" s="78">
        <v>2.58</v>
      </c>
      <c r="BC61" s="78">
        <v>3.4827757798650993</v>
      </c>
      <c r="BD61" s="78">
        <v>3.4305341431671228</v>
      </c>
      <c r="BE61" s="78">
        <v>3.5153682845373559</v>
      </c>
      <c r="BF61" s="79">
        <v>3.42</v>
      </c>
      <c r="BG61" s="75">
        <v>28</v>
      </c>
      <c r="BH61" s="75" t="s">
        <v>40</v>
      </c>
      <c r="BI61" s="75" t="s">
        <v>183</v>
      </c>
      <c r="BJ61" s="75">
        <v>700</v>
      </c>
      <c r="BK61" s="75">
        <v>630.5</v>
      </c>
      <c r="BL61" s="75">
        <v>69.5</v>
      </c>
      <c r="BM61" s="75">
        <v>70</v>
      </c>
      <c r="BN61" s="75">
        <v>0.5</v>
      </c>
      <c r="BO61" s="78">
        <v>29.710840208342461</v>
      </c>
      <c r="BP61" s="80">
        <v>218</v>
      </c>
      <c r="BQ61" s="80">
        <v>30</v>
      </c>
      <c r="BR61" s="80">
        <v>28.4</v>
      </c>
      <c r="BS61" s="75">
        <v>-1.6000000000000014</v>
      </c>
      <c r="BT61" s="75">
        <v>918</v>
      </c>
      <c r="BU61" s="75">
        <v>-1.1000000000000014</v>
      </c>
      <c r="BV61" s="77">
        <v>-1.1982570806100233E-3</v>
      </c>
      <c r="BW61" s="81">
        <v>0.89880174291938997</v>
      </c>
      <c r="BX61" s="82">
        <v>3.0066852454847655</v>
      </c>
      <c r="BY61" s="82">
        <v>3.0413433292391692</v>
      </c>
      <c r="BZ61" s="78">
        <v>0.98860435011686965</v>
      </c>
      <c r="CA61" s="81">
        <v>0.98499999999999999</v>
      </c>
    </row>
    <row r="62" spans="1:79" x14ac:dyDescent="0.2">
      <c r="A62" t="s">
        <v>247</v>
      </c>
      <c r="B62" t="str">
        <f t="shared" si="29"/>
        <v>SJS Yaroslav Askarov</v>
      </c>
      <c r="C62" t="s">
        <v>40</v>
      </c>
      <c r="D62" t="s">
        <v>183</v>
      </c>
      <c r="E62" s="6">
        <v>49.199999999999996</v>
      </c>
      <c r="F62" s="7">
        <f t="shared" si="30"/>
        <v>0.90770791075050716</v>
      </c>
      <c r="G62">
        <f t="shared" si="31"/>
        <v>44.659229208924948</v>
      </c>
      <c r="H62" s="7">
        <f t="shared" si="28"/>
        <v>0.90417418755090617</v>
      </c>
      <c r="I62" s="7">
        <v>3.35</v>
      </c>
      <c r="J62" s="9">
        <v>0.98</v>
      </c>
      <c r="K62" s="93">
        <v>0.96</v>
      </c>
      <c r="L62" s="5" cm="1">
        <f t="array" ref="L62">INDEX('2026'!AK:AK, MAX(_xlfn._xlws.FILTER(ROW('2026'!E:E), ('2026'!E:E=Goalies!C62)*('2026'!AK:AK&lt;&gt;""))))</f>
        <v>2.9596408849695641</v>
      </c>
      <c r="M62" s="5" cm="1">
        <f t="array" ref="M62">INDEX('2026'!AM:AM, MAX(_xlfn._xlws.FILTER(ROW('2026'!E:E), ('2026'!E:E=Goalies!C62)*('2026'!AM:AM&lt;&gt;""))))</f>
        <v>3.3617473859864271</v>
      </c>
      <c r="N62" s="5">
        <f t="shared" si="41"/>
        <v>3.2945124382666986</v>
      </c>
      <c r="O62" s="5" t="str" cm="1">
        <f t="array" ref="O62">IFERROR(INDEX('2026'!AO:AO, MAX(_xlfn._xlws.FILTER(ROW('2026'!I:I), ('2026'!I:I=Goalies!B62)*('2026'!AO:AO&lt;&gt;"")))),"")</f>
        <v/>
      </c>
      <c r="P62" s="65">
        <f t="shared" si="13"/>
        <v>3.2945124382666986</v>
      </c>
      <c r="Q62" s="6">
        <v>49.199999999999996</v>
      </c>
      <c r="R62" t="s">
        <v>40</v>
      </c>
      <c r="S62" t="s">
        <v>183</v>
      </c>
      <c r="T62">
        <v>700</v>
      </c>
      <c r="U62">
        <v>630.5</v>
      </c>
      <c r="V62">
        <v>69.5</v>
      </c>
      <c r="W62">
        <v>70</v>
      </c>
      <c r="X62">
        <f t="shared" si="55"/>
        <v>0.5</v>
      </c>
      <c r="Y62" s="5">
        <f>_xlfn.XLOOKUP(Goalies!R62,'Starting GF'!A:A,'Starting GF'!G:G)</f>
        <v>29.710840208342461</v>
      </c>
      <c r="Z62" s="11">
        <f>SUMIFS('EH Goalies'!$H:$H,'EH Goalies'!$A:$A,S62)</f>
        <v>779</v>
      </c>
      <c r="AA62" s="11">
        <f>SUMIFS('EH Goalies'!$G:$G,'EH Goalies'!$A:$A,S62)</f>
        <v>81</v>
      </c>
      <c r="AB62" s="11">
        <f>SUMIFS('EH Goalies'!$J:$J,'EH Goalies'!$A:$A,S62)</f>
        <v>91.9</v>
      </c>
      <c r="AC62">
        <f t="shared" si="33"/>
        <v>10.900000000000006</v>
      </c>
      <c r="AD62">
        <f t="shared" si="34"/>
        <v>1479</v>
      </c>
      <c r="AE62">
        <f t="shared" si="35"/>
        <v>11.400000000000006</v>
      </c>
      <c r="AF62" s="7">
        <f t="shared" si="36"/>
        <v>7.7079107505071036E-3</v>
      </c>
      <c r="AG62" s="37">
        <f t="shared" si="37"/>
        <v>0.90770791075050716</v>
      </c>
      <c r="AH62" s="60">
        <f t="shared" si="38"/>
        <v>2.7420755161857628</v>
      </c>
      <c r="AI62" s="60" cm="1">
        <f t="array" ref="AI62">SUMPRODUCT(($R$2:$R$1017=R62)*($Q$2:$Q$1017)*($AH$2:$AH$1017))/82</f>
        <v>2.84706540150962</v>
      </c>
      <c r="AJ62" s="5">
        <f t="shared" si="39"/>
        <v>0.96312347258753261</v>
      </c>
      <c r="AK62" s="98">
        <f t="shared" si="40"/>
        <v>0.98</v>
      </c>
      <c r="AL62" s="5"/>
      <c r="AM62" s="7"/>
      <c r="AN62" s="91"/>
      <c r="AO62" s="37"/>
      <c r="AR62" s="75" t="s">
        <v>246</v>
      </c>
      <c r="AS62" s="75" t="s">
        <v>376</v>
      </c>
      <c r="AT62" s="75" t="s">
        <v>13</v>
      </c>
      <c r="AU62" s="75" t="s">
        <v>184</v>
      </c>
      <c r="AV62" s="75">
        <v>54</v>
      </c>
      <c r="AW62" s="75">
        <v>0.90500000000000003</v>
      </c>
      <c r="AX62" s="75">
        <v>48.870000000000005</v>
      </c>
      <c r="AY62" s="77">
        <v>0.90158536585365867</v>
      </c>
      <c r="AZ62" s="77">
        <v>3.1428000000000003</v>
      </c>
      <c r="BA62" s="77">
        <v>0.98</v>
      </c>
      <c r="BB62" s="78">
        <v>2.6248383723424173</v>
      </c>
      <c r="BC62" s="78">
        <v>3.22</v>
      </c>
      <c r="BD62" s="78">
        <v>3.1556000000000002</v>
      </c>
      <c r="BE62" s="78">
        <v>3.1642600689896119</v>
      </c>
      <c r="BF62" s="79">
        <v>3.2</v>
      </c>
      <c r="BG62" s="75">
        <v>54</v>
      </c>
      <c r="BH62" s="75" t="s">
        <v>13</v>
      </c>
      <c r="BI62" s="75" t="s">
        <v>184</v>
      </c>
      <c r="BJ62" s="75">
        <v>700</v>
      </c>
      <c r="BK62" s="75">
        <v>632.5</v>
      </c>
      <c r="BL62" s="75">
        <v>67.5</v>
      </c>
      <c r="BM62" s="75">
        <v>70</v>
      </c>
      <c r="BN62" s="75">
        <v>2.5</v>
      </c>
      <c r="BO62" s="78">
        <v>28.148389586100073</v>
      </c>
      <c r="BP62" s="80">
        <v>278</v>
      </c>
      <c r="BQ62" s="80">
        <v>25</v>
      </c>
      <c r="BR62" s="80">
        <v>29.71</v>
      </c>
      <c r="BS62" s="75">
        <v>4.7100000000000009</v>
      </c>
      <c r="BT62" s="75">
        <v>978</v>
      </c>
      <c r="BU62" s="75">
        <v>7.2100000000000009</v>
      </c>
      <c r="BV62" s="77">
        <v>7.3721881390593057E-3</v>
      </c>
      <c r="BW62" s="81">
        <v>0.90737218813905929</v>
      </c>
      <c r="BX62" s="82">
        <v>2.6073237347697402</v>
      </c>
      <c r="BY62" s="82">
        <v>2.7015213095210204</v>
      </c>
      <c r="BZ62" s="78">
        <v>0.96513165584913285</v>
      </c>
      <c r="CA62" s="81">
        <v>0.98</v>
      </c>
    </row>
    <row r="63" spans="1:79" x14ac:dyDescent="0.2">
      <c r="A63" t="s">
        <v>246</v>
      </c>
      <c r="B63" t="str">
        <f t="shared" si="29"/>
        <v>SEA Joey Daccord</v>
      </c>
      <c r="C63" t="s">
        <v>13</v>
      </c>
      <c r="D63" t="s">
        <v>184</v>
      </c>
      <c r="E63" s="6">
        <v>45.1</v>
      </c>
      <c r="F63" s="7">
        <f t="shared" si="30"/>
        <v>0.909918998527246</v>
      </c>
      <c r="G63">
        <f t="shared" si="31"/>
        <v>41.037346833578795</v>
      </c>
      <c r="H63" s="7">
        <f t="shared" si="28"/>
        <v>0.91062253521662184</v>
      </c>
      <c r="I63" s="7">
        <v>3.1428000000000003</v>
      </c>
      <c r="J63" s="9">
        <v>1</v>
      </c>
      <c r="K63" s="93">
        <v>0.98</v>
      </c>
      <c r="L63" s="5" cm="1">
        <f t="array" ref="L63">INDEX('2026'!AK:AK, MAX(_xlfn._xlws.FILTER(ROW('2026'!E:E), ('2026'!E:E=Goalies!C63)*('2026'!AK:AK&lt;&gt;""))))</f>
        <v>2.675960680580896</v>
      </c>
      <c r="M63" s="5" cm="1">
        <f t="array" ref="M63">INDEX('2026'!AM:AM, MAX(_xlfn._xlws.FILTER(ROW('2026'!E:E), ('2026'!E:E=Goalies!C63)*('2026'!AM:AM&lt;&gt;""))))</f>
        <v>3.1731683264650026</v>
      </c>
      <c r="N63" s="5">
        <f t="shared" si="41"/>
        <v>3.1731683264650026</v>
      </c>
      <c r="O63" s="5" t="str" cm="1">
        <f t="array" ref="O63">IFERROR(INDEX('2026'!AO:AO, MAX(_xlfn._xlws.FILTER(ROW('2026'!I:I), ('2026'!I:I=Goalies!B63)*('2026'!AO:AO&lt;&gt;"")))),"")</f>
        <v/>
      </c>
      <c r="P63" s="65">
        <f t="shared" si="13"/>
        <v>3.1731683264650026</v>
      </c>
      <c r="Q63" s="6">
        <v>45.1</v>
      </c>
      <c r="R63" t="s">
        <v>13</v>
      </c>
      <c r="S63" t="s">
        <v>184</v>
      </c>
      <c r="T63">
        <v>700</v>
      </c>
      <c r="U63">
        <v>632.5</v>
      </c>
      <c r="V63">
        <v>67.5</v>
      </c>
      <c r="W63">
        <v>70</v>
      </c>
      <c r="X63">
        <f t="shared" si="55"/>
        <v>2.5</v>
      </c>
      <c r="Y63" s="5">
        <f>_xlfn.XLOOKUP(Goalies!R63,'Starting GF'!A:A,'Starting GF'!G:G)</f>
        <v>28.148389586100073</v>
      </c>
      <c r="Z63" s="11">
        <f>SUMIFS('EH Goalies'!$H:$H,'EH Goalies'!$A:$A,S63)</f>
        <v>658</v>
      </c>
      <c r="AA63" s="11">
        <f>SUMIFS('EH Goalies'!$G:$G,'EH Goalies'!$A:$A,S63)</f>
        <v>64</v>
      </c>
      <c r="AB63" s="11">
        <f>SUMIFS('EH Goalies'!$J:$J,'EH Goalies'!$A:$A,S63)</f>
        <v>74.97</v>
      </c>
      <c r="AC63">
        <f t="shared" si="33"/>
        <v>10.969999999999999</v>
      </c>
      <c r="AD63">
        <f t="shared" si="34"/>
        <v>1358</v>
      </c>
      <c r="AE63">
        <f t="shared" si="35"/>
        <v>13.469999999999999</v>
      </c>
      <c r="AF63" s="7">
        <f t="shared" si="36"/>
        <v>9.9189985272459483E-3</v>
      </c>
      <c r="AG63" s="37">
        <f t="shared" si="37"/>
        <v>0.909918998527246</v>
      </c>
      <c r="AH63" s="60">
        <f t="shared" si="38"/>
        <v>2.5356351237611339</v>
      </c>
      <c r="AI63" s="60" cm="1">
        <f t="array" ref="AI63">SUMPRODUCT(($R$2:$R$1017=R63)*($Q$2:$Q$1017)*($AH$2:$AH$1017))/82</f>
        <v>2.5158316989404663</v>
      </c>
      <c r="AJ63" s="5">
        <f t="shared" si="39"/>
        <v>1.0078715221010244</v>
      </c>
      <c r="AK63" s="98">
        <f t="shared" si="40"/>
        <v>1</v>
      </c>
      <c r="AL63" s="5"/>
      <c r="AM63" s="7"/>
      <c r="AN63" s="91"/>
      <c r="AO63" s="37"/>
      <c r="AR63" s="75" t="s">
        <v>247</v>
      </c>
      <c r="AS63" s="75" t="s">
        <v>472</v>
      </c>
      <c r="AT63" s="75" t="s">
        <v>13</v>
      </c>
      <c r="AU63" s="75" t="s">
        <v>185</v>
      </c>
      <c r="AV63" s="75">
        <v>14</v>
      </c>
      <c r="AW63" s="75">
        <v>0.89500000000000002</v>
      </c>
      <c r="AX63" s="75">
        <v>12.530000000000001</v>
      </c>
      <c r="AY63" s="77">
        <v>0.90158536585365867</v>
      </c>
      <c r="AZ63" s="77">
        <v>3.4344000000000006</v>
      </c>
      <c r="BA63" s="77">
        <v>1.0334279867740526</v>
      </c>
      <c r="BB63" s="78">
        <v>2.6248383723424173</v>
      </c>
      <c r="BC63" s="78">
        <v>3.22</v>
      </c>
      <c r="BD63" s="78">
        <v>3.3276381174124494</v>
      </c>
      <c r="BE63" s="78">
        <v>3.3482667255069747</v>
      </c>
      <c r="BF63" s="79">
        <v>3.35</v>
      </c>
      <c r="BG63" s="75">
        <v>14</v>
      </c>
      <c r="BH63" s="75" t="s">
        <v>13</v>
      </c>
      <c r="BI63" s="75" t="s">
        <v>185</v>
      </c>
      <c r="BJ63" s="75">
        <v>700</v>
      </c>
      <c r="BK63" s="75">
        <v>627.5</v>
      </c>
      <c r="BL63" s="75">
        <v>72.5</v>
      </c>
      <c r="BM63" s="75">
        <v>70</v>
      </c>
      <c r="BN63" s="75">
        <v>-2.5</v>
      </c>
      <c r="BO63" s="78">
        <v>28.148389586100073</v>
      </c>
      <c r="BP63" s="80">
        <v>30</v>
      </c>
      <c r="BQ63" s="80">
        <v>3</v>
      </c>
      <c r="BR63" s="80">
        <v>3.14</v>
      </c>
      <c r="BS63" s="75">
        <v>0.14000000000000012</v>
      </c>
      <c r="BT63" s="75">
        <v>730</v>
      </c>
      <c r="BU63" s="75">
        <v>-2.36</v>
      </c>
      <c r="BV63" s="77">
        <v>-3.2328767123287671E-3</v>
      </c>
      <c r="BW63" s="81">
        <v>0.89676712328767128</v>
      </c>
      <c r="BX63" s="82">
        <v>2.9058392317924668</v>
      </c>
      <c r="BY63" s="82">
        <v>2.7015213095210204</v>
      </c>
      <c r="BZ63" s="78">
        <v>1.0756306905858433</v>
      </c>
      <c r="CA63" s="81">
        <v>1.0334279867740526</v>
      </c>
    </row>
    <row r="64" spans="1:79" x14ac:dyDescent="0.2">
      <c r="A64" t="s">
        <v>247</v>
      </c>
      <c r="B64" t="str">
        <f t="shared" si="29"/>
        <v>SEA Philipp Grubauer</v>
      </c>
      <c r="C64" t="s">
        <v>13</v>
      </c>
      <c r="D64" t="s">
        <v>185</v>
      </c>
      <c r="E64" s="6">
        <v>24.599999999999998</v>
      </c>
      <c r="F64" s="7">
        <f t="shared" si="30"/>
        <v>0.91546332046332046</v>
      </c>
      <c r="G64">
        <f t="shared" si="31"/>
        <v>22.520397683397682</v>
      </c>
      <c r="H64" s="7">
        <f t="shared" si="28"/>
        <v>0.91062253521662184</v>
      </c>
      <c r="I64" s="7">
        <v>3.4344000000000006</v>
      </c>
      <c r="J64" s="9">
        <v>1</v>
      </c>
      <c r="K64" s="93">
        <v>1.04</v>
      </c>
      <c r="L64" s="5" cm="1">
        <f t="array" ref="L64">INDEX('2026'!AK:AK, MAX(_xlfn._xlws.FILTER(ROW('2026'!E:E), ('2026'!E:E=Goalies!C64)*('2026'!AK:AK&lt;&gt;""))))</f>
        <v>2.675960680580896</v>
      </c>
      <c r="M64" s="5" cm="1">
        <f t="array" ref="M64">INDEX('2026'!AM:AM, MAX(_xlfn._xlws.FILTER(ROW('2026'!E:E), ('2026'!E:E=Goalies!C64)*('2026'!AM:AM&lt;&gt;""))))</f>
        <v>3.1731683264650026</v>
      </c>
      <c r="N64" s="5">
        <f t="shared" si="41"/>
        <v>3.1731683264650026</v>
      </c>
      <c r="O64" s="5" t="str" cm="1">
        <f t="array" ref="O64">IFERROR(INDEX('2026'!AO:AO, MAX(_xlfn._xlws.FILTER(ROW('2026'!I:I), ('2026'!I:I=Goalies!B64)*('2026'!AO:AO&lt;&gt;"")))),"")</f>
        <v/>
      </c>
      <c r="P64" s="65">
        <f t="shared" si="13"/>
        <v>3.1731683264650026</v>
      </c>
      <c r="Q64" s="6">
        <v>24.599999999999998</v>
      </c>
      <c r="R64" t="s">
        <v>13</v>
      </c>
      <c r="S64" t="s">
        <v>185</v>
      </c>
      <c r="T64">
        <v>700</v>
      </c>
      <c r="U64">
        <v>627.5</v>
      </c>
      <c r="V64">
        <v>72.5</v>
      </c>
      <c r="W64">
        <v>70</v>
      </c>
      <c r="X64">
        <f t="shared" si="55"/>
        <v>-2.5</v>
      </c>
      <c r="Y64" s="5">
        <f>_xlfn.XLOOKUP(Goalies!R64,'Starting GF'!A:A,'Starting GF'!G:G)</f>
        <v>28.148389586100073</v>
      </c>
      <c r="Z64" s="11">
        <f>SUMIFS('EH Goalies'!$H:$H,'EH Goalies'!$A:$A,S64)</f>
        <v>336</v>
      </c>
      <c r="AA64" s="11">
        <f>SUMIFS('EH Goalies'!$G:$G,'EH Goalies'!$A:$A,S64)</f>
        <v>27</v>
      </c>
      <c r="AB64" s="11">
        <f>SUMIFS('EH Goalies'!$J:$J,'EH Goalies'!$A:$A,S64)</f>
        <v>45.52</v>
      </c>
      <c r="AC64">
        <f t="shared" si="33"/>
        <v>18.520000000000003</v>
      </c>
      <c r="AD64">
        <f t="shared" si="34"/>
        <v>1036</v>
      </c>
      <c r="AE64">
        <f t="shared" si="35"/>
        <v>16.020000000000003</v>
      </c>
      <c r="AF64" s="7">
        <f t="shared" si="36"/>
        <v>1.5463320463320466E-2</v>
      </c>
      <c r="AG64" s="37">
        <f t="shared" si="37"/>
        <v>0.91546332046332046</v>
      </c>
      <c r="AH64" s="60">
        <f t="shared" si="38"/>
        <v>2.3795713899137496</v>
      </c>
      <c r="AI64" s="60" cm="1">
        <f t="array" ref="AI64">SUMPRODUCT(($R$2:$R$1017=R64)*($Q$2:$Q$1017)*($AH$2:$AH$1017))/82</f>
        <v>2.5158316989404663</v>
      </c>
      <c r="AJ64" s="5">
        <f t="shared" si="39"/>
        <v>0.94583886152475849</v>
      </c>
      <c r="AK64" s="98">
        <f t="shared" si="40"/>
        <v>1</v>
      </c>
      <c r="AL64" s="5"/>
      <c r="AM64" s="7"/>
      <c r="AN64" s="91"/>
      <c r="AO64" s="37"/>
      <c r="AR64" s="75" t="s">
        <v>248</v>
      </c>
      <c r="AS64" s="75" t="s">
        <v>544</v>
      </c>
      <c r="AT64" s="75" t="s">
        <v>13</v>
      </c>
      <c r="AU64" s="75" t="s">
        <v>542</v>
      </c>
      <c r="AV64" s="75">
        <v>14</v>
      </c>
      <c r="AW64" s="75">
        <v>0.89500000000000002</v>
      </c>
      <c r="AX64" s="75">
        <v>12.530000000000001</v>
      </c>
      <c r="AY64" s="77">
        <v>0.90158536585365867</v>
      </c>
      <c r="AZ64" s="77">
        <v>3.4344000000000006</v>
      </c>
      <c r="BA64" s="77">
        <v>1</v>
      </c>
      <c r="BB64" s="78">
        <v>2.6248383723424173</v>
      </c>
      <c r="BC64" s="78">
        <v>3.22</v>
      </c>
      <c r="BD64" s="78">
        <v>3.22</v>
      </c>
      <c r="BE64" s="78">
        <v>3.3531136230376775</v>
      </c>
      <c r="BF64" s="79">
        <v>3.35</v>
      </c>
      <c r="BG64" s="75">
        <v>14</v>
      </c>
      <c r="BH64" s="75" t="s">
        <v>13</v>
      </c>
      <c r="BI64" s="75" t="s">
        <v>542</v>
      </c>
      <c r="BJ64" s="75">
        <v>700</v>
      </c>
      <c r="BK64" s="75">
        <v>627.5</v>
      </c>
      <c r="BL64" s="75">
        <v>72.5</v>
      </c>
      <c r="BM64" s="75">
        <v>70</v>
      </c>
      <c r="BN64" s="75">
        <v>-2.5</v>
      </c>
      <c r="BO64" s="78">
        <v>28.148389586100073</v>
      </c>
      <c r="BP64" s="80">
        <v>33</v>
      </c>
      <c r="BQ64" s="80">
        <v>3</v>
      </c>
      <c r="BR64" s="80">
        <v>4.3099999999999996</v>
      </c>
      <c r="BS64" s="75">
        <v>1.3099999999999996</v>
      </c>
      <c r="BT64" s="75">
        <v>733</v>
      </c>
      <c r="BU64" s="75">
        <v>-1.1900000000000004</v>
      </c>
      <c r="BV64" s="77">
        <v>-1.623465211459755E-3</v>
      </c>
      <c r="BW64" s="81">
        <v>0.89837653478854029</v>
      </c>
      <c r="BX64" s="82">
        <v>2.8605368898616557</v>
      </c>
      <c r="BY64" s="82">
        <v>2.7015213095210204</v>
      </c>
      <c r="BZ64" s="78">
        <v>1.0588614939960732</v>
      </c>
      <c r="CA64" s="81">
        <v>1</v>
      </c>
    </row>
    <row r="65" spans="1:79" x14ac:dyDescent="0.2">
      <c r="A65" t="s">
        <v>248</v>
      </c>
      <c r="B65" t="str">
        <f t="shared" si="29"/>
        <v>SEA Matt Murray</v>
      </c>
      <c r="C65" t="s">
        <v>13</v>
      </c>
      <c r="D65" t="s">
        <v>542</v>
      </c>
      <c r="E65" s="6">
        <v>12.299999999999999</v>
      </c>
      <c r="F65" s="7">
        <f t="shared" si="30"/>
        <v>0.90352059925093631</v>
      </c>
      <c r="G65">
        <f t="shared" si="31"/>
        <v>11.113303370786516</v>
      </c>
      <c r="H65" s="7">
        <f t="shared" si="28"/>
        <v>0.91062253521662184</v>
      </c>
      <c r="I65" s="7">
        <v>3.4344000000000006</v>
      </c>
      <c r="J65" s="9">
        <v>1</v>
      </c>
      <c r="K65" s="93">
        <v>1.06</v>
      </c>
      <c r="L65" s="5" cm="1">
        <f t="array" ref="L65">INDEX('2026'!AK:AK, MAX(_xlfn._xlws.FILTER(ROW('2026'!E:E), ('2026'!E:E=Goalies!C65)*('2026'!AK:AK&lt;&gt;""))))</f>
        <v>2.675960680580896</v>
      </c>
      <c r="M65" s="5" cm="1">
        <f t="array" ref="M65">INDEX('2026'!AM:AM, MAX(_xlfn._xlws.FILTER(ROW('2026'!E:E), ('2026'!E:E=Goalies!C65)*('2026'!AM:AM&lt;&gt;""))))</f>
        <v>3.1731683264650026</v>
      </c>
      <c r="N65" s="5">
        <f t="shared" si="41"/>
        <v>3.1731683264650026</v>
      </c>
      <c r="O65" s="5" t="str" cm="1">
        <f t="array" ref="O65">IFERROR(INDEX('2026'!AO:AO, MAX(_xlfn._xlws.FILTER(ROW('2026'!I:I), ('2026'!I:I=Goalies!B65)*('2026'!AO:AO&lt;&gt;"")))),"")</f>
        <v/>
      </c>
      <c r="P65" s="65">
        <f t="shared" si="13"/>
        <v>3.1731683264650026</v>
      </c>
      <c r="Q65" s="6">
        <v>12.299999999999999</v>
      </c>
      <c r="R65" t="s">
        <v>13</v>
      </c>
      <c r="S65" t="s">
        <v>542</v>
      </c>
      <c r="T65">
        <v>700</v>
      </c>
      <c r="U65">
        <v>627.5</v>
      </c>
      <c r="V65">
        <v>72.5</v>
      </c>
      <c r="W65">
        <v>70</v>
      </c>
      <c r="X65">
        <f t="shared" si="55"/>
        <v>-2.5</v>
      </c>
      <c r="Y65" s="5">
        <f>_xlfn.XLOOKUP(Goalies!R65,'Starting GF'!A:A,'Starting GF'!G:G)</f>
        <v>28.148389586100073</v>
      </c>
      <c r="Z65" s="11">
        <f>SUMIFS('EH Goalies'!$H:$H,'EH Goalies'!$A:$A,S65)</f>
        <v>101</v>
      </c>
      <c r="AA65" s="11">
        <f>SUMIFS('EH Goalies'!$G:$G,'EH Goalies'!$A:$A,S65)</f>
        <v>8</v>
      </c>
      <c r="AB65" s="11">
        <f>SUMIFS('EH Goalies'!$J:$J,'EH Goalies'!$A:$A,S65)</f>
        <v>13.32</v>
      </c>
      <c r="AC65">
        <f t="shared" si="33"/>
        <v>5.32</v>
      </c>
      <c r="AD65">
        <f t="shared" si="34"/>
        <v>801</v>
      </c>
      <c r="AE65">
        <f t="shared" si="35"/>
        <v>2.8200000000000003</v>
      </c>
      <c r="AF65" s="7">
        <f t="shared" si="36"/>
        <v>3.52059925093633E-3</v>
      </c>
      <c r="AG65" s="37">
        <f t="shared" si="37"/>
        <v>0.90352059925093631</v>
      </c>
      <c r="AH65" s="60">
        <f t="shared" si="38"/>
        <v>2.7157397593181201</v>
      </c>
      <c r="AI65" s="60" cm="1">
        <f t="array" ref="AI65">SUMPRODUCT(($R$2:$R$1017=R65)*($Q$2:$Q$1017)*($AH$2:$AH$1017))/82</f>
        <v>2.5158316989404663</v>
      </c>
      <c r="AJ65" s="5">
        <f t="shared" si="39"/>
        <v>1.0794600292467276</v>
      </c>
      <c r="AK65" s="98">
        <f t="shared" si="40"/>
        <v>1</v>
      </c>
      <c r="AL65" s="5"/>
      <c r="AM65" s="7"/>
      <c r="AN65" s="91"/>
      <c r="AO65" s="37"/>
      <c r="AR65" s="75" t="s">
        <v>246</v>
      </c>
      <c r="AS65" s="75" t="s">
        <v>419</v>
      </c>
      <c r="AT65" s="75" t="s">
        <v>12</v>
      </c>
      <c r="AU65" s="75" t="s">
        <v>186</v>
      </c>
      <c r="AV65" s="75">
        <v>57</v>
      </c>
      <c r="AW65" s="75">
        <v>0.90600000000000003</v>
      </c>
      <c r="AX65" s="75">
        <v>51.642000000000003</v>
      </c>
      <c r="AY65" s="77">
        <v>0.90508536585365851</v>
      </c>
      <c r="AZ65" s="77">
        <v>2.8225362970576886</v>
      </c>
      <c r="BA65" s="77">
        <v>0.99</v>
      </c>
      <c r="BB65" s="78">
        <v>2.7209922249945984</v>
      </c>
      <c r="BC65" s="78">
        <v>3.0269760246521349</v>
      </c>
      <c r="BD65" s="78">
        <v>2.9967062644056135</v>
      </c>
      <c r="BE65" s="78">
        <v>2.9670435625402378</v>
      </c>
      <c r="BF65" s="79">
        <v>2.85</v>
      </c>
      <c r="BG65" s="75">
        <v>57</v>
      </c>
      <c r="BH65" s="75" t="s">
        <v>12</v>
      </c>
      <c r="BI65" s="75" t="s">
        <v>186</v>
      </c>
      <c r="BJ65" s="75">
        <v>700</v>
      </c>
      <c r="BK65" s="75">
        <v>633</v>
      </c>
      <c r="BL65" s="75">
        <v>67</v>
      </c>
      <c r="BM65" s="75">
        <v>70</v>
      </c>
      <c r="BN65" s="75">
        <v>3</v>
      </c>
      <c r="BO65" s="78">
        <v>27.313747159688539</v>
      </c>
      <c r="BP65" s="80">
        <v>212</v>
      </c>
      <c r="BQ65" s="80">
        <v>28</v>
      </c>
      <c r="BR65" s="80">
        <v>21.58</v>
      </c>
      <c r="BS65" s="75">
        <v>-6.4200000000000017</v>
      </c>
      <c r="BT65" s="75">
        <v>912</v>
      </c>
      <c r="BU65" s="75">
        <v>-3.4200000000000017</v>
      </c>
      <c r="BV65" s="77">
        <v>-3.750000000000002E-3</v>
      </c>
      <c r="BW65" s="81">
        <v>0.89624999999999999</v>
      </c>
      <c r="BX65" s="82">
        <v>2.833801267817686</v>
      </c>
      <c r="BY65" s="82">
        <v>2.8442614332887097</v>
      </c>
      <c r="BZ65" s="78">
        <v>0.99632236145784636</v>
      </c>
      <c r="CA65" s="81">
        <v>0.99</v>
      </c>
    </row>
    <row r="66" spans="1:79" ht="13.75" customHeight="1" x14ac:dyDescent="0.2">
      <c r="A66" t="s">
        <v>246</v>
      </c>
      <c r="B66" t="str">
        <f t="shared" si="29"/>
        <v>STL Jordan Binnington</v>
      </c>
      <c r="C66" t="s">
        <v>12</v>
      </c>
      <c r="D66" t="s">
        <v>186</v>
      </c>
      <c r="E66" s="6">
        <v>45.1</v>
      </c>
      <c r="F66" s="7">
        <f t="shared" si="30"/>
        <v>0.89008533747090768</v>
      </c>
      <c r="G66">
        <f t="shared" si="31"/>
        <v>40.142848719937938</v>
      </c>
      <c r="H66" s="7">
        <f t="shared" ref="H66:H86" si="56">SUMIFS(G:G,C:C,C66)/82</f>
        <v>0.89677197522865049</v>
      </c>
      <c r="I66" s="7">
        <v>2.8225362970576886</v>
      </c>
      <c r="J66" s="9">
        <v>1.02</v>
      </c>
      <c r="K66" s="93">
        <v>1</v>
      </c>
      <c r="L66" s="5" cm="1">
        <f t="array" ref="L66">INDEX('2026'!AK:AK, MAX(_xlfn._xlws.FILTER(ROW('2026'!E:E), ('2026'!E:E=Goalies!C66)*('2026'!AK:AK&lt;&gt;""))))</f>
        <v>2.7154856075114999</v>
      </c>
      <c r="M66" s="5" cm="1">
        <f t="array" ref="M66">INDEX('2026'!AM:AM, MAX(_xlfn._xlws.FILTER(ROW('2026'!E:E), ('2026'!E:E=Goalies!C66)*('2026'!AM:AM&lt;&gt;""))))</f>
        <v>3.1543344671177911</v>
      </c>
      <c r="N66" s="5">
        <f t="shared" si="41"/>
        <v>3.2174211564601469</v>
      </c>
      <c r="O66" s="5" t="str" cm="1">
        <f t="array" ref="O66">IFERROR(INDEX('2026'!AO:AO, MAX(_xlfn._xlws.FILTER(ROW('2026'!I:I), ('2026'!I:I=Goalies!B66)*('2026'!AO:AO&lt;&gt;"")))),"")</f>
        <v/>
      </c>
      <c r="P66" s="65">
        <f t="shared" si="13"/>
        <v>3.2174211564601469</v>
      </c>
      <c r="Q66" s="6">
        <v>45.1</v>
      </c>
      <c r="R66" t="s">
        <v>12</v>
      </c>
      <c r="S66" t="s">
        <v>186</v>
      </c>
      <c r="T66">
        <v>700</v>
      </c>
      <c r="U66">
        <v>633</v>
      </c>
      <c r="V66">
        <v>67</v>
      </c>
      <c r="W66">
        <v>70</v>
      </c>
      <c r="X66">
        <f t="shared" si="55"/>
        <v>3</v>
      </c>
      <c r="Y66" s="5">
        <f>_xlfn.XLOOKUP(Goalies!R66,'Starting GF'!A:A,'Starting GF'!G:G)</f>
        <v>27.313747159688539</v>
      </c>
      <c r="Z66" s="11">
        <f>SUMIFS('EH Goalies'!$H:$H,'EH Goalies'!$A:$A,S66)</f>
        <v>589</v>
      </c>
      <c r="AA66" s="11">
        <f>SUMIFS('EH Goalies'!$G:$G,'EH Goalies'!$A:$A,S66)</f>
        <v>77</v>
      </c>
      <c r="AB66" s="11">
        <f>SUMIFS('EH Goalies'!$J:$J,'EH Goalies'!$A:$A,S66)</f>
        <v>61.22</v>
      </c>
      <c r="AC66">
        <f t="shared" si="33"/>
        <v>-15.780000000000001</v>
      </c>
      <c r="AD66">
        <f t="shared" si="34"/>
        <v>1289</v>
      </c>
      <c r="AE66">
        <f t="shared" si="35"/>
        <v>-12.780000000000001</v>
      </c>
      <c r="AF66" s="7">
        <f t="shared" si="36"/>
        <v>-9.9146625290923197E-3</v>
      </c>
      <c r="AG66" s="37">
        <f t="shared" si="37"/>
        <v>0.89008533747090768</v>
      </c>
      <c r="AH66" s="60">
        <f t="shared" si="38"/>
        <v>3.0021813014621195</v>
      </c>
      <c r="AI66" s="60" cm="1">
        <f t="array" ref="AI66">SUMPRODUCT(($R$2:$R$1017=R66)*($Q$2:$Q$1017)*($AH$2:$AH$1017))/82</f>
        <v>2.819544168398703</v>
      </c>
      <c r="AJ66" s="5">
        <f t="shared" si="39"/>
        <v>1.0647754112563312</v>
      </c>
      <c r="AK66" s="98">
        <f t="shared" si="40"/>
        <v>1.02</v>
      </c>
      <c r="AL66" s="5"/>
      <c r="AM66" s="7"/>
      <c r="AN66" s="91"/>
      <c r="AO66" s="37"/>
      <c r="AR66" s="75" t="s">
        <v>247</v>
      </c>
      <c r="AS66" s="75" t="s">
        <v>318</v>
      </c>
      <c r="AT66" s="75" t="s">
        <v>12</v>
      </c>
      <c r="AU66" s="75" t="s">
        <v>233</v>
      </c>
      <c r="AV66" s="75">
        <v>25</v>
      </c>
      <c r="AW66" s="75">
        <v>0.90300000000000002</v>
      </c>
      <c r="AX66" s="75">
        <v>22.574999999999999</v>
      </c>
      <c r="AY66" s="77">
        <v>0.90508536585365851</v>
      </c>
      <c r="AZ66" s="77">
        <v>2.9126172427084658</v>
      </c>
      <c r="BA66" s="77">
        <v>1.0149999999999999</v>
      </c>
      <c r="BB66" s="78">
        <v>2.7209922249945984</v>
      </c>
      <c r="BC66" s="78">
        <v>3.0269760246521349</v>
      </c>
      <c r="BD66" s="78">
        <v>3.0723806650219165</v>
      </c>
      <c r="BE66" s="78">
        <v>3.0176305892150506</v>
      </c>
      <c r="BF66" s="79">
        <v>2.95</v>
      </c>
      <c r="BG66" s="75">
        <v>25</v>
      </c>
      <c r="BH66" s="75" t="s">
        <v>12</v>
      </c>
      <c r="BI66" s="75" t="s">
        <v>233</v>
      </c>
      <c r="BJ66" s="75">
        <v>700</v>
      </c>
      <c r="BK66" s="75">
        <v>631.5</v>
      </c>
      <c r="BL66" s="75">
        <v>68.5</v>
      </c>
      <c r="BM66" s="75">
        <v>70</v>
      </c>
      <c r="BN66" s="75">
        <v>1.5</v>
      </c>
      <c r="BO66" s="78">
        <v>27.313747159688539</v>
      </c>
      <c r="BP66" s="80">
        <v>117</v>
      </c>
      <c r="BQ66" s="80">
        <v>20</v>
      </c>
      <c r="BR66" s="80">
        <v>14.41</v>
      </c>
      <c r="BS66" s="75">
        <v>-5.59</v>
      </c>
      <c r="BT66" s="75">
        <v>817</v>
      </c>
      <c r="BU66" s="75">
        <v>-4.09</v>
      </c>
      <c r="BV66" s="77">
        <v>-5.0061199510403913E-3</v>
      </c>
      <c r="BW66" s="81">
        <v>0.89499388004895963</v>
      </c>
      <c r="BX66" s="82">
        <v>2.8681106105626428</v>
      </c>
      <c r="BY66" s="82">
        <v>2.8442614332887097</v>
      </c>
      <c r="BZ66" s="78">
        <v>1.0083850158761101</v>
      </c>
      <c r="CA66" s="81">
        <v>1.0149999999999999</v>
      </c>
    </row>
    <row r="67" spans="1:79" x14ac:dyDescent="0.2">
      <c r="A67" t="s">
        <v>247</v>
      </c>
      <c r="B67" t="str">
        <f t="shared" si="29"/>
        <v>STL Joel Hofer</v>
      </c>
      <c r="C67" t="s">
        <v>12</v>
      </c>
      <c r="D67" t="s">
        <v>233</v>
      </c>
      <c r="E67" s="6">
        <v>36.9</v>
      </c>
      <c r="F67" s="7">
        <f t="shared" si="30"/>
        <v>0.90494453248811413</v>
      </c>
      <c r="G67">
        <f t="shared" si="31"/>
        <v>33.392453248811407</v>
      </c>
      <c r="H67" s="7">
        <f t="shared" si="56"/>
        <v>0.89677197522865049</v>
      </c>
      <c r="I67" s="7">
        <v>2.9126172427084658</v>
      </c>
      <c r="J67" s="9">
        <v>0.98</v>
      </c>
      <c r="K67" s="93">
        <v>1</v>
      </c>
      <c r="L67" s="5" cm="1">
        <f t="array" ref="L67">INDEX('2026'!AK:AK, MAX(_xlfn._xlws.FILTER(ROW('2026'!E:E), ('2026'!E:E=Goalies!C67)*('2026'!AK:AK&lt;&gt;""))))</f>
        <v>2.7154856075114999</v>
      </c>
      <c r="M67" s="5" cm="1">
        <f t="array" ref="M67">INDEX('2026'!AM:AM, MAX(_xlfn._xlws.FILTER(ROW('2026'!E:E), ('2026'!E:E=Goalies!C67)*('2026'!AM:AM&lt;&gt;""))))</f>
        <v>3.1543344671177911</v>
      </c>
      <c r="N67" s="5">
        <f t="shared" si="41"/>
        <v>3.0912477777754352</v>
      </c>
      <c r="O67" s="5" t="str" cm="1">
        <f t="array" ref="O67">IFERROR(INDEX('2026'!AO:AO, MAX(_xlfn._xlws.FILTER(ROW('2026'!I:I), ('2026'!I:I=Goalies!B67)*('2026'!AO:AO&lt;&gt;"")))),"")</f>
        <v/>
      </c>
      <c r="P67" s="65">
        <f t="shared" si="13"/>
        <v>3.0912477777754352</v>
      </c>
      <c r="Q67" s="6">
        <v>36.9</v>
      </c>
      <c r="R67" t="s">
        <v>12</v>
      </c>
      <c r="S67" t="s">
        <v>233</v>
      </c>
      <c r="T67">
        <v>700</v>
      </c>
      <c r="U67">
        <v>631.5</v>
      </c>
      <c r="V67">
        <v>68.5</v>
      </c>
      <c r="W67">
        <v>70</v>
      </c>
      <c r="X67">
        <f t="shared" si="55"/>
        <v>1.5</v>
      </c>
      <c r="Y67" s="5">
        <f>_xlfn.XLOOKUP(Goalies!R67,'Starting GF'!A:A,'Starting GF'!G:G)</f>
        <v>27.313747159688539</v>
      </c>
      <c r="Z67" s="11">
        <f>SUMIFS('EH Goalies'!$H:$H,'EH Goalies'!$A:$A,S67)</f>
        <v>562</v>
      </c>
      <c r="AA67" s="11">
        <f>SUMIFS('EH Goalies'!$G:$G,'EH Goalies'!$A:$A,S67)</f>
        <v>56</v>
      </c>
      <c r="AB67" s="11">
        <f>SUMIFS('EH Goalies'!$J:$J,'EH Goalies'!$A:$A,S67)</f>
        <v>60.74</v>
      </c>
      <c r="AC67">
        <f t="shared" si="33"/>
        <v>4.740000000000002</v>
      </c>
      <c r="AD67">
        <f t="shared" si="34"/>
        <v>1262</v>
      </c>
      <c r="AE67">
        <f t="shared" si="35"/>
        <v>6.240000000000002</v>
      </c>
      <c r="AF67" s="7">
        <f t="shared" si="36"/>
        <v>4.9445324881141062E-3</v>
      </c>
      <c r="AG67" s="37">
        <f t="shared" si="37"/>
        <v>0.90494453248811413</v>
      </c>
      <c r="AH67" s="60">
        <f t="shared" si="38"/>
        <v>2.5963210057656387</v>
      </c>
      <c r="AI67" s="60" cm="1">
        <f t="array" ref="AI67">SUMPRODUCT(($R$2:$R$1017=R67)*($Q$2:$Q$1017)*($AH$2:$AH$1017))/82</f>
        <v>2.819544168398703</v>
      </c>
      <c r="AJ67" s="5">
        <f t="shared" si="39"/>
        <v>0.92083005290892861</v>
      </c>
      <c r="AK67" s="98">
        <f t="shared" si="40"/>
        <v>0.98</v>
      </c>
      <c r="AL67" s="5"/>
      <c r="AM67" s="7"/>
      <c r="AN67" s="91"/>
      <c r="AO67" s="37"/>
      <c r="AR67" s="75" t="s">
        <v>246</v>
      </c>
      <c r="AS67" s="75" t="s">
        <v>332</v>
      </c>
      <c r="AT67" s="75" t="s">
        <v>41</v>
      </c>
      <c r="AU67" s="75" t="s">
        <v>187</v>
      </c>
      <c r="AV67" s="75">
        <v>60</v>
      </c>
      <c r="AW67" s="75">
        <v>0.91500000000000004</v>
      </c>
      <c r="AX67" s="75">
        <v>54.900000000000006</v>
      </c>
      <c r="AY67" s="77">
        <v>0.91043902439024393</v>
      </c>
      <c r="AZ67" s="77">
        <v>2.6668981481481482</v>
      </c>
      <c r="BA67" s="77">
        <v>0.97</v>
      </c>
      <c r="BB67" s="78">
        <v>3.11</v>
      </c>
      <c r="BC67" s="78">
        <v>2.9051821559074433</v>
      </c>
      <c r="BD67" s="78">
        <v>2.8180266912302199</v>
      </c>
      <c r="BE67" s="78">
        <v>2.8860343510222002</v>
      </c>
      <c r="BF67" s="79">
        <v>2.7</v>
      </c>
      <c r="BG67" s="75">
        <v>60</v>
      </c>
      <c r="BH67" s="75" t="s">
        <v>41</v>
      </c>
      <c r="BI67" s="75" t="s">
        <v>187</v>
      </c>
      <c r="BJ67" s="75">
        <v>700</v>
      </c>
      <c r="BK67" s="75">
        <v>637.5</v>
      </c>
      <c r="BL67" s="75">
        <v>62.5</v>
      </c>
      <c r="BM67" s="75">
        <v>70</v>
      </c>
      <c r="BN67" s="75">
        <v>7.5</v>
      </c>
      <c r="BO67" s="78">
        <v>27.887981149059673</v>
      </c>
      <c r="BP67" s="80">
        <v>239</v>
      </c>
      <c r="BQ67" s="80">
        <v>24</v>
      </c>
      <c r="BR67" s="80">
        <v>28.8</v>
      </c>
      <c r="BS67" s="75">
        <v>4.8000000000000007</v>
      </c>
      <c r="BT67" s="75">
        <v>939</v>
      </c>
      <c r="BU67" s="75">
        <v>12.3</v>
      </c>
      <c r="BV67" s="77">
        <v>1.3099041533546327E-2</v>
      </c>
      <c r="BW67" s="81">
        <v>0.91309904153354637</v>
      </c>
      <c r="BX67" s="82">
        <v>2.4234922915476762</v>
      </c>
      <c r="BY67" s="82">
        <v>2.5299647243027881</v>
      </c>
      <c r="BZ67" s="78">
        <v>0.9579154477007763</v>
      </c>
      <c r="CA67" s="81">
        <v>0.97</v>
      </c>
    </row>
    <row r="68" spans="1:79" x14ac:dyDescent="0.2">
      <c r="A68" t="s">
        <v>246</v>
      </c>
      <c r="B68" t="str">
        <f t="shared" ref="B68:B86" si="57">C68&amp;" "&amp;D68</f>
        <v>TBL Andrei Vasilevskiy</v>
      </c>
      <c r="C68" t="s">
        <v>41</v>
      </c>
      <c r="D68" t="s">
        <v>187</v>
      </c>
      <c r="E68" s="6">
        <v>50.019999999999996</v>
      </c>
      <c r="F68" s="7">
        <f t="shared" ref="F68:F86" si="58">AG68</f>
        <v>0.92014318010550111</v>
      </c>
      <c r="G68">
        <f t="shared" ref="G68:G86" si="59">E68*F68</f>
        <v>46.025561868877162</v>
      </c>
      <c r="H68" s="7">
        <f t="shared" si="56"/>
        <v>0.91277957287406442</v>
      </c>
      <c r="I68" s="7">
        <v>2.6668981481481482</v>
      </c>
      <c r="J68" s="9">
        <v>0.96499999999999997</v>
      </c>
      <c r="K68" s="93">
        <v>0.95</v>
      </c>
      <c r="L68" s="5" cm="1">
        <f t="array" ref="L68">INDEX('2026'!AK:AK, MAX(_xlfn._xlws.FILTER(ROW('2026'!E:E), ('2026'!E:E=Goalies!C68)*('2026'!AK:AK&lt;&gt;""))))</f>
        <v>3.3792482218053363</v>
      </c>
      <c r="M68" s="5" cm="1">
        <f t="array" ref="M68">INDEX('2026'!AM:AM, MAX(_xlfn._xlws.FILTER(ROW('2026'!E:E), ('2026'!E:E=Goalies!C68)*('2026'!AM:AM&lt;&gt;""))))</f>
        <v>2.6169942674414828</v>
      </c>
      <c r="N68" s="5">
        <f t="shared" si="41"/>
        <v>2.525399468081031</v>
      </c>
      <c r="O68" s="5" t="str" cm="1">
        <f t="array" ref="O68">IFERROR(INDEX('2026'!AO:AO, MAX(_xlfn._xlws.FILTER(ROW('2026'!I:I), ('2026'!I:I=Goalies!B68)*('2026'!AO:AO&lt;&gt;"")))),"")</f>
        <v/>
      </c>
      <c r="P68" s="65">
        <f t="shared" ref="P68:P86" si="60">M68*J68</f>
        <v>2.525399468081031</v>
      </c>
      <c r="Q68" s="6">
        <v>50.019999999999996</v>
      </c>
      <c r="R68" t="s">
        <v>41</v>
      </c>
      <c r="S68" t="s">
        <v>187</v>
      </c>
      <c r="T68">
        <v>700</v>
      </c>
      <c r="U68">
        <v>637.5</v>
      </c>
      <c r="V68">
        <v>62.5</v>
      </c>
      <c r="W68">
        <v>70</v>
      </c>
      <c r="X68">
        <f t="shared" si="55"/>
        <v>7.5</v>
      </c>
      <c r="Y68" s="5">
        <f>_xlfn.XLOOKUP(Goalies!R68,'Starting GF'!A:A,'Starting GF'!G:G)</f>
        <v>27.887981149059673</v>
      </c>
      <c r="Z68" s="11">
        <f>SUMIFS('EH Goalies'!$H:$H,'EH Goalies'!$A:$A,S68)</f>
        <v>627</v>
      </c>
      <c r="AA68" s="11">
        <f>SUMIFS('EH Goalies'!$G:$G,'EH Goalies'!$A:$A,S68)</f>
        <v>55</v>
      </c>
      <c r="AB68" s="11">
        <f>SUMIFS('EH Goalies'!$J:$J,'EH Goalies'!$A:$A,S68)</f>
        <v>74.23</v>
      </c>
      <c r="AC68">
        <f t="shared" ref="AC68:AC86" si="61">AB68-AA68</f>
        <v>19.230000000000004</v>
      </c>
      <c r="AD68">
        <f t="shared" ref="AD68:AD86" si="62">SUM(T68,Z68)</f>
        <v>1327</v>
      </c>
      <c r="AE68">
        <f t="shared" ref="AE68:AE86" si="63">SUM(X68+AC68)</f>
        <v>26.730000000000004</v>
      </c>
      <c r="AF68" s="7">
        <f t="shared" ref="AF68:AF86" si="64">AE68/AD68</f>
        <v>2.0143180105501132E-2</v>
      </c>
      <c r="AG68" s="37">
        <f t="shared" ref="AG68:AG86" si="65">AF68+0.9</f>
        <v>0.92014318010550111</v>
      </c>
      <c r="AH68" s="60">
        <f t="shared" ref="AH68:AH86" si="66">(1-AG68)*Y68</f>
        <v>2.2270454878416386</v>
      </c>
      <c r="AI68" s="60" cm="1">
        <f t="array" ref="AI68">SUMPRODUCT(($R$2:$R$1017=R68)*($Q$2:$Q$1017)*($AH$2:$AH$1017))/82</f>
        <v>2.4324016275010245</v>
      </c>
      <c r="AJ68" s="5">
        <f t="shared" ref="AJ68:AJ86" si="67">AH68/AI68</f>
        <v>0.91557474006857886</v>
      </c>
      <c r="AK68" s="98">
        <f t="shared" ref="AK68:AK86" si="68">J68</f>
        <v>0.96499999999999997</v>
      </c>
      <c r="AL68" s="5"/>
      <c r="AM68" s="7"/>
      <c r="AN68" s="91"/>
      <c r="AO68" s="37"/>
      <c r="AR68" s="75" t="s">
        <v>247</v>
      </c>
      <c r="AS68" s="75" t="s">
        <v>402</v>
      </c>
      <c r="AT68" s="75" t="s">
        <v>41</v>
      </c>
      <c r="AU68" s="75" t="s">
        <v>188</v>
      </c>
      <c r="AV68" s="75">
        <v>22</v>
      </c>
      <c r="AW68" s="75">
        <v>0.89800000000000002</v>
      </c>
      <c r="AX68" s="75">
        <v>19.756</v>
      </c>
      <c r="AY68" s="77">
        <v>0.91043902439024393</v>
      </c>
      <c r="AZ68" s="77">
        <v>3.2002777777777784</v>
      </c>
      <c r="BA68" s="77">
        <v>1.04</v>
      </c>
      <c r="BB68" s="78">
        <v>3.11</v>
      </c>
      <c r="BC68" s="78">
        <v>2.9051821559074433</v>
      </c>
      <c r="BD68" s="78">
        <v>3.0213894421437413</v>
      </c>
      <c r="BE68" s="78">
        <v>3.0542835949945975</v>
      </c>
      <c r="BF68" s="79">
        <v>3</v>
      </c>
      <c r="BG68" s="75">
        <v>22</v>
      </c>
      <c r="BH68" s="75" t="s">
        <v>41</v>
      </c>
      <c r="BI68" s="75" t="s">
        <v>188</v>
      </c>
      <c r="BJ68" s="75">
        <v>700</v>
      </c>
      <c r="BK68" s="75">
        <v>629</v>
      </c>
      <c r="BL68" s="75">
        <v>71</v>
      </c>
      <c r="BM68" s="75">
        <v>70</v>
      </c>
      <c r="BN68" s="75">
        <v>-1</v>
      </c>
      <c r="BO68" s="78">
        <v>27.887981149059673</v>
      </c>
      <c r="BP68" s="80">
        <v>131</v>
      </c>
      <c r="BQ68" s="80">
        <v>11</v>
      </c>
      <c r="BR68" s="80">
        <v>11.06</v>
      </c>
      <c r="BS68" s="75">
        <v>6.0000000000000497E-2</v>
      </c>
      <c r="BT68" s="75">
        <v>831</v>
      </c>
      <c r="BU68" s="75">
        <v>-0.9399999999999995</v>
      </c>
      <c r="BV68" s="77">
        <v>-1.1311672683513832E-3</v>
      </c>
      <c r="BW68" s="81">
        <v>0.89886883273164864</v>
      </c>
      <c r="BX68" s="82">
        <v>2.8203440863621836</v>
      </c>
      <c r="BY68" s="82">
        <v>2.5299647243027881</v>
      </c>
      <c r="BZ68" s="78">
        <v>1.1147760517251555</v>
      </c>
      <c r="CA68" s="81">
        <v>1.04</v>
      </c>
    </row>
    <row r="69" spans="1:79" x14ac:dyDescent="0.2">
      <c r="A69" t="s">
        <v>247</v>
      </c>
      <c r="B69" t="str">
        <f t="shared" si="57"/>
        <v>TBL Jonas Johansson</v>
      </c>
      <c r="C69" t="s">
        <v>41</v>
      </c>
      <c r="D69" t="s">
        <v>188</v>
      </c>
      <c r="E69" s="6">
        <v>31.98</v>
      </c>
      <c r="F69" s="7">
        <f t="shared" si="58"/>
        <v>0.90126213592233007</v>
      </c>
      <c r="G69">
        <f t="shared" si="59"/>
        <v>28.822363106796114</v>
      </c>
      <c r="H69" s="7">
        <f t="shared" si="56"/>
        <v>0.91277957287406442</v>
      </c>
      <c r="I69" s="7">
        <v>3.2002777777777784</v>
      </c>
      <c r="J69" s="9">
        <v>1.05</v>
      </c>
      <c r="K69" s="93">
        <v>1.1000000000000001</v>
      </c>
      <c r="L69" s="5" cm="1">
        <f t="array" ref="L69">INDEX('2026'!AK:AK, MAX(_xlfn._xlws.FILTER(ROW('2026'!E:E), ('2026'!E:E=Goalies!C69)*('2026'!AK:AK&lt;&gt;""))))</f>
        <v>3.3792482218053363</v>
      </c>
      <c r="M69" s="5" cm="1">
        <f t="array" ref="M69">INDEX('2026'!AM:AM, MAX(_xlfn._xlws.FILTER(ROW('2026'!E:E), ('2026'!E:E=Goalies!C69)*('2026'!AM:AM&lt;&gt;""))))</f>
        <v>2.6169942674414828</v>
      </c>
      <c r="N69" s="5">
        <f t="shared" si="41"/>
        <v>2.7478439808135571</v>
      </c>
      <c r="O69" s="5" t="str" cm="1">
        <f t="array" ref="O69">IFERROR(INDEX('2026'!AO:AO, MAX(_xlfn._xlws.FILTER(ROW('2026'!I:I), ('2026'!I:I=Goalies!B69)*('2026'!AO:AO&lt;&gt;"")))),"")</f>
        <v/>
      </c>
      <c r="P69" s="65">
        <f t="shared" si="60"/>
        <v>2.7478439808135571</v>
      </c>
      <c r="Q69" s="6">
        <v>31.98</v>
      </c>
      <c r="R69" t="s">
        <v>41</v>
      </c>
      <c r="S69" t="s">
        <v>188</v>
      </c>
      <c r="T69">
        <v>700</v>
      </c>
      <c r="U69">
        <v>629</v>
      </c>
      <c r="V69">
        <v>71</v>
      </c>
      <c r="W69">
        <v>70</v>
      </c>
      <c r="X69">
        <f t="shared" si="55"/>
        <v>-1</v>
      </c>
      <c r="Y69" s="5">
        <f>_xlfn.XLOOKUP(Goalies!R69,'Starting GF'!A:A,'Starting GF'!G:G)</f>
        <v>27.887981149059673</v>
      </c>
      <c r="Z69" s="11">
        <f>SUMIFS('EH Goalies'!$H:$H,'EH Goalies'!$A:$A,S69)</f>
        <v>433</v>
      </c>
      <c r="AA69" s="11">
        <f>SUMIFS('EH Goalies'!$G:$G,'EH Goalies'!$A:$A,S69)</f>
        <v>46</v>
      </c>
      <c r="AB69" s="11">
        <f>SUMIFS('EH Goalies'!$J:$J,'EH Goalies'!$A:$A,S69)</f>
        <v>48.43</v>
      </c>
      <c r="AC69">
        <f t="shared" si="61"/>
        <v>2.4299999999999997</v>
      </c>
      <c r="AD69">
        <f t="shared" si="62"/>
        <v>1133</v>
      </c>
      <c r="AE69">
        <f t="shared" si="63"/>
        <v>1.4299999999999997</v>
      </c>
      <c r="AF69" s="7">
        <f t="shared" si="64"/>
        <v>1.2621359223300968E-3</v>
      </c>
      <c r="AG69" s="37">
        <f t="shared" si="65"/>
        <v>0.90126213592233007</v>
      </c>
      <c r="AH69" s="60">
        <f t="shared" si="66"/>
        <v>2.7535996920964756</v>
      </c>
      <c r="AI69" s="60" cm="1">
        <f t="array" ref="AI69">SUMPRODUCT(($R$2:$R$1017=R69)*($Q$2:$Q$1017)*($AH$2:$AH$1017))/82</f>
        <v>2.4324016275010245</v>
      </c>
      <c r="AJ69" s="5">
        <f t="shared" si="67"/>
        <v>1.1320497655337618</v>
      </c>
      <c r="AK69" s="98">
        <f t="shared" si="68"/>
        <v>1.05</v>
      </c>
      <c r="AL69" s="5"/>
      <c r="AM69" s="7"/>
      <c r="AN69" s="91"/>
      <c r="AO69" s="37"/>
      <c r="AR69" s="75" t="s">
        <v>246</v>
      </c>
      <c r="AS69" s="75" t="s">
        <v>346</v>
      </c>
      <c r="AT69" s="75" t="s">
        <v>18</v>
      </c>
      <c r="AU69" s="75" t="s">
        <v>189</v>
      </c>
      <c r="AV69" s="75">
        <v>52</v>
      </c>
      <c r="AW69" s="75">
        <v>0.92100000000000004</v>
      </c>
      <c r="AX69" s="75">
        <v>47.892000000000003</v>
      </c>
      <c r="AY69" s="77">
        <v>0.91968292682926833</v>
      </c>
      <c r="AZ69" s="77">
        <v>2.8122164475695466</v>
      </c>
      <c r="BA69" s="77">
        <v>1.01</v>
      </c>
      <c r="BB69" s="78">
        <v>3.0357290469379663</v>
      </c>
      <c r="BC69" s="78">
        <v>3.1450692778574303</v>
      </c>
      <c r="BD69" s="78">
        <v>3.1765199706360048</v>
      </c>
      <c r="BE69" s="78">
        <v>2.9310428225254714</v>
      </c>
      <c r="BF69" s="79">
        <v>2.83</v>
      </c>
      <c r="BG69" s="75">
        <v>52</v>
      </c>
      <c r="BH69" s="75" t="s">
        <v>18</v>
      </c>
      <c r="BI69" s="75" t="s">
        <v>189</v>
      </c>
      <c r="BJ69" s="75">
        <v>700</v>
      </c>
      <c r="BK69" s="75">
        <v>640.5</v>
      </c>
      <c r="BL69" s="75">
        <v>59.5</v>
      </c>
      <c r="BM69" s="75">
        <v>70</v>
      </c>
      <c r="BN69" s="75">
        <v>10.5</v>
      </c>
      <c r="BO69" s="78">
        <v>28.515632253721144</v>
      </c>
      <c r="BP69" s="80">
        <v>299</v>
      </c>
      <c r="BQ69" s="80">
        <v>31</v>
      </c>
      <c r="BR69" s="80">
        <v>34.4</v>
      </c>
      <c r="BS69" s="75">
        <v>3.3999999999999986</v>
      </c>
      <c r="BT69" s="75">
        <v>999</v>
      </c>
      <c r="BU69" s="75">
        <v>13.899999999999999</v>
      </c>
      <c r="BV69" s="77">
        <v>1.3913913913913913E-2</v>
      </c>
      <c r="BW69" s="81">
        <v>0.91391391391391397</v>
      </c>
      <c r="BX69" s="82">
        <v>2.4547991729930096</v>
      </c>
      <c r="BY69" s="82">
        <v>2.4752744248628562</v>
      </c>
      <c r="BZ69" s="78">
        <v>0.99172808814078017</v>
      </c>
      <c r="CA69" s="81">
        <v>1.01</v>
      </c>
    </row>
    <row r="70" spans="1:79" x14ac:dyDescent="0.2">
      <c r="A70" t="s">
        <v>246</v>
      </c>
      <c r="B70" t="str">
        <f t="shared" si="57"/>
        <v>TOR Anthony Stolarz</v>
      </c>
      <c r="C70" t="s">
        <v>18</v>
      </c>
      <c r="D70" t="s">
        <v>189</v>
      </c>
      <c r="E70" s="6">
        <v>28.7</v>
      </c>
      <c r="F70" s="7">
        <f t="shared" si="58"/>
        <v>0.90943969610636277</v>
      </c>
      <c r="G70">
        <f t="shared" si="59"/>
        <v>26.100919278252611</v>
      </c>
      <c r="H70" s="7">
        <f t="shared" si="56"/>
        <v>0.91030426744873472</v>
      </c>
      <c r="I70" s="7">
        <v>2.8122164475695466</v>
      </c>
      <c r="J70" s="9">
        <v>1.01</v>
      </c>
      <c r="K70" s="93">
        <v>1.02</v>
      </c>
      <c r="L70" s="5" cm="1">
        <f t="array" ref="L70">INDEX('2026'!AK:AK, MAX(_xlfn._xlws.FILTER(ROW('2026'!E:E), ('2026'!E:E=Goalies!C70)*('2026'!AK:AK&lt;&gt;""))))</f>
        <v>3.0426703768344767</v>
      </c>
      <c r="M70" s="5" cm="1">
        <f t="array" ref="M70">INDEX('2026'!AM:AM, MAX(_xlfn._xlws.FILTER(ROW('2026'!E:E), ('2026'!E:E=Goalies!C70)*('2026'!AM:AM&lt;&gt;""))))</f>
        <v>3.0544476367307789</v>
      </c>
      <c r="N70" s="5">
        <f t="shared" si="41"/>
        <v>3.0849921130980866</v>
      </c>
      <c r="O70" s="5" t="str" cm="1">
        <f t="array" ref="O70">IFERROR(INDEX('2026'!AO:AO, MAX(_xlfn._xlws.FILTER(ROW('2026'!I:I), ('2026'!I:I=Goalies!B70)*('2026'!AO:AO&lt;&gt;"")))),"")</f>
        <v/>
      </c>
      <c r="P70" s="65">
        <f t="shared" si="60"/>
        <v>3.0849921130980866</v>
      </c>
      <c r="Q70" s="6">
        <v>28.7</v>
      </c>
      <c r="R70" t="s">
        <v>18</v>
      </c>
      <c r="S70" t="s">
        <v>189</v>
      </c>
      <c r="T70">
        <v>700</v>
      </c>
      <c r="U70">
        <v>640.5</v>
      </c>
      <c r="V70">
        <v>59.5</v>
      </c>
      <c r="W70">
        <v>70</v>
      </c>
      <c r="X70">
        <f t="shared" si="55"/>
        <v>10.5</v>
      </c>
      <c r="Y70" s="5">
        <f>_xlfn.XLOOKUP(Goalies!R70,'Starting GF'!A:A,'Starting GF'!G:G)</f>
        <v>28.515632253721144</v>
      </c>
      <c r="Z70" s="11">
        <f>SUMIFS('EH Goalies'!$H:$H,'EH Goalies'!$A:$A,S70)</f>
        <v>353</v>
      </c>
      <c r="AA70" s="11">
        <f>SUMIFS('EH Goalies'!$G:$G,'EH Goalies'!$A:$A,S70)</f>
        <v>41</v>
      </c>
      <c r="AB70" s="11">
        <f>SUMIFS('EH Goalies'!$J:$J,'EH Goalies'!$A:$A,S70)</f>
        <v>40.44</v>
      </c>
      <c r="AC70">
        <f t="shared" si="61"/>
        <v>-0.56000000000000227</v>
      </c>
      <c r="AD70">
        <f t="shared" si="62"/>
        <v>1053</v>
      </c>
      <c r="AE70">
        <f t="shared" si="63"/>
        <v>9.9399999999999977</v>
      </c>
      <c r="AF70" s="7">
        <f t="shared" si="64"/>
        <v>9.4396961063627702E-3</v>
      </c>
      <c r="AG70" s="37">
        <f t="shared" si="65"/>
        <v>0.90943969610636277</v>
      </c>
      <c r="AH70" s="60">
        <f t="shared" si="66"/>
        <v>2.5823843226161904</v>
      </c>
      <c r="AI70" s="60" cm="1">
        <f t="array" ref="AI70">SUMPRODUCT(($R$2:$R$1017=R70)*($Q$2:$Q$1017)*($AH$2:$AH$1017))/82</f>
        <v>2.5577305241600063</v>
      </c>
      <c r="AJ70" s="5">
        <f t="shared" si="67"/>
        <v>1.0096389350728341</v>
      </c>
      <c r="AK70" s="98">
        <f t="shared" si="68"/>
        <v>1.01</v>
      </c>
      <c r="AL70" s="5"/>
      <c r="AM70" s="7"/>
      <c r="AN70" s="91"/>
      <c r="AO70" s="37"/>
      <c r="AR70" s="75" t="s">
        <v>247</v>
      </c>
      <c r="AS70" s="75" t="s">
        <v>931</v>
      </c>
      <c r="AT70" s="75" t="s">
        <v>18</v>
      </c>
      <c r="AU70" s="75" t="s">
        <v>190</v>
      </c>
      <c r="AV70" s="75">
        <v>28</v>
      </c>
      <c r="AW70" s="75">
        <v>0.91900000000000004</v>
      </c>
      <c r="AX70" s="75">
        <v>25.731999999999999</v>
      </c>
      <c r="AY70" s="77">
        <v>0.91968292682926833</v>
      </c>
      <c r="AZ70" s="77">
        <v>2.8834118006725733</v>
      </c>
      <c r="BA70" s="77">
        <v>0.99</v>
      </c>
      <c r="BB70" s="78">
        <v>3.0357290469379663</v>
      </c>
      <c r="BC70" s="78">
        <v>3.1450692778574303</v>
      </c>
      <c r="BD70" s="78">
        <v>3.1136185850788558</v>
      </c>
      <c r="BE70" s="78">
        <v>3.1625133804773542</v>
      </c>
      <c r="BF70" s="79">
        <v>2.88</v>
      </c>
      <c r="BG70" s="75">
        <v>28</v>
      </c>
      <c r="BH70" s="75" t="s">
        <v>18</v>
      </c>
      <c r="BI70" s="75" t="s">
        <v>190</v>
      </c>
      <c r="BJ70" s="75">
        <v>700</v>
      </c>
      <c r="BK70" s="75">
        <v>639.5</v>
      </c>
      <c r="BL70" s="75">
        <v>60.5</v>
      </c>
      <c r="BM70" s="75">
        <v>70</v>
      </c>
      <c r="BN70" s="75">
        <v>9.5</v>
      </c>
      <c r="BO70" s="78">
        <v>28.515632253721144</v>
      </c>
      <c r="BP70" s="80">
        <v>0</v>
      </c>
      <c r="BQ70" s="80">
        <v>0</v>
      </c>
      <c r="BR70" s="80">
        <v>0</v>
      </c>
      <c r="BS70" s="75">
        <v>0</v>
      </c>
      <c r="BT70" s="75">
        <v>700</v>
      </c>
      <c r="BU70" s="75">
        <v>9.5</v>
      </c>
      <c r="BV70" s="77">
        <v>1.3571428571428571E-2</v>
      </c>
      <c r="BW70" s="81">
        <v>0.91357142857142859</v>
      </c>
      <c r="BX70" s="82">
        <v>2.4645653590716128</v>
      </c>
      <c r="BY70" s="82">
        <v>2.4752744248628562</v>
      </c>
      <c r="BZ70" s="78">
        <v>0.99567358443828435</v>
      </c>
      <c r="CA70" s="81">
        <v>0.99</v>
      </c>
    </row>
    <row r="71" spans="1:79" x14ac:dyDescent="0.2">
      <c r="A71" t="s">
        <v>247</v>
      </c>
      <c r="B71" t="str">
        <f t="shared" si="57"/>
        <v>TOR Joseph Woll</v>
      </c>
      <c r="C71" t="s">
        <v>18</v>
      </c>
      <c r="D71" t="s">
        <v>190</v>
      </c>
      <c r="E71" s="6">
        <v>28.7</v>
      </c>
      <c r="F71" s="7">
        <f t="shared" si="58"/>
        <v>0.91420433996383366</v>
      </c>
      <c r="G71">
        <f t="shared" si="59"/>
        <v>26.237664556962024</v>
      </c>
      <c r="H71" s="7">
        <f t="shared" si="56"/>
        <v>0.91030426744873472</v>
      </c>
      <c r="I71" s="7">
        <v>2.8834118006725733</v>
      </c>
      <c r="J71" s="9">
        <v>0.97</v>
      </c>
      <c r="K71" s="93">
        <v>0.98</v>
      </c>
      <c r="L71" s="5" cm="1">
        <f t="array" ref="L71">INDEX('2026'!AK:AK, MAX(_xlfn._xlws.FILTER(ROW('2026'!E:E), ('2026'!E:E=Goalies!C71)*('2026'!AK:AK&lt;&gt;""))))</f>
        <v>3.0426703768344767</v>
      </c>
      <c r="M71" s="5" cm="1">
        <f t="array" ref="M71">INDEX('2026'!AM:AM, MAX(_xlfn._xlws.FILTER(ROW('2026'!E:E), ('2026'!E:E=Goalies!C71)*('2026'!AM:AM&lt;&gt;""))))</f>
        <v>3.0544476367307789</v>
      </c>
      <c r="N71" s="5">
        <f t="shared" si="41"/>
        <v>2.9628142076288553</v>
      </c>
      <c r="O71" s="5" t="str" cm="1">
        <f t="array" ref="O71">IFERROR(INDEX('2026'!AO:AO, MAX(_xlfn._xlws.FILTER(ROW('2026'!I:I), ('2026'!I:I=Goalies!B71)*('2026'!AO:AO&lt;&gt;"")))),"")</f>
        <v/>
      </c>
      <c r="P71" s="65">
        <f t="shared" si="60"/>
        <v>2.9628142076288553</v>
      </c>
      <c r="Q71" s="6">
        <v>28.7</v>
      </c>
      <c r="R71" t="s">
        <v>18</v>
      </c>
      <c r="S71" t="s">
        <v>190</v>
      </c>
      <c r="T71">
        <v>700</v>
      </c>
      <c r="U71">
        <v>639.5</v>
      </c>
      <c r="V71">
        <v>60.5</v>
      </c>
      <c r="W71">
        <v>70</v>
      </c>
      <c r="X71">
        <f t="shared" si="55"/>
        <v>9.5</v>
      </c>
      <c r="Y71" s="5">
        <f>_xlfn.XLOOKUP(Goalies!R71,'Starting GF'!A:A,'Starting GF'!G:G)</f>
        <v>28.515632253721144</v>
      </c>
      <c r="Z71" s="11">
        <f>SUMIFS('EH Goalies'!$H:$H,'EH Goalies'!$A:$A,S71)</f>
        <v>406</v>
      </c>
      <c r="AA71" s="11">
        <f>SUMIFS('EH Goalies'!$G:$G,'EH Goalies'!$A:$A,S71)</f>
        <v>35</v>
      </c>
      <c r="AB71" s="11">
        <f>SUMIFS('EH Goalies'!$J:$J,'EH Goalies'!$A:$A,S71)</f>
        <v>41.21</v>
      </c>
      <c r="AC71">
        <f t="shared" si="61"/>
        <v>6.2100000000000009</v>
      </c>
      <c r="AD71">
        <f t="shared" si="62"/>
        <v>1106</v>
      </c>
      <c r="AE71">
        <f t="shared" si="63"/>
        <v>15.71</v>
      </c>
      <c r="AF71" s="7">
        <f t="shared" si="64"/>
        <v>1.4204339963833636E-2</v>
      </c>
      <c r="AG71" s="37">
        <f t="shared" si="65"/>
        <v>0.91420433996383366</v>
      </c>
      <c r="AH71" s="60">
        <f t="shared" si="66"/>
        <v>2.446517490556599</v>
      </c>
      <c r="AI71" s="60" cm="1">
        <f t="array" ref="AI71">SUMPRODUCT(($R$2:$R$1017=R71)*($Q$2:$Q$1017)*($AH$2:$AH$1017))/82</f>
        <v>2.5577305241600063</v>
      </c>
      <c r="AJ71" s="5">
        <f t="shared" si="67"/>
        <v>0.95651886211119475</v>
      </c>
      <c r="AK71" s="98">
        <f t="shared" si="68"/>
        <v>0.97</v>
      </c>
      <c r="AL71" s="5"/>
      <c r="AM71" s="7"/>
      <c r="AN71" s="91"/>
      <c r="AO71" s="37"/>
      <c r="AR71" s="75" t="s">
        <v>248</v>
      </c>
      <c r="AS71" s="75" t="s">
        <v>838</v>
      </c>
      <c r="AT71" s="75" t="s">
        <v>18</v>
      </c>
      <c r="AU71" s="75" t="s">
        <v>804</v>
      </c>
      <c r="AV71" s="75">
        <v>2</v>
      </c>
      <c r="AW71" s="75">
        <v>0.89500000000000002</v>
      </c>
      <c r="AX71" s="75">
        <v>1.79</v>
      </c>
      <c r="AY71" s="77">
        <v>0.91968292682926833</v>
      </c>
      <c r="AZ71" s="77">
        <v>3.0104000000000002</v>
      </c>
      <c r="BA71" s="77">
        <v>1.0349999999999999</v>
      </c>
      <c r="BB71" s="78">
        <v>3.0357290469379663</v>
      </c>
      <c r="BC71" s="78">
        <v>3.1450692778574303</v>
      </c>
      <c r="BD71" s="78">
        <v>3.2551467025824401</v>
      </c>
      <c r="BE71" s="78">
        <v>3.1194019942388844</v>
      </c>
      <c r="BF71" s="79">
        <v>3.01</v>
      </c>
      <c r="BG71" s="75">
        <v>2</v>
      </c>
      <c r="BH71" s="75" t="s">
        <v>18</v>
      </c>
      <c r="BI71" s="75" t="s">
        <v>304</v>
      </c>
      <c r="BJ71" s="75">
        <v>700</v>
      </c>
      <c r="BK71" s="75">
        <v>627.5</v>
      </c>
      <c r="BL71" s="75">
        <v>72.5</v>
      </c>
      <c r="BM71" s="75">
        <v>70</v>
      </c>
      <c r="BN71" s="75">
        <v>-2.5</v>
      </c>
      <c r="BO71" s="78">
        <v>28.515632253721144</v>
      </c>
      <c r="BP71" s="80">
        <v>80</v>
      </c>
      <c r="BQ71" s="80">
        <v>13</v>
      </c>
      <c r="BR71" s="80">
        <v>7.13</v>
      </c>
      <c r="BS71" s="75">
        <v>-5.87</v>
      </c>
      <c r="BT71" s="75">
        <v>780</v>
      </c>
      <c r="BU71" s="75">
        <v>-8.370000000000001</v>
      </c>
      <c r="BV71" s="77">
        <v>-1.0730769230769231E-2</v>
      </c>
      <c r="BW71" s="81">
        <v>0.88926923076923081</v>
      </c>
      <c r="BX71" s="82">
        <v>3.1575578945562746</v>
      </c>
      <c r="BY71" s="82">
        <v>2.4752744248628562</v>
      </c>
      <c r="BZ71" s="78">
        <v>1.2756395262037341</v>
      </c>
      <c r="CA71" s="81">
        <v>1.0349999999999999</v>
      </c>
    </row>
    <row r="72" spans="1:79" x14ac:dyDescent="0.2">
      <c r="A72" t="s">
        <v>248</v>
      </c>
      <c r="B72" t="str">
        <f t="shared" si="57"/>
        <v>TOR Dennis Hildeby</v>
      </c>
      <c r="C72" t="s">
        <v>18</v>
      </c>
      <c r="D72" t="s">
        <v>804</v>
      </c>
      <c r="E72" s="6">
        <v>24.599999999999998</v>
      </c>
      <c r="F72" s="7">
        <f t="shared" si="58"/>
        <v>0.90676284941388641</v>
      </c>
      <c r="G72">
        <f t="shared" si="59"/>
        <v>22.306366095581605</v>
      </c>
      <c r="H72" s="7">
        <f t="shared" si="56"/>
        <v>0.91030426744873472</v>
      </c>
      <c r="I72" s="7">
        <v>3.0104000000000002</v>
      </c>
      <c r="J72" s="9">
        <v>1.0349999999999999</v>
      </c>
      <c r="K72" s="93">
        <v>1.029102276012726</v>
      </c>
      <c r="L72" s="5" cm="1">
        <f t="array" ref="L72">INDEX('2026'!AK:AK, MAX(_xlfn._xlws.FILTER(ROW('2026'!E:E), ('2026'!E:E=Goalies!C72)*('2026'!AK:AK&lt;&gt;""))))</f>
        <v>3.0426703768344767</v>
      </c>
      <c r="M72" s="5" cm="1">
        <f t="array" ref="M72">INDEX('2026'!AM:AM, MAX(_xlfn._xlws.FILTER(ROW('2026'!E:E), ('2026'!E:E=Goalies!C72)*('2026'!AM:AM&lt;&gt;""))))</f>
        <v>3.0544476367307789</v>
      </c>
      <c r="N72" s="5">
        <f t="shared" si="41"/>
        <v>3.1613533040163557</v>
      </c>
      <c r="O72" s="5" t="str" cm="1">
        <f t="array" ref="O72">IFERROR(INDEX('2026'!AO:AO, MAX(_xlfn._xlws.FILTER(ROW('2026'!I:I), ('2026'!I:I=Goalies!B72)*('2026'!AO:AO&lt;&gt;"")))),"")</f>
        <v/>
      </c>
      <c r="P72" s="65">
        <f t="shared" si="60"/>
        <v>3.1613533040163557</v>
      </c>
      <c r="Q72" s="6">
        <v>24.599999999999998</v>
      </c>
      <c r="R72" t="s">
        <v>18</v>
      </c>
      <c r="S72" t="s">
        <v>804</v>
      </c>
      <c r="T72">
        <v>700</v>
      </c>
      <c r="U72">
        <v>627.5</v>
      </c>
      <c r="V72">
        <v>72.5</v>
      </c>
      <c r="W72">
        <v>70</v>
      </c>
      <c r="X72">
        <f t="shared" si="55"/>
        <v>-2.5</v>
      </c>
      <c r="Y72" s="5">
        <f>_xlfn.XLOOKUP(Goalies!R72,'Starting GF'!A:A,'Starting GF'!G:G)</f>
        <v>28.515632253721144</v>
      </c>
      <c r="Z72" s="11">
        <f>SUMIFS('EH Goalies'!$H:$H,'EH Goalies'!$A:$A,S72)</f>
        <v>409</v>
      </c>
      <c r="AA72" s="11">
        <f>SUMIFS('EH Goalies'!$G:$G,'EH Goalies'!$A:$A,S72)</f>
        <v>36</v>
      </c>
      <c r="AB72" s="11">
        <f>SUMIFS('EH Goalies'!$J:$J,'EH Goalies'!$A:$A,S72)</f>
        <v>46</v>
      </c>
      <c r="AC72">
        <f t="shared" si="61"/>
        <v>10</v>
      </c>
      <c r="AD72">
        <f t="shared" si="62"/>
        <v>1109</v>
      </c>
      <c r="AE72">
        <f t="shared" si="63"/>
        <v>7.5</v>
      </c>
      <c r="AF72" s="7">
        <f t="shared" si="64"/>
        <v>6.762849413886384E-3</v>
      </c>
      <c r="AG72" s="37">
        <f t="shared" si="65"/>
        <v>0.90676284941388641</v>
      </c>
      <c r="AH72" s="60">
        <f t="shared" si="66"/>
        <v>2.6587162984984358</v>
      </c>
      <c r="AI72" s="60" cm="1">
        <f t="array" ref="AI72">SUMPRODUCT(($R$2:$R$1017=R72)*($Q$2:$Q$1017)*($AH$2:$AH$1017))/82</f>
        <v>2.5577305241600063</v>
      </c>
      <c r="AJ72" s="5">
        <f t="shared" si="67"/>
        <v>1.0394825699519674</v>
      </c>
      <c r="AK72" s="98">
        <f t="shared" si="68"/>
        <v>1.0349999999999999</v>
      </c>
      <c r="AL72" s="5"/>
      <c r="AM72" s="7"/>
      <c r="AN72" s="91"/>
      <c r="AO72" s="37"/>
      <c r="AR72" s="75" t="s">
        <v>246</v>
      </c>
      <c r="AS72" s="75" t="s">
        <v>358</v>
      </c>
      <c r="AT72" s="75" t="s">
        <v>15</v>
      </c>
      <c r="AU72" s="75" t="s">
        <v>191</v>
      </c>
      <c r="AV72" s="75">
        <v>54</v>
      </c>
      <c r="AW72" s="75">
        <v>0.90500000000000003</v>
      </c>
      <c r="AX72" s="75">
        <v>48.870000000000005</v>
      </c>
      <c r="AY72" s="77">
        <v>0.90158536585365867</v>
      </c>
      <c r="AZ72" s="77">
        <v>2.8862577447335847</v>
      </c>
      <c r="BA72" s="77">
        <v>0.98</v>
      </c>
      <c r="BB72" s="78">
        <v>2.9022123912399085</v>
      </c>
      <c r="BC72" s="78">
        <v>2.9746646185190535</v>
      </c>
      <c r="BD72" s="78">
        <v>2.9151713261486725</v>
      </c>
      <c r="BE72" s="78">
        <v>2.9030643193437489</v>
      </c>
      <c r="BF72" s="79">
        <v>2.88</v>
      </c>
      <c r="BG72" s="75">
        <v>54</v>
      </c>
      <c r="BH72" s="75" t="s">
        <v>15</v>
      </c>
      <c r="BI72" s="75" t="s">
        <v>191</v>
      </c>
      <c r="BJ72" s="75">
        <v>700</v>
      </c>
      <c r="BK72" s="75">
        <v>632.5</v>
      </c>
      <c r="BL72" s="75">
        <v>67.5</v>
      </c>
      <c r="BM72" s="75">
        <v>70</v>
      </c>
      <c r="BN72" s="75">
        <v>2.5</v>
      </c>
      <c r="BO72" s="78">
        <v>27.487352784382136</v>
      </c>
      <c r="BP72" s="80">
        <v>245</v>
      </c>
      <c r="BQ72" s="80">
        <v>26</v>
      </c>
      <c r="BR72" s="80">
        <v>28.89</v>
      </c>
      <c r="BS72" s="75">
        <v>2.8900000000000006</v>
      </c>
      <c r="BT72" s="75">
        <v>945</v>
      </c>
      <c r="BU72" s="75">
        <v>5.3900000000000006</v>
      </c>
      <c r="BV72" s="77">
        <v>5.7037037037037039E-3</v>
      </c>
      <c r="BW72" s="81">
        <v>0.90570370370370368</v>
      </c>
      <c r="BX72" s="82">
        <v>2.5919555625569237</v>
      </c>
      <c r="BY72" s="82">
        <v>2.6392653637652543</v>
      </c>
      <c r="BZ72" s="78">
        <v>0.98207463263912309</v>
      </c>
      <c r="CA72" s="81">
        <v>0.98</v>
      </c>
    </row>
    <row r="73" spans="1:79" x14ac:dyDescent="0.2">
      <c r="A73" t="s">
        <v>246</v>
      </c>
      <c r="B73" t="str">
        <f t="shared" si="57"/>
        <v>UTA Karel Vejmelka</v>
      </c>
      <c r="C73" t="s">
        <v>15</v>
      </c>
      <c r="D73" t="s">
        <v>191</v>
      </c>
      <c r="E73" s="6">
        <v>57.4</v>
      </c>
      <c r="F73" s="7">
        <f t="shared" si="58"/>
        <v>0.90962500000000002</v>
      </c>
      <c r="G73">
        <f t="shared" si="59"/>
        <v>52.212474999999998</v>
      </c>
      <c r="H73" s="7">
        <f t="shared" si="56"/>
        <v>0.90620484693877545</v>
      </c>
      <c r="I73" s="7">
        <v>2.8862577447335847</v>
      </c>
      <c r="J73" s="9">
        <v>0.97</v>
      </c>
      <c r="K73" s="93">
        <v>0.97</v>
      </c>
      <c r="L73" s="5" cm="1">
        <f t="array" ref="L73">INDEX('2026'!AK:AK, MAX(_xlfn._xlws.FILTER(ROW('2026'!E:E), ('2026'!E:E=Goalies!C73)*('2026'!AK:AK&lt;&gt;""))))</f>
        <v>3.0350444847776963</v>
      </c>
      <c r="M73" s="5" cm="1">
        <f t="array" ref="M73">INDEX('2026'!AM:AM, MAX(_xlfn._xlws.FILTER(ROW('2026'!E:E), ('2026'!E:E=Goalies!C73)*('2026'!AM:AM&lt;&gt;""))))</f>
        <v>2.9292746173710973</v>
      </c>
      <c r="N73" s="5">
        <f t="shared" si="41"/>
        <v>2.8413963788499643</v>
      </c>
      <c r="O73" s="5" t="str" cm="1">
        <f t="array" ref="O73">IFERROR(INDEX('2026'!AO:AO, MAX(_xlfn._xlws.FILTER(ROW('2026'!I:I), ('2026'!I:I=Goalies!B73)*('2026'!AO:AO&lt;&gt;"")))),"")</f>
        <v/>
      </c>
      <c r="P73" s="65">
        <f t="shared" si="60"/>
        <v>2.8413963788499643</v>
      </c>
      <c r="Q73" s="6">
        <v>57.4</v>
      </c>
      <c r="R73" t="s">
        <v>15</v>
      </c>
      <c r="S73" t="s">
        <v>191</v>
      </c>
      <c r="T73">
        <v>700</v>
      </c>
      <c r="U73">
        <v>632.5</v>
      </c>
      <c r="V73">
        <v>67.5</v>
      </c>
      <c r="W73">
        <v>70</v>
      </c>
      <c r="X73">
        <f t="shared" si="55"/>
        <v>2.5</v>
      </c>
      <c r="Y73" s="5">
        <f>_xlfn.XLOOKUP(Goalies!R73,'Starting GF'!A:A,'Starting GF'!G:G)</f>
        <v>27.487352784382136</v>
      </c>
      <c r="Z73" s="11">
        <f>SUMIFS('EH Goalies'!$H:$H,'EH Goalies'!$A:$A,S73)</f>
        <v>740</v>
      </c>
      <c r="AA73" s="11">
        <f>SUMIFS('EH Goalies'!$G:$G,'EH Goalies'!$A:$A,S73)</f>
        <v>78</v>
      </c>
      <c r="AB73" s="11">
        <f>SUMIFS('EH Goalies'!$J:$J,'EH Goalies'!$A:$A,S73)</f>
        <v>89.36</v>
      </c>
      <c r="AC73">
        <f t="shared" si="61"/>
        <v>11.36</v>
      </c>
      <c r="AD73">
        <f t="shared" si="62"/>
        <v>1440</v>
      </c>
      <c r="AE73">
        <f t="shared" si="63"/>
        <v>13.86</v>
      </c>
      <c r="AF73" s="7">
        <f t="shared" si="64"/>
        <v>9.6249999999999999E-3</v>
      </c>
      <c r="AG73" s="37">
        <f t="shared" si="65"/>
        <v>0.90962500000000002</v>
      </c>
      <c r="AH73" s="60">
        <f t="shared" si="66"/>
        <v>2.4841695078885349</v>
      </c>
      <c r="AI73" s="60" cm="1">
        <f t="array" ref="AI73">SUMPRODUCT(($R$2:$R$1017=R73)*($Q$2:$Q$1017)*($AH$2:$AH$1017))/82</f>
        <v>2.5781804616589969</v>
      </c>
      <c r="AJ73" s="5">
        <f t="shared" si="67"/>
        <v>0.96353592963389056</v>
      </c>
      <c r="AK73" s="98">
        <f t="shared" si="68"/>
        <v>0.97</v>
      </c>
      <c r="AL73" s="5"/>
      <c r="AM73" s="7"/>
      <c r="AN73" s="91"/>
      <c r="AO73" s="37"/>
      <c r="AR73" s="75" t="s">
        <v>247</v>
      </c>
      <c r="AS73" s="75" t="s">
        <v>426</v>
      </c>
      <c r="AT73" s="75" t="s">
        <v>15</v>
      </c>
      <c r="AU73" s="75" t="s">
        <v>192</v>
      </c>
      <c r="AV73" s="75">
        <v>28</v>
      </c>
      <c r="AW73" s="75">
        <v>0.89500000000000002</v>
      </c>
      <c r="AX73" s="75">
        <v>25.060000000000002</v>
      </c>
      <c r="AY73" s="77">
        <v>0.90158536585365867</v>
      </c>
      <c r="AZ73" s="77">
        <v>3.1900743494423836</v>
      </c>
      <c r="BA73" s="77">
        <v>1.03</v>
      </c>
      <c r="BB73" s="78">
        <v>2.9022123912399085</v>
      </c>
      <c r="BC73" s="78">
        <v>2.9746646185190535</v>
      </c>
      <c r="BD73" s="78">
        <v>3.0639045570746251</v>
      </c>
      <c r="BE73" s="78">
        <v>3.0067973731933142</v>
      </c>
      <c r="BF73" s="79">
        <v>3.1</v>
      </c>
      <c r="BG73" s="75">
        <v>28</v>
      </c>
      <c r="BH73" s="75" t="s">
        <v>15</v>
      </c>
      <c r="BI73" s="75" t="s">
        <v>192</v>
      </c>
      <c r="BJ73" s="75">
        <v>700</v>
      </c>
      <c r="BK73" s="75">
        <v>627.5</v>
      </c>
      <c r="BL73" s="75">
        <v>72.5</v>
      </c>
      <c r="BM73" s="75">
        <v>70</v>
      </c>
      <c r="BN73" s="75">
        <v>-2.5</v>
      </c>
      <c r="BO73" s="78">
        <v>27.487352784382136</v>
      </c>
      <c r="BP73" s="80">
        <v>69</v>
      </c>
      <c r="BQ73" s="80">
        <v>6</v>
      </c>
      <c r="BR73" s="80">
        <v>9.01</v>
      </c>
      <c r="BS73" s="75">
        <v>3.01</v>
      </c>
      <c r="BT73" s="75">
        <v>769</v>
      </c>
      <c r="BU73" s="75">
        <v>0.50999999999999979</v>
      </c>
      <c r="BV73" s="77">
        <v>6.6319895968790612E-4</v>
      </c>
      <c r="BW73" s="81">
        <v>0.90066319895968794</v>
      </c>
      <c r="BX73" s="82">
        <v>2.7305056946670359</v>
      </c>
      <c r="BY73" s="82">
        <v>2.6392653637652543</v>
      </c>
      <c r="BZ73" s="78">
        <v>1.0345703513388345</v>
      </c>
      <c r="CA73" s="81">
        <v>1.03</v>
      </c>
    </row>
    <row r="74" spans="1:79" x14ac:dyDescent="0.2">
      <c r="A74" t="s">
        <v>247</v>
      </c>
      <c r="B74" t="str">
        <f t="shared" si="57"/>
        <v>UTA Vitek Vanecek</v>
      </c>
      <c r="C74" t="s">
        <v>15</v>
      </c>
      <c r="D74" t="s">
        <v>192</v>
      </c>
      <c r="E74" s="6">
        <v>24.599999999999998</v>
      </c>
      <c r="F74" s="7">
        <f t="shared" si="58"/>
        <v>0.8982244897959184</v>
      </c>
      <c r="G74">
        <f t="shared" si="59"/>
        <v>22.096322448979592</v>
      </c>
      <c r="H74" s="7">
        <f t="shared" si="56"/>
        <v>0.90620484693877545</v>
      </c>
      <c r="I74" s="7">
        <v>3.1900743494423836</v>
      </c>
      <c r="J74" s="9">
        <v>1.05</v>
      </c>
      <c r="K74" s="93">
        <v>1.05</v>
      </c>
      <c r="L74" s="5" cm="1">
        <f t="array" ref="L74">INDEX('2026'!AK:AK, MAX(_xlfn._xlws.FILTER(ROW('2026'!E:E), ('2026'!E:E=Goalies!C74)*('2026'!AK:AK&lt;&gt;""))))</f>
        <v>3.0350444847776963</v>
      </c>
      <c r="M74" s="5" cm="1">
        <f t="array" ref="M74">INDEX('2026'!AM:AM, MAX(_xlfn._xlws.FILTER(ROW('2026'!E:E), ('2026'!E:E=Goalies!C74)*('2026'!AM:AM&lt;&gt;""))))</f>
        <v>2.9292746173710973</v>
      </c>
      <c r="N74" s="5">
        <f t="shared" si="41"/>
        <v>3.0757383482396521</v>
      </c>
      <c r="O74" s="5" t="str" cm="1">
        <f t="array" ref="O74">IFERROR(INDEX('2026'!AO:AO, MAX(_xlfn._xlws.FILTER(ROW('2026'!I:I), ('2026'!I:I=Goalies!B74)*('2026'!AO:AO&lt;&gt;"")))),"")</f>
        <v/>
      </c>
      <c r="P74" s="65">
        <f t="shared" si="60"/>
        <v>3.0757383482396521</v>
      </c>
      <c r="Q74" s="6">
        <v>24.599999999999998</v>
      </c>
      <c r="R74" t="s">
        <v>15</v>
      </c>
      <c r="S74" t="s">
        <v>192</v>
      </c>
      <c r="T74">
        <v>700</v>
      </c>
      <c r="U74">
        <v>627.5</v>
      </c>
      <c r="V74">
        <v>72.5</v>
      </c>
      <c r="W74">
        <v>70</v>
      </c>
      <c r="X74">
        <f t="shared" si="55"/>
        <v>-2.5</v>
      </c>
      <c r="Y74" s="5">
        <f>_xlfn.XLOOKUP(Goalies!R74,'Starting GF'!A:A,'Starting GF'!G:G)</f>
        <v>27.487352784382136</v>
      </c>
      <c r="Z74" s="11">
        <f>SUMIFS('EH Goalies'!$H:$H,'EH Goalies'!$A:$A,S74)</f>
        <v>280</v>
      </c>
      <c r="AA74" s="11">
        <f>SUMIFS('EH Goalies'!$G:$G,'EH Goalies'!$A:$A,S74)</f>
        <v>34</v>
      </c>
      <c r="AB74" s="11">
        <f>SUMIFS('EH Goalies'!$J:$J,'EH Goalies'!$A:$A,S74)</f>
        <v>34.76</v>
      </c>
      <c r="AC74">
        <f t="shared" si="61"/>
        <v>0.75999999999999801</v>
      </c>
      <c r="AD74">
        <f t="shared" si="62"/>
        <v>980</v>
      </c>
      <c r="AE74">
        <f t="shared" si="63"/>
        <v>-1.740000000000002</v>
      </c>
      <c r="AF74" s="7">
        <f t="shared" si="64"/>
        <v>-1.7755102040816347E-3</v>
      </c>
      <c r="AG74" s="37">
        <f t="shared" si="65"/>
        <v>0.8982244897959184</v>
      </c>
      <c r="AH74" s="60">
        <f t="shared" si="66"/>
        <v>2.7975393537900746</v>
      </c>
      <c r="AI74" s="60" cm="1">
        <f t="array" ref="AI74">SUMPRODUCT(($R$2:$R$1017=R74)*($Q$2:$Q$1017)*($AH$2:$AH$1017))/82</f>
        <v>2.5781804616589969</v>
      </c>
      <c r="AJ74" s="5">
        <f t="shared" si="67"/>
        <v>1.0850828308542551</v>
      </c>
      <c r="AK74" s="98">
        <f t="shared" si="68"/>
        <v>1.05</v>
      </c>
      <c r="AL74" s="5"/>
      <c r="AM74" s="7"/>
      <c r="AN74" s="91"/>
      <c r="AO74" s="37"/>
      <c r="AR74" s="75" t="s">
        <v>246</v>
      </c>
      <c r="AS74" s="75" t="s">
        <v>370</v>
      </c>
      <c r="AT74" s="75" t="s">
        <v>23</v>
      </c>
      <c r="AU74" s="75" t="s">
        <v>193</v>
      </c>
      <c r="AV74" s="75">
        <v>52</v>
      </c>
      <c r="AW74" s="75">
        <v>0.91100000000000003</v>
      </c>
      <c r="AX74" s="75">
        <v>47.372</v>
      </c>
      <c r="AY74" s="77">
        <v>0.90697560975609759</v>
      </c>
      <c r="AZ74" s="77">
        <v>2.7441861688140938</v>
      </c>
      <c r="BA74" s="77">
        <v>0.98</v>
      </c>
      <c r="BB74" s="78">
        <v>2.8289745346057344</v>
      </c>
      <c r="BC74" s="78">
        <v>3.2521635135071394</v>
      </c>
      <c r="BD74" s="78">
        <v>3.1871202432369965</v>
      </c>
      <c r="BE74" s="78">
        <v>2.9448809379576213</v>
      </c>
      <c r="BF74" s="79">
        <v>2.76</v>
      </c>
      <c r="BG74" s="75">
        <v>52</v>
      </c>
      <c r="BH74" s="75" t="s">
        <v>23</v>
      </c>
      <c r="BI74" s="75" t="s">
        <v>193</v>
      </c>
      <c r="BJ74" s="75">
        <v>700</v>
      </c>
      <c r="BK74" s="75">
        <v>635.5</v>
      </c>
      <c r="BL74" s="75">
        <v>64.5</v>
      </c>
      <c r="BM74" s="75">
        <v>70</v>
      </c>
      <c r="BN74" s="75">
        <v>5.5</v>
      </c>
      <c r="BO74" s="78">
        <v>26.979890189123925</v>
      </c>
      <c r="BP74" s="80">
        <v>259</v>
      </c>
      <c r="BQ74" s="80">
        <v>23</v>
      </c>
      <c r="BR74" s="80">
        <v>32.130000000000003</v>
      </c>
      <c r="BS74" s="75">
        <v>9.1300000000000026</v>
      </c>
      <c r="BT74" s="75">
        <v>959</v>
      </c>
      <c r="BU74" s="75">
        <v>14.630000000000003</v>
      </c>
      <c r="BV74" s="77">
        <v>1.5255474452554747E-2</v>
      </c>
      <c r="BW74" s="81">
        <v>0.91525547445255473</v>
      </c>
      <c r="BX74" s="82">
        <v>2.2863979933994805</v>
      </c>
      <c r="BY74" s="82">
        <v>2.4388096900667899</v>
      </c>
      <c r="BZ74" s="78">
        <v>0.93750570317639859</v>
      </c>
      <c r="CA74" s="81">
        <v>0.98</v>
      </c>
    </row>
    <row r="75" spans="1:79" x14ac:dyDescent="0.2">
      <c r="A75" t="s">
        <v>246</v>
      </c>
      <c r="B75" t="str">
        <f t="shared" si="57"/>
        <v>VAN Thatcher Demko</v>
      </c>
      <c r="C75" t="s">
        <v>23</v>
      </c>
      <c r="D75" t="s">
        <v>193</v>
      </c>
      <c r="E75" s="6">
        <v>41</v>
      </c>
      <c r="F75" s="7">
        <f t="shared" si="58"/>
        <v>0.91617241379310344</v>
      </c>
      <c r="G75">
        <f t="shared" si="59"/>
        <v>37.563068965517239</v>
      </c>
      <c r="H75" s="7">
        <f t="shared" si="56"/>
        <v>0.90852594269977061</v>
      </c>
      <c r="I75" s="7">
        <v>2.7441861688140938</v>
      </c>
      <c r="J75" s="9">
        <v>0.97499999999999998</v>
      </c>
      <c r="K75" s="93">
        <v>0.94</v>
      </c>
      <c r="L75" s="5" cm="1">
        <f t="array" ref="L75">INDEX('2026'!AK:AK, MAX(_xlfn._xlws.FILTER(ROW('2026'!E:E), ('2026'!E:E=Goalies!C75)*('2026'!AK:AK&lt;&gt;""))))</f>
        <v>2.7281805083651771</v>
      </c>
      <c r="M75" s="5" cm="1">
        <f t="array" ref="M75">INDEX('2026'!AM:AM, MAX(_xlfn._xlws.FILTER(ROW('2026'!E:E), ('2026'!E:E=Goalies!C75)*('2026'!AM:AM&lt;&gt;""))))</f>
        <v>3.26</v>
      </c>
      <c r="N75" s="5">
        <f t="shared" si="41"/>
        <v>3.1784999999999997</v>
      </c>
      <c r="O75" s="5" t="str" cm="1">
        <f t="array" ref="O75">IFERROR(INDEX('2026'!AO:AO, MAX(_xlfn._xlws.FILTER(ROW('2026'!I:I), ('2026'!I:I=Goalies!B75)*('2026'!AO:AO&lt;&gt;"")))),"")</f>
        <v/>
      </c>
      <c r="P75" s="65">
        <f t="shared" si="60"/>
        <v>3.1784999999999997</v>
      </c>
      <c r="Q75" s="6">
        <v>41</v>
      </c>
      <c r="R75" t="s">
        <v>23</v>
      </c>
      <c r="S75" t="s">
        <v>193</v>
      </c>
      <c r="T75">
        <v>700</v>
      </c>
      <c r="U75">
        <v>635.5</v>
      </c>
      <c r="V75">
        <v>64.5</v>
      </c>
      <c r="W75">
        <v>70</v>
      </c>
      <c r="X75">
        <f t="shared" si="55"/>
        <v>5.5</v>
      </c>
      <c r="Y75" s="5">
        <f>_xlfn.XLOOKUP(Goalies!R75,'Starting GF'!A:A,'Starting GF'!G:G)</f>
        <v>26.979890189123925</v>
      </c>
      <c r="Z75" s="11">
        <f>SUMIFS('EH Goalies'!$H:$H,'EH Goalies'!$A:$A,S75)</f>
        <v>460</v>
      </c>
      <c r="AA75" s="11">
        <f>SUMIFS('EH Goalies'!$G:$G,'EH Goalies'!$A:$A,S75)</f>
        <v>44</v>
      </c>
      <c r="AB75" s="11">
        <f>SUMIFS('EH Goalies'!$J:$J,'EH Goalies'!$A:$A,S75)</f>
        <v>57.26</v>
      </c>
      <c r="AC75">
        <f t="shared" si="61"/>
        <v>13.259999999999998</v>
      </c>
      <c r="AD75">
        <f t="shared" si="62"/>
        <v>1160</v>
      </c>
      <c r="AE75">
        <f t="shared" si="63"/>
        <v>18.759999999999998</v>
      </c>
      <c r="AF75" s="7">
        <f t="shared" si="64"/>
        <v>1.6172413793103448E-2</v>
      </c>
      <c r="AG75" s="37">
        <f t="shared" si="65"/>
        <v>0.91617241379310344</v>
      </c>
      <c r="AH75" s="60">
        <f t="shared" si="66"/>
        <v>2.2616590706813886</v>
      </c>
      <c r="AI75" s="60" cm="1">
        <f t="array" ref="AI75">SUMPRODUCT(($R$2:$R$1017=R75)*($Q$2:$Q$1017)*($AH$2:$AH$1017))/82</f>
        <v>2.4679600211138171</v>
      </c>
      <c r="AJ75" s="5">
        <f t="shared" si="67"/>
        <v>0.916408309426616</v>
      </c>
      <c r="AK75" s="98">
        <f t="shared" si="68"/>
        <v>0.97499999999999998</v>
      </c>
      <c r="AL75" s="5"/>
      <c r="AM75" s="7"/>
      <c r="AN75" s="91"/>
      <c r="AO75" s="37"/>
      <c r="AR75" s="75" t="s">
        <v>247</v>
      </c>
      <c r="AS75" s="75" t="s">
        <v>421</v>
      </c>
      <c r="AT75" s="75" t="s">
        <v>23</v>
      </c>
      <c r="AU75" s="75" t="s">
        <v>194</v>
      </c>
      <c r="AV75" s="75">
        <v>28</v>
      </c>
      <c r="AW75" s="75">
        <v>0.9</v>
      </c>
      <c r="AX75" s="75">
        <v>25.2</v>
      </c>
      <c r="AY75" s="77">
        <v>0.90697560975609759</v>
      </c>
      <c r="AZ75" s="77">
        <v>3.0833552458585332</v>
      </c>
      <c r="BA75" s="77">
        <v>1.03</v>
      </c>
      <c r="BB75" s="78">
        <v>2.8289745346057344</v>
      </c>
      <c r="BC75" s="78">
        <v>3.2521635135071394</v>
      </c>
      <c r="BD75" s="78">
        <v>3.3497284189123535</v>
      </c>
      <c r="BE75" s="78">
        <v>3.3254808888410978</v>
      </c>
      <c r="BF75" s="79">
        <v>3</v>
      </c>
      <c r="BG75" s="75">
        <v>28</v>
      </c>
      <c r="BH75" s="75" t="s">
        <v>23</v>
      </c>
      <c r="BI75" s="75" t="s">
        <v>194</v>
      </c>
      <c r="BJ75" s="75">
        <v>700</v>
      </c>
      <c r="BK75" s="75">
        <v>630</v>
      </c>
      <c r="BL75" s="75">
        <v>70</v>
      </c>
      <c r="BM75" s="75">
        <v>70</v>
      </c>
      <c r="BN75" s="75">
        <v>0</v>
      </c>
      <c r="BO75" s="78">
        <v>26.979890189123925</v>
      </c>
      <c r="BP75" s="80">
        <v>156</v>
      </c>
      <c r="BQ75" s="80">
        <v>18</v>
      </c>
      <c r="BR75" s="80">
        <v>17.829999999999998</v>
      </c>
      <c r="BS75" s="75">
        <v>-0.17000000000000171</v>
      </c>
      <c r="BT75" s="75">
        <v>856</v>
      </c>
      <c r="BU75" s="75">
        <v>-0.17000000000000171</v>
      </c>
      <c r="BV75" s="77">
        <v>-1.985981308411235E-4</v>
      </c>
      <c r="BW75" s="81">
        <v>0.89980140186915891</v>
      </c>
      <c r="BX75" s="82">
        <v>2.7033471746742501</v>
      </c>
      <c r="BY75" s="82">
        <v>2.4388096900667899</v>
      </c>
      <c r="BZ75" s="78">
        <v>1.1084699169783172</v>
      </c>
      <c r="CA75" s="81">
        <v>1.03</v>
      </c>
    </row>
    <row r="76" spans="1:79" x14ac:dyDescent="0.2">
      <c r="A76" t="s">
        <v>247</v>
      </c>
      <c r="B76" t="str">
        <f t="shared" si="57"/>
        <v>VAN Kevin Lankinen</v>
      </c>
      <c r="C76" t="s">
        <v>23</v>
      </c>
      <c r="D76" t="s">
        <v>194</v>
      </c>
      <c r="E76" s="6">
        <v>36.9</v>
      </c>
      <c r="F76" s="7">
        <f t="shared" si="58"/>
        <v>0.90146067415730335</v>
      </c>
      <c r="G76">
        <f t="shared" si="59"/>
        <v>33.26389887640449</v>
      </c>
      <c r="H76" s="7">
        <f t="shared" si="56"/>
        <v>0.90852594269977061</v>
      </c>
      <c r="I76" s="7">
        <v>3.0833552458585332</v>
      </c>
      <c r="J76" s="9">
        <v>1.03</v>
      </c>
      <c r="K76" s="93">
        <v>1.07</v>
      </c>
      <c r="L76" s="5" cm="1">
        <f t="array" ref="L76">INDEX('2026'!AK:AK, MAX(_xlfn._xlws.FILTER(ROW('2026'!E:E), ('2026'!E:E=Goalies!C76)*('2026'!AK:AK&lt;&gt;""))))</f>
        <v>2.7281805083651771</v>
      </c>
      <c r="M76" s="5" cm="1">
        <f t="array" ref="M76">INDEX('2026'!AM:AM, MAX(_xlfn._xlws.FILTER(ROW('2026'!E:E), ('2026'!E:E=Goalies!C76)*('2026'!AM:AM&lt;&gt;""))))</f>
        <v>3.26</v>
      </c>
      <c r="N76" s="5">
        <f t="shared" si="41"/>
        <v>3.3577999999999997</v>
      </c>
      <c r="O76" s="5" t="str" cm="1">
        <f t="array" ref="O76">IFERROR(INDEX('2026'!AO:AO, MAX(_xlfn._xlws.FILTER(ROW('2026'!I:I), ('2026'!I:I=Goalies!B76)*('2026'!AO:AO&lt;&gt;"")))),"")</f>
        <v/>
      </c>
      <c r="P76" s="65">
        <f t="shared" si="60"/>
        <v>3.3577999999999997</v>
      </c>
      <c r="Q76" s="6">
        <v>36.9</v>
      </c>
      <c r="R76" t="s">
        <v>23</v>
      </c>
      <c r="S76" t="s">
        <v>194</v>
      </c>
      <c r="T76">
        <v>700</v>
      </c>
      <c r="U76">
        <v>630</v>
      </c>
      <c r="V76">
        <v>70</v>
      </c>
      <c r="W76">
        <v>70</v>
      </c>
      <c r="X76">
        <f t="shared" si="55"/>
        <v>0</v>
      </c>
      <c r="Y76" s="5">
        <f>_xlfn.XLOOKUP(Goalies!R76,'Starting GF'!A:A,'Starting GF'!G:G)</f>
        <v>26.979890189123925</v>
      </c>
      <c r="Z76" s="11">
        <f>SUMIFS('EH Goalies'!$H:$H,'EH Goalies'!$A:$A,S76)</f>
        <v>546</v>
      </c>
      <c r="AA76" s="11">
        <f>SUMIFS('EH Goalies'!$G:$G,'EH Goalies'!$A:$A,S76)</f>
        <v>63</v>
      </c>
      <c r="AB76" s="11">
        <f>SUMIFS('EH Goalies'!$J:$J,'EH Goalies'!$A:$A,S76)</f>
        <v>64.819999999999993</v>
      </c>
      <c r="AC76">
        <f t="shared" si="61"/>
        <v>1.8199999999999932</v>
      </c>
      <c r="AD76">
        <f t="shared" si="62"/>
        <v>1246</v>
      </c>
      <c r="AE76">
        <f t="shared" si="63"/>
        <v>1.8199999999999932</v>
      </c>
      <c r="AF76" s="7">
        <f t="shared" si="64"/>
        <v>1.4606741573033653E-3</v>
      </c>
      <c r="AG76" s="37">
        <f t="shared" si="65"/>
        <v>0.90146067415730335</v>
      </c>
      <c r="AH76" s="60">
        <f t="shared" si="66"/>
        <v>2.6585801905462567</v>
      </c>
      <c r="AI76" s="60" cm="1">
        <f t="array" ref="AI76">SUMPRODUCT(($R$2:$R$1017=R76)*($Q$2:$Q$1017)*($AH$2:$AH$1017))/82</f>
        <v>2.4679600211138171</v>
      </c>
      <c r="AJ76" s="5">
        <f t="shared" si="67"/>
        <v>1.0772379486708259</v>
      </c>
      <c r="AK76" s="98">
        <f t="shared" si="68"/>
        <v>1.03</v>
      </c>
      <c r="AL76" s="5"/>
      <c r="AM76" s="7"/>
      <c r="AN76" s="91"/>
      <c r="AO76" s="37"/>
      <c r="AR76" s="75" t="s">
        <v>247</v>
      </c>
      <c r="AS76" s="75" t="s">
        <v>959</v>
      </c>
      <c r="AT76" s="75" t="s">
        <v>23</v>
      </c>
      <c r="AU76" s="85" t="s">
        <v>767</v>
      </c>
      <c r="AV76" s="75">
        <v>2</v>
      </c>
      <c r="AW76" s="75">
        <v>0.9</v>
      </c>
      <c r="AX76" s="75">
        <v>1.8</v>
      </c>
      <c r="AY76" s="77">
        <v>0.90697560975609759</v>
      </c>
      <c r="AZ76" s="77">
        <v>3.0833552458585332</v>
      </c>
      <c r="BA76" s="77">
        <v>1.05</v>
      </c>
      <c r="BB76" s="78">
        <v>2.8289745346057344</v>
      </c>
      <c r="BC76" s="78">
        <v>3.2521635135071394</v>
      </c>
      <c r="BD76" s="78">
        <v>3.4147716891824964</v>
      </c>
      <c r="BE76" s="78">
        <v>3.2123060969312434</v>
      </c>
      <c r="BF76" s="79">
        <v>3</v>
      </c>
      <c r="BG76" s="75">
        <v>2</v>
      </c>
      <c r="BH76" s="75" t="s">
        <v>23</v>
      </c>
      <c r="BI76" s="85" t="s">
        <v>767</v>
      </c>
      <c r="BJ76" s="75">
        <v>700</v>
      </c>
      <c r="BK76" s="75">
        <v>630</v>
      </c>
      <c r="BL76" s="75">
        <v>70</v>
      </c>
      <c r="BM76" s="75">
        <v>70</v>
      </c>
      <c r="BN76" s="75">
        <v>0</v>
      </c>
      <c r="BO76" s="78">
        <v>26.979890189123925</v>
      </c>
      <c r="BP76" s="80">
        <v>0</v>
      </c>
      <c r="BQ76" s="80">
        <v>0</v>
      </c>
      <c r="BR76" s="80">
        <v>0</v>
      </c>
      <c r="BS76" s="75">
        <v>0</v>
      </c>
      <c r="BT76" s="75">
        <v>700</v>
      </c>
      <c r="BU76" s="75">
        <v>0</v>
      </c>
      <c r="BV76" s="77">
        <v>0</v>
      </c>
      <c r="BW76" s="81">
        <v>0.9</v>
      </c>
      <c r="BX76" s="82">
        <v>2.6979890189123918</v>
      </c>
      <c r="BY76" s="82">
        <v>2.4388096900667899</v>
      </c>
      <c r="BZ76" s="78">
        <v>1.1062728797171968</v>
      </c>
      <c r="CA76" s="81">
        <v>1.05</v>
      </c>
    </row>
    <row r="77" spans="1:79" x14ac:dyDescent="0.2">
      <c r="A77" t="s">
        <v>247</v>
      </c>
      <c r="B77" t="str">
        <f t="shared" si="57"/>
        <v>VAN Nikita Tolopilo</v>
      </c>
      <c r="C77" t="s">
        <v>23</v>
      </c>
      <c r="D77" s="33" t="s">
        <v>1294</v>
      </c>
      <c r="E77" s="6">
        <v>4.1000000000000005</v>
      </c>
      <c r="F77" s="7">
        <f t="shared" si="58"/>
        <v>0.89564864864864868</v>
      </c>
      <c r="G77">
        <f t="shared" si="59"/>
        <v>3.67215945945946</v>
      </c>
      <c r="H77" s="7">
        <f t="shared" si="56"/>
        <v>0.90852594269977061</v>
      </c>
      <c r="I77" s="7">
        <v>3.0833552458585332</v>
      </c>
      <c r="J77" s="9">
        <v>1.08</v>
      </c>
      <c r="K77" s="93">
        <v>1.1000000000000001</v>
      </c>
      <c r="L77" s="5" cm="1">
        <f t="array" ref="L77">INDEX('2026'!AK:AK, MAX(_xlfn._xlws.FILTER(ROW('2026'!E:E), ('2026'!E:E=Goalies!C77)*('2026'!AK:AK&lt;&gt;""))))</f>
        <v>2.7281805083651771</v>
      </c>
      <c r="M77" s="5" cm="1">
        <f t="array" ref="M77">INDEX('2026'!AM:AM, MAX(_xlfn._xlws.FILTER(ROW('2026'!E:E), ('2026'!E:E=Goalies!C77)*('2026'!AM:AM&lt;&gt;""))))</f>
        <v>3.26</v>
      </c>
      <c r="N77" s="5">
        <f t="shared" si="41"/>
        <v>3.5207999999999999</v>
      </c>
      <c r="O77" s="5" t="str" cm="1">
        <f t="array" ref="O77">IFERROR(INDEX('2026'!AO:AO, MAX(_xlfn._xlws.FILTER(ROW('2026'!I:I), ('2026'!I:I=Goalies!B77)*('2026'!AO:AO&lt;&gt;"")))),"")</f>
        <v/>
      </c>
      <c r="P77" s="65">
        <f t="shared" si="60"/>
        <v>3.5207999999999999</v>
      </c>
      <c r="Q77" s="6">
        <v>4.1000000000000005</v>
      </c>
      <c r="R77" t="s">
        <v>23</v>
      </c>
      <c r="S77" s="33" t="s">
        <v>767</v>
      </c>
      <c r="T77">
        <v>700</v>
      </c>
      <c r="U77">
        <v>630</v>
      </c>
      <c r="V77">
        <v>70</v>
      </c>
      <c r="W77">
        <v>70</v>
      </c>
      <c r="X77">
        <f t="shared" si="55"/>
        <v>0</v>
      </c>
      <c r="Y77" s="5">
        <f>_xlfn.XLOOKUP(Goalies!R77,'Starting GF'!A:A,'Starting GF'!G:G)</f>
        <v>26.979890189123925</v>
      </c>
      <c r="Z77" s="11">
        <f>SUMIFS('EH Goalies'!$H:$H,'EH Goalies'!$A:$A,S77)</f>
        <v>40</v>
      </c>
      <c r="AA77" s="11">
        <f>SUMIFS('EH Goalies'!$G:$G,'EH Goalies'!$A:$A,S77)</f>
        <v>7</v>
      </c>
      <c r="AB77" s="11">
        <f>SUMIFS('EH Goalies'!$J:$J,'EH Goalies'!$A:$A,S77)</f>
        <v>3.78</v>
      </c>
      <c r="AC77">
        <f t="shared" si="61"/>
        <v>-3.22</v>
      </c>
      <c r="AD77">
        <f t="shared" si="62"/>
        <v>740</v>
      </c>
      <c r="AE77">
        <f t="shared" si="63"/>
        <v>-3.22</v>
      </c>
      <c r="AF77" s="7">
        <f t="shared" si="64"/>
        <v>-4.3513513513513515E-3</v>
      </c>
      <c r="AG77" s="37">
        <f t="shared" si="65"/>
        <v>0.89564864864864868</v>
      </c>
      <c r="AH77" s="60">
        <f t="shared" si="66"/>
        <v>2.8153880005461471</v>
      </c>
      <c r="AI77" s="60" cm="1">
        <f t="array" ref="AI77">SUMPRODUCT(($R$2:$R$1017=R77)*($Q$2:$Q$1017)*($AH$2:$AH$1017))/82</f>
        <v>2.4679600211138171</v>
      </c>
      <c r="AJ77" s="5">
        <f t="shared" si="67"/>
        <v>1.140775367696407</v>
      </c>
      <c r="AK77" s="98">
        <f t="shared" si="68"/>
        <v>1.08</v>
      </c>
      <c r="AL77" s="5"/>
      <c r="AM77" s="7"/>
      <c r="AN77" s="91"/>
      <c r="AO77" s="37"/>
      <c r="AR77" s="75" t="s">
        <v>246</v>
      </c>
      <c r="AS77" s="75" t="s">
        <v>374</v>
      </c>
      <c r="AT77" s="75" t="s">
        <v>25</v>
      </c>
      <c r="AU77" s="75" t="s">
        <v>195</v>
      </c>
      <c r="AV77" s="75">
        <v>52</v>
      </c>
      <c r="AW77" s="75">
        <v>0.91100000000000003</v>
      </c>
      <c r="AX77" s="75">
        <v>47.372</v>
      </c>
      <c r="AY77" s="77">
        <v>0.90697560975609759</v>
      </c>
      <c r="AZ77" s="77">
        <v>2.6098553773336839</v>
      </c>
      <c r="BA77" s="77">
        <v>0.98871069830781533</v>
      </c>
      <c r="BB77" s="78">
        <v>3.2000985710757162</v>
      </c>
      <c r="BC77" s="78">
        <v>2.6892231051076814</v>
      </c>
      <c r="BD77" s="78">
        <v>2.6588636541565269</v>
      </c>
      <c r="BE77" s="78">
        <v>2.6391680545959821</v>
      </c>
      <c r="BF77" s="79">
        <v>2.7</v>
      </c>
      <c r="BG77" s="75">
        <v>52</v>
      </c>
      <c r="BH77" s="75" t="s">
        <v>25</v>
      </c>
      <c r="BI77" s="75" t="s">
        <v>195</v>
      </c>
      <c r="BJ77" s="75">
        <v>700</v>
      </c>
      <c r="BK77" s="75">
        <v>635.5</v>
      </c>
      <c r="BL77" s="75">
        <v>64.5</v>
      </c>
      <c r="BM77" s="75">
        <v>70</v>
      </c>
      <c r="BN77" s="75">
        <v>5.5</v>
      </c>
      <c r="BO77" s="78">
        <v>26.712804612672233</v>
      </c>
      <c r="BP77" s="80">
        <v>89</v>
      </c>
      <c r="BQ77" s="80">
        <v>10</v>
      </c>
      <c r="BR77" s="80">
        <v>9.61</v>
      </c>
      <c r="BS77" s="75">
        <v>-0.39000000000000057</v>
      </c>
      <c r="BT77" s="75">
        <v>789</v>
      </c>
      <c r="BU77" s="75">
        <v>5.1099999999999994</v>
      </c>
      <c r="BV77" s="77">
        <v>6.476552598225601E-3</v>
      </c>
      <c r="BW77" s="81">
        <v>0.90647655259822557</v>
      </c>
      <c r="BX77" s="82">
        <v>2.4982735771471289</v>
      </c>
      <c r="BY77" s="82">
        <v>2.5545146075433425</v>
      </c>
      <c r="BZ77" s="78">
        <v>0.97798367242444539</v>
      </c>
      <c r="CA77" s="81">
        <v>0.98871069830781533</v>
      </c>
    </row>
    <row r="78" spans="1:79" x14ac:dyDescent="0.2">
      <c r="A78" t="s">
        <v>246</v>
      </c>
      <c r="B78" t="str">
        <f t="shared" si="57"/>
        <v>VGK Adin Hill</v>
      </c>
      <c r="C78" t="s">
        <v>25</v>
      </c>
      <c r="D78" t="s">
        <v>195</v>
      </c>
      <c r="E78" s="6">
        <v>32.800000000000004</v>
      </c>
      <c r="F78" s="7">
        <f t="shared" si="58"/>
        <v>0.90647655259822557</v>
      </c>
      <c r="G78">
        <f t="shared" si="59"/>
        <v>29.732430925221802</v>
      </c>
      <c r="H78" s="7">
        <f t="shared" si="56"/>
        <v>0.9017427403453685</v>
      </c>
      <c r="I78" s="7">
        <v>2.6098553773336839</v>
      </c>
      <c r="J78" s="9">
        <v>1</v>
      </c>
      <c r="K78" s="93">
        <v>0.97</v>
      </c>
      <c r="L78" s="5" cm="1">
        <f t="array" ref="L78">INDEX('2026'!AK:AK, MAX(_xlfn._xlws.FILTER(ROW('2026'!E:E), ('2026'!E:E=Goalies!C78)*('2026'!AK:AK&lt;&gt;""))))</f>
        <v>3.21</v>
      </c>
      <c r="M78" s="5" cm="1">
        <f t="array" ref="M78">INDEX('2026'!AM:AM, MAX(_xlfn._xlws.FILTER(ROW('2026'!E:E), ('2026'!E:E=Goalies!C78)*('2026'!AM:AM&lt;&gt;""))))</f>
        <v>2.76</v>
      </c>
      <c r="N78" s="5">
        <f t="shared" si="41"/>
        <v>2.76</v>
      </c>
      <c r="O78" s="5" t="str" cm="1">
        <f t="array" ref="O78">IFERROR(INDEX('2026'!AO:AO, MAX(_xlfn._xlws.FILTER(ROW('2026'!I:I), ('2026'!I:I=Goalies!B78)*('2026'!AO:AO&lt;&gt;"")))),"")</f>
        <v/>
      </c>
      <c r="P78" s="65">
        <f t="shared" si="60"/>
        <v>2.76</v>
      </c>
      <c r="Q78" s="6">
        <v>32.800000000000004</v>
      </c>
      <c r="R78" t="s">
        <v>25</v>
      </c>
      <c r="S78" t="s">
        <v>195</v>
      </c>
      <c r="T78">
        <v>700</v>
      </c>
      <c r="U78">
        <v>635.5</v>
      </c>
      <c r="V78">
        <v>64.5</v>
      </c>
      <c r="W78">
        <v>70</v>
      </c>
      <c r="X78">
        <f t="shared" si="55"/>
        <v>5.5</v>
      </c>
      <c r="Y78" s="5">
        <f>_xlfn.XLOOKUP(Goalies!R78,'Starting GF'!A:A,'Starting GF'!G:G)</f>
        <v>26.712804612672233</v>
      </c>
      <c r="Z78" s="11">
        <f>SUMIFS('EH Goalies'!$H:$H,'EH Goalies'!$A:$A,S78)</f>
        <v>89</v>
      </c>
      <c r="AA78" s="11">
        <f>SUMIFS('EH Goalies'!$G:$G,'EH Goalies'!$A:$A,S78)</f>
        <v>10</v>
      </c>
      <c r="AB78" s="11">
        <f>SUMIFS('EH Goalies'!$J:$J,'EH Goalies'!$A:$A,S78)</f>
        <v>9.61</v>
      </c>
      <c r="AC78">
        <f t="shared" si="61"/>
        <v>-0.39000000000000057</v>
      </c>
      <c r="AD78">
        <f t="shared" si="62"/>
        <v>789</v>
      </c>
      <c r="AE78">
        <f t="shared" si="63"/>
        <v>5.1099999999999994</v>
      </c>
      <c r="AF78" s="7">
        <f t="shared" si="64"/>
        <v>6.476552598225601E-3</v>
      </c>
      <c r="AG78" s="37">
        <f t="shared" si="65"/>
        <v>0.90647655259822557</v>
      </c>
      <c r="AH78" s="60">
        <f t="shared" si="66"/>
        <v>2.4982735771471289</v>
      </c>
      <c r="AI78" s="60" cm="1">
        <f t="array" ref="AI78">SUMPRODUCT(($R$2:$R$1017=R78)*($Q$2:$Q$1017)*($AH$2:$AH$1017))/82</f>
        <v>2.6247269789307737</v>
      </c>
      <c r="AJ78" s="5">
        <f t="shared" si="67"/>
        <v>0.95182226463982256</v>
      </c>
      <c r="AK78" s="98">
        <f t="shared" si="68"/>
        <v>1</v>
      </c>
      <c r="AL78" s="5"/>
      <c r="AM78" s="7"/>
      <c r="AN78" s="91"/>
      <c r="AO78" s="37"/>
      <c r="AR78" s="75" t="s">
        <v>247</v>
      </c>
      <c r="AS78" s="75" t="s">
        <v>483</v>
      </c>
      <c r="AT78" s="75" t="s">
        <v>25</v>
      </c>
      <c r="AU78" s="75" t="s">
        <v>196</v>
      </c>
      <c r="AV78" s="75">
        <v>26</v>
      </c>
      <c r="AW78" s="75">
        <v>0.9</v>
      </c>
      <c r="AX78" s="75">
        <v>23.400000000000002</v>
      </c>
      <c r="AY78" s="77">
        <v>0.90697560975609759</v>
      </c>
      <c r="AZ78" s="77">
        <v>2.9324217722850388</v>
      </c>
      <c r="BA78" s="77">
        <v>1.02</v>
      </c>
      <c r="BB78" s="78">
        <v>3.2000985710757162</v>
      </c>
      <c r="BC78" s="78">
        <v>2.6892231051076814</v>
      </c>
      <c r="BD78" s="78">
        <v>2.7430075672098351</v>
      </c>
      <c r="BE78" s="78">
        <v>2.7950519232326849</v>
      </c>
      <c r="BF78" s="79">
        <v>2.85</v>
      </c>
      <c r="BG78" s="75">
        <v>26</v>
      </c>
      <c r="BH78" s="75" t="s">
        <v>25</v>
      </c>
      <c r="BI78" s="75" t="s">
        <v>196</v>
      </c>
      <c r="BJ78" s="75">
        <v>700</v>
      </c>
      <c r="BK78" s="75">
        <v>630</v>
      </c>
      <c r="BL78" s="75">
        <v>70</v>
      </c>
      <c r="BM78" s="75">
        <v>70</v>
      </c>
      <c r="BN78" s="75">
        <v>0</v>
      </c>
      <c r="BO78" s="78">
        <v>26.712804612672233</v>
      </c>
      <c r="BP78" s="80">
        <v>163</v>
      </c>
      <c r="BQ78" s="80">
        <v>15</v>
      </c>
      <c r="BR78" s="80">
        <v>16.52</v>
      </c>
      <c r="BS78" s="75">
        <v>1.5199999999999996</v>
      </c>
      <c r="BT78" s="75">
        <v>863</v>
      </c>
      <c r="BU78" s="75">
        <v>1.5199999999999996</v>
      </c>
      <c r="BV78" s="77">
        <v>1.7612977983777515E-3</v>
      </c>
      <c r="BW78" s="81">
        <v>0.90176129779837777</v>
      </c>
      <c r="BX78" s="82">
        <v>2.624231257314428</v>
      </c>
      <c r="BY78" s="82">
        <v>2.5545146075433425</v>
      </c>
      <c r="BZ78" s="78">
        <v>1.0272915447675328</v>
      </c>
      <c r="CA78" s="81">
        <v>1.02</v>
      </c>
    </row>
    <row r="79" spans="1:79" x14ac:dyDescent="0.2">
      <c r="A79" t="s">
        <v>247</v>
      </c>
      <c r="B79" t="str">
        <f t="shared" si="57"/>
        <v>VGK Akira Schmid</v>
      </c>
      <c r="C79" t="s">
        <v>25</v>
      </c>
      <c r="D79" t="s">
        <v>196</v>
      </c>
      <c r="E79" s="6">
        <v>27.060000000000002</v>
      </c>
      <c r="F79" s="7">
        <f t="shared" si="58"/>
        <v>0.9025948275862069</v>
      </c>
      <c r="G79">
        <f t="shared" si="59"/>
        <v>24.424216034482761</v>
      </c>
      <c r="H79" s="7">
        <f t="shared" si="56"/>
        <v>0.9017427403453685</v>
      </c>
      <c r="I79" s="7">
        <v>2.9324217722850388</v>
      </c>
      <c r="J79" s="9">
        <v>0.99</v>
      </c>
      <c r="K79" s="93">
        <v>1</v>
      </c>
      <c r="L79" s="5" cm="1">
        <f t="array" ref="L79">INDEX('2026'!AK:AK, MAX(_xlfn._xlws.FILTER(ROW('2026'!E:E), ('2026'!E:E=Goalies!C79)*('2026'!AK:AK&lt;&gt;""))))</f>
        <v>3.21</v>
      </c>
      <c r="M79" s="5" cm="1">
        <f t="array" ref="M79">INDEX('2026'!AM:AM, MAX(_xlfn._xlws.FILTER(ROW('2026'!E:E), ('2026'!E:E=Goalies!C79)*('2026'!AM:AM&lt;&gt;""))))</f>
        <v>2.76</v>
      </c>
      <c r="N79" s="5">
        <f t="shared" si="41"/>
        <v>2.7323999999999997</v>
      </c>
      <c r="O79" s="5" t="str" cm="1">
        <f t="array" ref="O79">IFERROR(INDEX('2026'!AO:AO, MAX(_xlfn._xlws.FILTER(ROW('2026'!I:I), ('2026'!I:I=Goalies!B79)*('2026'!AO:AO&lt;&gt;"")))),"")</f>
        <v/>
      </c>
      <c r="P79" s="65">
        <f t="shared" si="60"/>
        <v>2.7323999999999997</v>
      </c>
      <c r="Q79" s="6">
        <v>27.060000000000002</v>
      </c>
      <c r="R79" t="s">
        <v>25</v>
      </c>
      <c r="S79" t="s">
        <v>196</v>
      </c>
      <c r="T79">
        <v>700</v>
      </c>
      <c r="U79">
        <v>630</v>
      </c>
      <c r="V79">
        <v>70</v>
      </c>
      <c r="W79">
        <v>70</v>
      </c>
      <c r="X79">
        <f t="shared" si="55"/>
        <v>0</v>
      </c>
      <c r="Y79" s="5">
        <f>_xlfn.XLOOKUP(Goalies!R79,'Starting GF'!A:A,'Starting GF'!G:G)</f>
        <v>26.712804612672233</v>
      </c>
      <c r="Z79" s="11">
        <f>SUMIFS('EH Goalies'!$H:$H,'EH Goalies'!$A:$A,S79)</f>
        <v>460</v>
      </c>
      <c r="AA79" s="11">
        <f>SUMIFS('EH Goalies'!$G:$G,'EH Goalies'!$A:$A,S79)</f>
        <v>48</v>
      </c>
      <c r="AB79" s="11">
        <f>SUMIFS('EH Goalies'!$J:$J,'EH Goalies'!$A:$A,S79)</f>
        <v>51.01</v>
      </c>
      <c r="AC79">
        <f t="shared" si="61"/>
        <v>3.009999999999998</v>
      </c>
      <c r="AD79">
        <f t="shared" si="62"/>
        <v>1160</v>
      </c>
      <c r="AE79">
        <f t="shared" si="63"/>
        <v>3.009999999999998</v>
      </c>
      <c r="AF79" s="7">
        <f t="shared" si="64"/>
        <v>2.5948275862068947E-3</v>
      </c>
      <c r="AG79" s="37">
        <f t="shared" si="65"/>
        <v>0.9025948275862069</v>
      </c>
      <c r="AH79" s="60">
        <f t="shared" si="66"/>
        <v>2.6019653389533062</v>
      </c>
      <c r="AI79" s="60" cm="1">
        <f t="array" ref="AI79">SUMPRODUCT(($R$2:$R$1017=R79)*($Q$2:$Q$1017)*($AH$2:$AH$1017))/82</f>
        <v>2.6247269789307737</v>
      </c>
      <c r="AJ79" s="5">
        <f t="shared" si="67"/>
        <v>0.99132799709829633</v>
      </c>
      <c r="AK79" s="98">
        <f t="shared" si="68"/>
        <v>0.99</v>
      </c>
      <c r="AL79" s="5"/>
      <c r="AM79" s="7"/>
      <c r="AN79" s="91"/>
      <c r="AO79" s="37"/>
      <c r="AR79" s="75" t="s">
        <v>247</v>
      </c>
      <c r="AS79" s="75" t="s">
        <v>617</v>
      </c>
      <c r="AT79" s="75" t="s">
        <v>25</v>
      </c>
      <c r="AU79" s="75" t="s">
        <v>585</v>
      </c>
      <c r="AV79" s="75">
        <v>2</v>
      </c>
      <c r="AW79" s="75">
        <v>0.9</v>
      </c>
      <c r="AX79" s="75">
        <v>1.8</v>
      </c>
      <c r="AY79" s="77">
        <v>0.90697560975609759</v>
      </c>
      <c r="AZ79" s="77">
        <v>2.9324217722850388</v>
      </c>
      <c r="BA79" s="77">
        <v>1.05</v>
      </c>
      <c r="BB79" s="78">
        <v>3.2000985710757162</v>
      </c>
      <c r="BC79" s="78">
        <v>2.6892231051076814</v>
      </c>
      <c r="BD79" s="78">
        <v>2.8236842603630654</v>
      </c>
      <c r="BE79" s="78">
        <v>2.9164985543240975</v>
      </c>
      <c r="BF79" s="79">
        <v>2.9</v>
      </c>
      <c r="BG79" s="75">
        <v>2</v>
      </c>
      <c r="BH79" s="75" t="s">
        <v>25</v>
      </c>
      <c r="BI79" s="75" t="s">
        <v>585</v>
      </c>
      <c r="BJ79" s="75">
        <v>700</v>
      </c>
      <c r="BK79" s="75">
        <v>625</v>
      </c>
      <c r="BL79" s="75">
        <v>75</v>
      </c>
      <c r="BM79" s="75">
        <v>70</v>
      </c>
      <c r="BN79" s="75">
        <v>-5</v>
      </c>
      <c r="BO79" s="78">
        <v>26.712804612672233</v>
      </c>
      <c r="BP79" s="80">
        <v>53</v>
      </c>
      <c r="BQ79" s="80">
        <v>5</v>
      </c>
      <c r="BR79" s="80">
        <v>6.29</v>
      </c>
      <c r="BS79" s="75">
        <v>1.29</v>
      </c>
      <c r="BT79" s="75">
        <v>753</v>
      </c>
      <c r="BU79" s="75">
        <v>-3.71</v>
      </c>
      <c r="BV79" s="77">
        <v>-4.9269588313413017E-3</v>
      </c>
      <c r="BW79" s="81">
        <v>0.89507304116865871</v>
      </c>
      <c r="BX79" s="82">
        <v>2.8028933498635231</v>
      </c>
      <c r="BY79" s="82">
        <v>2.5545146075433425</v>
      </c>
      <c r="BZ79" s="78">
        <v>1.0972312867527678</v>
      </c>
      <c r="CA79" s="81">
        <v>1.05</v>
      </c>
    </row>
    <row r="80" spans="1:79" x14ac:dyDescent="0.2">
      <c r="A80" t="s">
        <v>247</v>
      </c>
      <c r="B80" t="str">
        <f t="shared" si="57"/>
        <v>VGK Carl Lindbom</v>
      </c>
      <c r="C80" t="s">
        <v>25</v>
      </c>
      <c r="D80" t="s">
        <v>585</v>
      </c>
      <c r="E80" s="6">
        <v>8.2000000000000011</v>
      </c>
      <c r="F80" s="7">
        <f t="shared" si="58"/>
        <v>0.89256616800920596</v>
      </c>
      <c r="G80">
        <f t="shared" si="59"/>
        <v>7.3190425776754902</v>
      </c>
      <c r="H80" s="7">
        <f t="shared" si="56"/>
        <v>0.9017427403453685</v>
      </c>
      <c r="I80" s="7">
        <v>2.9324217722850388</v>
      </c>
      <c r="J80" s="9">
        <v>1.05</v>
      </c>
      <c r="K80" s="93">
        <v>1.06</v>
      </c>
      <c r="L80" s="5" cm="1">
        <f t="array" ref="L80">INDEX('2026'!AK:AK, MAX(_xlfn._xlws.FILTER(ROW('2026'!E:E), ('2026'!E:E=Goalies!C80)*('2026'!AK:AK&lt;&gt;""))))</f>
        <v>3.21</v>
      </c>
      <c r="M80" s="5" cm="1">
        <f t="array" ref="M80">INDEX('2026'!AM:AM, MAX(_xlfn._xlws.FILTER(ROW('2026'!E:E), ('2026'!E:E=Goalies!C80)*('2026'!AM:AM&lt;&gt;""))))</f>
        <v>2.76</v>
      </c>
      <c r="N80" s="5">
        <f t="shared" si="41"/>
        <v>2.8979999999999997</v>
      </c>
      <c r="O80" s="5" t="str" cm="1">
        <f t="array" ref="O80">IFERROR(INDEX('2026'!AO:AO, MAX(_xlfn._xlws.FILTER(ROW('2026'!I:I), ('2026'!I:I=Goalies!B80)*('2026'!AO:AO&lt;&gt;"")))),"")</f>
        <v/>
      </c>
      <c r="P80" s="65">
        <f t="shared" si="60"/>
        <v>2.8979999999999997</v>
      </c>
      <c r="Q80" s="6">
        <v>8.2000000000000011</v>
      </c>
      <c r="R80" t="s">
        <v>25</v>
      </c>
      <c r="S80" t="s">
        <v>585</v>
      </c>
      <c r="T80">
        <v>700</v>
      </c>
      <c r="U80">
        <v>625</v>
      </c>
      <c r="V80">
        <v>75</v>
      </c>
      <c r="W80">
        <v>70</v>
      </c>
      <c r="X80">
        <f t="shared" si="55"/>
        <v>-5</v>
      </c>
      <c r="Y80" s="5">
        <f>_xlfn.XLOOKUP(Goalies!R80,'Starting GF'!A:A,'Starting GF'!G:G)</f>
        <v>26.712804612672233</v>
      </c>
      <c r="Z80" s="11">
        <f>SUMIFS('EH Goalies'!$H:$H,'EH Goalies'!$A:$A,S80)</f>
        <v>169</v>
      </c>
      <c r="AA80" s="11">
        <f>SUMIFS('EH Goalies'!$G:$G,'EH Goalies'!$A:$A,S80)</f>
        <v>22</v>
      </c>
      <c r="AB80" s="11">
        <f>SUMIFS('EH Goalies'!$J:$J,'EH Goalies'!$A:$A,S80)</f>
        <v>20.54</v>
      </c>
      <c r="AC80">
        <f t="shared" si="61"/>
        <v>-1.4600000000000009</v>
      </c>
      <c r="AD80">
        <f t="shared" si="62"/>
        <v>869</v>
      </c>
      <c r="AE80">
        <f t="shared" si="63"/>
        <v>-6.4600000000000009</v>
      </c>
      <c r="AF80" s="7">
        <f t="shared" si="64"/>
        <v>-7.4338319907940173E-3</v>
      </c>
      <c r="AG80" s="37">
        <f t="shared" si="65"/>
        <v>0.89256616800920596</v>
      </c>
      <c r="AH80" s="60">
        <f t="shared" si="66"/>
        <v>2.8698589627607367</v>
      </c>
      <c r="AI80" s="60" cm="1">
        <f t="array" ref="AI80">SUMPRODUCT(($R$2:$R$1017=R80)*($Q$2:$Q$1017)*($AH$2:$AH$1017))/82</f>
        <v>2.6247269789307737</v>
      </c>
      <c r="AJ80" s="5">
        <f t="shared" si="67"/>
        <v>1.093393326543175</v>
      </c>
      <c r="AK80" s="98">
        <f t="shared" si="68"/>
        <v>1.05</v>
      </c>
      <c r="AL80" s="5"/>
      <c r="AM80" s="7"/>
      <c r="AN80" s="91"/>
      <c r="AO80" s="37"/>
      <c r="AR80" s="75" t="s">
        <v>248</v>
      </c>
      <c r="AS80" s="75" t="s">
        <v>1199</v>
      </c>
      <c r="AT80" s="75" t="s">
        <v>25</v>
      </c>
      <c r="AU80" s="75" t="s">
        <v>1164</v>
      </c>
      <c r="AV80" s="75">
        <v>2</v>
      </c>
      <c r="AW80" s="75">
        <v>0.9</v>
      </c>
      <c r="AX80" s="75">
        <v>1.8</v>
      </c>
      <c r="AY80" s="77">
        <v>0.90697560975609759</v>
      </c>
      <c r="AZ80" s="77">
        <v>2.9324217722850388</v>
      </c>
      <c r="BA80" s="77">
        <v>1.04</v>
      </c>
      <c r="BB80" s="78">
        <v>3.2000985710757162</v>
      </c>
      <c r="BC80" s="78">
        <v>2.6892231051076814</v>
      </c>
      <c r="BD80" s="78">
        <v>2.7967920293119888</v>
      </c>
      <c r="BE80" s="78">
        <v>2.9022217878721714</v>
      </c>
      <c r="BF80" s="79">
        <v>2.9</v>
      </c>
      <c r="BG80" s="75">
        <v>2</v>
      </c>
      <c r="BH80" s="75" t="s">
        <v>25</v>
      </c>
      <c r="BI80" s="75" t="s">
        <v>1164</v>
      </c>
      <c r="BJ80" s="75">
        <v>700</v>
      </c>
      <c r="BK80" s="75">
        <v>625</v>
      </c>
      <c r="BL80" s="75">
        <v>75</v>
      </c>
      <c r="BM80" s="75">
        <v>70</v>
      </c>
      <c r="BN80" s="75">
        <v>-5</v>
      </c>
      <c r="BO80" s="78">
        <v>26.712804612672233</v>
      </c>
      <c r="BP80" s="80">
        <v>0</v>
      </c>
      <c r="BQ80" s="80">
        <v>0</v>
      </c>
      <c r="BR80" s="80">
        <v>0</v>
      </c>
      <c r="BS80" s="75">
        <v>0</v>
      </c>
      <c r="BT80" s="75">
        <v>700</v>
      </c>
      <c r="BU80" s="75">
        <v>-5</v>
      </c>
      <c r="BV80" s="77">
        <v>-7.1428571428571426E-3</v>
      </c>
      <c r="BW80" s="81">
        <v>0.8928571428571429</v>
      </c>
      <c r="BX80" s="82">
        <v>2.8620862085005951</v>
      </c>
      <c r="BY80" s="82">
        <v>2.5545146075433425</v>
      </c>
      <c r="BZ80" s="78">
        <v>1.1204031482337233</v>
      </c>
      <c r="CA80" s="81">
        <v>1.04</v>
      </c>
    </row>
    <row r="81" spans="1:79" x14ac:dyDescent="0.2">
      <c r="A81" t="s">
        <v>248</v>
      </c>
      <c r="B81" t="str">
        <f t="shared" si="57"/>
        <v>VGK Carter Hart</v>
      </c>
      <c r="C81" t="s">
        <v>25</v>
      </c>
      <c r="D81" t="s">
        <v>1164</v>
      </c>
      <c r="E81" s="6">
        <v>13.940000000000001</v>
      </c>
      <c r="F81" s="7">
        <f t="shared" si="58"/>
        <v>0.89434829059829057</v>
      </c>
      <c r="G81">
        <f t="shared" si="59"/>
        <v>12.467215170940172</v>
      </c>
      <c r="H81" s="7">
        <f t="shared" si="56"/>
        <v>0.9017427403453685</v>
      </c>
      <c r="I81" s="7">
        <v>2.9324217722850388</v>
      </c>
      <c r="J81" s="9">
        <v>1.01</v>
      </c>
      <c r="K81" s="93">
        <v>1.05</v>
      </c>
      <c r="L81" s="5" cm="1">
        <f t="array" ref="L81">INDEX('2026'!AK:AK, MAX(_xlfn._xlws.FILTER(ROW('2026'!E:E), ('2026'!E:E=Goalies!C81)*('2026'!AK:AK&lt;&gt;""))))</f>
        <v>3.21</v>
      </c>
      <c r="M81" s="5" cm="1">
        <f t="array" ref="M81">INDEX('2026'!AM:AM, MAX(_xlfn._xlws.FILTER(ROW('2026'!E:E), ('2026'!E:E=Goalies!C81)*('2026'!AM:AM&lt;&gt;""))))</f>
        <v>2.76</v>
      </c>
      <c r="N81" s="5">
        <f t="shared" si="41"/>
        <v>2.7875999999999999</v>
      </c>
      <c r="O81" s="5" t="str" cm="1">
        <f t="array" ref="O81">IFERROR(INDEX('2026'!AO:AO, MAX(_xlfn._xlws.FILTER(ROW('2026'!I:I), ('2026'!I:I=Goalies!B81)*('2026'!AO:AO&lt;&gt;"")))),"")</f>
        <v/>
      </c>
      <c r="P81" s="65">
        <f t="shared" si="60"/>
        <v>2.7875999999999999</v>
      </c>
      <c r="Q81" s="6">
        <v>13.940000000000001</v>
      </c>
      <c r="R81" t="s">
        <v>25</v>
      </c>
      <c r="S81" t="s">
        <v>1164</v>
      </c>
      <c r="T81">
        <v>700</v>
      </c>
      <c r="U81">
        <v>625</v>
      </c>
      <c r="V81">
        <v>75</v>
      </c>
      <c r="W81">
        <v>70</v>
      </c>
      <c r="X81">
        <f t="shared" si="55"/>
        <v>-5</v>
      </c>
      <c r="Y81" s="5">
        <f>_xlfn.XLOOKUP(Goalies!R81,'Starting GF'!A:A,'Starting GF'!G:G)</f>
        <v>26.712804612672233</v>
      </c>
      <c r="Z81" s="11">
        <f>SUMIFS('EH Goalies'!$H:$H,'EH Goalies'!$A:$A,S81)</f>
        <v>236</v>
      </c>
      <c r="AA81" s="11">
        <f>SUMIFS('EH Goalies'!$G:$G,'EH Goalies'!$A:$A,S81)</f>
        <v>28</v>
      </c>
      <c r="AB81" s="11">
        <f>SUMIFS('EH Goalies'!$J:$J,'EH Goalies'!$A:$A,S81)</f>
        <v>27.71</v>
      </c>
      <c r="AC81">
        <f t="shared" si="61"/>
        <v>-0.28999999999999915</v>
      </c>
      <c r="AD81">
        <f t="shared" si="62"/>
        <v>936</v>
      </c>
      <c r="AE81">
        <f t="shared" si="63"/>
        <v>-5.2899999999999991</v>
      </c>
      <c r="AF81" s="7">
        <f t="shared" si="64"/>
        <v>-5.6517094017094005E-3</v>
      </c>
      <c r="AG81" s="37">
        <f t="shared" si="65"/>
        <v>0.89434829059829057</v>
      </c>
      <c r="AH81" s="60">
        <f t="shared" si="66"/>
        <v>2.82225347024269</v>
      </c>
      <c r="AI81" s="60" cm="1">
        <f t="array" ref="AI81">SUMPRODUCT(($R$2:$R$1017=R81)*($Q$2:$Q$1017)*($AH$2:$AH$1017))/82</f>
        <v>2.6247269789307737</v>
      </c>
      <c r="AJ81" s="5">
        <f t="shared" si="67"/>
        <v>1.0752560143959742</v>
      </c>
      <c r="AK81" s="98">
        <f t="shared" si="68"/>
        <v>1.01</v>
      </c>
      <c r="AL81" s="5"/>
      <c r="AM81" s="7"/>
      <c r="AN81" s="91"/>
      <c r="AO81" s="37"/>
      <c r="AR81" s="75" t="s">
        <v>246</v>
      </c>
      <c r="AS81" s="75" t="s">
        <v>316</v>
      </c>
      <c r="AT81" s="75" t="s">
        <v>16</v>
      </c>
      <c r="AU81" s="75" t="s">
        <v>199</v>
      </c>
      <c r="AV81" s="75">
        <v>58</v>
      </c>
      <c r="AW81" s="75">
        <v>0.92100000000000004</v>
      </c>
      <c r="AX81" s="75">
        <v>53.417999999999999</v>
      </c>
      <c r="AY81" s="77">
        <v>0.91573170731707298</v>
      </c>
      <c r="AZ81" s="77">
        <v>2.5821530404422455</v>
      </c>
      <c r="BA81" s="77">
        <v>0.96689205374015352</v>
      </c>
      <c r="BB81" s="78">
        <v>2.901585135729067</v>
      </c>
      <c r="BC81" s="78">
        <v>2.9617810723841904</v>
      </c>
      <c r="BD81" s="78">
        <v>2.8637225838062643</v>
      </c>
      <c r="BE81" s="78">
        <v>2.8154207998370704</v>
      </c>
      <c r="BF81" s="79">
        <v>2.67</v>
      </c>
      <c r="BG81" s="75">
        <v>58</v>
      </c>
      <c r="BH81" s="75" t="s">
        <v>16</v>
      </c>
      <c r="BI81" s="75" t="s">
        <v>199</v>
      </c>
      <c r="BJ81" s="75">
        <v>700</v>
      </c>
      <c r="BK81" s="75">
        <v>640.5</v>
      </c>
      <c r="BL81" s="75">
        <v>59.5</v>
      </c>
      <c r="BM81" s="75">
        <v>70</v>
      </c>
      <c r="BN81" s="75">
        <v>10.5</v>
      </c>
      <c r="BO81" s="78">
        <v>27.400549972035336</v>
      </c>
      <c r="BP81" s="80">
        <v>293</v>
      </c>
      <c r="BQ81" s="80">
        <v>23</v>
      </c>
      <c r="BR81" s="80">
        <v>34.21</v>
      </c>
      <c r="BS81" s="75">
        <v>11.21</v>
      </c>
      <c r="BT81" s="75">
        <v>993</v>
      </c>
      <c r="BU81" s="75">
        <v>21.71</v>
      </c>
      <c r="BV81" s="77">
        <v>2.1863041289023163E-2</v>
      </c>
      <c r="BW81" s="81">
        <v>0.92186304128902319</v>
      </c>
      <c r="BX81" s="82">
        <v>2.1409956418229816</v>
      </c>
      <c r="BY81" s="82">
        <v>2.8729838422795071</v>
      </c>
      <c r="BZ81" s="78">
        <v>0.74521673610397154</v>
      </c>
      <c r="CA81" s="81">
        <v>0.96689205374015352</v>
      </c>
    </row>
    <row r="82" spans="1:79" x14ac:dyDescent="0.2">
      <c r="A82" t="s">
        <v>246</v>
      </c>
      <c r="B82" t="str">
        <f t="shared" si="57"/>
        <v>WPG Connor Hellebuyck</v>
      </c>
      <c r="C82" t="s">
        <v>16</v>
      </c>
      <c r="D82" t="s">
        <v>199</v>
      </c>
      <c r="E82" s="6">
        <v>46.739999999999995</v>
      </c>
      <c r="F82" s="7">
        <f t="shared" si="58"/>
        <v>0.92253869969040248</v>
      </c>
      <c r="G82">
        <f t="shared" si="59"/>
        <v>43.119458823529406</v>
      </c>
      <c r="H82" s="7">
        <f t="shared" si="56"/>
        <v>0.91274698637043106</v>
      </c>
      <c r="I82" s="7">
        <v>2.5821530404422455</v>
      </c>
      <c r="J82" s="9">
        <v>0.96499999999999997</v>
      </c>
      <c r="K82" s="93">
        <v>0.92</v>
      </c>
      <c r="L82" s="5" cm="1">
        <f t="array" ref="L82">INDEX('2026'!AK:AK, MAX(_xlfn._xlws.FILTER(ROW('2026'!E:E), ('2026'!E:E=Goalies!C82)*('2026'!AK:AK&lt;&gt;""))))</f>
        <v>2.8548723341635704</v>
      </c>
      <c r="M82" s="5" cm="1">
        <f t="array" ref="M82">INDEX('2026'!AM:AM, MAX(_xlfn._xlws.FILTER(ROW('2026'!E:E), ('2026'!E:E=Goalies!C82)*('2026'!AM:AM&lt;&gt;""))))</f>
        <v>3.0126844234997172</v>
      </c>
      <c r="N82" s="5">
        <f t="shared" si="41"/>
        <v>2.9072404686772271</v>
      </c>
      <c r="O82" s="5" t="str" cm="1">
        <f t="array" ref="O82">IFERROR(INDEX('2026'!AO:AO, MAX(_xlfn._xlws.FILTER(ROW('2026'!I:I), ('2026'!I:I=Goalies!B82)*('2026'!AO:AO&lt;&gt;"")))),"")</f>
        <v/>
      </c>
      <c r="P82" s="65">
        <f t="shared" si="60"/>
        <v>2.9072404686772271</v>
      </c>
      <c r="Q82" s="6">
        <v>46.739999999999995</v>
      </c>
      <c r="R82" t="s">
        <v>16</v>
      </c>
      <c r="S82" t="s">
        <v>199</v>
      </c>
      <c r="T82">
        <v>700</v>
      </c>
      <c r="U82">
        <v>640.5</v>
      </c>
      <c r="V82">
        <v>59.5</v>
      </c>
      <c r="W82">
        <v>70</v>
      </c>
      <c r="X82">
        <f t="shared" si="55"/>
        <v>10.5</v>
      </c>
      <c r="Y82" s="5">
        <f>_xlfn.XLOOKUP(Goalies!R82,'Starting GF'!A:A,'Starting GF'!G:G)</f>
        <v>27.400549972035336</v>
      </c>
      <c r="Z82" s="11">
        <f>SUMIFS('EH Goalies'!$H:$H,'EH Goalies'!$A:$A,S82)</f>
        <v>592</v>
      </c>
      <c r="AA82" s="11">
        <f>SUMIFS('EH Goalies'!$G:$G,'EH Goalies'!$A:$A,S82)</f>
        <v>55</v>
      </c>
      <c r="AB82" s="11">
        <f>SUMIFS('EH Goalies'!$J:$J,'EH Goalies'!$A:$A,S82)</f>
        <v>73.62</v>
      </c>
      <c r="AC82">
        <f t="shared" si="61"/>
        <v>18.620000000000005</v>
      </c>
      <c r="AD82">
        <f t="shared" si="62"/>
        <v>1292</v>
      </c>
      <c r="AE82">
        <f t="shared" si="63"/>
        <v>29.120000000000005</v>
      </c>
      <c r="AF82" s="7">
        <f t="shared" si="64"/>
        <v>2.2538699690402481E-2</v>
      </c>
      <c r="AG82" s="37">
        <f t="shared" si="65"/>
        <v>0.92253869969040248</v>
      </c>
      <c r="AH82" s="60">
        <f t="shared" si="66"/>
        <v>2.122482230031963</v>
      </c>
      <c r="AI82" s="60" cm="1">
        <f t="array" ref="AI82">SUMPRODUCT(($R$2:$R$1017=R82)*($Q$2:$Q$1017)*($AH$2:$AH$1017))/82</f>
        <v>2.3907805601676819</v>
      </c>
      <c r="AJ82" s="5">
        <f t="shared" si="67"/>
        <v>0.88777793553880102</v>
      </c>
      <c r="AK82" s="98">
        <f t="shared" si="68"/>
        <v>0.96499999999999997</v>
      </c>
      <c r="AN82" s="92"/>
      <c r="AR82" s="75" t="s">
        <v>247</v>
      </c>
      <c r="AS82" s="75" t="s">
        <v>406</v>
      </c>
      <c r="AT82" s="75" t="s">
        <v>16</v>
      </c>
      <c r="AU82" s="75" t="s">
        <v>200</v>
      </c>
      <c r="AV82" s="75">
        <v>22</v>
      </c>
      <c r="AW82" s="75">
        <v>0.90300000000000002</v>
      </c>
      <c r="AX82" s="75">
        <v>19.866</v>
      </c>
      <c r="AY82" s="77">
        <v>0.91573170731707298</v>
      </c>
      <c r="AZ82" s="77">
        <v>3.1704917078847838</v>
      </c>
      <c r="BA82" s="77">
        <v>1.05</v>
      </c>
      <c r="BB82" s="78">
        <v>2.901585135729067</v>
      </c>
      <c r="BC82" s="78">
        <v>2.9617810723841904</v>
      </c>
      <c r="BD82" s="78">
        <v>3.1098701260034001</v>
      </c>
      <c r="BE82" s="78">
        <v>3.1005474364899923</v>
      </c>
      <c r="BF82" s="79">
        <v>3</v>
      </c>
      <c r="BG82" s="75">
        <v>22</v>
      </c>
      <c r="BH82" s="75" t="s">
        <v>16</v>
      </c>
      <c r="BI82" s="75" t="s">
        <v>200</v>
      </c>
      <c r="BJ82" s="75">
        <v>700</v>
      </c>
      <c r="BK82" s="75">
        <v>631.5</v>
      </c>
      <c r="BL82" s="75">
        <v>68.5</v>
      </c>
      <c r="BM82" s="75">
        <v>70</v>
      </c>
      <c r="BN82" s="75">
        <v>1.5</v>
      </c>
      <c r="BO82" s="78">
        <v>27.400549972035336</v>
      </c>
      <c r="BP82" s="80">
        <v>98</v>
      </c>
      <c r="BQ82" s="80">
        <v>7</v>
      </c>
      <c r="BR82" s="80">
        <v>11.56</v>
      </c>
      <c r="BS82" s="75">
        <v>4.5600000000000005</v>
      </c>
      <c r="BT82" s="75">
        <v>798</v>
      </c>
      <c r="BU82" s="75">
        <v>6.0600000000000005</v>
      </c>
      <c r="BV82" s="77">
        <v>7.5939849624060158E-3</v>
      </c>
      <c r="BW82" s="81">
        <v>0.90759398496240606</v>
      </c>
      <c r="BX82" s="82">
        <v>2.5319756327542415</v>
      </c>
      <c r="BY82" s="82">
        <v>2.8729838422795071</v>
      </c>
      <c r="BZ82" s="78">
        <v>0.88130521149931007</v>
      </c>
      <c r="CA82" s="81">
        <v>1.05</v>
      </c>
    </row>
    <row r="83" spans="1:79" x14ac:dyDescent="0.2">
      <c r="A83" t="s">
        <v>247</v>
      </c>
      <c r="B83" t="str">
        <f t="shared" si="57"/>
        <v>WPG Eric Comrie</v>
      </c>
      <c r="C83" t="s">
        <v>16</v>
      </c>
      <c r="D83" t="s">
        <v>200</v>
      </c>
      <c r="E83" s="6">
        <v>31.16</v>
      </c>
      <c r="F83" s="7">
        <f t="shared" si="58"/>
        <v>0.89985752448797862</v>
      </c>
      <c r="G83">
        <f t="shared" si="59"/>
        <v>28.039560463045415</v>
      </c>
      <c r="H83" s="7">
        <f t="shared" si="56"/>
        <v>0.91274698637043106</v>
      </c>
      <c r="I83" s="7">
        <v>3.1704917078847838</v>
      </c>
      <c r="J83" s="9">
        <v>1.06</v>
      </c>
      <c r="K83" s="93">
        <v>1.1299999999999999</v>
      </c>
      <c r="L83" s="5" cm="1">
        <f t="array" ref="L83">INDEX('2026'!AK:AK, MAX(_xlfn._xlws.FILTER(ROW('2026'!E:E), ('2026'!E:E=Goalies!C83)*('2026'!AK:AK&lt;&gt;""))))</f>
        <v>2.8548723341635704</v>
      </c>
      <c r="M83" s="5" cm="1">
        <f t="array" ref="M83">INDEX('2026'!AM:AM, MAX(_xlfn._xlws.FILTER(ROW('2026'!E:E), ('2026'!E:E=Goalies!C83)*('2026'!AM:AM&lt;&gt;""))))</f>
        <v>3.0126844234997172</v>
      </c>
      <c r="N83" s="5">
        <f t="shared" si="41"/>
        <v>3.1934454889097004</v>
      </c>
      <c r="O83" s="5" t="str" cm="1">
        <f t="array" ref="O83">IFERROR(INDEX('2026'!AO:AO, MAX(_xlfn._xlws.FILTER(ROW('2026'!I:I), ('2026'!I:I=Goalies!B83)*('2026'!AO:AO&lt;&gt;"")))),"")</f>
        <v/>
      </c>
      <c r="P83" s="65">
        <f t="shared" si="60"/>
        <v>3.1934454889097004</v>
      </c>
      <c r="Q83" s="6">
        <v>31.16</v>
      </c>
      <c r="R83" t="s">
        <v>16</v>
      </c>
      <c r="S83" t="s">
        <v>200</v>
      </c>
      <c r="T83">
        <v>700</v>
      </c>
      <c r="U83">
        <v>631.5</v>
      </c>
      <c r="V83">
        <v>68.5</v>
      </c>
      <c r="W83">
        <v>70</v>
      </c>
      <c r="X83">
        <f t="shared" si="55"/>
        <v>1.5</v>
      </c>
      <c r="Y83" s="5">
        <f>_xlfn.XLOOKUP(Goalies!R83,'Starting GF'!A:A,'Starting GF'!G:G)</f>
        <v>27.400549972035336</v>
      </c>
      <c r="Z83" s="11">
        <f>SUMIFS('EH Goalies'!$H:$H,'EH Goalies'!$A:$A,S83)</f>
        <v>423</v>
      </c>
      <c r="AA83" s="11">
        <f>SUMIFS('EH Goalies'!$G:$G,'EH Goalies'!$A:$A,S83)</f>
        <v>51</v>
      </c>
      <c r="AB83" s="11">
        <f>SUMIFS('EH Goalies'!$J:$J,'EH Goalies'!$A:$A,S83)</f>
        <v>49.34</v>
      </c>
      <c r="AC83">
        <f t="shared" si="61"/>
        <v>-1.6599999999999966</v>
      </c>
      <c r="AD83">
        <f t="shared" si="62"/>
        <v>1123</v>
      </c>
      <c r="AE83">
        <f t="shared" si="63"/>
        <v>-0.15999999999999659</v>
      </c>
      <c r="AF83" s="7">
        <f t="shared" si="64"/>
        <v>-1.4247551202136829E-4</v>
      </c>
      <c r="AG83" s="37">
        <f t="shared" si="65"/>
        <v>0.89985752448797862</v>
      </c>
      <c r="AH83" s="60">
        <f t="shared" si="66"/>
        <v>2.7439589045904667</v>
      </c>
      <c r="AI83" s="60" cm="1">
        <f t="array" ref="AI83">SUMPRODUCT(($R$2:$R$1017=R83)*($Q$2:$Q$1017)*($AH$2:$AH$1017))/82</f>
        <v>2.3907805601676819</v>
      </c>
      <c r="AJ83" s="5">
        <f t="shared" si="67"/>
        <v>1.1477251196981515</v>
      </c>
      <c r="AK83" s="98">
        <f t="shared" si="68"/>
        <v>1.06</v>
      </c>
      <c r="AN83" s="92"/>
      <c r="AR83" s="75" t="s">
        <v>248</v>
      </c>
      <c r="AS83" s="75" t="s">
        <v>1304</v>
      </c>
      <c r="AT83" s="75" t="s">
        <v>16</v>
      </c>
      <c r="AU83" s="75" t="s">
        <v>1167</v>
      </c>
      <c r="AV83" s="75">
        <v>2</v>
      </c>
      <c r="AW83" s="75">
        <v>0.90300000000000002</v>
      </c>
      <c r="AX83" s="75">
        <v>1.806</v>
      </c>
      <c r="AY83" s="77">
        <v>0.91573170731707298</v>
      </c>
      <c r="AZ83" s="77">
        <v>3.1704917078847838</v>
      </c>
      <c r="BA83" s="77">
        <v>1.06</v>
      </c>
      <c r="BB83" s="78">
        <v>2.901585135729067</v>
      </c>
      <c r="BC83" s="78">
        <v>2.9617810723841904</v>
      </c>
      <c r="BD83" s="78">
        <v>3.1394879367272419</v>
      </c>
      <c r="BE83" s="78" t="s">
        <v>1298</v>
      </c>
      <c r="BF83" s="79">
        <v>3.05</v>
      </c>
      <c r="BG83" s="75">
        <v>22</v>
      </c>
      <c r="BH83" s="75" t="s">
        <v>16</v>
      </c>
      <c r="BI83" s="75" t="s">
        <v>200</v>
      </c>
      <c r="BJ83" s="75">
        <v>700</v>
      </c>
      <c r="BK83" s="75">
        <v>631.5</v>
      </c>
      <c r="BL83" s="75">
        <v>68.5</v>
      </c>
      <c r="BM83" s="75">
        <v>70</v>
      </c>
      <c r="BN83" s="75">
        <v>1.5</v>
      </c>
      <c r="BO83" s="78">
        <v>27.400549972035336</v>
      </c>
      <c r="BP83" s="80">
        <v>98</v>
      </c>
      <c r="BQ83" s="80">
        <v>7</v>
      </c>
      <c r="BR83" s="80">
        <v>11.56</v>
      </c>
      <c r="BS83" s="75">
        <v>4.5600000000000005</v>
      </c>
      <c r="BT83" s="75">
        <v>798</v>
      </c>
      <c r="BU83" s="75">
        <v>6.0600000000000005</v>
      </c>
      <c r="BV83" s="77">
        <v>7.5939849624060158E-3</v>
      </c>
      <c r="BW83" s="81">
        <v>0.90759398496240606</v>
      </c>
      <c r="BX83" s="82">
        <v>2.5319756327542415</v>
      </c>
      <c r="BY83" s="82">
        <v>2.8729838422795071</v>
      </c>
      <c r="BZ83" s="78">
        <v>0.88130521149931007</v>
      </c>
      <c r="CA83" s="81">
        <v>1.06</v>
      </c>
    </row>
    <row r="84" spans="1:79" x14ac:dyDescent="0.2">
      <c r="A84" t="s">
        <v>248</v>
      </c>
      <c r="B84" t="str">
        <f t="shared" si="57"/>
        <v>WPG Thomas Milic</v>
      </c>
      <c r="C84" t="s">
        <v>16</v>
      </c>
      <c r="D84" t="s">
        <v>1167</v>
      </c>
      <c r="E84" s="6">
        <v>4.1000000000000005</v>
      </c>
      <c r="F84" s="7">
        <f t="shared" si="58"/>
        <v>0.89908136482939638</v>
      </c>
      <c r="G84">
        <f t="shared" si="59"/>
        <v>3.6862335958005255</v>
      </c>
      <c r="H84" s="7">
        <f t="shared" si="56"/>
        <v>0.91274698637043106</v>
      </c>
      <c r="I84" s="7">
        <v>3.1704917078847838</v>
      </c>
      <c r="J84" s="9">
        <v>1.1000000000000001</v>
      </c>
      <c r="K84" s="93">
        <v>1.1499999999999999</v>
      </c>
      <c r="L84" s="5" cm="1">
        <f t="array" ref="L84">INDEX('2026'!AK:AK, MAX(_xlfn._xlws.FILTER(ROW('2026'!E:E), ('2026'!E:E=Goalies!C84)*('2026'!AK:AK&lt;&gt;""))))</f>
        <v>2.8548723341635704</v>
      </c>
      <c r="M84" s="5" cm="1">
        <f t="array" ref="M84">INDEX('2026'!AM:AM, MAX(_xlfn._xlws.FILTER(ROW('2026'!E:E), ('2026'!E:E=Goalies!C84)*('2026'!AM:AM&lt;&gt;""))))</f>
        <v>3.0126844234997172</v>
      </c>
      <c r="N84" s="5">
        <f t="shared" si="41"/>
        <v>3.3139528658496893</v>
      </c>
      <c r="O84" s="5" t="str" cm="1">
        <f t="array" ref="O84">IFERROR(INDEX('2026'!AO:AO, MAX(_xlfn._xlws.FILTER(ROW('2026'!I:I), ('2026'!I:I=Goalies!B84)*('2026'!AO:AO&lt;&gt;"")))),"")</f>
        <v/>
      </c>
      <c r="P84" s="65">
        <f t="shared" si="60"/>
        <v>3.3139528658496893</v>
      </c>
      <c r="Q84" s="6">
        <v>4.1000000000000005</v>
      </c>
      <c r="R84" t="s">
        <v>16</v>
      </c>
      <c r="S84" t="s">
        <v>1167</v>
      </c>
      <c r="T84">
        <v>700</v>
      </c>
      <c r="U84">
        <v>631.5</v>
      </c>
      <c r="V84">
        <v>68.5</v>
      </c>
      <c r="W84">
        <v>70</v>
      </c>
      <c r="X84">
        <f t="shared" si="55"/>
        <v>1.5</v>
      </c>
      <c r="Y84" s="5">
        <f>_xlfn.XLOOKUP(Goalies!R84,'Starting GF'!A:A,'Starting GF'!G:G)</f>
        <v>27.400549972035336</v>
      </c>
      <c r="Z84" s="11">
        <f>SUMIFS('EH Goalies'!$H:$H,'EH Goalies'!$A:$A,S84)</f>
        <v>62</v>
      </c>
      <c r="AA84" s="11">
        <f>SUMIFS('EH Goalies'!$G:$G,'EH Goalies'!$A:$A,S84)</f>
        <v>8</v>
      </c>
      <c r="AB84" s="11">
        <f>SUMIFS('EH Goalies'!$J:$J,'EH Goalies'!$A:$A,S84)</f>
        <v>5.8</v>
      </c>
      <c r="AC84">
        <f t="shared" si="61"/>
        <v>-2.2000000000000002</v>
      </c>
      <c r="AD84">
        <f t="shared" si="62"/>
        <v>762</v>
      </c>
      <c r="AE84">
        <f t="shared" si="63"/>
        <v>-0.70000000000000018</v>
      </c>
      <c r="AF84" s="7">
        <f t="shared" si="64"/>
        <v>-9.1863517060367474E-4</v>
      </c>
      <c r="AG84" s="37">
        <f t="shared" si="65"/>
        <v>0.89908136482939638</v>
      </c>
      <c r="AH84" s="60">
        <f t="shared" si="66"/>
        <v>2.7652261061017271</v>
      </c>
      <c r="AI84" s="60" cm="1">
        <f t="array" ref="AI84">SUMPRODUCT(($R$2:$R$1017=R84)*($Q$2:$Q$1017)*($AH$2:$AH$1017))/82</f>
        <v>2.3907805601676819</v>
      </c>
      <c r="AJ84" s="5">
        <f t="shared" si="67"/>
        <v>1.1566206251517215</v>
      </c>
      <c r="AK84" s="98">
        <f t="shared" si="68"/>
        <v>1.1000000000000001</v>
      </c>
      <c r="AN84" s="92"/>
      <c r="AR84" s="75" t="s">
        <v>246</v>
      </c>
      <c r="AS84" s="75" t="s">
        <v>350</v>
      </c>
      <c r="AT84" s="75" t="s">
        <v>49</v>
      </c>
      <c r="AU84" s="75" t="s">
        <v>197</v>
      </c>
      <c r="AV84" s="75">
        <v>52</v>
      </c>
      <c r="AW84" s="75">
        <v>0.91400000000000003</v>
      </c>
      <c r="AX84" s="75">
        <v>47.527999999999999</v>
      </c>
      <c r="AY84" s="77">
        <v>0.91143902439024393</v>
      </c>
      <c r="AZ84" s="77">
        <v>2.8355604516662076</v>
      </c>
      <c r="BA84" s="77">
        <v>0.97499999999999998</v>
      </c>
      <c r="BB84" s="78">
        <v>3.0296907642787492</v>
      </c>
      <c r="BC84" s="78">
        <v>2.8891748392877483</v>
      </c>
      <c r="BD84" s="78">
        <v>2.8169454683055544</v>
      </c>
      <c r="BE84" s="78">
        <v>2.8308152022519448</v>
      </c>
      <c r="BF84" s="79">
        <v>2.87</v>
      </c>
      <c r="BG84" s="75">
        <v>52</v>
      </c>
      <c r="BH84" s="75" t="s">
        <v>49</v>
      </c>
      <c r="BI84" s="75" t="s">
        <v>197</v>
      </c>
      <c r="BJ84" s="75">
        <v>700</v>
      </c>
      <c r="BK84" s="75">
        <v>637</v>
      </c>
      <c r="BL84" s="75">
        <v>63</v>
      </c>
      <c r="BM84" s="75">
        <v>70</v>
      </c>
      <c r="BN84" s="75">
        <v>7</v>
      </c>
      <c r="BO84" s="78">
        <v>27.333778577922416</v>
      </c>
      <c r="BP84" s="80">
        <v>184</v>
      </c>
      <c r="BQ84" s="80">
        <v>12</v>
      </c>
      <c r="BR84" s="80">
        <v>21.94</v>
      </c>
      <c r="BS84" s="75">
        <v>9.9400000000000013</v>
      </c>
      <c r="BT84" s="75">
        <v>884</v>
      </c>
      <c r="BU84" s="75">
        <v>16.940000000000001</v>
      </c>
      <c r="BV84" s="77">
        <v>1.9162895927601811E-2</v>
      </c>
      <c r="BW84" s="81">
        <v>0.91916289592760181</v>
      </c>
      <c r="BX84" s="82">
        <v>2.2095835035954026</v>
      </c>
      <c r="BY84" s="82">
        <v>2.3529895846392881</v>
      </c>
      <c r="BZ84" s="78">
        <v>0.93905366943395563</v>
      </c>
      <c r="CA84" s="81">
        <v>0.97499999999999998</v>
      </c>
    </row>
    <row r="85" spans="1:79" x14ac:dyDescent="0.2">
      <c r="A85" t="s">
        <v>246</v>
      </c>
      <c r="B85" t="str">
        <f t="shared" si="57"/>
        <v>WSH Logan Thompson</v>
      </c>
      <c r="C85" t="s">
        <v>49</v>
      </c>
      <c r="D85" t="s">
        <v>197</v>
      </c>
      <c r="E85" s="6">
        <v>54.940000000000005</v>
      </c>
      <c r="F85" s="7">
        <f t="shared" si="58"/>
        <v>0.9242520215633423</v>
      </c>
      <c r="G85">
        <f t="shared" si="59"/>
        <v>50.778406064690031</v>
      </c>
      <c r="H85" s="7">
        <f t="shared" si="56"/>
        <v>0.91824148602638689</v>
      </c>
      <c r="I85" s="7">
        <v>2.8355604516662076</v>
      </c>
      <c r="J85" s="9">
        <v>0.97499999999999998</v>
      </c>
      <c r="K85" s="93">
        <v>0.95</v>
      </c>
      <c r="L85" s="5" cm="1">
        <f t="array" ref="L85">INDEX('2026'!AK:AK, MAX(_xlfn._xlws.FILTER(ROW('2026'!E:E), ('2026'!E:E=Goalies!C85)*('2026'!AK:AK&lt;&gt;""))))</f>
        <v>3.0709214601623342</v>
      </c>
      <c r="M85" s="5" cm="1">
        <f t="array" ref="M85">INDEX('2026'!AM:AM, MAX(_xlfn._xlws.FILTER(ROW('2026'!E:E), ('2026'!E:E=Goalies!C85)*('2026'!AM:AM&lt;&gt;""))))</f>
        <v>3.0263611151696539</v>
      </c>
      <c r="N85" s="5">
        <f t="shared" si="41"/>
        <v>2.9507020872904124</v>
      </c>
      <c r="O85" s="5" t="str" cm="1">
        <f t="array" ref="O85">IFERROR(INDEX('2026'!AO:AO, MAX(_xlfn._xlws.FILTER(ROW('2026'!I:I), ('2026'!I:I=Goalies!B85)*('2026'!AO:AO&lt;&gt;"")))),"")</f>
        <v/>
      </c>
      <c r="P85" s="65">
        <f t="shared" si="60"/>
        <v>2.9507020872904124</v>
      </c>
      <c r="Q85" s="6">
        <v>54.940000000000005</v>
      </c>
      <c r="R85" t="s">
        <v>49</v>
      </c>
      <c r="S85" t="s">
        <v>197</v>
      </c>
      <c r="T85">
        <v>700</v>
      </c>
      <c r="U85">
        <v>637</v>
      </c>
      <c r="V85">
        <v>63</v>
      </c>
      <c r="W85">
        <v>70</v>
      </c>
      <c r="X85">
        <f t="shared" si="55"/>
        <v>7</v>
      </c>
      <c r="Y85" s="5">
        <f>_xlfn.XLOOKUP(Goalies!R85,'Starting GF'!A:A,'Starting GF'!G:G)</f>
        <v>27.333778577922416</v>
      </c>
      <c r="Z85" s="11">
        <f>SUMIFS('EH Goalies'!$H:$H,'EH Goalies'!$A:$A,S85)</f>
        <v>784</v>
      </c>
      <c r="AA85" s="11">
        <f>SUMIFS('EH Goalies'!$G:$G,'EH Goalies'!$A:$A,S85)</f>
        <v>68</v>
      </c>
      <c r="AB85" s="11">
        <f>SUMIFS('EH Goalies'!$J:$J,'EH Goalies'!$A:$A,S85)</f>
        <v>96.99</v>
      </c>
      <c r="AC85">
        <f t="shared" si="61"/>
        <v>28.989999999999995</v>
      </c>
      <c r="AD85">
        <f t="shared" si="62"/>
        <v>1484</v>
      </c>
      <c r="AE85">
        <f t="shared" si="63"/>
        <v>35.989999999999995</v>
      </c>
      <c r="AF85" s="7">
        <f t="shared" si="64"/>
        <v>2.4252021563342316E-2</v>
      </c>
      <c r="AG85" s="37">
        <f t="shared" si="65"/>
        <v>0.9242520215633423</v>
      </c>
      <c r="AH85" s="60">
        <f t="shared" si="66"/>
        <v>2.0704784703128434</v>
      </c>
      <c r="AI85" s="60" cm="1">
        <f t="array" ref="AI85">SUMPRODUCT(($R$2:$R$1017=R85)*($Q$2:$Q$1017)*($AH$2:$AH$1017))/82</f>
        <v>2.2347691178147215</v>
      </c>
      <c r="AJ85" s="5">
        <f t="shared" si="67"/>
        <v>0.92648428591919574</v>
      </c>
      <c r="AK85" s="98">
        <f t="shared" si="68"/>
        <v>0.97499999999999998</v>
      </c>
      <c r="AN85" s="92"/>
      <c r="AR85" s="75" t="s">
        <v>247</v>
      </c>
      <c r="AS85" s="75" t="s">
        <v>378</v>
      </c>
      <c r="AT85" s="75" t="s">
        <v>49</v>
      </c>
      <c r="AU85" s="75" t="s">
        <v>198</v>
      </c>
      <c r="AV85" s="75">
        <v>30</v>
      </c>
      <c r="AW85" s="75">
        <v>0.90700000000000003</v>
      </c>
      <c r="AX85" s="75">
        <v>27.21</v>
      </c>
      <c r="AY85" s="77">
        <v>0.91143902439024393</v>
      </c>
      <c r="AZ85" s="77">
        <v>3.066361883778574</v>
      </c>
      <c r="BA85" s="77">
        <v>1.04</v>
      </c>
      <c r="BB85" s="78">
        <v>3.0296907642787492</v>
      </c>
      <c r="BC85" s="78">
        <v>2.8891748392877483</v>
      </c>
      <c r="BD85" s="78">
        <v>3.0047418328592586</v>
      </c>
      <c r="BE85" s="78">
        <v>2.9834300786214643</v>
      </c>
      <c r="BF85" s="79">
        <v>2.97</v>
      </c>
      <c r="BG85" s="75">
        <v>30</v>
      </c>
      <c r="BH85" s="75" t="s">
        <v>49</v>
      </c>
      <c r="BI85" s="75" t="s">
        <v>198</v>
      </c>
      <c r="BJ85" s="75">
        <v>700</v>
      </c>
      <c r="BK85" s="75">
        <v>633.5</v>
      </c>
      <c r="BL85" s="75">
        <v>66.5</v>
      </c>
      <c r="BM85" s="75">
        <v>70</v>
      </c>
      <c r="BN85" s="75">
        <v>3.5</v>
      </c>
      <c r="BO85" s="78">
        <v>27.333778577922416</v>
      </c>
      <c r="BP85" s="80">
        <v>117</v>
      </c>
      <c r="BQ85" s="80">
        <v>14</v>
      </c>
      <c r="BR85" s="80">
        <v>14.44</v>
      </c>
      <c r="BS85" s="75">
        <v>0.4399999999999995</v>
      </c>
      <c r="BT85" s="75">
        <v>817</v>
      </c>
      <c r="BU85" s="75">
        <v>3.9399999999999995</v>
      </c>
      <c r="BV85" s="77">
        <v>4.8225214198286404E-3</v>
      </c>
      <c r="BW85" s="81">
        <v>0.90482252141982866</v>
      </c>
      <c r="BX85" s="82">
        <v>2.6015601251153568</v>
      </c>
      <c r="BY85" s="82">
        <v>2.3529895846392881</v>
      </c>
      <c r="BZ85" s="78">
        <v>1.1056403063144771</v>
      </c>
      <c r="CA85" s="81">
        <v>1.04</v>
      </c>
    </row>
    <row r="86" spans="1:79" x14ac:dyDescent="0.2">
      <c r="A86" t="s">
        <v>247</v>
      </c>
      <c r="B86" t="str">
        <f t="shared" si="57"/>
        <v>WSH Charlie Lindgren</v>
      </c>
      <c r="C86" t="s">
        <v>49</v>
      </c>
      <c r="D86" t="s">
        <v>198</v>
      </c>
      <c r="E86" s="6">
        <v>27.060000000000002</v>
      </c>
      <c r="F86" s="7">
        <f t="shared" si="58"/>
        <v>0.90603827751196175</v>
      </c>
      <c r="G86">
        <f t="shared" si="59"/>
        <v>24.517395789473689</v>
      </c>
      <c r="H86" s="7">
        <f t="shared" si="56"/>
        <v>0.91824148602638689</v>
      </c>
      <c r="I86" s="7">
        <v>3.066361883778574</v>
      </c>
      <c r="J86" s="9">
        <v>1.04</v>
      </c>
      <c r="K86" s="93">
        <v>1.0900000000000001</v>
      </c>
      <c r="L86" s="5" cm="1">
        <f t="array" ref="L86">INDEX('2026'!AK:AK, MAX(_xlfn._xlws.FILTER(ROW('2026'!E:E), ('2026'!E:E=Goalies!C86)*('2026'!AK:AK&lt;&gt;""))))</f>
        <v>3.0709214601623342</v>
      </c>
      <c r="M86" s="5" cm="1">
        <f t="array" ref="M86">INDEX('2026'!AM:AM, MAX(_xlfn._xlws.FILTER(ROW('2026'!E:E), ('2026'!E:E=Goalies!C86)*('2026'!AM:AM&lt;&gt;""))))</f>
        <v>3.0263611151696539</v>
      </c>
      <c r="N86" s="5">
        <f t="shared" si="41"/>
        <v>3.1474155597764399</v>
      </c>
      <c r="O86" s="5" t="str" cm="1">
        <f t="array" ref="O86">IFERROR(INDEX('2026'!AO:AO, MAX(_xlfn._xlws.FILTER(ROW('2026'!I:I), ('2026'!I:I=Goalies!B86)*('2026'!AO:AO&lt;&gt;"")))),"")</f>
        <v/>
      </c>
      <c r="P86" s="65">
        <f t="shared" si="60"/>
        <v>3.1474155597764399</v>
      </c>
      <c r="Q86" s="6">
        <v>27.060000000000002</v>
      </c>
      <c r="R86" t="s">
        <v>49</v>
      </c>
      <c r="S86" t="s">
        <v>198</v>
      </c>
      <c r="T86">
        <v>700</v>
      </c>
      <c r="U86">
        <v>633.5</v>
      </c>
      <c r="V86">
        <v>66.5</v>
      </c>
      <c r="W86">
        <v>70</v>
      </c>
      <c r="X86">
        <f t="shared" si="55"/>
        <v>3.5</v>
      </c>
      <c r="Y86" s="5">
        <f>_xlfn.XLOOKUP(Goalies!R86,'Starting GF'!A:A,'Starting GF'!G:G)</f>
        <v>27.333778577922416</v>
      </c>
      <c r="Z86" s="11">
        <f>SUMIFS('EH Goalies'!$H:$H,'EH Goalies'!$A:$A,S86)</f>
        <v>345</v>
      </c>
      <c r="AA86" s="11">
        <f>SUMIFS('EH Goalies'!$G:$G,'EH Goalies'!$A:$A,S86)</f>
        <v>39</v>
      </c>
      <c r="AB86" s="11">
        <f>SUMIFS('EH Goalies'!$J:$J,'EH Goalies'!$A:$A,S86)</f>
        <v>41.81</v>
      </c>
      <c r="AC86">
        <f t="shared" si="61"/>
        <v>2.8100000000000023</v>
      </c>
      <c r="AD86">
        <f t="shared" si="62"/>
        <v>1045</v>
      </c>
      <c r="AE86">
        <f t="shared" si="63"/>
        <v>6.3100000000000023</v>
      </c>
      <c r="AF86" s="7">
        <f t="shared" si="64"/>
        <v>6.0382775119617246E-3</v>
      </c>
      <c r="AG86" s="37">
        <f t="shared" si="65"/>
        <v>0.90603827751196175</v>
      </c>
      <c r="AH86" s="60">
        <f t="shared" si="66"/>
        <v>2.5683289172882309</v>
      </c>
      <c r="AI86" s="60" cm="1">
        <f t="array" ref="AI86">SUMPRODUCT(($R$2:$R$1017=R86)*($Q$2:$Q$1017)*($AH$2:$AH$1017))/82</f>
        <v>2.2347691178147215</v>
      </c>
      <c r="AJ86" s="5">
        <f t="shared" si="67"/>
        <v>1.1492591770731475</v>
      </c>
      <c r="AK86" s="98">
        <f t="shared" si="68"/>
        <v>1.04</v>
      </c>
    </row>
    <row r="87" spans="1:79" x14ac:dyDescent="0.2">
      <c r="H87" s="7"/>
      <c r="I87" s="7"/>
      <c r="J87" s="9"/>
      <c r="K87" s="7"/>
      <c r="L87" s="7"/>
    </row>
    <row r="88" spans="1:79" x14ac:dyDescent="0.2">
      <c r="H88" s="7"/>
      <c r="I88" s="7"/>
      <c r="J88" s="9"/>
      <c r="K88" s="7"/>
      <c r="L88" s="7">
        <f>AVERAGE(L2:L86)</f>
        <v>3.0070657301704302</v>
      </c>
      <c r="M88" s="7">
        <f>AVERAGE(M2:M86)</f>
        <v>3.0268406590819161</v>
      </c>
      <c r="N88" s="7">
        <f>AVERAGE(N2:N86)</f>
        <v>3.0753817190952111</v>
      </c>
      <c r="O88" s="7" t="e">
        <f>AVERAGE(O2:O86)</f>
        <v>#DIV/0!</v>
      </c>
      <c r="P88" s="7">
        <f>AVERAGE(P2:P86)</f>
        <v>3.0692020386130325</v>
      </c>
      <c r="AG88" s="37">
        <f>AVERAGE(AG2:AG86)</f>
        <v>0.9056496600753553</v>
      </c>
    </row>
    <row r="1618" spans="10:44" x14ac:dyDescent="0.2">
      <c r="AR1618">
        <v>0.03</v>
      </c>
    </row>
    <row r="1619" spans="10:44" x14ac:dyDescent="0.2">
      <c r="AR1619">
        <v>-0.03</v>
      </c>
    </row>
    <row r="1620" spans="10:44" x14ac:dyDescent="0.2">
      <c r="AR1620">
        <v>0</v>
      </c>
    </row>
    <row r="1621" spans="10:44" x14ac:dyDescent="0.2">
      <c r="AR1621">
        <v>0</v>
      </c>
    </row>
    <row r="1622" spans="10:44" x14ac:dyDescent="0.2">
      <c r="AR1622">
        <v>7.0000000000000007E-2</v>
      </c>
    </row>
    <row r="1623" spans="10:44" x14ac:dyDescent="0.2">
      <c r="J1623" s="4" t="s">
        <v>229</v>
      </c>
      <c r="AR1623">
        <v>-7.0000000000000007E-2</v>
      </c>
    </row>
    <row r="1624" spans="10:44" x14ac:dyDescent="0.2">
      <c r="AR1624">
        <v>0.03</v>
      </c>
    </row>
    <row r="1625" spans="10:44" x14ac:dyDescent="0.2">
      <c r="J1625" s="4" t="s">
        <v>450</v>
      </c>
      <c r="AR1625">
        <v>-0.03</v>
      </c>
    </row>
    <row r="1626" spans="10:44" x14ac:dyDescent="0.2">
      <c r="J1626" s="4" t="s">
        <v>227</v>
      </c>
      <c r="AR1626">
        <v>-0.05</v>
      </c>
    </row>
    <row r="1627" spans="10:44" x14ac:dyDescent="0.2">
      <c r="J1627" s="4" t="s">
        <v>182</v>
      </c>
      <c r="AR1627">
        <v>0.05</v>
      </c>
    </row>
    <row r="1628" spans="10:44" x14ac:dyDescent="0.2">
      <c r="J1628" s="4" t="s">
        <v>187</v>
      </c>
      <c r="AR1628">
        <v>0.05</v>
      </c>
    </row>
    <row r="1629" spans="10:44" x14ac:dyDescent="0.2">
      <c r="J1629" s="4" t="s">
        <v>148</v>
      </c>
      <c r="AR1629">
        <v>-0.05</v>
      </c>
    </row>
    <row r="1630" spans="10:44" x14ac:dyDescent="0.2">
      <c r="J1630" s="4" t="s">
        <v>160</v>
      </c>
      <c r="AR1630">
        <v>0.05</v>
      </c>
    </row>
    <row r="1631" spans="10:44" x14ac:dyDescent="0.2">
      <c r="J1631" s="4" t="s">
        <v>543</v>
      </c>
      <c r="AR1631">
        <v>-0.05</v>
      </c>
    </row>
    <row r="1632" spans="10:44" x14ac:dyDescent="0.2">
      <c r="J1632" s="4" t="s">
        <v>172</v>
      </c>
      <c r="AR1632">
        <v>-0.05</v>
      </c>
    </row>
    <row r="1633" spans="10:44" x14ac:dyDescent="0.2">
      <c r="J1633" s="4" t="s">
        <v>233</v>
      </c>
      <c r="AR1633">
        <v>0.05</v>
      </c>
    </row>
    <row r="1634" spans="10:44" x14ac:dyDescent="0.2">
      <c r="J1634" s="4" t="s">
        <v>200</v>
      </c>
      <c r="AR1634">
        <v>-0.04</v>
      </c>
    </row>
    <row r="1635" spans="10:44" x14ac:dyDescent="0.2">
      <c r="J1635" s="4" t="s">
        <v>174</v>
      </c>
      <c r="AR1635">
        <v>0.04</v>
      </c>
    </row>
    <row r="1636" spans="10:44" x14ac:dyDescent="0.2">
      <c r="J1636" s="4" t="s">
        <v>181</v>
      </c>
      <c r="AR1636">
        <v>0</v>
      </c>
    </row>
    <row r="1637" spans="10:44" x14ac:dyDescent="0.2">
      <c r="J1637" s="4" t="s">
        <v>1169</v>
      </c>
      <c r="AR1637">
        <v>0</v>
      </c>
    </row>
    <row r="1638" spans="10:44" x14ac:dyDescent="0.2">
      <c r="J1638" s="4" t="s">
        <v>167</v>
      </c>
    </row>
  </sheetData>
  <sortState xmlns:xlrd2="http://schemas.microsoft.com/office/spreadsheetml/2017/richdata2" ref="D5:F83">
    <sortCondition ref="E5:E83"/>
  </sortState>
  <conditionalFormatting sqref="J2:J8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8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86 J2:J8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8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:BB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:BZ8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Projections</vt:lpstr>
      <vt:lpstr>2026</vt:lpstr>
      <vt:lpstr>Schedule</vt:lpstr>
      <vt:lpstr>EH Goalies</vt:lpstr>
      <vt:lpstr>Starting GF</vt:lpstr>
      <vt:lpstr>Params</vt:lpstr>
      <vt:lpstr>Game Adjustments</vt:lpstr>
      <vt:lpstr>Rest - Home</vt:lpstr>
      <vt:lpstr>Injuries</vt:lpstr>
      <vt:lpstr>Goalies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Pellegrini</dc:creator>
  <cp:lastModifiedBy>Alexander  Racher</cp:lastModifiedBy>
  <cp:lastPrinted>2025-10-08T18:26:54Z</cp:lastPrinted>
  <dcterms:created xsi:type="dcterms:W3CDTF">2025-03-30T02:30:34Z</dcterms:created>
  <dcterms:modified xsi:type="dcterms:W3CDTF">2026-01-23T00:43:19Z</dcterms:modified>
</cp:coreProperties>
</file>